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21.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rinterSettings/printerSettings1.bin" ContentType="application/vnd.openxmlformats-officedocument.spreadsheetml.printerSettings"/>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1.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2.xml" ContentType="application/vnd.openxmlformats-officedocument.drawingml.chartshapes+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3.xml" ContentType="application/vnd.openxmlformats-officedocument.drawingml.chartshapes+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printerSettings/printerSettings2.bin" ContentType="application/vnd.openxmlformats-officedocument.spreadsheetml.printerSettings"/>
  <Override PartName="/xl/drawings/drawing14.xml" ContentType="application/vnd.openxmlformats-officedocument.drawing+xml"/>
  <Override PartName="/xl/charts/chart49.xml" ContentType="application/vnd.openxmlformats-officedocument.drawingml.chart+xml"/>
  <Override PartName="/xl/theme/themeOverride1.xml" ContentType="application/vnd.openxmlformats-officedocument.themeOverride+xml"/>
  <Override PartName="/xl/drawings/drawing15.xml" ContentType="application/vnd.openxmlformats-officedocument.drawingml.chartshapes+xml"/>
  <Override PartName="/xl/drawings/drawing16.xml" ContentType="application/vnd.openxmlformats-officedocument.drawing+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7.xml" ContentType="application/vnd.openxmlformats-officedocument.drawing+xml"/>
  <Override PartName="/xl/charts/chart58.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8.xml" ContentType="application/vnd.openxmlformats-officedocument.drawingml.chartshapes+xml"/>
  <Override PartName="/xl/charts/chart59.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9.xml" ContentType="application/vnd.openxmlformats-officedocument.drawingml.chartshapes+xml"/>
  <Override PartName="/xl/charts/chart60.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20.xml" ContentType="application/vnd.openxmlformats-officedocument.drawingml.chartshapes+xml"/>
  <Override PartName="/xl/charts/chart61.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21.xml" ContentType="application/vnd.openxmlformats-officedocument.drawingml.chartshapes+xml"/>
  <Override PartName="/xl/charts/chart62.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22.xml" ContentType="application/vnd.openxmlformats-officedocument.drawingml.chartshapes+xml"/>
  <Override PartName="/xl/charts/chart63.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23.xml" ContentType="application/vnd.openxmlformats-officedocument.drawingml.chartshapes+xml"/>
  <Override PartName="/xl/printerSettings/printerSettings3.bin" ContentType="application/vnd.openxmlformats-officedocument.spreadsheetml.printerSettings"/>
  <Override PartName="/xl/drawings/drawing24.xml" ContentType="application/vnd.openxmlformats-officedocument.drawing+xml"/>
  <Override PartName="/xl/charts/chart64.xml" ContentType="application/vnd.openxmlformats-officedocument.drawingml.chart+xml"/>
  <Override PartName="/xl/charts/style63.xml" ContentType="application/vnd.ms-office.chartstyle+xml"/>
  <Override PartName="/xl/charts/colors63.xml" ContentType="application/vnd.ms-office.chartcolorstyle+xml"/>
  <Override PartName="/xl/printerSettings/printerSettings4.bin" ContentType="application/vnd.openxmlformats-officedocument.spreadsheetml.printerSettings"/>
  <Override PartName="/xl/drawings/drawing25.xml" ContentType="application/vnd.openxmlformats-officedocument.drawing+xml"/>
  <Override PartName="/xl/charts/chart65.xml" ContentType="application/vnd.openxmlformats-officedocument.drawingml.chart+xml"/>
  <Override PartName="/xl/theme/themeOverride2.xml" ContentType="application/vnd.openxmlformats-officedocument.themeOverride+xml"/>
  <Override PartName="/xl/drawings/drawing26.xml" ContentType="application/vnd.openxmlformats-officedocument.drawingml.chartshapes+xml"/>
  <Override PartName="/xl/printerSettings/printerSettings5.bin" ContentType="application/vnd.openxmlformats-officedocument.spreadsheetml.printerSettings"/>
  <Override PartName="/xl/drawings/drawing27.xml" ContentType="application/vnd.openxmlformats-officedocument.drawing+xml"/>
  <Override PartName="/xl/charts/chart66.xml" ContentType="application/vnd.openxmlformats-officedocument.drawingml.chart+xml"/>
  <Override PartName="/xl/theme/themeOverride3.xml" ContentType="application/vnd.openxmlformats-officedocument.themeOverride+xml"/>
  <Override PartName="/xl/drawings/drawing28.xml" ContentType="application/vnd.openxmlformats-officedocument.drawingml.chartshapes+xml"/>
  <Override PartName="/xl/printerSettings/printerSettings6.bin" ContentType="application/vnd.openxmlformats-officedocument.spreadsheetml.printerSettings"/>
  <Override PartName="/xl/drawings/drawing29.xml" ContentType="application/vnd.openxmlformats-officedocument.drawing+xml"/>
  <Override PartName="/xl/charts/chart67.xml" ContentType="application/vnd.openxmlformats-officedocument.drawingml.chart+xml"/>
  <Override PartName="/xl/theme/themeOverride4.xml" ContentType="application/vnd.openxmlformats-officedocument.themeOverride+xml"/>
  <Override PartName="/xl/drawings/drawing30.xml" ContentType="application/vnd.openxmlformats-officedocument.drawingml.chartshapes+xml"/>
  <Override PartName="/xl/printerSettings/printerSettings7.bin" ContentType="application/vnd.openxmlformats-officedocument.spreadsheetml.printerSettings"/>
  <Override PartName="/xl/drawings/drawing31.xml" ContentType="application/vnd.openxmlformats-officedocument.drawing+xml"/>
  <Override PartName="/xl/charts/chart68.xml" ContentType="application/vnd.openxmlformats-officedocument.drawingml.chart+xml"/>
  <Override PartName="/xl/theme/themeOverride5.xml" ContentType="application/vnd.openxmlformats-officedocument.themeOverride+xml"/>
  <Override PartName="/xl/drawings/drawing32.xml" ContentType="application/vnd.openxmlformats-officedocument.drawingml.chartshapes+xml"/>
  <Override PartName="/xl/printerSettings/printerSettings8.bin" ContentType="application/vnd.openxmlformats-officedocument.spreadsheetml.printerSettings"/>
  <Override PartName="/xl/drawings/drawing33.xml" ContentType="application/vnd.openxmlformats-officedocument.drawing+xml"/>
  <Override PartName="/xl/charts/chart69.xml" ContentType="application/vnd.openxmlformats-officedocument.drawingml.chart+xml"/>
  <Override PartName="/xl/theme/themeOverride6.xml" ContentType="application/vnd.openxmlformats-officedocument.themeOverride+xml"/>
  <Override PartName="/xl/drawings/drawing34.xml" ContentType="application/vnd.openxmlformats-officedocument.drawingml.chartshapes+xml"/>
  <Override PartName="/xl/printerSettings/printerSettings9.bin" ContentType="application/vnd.openxmlformats-officedocument.spreadsheetml.printerSettings"/>
  <Override PartName="/xl/drawings/drawing35.xml" ContentType="application/vnd.openxmlformats-officedocument.drawing+xml"/>
  <Override PartName="/xl/charts/chart70.xml" ContentType="application/vnd.openxmlformats-officedocument.drawingml.chart+xml"/>
  <Override PartName="/xl/theme/themeOverride7.xml" ContentType="application/vnd.openxmlformats-officedocument.themeOverride+xml"/>
  <Override PartName="/xl/drawings/drawing36.xml" ContentType="application/vnd.openxmlformats-officedocument.drawingml.chartshapes+xml"/>
  <Override PartName="/xl/charts/chart71.xml" ContentType="application/vnd.openxmlformats-officedocument.drawingml.chart+xml"/>
  <Override PartName="/xl/theme/themeOverride8.xml" ContentType="application/vnd.openxmlformats-officedocument.themeOverride+xml"/>
  <Override PartName="/xl/drawings/drawing37.xml" ContentType="application/vnd.openxmlformats-officedocument.drawingml.chartshapes+xml"/>
  <Override PartName="/xl/printerSettings/printerSettings10.bin" ContentType="application/vnd.openxmlformats-officedocument.spreadsheetml.printerSettings"/>
  <Override PartName="/xl/drawings/drawing38.xml" ContentType="application/vnd.openxmlformats-officedocument.drawing+xml"/>
  <Override PartName="/xl/charts/chart72.xml" ContentType="application/vnd.openxmlformats-officedocument.drawingml.chart+xml"/>
  <Override PartName="/xl/theme/themeOverride9.xml" ContentType="application/vnd.openxmlformats-officedocument.themeOverride+xml"/>
  <Override PartName="/xl/drawings/drawing39.xml" ContentType="application/vnd.openxmlformats-officedocument.drawingml.chartshapes+xml"/>
  <Override PartName="/xl/printerSettings/printerSettings11.bin" ContentType="application/vnd.openxmlformats-officedocument.spreadsheetml.printerSettings"/>
  <Override PartName="/xl/drawings/drawing40.xml" ContentType="application/vnd.openxmlformats-officedocument.drawing+xml"/>
  <Override PartName="/xl/charts/chart73.xml" ContentType="application/vnd.openxmlformats-officedocument.drawingml.chart+xml"/>
  <Override PartName="/xl/theme/themeOverride10.xml" ContentType="application/vnd.openxmlformats-officedocument.themeOverride+xml"/>
  <Override PartName="/xl/drawings/drawing41.xml" ContentType="application/vnd.openxmlformats-officedocument.drawingml.chartshapes+xml"/>
  <Override PartName="/xl/printerSettings/printerSettings12.bin" ContentType="application/vnd.openxmlformats-officedocument.spreadsheetml.printerSettings"/>
  <Override PartName="/xl/drawings/drawing42.xml" ContentType="application/vnd.openxmlformats-officedocument.drawing+xml"/>
  <Override PartName="/xl/charts/chart74.xml" ContentType="application/vnd.openxmlformats-officedocument.drawingml.chart+xml"/>
  <Override PartName="/xl/theme/themeOverride11.xml" ContentType="application/vnd.openxmlformats-officedocument.themeOverride+xml"/>
  <Override PartName="/xl/drawings/drawing43.xml" ContentType="application/vnd.openxmlformats-officedocument.drawingml.chartshapes+xml"/>
  <Override PartName="/xl/printerSettings/printerSettings13.bin" ContentType="application/vnd.openxmlformats-officedocument.spreadsheetml.printerSettings"/>
  <Override PartName="/xl/drawings/drawing44.xml" ContentType="application/vnd.openxmlformats-officedocument.drawing+xml"/>
  <Override PartName="/xl/charts/chart75.xml" ContentType="application/vnd.openxmlformats-officedocument.drawingml.chart+xml"/>
  <Override PartName="/xl/theme/themeOverride12.xml" ContentType="application/vnd.openxmlformats-officedocument.themeOverride+xml"/>
  <Override PartName="/xl/drawings/drawing45.xml" ContentType="application/vnd.openxmlformats-officedocument.drawingml.chartshapes+xml"/>
  <Override PartName="/xl/printerSettings/printerSettings14.bin" ContentType="application/vnd.openxmlformats-officedocument.spreadsheetml.printerSettings"/>
  <Override PartName="/xl/drawings/drawing46.xml" ContentType="application/vnd.openxmlformats-officedocument.drawing+xml"/>
  <Override PartName="/xl/charts/chart76.xml" ContentType="application/vnd.openxmlformats-officedocument.drawingml.chart+xml"/>
  <Override PartName="/xl/theme/themeOverride13.xml" ContentType="application/vnd.openxmlformats-officedocument.themeOverride+xml"/>
  <Override PartName="/xl/drawings/drawing4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4405B924-AA32-4127-AC2B-C162731707D3}" xr6:coauthVersionLast="47" xr6:coauthVersionMax="47" xr10:uidLastSave="{00000000-0000-0000-0000-000000000000}"/>
  <bookViews>
    <workbookView xWindow="-110" yWindow="-110" windowWidth="19420" windowHeight="10300" firstSheet="15" activeTab="18" xr2:uid="{D0484E86-E8DD-4E92-B985-CD6F9CEDAE17}"/>
  </bookViews>
  <sheets>
    <sheet name="Notes" sheetId="59" r:id="rId1"/>
    <sheet name="Data &gt;&gt;&gt;" sheetId="63" r:id="rId2"/>
    <sheet name="Series construction" sheetId="70" r:id="rId3"/>
    <sheet name="GMWQ" sheetId="2" r:id="rId4"/>
    <sheet name="DataQ" sheetId="3" r:id="rId5"/>
    <sheet name="Haver Q" sheetId="57" r:id="rId6"/>
    <sheet name="Eviews input" sheetId="60" r:id="rId7"/>
    <sheet name="Eviews input (long)" sheetId="72" r:id="rId8"/>
    <sheet name="Post-est calcs &gt;&gt;&gt;" sheetId="61" r:id="rId9"/>
    <sheet name="Regression output" sheetId="62" r:id="rId10"/>
    <sheet name="Regression output (redo)" sheetId="103" r:id="rId11"/>
    <sheet name="Residual calculation" sheetId="64" r:id="rId12"/>
    <sheet name="REPO &gt;&gt;&gt;" sheetId="65" r:id="rId13"/>
    <sheet name="Calc (2)" sheetId="104" r:id="rId14"/>
    <sheet name="Calc" sheetId="66" r:id="rId15"/>
    <sheet name="Other data &gt;&gt;&gt;" sheetId="68" r:id="rId16"/>
    <sheet name="Alt R(ARR) (2)" sheetId="99" r:id="rId17"/>
    <sheet name="Arrears distribution" sheetId="67" r:id="rId18"/>
    <sheet name="Scenarios" sheetId="76" r:id="rId19"/>
    <sheet name="Chart data" sheetId="77" r:id="rId20"/>
    <sheet name="RB charts &gt;&gt;&gt;" sheetId="97" r:id="rId21"/>
    <sheet name="Chart 1" sheetId="106" r:id="rId22"/>
    <sheet name="Chart 2" sheetId="91" r:id="rId23"/>
    <sheet name="Chart 4" sheetId="94" r:id="rId24"/>
    <sheet name="Chart 4 v2" sheetId="101" r:id="rId25"/>
    <sheet name="Chart 4 v3" sheetId="102" r:id="rId26"/>
    <sheet name="Chart 5" sheetId="79" r:id="rId27"/>
    <sheet name="Charts not in use &gt;&gt;&gt;" sheetId="96" r:id="rId28"/>
    <sheet name="Chart 1 (old)" sheetId="82" r:id="rId29"/>
    <sheet name="Chart3" sheetId="80" r:id="rId30"/>
    <sheet name="Chart1" sheetId="78" r:id="rId31"/>
    <sheet name="Chart4" sheetId="95" r:id="rId32"/>
    <sheet name="Alt R(ARR)" sheetId="98" r:id="rId33"/>
  </sheets>
  <externalReferences>
    <externalReference r:id="rId34"/>
  </externalReferences>
  <definedNames>
    <definedName name="_DLX1.INC">'Haver Q'!$P$3:$T$8</definedName>
    <definedName name="_DLX2.INC">'Haver Q'!$A$3:$L$8</definedName>
    <definedName name="_DLX3.INC">'Series construction'!$A$4:$K$9</definedName>
    <definedName name="_DLX4.INC">'Haver Q'!$W$3:$BA$8</definedName>
    <definedName name="Annual_Data" localSheetId="3">GMWQ!$A$1:$A$2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76" l="1"/>
  <c r="O1" i="76"/>
  <c r="AX91" i="77"/>
  <c r="AX102" i="77"/>
  <c r="AX95" i="77"/>
  <c r="W6" i="76"/>
  <c r="W7" i="76"/>
  <c r="W8" i="76"/>
  <c r="W9" i="76"/>
  <c r="W10" i="76"/>
  <c r="W11" i="76"/>
  <c r="W12" i="76"/>
  <c r="W13" i="76"/>
  <c r="W14" i="76"/>
  <c r="W15" i="76"/>
  <c r="W16" i="76"/>
  <c r="W17" i="76"/>
  <c r="W18" i="76"/>
  <c r="W19" i="76"/>
  <c r="W20" i="76"/>
  <c r="W21" i="76"/>
  <c r="W22" i="76"/>
  <c r="W23" i="76"/>
  <c r="W24" i="76"/>
  <c r="W25" i="76"/>
  <c r="W26" i="76"/>
  <c r="W27" i="76"/>
  <c r="W28" i="76"/>
  <c r="W29" i="76"/>
  <c r="W30" i="76"/>
  <c r="W31" i="76"/>
  <c r="W32" i="76"/>
  <c r="W33" i="76"/>
  <c r="W34" i="76"/>
  <c r="W35" i="76"/>
  <c r="W36" i="76"/>
  <c r="W37" i="76"/>
  <c r="W38" i="76"/>
  <c r="W39" i="76"/>
  <c r="W40" i="76"/>
  <c r="W41" i="76"/>
  <c r="W42" i="76"/>
  <c r="W43" i="76"/>
  <c r="W44" i="76"/>
  <c r="W45" i="76"/>
  <c r="W46" i="76"/>
  <c r="W47" i="76"/>
  <c r="W48" i="76"/>
  <c r="W49" i="76"/>
  <c r="W50" i="76"/>
  <c r="W51" i="76"/>
  <c r="W52" i="76"/>
  <c r="W53" i="76"/>
  <c r="W54" i="76"/>
  <c r="W55" i="76"/>
  <c r="W56" i="76"/>
  <c r="W57" i="76"/>
  <c r="W58" i="76"/>
  <c r="W59" i="76"/>
  <c r="W60" i="76"/>
  <c r="W61" i="76"/>
  <c r="W62" i="76"/>
  <c r="W63" i="76"/>
  <c r="W64" i="76"/>
  <c r="W5" i="76"/>
  <c r="U64" i="76"/>
  <c r="U63" i="76"/>
  <c r="U62" i="76"/>
  <c r="U61" i="76"/>
  <c r="U60" i="76"/>
  <c r="U59" i="76"/>
  <c r="U58" i="76"/>
  <c r="U57" i="76"/>
  <c r="U56" i="76"/>
  <c r="U55" i="76"/>
  <c r="U54" i="76"/>
  <c r="U53" i="76"/>
  <c r="U52" i="76"/>
  <c r="U51" i="76"/>
  <c r="U50" i="76"/>
  <c r="U49" i="76"/>
  <c r="U48" i="76"/>
  <c r="U47" i="76"/>
  <c r="U46" i="76"/>
  <c r="U45" i="76"/>
  <c r="U44" i="76"/>
  <c r="U43" i="76"/>
  <c r="U42" i="76"/>
  <c r="U41" i="76"/>
  <c r="U40" i="76"/>
  <c r="U39" i="76"/>
  <c r="U38" i="76"/>
  <c r="U37" i="76"/>
  <c r="U36" i="76"/>
  <c r="U35" i="76"/>
  <c r="U34" i="76"/>
  <c r="U33" i="76"/>
  <c r="U32" i="76"/>
  <c r="U31" i="76"/>
  <c r="U30" i="76"/>
  <c r="U29" i="76"/>
  <c r="U28" i="76"/>
  <c r="U27" i="76"/>
  <c r="U26" i="76"/>
  <c r="U25" i="76"/>
  <c r="U24" i="76"/>
  <c r="U23" i="76"/>
  <c r="U22" i="76"/>
  <c r="U21" i="76"/>
  <c r="U20" i="76"/>
  <c r="U19" i="76"/>
  <c r="U18" i="76"/>
  <c r="U17" i="76"/>
  <c r="U16" i="76"/>
  <c r="U15" i="76"/>
  <c r="U14" i="76"/>
  <c r="U13" i="76"/>
  <c r="U12" i="76"/>
  <c r="U11" i="76"/>
  <c r="U10" i="76"/>
  <c r="U9" i="76"/>
  <c r="U8" i="76"/>
  <c r="U7" i="76"/>
  <c r="U6" i="76"/>
  <c r="U5" i="76"/>
  <c r="T6" i="76"/>
  <c r="T7" i="76"/>
  <c r="T8" i="76"/>
  <c r="T9" i="76"/>
  <c r="T10" i="76"/>
  <c r="T11" i="76"/>
  <c r="T12" i="76"/>
  <c r="T13" i="76"/>
  <c r="T14" i="76"/>
  <c r="T15" i="76"/>
  <c r="T16" i="76"/>
  <c r="T17" i="76"/>
  <c r="T18" i="76"/>
  <c r="T19" i="76"/>
  <c r="T20" i="76"/>
  <c r="T21" i="76"/>
  <c r="T22" i="76"/>
  <c r="T23" i="76"/>
  <c r="T24" i="76"/>
  <c r="T25" i="76"/>
  <c r="T26" i="76"/>
  <c r="T27" i="76"/>
  <c r="T28" i="76"/>
  <c r="T29" i="76"/>
  <c r="T30" i="76"/>
  <c r="T31" i="76"/>
  <c r="T32" i="76"/>
  <c r="T33" i="76"/>
  <c r="T34" i="76"/>
  <c r="T35" i="76"/>
  <c r="T36" i="76"/>
  <c r="T37" i="76"/>
  <c r="T38" i="76"/>
  <c r="T39" i="76"/>
  <c r="T40" i="76"/>
  <c r="T41" i="76"/>
  <c r="T42" i="76"/>
  <c r="T43" i="76"/>
  <c r="T44" i="76"/>
  <c r="T45" i="76"/>
  <c r="T46" i="76"/>
  <c r="T47" i="76"/>
  <c r="T48" i="76"/>
  <c r="T49" i="76"/>
  <c r="T50" i="76"/>
  <c r="T51" i="76"/>
  <c r="T52" i="76"/>
  <c r="T53" i="76"/>
  <c r="T54" i="76"/>
  <c r="T55" i="76"/>
  <c r="T56" i="76"/>
  <c r="T57" i="76"/>
  <c r="T58" i="76"/>
  <c r="T59" i="76"/>
  <c r="T60" i="76"/>
  <c r="T61" i="76"/>
  <c r="T62" i="76"/>
  <c r="T63" i="76"/>
  <c r="T64" i="76"/>
  <c r="T5" i="76"/>
  <c r="N6" i="76" l="1"/>
  <c r="N7" i="76"/>
  <c r="N8" i="76"/>
  <c r="N9" i="76"/>
  <c r="N10" i="76"/>
  <c r="N11" i="76"/>
  <c r="N12" i="76"/>
  <c r="N13" i="76"/>
  <c r="N14" i="76"/>
  <c r="N15" i="76"/>
  <c r="N16" i="76"/>
  <c r="N17" i="76"/>
  <c r="N18" i="76"/>
  <c r="N19" i="76"/>
  <c r="N20" i="76"/>
  <c r="N21" i="76"/>
  <c r="N22" i="76"/>
  <c r="N23" i="76"/>
  <c r="N24" i="76"/>
  <c r="N25" i="76"/>
  <c r="N26" i="76"/>
  <c r="N27" i="76"/>
  <c r="N28" i="76"/>
  <c r="N29" i="76"/>
  <c r="N30" i="76"/>
  <c r="N31" i="76"/>
  <c r="N32" i="76"/>
  <c r="N33" i="76"/>
  <c r="N34" i="76"/>
  <c r="N35" i="76"/>
  <c r="N36" i="76"/>
  <c r="N37" i="76"/>
  <c r="N38" i="76"/>
  <c r="N39" i="76"/>
  <c r="N40" i="76"/>
  <c r="N41" i="76"/>
  <c r="N42" i="76"/>
  <c r="N43" i="76"/>
  <c r="N44" i="76"/>
  <c r="N45" i="76"/>
  <c r="N46" i="76"/>
  <c r="N47" i="76"/>
  <c r="N48" i="76"/>
  <c r="N49" i="76"/>
  <c r="N50" i="76"/>
  <c r="N51" i="76"/>
  <c r="N52" i="76"/>
  <c r="N53" i="76"/>
  <c r="N54" i="76"/>
  <c r="N55" i="76"/>
  <c r="N56" i="76"/>
  <c r="N57" i="76"/>
  <c r="N58" i="76"/>
  <c r="N59" i="76"/>
  <c r="N60" i="76"/>
  <c r="N61" i="76"/>
  <c r="N62" i="76"/>
  <c r="N63" i="76"/>
  <c r="N64" i="76"/>
  <c r="N5" i="76"/>
  <c r="K6" i="76"/>
  <c r="K7" i="76"/>
  <c r="K8" i="76"/>
  <c r="K9" i="76"/>
  <c r="K10" i="76"/>
  <c r="K11" i="76"/>
  <c r="K12" i="76"/>
  <c r="K13" i="76"/>
  <c r="K14" i="76"/>
  <c r="K15" i="76"/>
  <c r="K16" i="76"/>
  <c r="K17" i="76"/>
  <c r="K18" i="76"/>
  <c r="K19" i="76"/>
  <c r="K20" i="76"/>
  <c r="K21" i="76"/>
  <c r="K22" i="76"/>
  <c r="K23" i="76"/>
  <c r="K24" i="76"/>
  <c r="K25" i="76"/>
  <c r="K26" i="76"/>
  <c r="K27" i="76"/>
  <c r="K28" i="76"/>
  <c r="K29" i="76"/>
  <c r="K30" i="76"/>
  <c r="K31" i="76"/>
  <c r="K32" i="76"/>
  <c r="K33" i="76"/>
  <c r="K34" i="76"/>
  <c r="K35" i="76"/>
  <c r="K36" i="76"/>
  <c r="K37" i="76"/>
  <c r="K38" i="76"/>
  <c r="K39" i="76"/>
  <c r="K40" i="76"/>
  <c r="K41" i="76"/>
  <c r="K42" i="76"/>
  <c r="K43" i="76"/>
  <c r="K44" i="76"/>
  <c r="K45" i="76"/>
  <c r="K46" i="76"/>
  <c r="K47" i="76"/>
  <c r="K48" i="76"/>
  <c r="K49" i="76"/>
  <c r="K50" i="76"/>
  <c r="K51" i="76"/>
  <c r="K52" i="76"/>
  <c r="K53" i="76"/>
  <c r="K54" i="76"/>
  <c r="K55" i="76"/>
  <c r="K56" i="76"/>
  <c r="K57" i="76"/>
  <c r="K58" i="76"/>
  <c r="K59" i="76"/>
  <c r="K60" i="76"/>
  <c r="K61" i="76"/>
  <c r="K62" i="76"/>
  <c r="K63" i="76"/>
  <c r="K64" i="76"/>
  <c r="K5" i="76"/>
  <c r="I6" i="76"/>
  <c r="I7" i="76"/>
  <c r="I8" i="76"/>
  <c r="I9" i="76"/>
  <c r="I10" i="76"/>
  <c r="I11" i="76"/>
  <c r="I12" i="76"/>
  <c r="I13" i="76"/>
  <c r="I14" i="76"/>
  <c r="I15" i="76"/>
  <c r="I16" i="76"/>
  <c r="I17" i="76"/>
  <c r="I18" i="76"/>
  <c r="I19" i="76"/>
  <c r="I20" i="76"/>
  <c r="I21" i="76"/>
  <c r="I22" i="76"/>
  <c r="I23" i="76"/>
  <c r="I24" i="76"/>
  <c r="I25" i="76"/>
  <c r="I26" i="76"/>
  <c r="I27" i="76"/>
  <c r="I28" i="76"/>
  <c r="I29" i="76"/>
  <c r="I30" i="76"/>
  <c r="I31" i="76"/>
  <c r="I32" i="76"/>
  <c r="I33" i="76"/>
  <c r="I34" i="76"/>
  <c r="I35" i="76"/>
  <c r="I36" i="76"/>
  <c r="I37" i="76"/>
  <c r="I38" i="76"/>
  <c r="I39" i="76"/>
  <c r="I40" i="76"/>
  <c r="I41" i="76"/>
  <c r="I42" i="76"/>
  <c r="I43" i="76"/>
  <c r="I44" i="76"/>
  <c r="I45" i="76"/>
  <c r="I46" i="76"/>
  <c r="I47" i="76"/>
  <c r="I48" i="76"/>
  <c r="I49" i="76"/>
  <c r="I50" i="76"/>
  <c r="I51" i="76"/>
  <c r="I52" i="76"/>
  <c r="I53" i="76"/>
  <c r="I54" i="76"/>
  <c r="I55" i="76"/>
  <c r="I56" i="76"/>
  <c r="I57" i="76"/>
  <c r="I58" i="76"/>
  <c r="I59" i="76"/>
  <c r="I60" i="76"/>
  <c r="I61" i="76"/>
  <c r="I62" i="76"/>
  <c r="I63" i="76"/>
  <c r="I64" i="76"/>
  <c r="I5" i="76"/>
  <c r="H6" i="76"/>
  <c r="H7" i="76"/>
  <c r="H8" i="76"/>
  <c r="H9" i="76"/>
  <c r="H10" i="76"/>
  <c r="H11" i="76"/>
  <c r="H12" i="76"/>
  <c r="H13" i="76"/>
  <c r="H14" i="76"/>
  <c r="H15" i="76"/>
  <c r="H16" i="76"/>
  <c r="H17" i="76"/>
  <c r="H18" i="76"/>
  <c r="H19" i="76"/>
  <c r="H20" i="76"/>
  <c r="H21" i="76"/>
  <c r="H22" i="76"/>
  <c r="H23" i="76"/>
  <c r="H24" i="76"/>
  <c r="H25" i="76"/>
  <c r="H26" i="76"/>
  <c r="H27" i="76"/>
  <c r="H28" i="76"/>
  <c r="H29" i="76"/>
  <c r="H30" i="76"/>
  <c r="H31" i="76"/>
  <c r="H32" i="76"/>
  <c r="H33" i="76"/>
  <c r="H34" i="76"/>
  <c r="H35" i="76"/>
  <c r="H36" i="76"/>
  <c r="H37" i="76"/>
  <c r="H38" i="76"/>
  <c r="H39" i="76"/>
  <c r="H40" i="76"/>
  <c r="H41" i="76"/>
  <c r="H42" i="76"/>
  <c r="H43" i="76"/>
  <c r="H44" i="76"/>
  <c r="H45" i="76"/>
  <c r="H46" i="76"/>
  <c r="H47" i="76"/>
  <c r="H48" i="76"/>
  <c r="H49" i="76"/>
  <c r="H50" i="76"/>
  <c r="H51" i="76"/>
  <c r="H52" i="76"/>
  <c r="H53" i="76"/>
  <c r="H54" i="76"/>
  <c r="H55" i="76"/>
  <c r="H56" i="76"/>
  <c r="H57" i="76"/>
  <c r="H58" i="76"/>
  <c r="H59" i="76"/>
  <c r="H60" i="76"/>
  <c r="H61" i="76"/>
  <c r="H62" i="76"/>
  <c r="H63" i="76"/>
  <c r="H64" i="76"/>
  <c r="H5" i="76"/>
  <c r="B6" i="76"/>
  <c r="B7" i="76"/>
  <c r="B8" i="76"/>
  <c r="B9" i="76"/>
  <c r="B10" i="76"/>
  <c r="B11" i="76"/>
  <c r="B12" i="76"/>
  <c r="B13" i="76"/>
  <c r="B14" i="76"/>
  <c r="B15" i="76"/>
  <c r="B16" i="76"/>
  <c r="B17" i="76"/>
  <c r="B18" i="76"/>
  <c r="B19" i="76"/>
  <c r="B20" i="76"/>
  <c r="B21" i="76"/>
  <c r="B22" i="76"/>
  <c r="B23" i="76"/>
  <c r="B24" i="76"/>
  <c r="B25" i="76"/>
  <c r="B26" i="76"/>
  <c r="B27" i="76"/>
  <c r="B28" i="76"/>
  <c r="B29" i="76"/>
  <c r="B30" i="76"/>
  <c r="B31" i="76"/>
  <c r="B32" i="76"/>
  <c r="B33" i="76"/>
  <c r="B34" i="76"/>
  <c r="B35" i="76"/>
  <c r="B36" i="76"/>
  <c r="B37" i="76"/>
  <c r="B38" i="76"/>
  <c r="B39" i="76"/>
  <c r="B40" i="76"/>
  <c r="B41" i="76"/>
  <c r="B42" i="76"/>
  <c r="B43" i="76"/>
  <c r="B44" i="76"/>
  <c r="B45" i="76"/>
  <c r="B46" i="76"/>
  <c r="B47" i="76"/>
  <c r="B48" i="76"/>
  <c r="B49" i="76"/>
  <c r="B50" i="76"/>
  <c r="B51" i="76"/>
  <c r="B52" i="76"/>
  <c r="B53" i="76"/>
  <c r="B54" i="76"/>
  <c r="B55" i="76"/>
  <c r="B56" i="76"/>
  <c r="B57" i="76"/>
  <c r="B58" i="76"/>
  <c r="B59" i="76"/>
  <c r="B60" i="76"/>
  <c r="B61" i="76"/>
  <c r="B62" i="76"/>
  <c r="B63" i="76"/>
  <c r="B64" i="76"/>
  <c r="B5" i="76"/>
  <c r="AO5" i="77" l="1"/>
  <c r="AO6" i="77"/>
  <c r="AO7" i="77"/>
  <c r="AO8" i="77"/>
  <c r="AO9" i="77"/>
  <c r="AO10" i="77"/>
  <c r="AO11" i="77"/>
  <c r="AO12" i="77"/>
  <c r="AO13" i="77"/>
  <c r="AO14" i="77"/>
  <c r="AO15" i="77"/>
  <c r="AO16" i="77"/>
  <c r="AO17" i="77"/>
  <c r="AO18" i="77"/>
  <c r="AO19" i="77"/>
  <c r="AO20" i="77"/>
  <c r="AO21" i="77"/>
  <c r="AO22" i="77"/>
  <c r="AO23" i="77"/>
  <c r="AO24" i="77"/>
  <c r="AO25" i="77"/>
  <c r="AO26" i="77"/>
  <c r="AO27" i="77"/>
  <c r="AO28" i="77"/>
  <c r="AO29" i="77"/>
  <c r="AO30" i="77"/>
  <c r="AO31" i="77"/>
  <c r="AO32" i="77"/>
  <c r="AO33" i="77"/>
  <c r="AO34" i="77"/>
  <c r="AO35" i="77"/>
  <c r="AO36" i="77"/>
  <c r="AO37" i="77"/>
  <c r="AO38" i="77"/>
  <c r="AO39" i="77"/>
  <c r="AO40" i="77"/>
  <c r="AO41" i="77"/>
  <c r="AO42" i="77"/>
  <c r="AO43" i="77"/>
  <c r="AO44" i="77"/>
  <c r="AO45" i="77"/>
  <c r="AO46" i="77"/>
  <c r="AO47" i="77"/>
  <c r="AO48" i="77"/>
  <c r="AO49" i="77"/>
  <c r="AO50" i="77"/>
  <c r="AO51" i="77"/>
  <c r="AO52" i="77"/>
  <c r="AO53" i="77"/>
  <c r="AO54" i="77"/>
  <c r="AO55" i="77"/>
  <c r="AO56" i="77"/>
  <c r="AO57" i="77"/>
  <c r="AO58" i="77"/>
  <c r="AO59" i="77"/>
  <c r="AO60" i="77"/>
  <c r="AO61" i="77"/>
  <c r="AO62" i="77"/>
  <c r="AO63" i="77"/>
  <c r="AO64" i="77"/>
  <c r="AO65" i="77"/>
  <c r="AO66" i="77"/>
  <c r="AO67" i="77"/>
  <c r="AO68" i="77"/>
  <c r="AO69" i="77"/>
  <c r="AO70" i="77"/>
  <c r="AO71" i="77"/>
  <c r="AO72" i="77"/>
  <c r="AO73" i="77"/>
  <c r="AO74" i="77"/>
  <c r="AO75" i="77"/>
  <c r="AO76" i="77"/>
  <c r="AO77" i="77"/>
  <c r="AO78" i="77"/>
  <c r="AO79" i="77"/>
  <c r="AO80" i="77"/>
  <c r="AO81" i="77"/>
  <c r="AO82" i="77"/>
  <c r="AO83" i="77"/>
  <c r="AO84" i="77"/>
  <c r="AO85" i="77"/>
  <c r="AO86" i="77"/>
  <c r="AO87" i="77"/>
  <c r="AO88" i="77"/>
  <c r="AO89" i="77"/>
  <c r="AO90" i="77"/>
  <c r="AO91" i="77"/>
  <c r="AO92" i="77"/>
  <c r="AO93" i="77"/>
  <c r="AO94" i="77"/>
  <c r="AO95" i="77"/>
  <c r="AO96" i="77"/>
  <c r="AO97" i="77"/>
  <c r="AO98" i="77"/>
  <c r="AO99" i="77"/>
  <c r="AO100" i="77"/>
  <c r="AO101" i="77"/>
  <c r="AO102" i="77"/>
  <c r="AO103" i="77"/>
  <c r="AO104" i="77"/>
  <c r="AO105" i="77"/>
  <c r="AO106" i="77"/>
  <c r="AO107" i="77"/>
  <c r="AO108" i="77"/>
  <c r="AO109" i="77"/>
  <c r="AO110" i="77"/>
  <c r="AO111" i="77"/>
  <c r="AO112" i="77"/>
  <c r="AO113" i="77"/>
  <c r="AO114" i="77"/>
  <c r="AO115" i="77"/>
  <c r="AO4" i="77"/>
  <c r="AV119" i="77"/>
  <c r="AU119" i="77"/>
  <c r="AV118" i="77"/>
  <c r="AU118" i="77"/>
  <c r="AV117" i="77"/>
  <c r="AU117" i="77"/>
  <c r="AV116" i="77"/>
  <c r="AU116" i="77"/>
  <c r="AU5" i="77"/>
  <c r="AU6" i="77"/>
  <c r="AU7" i="77"/>
  <c r="AU8" i="77"/>
  <c r="AU9" i="77"/>
  <c r="AU10" i="77"/>
  <c r="AU11" i="77"/>
  <c r="AU12" i="77"/>
  <c r="AU13" i="77"/>
  <c r="AU14" i="77"/>
  <c r="AU15" i="77"/>
  <c r="AU16" i="77"/>
  <c r="AU17" i="77"/>
  <c r="AU18" i="77"/>
  <c r="AU19" i="77"/>
  <c r="AU20" i="77"/>
  <c r="AU21" i="77"/>
  <c r="AU22" i="77"/>
  <c r="AU23" i="77"/>
  <c r="AU24" i="77"/>
  <c r="AU25" i="77"/>
  <c r="AU26" i="77"/>
  <c r="AU27" i="77"/>
  <c r="AU28" i="77"/>
  <c r="AU29" i="77"/>
  <c r="AU30" i="77"/>
  <c r="AU31" i="77"/>
  <c r="AU32" i="77"/>
  <c r="AU33" i="77"/>
  <c r="AU34" i="77"/>
  <c r="AU35" i="77"/>
  <c r="AU36" i="77"/>
  <c r="AU37" i="77"/>
  <c r="AU38" i="77"/>
  <c r="AU39" i="77"/>
  <c r="AU40" i="77"/>
  <c r="AU41" i="77"/>
  <c r="AU42" i="77"/>
  <c r="AU43" i="77"/>
  <c r="AU44" i="77"/>
  <c r="AU45" i="77"/>
  <c r="AU46" i="77"/>
  <c r="AU47" i="77"/>
  <c r="AU48" i="77"/>
  <c r="AU49" i="77"/>
  <c r="AU50" i="77"/>
  <c r="AU51" i="77"/>
  <c r="AU52" i="77"/>
  <c r="AU53" i="77"/>
  <c r="AU54" i="77"/>
  <c r="AU55" i="77"/>
  <c r="AU56" i="77"/>
  <c r="AU57" i="77"/>
  <c r="AU58" i="77"/>
  <c r="AU59" i="77"/>
  <c r="AU60" i="77"/>
  <c r="AU61" i="77"/>
  <c r="AU62" i="77"/>
  <c r="AU63" i="77"/>
  <c r="AU64" i="77"/>
  <c r="AU65" i="77"/>
  <c r="AU66" i="77"/>
  <c r="AU67" i="77"/>
  <c r="AU68" i="77"/>
  <c r="AU69" i="77"/>
  <c r="AU70" i="77"/>
  <c r="AU71" i="77"/>
  <c r="AU72" i="77"/>
  <c r="AU73" i="77"/>
  <c r="AU74" i="77"/>
  <c r="AU75" i="77"/>
  <c r="AU76" i="77"/>
  <c r="AU77" i="77"/>
  <c r="AU78" i="77"/>
  <c r="AU79" i="77"/>
  <c r="AU80" i="77"/>
  <c r="AU81" i="77"/>
  <c r="AU82" i="77"/>
  <c r="AU83" i="77"/>
  <c r="AU84" i="77"/>
  <c r="AU85" i="77"/>
  <c r="AU86" i="77"/>
  <c r="AU87" i="77"/>
  <c r="AU88" i="77"/>
  <c r="AU89" i="77"/>
  <c r="AU90" i="77"/>
  <c r="AU91" i="77"/>
  <c r="AU92" i="77"/>
  <c r="AU93" i="77"/>
  <c r="AU94" i="77"/>
  <c r="AU95" i="77"/>
  <c r="AU96" i="77"/>
  <c r="AU97" i="77"/>
  <c r="AU98" i="77"/>
  <c r="AU99" i="77"/>
  <c r="AU100" i="77"/>
  <c r="AU101" i="77"/>
  <c r="AU102" i="77"/>
  <c r="AU103" i="77"/>
  <c r="AU104" i="77"/>
  <c r="AU105" i="77"/>
  <c r="AU106" i="77"/>
  <c r="AU107" i="77"/>
  <c r="AU108" i="77"/>
  <c r="AU109" i="77"/>
  <c r="AU110" i="77"/>
  <c r="AU111" i="77"/>
  <c r="AU112" i="77"/>
  <c r="AU113" i="77"/>
  <c r="AU114" i="77"/>
  <c r="AU115" i="77"/>
  <c r="AU4" i="77"/>
  <c r="AV5" i="77"/>
  <c r="AV6" i="77"/>
  <c r="AV7" i="77"/>
  <c r="AV8" i="77"/>
  <c r="AV9" i="77"/>
  <c r="AV10" i="77"/>
  <c r="AV11" i="77"/>
  <c r="AV12" i="77"/>
  <c r="AV13" i="77"/>
  <c r="AV14" i="77"/>
  <c r="AV15" i="77"/>
  <c r="AV16" i="77"/>
  <c r="AV17" i="77"/>
  <c r="AV18" i="77"/>
  <c r="AV19" i="77"/>
  <c r="AV20" i="77"/>
  <c r="AV21" i="77"/>
  <c r="AV22" i="77"/>
  <c r="AV23" i="77"/>
  <c r="AV24" i="77"/>
  <c r="AV25" i="77"/>
  <c r="AV26" i="77"/>
  <c r="AV27" i="77"/>
  <c r="AV28" i="77"/>
  <c r="AV29" i="77"/>
  <c r="AV30" i="77"/>
  <c r="AV31" i="77"/>
  <c r="AV32" i="77"/>
  <c r="AV33" i="77"/>
  <c r="AV34" i="77"/>
  <c r="AV35" i="77"/>
  <c r="AV36" i="77"/>
  <c r="AV37" i="77"/>
  <c r="AV38" i="77"/>
  <c r="AV39" i="77"/>
  <c r="AV40" i="77"/>
  <c r="AV41" i="77"/>
  <c r="AV42" i="77"/>
  <c r="AV43" i="77"/>
  <c r="AV44" i="77"/>
  <c r="AV45" i="77"/>
  <c r="AV46" i="77"/>
  <c r="AV47" i="77"/>
  <c r="AV48" i="77"/>
  <c r="AV49" i="77"/>
  <c r="AV50" i="77"/>
  <c r="AV51" i="77"/>
  <c r="AV52" i="77"/>
  <c r="AV53" i="77"/>
  <c r="AV54" i="77"/>
  <c r="AV55" i="77"/>
  <c r="AV56" i="77"/>
  <c r="AV57" i="77"/>
  <c r="AV58" i="77"/>
  <c r="AV59" i="77"/>
  <c r="AV60" i="77"/>
  <c r="AV61" i="77"/>
  <c r="AV62" i="77"/>
  <c r="AV63" i="77"/>
  <c r="AV64" i="77"/>
  <c r="AV65" i="77"/>
  <c r="AV66" i="77"/>
  <c r="AV67" i="77"/>
  <c r="AV68" i="77"/>
  <c r="AV69" i="77"/>
  <c r="AV70" i="77"/>
  <c r="AV71" i="77"/>
  <c r="AV72" i="77"/>
  <c r="AV73" i="77"/>
  <c r="AV74" i="77"/>
  <c r="AV75" i="77"/>
  <c r="AV76" i="77"/>
  <c r="AV77" i="77"/>
  <c r="AV78" i="77"/>
  <c r="AV79" i="77"/>
  <c r="AV80" i="77"/>
  <c r="AV81" i="77"/>
  <c r="AV82" i="77"/>
  <c r="AV83" i="77"/>
  <c r="AV84" i="77"/>
  <c r="AV85" i="77"/>
  <c r="AV86" i="77"/>
  <c r="AV87" i="77"/>
  <c r="AV88" i="77"/>
  <c r="AV89" i="77"/>
  <c r="AV90" i="77"/>
  <c r="AV91" i="77"/>
  <c r="AV92" i="77"/>
  <c r="AV93" i="77"/>
  <c r="AV94" i="77"/>
  <c r="AV95" i="77"/>
  <c r="AV96" i="77"/>
  <c r="AV97" i="77"/>
  <c r="AV98" i="77"/>
  <c r="AV99" i="77"/>
  <c r="AV100" i="77"/>
  <c r="AV101" i="77"/>
  <c r="AV102" i="77"/>
  <c r="AV103" i="77"/>
  <c r="AV104" i="77"/>
  <c r="AV105" i="77"/>
  <c r="AV106" i="77"/>
  <c r="AV107" i="77"/>
  <c r="AV108" i="77"/>
  <c r="AV109" i="77"/>
  <c r="AV110" i="77"/>
  <c r="AV111" i="77"/>
  <c r="AV112" i="77"/>
  <c r="AV113" i="77"/>
  <c r="AV114" i="77"/>
  <c r="AV115" i="77"/>
  <c r="AV4" i="77"/>
  <c r="W358" i="3"/>
  <c r="W358" i="3" a="1"/>
  <c r="V358" i="3"/>
  <c r="V358" i="3" a="1"/>
  <c r="W357" i="3" a="1"/>
  <c r="W357" i="3" s="1"/>
  <c r="V357" i="3" a="1"/>
  <c r="V357" i="3" s="1"/>
  <c r="W356" i="3"/>
  <c r="W356" i="3" a="1"/>
  <c r="V356" i="3" a="1"/>
  <c r="V356" i="3" s="1"/>
  <c r="W355" i="3" a="1"/>
  <c r="W355" i="3" s="1"/>
  <c r="V355" i="3" a="1"/>
  <c r="V355" i="3" s="1"/>
  <c r="W354" i="3" a="1"/>
  <c r="W354" i="3" s="1"/>
  <c r="V354" i="3" a="1"/>
  <c r="V354" i="3" s="1"/>
  <c r="W353" i="3" a="1"/>
  <c r="W353" i="3" s="1"/>
  <c r="V353" i="3" a="1"/>
  <c r="V353" i="3" s="1"/>
  <c r="W352" i="3"/>
  <c r="W352" i="3" a="1"/>
  <c r="V352" i="3" a="1"/>
  <c r="V352" i="3" s="1"/>
  <c r="W351" i="3" a="1"/>
  <c r="W351" i="3" s="1"/>
  <c r="V351" i="3" a="1"/>
  <c r="V351" i="3" s="1"/>
  <c r="W350" i="3" a="1"/>
  <c r="W350" i="3" s="1"/>
  <c r="V350" i="3"/>
  <c r="V350" i="3" a="1"/>
  <c r="W349" i="3" a="1"/>
  <c r="W349" i="3" s="1"/>
  <c r="V349" i="3" a="1"/>
  <c r="V349" i="3" s="1"/>
  <c r="W348" i="3" a="1"/>
  <c r="W348" i="3" s="1"/>
  <c r="V348" i="3" a="1"/>
  <c r="V348" i="3" s="1"/>
  <c r="W347" i="3" a="1"/>
  <c r="W347" i="3" s="1"/>
  <c r="V347" i="3" a="1"/>
  <c r="V347" i="3" s="1"/>
  <c r="W346" i="3" a="1"/>
  <c r="W346" i="3" s="1"/>
  <c r="V346" i="3" a="1"/>
  <c r="V346" i="3" s="1"/>
  <c r="W345" i="3" a="1"/>
  <c r="W345" i="3" s="1"/>
  <c r="V345" i="3" a="1"/>
  <c r="V345" i="3" s="1"/>
  <c r="W344" i="3"/>
  <c r="W344" i="3" a="1"/>
  <c r="V344" i="3" a="1"/>
  <c r="V344" i="3" s="1"/>
  <c r="W343" i="3" a="1"/>
  <c r="W343" i="3" s="1"/>
  <c r="V343" i="3" a="1"/>
  <c r="V343" i="3" s="1"/>
  <c r="W342" i="3" a="1"/>
  <c r="W342" i="3" s="1"/>
  <c r="V342" i="3" a="1"/>
  <c r="V342" i="3" s="1"/>
  <c r="W341" i="3" a="1"/>
  <c r="W341" i="3" s="1"/>
  <c r="V341" i="3" a="1"/>
  <c r="V341" i="3" s="1"/>
  <c r="W340" i="3" a="1"/>
  <c r="W340" i="3" s="1"/>
  <c r="V340" i="3" a="1"/>
  <c r="V340" i="3" s="1"/>
  <c r="W339" i="3" a="1"/>
  <c r="W339" i="3" s="1"/>
  <c r="V339" i="3" a="1"/>
  <c r="V339" i="3" s="1"/>
  <c r="W338" i="3" a="1"/>
  <c r="W338" i="3" s="1"/>
  <c r="V338" i="3" a="1"/>
  <c r="V338" i="3" s="1"/>
  <c r="W337" i="3" a="1"/>
  <c r="W337" i="3" s="1"/>
  <c r="V337" i="3" a="1"/>
  <c r="V337" i="3" s="1"/>
  <c r="W336" i="3" a="1"/>
  <c r="W336" i="3" s="1"/>
  <c r="V336" i="3" a="1"/>
  <c r="V336" i="3" s="1"/>
  <c r="W335" i="3" a="1"/>
  <c r="W335" i="3" s="1"/>
  <c r="V335" i="3" a="1"/>
  <c r="V335" i="3" s="1"/>
  <c r="W334" i="3" a="1"/>
  <c r="W334" i="3" s="1"/>
  <c r="V334" i="3" a="1"/>
  <c r="V334" i="3" s="1"/>
  <c r="W333" i="3" a="1"/>
  <c r="W333" i="3" s="1"/>
  <c r="V333" i="3" a="1"/>
  <c r="V333" i="3" s="1"/>
  <c r="W332" i="3" a="1"/>
  <c r="W332" i="3" s="1"/>
  <c r="V332" i="3" a="1"/>
  <c r="V332" i="3" s="1"/>
  <c r="W331" i="3" a="1"/>
  <c r="W331" i="3" s="1"/>
  <c r="V331" i="3" a="1"/>
  <c r="V331" i="3" s="1"/>
  <c r="W330" i="3" a="1"/>
  <c r="W330" i="3" s="1"/>
  <c r="V330" i="3" a="1"/>
  <c r="V330" i="3" s="1"/>
  <c r="W329" i="3" a="1"/>
  <c r="W329" i="3" s="1"/>
  <c r="V329" i="3" a="1"/>
  <c r="V329" i="3" s="1"/>
  <c r="W328" i="3" a="1"/>
  <c r="W328" i="3" s="1"/>
  <c r="V328" i="3" a="1"/>
  <c r="V328" i="3" s="1"/>
  <c r="W327" i="3" a="1"/>
  <c r="W327" i="3" s="1"/>
  <c r="V327" i="3" a="1"/>
  <c r="V327" i="3" s="1"/>
  <c r="W326" i="3" a="1"/>
  <c r="W326" i="3" s="1"/>
  <c r="V326" i="3" a="1"/>
  <c r="V326" i="3" s="1"/>
  <c r="W325" i="3" a="1"/>
  <c r="W325" i="3" s="1"/>
  <c r="V325" i="3" a="1"/>
  <c r="V325" i="3" s="1"/>
  <c r="W324" i="3" a="1"/>
  <c r="W324" i="3" s="1"/>
  <c r="V324" i="3" a="1"/>
  <c r="V324" i="3" s="1"/>
  <c r="W323" i="3" a="1"/>
  <c r="W323" i="3" s="1"/>
  <c r="V323" i="3" a="1"/>
  <c r="V323" i="3" s="1"/>
  <c r="W322" i="3" a="1"/>
  <c r="W322" i="3" s="1"/>
  <c r="V322" i="3" a="1"/>
  <c r="V322" i="3" s="1"/>
  <c r="W321" i="3" a="1"/>
  <c r="W321" i="3" s="1"/>
  <c r="V321" i="3" a="1"/>
  <c r="V321" i="3" s="1"/>
  <c r="W320" i="3" a="1"/>
  <c r="W320" i="3" s="1"/>
  <c r="V320" i="3" a="1"/>
  <c r="V320" i="3" s="1"/>
  <c r="W319" i="3" a="1"/>
  <c r="W319" i="3" s="1"/>
  <c r="V319" i="3" a="1"/>
  <c r="V319" i="3" s="1"/>
  <c r="W318" i="3" a="1"/>
  <c r="W318" i="3" s="1"/>
  <c r="V318" i="3" a="1"/>
  <c r="V318" i="3" s="1"/>
  <c r="W317" i="3" a="1"/>
  <c r="W317" i="3" s="1"/>
  <c r="V317" i="3" a="1"/>
  <c r="V317" i="3" s="1"/>
  <c r="W316" i="3" a="1"/>
  <c r="W316" i="3" s="1"/>
  <c r="V316" i="3" a="1"/>
  <c r="V316" i="3" s="1"/>
  <c r="W315" i="3" a="1"/>
  <c r="W315" i="3" s="1"/>
  <c r="V315" i="3" a="1"/>
  <c r="V315" i="3" s="1"/>
  <c r="W314" i="3" a="1"/>
  <c r="W314" i="3" s="1"/>
  <c r="V314" i="3" a="1"/>
  <c r="V314" i="3" s="1"/>
  <c r="W313" i="3" a="1"/>
  <c r="W313" i="3" s="1"/>
  <c r="V313" i="3" a="1"/>
  <c r="V313" i="3" s="1"/>
  <c r="W312" i="3" a="1"/>
  <c r="W312" i="3" s="1"/>
  <c r="V312" i="3" a="1"/>
  <c r="V312" i="3" s="1"/>
  <c r="W311" i="3" a="1"/>
  <c r="W311" i="3" s="1"/>
  <c r="V311" i="3" a="1"/>
  <c r="V311" i="3" s="1"/>
  <c r="W310" i="3" a="1"/>
  <c r="W310" i="3" s="1"/>
  <c r="V310" i="3" a="1"/>
  <c r="V310" i="3" s="1"/>
  <c r="W309" i="3" a="1"/>
  <c r="W309" i="3" s="1"/>
  <c r="V309" i="3" a="1"/>
  <c r="V309" i="3" s="1"/>
  <c r="W308" i="3" a="1"/>
  <c r="W308" i="3" s="1"/>
  <c r="V308" i="3" a="1"/>
  <c r="V308" i="3" s="1"/>
  <c r="W307" i="3" a="1"/>
  <c r="W307" i="3" s="1"/>
  <c r="V307" i="3" a="1"/>
  <c r="V307" i="3" s="1"/>
  <c r="W306" i="3" a="1"/>
  <c r="W306" i="3" s="1"/>
  <c r="V306" i="3" a="1"/>
  <c r="V306" i="3" s="1"/>
  <c r="W305" i="3" a="1"/>
  <c r="W305" i="3" s="1"/>
  <c r="V305" i="3" a="1"/>
  <c r="V305" i="3" s="1"/>
  <c r="W304" i="3" a="1"/>
  <c r="W304" i="3" s="1"/>
  <c r="V304" i="3" a="1"/>
  <c r="V304" i="3" s="1"/>
  <c r="W303" i="3" a="1"/>
  <c r="W303" i="3" s="1"/>
  <c r="V303" i="3" a="1"/>
  <c r="V303" i="3" s="1"/>
  <c r="W302" i="3" a="1"/>
  <c r="W302" i="3" s="1"/>
  <c r="V302" i="3" a="1"/>
  <c r="V302" i="3" s="1"/>
  <c r="W301" i="3" a="1"/>
  <c r="W301" i="3" s="1"/>
  <c r="V301" i="3" a="1"/>
  <c r="V301" i="3" s="1"/>
  <c r="W300" i="3" a="1"/>
  <c r="W300" i="3" s="1"/>
  <c r="V300" i="3" a="1"/>
  <c r="V300" i="3" s="1"/>
  <c r="W299" i="3" a="1"/>
  <c r="W299" i="3" s="1"/>
  <c r="V299" i="3" a="1"/>
  <c r="V299" i="3" s="1"/>
  <c r="W298" i="3" a="1"/>
  <c r="W298" i="3" s="1"/>
  <c r="V298" i="3" a="1"/>
  <c r="V298" i="3" s="1"/>
  <c r="W297" i="3" a="1"/>
  <c r="W297" i="3" s="1"/>
  <c r="V297" i="3" a="1"/>
  <c r="V297" i="3" s="1"/>
  <c r="W296" i="3" a="1"/>
  <c r="W296" i="3" s="1"/>
  <c r="V296" i="3" a="1"/>
  <c r="V296" i="3" s="1"/>
  <c r="W295" i="3" a="1"/>
  <c r="W295" i="3" s="1"/>
  <c r="V295" i="3" a="1"/>
  <c r="V295" i="3" s="1"/>
  <c r="W294" i="3" a="1"/>
  <c r="W294" i="3" s="1"/>
  <c r="V294" i="3" a="1"/>
  <c r="V294" i="3" s="1"/>
  <c r="W293" i="3" a="1"/>
  <c r="W293" i="3" s="1"/>
  <c r="V293" i="3" a="1"/>
  <c r="V293" i="3" s="1"/>
  <c r="W292" i="3" a="1"/>
  <c r="W292" i="3" s="1"/>
  <c r="V292" i="3" a="1"/>
  <c r="V292" i="3" s="1"/>
  <c r="W291" i="3" a="1"/>
  <c r="W291" i="3" s="1"/>
  <c r="V291" i="3" a="1"/>
  <c r="V291" i="3" s="1"/>
  <c r="W290" i="3" a="1"/>
  <c r="W290" i="3" s="1"/>
  <c r="V290" i="3" a="1"/>
  <c r="V290" i="3" s="1"/>
  <c r="W289" i="3" a="1"/>
  <c r="W289" i="3" s="1"/>
  <c r="V289" i="3" a="1"/>
  <c r="V289" i="3" s="1"/>
  <c r="W288" i="3" a="1"/>
  <c r="W288" i="3" s="1"/>
  <c r="V288" i="3" a="1"/>
  <c r="V288" i="3" s="1"/>
  <c r="W287" i="3" a="1"/>
  <c r="W287" i="3" s="1"/>
  <c r="V287" i="3" a="1"/>
  <c r="V287" i="3" s="1"/>
  <c r="W286" i="3" a="1"/>
  <c r="W286" i="3" s="1"/>
  <c r="V286" i="3" a="1"/>
  <c r="V286" i="3" s="1"/>
  <c r="W285" i="3" a="1"/>
  <c r="W285" i="3" s="1"/>
  <c r="V285" i="3" a="1"/>
  <c r="V285" i="3" s="1"/>
  <c r="W284" i="3" a="1"/>
  <c r="W284" i="3" s="1"/>
  <c r="V284" i="3" a="1"/>
  <c r="V284" i="3" s="1"/>
  <c r="W283" i="3" a="1"/>
  <c r="W283" i="3" s="1"/>
  <c r="V283" i="3" a="1"/>
  <c r="V283" i="3" s="1"/>
  <c r="W282" i="3" a="1"/>
  <c r="W282" i="3" s="1"/>
  <c r="V282" i="3" a="1"/>
  <c r="V282" i="3" s="1"/>
  <c r="W281" i="3" a="1"/>
  <c r="W281" i="3" s="1"/>
  <c r="V281" i="3" a="1"/>
  <c r="V281" i="3" s="1"/>
  <c r="W280" i="3" a="1"/>
  <c r="W280" i="3" s="1"/>
  <c r="V280" i="3" a="1"/>
  <c r="V280" i="3" s="1"/>
  <c r="W279" i="3" a="1"/>
  <c r="W279" i="3" s="1"/>
  <c r="V279" i="3" a="1"/>
  <c r="V279" i="3" s="1"/>
  <c r="W278" i="3" a="1"/>
  <c r="W278" i="3" s="1"/>
  <c r="V278" i="3" a="1"/>
  <c r="V278" i="3" s="1"/>
  <c r="W277" i="3" a="1"/>
  <c r="W277" i="3" s="1"/>
  <c r="V277" i="3" a="1"/>
  <c r="V277" i="3" s="1"/>
  <c r="W276" i="3" a="1"/>
  <c r="W276" i="3" s="1"/>
  <c r="V276" i="3" a="1"/>
  <c r="V276" i="3" s="1"/>
  <c r="W275" i="3" a="1"/>
  <c r="W275" i="3" s="1"/>
  <c r="V275" i="3" a="1"/>
  <c r="V275" i="3" s="1"/>
  <c r="W274" i="3" a="1"/>
  <c r="W274" i="3" s="1"/>
  <c r="V274" i="3" a="1"/>
  <c r="V274" i="3" s="1"/>
  <c r="W273" i="3" a="1"/>
  <c r="W273" i="3" s="1"/>
  <c r="V273" i="3" a="1"/>
  <c r="V273" i="3" s="1"/>
  <c r="W272" i="3" a="1"/>
  <c r="W272" i="3" s="1"/>
  <c r="V272" i="3" a="1"/>
  <c r="V272" i="3" s="1"/>
  <c r="W271" i="3" a="1"/>
  <c r="W271" i="3" s="1"/>
  <c r="V271" i="3" a="1"/>
  <c r="V271" i="3" s="1"/>
  <c r="W270" i="3" a="1"/>
  <c r="W270" i="3" s="1"/>
  <c r="V270" i="3" a="1"/>
  <c r="V270" i="3" s="1"/>
  <c r="W269" i="3" a="1"/>
  <c r="W269" i="3" s="1"/>
  <c r="V269" i="3" a="1"/>
  <c r="V269" i="3" s="1"/>
  <c r="W268" i="3" a="1"/>
  <c r="W268" i="3" s="1"/>
  <c r="V268" i="3" a="1"/>
  <c r="V268" i="3" s="1"/>
  <c r="W267" i="3" a="1"/>
  <c r="W267" i="3" s="1"/>
  <c r="V267" i="3" a="1"/>
  <c r="V267" i="3" s="1"/>
  <c r="W266" i="3" a="1"/>
  <c r="W266" i="3" s="1"/>
  <c r="V266" i="3" a="1"/>
  <c r="V266" i="3" s="1"/>
  <c r="W265" i="3" a="1"/>
  <c r="W265" i="3" s="1"/>
  <c r="V265" i="3" a="1"/>
  <c r="V265" i="3" s="1"/>
  <c r="W264" i="3" a="1"/>
  <c r="W264" i="3" s="1"/>
  <c r="V264" i="3" a="1"/>
  <c r="V264" i="3" s="1"/>
  <c r="W263" i="3" a="1"/>
  <c r="W263" i="3" s="1"/>
  <c r="V263" i="3" a="1"/>
  <c r="V263" i="3" s="1"/>
  <c r="W262" i="3" a="1"/>
  <c r="W262" i="3" s="1"/>
  <c r="V262" i="3" a="1"/>
  <c r="V262" i="3" s="1"/>
  <c r="W261" i="3" a="1"/>
  <c r="W261" i="3" s="1"/>
  <c r="V261" i="3" a="1"/>
  <c r="V261" i="3" s="1"/>
  <c r="W260" i="3" a="1"/>
  <c r="W260" i="3" s="1"/>
  <c r="V260" i="3" a="1"/>
  <c r="V260" i="3" s="1"/>
  <c r="W259" i="3" a="1"/>
  <c r="W259" i="3" s="1"/>
  <c r="V259" i="3" a="1"/>
  <c r="V259" i="3" s="1"/>
  <c r="W258" i="3" a="1"/>
  <c r="W258" i="3" s="1"/>
  <c r="V258" i="3" a="1"/>
  <c r="V258" i="3" s="1"/>
  <c r="W257" i="3" a="1"/>
  <c r="W257" i="3" s="1"/>
  <c r="V257" i="3" a="1"/>
  <c r="V257" i="3" s="1"/>
  <c r="W256" i="3" a="1"/>
  <c r="W256" i="3" s="1"/>
  <c r="V256" i="3" a="1"/>
  <c r="V256" i="3" s="1"/>
  <c r="W255" i="3" a="1"/>
  <c r="W255" i="3" s="1"/>
  <c r="V255" i="3" a="1"/>
  <c r="V255" i="3" s="1"/>
  <c r="W254" i="3" a="1"/>
  <c r="W254" i="3" s="1"/>
  <c r="V254" i="3" a="1"/>
  <c r="V254" i="3" s="1"/>
  <c r="W253" i="3" a="1"/>
  <c r="W253" i="3" s="1"/>
  <c r="V253" i="3" a="1"/>
  <c r="V253" i="3" s="1"/>
  <c r="W252" i="3" a="1"/>
  <c r="W252" i="3" s="1"/>
  <c r="V252" i="3" a="1"/>
  <c r="V252" i="3" s="1"/>
  <c r="W251" i="3" a="1"/>
  <c r="W251" i="3" s="1"/>
  <c r="V251" i="3" a="1"/>
  <c r="V251" i="3" s="1"/>
  <c r="W250" i="3" a="1"/>
  <c r="W250" i="3" s="1"/>
  <c r="V250" i="3" a="1"/>
  <c r="V250" i="3" s="1"/>
  <c r="W249" i="3" a="1"/>
  <c r="W249" i="3" s="1"/>
  <c r="V249" i="3" a="1"/>
  <c r="V249" i="3" s="1"/>
  <c r="W248" i="3" a="1"/>
  <c r="W248" i="3" s="1"/>
  <c r="V248" i="3" a="1"/>
  <c r="V248" i="3" s="1"/>
  <c r="W247" i="3" a="1"/>
  <c r="W247" i="3" s="1"/>
  <c r="V247" i="3" a="1"/>
  <c r="V247" i="3" s="1"/>
  <c r="W246" i="3" a="1"/>
  <c r="W246" i="3" s="1"/>
  <c r="V246" i="3" a="1"/>
  <c r="V246" i="3" s="1"/>
  <c r="W245" i="3" a="1"/>
  <c r="W245" i="3" s="1"/>
  <c r="V245" i="3" a="1"/>
  <c r="V245" i="3" s="1"/>
  <c r="W244" i="3" a="1"/>
  <c r="W244" i="3" s="1"/>
  <c r="V244" i="3" a="1"/>
  <c r="V244" i="3" s="1"/>
  <c r="W243" i="3" a="1"/>
  <c r="W243" i="3" s="1"/>
  <c r="V243" i="3" a="1"/>
  <c r="V243" i="3" s="1"/>
  <c r="W242" i="3" a="1"/>
  <c r="W242" i="3" s="1"/>
  <c r="V242" i="3" a="1"/>
  <c r="V242" i="3" s="1"/>
  <c r="W241" i="3" a="1"/>
  <c r="W241" i="3" s="1"/>
  <c r="V241" i="3" a="1"/>
  <c r="V241" i="3" s="1"/>
  <c r="W240" i="3" a="1"/>
  <c r="W240" i="3" s="1"/>
  <c r="V240" i="3" a="1"/>
  <c r="V240" i="3" s="1"/>
  <c r="W239" i="3" a="1"/>
  <c r="W239" i="3" s="1"/>
  <c r="V239" i="3" a="1"/>
  <c r="V239" i="3" s="1"/>
  <c r="W238" i="3" a="1"/>
  <c r="W238" i="3" s="1"/>
  <c r="V238" i="3" a="1"/>
  <c r="V238" i="3" s="1"/>
  <c r="W237" i="3" a="1"/>
  <c r="W237" i="3" s="1"/>
  <c r="V237" i="3" a="1"/>
  <c r="V237" i="3" s="1"/>
  <c r="W236" i="3" a="1"/>
  <c r="W236" i="3" s="1"/>
  <c r="V236" i="3" a="1"/>
  <c r="V236" i="3" s="1"/>
  <c r="W235" i="3" a="1"/>
  <c r="W235" i="3" s="1"/>
  <c r="V235" i="3" a="1"/>
  <c r="V235" i="3" s="1"/>
  <c r="W234" i="3" a="1"/>
  <c r="W234" i="3" s="1"/>
  <c r="V234" i="3" a="1"/>
  <c r="V234" i="3" s="1"/>
  <c r="W233" i="3" a="1"/>
  <c r="W233" i="3" s="1"/>
  <c r="V233" i="3" a="1"/>
  <c r="V233" i="3" s="1"/>
  <c r="W232" i="3" a="1"/>
  <c r="W232" i="3" s="1"/>
  <c r="V232" i="3" a="1"/>
  <c r="V232" i="3" s="1"/>
  <c r="W231" i="3" a="1"/>
  <c r="W231" i="3" s="1"/>
  <c r="V231" i="3" a="1"/>
  <c r="V231" i="3" s="1"/>
  <c r="W230" i="3" a="1"/>
  <c r="W230" i="3" s="1"/>
  <c r="V230" i="3" a="1"/>
  <c r="V230" i="3" s="1"/>
  <c r="W229" i="3" a="1"/>
  <c r="W229" i="3" s="1"/>
  <c r="V229" i="3" a="1"/>
  <c r="V229" i="3" s="1"/>
  <c r="W228" i="3" a="1"/>
  <c r="W228" i="3" s="1"/>
  <c r="V228" i="3" a="1"/>
  <c r="V228" i="3" s="1"/>
  <c r="W227" i="3" a="1"/>
  <c r="W227" i="3" s="1"/>
  <c r="V227" i="3" a="1"/>
  <c r="V227" i="3" s="1"/>
  <c r="W226" i="3" a="1"/>
  <c r="W226" i="3" s="1"/>
  <c r="V226" i="3" a="1"/>
  <c r="V226" i="3" s="1"/>
  <c r="W225" i="3" a="1"/>
  <c r="W225" i="3" s="1"/>
  <c r="V225" i="3" a="1"/>
  <c r="V225" i="3" s="1"/>
  <c r="W224" i="3" a="1"/>
  <c r="W224" i="3" s="1"/>
  <c r="V224" i="3" a="1"/>
  <c r="V224" i="3" s="1"/>
  <c r="W223" i="3" a="1"/>
  <c r="W223" i="3" s="1"/>
  <c r="V223" i="3" a="1"/>
  <c r="V223" i="3" s="1"/>
  <c r="W222" i="3" a="1"/>
  <c r="W222" i="3" s="1"/>
  <c r="V222" i="3" a="1"/>
  <c r="V222" i="3" s="1"/>
  <c r="W221" i="3" a="1"/>
  <c r="W221" i="3" s="1"/>
  <c r="V221" i="3" a="1"/>
  <c r="V221" i="3" s="1"/>
  <c r="W220" i="3" a="1"/>
  <c r="W220" i="3" s="1"/>
  <c r="V220" i="3" a="1"/>
  <c r="V220" i="3" s="1"/>
  <c r="W219" i="3" a="1"/>
  <c r="W219" i="3" s="1"/>
  <c r="V219" i="3" a="1"/>
  <c r="V219" i="3" s="1"/>
  <c r="W218" i="3" a="1"/>
  <c r="W218" i="3" s="1"/>
  <c r="V218" i="3" a="1"/>
  <c r="V218" i="3" s="1"/>
  <c r="W217" i="3" a="1"/>
  <c r="W217" i="3" s="1"/>
  <c r="V217" i="3" a="1"/>
  <c r="V217" i="3" s="1"/>
  <c r="W216" i="3" a="1"/>
  <c r="W216" i="3" s="1"/>
  <c r="V216" i="3" a="1"/>
  <c r="V216" i="3" s="1"/>
  <c r="W215" i="3" a="1"/>
  <c r="W215" i="3" s="1"/>
  <c r="V215" i="3" a="1"/>
  <c r="V215" i="3" s="1"/>
  <c r="W214" i="3" a="1"/>
  <c r="W214" i="3" s="1"/>
  <c r="V214" i="3" a="1"/>
  <c r="V214" i="3" s="1"/>
  <c r="W213" i="3" a="1"/>
  <c r="W213" i="3" s="1"/>
  <c r="V213" i="3" a="1"/>
  <c r="V213" i="3" s="1"/>
  <c r="W212" i="3" a="1"/>
  <c r="W212" i="3" s="1"/>
  <c r="V212" i="3" a="1"/>
  <c r="V212" i="3" s="1"/>
  <c r="W211" i="3" a="1"/>
  <c r="W211" i="3" s="1"/>
  <c r="V211" i="3" a="1"/>
  <c r="V211" i="3" s="1"/>
  <c r="W210" i="3" a="1"/>
  <c r="W210" i="3" s="1"/>
  <c r="V210" i="3" a="1"/>
  <c r="V210" i="3" s="1"/>
  <c r="W209" i="3" a="1"/>
  <c r="W209" i="3" s="1"/>
  <c r="V209" i="3" a="1"/>
  <c r="V209" i="3" s="1"/>
  <c r="W208" i="3" a="1"/>
  <c r="W208" i="3" s="1"/>
  <c r="V208" i="3" a="1"/>
  <c r="V208" i="3" s="1"/>
  <c r="W207" i="3" a="1"/>
  <c r="W207" i="3" s="1"/>
  <c r="V207" i="3" a="1"/>
  <c r="V207" i="3" s="1"/>
  <c r="W206" i="3" a="1"/>
  <c r="W206" i="3" s="1"/>
  <c r="V206" i="3" a="1"/>
  <c r="V206" i="3" s="1"/>
  <c r="W205" i="3" a="1"/>
  <c r="W205" i="3" s="1"/>
  <c r="V205" i="3" a="1"/>
  <c r="V205" i="3" s="1"/>
  <c r="W204" i="3" a="1"/>
  <c r="W204" i="3" s="1"/>
  <c r="V204" i="3" a="1"/>
  <c r="V204" i="3" s="1"/>
  <c r="W203" i="3" a="1"/>
  <c r="W203" i="3" s="1"/>
  <c r="V203" i="3" a="1"/>
  <c r="V203" i="3" s="1"/>
  <c r="W202" i="3" a="1"/>
  <c r="W202" i="3" s="1"/>
  <c r="V202" i="3" a="1"/>
  <c r="V202" i="3" s="1"/>
  <c r="W201" i="3" a="1"/>
  <c r="W201" i="3" s="1"/>
  <c r="V201" i="3" a="1"/>
  <c r="V201" i="3" s="1"/>
  <c r="W200" i="3" a="1"/>
  <c r="W200" i="3" s="1"/>
  <c r="V200" i="3" a="1"/>
  <c r="V200" i="3" s="1"/>
  <c r="W199" i="3" a="1"/>
  <c r="W199" i="3" s="1"/>
  <c r="V199" i="3" a="1"/>
  <c r="V199" i="3" s="1"/>
  <c r="W198" i="3" a="1"/>
  <c r="W198" i="3" s="1"/>
  <c r="V198" i="3" a="1"/>
  <c r="V198" i="3" s="1"/>
  <c r="W197" i="3" a="1"/>
  <c r="W197" i="3" s="1"/>
  <c r="V197" i="3" a="1"/>
  <c r="V197" i="3" s="1"/>
  <c r="W196" i="3" a="1"/>
  <c r="W196" i="3" s="1"/>
  <c r="V196" i="3" a="1"/>
  <c r="V196" i="3" s="1"/>
  <c r="W195" i="3" a="1"/>
  <c r="W195" i="3" s="1"/>
  <c r="V195" i="3" a="1"/>
  <c r="V195" i="3" s="1"/>
  <c r="W194" i="3" a="1"/>
  <c r="W194" i="3" s="1"/>
  <c r="V194" i="3" a="1"/>
  <c r="V194" i="3" s="1"/>
  <c r="W193" i="3" a="1"/>
  <c r="W193" i="3" s="1"/>
  <c r="V193" i="3" a="1"/>
  <c r="V193" i="3" s="1"/>
  <c r="W192" i="3" a="1"/>
  <c r="W192" i="3" s="1"/>
  <c r="V192" i="3" a="1"/>
  <c r="V192" i="3" s="1"/>
  <c r="W191" i="3" a="1"/>
  <c r="W191" i="3" s="1"/>
  <c r="V191" i="3" a="1"/>
  <c r="V191" i="3" s="1"/>
  <c r="W190" i="3"/>
  <c r="W190" i="3" a="1"/>
  <c r="V190" i="3" a="1"/>
  <c r="V190" i="3" s="1"/>
  <c r="W189" i="3" a="1"/>
  <c r="W189" i="3" s="1"/>
  <c r="V189" i="3" a="1"/>
  <c r="V189" i="3" s="1"/>
  <c r="W188" i="3" a="1"/>
  <c r="W188" i="3" s="1"/>
  <c r="V188" i="3" a="1"/>
  <c r="V188" i="3" s="1"/>
  <c r="W187" i="3" a="1"/>
  <c r="W187" i="3" s="1"/>
  <c r="V187" i="3" a="1"/>
  <c r="V187" i="3" s="1"/>
  <c r="W186" i="3" a="1"/>
  <c r="W186" i="3" s="1"/>
  <c r="V186" i="3" a="1"/>
  <c r="V186" i="3" s="1"/>
  <c r="W185" i="3" a="1"/>
  <c r="W185" i="3" s="1"/>
  <c r="V185" i="3" a="1"/>
  <c r="V185" i="3" s="1"/>
  <c r="W184" i="3" a="1"/>
  <c r="W184" i="3" s="1"/>
  <c r="V184" i="3" a="1"/>
  <c r="V184" i="3" s="1"/>
  <c r="W183" i="3" a="1"/>
  <c r="W183" i="3" s="1"/>
  <c r="V183" i="3" a="1"/>
  <c r="V183" i="3" s="1"/>
  <c r="W182" i="3" a="1"/>
  <c r="W182" i="3" s="1"/>
  <c r="V182" i="3"/>
  <c r="V182" i="3" a="1"/>
  <c r="W181" i="3" a="1"/>
  <c r="W181" i="3" s="1"/>
  <c r="V181" i="3" a="1"/>
  <c r="V181" i="3" s="1"/>
  <c r="W180" i="3" a="1"/>
  <c r="W180" i="3" s="1"/>
  <c r="V180" i="3" a="1"/>
  <c r="V180" i="3" s="1"/>
  <c r="W179" i="3" a="1"/>
  <c r="W179" i="3" s="1"/>
  <c r="V179" i="3" a="1"/>
  <c r="V179" i="3" s="1"/>
  <c r="W178" i="3" a="1"/>
  <c r="W178" i="3" s="1"/>
  <c r="V178" i="3"/>
  <c r="V178" i="3" a="1"/>
  <c r="W177" i="3" a="1"/>
  <c r="W177" i="3" s="1"/>
  <c r="V177" i="3" a="1"/>
  <c r="V177" i="3" s="1"/>
  <c r="W176" i="3" a="1"/>
  <c r="W176" i="3" s="1"/>
  <c r="V176" i="3" a="1"/>
  <c r="V176" i="3" s="1"/>
  <c r="W175" i="3" a="1"/>
  <c r="W175" i="3" s="1"/>
  <c r="V175" i="3" a="1"/>
  <c r="V175" i="3" s="1"/>
  <c r="W174" i="3" a="1"/>
  <c r="W174" i="3" s="1"/>
  <c r="V174" i="3"/>
  <c r="V174" i="3" a="1"/>
  <c r="W173" i="3" a="1"/>
  <c r="W173" i="3" s="1"/>
  <c r="V173" i="3" a="1"/>
  <c r="V173" i="3" s="1"/>
  <c r="W172" i="3" a="1"/>
  <c r="W172" i="3" s="1"/>
  <c r="V172" i="3" a="1"/>
  <c r="V172" i="3" s="1"/>
  <c r="W171" i="3" a="1"/>
  <c r="W171" i="3" s="1"/>
  <c r="V171" i="3" a="1"/>
  <c r="V171" i="3" s="1"/>
  <c r="W170" i="3" a="1"/>
  <c r="W170" i="3" s="1"/>
  <c r="V170" i="3" a="1"/>
  <c r="V170" i="3" s="1"/>
  <c r="W169" i="3" a="1"/>
  <c r="W169" i="3" s="1"/>
  <c r="V169" i="3" a="1"/>
  <c r="V169" i="3" s="1"/>
  <c r="W168" i="3" a="1"/>
  <c r="W168" i="3" s="1"/>
  <c r="V168" i="3" a="1"/>
  <c r="V168" i="3" s="1"/>
  <c r="W167" i="3" a="1"/>
  <c r="W167" i="3" s="1"/>
  <c r="V167" i="3" a="1"/>
  <c r="V167" i="3" s="1"/>
  <c r="W166" i="3" a="1"/>
  <c r="W166" i="3" s="1"/>
  <c r="V166" i="3"/>
  <c r="V166" i="3" a="1"/>
  <c r="W165" i="3" a="1"/>
  <c r="W165" i="3" s="1"/>
  <c r="V165" i="3" a="1"/>
  <c r="V165" i="3" s="1"/>
  <c r="W164" i="3" a="1"/>
  <c r="W164" i="3" s="1"/>
  <c r="V164" i="3" a="1"/>
  <c r="V164" i="3" s="1"/>
  <c r="W163" i="3" a="1"/>
  <c r="W163" i="3" s="1"/>
  <c r="V163" i="3" a="1"/>
  <c r="V163" i="3" s="1"/>
  <c r="W162" i="3" a="1"/>
  <c r="W162" i="3" s="1"/>
  <c r="V162" i="3"/>
  <c r="V162" i="3" a="1"/>
  <c r="W161" i="3" a="1"/>
  <c r="W161" i="3" s="1"/>
  <c r="V161" i="3" a="1"/>
  <c r="V161" i="3" s="1"/>
  <c r="W160" i="3" a="1"/>
  <c r="W160" i="3" s="1"/>
  <c r="V160" i="3"/>
  <c r="V160" i="3" a="1"/>
  <c r="W159" i="3" a="1"/>
  <c r="W159" i="3" s="1"/>
  <c r="V159" i="3" a="1"/>
  <c r="V159" i="3" s="1"/>
  <c r="W158" i="3" a="1"/>
  <c r="W158" i="3" s="1"/>
  <c r="V158" i="3"/>
  <c r="V158" i="3" a="1"/>
  <c r="W157" i="3" a="1"/>
  <c r="W157" i="3" s="1"/>
  <c r="V157" i="3" a="1"/>
  <c r="V157" i="3" s="1"/>
  <c r="W156" i="3" a="1"/>
  <c r="W156" i="3" s="1"/>
  <c r="V156" i="3" a="1"/>
  <c r="V156" i="3" s="1"/>
  <c r="W155" i="3" a="1"/>
  <c r="W155" i="3" s="1"/>
  <c r="V155" i="3" a="1"/>
  <c r="V155" i="3" s="1"/>
  <c r="W154" i="3" a="1"/>
  <c r="W154" i="3" s="1"/>
  <c r="V154" i="3"/>
  <c r="V154" i="3" a="1"/>
  <c r="W153" i="3" a="1"/>
  <c r="W153" i="3" s="1"/>
  <c r="V153" i="3" a="1"/>
  <c r="V153" i="3" s="1"/>
  <c r="W152" i="3" a="1"/>
  <c r="W152" i="3" s="1"/>
  <c r="V152" i="3"/>
  <c r="V152" i="3" a="1"/>
  <c r="W151" i="3" a="1"/>
  <c r="W151" i="3" s="1"/>
  <c r="V151" i="3" a="1"/>
  <c r="V151" i="3" s="1"/>
  <c r="W150" i="3" a="1"/>
  <c r="W150" i="3" s="1"/>
  <c r="V150" i="3"/>
  <c r="V150" i="3" a="1"/>
  <c r="W149" i="3" a="1"/>
  <c r="W149" i="3" s="1"/>
  <c r="V149" i="3" a="1"/>
  <c r="V149" i="3" s="1"/>
  <c r="W148" i="3" a="1"/>
  <c r="W148" i="3" s="1"/>
  <c r="V148" i="3" a="1"/>
  <c r="V148" i="3" s="1"/>
  <c r="W147" i="3" a="1"/>
  <c r="W147" i="3" s="1"/>
  <c r="V147" i="3" a="1"/>
  <c r="V147" i="3" s="1"/>
  <c r="W146" i="3" a="1"/>
  <c r="W146" i="3" s="1"/>
  <c r="V146" i="3"/>
  <c r="V146" i="3" a="1"/>
  <c r="W145" i="3" a="1"/>
  <c r="W145" i="3" s="1"/>
  <c r="V145" i="3" a="1"/>
  <c r="V145" i="3" s="1"/>
  <c r="W144" i="3" a="1"/>
  <c r="W144" i="3" s="1"/>
  <c r="V144" i="3"/>
  <c r="V144" i="3" a="1"/>
  <c r="W143" i="3" a="1"/>
  <c r="W143" i="3" s="1"/>
  <c r="V143" i="3" a="1"/>
  <c r="V143" i="3" s="1"/>
  <c r="W142" i="3" a="1"/>
  <c r="W142" i="3" s="1"/>
  <c r="V142" i="3"/>
  <c r="V142" i="3" a="1"/>
  <c r="W141" i="3" a="1"/>
  <c r="W141" i="3" s="1"/>
  <c r="V141" i="3" a="1"/>
  <c r="V141" i="3" s="1"/>
  <c r="W140" i="3" a="1"/>
  <c r="W140" i="3" s="1"/>
  <c r="V140" i="3" a="1"/>
  <c r="V140" i="3" s="1"/>
  <c r="W139" i="3" a="1"/>
  <c r="W139" i="3" s="1"/>
  <c r="V139" i="3" a="1"/>
  <c r="V139" i="3" s="1"/>
  <c r="W138" i="3" a="1"/>
  <c r="W138" i="3" s="1"/>
  <c r="V138" i="3"/>
  <c r="V138" i="3" a="1"/>
  <c r="W137" i="3" a="1"/>
  <c r="W137" i="3" s="1"/>
  <c r="V137" i="3" a="1"/>
  <c r="V137" i="3" s="1"/>
  <c r="W136" i="3" a="1"/>
  <c r="W136" i="3" s="1"/>
  <c r="V136" i="3"/>
  <c r="V136" i="3" a="1"/>
  <c r="W135" i="3" a="1"/>
  <c r="W135" i="3" s="1"/>
  <c r="V135" i="3" a="1"/>
  <c r="V135" i="3" s="1"/>
  <c r="W134" i="3" a="1"/>
  <c r="W134" i="3" s="1"/>
  <c r="V134" i="3"/>
  <c r="V134" i="3" a="1"/>
  <c r="W133" i="3" a="1"/>
  <c r="W133" i="3" s="1"/>
  <c r="V133" i="3" a="1"/>
  <c r="V133" i="3" s="1"/>
  <c r="W132" i="3" a="1"/>
  <c r="W132" i="3" s="1"/>
  <c r="V132" i="3" a="1"/>
  <c r="V132" i="3" s="1"/>
  <c r="W131" i="3" a="1"/>
  <c r="W131" i="3" s="1"/>
  <c r="V131" i="3" a="1"/>
  <c r="V131" i="3" s="1"/>
  <c r="W130" i="3" a="1"/>
  <c r="W130" i="3" s="1"/>
  <c r="V130" i="3"/>
  <c r="V130" i="3" a="1"/>
  <c r="W129" i="3" a="1"/>
  <c r="W129" i="3" s="1"/>
  <c r="V129" i="3" a="1"/>
  <c r="V129" i="3" s="1"/>
  <c r="W128" i="3" a="1"/>
  <c r="W128" i="3" s="1"/>
  <c r="V128" i="3"/>
  <c r="V128" i="3" a="1"/>
  <c r="W127" i="3" a="1"/>
  <c r="W127" i="3" s="1"/>
  <c r="V127" i="3" a="1"/>
  <c r="V127" i="3" s="1"/>
  <c r="W126" i="3" a="1"/>
  <c r="W126" i="3" s="1"/>
  <c r="V126" i="3"/>
  <c r="V126" i="3" a="1"/>
  <c r="W125" i="3" a="1"/>
  <c r="W125" i="3" s="1"/>
  <c r="V125" i="3" a="1"/>
  <c r="V125" i="3" s="1"/>
  <c r="W124" i="3" a="1"/>
  <c r="W124" i="3" s="1"/>
  <c r="V124" i="3" a="1"/>
  <c r="V124" i="3" s="1"/>
  <c r="W123" i="3" a="1"/>
  <c r="W123" i="3" s="1"/>
  <c r="V123" i="3" a="1"/>
  <c r="V123" i="3" s="1"/>
  <c r="W122" i="3" a="1"/>
  <c r="W122" i="3" s="1"/>
  <c r="V122" i="3"/>
  <c r="V122" i="3" a="1"/>
  <c r="W121" i="3" a="1"/>
  <c r="W121" i="3" s="1"/>
  <c r="V121" i="3" a="1"/>
  <c r="V121" i="3" s="1"/>
  <c r="W120" i="3" a="1"/>
  <c r="W120" i="3" s="1"/>
  <c r="V120" i="3"/>
  <c r="V120" i="3" a="1"/>
  <c r="W119" i="3" a="1"/>
  <c r="W119" i="3" s="1"/>
  <c r="V119" i="3" a="1"/>
  <c r="V119" i="3" s="1"/>
  <c r="W118" i="3" a="1"/>
  <c r="W118" i="3" s="1"/>
  <c r="V118" i="3"/>
  <c r="V118" i="3" a="1"/>
  <c r="W117" i="3" a="1"/>
  <c r="W117" i="3" s="1"/>
  <c r="V117" i="3" a="1"/>
  <c r="V117" i="3" s="1"/>
  <c r="W116" i="3" a="1"/>
  <c r="W116" i="3" s="1"/>
  <c r="V116" i="3" a="1"/>
  <c r="V116" i="3" s="1"/>
  <c r="W115" i="3" a="1"/>
  <c r="W115" i="3" s="1"/>
  <c r="V115" i="3" a="1"/>
  <c r="V115" i="3" s="1"/>
  <c r="W114" i="3" a="1"/>
  <c r="W114" i="3" s="1"/>
  <c r="V114" i="3"/>
  <c r="V114" i="3" a="1"/>
  <c r="W113" i="3" a="1"/>
  <c r="W113" i="3" s="1"/>
  <c r="V113" i="3" a="1"/>
  <c r="V113" i="3" s="1"/>
  <c r="W112" i="3" a="1"/>
  <c r="W112" i="3" s="1"/>
  <c r="V112" i="3"/>
  <c r="V112" i="3" a="1"/>
  <c r="W111" i="3" a="1"/>
  <c r="W111" i="3" s="1"/>
  <c r="V111" i="3" a="1"/>
  <c r="V111" i="3" s="1"/>
  <c r="W110" i="3" a="1"/>
  <c r="W110" i="3" s="1"/>
  <c r="V110" i="3"/>
  <c r="V110" i="3" a="1"/>
  <c r="W109" i="3" a="1"/>
  <c r="W109" i="3" s="1"/>
  <c r="V109" i="3" a="1"/>
  <c r="V109" i="3" s="1"/>
  <c r="W108" i="3" a="1"/>
  <c r="W108" i="3" s="1"/>
  <c r="V108" i="3" a="1"/>
  <c r="V108" i="3" s="1"/>
  <c r="W107" i="3" a="1"/>
  <c r="W107" i="3" s="1"/>
  <c r="V107" i="3" a="1"/>
  <c r="V107" i="3" s="1"/>
  <c r="W106" i="3" a="1"/>
  <c r="W106" i="3" s="1"/>
  <c r="V106" i="3"/>
  <c r="V106" i="3" a="1"/>
  <c r="W105" i="3" a="1"/>
  <c r="W105" i="3" s="1"/>
  <c r="V105" i="3" a="1"/>
  <c r="V105" i="3" s="1"/>
  <c r="W104" i="3" a="1"/>
  <c r="W104" i="3" s="1"/>
  <c r="V104" i="3"/>
  <c r="V104" i="3" a="1"/>
  <c r="W103" i="3" a="1"/>
  <c r="W103" i="3" s="1"/>
  <c r="V103" i="3" a="1"/>
  <c r="V103" i="3" s="1"/>
  <c r="W102" i="3" a="1"/>
  <c r="W102" i="3" s="1"/>
  <c r="V102" i="3"/>
  <c r="V102" i="3" a="1"/>
  <c r="W101" i="3" a="1"/>
  <c r="W101" i="3" s="1"/>
  <c r="V101" i="3" a="1"/>
  <c r="V101" i="3" s="1"/>
  <c r="W100" i="3" a="1"/>
  <c r="W100" i="3" s="1"/>
  <c r="V100" i="3" a="1"/>
  <c r="V100" i="3" s="1"/>
  <c r="W99" i="3" a="1"/>
  <c r="W99" i="3" s="1"/>
  <c r="V99" i="3" a="1"/>
  <c r="V99" i="3" s="1"/>
  <c r="W98" i="3" a="1"/>
  <c r="W98" i="3" s="1"/>
  <c r="V98" i="3"/>
  <c r="V98" i="3" a="1"/>
  <c r="W97" i="3" a="1"/>
  <c r="W97" i="3" s="1"/>
  <c r="V97" i="3" a="1"/>
  <c r="V97" i="3" s="1"/>
  <c r="W96" i="3" a="1"/>
  <c r="W96" i="3" s="1"/>
  <c r="V96" i="3"/>
  <c r="V96" i="3" a="1"/>
  <c r="W95" i="3"/>
  <c r="W95" i="3" a="1"/>
  <c r="V95" i="3" a="1"/>
  <c r="V95" i="3" s="1"/>
  <c r="W94" i="3" a="1"/>
  <c r="W94" i="3" s="1"/>
  <c r="V94" i="3" a="1"/>
  <c r="V94" i="3" s="1"/>
  <c r="W93" i="3" a="1"/>
  <c r="W93" i="3" s="1"/>
  <c r="V93" i="3" a="1"/>
  <c r="V93" i="3" s="1"/>
  <c r="W92" i="3" a="1"/>
  <c r="W92" i="3" s="1"/>
  <c r="V92" i="3"/>
  <c r="V92" i="3" a="1"/>
  <c r="W91" i="3"/>
  <c r="W91" i="3" a="1"/>
  <c r="V91" i="3"/>
  <c r="V91" i="3" a="1"/>
  <c r="W90" i="3" a="1"/>
  <c r="W90" i="3" s="1"/>
  <c r="V90" i="3" a="1"/>
  <c r="V90" i="3" s="1"/>
  <c r="W89" i="3" a="1"/>
  <c r="W89" i="3" s="1"/>
  <c r="V89" i="3" a="1"/>
  <c r="V89" i="3" s="1"/>
  <c r="W88" i="3" a="1"/>
  <c r="W88" i="3" s="1"/>
  <c r="V88" i="3" a="1"/>
  <c r="V88" i="3" s="1"/>
  <c r="W87" i="3"/>
  <c r="W87" i="3" a="1"/>
  <c r="V87" i="3"/>
  <c r="V87" i="3" a="1"/>
  <c r="W86" i="3" a="1"/>
  <c r="W86" i="3" s="1"/>
  <c r="V86" i="3" a="1"/>
  <c r="V86" i="3" s="1"/>
  <c r="W85" i="3" a="1"/>
  <c r="W85" i="3" s="1"/>
  <c r="V85" i="3" a="1"/>
  <c r="V85" i="3" s="1"/>
  <c r="W84" i="3" a="1"/>
  <c r="W84" i="3" s="1"/>
  <c r="V84" i="3"/>
  <c r="V84" i="3" a="1"/>
  <c r="W83" i="3" a="1"/>
  <c r="W83" i="3" s="1"/>
  <c r="V83" i="3"/>
  <c r="V83" i="3" a="1"/>
  <c r="W82" i="3" a="1"/>
  <c r="W82" i="3" s="1"/>
  <c r="V82" i="3" a="1"/>
  <c r="V82" i="3" s="1"/>
  <c r="W81" i="3" a="1"/>
  <c r="W81" i="3" s="1"/>
  <c r="V81" i="3" a="1"/>
  <c r="V81" i="3" s="1"/>
  <c r="W80" i="3" a="1"/>
  <c r="W80" i="3" s="1"/>
  <c r="V80" i="3"/>
  <c r="V80" i="3" a="1"/>
  <c r="W79" i="3"/>
  <c r="W79" i="3" a="1"/>
  <c r="V79" i="3" a="1"/>
  <c r="V79" i="3" s="1"/>
  <c r="W78" i="3" a="1"/>
  <c r="W78" i="3" s="1"/>
  <c r="V78" i="3" a="1"/>
  <c r="V78" i="3" s="1"/>
  <c r="W77" i="3" a="1"/>
  <c r="W77" i="3" s="1"/>
  <c r="V77" i="3" a="1"/>
  <c r="V77" i="3" s="1"/>
  <c r="W76" i="3" a="1"/>
  <c r="W76" i="3" s="1"/>
  <c r="V76" i="3"/>
  <c r="V76" i="3" a="1"/>
  <c r="W75" i="3"/>
  <c r="W75" i="3" a="1"/>
  <c r="V75" i="3"/>
  <c r="V75" i="3" a="1"/>
  <c r="W74" i="3" a="1"/>
  <c r="W74" i="3" s="1"/>
  <c r="V74" i="3" a="1"/>
  <c r="V74" i="3" s="1"/>
  <c r="W73" i="3" a="1"/>
  <c r="W73" i="3" s="1"/>
  <c r="V73" i="3" a="1"/>
  <c r="V73" i="3" s="1"/>
  <c r="W72" i="3" a="1"/>
  <c r="W72" i="3" s="1"/>
  <c r="V72" i="3" a="1"/>
  <c r="V72" i="3" s="1"/>
  <c r="W71" i="3"/>
  <c r="W71" i="3" a="1"/>
  <c r="V71" i="3"/>
  <c r="V71" i="3" a="1"/>
  <c r="W70" i="3" a="1"/>
  <c r="W70" i="3" s="1"/>
  <c r="V70" i="3" a="1"/>
  <c r="V70" i="3" s="1"/>
  <c r="W69" i="3" a="1"/>
  <c r="W69" i="3" s="1"/>
  <c r="V69" i="3" a="1"/>
  <c r="V69" i="3" s="1"/>
  <c r="W68" i="3" a="1"/>
  <c r="W68" i="3" s="1"/>
  <c r="V68" i="3"/>
  <c r="V68" i="3" a="1"/>
  <c r="W67" i="3" a="1"/>
  <c r="W67" i="3" s="1"/>
  <c r="V67" i="3"/>
  <c r="V67" i="3" a="1"/>
  <c r="W66" i="3" a="1"/>
  <c r="W66" i="3" s="1"/>
  <c r="V66" i="3" a="1"/>
  <c r="V66" i="3" s="1"/>
  <c r="W65" i="3" a="1"/>
  <c r="W65" i="3" s="1"/>
  <c r="V65" i="3" a="1"/>
  <c r="V65" i="3" s="1"/>
  <c r="W64" i="3" a="1"/>
  <c r="W64" i="3" s="1"/>
  <c r="V64" i="3"/>
  <c r="V64" i="3" a="1"/>
  <c r="W63" i="3"/>
  <c r="W63" i="3" a="1"/>
  <c r="V63" i="3" a="1"/>
  <c r="V63" i="3" s="1"/>
  <c r="W62" i="3" a="1"/>
  <c r="W62" i="3" s="1"/>
  <c r="V62" i="3" a="1"/>
  <c r="V62" i="3" s="1"/>
  <c r="W61" i="3" a="1"/>
  <c r="W61" i="3" s="1"/>
  <c r="V61" i="3" a="1"/>
  <c r="V61" i="3" s="1"/>
  <c r="W60" i="3" a="1"/>
  <c r="W60" i="3" s="1"/>
  <c r="V60" i="3"/>
  <c r="V60" i="3" a="1"/>
  <c r="W59" i="3"/>
  <c r="W59" i="3" a="1"/>
  <c r="V59" i="3"/>
  <c r="V59" i="3" a="1"/>
  <c r="W58" i="3" a="1"/>
  <c r="W58" i="3" s="1"/>
  <c r="V58" i="3" a="1"/>
  <c r="V58" i="3" s="1"/>
  <c r="W57" i="3" a="1"/>
  <c r="W57" i="3" s="1"/>
  <c r="V57" i="3" a="1"/>
  <c r="V57" i="3" s="1"/>
  <c r="W56" i="3" a="1"/>
  <c r="W56" i="3" s="1"/>
  <c r="V56" i="3" a="1"/>
  <c r="V56" i="3" s="1"/>
  <c r="W55" i="3"/>
  <c r="W55" i="3" a="1"/>
  <c r="V55" i="3"/>
  <c r="V55" i="3" a="1"/>
  <c r="W54" i="3" a="1"/>
  <c r="W54" i="3" s="1"/>
  <c r="V54" i="3" a="1"/>
  <c r="V54" i="3" s="1"/>
  <c r="W53" i="3" a="1"/>
  <c r="W53" i="3" s="1"/>
  <c r="V53" i="3" a="1"/>
  <c r="V53" i="3" s="1"/>
  <c r="W52" i="3" a="1"/>
  <c r="W52" i="3" s="1"/>
  <c r="V52" i="3"/>
  <c r="V52" i="3" a="1"/>
  <c r="W51" i="3" a="1"/>
  <c r="W51" i="3" s="1"/>
  <c r="V51" i="3"/>
  <c r="V51" i="3" a="1"/>
  <c r="W50" i="3" a="1"/>
  <c r="W50" i="3" s="1"/>
  <c r="V50" i="3" a="1"/>
  <c r="V50" i="3" s="1"/>
  <c r="W49" i="3" a="1"/>
  <c r="W49" i="3" s="1"/>
  <c r="V49" i="3" a="1"/>
  <c r="V49" i="3" s="1"/>
  <c r="W48" i="3" a="1"/>
  <c r="W48" i="3" s="1"/>
  <c r="V48" i="3"/>
  <c r="V48" i="3" a="1"/>
  <c r="W47" i="3"/>
  <c r="W47" i="3" a="1"/>
  <c r="V47" i="3" a="1"/>
  <c r="V47" i="3" s="1"/>
  <c r="W46" i="3" a="1"/>
  <c r="W46" i="3" s="1"/>
  <c r="V46" i="3" a="1"/>
  <c r="V46" i="3" s="1"/>
  <c r="W45" i="3" a="1"/>
  <c r="W45" i="3" s="1"/>
  <c r="V45" i="3" a="1"/>
  <c r="V45" i="3" s="1"/>
  <c r="W44" i="3" a="1"/>
  <c r="W44" i="3" s="1"/>
  <c r="V44" i="3"/>
  <c r="V44" i="3" a="1"/>
  <c r="W43" i="3" a="1"/>
  <c r="W43" i="3" s="1"/>
  <c r="V43" i="3"/>
  <c r="V43" i="3" a="1"/>
  <c r="W42" i="3" a="1"/>
  <c r="W42" i="3" s="1"/>
  <c r="V42" i="3" a="1"/>
  <c r="V42" i="3" s="1"/>
  <c r="W41" i="3" a="1"/>
  <c r="W41" i="3" s="1"/>
  <c r="V41" i="3" a="1"/>
  <c r="V41" i="3" s="1"/>
  <c r="W40" i="3" a="1"/>
  <c r="W40" i="3" s="1"/>
  <c r="V40" i="3" a="1"/>
  <c r="V40" i="3" s="1"/>
  <c r="W39" i="3"/>
  <c r="W39" i="3" a="1"/>
  <c r="V39" i="3" a="1"/>
  <c r="V39" i="3" s="1"/>
  <c r="W38" i="3" a="1"/>
  <c r="W38" i="3" s="1"/>
  <c r="V38" i="3" a="1"/>
  <c r="V38" i="3" s="1"/>
  <c r="W37" i="3" a="1"/>
  <c r="W37" i="3" s="1"/>
  <c r="V37" i="3" a="1"/>
  <c r="V37" i="3" s="1"/>
  <c r="W36" i="3" a="1"/>
  <c r="W36" i="3" s="1"/>
  <c r="V36" i="3"/>
  <c r="V36" i="3" a="1"/>
  <c r="W35" i="3" a="1"/>
  <c r="W35" i="3" s="1"/>
  <c r="V35" i="3"/>
  <c r="V35" i="3" a="1"/>
  <c r="W34" i="3" a="1"/>
  <c r="W34" i="3" s="1"/>
  <c r="V34" i="3" a="1"/>
  <c r="V34" i="3" s="1"/>
  <c r="W33" i="3" a="1"/>
  <c r="W33" i="3" s="1"/>
  <c r="V33" i="3" a="1"/>
  <c r="V33" i="3" s="1"/>
  <c r="W32" i="3" a="1"/>
  <c r="W32" i="3" s="1"/>
  <c r="V32" i="3" a="1"/>
  <c r="V32" i="3" s="1"/>
  <c r="W31" i="3"/>
  <c r="W31" i="3" a="1"/>
  <c r="V31" i="3" a="1"/>
  <c r="V31" i="3" s="1"/>
  <c r="W30" i="3" a="1"/>
  <c r="W30" i="3" s="1"/>
  <c r="V30" i="3" a="1"/>
  <c r="V30" i="3" s="1"/>
  <c r="W29" i="3" a="1"/>
  <c r="W29" i="3" s="1"/>
  <c r="V29" i="3" a="1"/>
  <c r="V29" i="3" s="1"/>
  <c r="W28" i="3" a="1"/>
  <c r="W28" i="3" s="1"/>
  <c r="V28" i="3"/>
  <c r="V28" i="3" a="1"/>
  <c r="W27" i="3" a="1"/>
  <c r="W27" i="3" s="1"/>
  <c r="V27" i="3"/>
  <c r="V27" i="3" a="1"/>
  <c r="W26" i="3" a="1"/>
  <c r="W26" i="3" s="1"/>
  <c r="V26" i="3" a="1"/>
  <c r="V26" i="3" s="1"/>
  <c r="W25" i="3" a="1"/>
  <c r="W25" i="3" s="1"/>
  <c r="V25" i="3" a="1"/>
  <c r="V25" i="3" s="1"/>
  <c r="W24" i="3" a="1"/>
  <c r="W24" i="3" s="1"/>
  <c r="V24" i="3" a="1"/>
  <c r="V24" i="3" s="1"/>
  <c r="W23" i="3" a="1"/>
  <c r="W23" i="3" s="1"/>
  <c r="V23" i="3" a="1"/>
  <c r="V23" i="3" s="1"/>
  <c r="W22" i="3" a="1"/>
  <c r="W22" i="3" s="1"/>
  <c r="V22" i="3" a="1"/>
  <c r="V22" i="3" s="1"/>
  <c r="W21" i="3" a="1"/>
  <c r="W21" i="3" s="1"/>
  <c r="V21" i="3"/>
  <c r="V21" i="3" a="1"/>
  <c r="W20" i="3" a="1"/>
  <c r="W20" i="3" s="1"/>
  <c r="V20" i="3"/>
  <c r="V20" i="3" a="1"/>
  <c r="W19" i="3" a="1"/>
  <c r="W19" i="3" s="1"/>
  <c r="V19" i="3" a="1"/>
  <c r="V19" i="3" s="1"/>
  <c r="W18" i="3" a="1"/>
  <c r="W18" i="3" s="1"/>
  <c r="V18" i="3" a="1"/>
  <c r="V18" i="3" s="1"/>
  <c r="W17" i="3" a="1"/>
  <c r="W17" i="3" s="1"/>
  <c r="V17" i="3" a="1"/>
  <c r="V17" i="3" s="1"/>
  <c r="W16" i="3" a="1"/>
  <c r="W16" i="3" s="1"/>
  <c r="V16" i="3" a="1"/>
  <c r="V16" i="3" s="1"/>
  <c r="W15" i="3"/>
  <c r="W15" i="3" a="1"/>
  <c r="V15" i="3" a="1"/>
  <c r="V15" i="3" s="1"/>
  <c r="W14" i="3" a="1"/>
  <c r="W14" i="3" s="1"/>
  <c r="V14" i="3"/>
  <c r="V14" i="3" a="1"/>
  <c r="W13" i="3" a="1"/>
  <c r="W13" i="3" s="1"/>
  <c r="V13" i="3" a="1"/>
  <c r="V13" i="3" s="1"/>
  <c r="W12" i="3" a="1"/>
  <c r="W12" i="3" s="1"/>
  <c r="V12" i="3" a="1"/>
  <c r="V12" i="3" s="1"/>
  <c r="W11" i="3" a="1"/>
  <c r="W11" i="3" s="1"/>
  <c r="V11" i="3"/>
  <c r="V11" i="3" a="1"/>
  <c r="W10" i="3" a="1"/>
  <c r="W10" i="3" s="1"/>
  <c r="V10" i="3" a="1"/>
  <c r="V10" i="3" s="1"/>
  <c r="W9" i="3"/>
  <c r="W9" i="3" a="1"/>
  <c r="V9" i="3" a="1"/>
  <c r="V9" i="3" s="1"/>
  <c r="W8" i="3" a="1"/>
  <c r="W8" i="3" s="1"/>
  <c r="V8" i="3" a="1"/>
  <c r="V8" i="3" s="1"/>
  <c r="W7" i="3" a="1"/>
  <c r="W7" i="3" s="1"/>
  <c r="W6" i="3" a="1"/>
  <c r="W6" i="3" s="1"/>
  <c r="W1" i="3"/>
  <c r="V7" i="3" a="1"/>
  <c r="V7" i="3" s="1"/>
  <c r="V6" i="3" a="1"/>
  <c r="V6" i="3" s="1"/>
  <c r="V1" i="3"/>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7" i="65"/>
  <c r="B108" i="65"/>
  <c r="B109" i="65"/>
  <c r="B110" i="65"/>
  <c r="B111" i="65"/>
  <c r="B112" i="65"/>
  <c r="B113" i="65"/>
  <c r="B114" i="65"/>
  <c r="B115" i="65"/>
  <c r="B116" i="65"/>
  <c r="B117" i="65"/>
  <c r="B118" i="65"/>
  <c r="B119" i="65"/>
  <c r="B120" i="65"/>
  <c r="B121" i="65"/>
  <c r="B122" i="65"/>
  <c r="B123" i="65"/>
  <c r="B124" i="65"/>
  <c r="B125" i="65"/>
  <c r="B126" i="65"/>
  <c r="B127" i="65"/>
  <c r="B128" i="65"/>
  <c r="B129" i="65"/>
  <c r="B130" i="65"/>
  <c r="B131" i="65"/>
  <c r="B132" i="65"/>
  <c r="B133" i="65"/>
  <c r="B134" i="65"/>
  <c r="B135" i="65"/>
  <c r="B136" i="65"/>
  <c r="B137" i="65"/>
  <c r="B138" i="65"/>
  <c r="B139" i="65"/>
  <c r="B140" i="65"/>
  <c r="B141" i="65"/>
  <c r="B142" i="65"/>
  <c r="B7" i="65"/>
  <c r="P142" i="104"/>
  <c r="D142" i="104"/>
  <c r="AT142" i="104" s="1"/>
  <c r="AT141" i="104"/>
  <c r="P141" i="104"/>
  <c r="D141" i="104"/>
  <c r="AT140" i="104"/>
  <c r="P140" i="104"/>
  <c r="D140" i="104"/>
  <c r="D139" i="104"/>
  <c r="P138" i="104"/>
  <c r="D138" i="104"/>
  <c r="AT138" i="104" s="1"/>
  <c r="AT137" i="104"/>
  <c r="P137" i="104"/>
  <c r="D137" i="104"/>
  <c r="AT136" i="104"/>
  <c r="P136" i="104"/>
  <c r="D136" i="104"/>
  <c r="D135" i="104"/>
  <c r="P134" i="104"/>
  <c r="D134" i="104"/>
  <c r="AT134" i="104" s="1"/>
  <c r="AT133" i="104"/>
  <c r="P133" i="104"/>
  <c r="D133" i="104"/>
  <c r="D132" i="104"/>
  <c r="P132" i="104" s="1"/>
  <c r="D131" i="104"/>
  <c r="P130" i="104"/>
  <c r="D130" i="104"/>
  <c r="AT130" i="104" s="1"/>
  <c r="AT129" i="104"/>
  <c r="P129" i="104"/>
  <c r="D129" i="104"/>
  <c r="D128" i="104"/>
  <c r="P128" i="104" s="1"/>
  <c r="D127" i="104"/>
  <c r="P126" i="104"/>
  <c r="D126" i="104"/>
  <c r="AT126" i="104" s="1"/>
  <c r="P125" i="104"/>
  <c r="D125" i="104"/>
  <c r="AT124" i="104"/>
  <c r="D124" i="104"/>
  <c r="AT123" i="104"/>
  <c r="P123" i="104"/>
  <c r="D123" i="104"/>
  <c r="D122" i="104"/>
  <c r="P121" i="104"/>
  <c r="D121" i="104"/>
  <c r="D120" i="104"/>
  <c r="AT119" i="104"/>
  <c r="P119" i="104"/>
  <c r="D119" i="104"/>
  <c r="D118" i="104"/>
  <c r="P117" i="104"/>
  <c r="D117" i="104"/>
  <c r="D116" i="104"/>
  <c r="AT115" i="104"/>
  <c r="P115" i="104"/>
  <c r="D115" i="104"/>
  <c r="AT114" i="104"/>
  <c r="D114" i="104"/>
  <c r="P113" i="104"/>
  <c r="D113" i="104"/>
  <c r="AT112" i="104"/>
  <c r="D112" i="104"/>
  <c r="AT111" i="104"/>
  <c r="P111" i="104"/>
  <c r="D111" i="104"/>
  <c r="AT110" i="104"/>
  <c r="D110" i="104"/>
  <c r="P109" i="104"/>
  <c r="D109" i="104"/>
  <c r="AT108" i="104"/>
  <c r="D108" i="104"/>
  <c r="P107" i="104"/>
  <c r="D107" i="104"/>
  <c r="AT107" i="104" s="1"/>
  <c r="AT106" i="104"/>
  <c r="D106" i="104"/>
  <c r="P105" i="104"/>
  <c r="D105" i="104"/>
  <c r="AT104" i="104"/>
  <c r="D104" i="104"/>
  <c r="P103" i="104"/>
  <c r="D103" i="104"/>
  <c r="AT103" i="104" s="1"/>
  <c r="AT102" i="104"/>
  <c r="D102" i="104"/>
  <c r="P101" i="104"/>
  <c r="D101" i="104"/>
  <c r="AT101" i="104" s="1"/>
  <c r="AT100" i="104"/>
  <c r="D100" i="104"/>
  <c r="P99" i="104"/>
  <c r="D99" i="104"/>
  <c r="AT99" i="104" s="1"/>
  <c r="AT98" i="104"/>
  <c r="D98" i="104"/>
  <c r="P97" i="104"/>
  <c r="D97" i="104"/>
  <c r="AT97" i="104" s="1"/>
  <c r="AT96" i="104"/>
  <c r="D96" i="104"/>
  <c r="P95" i="104"/>
  <c r="D95" i="104"/>
  <c r="AT95" i="104" s="1"/>
  <c r="AT94" i="104"/>
  <c r="D94" i="104"/>
  <c r="P93" i="104"/>
  <c r="D93" i="104"/>
  <c r="AT93" i="104" s="1"/>
  <c r="AT92" i="104"/>
  <c r="D92" i="104"/>
  <c r="P91" i="104"/>
  <c r="D91" i="104"/>
  <c r="AT91" i="104" s="1"/>
  <c r="AT90" i="104"/>
  <c r="D90" i="104"/>
  <c r="P89" i="104"/>
  <c r="D89" i="104"/>
  <c r="AT89" i="104" s="1"/>
  <c r="AT88" i="104"/>
  <c r="D88" i="104"/>
  <c r="P87" i="104"/>
  <c r="D87" i="104"/>
  <c r="AT87" i="104" s="1"/>
  <c r="AT86" i="104"/>
  <c r="D86" i="104"/>
  <c r="AT85" i="104"/>
  <c r="P85" i="104"/>
  <c r="D85" i="104"/>
  <c r="D84" i="104"/>
  <c r="AT84" i="104" s="1"/>
  <c r="P83" i="104"/>
  <c r="D83" i="104"/>
  <c r="AT83" i="104" s="1"/>
  <c r="D82" i="104"/>
  <c r="AT81" i="104"/>
  <c r="P81" i="104"/>
  <c r="D81" i="104"/>
  <c r="D80" i="104"/>
  <c r="P79" i="104"/>
  <c r="D79" i="104"/>
  <c r="AT79" i="104" s="1"/>
  <c r="D78" i="104"/>
  <c r="P77" i="104"/>
  <c r="D77" i="104"/>
  <c r="AT77" i="104" s="1"/>
  <c r="AT76" i="104"/>
  <c r="D76" i="104"/>
  <c r="D75" i="104"/>
  <c r="AT74" i="104"/>
  <c r="D74" i="104"/>
  <c r="P74" i="104" s="1"/>
  <c r="D73" i="104"/>
  <c r="P72" i="104"/>
  <c r="D72" i="104"/>
  <c r="AT72" i="104" s="1"/>
  <c r="AT71" i="104"/>
  <c r="D71" i="104"/>
  <c r="AT70" i="104"/>
  <c r="P70" i="104"/>
  <c r="D70" i="104"/>
  <c r="AT69" i="104"/>
  <c r="D69" i="104"/>
  <c r="P69" i="104" s="1"/>
  <c r="AT68" i="104"/>
  <c r="P68" i="104"/>
  <c r="D68" i="104"/>
  <c r="AT67" i="104"/>
  <c r="D67" i="104"/>
  <c r="P67" i="104" s="1"/>
  <c r="P66" i="104"/>
  <c r="D66" i="104"/>
  <c r="AT66" i="104" s="1"/>
  <c r="AT65" i="104"/>
  <c r="D65" i="104"/>
  <c r="P65" i="104" s="1"/>
  <c r="P64" i="104"/>
  <c r="D64" i="104"/>
  <c r="AT64" i="104" s="1"/>
  <c r="D63" i="104"/>
  <c r="P63" i="104" s="1"/>
  <c r="P62" i="104"/>
  <c r="D62" i="104"/>
  <c r="AT62" i="104" s="1"/>
  <c r="AT61" i="104"/>
  <c r="D61" i="104"/>
  <c r="P61" i="104" s="1"/>
  <c r="P60" i="104"/>
  <c r="D60" i="104"/>
  <c r="AT60" i="104" s="1"/>
  <c r="AT59" i="104"/>
  <c r="D59" i="104"/>
  <c r="P59" i="104" s="1"/>
  <c r="P58" i="104"/>
  <c r="D58" i="104"/>
  <c r="AT58" i="104" s="1"/>
  <c r="AT57" i="104"/>
  <c r="D57" i="104"/>
  <c r="P57" i="104" s="1"/>
  <c r="P56" i="104"/>
  <c r="D56" i="104"/>
  <c r="AT56" i="104" s="1"/>
  <c r="D55" i="104"/>
  <c r="P55" i="104" s="1"/>
  <c r="D54" i="104"/>
  <c r="P54" i="104" s="1"/>
  <c r="D53" i="104"/>
  <c r="P53" i="104" s="1"/>
  <c r="D52" i="104"/>
  <c r="P52" i="104" s="1"/>
  <c r="D51" i="104"/>
  <c r="P51" i="104" s="1"/>
  <c r="P50" i="104"/>
  <c r="D50" i="104"/>
  <c r="D49" i="104"/>
  <c r="P49" i="104" s="1"/>
  <c r="D48" i="104"/>
  <c r="AT48" i="104" s="1"/>
  <c r="D47" i="104"/>
  <c r="AT47" i="104" s="1"/>
  <c r="P46" i="104"/>
  <c r="D46" i="104"/>
  <c r="D45" i="104"/>
  <c r="P45" i="104" s="1"/>
  <c r="AT44" i="104"/>
  <c r="P44" i="104"/>
  <c r="D44" i="104"/>
  <c r="P43" i="104"/>
  <c r="D43" i="104"/>
  <c r="AT43" i="104" s="1"/>
  <c r="AT42" i="104"/>
  <c r="D42" i="104"/>
  <c r="P42" i="104" s="1"/>
  <c r="P41" i="104"/>
  <c r="D41" i="104"/>
  <c r="AT41" i="104" s="1"/>
  <c r="AT40" i="104"/>
  <c r="D40" i="104"/>
  <c r="P40" i="104" s="1"/>
  <c r="P39" i="104"/>
  <c r="D39" i="104"/>
  <c r="AT39" i="104" s="1"/>
  <c r="AT38" i="104"/>
  <c r="D38" i="104"/>
  <c r="P38" i="104" s="1"/>
  <c r="P37" i="104"/>
  <c r="D37" i="104"/>
  <c r="AT37" i="104" s="1"/>
  <c r="AT36" i="104"/>
  <c r="D36" i="104"/>
  <c r="P36" i="104" s="1"/>
  <c r="P35" i="104"/>
  <c r="D35" i="104"/>
  <c r="AT35" i="104" s="1"/>
  <c r="AT34" i="104"/>
  <c r="D34" i="104"/>
  <c r="P34" i="104" s="1"/>
  <c r="P33" i="104"/>
  <c r="D33" i="104"/>
  <c r="AT33" i="104" s="1"/>
  <c r="AT32" i="104"/>
  <c r="D32" i="104"/>
  <c r="P32" i="104" s="1"/>
  <c r="P31" i="104"/>
  <c r="D31" i="104"/>
  <c r="AT31" i="104" s="1"/>
  <c r="AT30" i="104"/>
  <c r="D30" i="104"/>
  <c r="P30" i="104" s="1"/>
  <c r="P29" i="104"/>
  <c r="D29" i="104"/>
  <c r="AT29" i="104" s="1"/>
  <c r="AT28" i="104"/>
  <c r="D28" i="104"/>
  <c r="P28" i="104" s="1"/>
  <c r="P27" i="104"/>
  <c r="D27" i="104"/>
  <c r="AT27" i="104" s="1"/>
  <c r="AT26" i="104"/>
  <c r="D26" i="104"/>
  <c r="P26" i="104" s="1"/>
  <c r="S25" i="104"/>
  <c r="D25" i="104"/>
  <c r="AT25" i="104" s="1"/>
  <c r="D24" i="104"/>
  <c r="AT24" i="104" s="1"/>
  <c r="D23" i="104"/>
  <c r="P23" i="104" s="1"/>
  <c r="P22" i="104"/>
  <c r="D22" i="104"/>
  <c r="D21" i="104"/>
  <c r="P21" i="104" s="1"/>
  <c r="D20" i="104"/>
  <c r="P20" i="104" s="1"/>
  <c r="P19" i="104"/>
  <c r="D19" i="104"/>
  <c r="D18" i="104"/>
  <c r="P18" i="104" s="1"/>
  <c r="D17" i="104"/>
  <c r="P17" i="104" s="1"/>
  <c r="D16" i="104"/>
  <c r="P16" i="104" s="1"/>
  <c r="D15" i="104"/>
  <c r="P15" i="104" s="1"/>
  <c r="P14" i="104"/>
  <c r="D14" i="104"/>
  <c r="D13" i="104"/>
  <c r="P13" i="104" s="1"/>
  <c r="D12" i="104"/>
  <c r="P12" i="104" s="1"/>
  <c r="P11" i="104"/>
  <c r="D11" i="104"/>
  <c r="D10" i="104"/>
  <c r="P10" i="104" s="1"/>
  <c r="D9" i="104"/>
  <c r="P9" i="104" s="1"/>
  <c r="D8" i="104"/>
  <c r="P8" i="104" s="1"/>
  <c r="P25" i="104" l="1"/>
  <c r="AT45" i="104"/>
  <c r="AT49" i="104"/>
  <c r="P24" i="104"/>
  <c r="P73" i="104"/>
  <c r="AT73" i="104"/>
  <c r="P47" i="104"/>
  <c r="AT50" i="104"/>
  <c r="AT51" i="104"/>
  <c r="P78" i="104"/>
  <c r="AT78" i="104"/>
  <c r="P82" i="104"/>
  <c r="AT46" i="104"/>
  <c r="AT55" i="104"/>
  <c r="P48" i="104"/>
  <c r="AT52" i="104"/>
  <c r="AT53" i="104"/>
  <c r="P118" i="104"/>
  <c r="AT118" i="104"/>
  <c r="P120" i="104"/>
  <c r="AT120" i="104"/>
  <c r="P122" i="104"/>
  <c r="AT122" i="104"/>
  <c r="AT54" i="104"/>
  <c r="AT63" i="104"/>
  <c r="AT82" i="104"/>
  <c r="P116" i="104"/>
  <c r="AT116" i="104"/>
  <c r="AT75" i="104"/>
  <c r="P80" i="104"/>
  <c r="P124" i="104"/>
  <c r="AT80" i="104"/>
  <c r="P71" i="104"/>
  <c r="P84" i="104"/>
  <c r="P76" i="104"/>
  <c r="P86" i="104"/>
  <c r="P88" i="104"/>
  <c r="P90" i="104"/>
  <c r="P92" i="104"/>
  <c r="P94" i="104"/>
  <c r="P96" i="104"/>
  <c r="P98" i="104"/>
  <c r="P100" i="104"/>
  <c r="P102" i="104"/>
  <c r="P104" i="104"/>
  <c r="P106" i="104"/>
  <c r="P108" i="104"/>
  <c r="P110" i="104"/>
  <c r="P75" i="104"/>
  <c r="P112" i="104"/>
  <c r="P114" i="104"/>
  <c r="P127" i="104"/>
  <c r="AT127" i="104"/>
  <c r="P135" i="104"/>
  <c r="AT135" i="104"/>
  <c r="P139" i="104"/>
  <c r="AT139" i="104"/>
  <c r="AT105" i="104"/>
  <c r="AT109" i="104"/>
  <c r="AT113" i="104"/>
  <c r="AT117" i="104"/>
  <c r="AT121" i="104"/>
  <c r="AT125" i="104"/>
  <c r="P131" i="104"/>
  <c r="AT131" i="104"/>
  <c r="AT128" i="104"/>
  <c r="AT132" i="104"/>
  <c r="Y34" i="103"/>
  <c r="W36" i="103"/>
  <c r="W35" i="103"/>
  <c r="W34" i="103"/>
  <c r="W33" i="103"/>
  <c r="W32" i="103"/>
  <c r="W31" i="103"/>
  <c r="W30" i="103"/>
  <c r="X24" i="103"/>
  <c r="X23" i="103"/>
  <c r="X22" i="103"/>
  <c r="X21" i="103"/>
  <c r="X20" i="103"/>
  <c r="X19" i="103"/>
  <c r="X18" i="103"/>
  <c r="BB8" i="103"/>
  <c r="BA8" i="103"/>
  <c r="AZ8" i="103"/>
  <c r="AY8" i="103"/>
  <c r="AX8" i="103"/>
  <c r="AV8" i="103"/>
  <c r="AU8" i="103"/>
  <c r="AT8" i="103"/>
  <c r="AS8" i="103"/>
  <c r="AP8" i="103"/>
  <c r="AO8" i="103"/>
  <c r="AN8" i="103"/>
  <c r="AM8" i="103"/>
  <c r="AL8" i="103"/>
  <c r="BB7" i="103"/>
  <c r="BA7" i="103"/>
  <c r="AZ7" i="103"/>
  <c r="AY7" i="103"/>
  <c r="AX7" i="103"/>
  <c r="AV7" i="103"/>
  <c r="AU7" i="103"/>
  <c r="AT7" i="103"/>
  <c r="AS7" i="103"/>
  <c r="AP7" i="103"/>
  <c r="AO7" i="103"/>
  <c r="AN7" i="103"/>
  <c r="AM7" i="103"/>
  <c r="AL7" i="103"/>
  <c r="BB6" i="103"/>
  <c r="BA6" i="103"/>
  <c r="AZ6" i="103"/>
  <c r="AY6" i="103"/>
  <c r="AX6" i="103"/>
  <c r="AV6" i="103"/>
  <c r="AU6" i="103"/>
  <c r="AT6" i="103"/>
  <c r="AS6" i="103"/>
  <c r="AP6" i="103"/>
  <c r="AO6" i="103"/>
  <c r="AN6" i="103"/>
  <c r="AM6" i="103"/>
  <c r="AL6" i="103"/>
  <c r="BB5" i="103"/>
  <c r="BA5" i="103"/>
  <c r="AZ5" i="103"/>
  <c r="AY5" i="103"/>
  <c r="AX5" i="103"/>
  <c r="AV5" i="103"/>
  <c r="AU5" i="103"/>
  <c r="AT5" i="103"/>
  <c r="AS5" i="103"/>
  <c r="AP5" i="103"/>
  <c r="AO5" i="103"/>
  <c r="AN5" i="103"/>
  <c r="AM5" i="103"/>
  <c r="AL5" i="103"/>
  <c r="AX4" i="103"/>
  <c r="AV4" i="103"/>
  <c r="BB4" i="103" s="1"/>
  <c r="AU4" i="103"/>
  <c r="BA4" i="103" s="1"/>
  <c r="AT4" i="103"/>
  <c r="AZ4" i="103" s="1"/>
  <c r="AO4" i="103"/>
  <c r="AN4" i="103"/>
  <c r="AM4" i="103"/>
  <c r="AS4" i="103" s="1"/>
  <c r="AY4" i="103" s="1"/>
  <c r="C120" i="72" l="1"/>
  <c r="B120" i="72"/>
  <c r="B127" i="103" s="1"/>
  <c r="B3" i="72"/>
  <c r="B10" i="103" s="1"/>
  <c r="C3" i="72"/>
  <c r="C4" i="72"/>
  <c r="B5" i="72"/>
  <c r="B12" i="103" s="1"/>
  <c r="C5" i="72"/>
  <c r="B6" i="72"/>
  <c r="B13" i="103" s="1"/>
  <c r="C6" i="72"/>
  <c r="B7" i="72"/>
  <c r="B14" i="103" s="1"/>
  <c r="C7" i="72"/>
  <c r="B8" i="72"/>
  <c r="B15" i="103" s="1"/>
  <c r="AL15" i="103" s="1"/>
  <c r="C8" i="72"/>
  <c r="B9" i="72"/>
  <c r="B16" i="103" s="1"/>
  <c r="C9" i="72"/>
  <c r="B10" i="72"/>
  <c r="B17" i="103" s="1"/>
  <c r="C10" i="72"/>
  <c r="B11" i="72"/>
  <c r="B18" i="103" s="1"/>
  <c r="C11" i="72"/>
  <c r="B12" i="72"/>
  <c r="B19" i="103" s="1"/>
  <c r="AL19" i="103" s="1"/>
  <c r="C12" i="72"/>
  <c r="B13" i="72"/>
  <c r="B20" i="103" s="1"/>
  <c r="C13" i="72"/>
  <c r="B14" i="72"/>
  <c r="B21" i="103" s="1"/>
  <c r="C14" i="72"/>
  <c r="B15" i="72"/>
  <c r="B22" i="103" s="1"/>
  <c r="C15" i="72"/>
  <c r="C16" i="72"/>
  <c r="B17" i="72"/>
  <c r="B24" i="103" s="1"/>
  <c r="C17" i="72"/>
  <c r="B18" i="72"/>
  <c r="B25" i="103" s="1"/>
  <c r="C18" i="72"/>
  <c r="B19" i="72"/>
  <c r="B26" i="103" s="1"/>
  <c r="AL26" i="103" s="1"/>
  <c r="C19" i="72"/>
  <c r="B20" i="72"/>
  <c r="B27" i="103" s="1"/>
  <c r="AL27" i="103" s="1"/>
  <c r="C20" i="72"/>
  <c r="B21" i="72"/>
  <c r="B28" i="103" s="1"/>
  <c r="AL28" i="103" s="1"/>
  <c r="C21" i="72"/>
  <c r="B22" i="72"/>
  <c r="B29" i="103" s="1"/>
  <c r="C22" i="72"/>
  <c r="B23" i="72"/>
  <c r="B30" i="103" s="1"/>
  <c r="C23" i="72"/>
  <c r="C24" i="72"/>
  <c r="B25" i="72"/>
  <c r="B32" i="103" s="1"/>
  <c r="C25" i="72"/>
  <c r="B26" i="72"/>
  <c r="B33" i="103" s="1"/>
  <c r="C26" i="72"/>
  <c r="B27" i="72"/>
  <c r="B34" i="103" s="1"/>
  <c r="C27" i="72"/>
  <c r="B28" i="72"/>
  <c r="B35" i="103" s="1"/>
  <c r="C28" i="72"/>
  <c r="B29" i="72"/>
  <c r="B36" i="103" s="1"/>
  <c r="C29" i="72"/>
  <c r="B30" i="72"/>
  <c r="B37" i="103" s="1"/>
  <c r="AL37" i="103" s="1"/>
  <c r="C30" i="72"/>
  <c r="B31" i="72"/>
  <c r="B38" i="103" s="1"/>
  <c r="C31" i="72"/>
  <c r="B32" i="72"/>
  <c r="B39" i="103" s="1"/>
  <c r="AL39" i="103" s="1"/>
  <c r="C32" i="72"/>
  <c r="B33" i="72"/>
  <c r="B40" i="103" s="1"/>
  <c r="C33" i="72"/>
  <c r="B34" i="72"/>
  <c r="B41" i="103" s="1"/>
  <c r="C34" i="72"/>
  <c r="B35" i="72"/>
  <c r="B42" i="103" s="1"/>
  <c r="C35" i="72"/>
  <c r="C36" i="72"/>
  <c r="B37" i="72"/>
  <c r="B44" i="103" s="1"/>
  <c r="C37" i="72"/>
  <c r="B38" i="72"/>
  <c r="B45" i="103" s="1"/>
  <c r="C38" i="72"/>
  <c r="B39" i="72"/>
  <c r="B46" i="103" s="1"/>
  <c r="C39" i="72"/>
  <c r="B40" i="72"/>
  <c r="B47" i="103" s="1"/>
  <c r="C40" i="72"/>
  <c r="B41" i="72"/>
  <c r="B48" i="103" s="1"/>
  <c r="C41" i="72"/>
  <c r="B42" i="72"/>
  <c r="B49" i="103" s="1"/>
  <c r="C42" i="72"/>
  <c r="B43" i="72"/>
  <c r="B50" i="103" s="1"/>
  <c r="C43" i="72"/>
  <c r="B44" i="72"/>
  <c r="B51" i="103" s="1"/>
  <c r="C44" i="72"/>
  <c r="B45" i="72"/>
  <c r="B52" i="103" s="1"/>
  <c r="C45" i="72"/>
  <c r="B46" i="72"/>
  <c r="B53" i="103" s="1"/>
  <c r="C46" i="72"/>
  <c r="B47" i="72"/>
  <c r="B54" i="103" s="1"/>
  <c r="T54" i="103" s="1"/>
  <c r="C47" i="72"/>
  <c r="B48" i="72"/>
  <c r="B55" i="103" s="1"/>
  <c r="C48" i="72"/>
  <c r="B49" i="72"/>
  <c r="B56" i="103" s="1"/>
  <c r="C49" i="72"/>
  <c r="B50" i="72"/>
  <c r="B57" i="103" s="1"/>
  <c r="C50" i="72"/>
  <c r="B51" i="72"/>
  <c r="B58" i="103" s="1"/>
  <c r="T58" i="103" s="1"/>
  <c r="C51" i="72"/>
  <c r="B52" i="72"/>
  <c r="B59" i="103" s="1"/>
  <c r="C52" i="72"/>
  <c r="B53" i="72"/>
  <c r="B60" i="103" s="1"/>
  <c r="AL60" i="103" s="1"/>
  <c r="C53" i="72"/>
  <c r="B54" i="72"/>
  <c r="B61" i="103" s="1"/>
  <c r="C54" i="72"/>
  <c r="B55" i="72"/>
  <c r="B62" i="103" s="1"/>
  <c r="AL62" i="103" s="1"/>
  <c r="C55" i="72"/>
  <c r="B56" i="72"/>
  <c r="B63" i="103" s="1"/>
  <c r="C56" i="72"/>
  <c r="B57" i="72"/>
  <c r="B64" i="103" s="1"/>
  <c r="C57" i="72"/>
  <c r="B58" i="72"/>
  <c r="B65" i="103" s="1"/>
  <c r="AL65" i="103" s="1"/>
  <c r="C58" i="72"/>
  <c r="B59" i="72"/>
  <c r="B66" i="103" s="1"/>
  <c r="C59" i="72"/>
  <c r="B60" i="72"/>
  <c r="B67" i="103" s="1"/>
  <c r="T67" i="103" s="1"/>
  <c r="C60" i="72"/>
  <c r="B61" i="72"/>
  <c r="B68" i="103" s="1"/>
  <c r="T68" i="103" s="1"/>
  <c r="C61" i="72"/>
  <c r="B62" i="72"/>
  <c r="B69" i="103" s="1"/>
  <c r="C62" i="72"/>
  <c r="B63" i="72"/>
  <c r="B70" i="103" s="1"/>
  <c r="C63" i="72"/>
  <c r="B64" i="72"/>
  <c r="B71" i="103" s="1"/>
  <c r="C64" i="72"/>
  <c r="B65" i="72"/>
  <c r="B72" i="103" s="1"/>
  <c r="C65" i="72"/>
  <c r="B66" i="72"/>
  <c r="B73" i="103" s="1"/>
  <c r="C66" i="72"/>
  <c r="B67" i="72"/>
  <c r="B74" i="103" s="1"/>
  <c r="T74" i="103" s="1"/>
  <c r="C67" i="72"/>
  <c r="B68" i="72"/>
  <c r="B75" i="103" s="1"/>
  <c r="AL75" i="103" s="1"/>
  <c r="C68" i="72"/>
  <c r="B69" i="72"/>
  <c r="B76" i="103" s="1"/>
  <c r="AL76" i="103" s="1"/>
  <c r="C69" i="72"/>
  <c r="B70" i="72"/>
  <c r="B77" i="103" s="1"/>
  <c r="C70" i="72"/>
  <c r="B71" i="72"/>
  <c r="B78" i="103" s="1"/>
  <c r="C71" i="72"/>
  <c r="B72" i="72"/>
  <c r="B79" i="103" s="1"/>
  <c r="C72" i="72"/>
  <c r="B73" i="72"/>
  <c r="B80" i="103" s="1"/>
  <c r="C73" i="72"/>
  <c r="B74" i="72"/>
  <c r="B81" i="103" s="1"/>
  <c r="C74" i="72"/>
  <c r="B75" i="72"/>
  <c r="B82" i="103" s="1"/>
  <c r="C75" i="72"/>
  <c r="B76" i="72"/>
  <c r="B83" i="103" s="1"/>
  <c r="T83" i="103" s="1"/>
  <c r="C76" i="72"/>
  <c r="B77" i="72"/>
  <c r="B84" i="103" s="1"/>
  <c r="C77" i="72"/>
  <c r="B78" i="72"/>
  <c r="B85" i="103" s="1"/>
  <c r="C78" i="72"/>
  <c r="B79" i="72"/>
  <c r="B86" i="103" s="1"/>
  <c r="T86" i="103" s="1"/>
  <c r="C79" i="72"/>
  <c r="B80" i="72"/>
  <c r="B87" i="103" s="1"/>
  <c r="C80" i="72"/>
  <c r="B81" i="72"/>
  <c r="B88" i="103" s="1"/>
  <c r="C81" i="72"/>
  <c r="B82" i="72"/>
  <c r="B89" i="103" s="1"/>
  <c r="C82" i="72"/>
  <c r="B83" i="72"/>
  <c r="B90" i="103" s="1"/>
  <c r="T90" i="103" s="1"/>
  <c r="C83" i="72"/>
  <c r="B84" i="72"/>
  <c r="B91" i="103" s="1"/>
  <c r="C84" i="72"/>
  <c r="B85" i="72"/>
  <c r="B92" i="103" s="1"/>
  <c r="AL92" i="103" s="1"/>
  <c r="C85" i="72"/>
  <c r="B86" i="72"/>
  <c r="B93" i="103" s="1"/>
  <c r="C86" i="72"/>
  <c r="B87" i="72"/>
  <c r="B94" i="103" s="1"/>
  <c r="C87" i="72"/>
  <c r="B88" i="72"/>
  <c r="B95" i="103" s="1"/>
  <c r="C88" i="72"/>
  <c r="B89" i="72"/>
  <c r="B96" i="103" s="1"/>
  <c r="C89" i="72"/>
  <c r="B90" i="72"/>
  <c r="B97" i="103" s="1"/>
  <c r="C90" i="72"/>
  <c r="B91" i="72"/>
  <c r="B98" i="103" s="1"/>
  <c r="C91" i="72"/>
  <c r="B92" i="72"/>
  <c r="B99" i="103" s="1"/>
  <c r="C92" i="72"/>
  <c r="B93" i="72"/>
  <c r="B100" i="103" s="1"/>
  <c r="C93" i="72"/>
  <c r="B94" i="72"/>
  <c r="B101" i="103" s="1"/>
  <c r="C94" i="72"/>
  <c r="B95" i="72"/>
  <c r="B102" i="103" s="1"/>
  <c r="C95" i="72"/>
  <c r="B96" i="72"/>
  <c r="B103" i="103" s="1"/>
  <c r="C96" i="72"/>
  <c r="B97" i="72"/>
  <c r="B104" i="103" s="1"/>
  <c r="AL104" i="103" s="1"/>
  <c r="C97" i="72"/>
  <c r="B98" i="72"/>
  <c r="B105" i="103" s="1"/>
  <c r="C98" i="72"/>
  <c r="B99" i="72"/>
  <c r="B106" i="103" s="1"/>
  <c r="C99" i="72"/>
  <c r="B100" i="72"/>
  <c r="B107" i="103" s="1"/>
  <c r="C100" i="72"/>
  <c r="B101" i="72"/>
  <c r="B108" i="103" s="1"/>
  <c r="C101" i="72"/>
  <c r="B102" i="72"/>
  <c r="B109" i="103" s="1"/>
  <c r="T109" i="103" s="1"/>
  <c r="C102" i="72"/>
  <c r="B103" i="72"/>
  <c r="B110" i="103" s="1"/>
  <c r="AL110" i="103" s="1"/>
  <c r="C103" i="72"/>
  <c r="B104" i="72"/>
  <c r="B111" i="103" s="1"/>
  <c r="C104" i="72"/>
  <c r="B105" i="72"/>
  <c r="B112" i="103" s="1"/>
  <c r="C105" i="72"/>
  <c r="B106" i="72"/>
  <c r="B113" i="103" s="1"/>
  <c r="C106" i="72"/>
  <c r="B107" i="72"/>
  <c r="B114" i="103" s="1"/>
  <c r="C107" i="72"/>
  <c r="B108" i="72"/>
  <c r="B115" i="103" s="1"/>
  <c r="C108" i="72"/>
  <c r="B109" i="72"/>
  <c r="B116" i="103" s="1"/>
  <c r="W116" i="103" s="1"/>
  <c r="C109" i="72"/>
  <c r="B110" i="72"/>
  <c r="B117" i="103" s="1"/>
  <c r="C110" i="72"/>
  <c r="B111" i="72"/>
  <c r="B118" i="103" s="1"/>
  <c r="AL118" i="103" s="1"/>
  <c r="C111" i="72"/>
  <c r="B112" i="72"/>
  <c r="B119" i="103" s="1"/>
  <c r="C112" i="72"/>
  <c r="B113" i="72"/>
  <c r="B120" i="103" s="1"/>
  <c r="C113" i="72"/>
  <c r="B114" i="72"/>
  <c r="B121" i="103" s="1"/>
  <c r="C114" i="72"/>
  <c r="B115" i="72"/>
  <c r="B122" i="103" s="1"/>
  <c r="C115" i="72"/>
  <c r="B116" i="72"/>
  <c r="B123" i="103" s="1"/>
  <c r="C116" i="72"/>
  <c r="B117" i="72"/>
  <c r="B124" i="103" s="1"/>
  <c r="W124" i="103" s="1"/>
  <c r="C117" i="72"/>
  <c r="B118" i="72"/>
  <c r="B125" i="103" s="1"/>
  <c r="C118" i="72"/>
  <c r="B119" i="72"/>
  <c r="B126" i="103" s="1"/>
  <c r="C119" i="72"/>
  <c r="C2" i="72"/>
  <c r="B2" i="72"/>
  <c r="B9" i="103" s="1"/>
  <c r="B36" i="72" l="1"/>
  <c r="B43" i="103" s="1"/>
  <c r="B24" i="72"/>
  <c r="B31" i="103" s="1"/>
  <c r="B16" i="72"/>
  <c r="B23" i="103" s="1"/>
  <c r="B4" i="72"/>
  <c r="B11" i="103" s="1"/>
  <c r="AL11" i="103" s="1"/>
  <c r="T95" i="103"/>
  <c r="AL114" i="103"/>
  <c r="T114" i="103"/>
  <c r="W114" i="103"/>
  <c r="AL50" i="103"/>
  <c r="T50" i="103"/>
  <c r="AL38" i="103"/>
  <c r="AL30" i="103"/>
  <c r="AL18" i="103"/>
  <c r="W127" i="103"/>
  <c r="T127" i="103"/>
  <c r="T76" i="103"/>
  <c r="T103" i="103"/>
  <c r="AL70" i="103"/>
  <c r="T97" i="103"/>
  <c r="AL44" i="103"/>
  <c r="AL54" i="103"/>
  <c r="AL101" i="103"/>
  <c r="AL91" i="103"/>
  <c r="T91" i="103"/>
  <c r="T94" i="103"/>
  <c r="AL34" i="103"/>
  <c r="T115" i="103"/>
  <c r="AL115" i="103"/>
  <c r="W115" i="103"/>
  <c r="T87" i="103"/>
  <c r="T126" i="103"/>
  <c r="AL126" i="103"/>
  <c r="W126" i="103"/>
  <c r="T106" i="103"/>
  <c r="AL74" i="103"/>
  <c r="W121" i="103"/>
  <c r="AL121" i="103"/>
  <c r="T85" i="103"/>
  <c r="T77" i="103"/>
  <c r="T69" i="103"/>
  <c r="T61" i="103"/>
  <c r="T53" i="103"/>
  <c r="AL41" i="103"/>
  <c r="U41" i="103"/>
  <c r="AL33" i="103"/>
  <c r="AL21" i="103"/>
  <c r="T121" i="103"/>
  <c r="AL71" i="103"/>
  <c r="AL103" i="103"/>
  <c r="T81" i="103"/>
  <c r="T59" i="103"/>
  <c r="T89" i="103"/>
  <c r="AL97" i="103"/>
  <c r="T108" i="103"/>
  <c r="T101" i="103"/>
  <c r="AL49" i="103"/>
  <c r="AL25" i="103"/>
  <c r="W119" i="103"/>
  <c r="AL107" i="103"/>
  <c r="T107" i="103"/>
  <c r="AL122" i="103"/>
  <c r="T122" i="103"/>
  <c r="W122" i="103"/>
  <c r="W125" i="103"/>
  <c r="AL125" i="103"/>
  <c r="T125" i="103"/>
  <c r="W117" i="103"/>
  <c r="T117" i="103"/>
  <c r="AL117" i="103"/>
  <c r="W113" i="103"/>
  <c r="AL113" i="103"/>
  <c r="AL109" i="103"/>
  <c r="AL105" i="103"/>
  <c r="T105" i="103"/>
  <c r="T93" i="103"/>
  <c r="AL85" i="103"/>
  <c r="T116" i="103"/>
  <c r="AL81" i="103"/>
  <c r="AL20" i="103"/>
  <c r="AL89" i="103"/>
  <c r="AL42" i="103"/>
  <c r="AL108" i="103"/>
  <c r="AL13" i="103"/>
  <c r="AL123" i="103"/>
  <c r="T123" i="103"/>
  <c r="W123" i="103"/>
  <c r="AL99" i="103"/>
  <c r="T99" i="103"/>
  <c r="T118" i="103"/>
  <c r="W118" i="103"/>
  <c r="T110" i="103"/>
  <c r="AL98" i="103"/>
  <c r="AL90" i="103"/>
  <c r="AL58" i="103"/>
  <c r="W112" i="103"/>
  <c r="T112" i="103"/>
  <c r="T100" i="103"/>
  <c r="AL100" i="103"/>
  <c r="T88" i="103"/>
  <c r="AL88" i="103"/>
  <c r="AL80" i="103"/>
  <c r="T80" i="103"/>
  <c r="AL72" i="103"/>
  <c r="T72" i="103"/>
  <c r="AL52" i="103"/>
  <c r="AL40" i="103"/>
  <c r="AL24" i="103"/>
  <c r="AL16" i="103"/>
  <c r="AL95" i="103"/>
  <c r="AL63" i="103"/>
  <c r="T63" i="103"/>
  <c r="AL69" i="103"/>
  <c r="AL53" i="103"/>
  <c r="AL116" i="103"/>
  <c r="T62" i="103"/>
  <c r="AL12" i="103"/>
  <c r="T57" i="103"/>
  <c r="T75" i="103"/>
  <c r="T79" i="103"/>
  <c r="AL86" i="103"/>
  <c r="AL82" i="103"/>
  <c r="AL66" i="103"/>
  <c r="W120" i="103"/>
  <c r="T120" i="103"/>
  <c r="T96" i="103"/>
  <c r="AL96" i="103"/>
  <c r="AL84" i="103"/>
  <c r="AL68" i="103"/>
  <c r="AL64" i="103"/>
  <c r="T64" i="103"/>
  <c r="AL56" i="103"/>
  <c r="T56" i="103"/>
  <c r="AL36" i="103"/>
  <c r="AL32" i="103"/>
  <c r="AL9" i="103"/>
  <c r="T92" i="103"/>
  <c r="T60" i="103"/>
  <c r="T55" i="103"/>
  <c r="T98" i="103"/>
  <c r="T82" i="103"/>
  <c r="AL59" i="103"/>
  <c r="AL78" i="103"/>
  <c r="AL48" i="103"/>
  <c r="AL57" i="103"/>
  <c r="W111" i="103"/>
  <c r="T71" i="103"/>
  <c r="AL67" i="103"/>
  <c r="AL51" i="103"/>
  <c r="T51" i="103"/>
  <c r="AL31" i="103"/>
  <c r="T119" i="103"/>
  <c r="AL120" i="103"/>
  <c r="T113" i="103"/>
  <c r="AL87" i="103"/>
  <c r="AL55" i="103"/>
  <c r="T66" i="103"/>
  <c r="T124" i="103"/>
  <c r="T73" i="103"/>
  <c r="T49" i="103"/>
  <c r="AL29" i="103"/>
  <c r="AL119" i="103"/>
  <c r="T111" i="103"/>
  <c r="T84" i="103"/>
  <c r="T52" i="103"/>
  <c r="AL93" i="103"/>
  <c r="AL77" i="103"/>
  <c r="AL124" i="103"/>
  <c r="AL73" i="103"/>
  <c r="T102" i="103"/>
  <c r="T78" i="103"/>
  <c r="AL46" i="103"/>
  <c r="T104" i="103"/>
  <c r="AL83" i="103"/>
  <c r="T65" i="103"/>
  <c r="AL17" i="103"/>
  <c r="AL47" i="103"/>
  <c r="AL22" i="103"/>
  <c r="AL14" i="103"/>
  <c r="AL10" i="103"/>
  <c r="AL111" i="103"/>
  <c r="AL106" i="103"/>
  <c r="AL112" i="103"/>
  <c r="AL79" i="103"/>
  <c r="AL61" i="103"/>
  <c r="T70" i="103"/>
  <c r="AL102" i="103"/>
  <c r="AL35" i="103"/>
  <c r="AL45" i="103"/>
  <c r="AL94" i="103"/>
  <c r="M41" i="77"/>
  <c r="N41" i="77"/>
  <c r="O41" i="77"/>
  <c r="H41" i="77"/>
  <c r="I41" i="77"/>
  <c r="J41" i="77"/>
  <c r="B85" i="67"/>
  <c r="C85" i="67"/>
  <c r="D85" i="67"/>
  <c r="E85" i="67"/>
  <c r="Q85" i="67" s="1"/>
  <c r="F85" i="67"/>
  <c r="H85" i="67"/>
  <c r="I85" i="67"/>
  <c r="O85" i="67" s="1"/>
  <c r="J85" i="67"/>
  <c r="P85" i="67" s="1"/>
  <c r="K85" i="67"/>
  <c r="L85" i="67"/>
  <c r="AC41" i="67"/>
  <c r="AE41" i="67"/>
  <c r="AG41" i="67"/>
  <c r="Q6" i="67"/>
  <c r="Q10" i="67"/>
  <c r="N11" i="67"/>
  <c r="N12" i="67"/>
  <c r="P12" i="67"/>
  <c r="O14" i="67"/>
  <c r="O16" i="67"/>
  <c r="N20" i="67"/>
  <c r="P20" i="67"/>
  <c r="N27" i="67"/>
  <c r="P27" i="67"/>
  <c r="N28" i="67"/>
  <c r="O29" i="67"/>
  <c r="O31" i="67"/>
  <c r="O33" i="67"/>
  <c r="N35" i="67"/>
  <c r="P36" i="67"/>
  <c r="Q38" i="67"/>
  <c r="H41" i="67"/>
  <c r="AI41" i="67" s="1"/>
  <c r="I41" i="67"/>
  <c r="AJ41" i="67" s="1"/>
  <c r="J41" i="67"/>
  <c r="AK41" i="67" s="1"/>
  <c r="K41" i="67"/>
  <c r="L41" i="67"/>
  <c r="AM41" i="67" s="1"/>
  <c r="H5" i="67"/>
  <c r="AI5" i="67" s="1"/>
  <c r="I5" i="67"/>
  <c r="J5" i="67"/>
  <c r="AK5" i="67" s="1"/>
  <c r="K5" i="67"/>
  <c r="L5" i="67"/>
  <c r="AM5" i="67" s="1"/>
  <c r="H6" i="67"/>
  <c r="I6" i="67"/>
  <c r="J6" i="67"/>
  <c r="K6" i="67"/>
  <c r="AL6" i="67" s="1"/>
  <c r="L6" i="67"/>
  <c r="H7" i="67"/>
  <c r="AI7" i="67" s="1"/>
  <c r="I7" i="67"/>
  <c r="J7" i="67"/>
  <c r="K7" i="67"/>
  <c r="L7" i="67"/>
  <c r="H8" i="67"/>
  <c r="I8" i="67"/>
  <c r="J8" i="67"/>
  <c r="K8" i="67"/>
  <c r="AL8" i="67" s="1"/>
  <c r="L8" i="67"/>
  <c r="H9" i="67"/>
  <c r="I9" i="67"/>
  <c r="J9" i="67"/>
  <c r="K9" i="67"/>
  <c r="L9" i="67"/>
  <c r="AM9" i="67" s="1"/>
  <c r="H10" i="67"/>
  <c r="I10" i="67"/>
  <c r="AJ10" i="67" s="1"/>
  <c r="J10" i="67"/>
  <c r="K10" i="67"/>
  <c r="AL10" i="67" s="1"/>
  <c r="L10" i="67"/>
  <c r="H11" i="67"/>
  <c r="I11" i="67"/>
  <c r="J11" i="67"/>
  <c r="K11" i="67"/>
  <c r="L11" i="67"/>
  <c r="AM11" i="67" s="1"/>
  <c r="H12" i="67"/>
  <c r="I12" i="67"/>
  <c r="J12" i="67"/>
  <c r="K12" i="67"/>
  <c r="L12" i="67"/>
  <c r="H13" i="67"/>
  <c r="AI13" i="67" s="1"/>
  <c r="I13" i="67"/>
  <c r="J13" i="67"/>
  <c r="AK13" i="67" s="1"/>
  <c r="K13" i="67"/>
  <c r="L13" i="67"/>
  <c r="AM13" i="67" s="1"/>
  <c r="H14" i="67"/>
  <c r="I14" i="67"/>
  <c r="J14" i="67"/>
  <c r="K14" i="67"/>
  <c r="Q14" i="67" s="1"/>
  <c r="L14" i="67"/>
  <c r="H15" i="67"/>
  <c r="AI15" i="67" s="1"/>
  <c r="I15" i="67"/>
  <c r="J15" i="67"/>
  <c r="K15" i="67"/>
  <c r="L15" i="67"/>
  <c r="H16" i="67"/>
  <c r="I16" i="67"/>
  <c r="J16" i="67"/>
  <c r="K16" i="67"/>
  <c r="Q16" i="67" s="1"/>
  <c r="L16" i="67"/>
  <c r="H17" i="67"/>
  <c r="I17" i="67"/>
  <c r="J17" i="67"/>
  <c r="K17" i="67"/>
  <c r="L17" i="67"/>
  <c r="AM17" i="67" s="1"/>
  <c r="H18" i="67"/>
  <c r="I18" i="67"/>
  <c r="AJ18" i="67" s="1"/>
  <c r="J18" i="67"/>
  <c r="K18" i="67"/>
  <c r="Q18" i="67" s="1"/>
  <c r="L18" i="67"/>
  <c r="AM18" i="67" s="1"/>
  <c r="H19" i="67"/>
  <c r="I19" i="67"/>
  <c r="J19" i="67"/>
  <c r="P19" i="67" s="1"/>
  <c r="K19" i="67"/>
  <c r="L19" i="67"/>
  <c r="AM19" i="67" s="1"/>
  <c r="H20" i="67"/>
  <c r="I20" i="67"/>
  <c r="J20" i="67"/>
  <c r="AK20" i="67" s="1"/>
  <c r="K20" i="67"/>
  <c r="L20" i="67"/>
  <c r="H21" i="67"/>
  <c r="AI21" i="67" s="1"/>
  <c r="I21" i="67"/>
  <c r="J21" i="67"/>
  <c r="AK21" i="67" s="1"/>
  <c r="K21" i="67"/>
  <c r="L21" i="67"/>
  <c r="AM21" i="67" s="1"/>
  <c r="H22" i="67"/>
  <c r="I22" i="67"/>
  <c r="J22" i="67"/>
  <c r="K22" i="67"/>
  <c r="AL22" i="67" s="1"/>
  <c r="L22" i="67"/>
  <c r="H23" i="67"/>
  <c r="AI23" i="67" s="1"/>
  <c r="I23" i="67"/>
  <c r="J23" i="67"/>
  <c r="K23" i="67"/>
  <c r="L23" i="67"/>
  <c r="AM23" i="67" s="1"/>
  <c r="H24" i="67"/>
  <c r="I24" i="67"/>
  <c r="J24" i="67"/>
  <c r="K24" i="67"/>
  <c r="AL24" i="67" s="1"/>
  <c r="L24" i="67"/>
  <c r="H25" i="67"/>
  <c r="I25" i="67"/>
  <c r="AJ25" i="67" s="1"/>
  <c r="J25" i="67"/>
  <c r="AK25" i="67" s="1"/>
  <c r="K25" i="67"/>
  <c r="L25" i="67"/>
  <c r="AM25" i="67" s="1"/>
  <c r="H26" i="67"/>
  <c r="I26" i="67"/>
  <c r="AJ26" i="67" s="1"/>
  <c r="J26" i="67"/>
  <c r="K26" i="67"/>
  <c r="AL26" i="67" s="1"/>
  <c r="L26" i="67"/>
  <c r="AM26" i="67" s="1"/>
  <c r="H27" i="67"/>
  <c r="I27" i="67"/>
  <c r="J27" i="67"/>
  <c r="K27" i="67"/>
  <c r="L27" i="67"/>
  <c r="AM27" i="67" s="1"/>
  <c r="H28" i="67"/>
  <c r="I28" i="67"/>
  <c r="J28" i="67"/>
  <c r="AK28" i="67" s="1"/>
  <c r="K28" i="67"/>
  <c r="L28" i="67"/>
  <c r="H29" i="67"/>
  <c r="AI29" i="67" s="1"/>
  <c r="I29" i="67"/>
  <c r="J29" i="67"/>
  <c r="AK29" i="67" s="1"/>
  <c r="K29" i="67"/>
  <c r="L29" i="67"/>
  <c r="AM29" i="67" s="1"/>
  <c r="H30" i="67"/>
  <c r="AI12" i="67" s="1"/>
  <c r="I30" i="67"/>
  <c r="AJ7" i="67" s="1"/>
  <c r="J30" i="67"/>
  <c r="AK10" i="67" s="1"/>
  <c r="K30" i="67"/>
  <c r="AL4" i="67" s="1"/>
  <c r="L30" i="67"/>
  <c r="H31" i="67"/>
  <c r="AI31" i="67" s="1"/>
  <c r="I31" i="67"/>
  <c r="J31" i="67"/>
  <c r="K31" i="67"/>
  <c r="L31" i="67"/>
  <c r="AM31" i="67" s="1"/>
  <c r="H32" i="67"/>
  <c r="I32" i="67"/>
  <c r="J32" i="67"/>
  <c r="K32" i="67"/>
  <c r="Q32" i="67" s="1"/>
  <c r="L32" i="67"/>
  <c r="H33" i="67"/>
  <c r="I33" i="67"/>
  <c r="AJ33" i="67" s="1"/>
  <c r="J33" i="67"/>
  <c r="AK33" i="67" s="1"/>
  <c r="K33" i="67"/>
  <c r="L33" i="67"/>
  <c r="AM33" i="67" s="1"/>
  <c r="H34" i="67"/>
  <c r="I34" i="67"/>
  <c r="AJ34" i="67" s="1"/>
  <c r="J34" i="67"/>
  <c r="K34" i="67"/>
  <c r="AL34" i="67" s="1"/>
  <c r="L34" i="67"/>
  <c r="AM34" i="67" s="1"/>
  <c r="H35" i="67"/>
  <c r="AI35" i="67" s="1"/>
  <c r="I35" i="67"/>
  <c r="J35" i="67"/>
  <c r="P35" i="67" s="1"/>
  <c r="K35" i="67"/>
  <c r="L35" i="67"/>
  <c r="AM35" i="67" s="1"/>
  <c r="H36" i="67"/>
  <c r="I36" i="67"/>
  <c r="J36" i="67"/>
  <c r="AK36" i="67" s="1"/>
  <c r="K36" i="67"/>
  <c r="L36" i="67"/>
  <c r="AM36" i="67" s="1"/>
  <c r="H37" i="67"/>
  <c r="AI37" i="67" s="1"/>
  <c r="I37" i="67"/>
  <c r="J37" i="67"/>
  <c r="AK37" i="67" s="1"/>
  <c r="K37" i="67"/>
  <c r="L37" i="67"/>
  <c r="AM37" i="67" s="1"/>
  <c r="H38" i="67"/>
  <c r="AI38" i="67" s="1"/>
  <c r="I38" i="67"/>
  <c r="AJ38" i="67" s="1"/>
  <c r="J38" i="67"/>
  <c r="AK38" i="67" s="1"/>
  <c r="K38" i="67"/>
  <c r="AL38" i="67" s="1"/>
  <c r="L38" i="67"/>
  <c r="H39" i="67"/>
  <c r="AI39" i="67" s="1"/>
  <c r="I39" i="67"/>
  <c r="J39" i="67"/>
  <c r="K39" i="67"/>
  <c r="L39" i="67"/>
  <c r="AM39" i="67" s="1"/>
  <c r="H40" i="67"/>
  <c r="I40" i="67"/>
  <c r="J40" i="67"/>
  <c r="K40" i="67"/>
  <c r="Q40" i="67" s="1"/>
  <c r="L40" i="67"/>
  <c r="I4" i="67"/>
  <c r="J4" i="67"/>
  <c r="K4" i="67"/>
  <c r="L4" i="67"/>
  <c r="H4" i="67"/>
  <c r="F4" i="67"/>
  <c r="F5" i="67"/>
  <c r="F6" i="67"/>
  <c r="F7" i="67"/>
  <c r="F8" i="67"/>
  <c r="F9" i="67"/>
  <c r="F10" i="67"/>
  <c r="F11" i="67"/>
  <c r="F12" i="67"/>
  <c r="F13" i="67"/>
  <c r="F14" i="67"/>
  <c r="F15" i="67"/>
  <c r="F16" i="67"/>
  <c r="F17" i="67"/>
  <c r="F18" i="67"/>
  <c r="F19" i="67"/>
  <c r="F20" i="67"/>
  <c r="F21" i="67"/>
  <c r="F22" i="67"/>
  <c r="F23" i="67"/>
  <c r="F24" i="67"/>
  <c r="F25" i="67"/>
  <c r="F26" i="67"/>
  <c r="F27" i="67"/>
  <c r="F28" i="67"/>
  <c r="F29" i="67"/>
  <c r="F30" i="67"/>
  <c r="F31" i="67"/>
  <c r="F32" i="67"/>
  <c r="F33" i="67"/>
  <c r="F34" i="67"/>
  <c r="F35" i="67"/>
  <c r="F36" i="67"/>
  <c r="F37" i="67"/>
  <c r="F38" i="67"/>
  <c r="F39" i="67"/>
  <c r="F40" i="67"/>
  <c r="F41" i="67"/>
  <c r="B5" i="67"/>
  <c r="N5" i="67" s="1"/>
  <c r="C5" i="67"/>
  <c r="O5" i="67" s="1"/>
  <c r="D5" i="67"/>
  <c r="P5" i="67" s="1"/>
  <c r="E5" i="67"/>
  <c r="Q5" i="67" s="1"/>
  <c r="B6" i="67"/>
  <c r="N6" i="67" s="1"/>
  <c r="C6" i="67"/>
  <c r="O6" i="67" s="1"/>
  <c r="D6" i="67"/>
  <c r="P6" i="67" s="1"/>
  <c r="E6" i="67"/>
  <c r="B7" i="67"/>
  <c r="N7" i="67" s="1"/>
  <c r="C7" i="67"/>
  <c r="O7" i="67" s="1"/>
  <c r="D7" i="67"/>
  <c r="P7" i="67" s="1"/>
  <c r="E7" i="67"/>
  <c r="Q7" i="67" s="1"/>
  <c r="B8" i="67"/>
  <c r="N8" i="67" s="1"/>
  <c r="C8" i="67"/>
  <c r="O8" i="67" s="1"/>
  <c r="D8" i="67"/>
  <c r="P8" i="67" s="1"/>
  <c r="E8" i="67"/>
  <c r="B9" i="67"/>
  <c r="N9" i="67" s="1"/>
  <c r="C9" i="67"/>
  <c r="O9" i="67" s="1"/>
  <c r="D9" i="67"/>
  <c r="P9" i="67" s="1"/>
  <c r="E9" i="67"/>
  <c r="Q9" i="67" s="1"/>
  <c r="B10" i="67"/>
  <c r="N10" i="67" s="1"/>
  <c r="C10" i="67"/>
  <c r="O10" i="67" s="1"/>
  <c r="D10" i="67"/>
  <c r="P10" i="67" s="1"/>
  <c r="E10" i="67"/>
  <c r="B11" i="67"/>
  <c r="C11" i="67"/>
  <c r="O11" i="67" s="1"/>
  <c r="D11" i="67"/>
  <c r="P11" i="67" s="1"/>
  <c r="E11" i="67"/>
  <c r="AF11" i="67" s="1"/>
  <c r="B12" i="67"/>
  <c r="C12" i="67"/>
  <c r="AD12" i="67" s="1"/>
  <c r="D12" i="67"/>
  <c r="E12" i="67"/>
  <c r="Q12" i="67" s="1"/>
  <c r="B13" i="67"/>
  <c r="N13" i="67" s="1"/>
  <c r="C13" i="67"/>
  <c r="AD13" i="67" s="1"/>
  <c r="D13" i="67"/>
  <c r="P13" i="67" s="1"/>
  <c r="E13" i="67"/>
  <c r="AF13" i="67" s="1"/>
  <c r="B14" i="67"/>
  <c r="N14" i="67" s="1"/>
  <c r="C14" i="67"/>
  <c r="AD14" i="67" s="1"/>
  <c r="D14" i="67"/>
  <c r="P14" i="67" s="1"/>
  <c r="E14" i="67"/>
  <c r="B15" i="67"/>
  <c r="N15" i="67" s="1"/>
  <c r="C15" i="67"/>
  <c r="AD15" i="67" s="1"/>
  <c r="D15" i="67"/>
  <c r="P15" i="67" s="1"/>
  <c r="E15" i="67"/>
  <c r="AF15" i="67" s="1"/>
  <c r="B16" i="67"/>
  <c r="N16" i="67" s="1"/>
  <c r="C16" i="67"/>
  <c r="AD16" i="67" s="1"/>
  <c r="D16" i="67"/>
  <c r="P16" i="67" s="1"/>
  <c r="E16" i="67"/>
  <c r="B17" i="67"/>
  <c r="N17" i="67" s="1"/>
  <c r="C17" i="67"/>
  <c r="AD17" i="67" s="1"/>
  <c r="D17" i="67"/>
  <c r="P17" i="67" s="1"/>
  <c r="E17" i="67"/>
  <c r="AF17" i="67" s="1"/>
  <c r="B18" i="67"/>
  <c r="N18" i="67" s="1"/>
  <c r="C18" i="67"/>
  <c r="AD18" i="67" s="1"/>
  <c r="D18" i="67"/>
  <c r="P18" i="67" s="1"/>
  <c r="E18" i="67"/>
  <c r="B19" i="67"/>
  <c r="N19" i="67" s="1"/>
  <c r="C19" i="67"/>
  <c r="O19" i="67" s="1"/>
  <c r="D19" i="67"/>
  <c r="E19" i="67"/>
  <c r="AF19" i="67" s="1"/>
  <c r="B20" i="67"/>
  <c r="C20" i="67"/>
  <c r="O20" i="67" s="1"/>
  <c r="D20" i="67"/>
  <c r="E20" i="67"/>
  <c r="Q20" i="67" s="1"/>
  <c r="B21" i="67"/>
  <c r="N21" i="67" s="1"/>
  <c r="C21" i="67"/>
  <c r="O21" i="67" s="1"/>
  <c r="D21" i="67"/>
  <c r="P21" i="67" s="1"/>
  <c r="E21" i="67"/>
  <c r="AF21" i="67" s="1"/>
  <c r="B22" i="67"/>
  <c r="N22" i="67" s="1"/>
  <c r="C22" i="67"/>
  <c r="O22" i="67" s="1"/>
  <c r="D22" i="67"/>
  <c r="P22" i="67" s="1"/>
  <c r="E22" i="67"/>
  <c r="Q22" i="67" s="1"/>
  <c r="B23" i="67"/>
  <c r="N23" i="67" s="1"/>
  <c r="C23" i="67"/>
  <c r="O23" i="67" s="1"/>
  <c r="D23" i="67"/>
  <c r="P23" i="67" s="1"/>
  <c r="E23" i="67"/>
  <c r="AF23" i="67" s="1"/>
  <c r="B24" i="67"/>
  <c r="N24" i="67" s="1"/>
  <c r="C24" i="67"/>
  <c r="O24" i="67" s="1"/>
  <c r="D24" i="67"/>
  <c r="P24" i="67" s="1"/>
  <c r="E24" i="67"/>
  <c r="Q24" i="67" s="1"/>
  <c r="B25" i="67"/>
  <c r="N25" i="67" s="1"/>
  <c r="C25" i="67"/>
  <c r="O25" i="67" s="1"/>
  <c r="D25" i="67"/>
  <c r="P25" i="67" s="1"/>
  <c r="E25" i="67"/>
  <c r="AF25" i="67" s="1"/>
  <c r="B26" i="67"/>
  <c r="N26" i="67" s="1"/>
  <c r="C26" i="67"/>
  <c r="O26" i="67" s="1"/>
  <c r="D26" i="67"/>
  <c r="P26" i="67" s="1"/>
  <c r="E26" i="67"/>
  <c r="Q26" i="67" s="1"/>
  <c r="B27" i="67"/>
  <c r="C27" i="67"/>
  <c r="O27" i="67" s="1"/>
  <c r="D27" i="67"/>
  <c r="E27" i="67"/>
  <c r="Q27" i="67" s="1"/>
  <c r="B28" i="67"/>
  <c r="C28" i="67"/>
  <c r="AD28" i="67" s="1"/>
  <c r="D28" i="67"/>
  <c r="P28" i="67" s="1"/>
  <c r="E28" i="67"/>
  <c r="Q28" i="67" s="1"/>
  <c r="B29" i="67"/>
  <c r="N29" i="67" s="1"/>
  <c r="C29" i="67"/>
  <c r="AD29" i="67" s="1"/>
  <c r="D29" i="67"/>
  <c r="P29" i="67" s="1"/>
  <c r="E29" i="67"/>
  <c r="Q29" i="67" s="1"/>
  <c r="B30" i="67"/>
  <c r="N30" i="67" s="1"/>
  <c r="C30" i="67"/>
  <c r="AD30" i="67" s="1"/>
  <c r="D30" i="67"/>
  <c r="P30" i="67" s="1"/>
  <c r="E30" i="67"/>
  <c r="B31" i="67"/>
  <c r="N31" i="67" s="1"/>
  <c r="C31" i="67"/>
  <c r="AD31" i="67" s="1"/>
  <c r="D31" i="67"/>
  <c r="P31" i="67" s="1"/>
  <c r="E31" i="67"/>
  <c r="Q31" i="67" s="1"/>
  <c r="B32" i="67"/>
  <c r="N32" i="67" s="1"/>
  <c r="C32" i="67"/>
  <c r="AD32" i="67" s="1"/>
  <c r="D32" i="67"/>
  <c r="P32" i="67" s="1"/>
  <c r="E32" i="67"/>
  <c r="B33" i="67"/>
  <c r="N33" i="67" s="1"/>
  <c r="C33" i="67"/>
  <c r="AD33" i="67" s="1"/>
  <c r="D33" i="67"/>
  <c r="P33" i="67" s="1"/>
  <c r="E33" i="67"/>
  <c r="Q33" i="67" s="1"/>
  <c r="B34" i="67"/>
  <c r="N34" i="67" s="1"/>
  <c r="C34" i="67"/>
  <c r="AD34" i="67" s="1"/>
  <c r="D34" i="67"/>
  <c r="P34" i="67" s="1"/>
  <c r="E34" i="67"/>
  <c r="B35" i="67"/>
  <c r="C35" i="67"/>
  <c r="O35" i="67" s="1"/>
  <c r="D35" i="67"/>
  <c r="E35" i="67"/>
  <c r="Q35" i="67" s="1"/>
  <c r="B36" i="67"/>
  <c r="N36" i="67" s="1"/>
  <c r="R36" i="67" s="1"/>
  <c r="C36" i="67"/>
  <c r="O36" i="67" s="1"/>
  <c r="D36" i="67"/>
  <c r="E36" i="67"/>
  <c r="Q36" i="67" s="1"/>
  <c r="B37" i="67"/>
  <c r="N37" i="67" s="1"/>
  <c r="C37" i="67"/>
  <c r="O37" i="67" s="1"/>
  <c r="D37" i="67"/>
  <c r="P37" i="67" s="1"/>
  <c r="E37" i="67"/>
  <c r="Q37" i="67" s="1"/>
  <c r="B38" i="67"/>
  <c r="N38" i="67" s="1"/>
  <c r="C38" i="67"/>
  <c r="O38" i="67" s="1"/>
  <c r="D38" i="67"/>
  <c r="P38" i="67" s="1"/>
  <c r="E38" i="67"/>
  <c r="B39" i="67"/>
  <c r="N39" i="67" s="1"/>
  <c r="C39" i="67"/>
  <c r="O39" i="67" s="1"/>
  <c r="D39" i="67"/>
  <c r="P39" i="67" s="1"/>
  <c r="E39" i="67"/>
  <c r="Q39" i="67" s="1"/>
  <c r="B40" i="67"/>
  <c r="N40" i="67" s="1"/>
  <c r="C40" i="67"/>
  <c r="O40" i="67" s="1"/>
  <c r="D40" i="67"/>
  <c r="P40" i="67" s="1"/>
  <c r="E40" i="67"/>
  <c r="B41" i="67"/>
  <c r="N41" i="67" s="1"/>
  <c r="C41" i="67"/>
  <c r="O41" i="67" s="1"/>
  <c r="D41" i="67"/>
  <c r="P41" i="67" s="1"/>
  <c r="AQ41" i="67" s="1"/>
  <c r="E41" i="67"/>
  <c r="AF41" i="67" s="1"/>
  <c r="C4" i="67"/>
  <c r="D4" i="67"/>
  <c r="AE4" i="67" s="1"/>
  <c r="E4" i="67"/>
  <c r="AC11" i="67"/>
  <c r="AC12" i="67"/>
  <c r="AC19" i="67"/>
  <c r="AC20" i="67"/>
  <c r="AC27" i="67"/>
  <c r="AC28" i="67"/>
  <c r="AC35" i="67"/>
  <c r="AC36" i="67"/>
  <c r="B4" i="67"/>
  <c r="AC4" i="67" s="1"/>
  <c r="L47" i="57"/>
  <c r="E47" i="57"/>
  <c r="AJ5" i="67"/>
  <c r="AL5" i="67"/>
  <c r="AM6" i="67"/>
  <c r="AM8" i="67"/>
  <c r="AI10" i="67"/>
  <c r="AJ13" i="67"/>
  <c r="AL13" i="67"/>
  <c r="AM14" i="67"/>
  <c r="AM16" i="67"/>
  <c r="AI18" i="67"/>
  <c r="AJ21" i="67"/>
  <c r="AL21" i="67"/>
  <c r="AM22" i="67"/>
  <c r="AM24" i="67"/>
  <c r="AI26" i="67"/>
  <c r="AJ29" i="67"/>
  <c r="AL29" i="67"/>
  <c r="AM30" i="67"/>
  <c r="AM32" i="67"/>
  <c r="AI34" i="67"/>
  <c r="AJ37" i="67"/>
  <c r="AL37" i="67"/>
  <c r="AM38" i="67"/>
  <c r="AM40" i="67"/>
  <c r="AC5" i="67"/>
  <c r="AE5" i="67"/>
  <c r="AC6" i="67"/>
  <c r="AE6" i="67"/>
  <c r="AF6" i="67"/>
  <c r="AC7" i="67"/>
  <c r="AE7" i="67"/>
  <c r="AC8" i="67"/>
  <c r="AE8" i="67"/>
  <c r="AF8" i="67"/>
  <c r="AC9" i="67"/>
  <c r="AE9" i="67"/>
  <c r="AC10" i="67"/>
  <c r="AE10" i="67"/>
  <c r="AF10" i="67"/>
  <c r="AD11" i="67"/>
  <c r="AE11" i="67"/>
  <c r="AE12" i="67"/>
  <c r="AF12" i="67"/>
  <c r="AC13" i="67"/>
  <c r="AE13" i="67"/>
  <c r="AC14" i="67"/>
  <c r="AE14" i="67"/>
  <c r="AF14" i="67"/>
  <c r="AC15" i="67"/>
  <c r="AE15" i="67"/>
  <c r="AC16" i="67"/>
  <c r="AE16" i="67"/>
  <c r="AF16" i="67"/>
  <c r="AC17" i="67"/>
  <c r="AE17" i="67"/>
  <c r="AC18" i="67"/>
  <c r="AE18" i="67"/>
  <c r="AF18" i="67"/>
  <c r="AD19" i="67"/>
  <c r="AE19" i="67"/>
  <c r="AE20" i="67"/>
  <c r="AF20" i="67"/>
  <c r="AC21" i="67"/>
  <c r="AE21" i="67"/>
  <c r="AC22" i="67"/>
  <c r="AE22" i="67"/>
  <c r="AF22" i="67"/>
  <c r="AC23" i="67"/>
  <c r="AE23" i="67"/>
  <c r="AC24" i="67"/>
  <c r="AE24" i="67"/>
  <c r="AF24" i="67"/>
  <c r="AC25" i="67"/>
  <c r="AE25" i="67"/>
  <c r="AC26" i="67"/>
  <c r="AE26" i="67"/>
  <c r="AF26" i="67"/>
  <c r="AD27" i="67"/>
  <c r="AE27" i="67"/>
  <c r="AF27" i="67"/>
  <c r="AE28" i="67"/>
  <c r="AF28" i="67"/>
  <c r="AC29" i="67"/>
  <c r="AE29" i="67"/>
  <c r="AC30" i="67"/>
  <c r="AE30" i="67"/>
  <c r="AF30" i="67"/>
  <c r="AC31" i="67"/>
  <c r="AE31" i="67"/>
  <c r="AC32" i="67"/>
  <c r="AE32" i="67"/>
  <c r="AF32" i="67"/>
  <c r="AC33" i="67"/>
  <c r="AE33" i="67"/>
  <c r="AC34" i="67"/>
  <c r="AE34" i="67"/>
  <c r="AF34" i="67"/>
  <c r="AE35" i="67"/>
  <c r="AE36" i="67"/>
  <c r="AF36" i="67"/>
  <c r="AC37" i="67"/>
  <c r="AE37" i="67"/>
  <c r="AC38" i="67"/>
  <c r="AE38" i="67"/>
  <c r="AF38" i="67"/>
  <c r="AC39" i="67"/>
  <c r="AE39" i="67"/>
  <c r="AC40" i="67"/>
  <c r="AE40" i="67"/>
  <c r="AF40" i="67"/>
  <c r="AD4" i="67"/>
  <c r="AF4" i="67"/>
  <c r="T5" i="77"/>
  <c r="T6" i="77"/>
  <c r="T7" i="77"/>
  <c r="T8" i="77"/>
  <c r="T9" i="77"/>
  <c r="T10" i="77"/>
  <c r="T11" i="77"/>
  <c r="T12" i="77"/>
  <c r="T13" i="77"/>
  <c r="T14" i="77"/>
  <c r="T15" i="77"/>
  <c r="T16" i="77"/>
  <c r="T17" i="77"/>
  <c r="T18" i="77"/>
  <c r="T19" i="77"/>
  <c r="T20" i="77"/>
  <c r="T21" i="77"/>
  <c r="T22" i="77"/>
  <c r="T23" i="77"/>
  <c r="T24" i="77"/>
  <c r="T25" i="77"/>
  <c r="T26" i="77"/>
  <c r="T27" i="77"/>
  <c r="T28" i="77"/>
  <c r="T29" i="77"/>
  <c r="T30" i="77"/>
  <c r="T31" i="77"/>
  <c r="T32" i="77"/>
  <c r="T33" i="77"/>
  <c r="T34" i="77"/>
  <c r="T35" i="77"/>
  <c r="T36" i="77"/>
  <c r="T37" i="77"/>
  <c r="T38" i="77"/>
  <c r="T39" i="77"/>
  <c r="T40" i="77"/>
  <c r="T41" i="77"/>
  <c r="T42" i="77"/>
  <c r="T43" i="77"/>
  <c r="T44" i="77"/>
  <c r="T45" i="77"/>
  <c r="T46" i="77"/>
  <c r="T47" i="77"/>
  <c r="T48" i="77"/>
  <c r="T49" i="77"/>
  <c r="T50" i="77"/>
  <c r="T51" i="77"/>
  <c r="T4" i="77"/>
  <c r="C5" i="77"/>
  <c r="C6" i="77"/>
  <c r="C7" i="77"/>
  <c r="C8" i="77"/>
  <c r="C9" i="77"/>
  <c r="C10" i="77"/>
  <c r="C11" i="77"/>
  <c r="C12" i="77"/>
  <c r="C13" i="77"/>
  <c r="C14" i="77"/>
  <c r="C15" i="77"/>
  <c r="C16" i="77"/>
  <c r="C17" i="77"/>
  <c r="C18" i="77"/>
  <c r="C19" i="77"/>
  <c r="C20" i="77"/>
  <c r="C21" i="77"/>
  <c r="C22" i="77"/>
  <c r="C23" i="77"/>
  <c r="C24" i="77"/>
  <c r="C25" i="77"/>
  <c r="C26" i="77"/>
  <c r="C27" i="77"/>
  <c r="C28" i="77"/>
  <c r="C29" i="77"/>
  <c r="C30" i="77"/>
  <c r="C31" i="77"/>
  <c r="C32" i="77"/>
  <c r="C33" i="77"/>
  <c r="C34" i="77"/>
  <c r="C35" i="77"/>
  <c r="C36" i="77"/>
  <c r="C37" i="77"/>
  <c r="C38" i="77"/>
  <c r="C39" i="77"/>
  <c r="C40" i="77"/>
  <c r="C41" i="77"/>
  <c r="C42" i="77"/>
  <c r="C43" i="77"/>
  <c r="C44" i="77"/>
  <c r="C45" i="77"/>
  <c r="C46" i="77"/>
  <c r="C47" i="77"/>
  <c r="C48" i="77"/>
  <c r="C49" i="77"/>
  <c r="C50" i="77"/>
  <c r="C51" i="77"/>
  <c r="C52" i="77"/>
  <c r="C53" i="77"/>
  <c r="C54" i="77"/>
  <c r="C55" i="77"/>
  <c r="C4" i="77"/>
  <c r="X6" i="68"/>
  <c r="X7" i="68"/>
  <c r="X8" i="68"/>
  <c r="X9" i="68"/>
  <c r="X10" i="68"/>
  <c r="X11" i="68"/>
  <c r="X12" i="68"/>
  <c r="X13" i="68"/>
  <c r="X14" i="68"/>
  <c r="X15" i="68"/>
  <c r="X16" i="68"/>
  <c r="X17" i="68"/>
  <c r="X18" i="68"/>
  <c r="X19" i="68"/>
  <c r="X20" i="68"/>
  <c r="X21" i="68"/>
  <c r="X22" i="68"/>
  <c r="X23" i="68"/>
  <c r="X24" i="68"/>
  <c r="X25" i="68"/>
  <c r="X26" i="68"/>
  <c r="X27" i="68"/>
  <c r="X28" i="68"/>
  <c r="X29" i="68"/>
  <c r="X30" i="68"/>
  <c r="X31" i="68"/>
  <c r="X32" i="68"/>
  <c r="X33" i="68"/>
  <c r="X34" i="68"/>
  <c r="X35" i="68"/>
  <c r="X36" i="68"/>
  <c r="X37" i="68"/>
  <c r="X38" i="68"/>
  <c r="X39" i="68"/>
  <c r="X40" i="68"/>
  <c r="X41" i="68"/>
  <c r="X42" i="68"/>
  <c r="X43" i="68"/>
  <c r="X44" i="68"/>
  <c r="X45" i="68"/>
  <c r="X46" i="68"/>
  <c r="X47" i="68"/>
  <c r="X48" i="68"/>
  <c r="X49" i="68"/>
  <c r="X50" i="68"/>
  <c r="X51" i="68"/>
  <c r="X52" i="68"/>
  <c r="X53" i="68"/>
  <c r="X54" i="68"/>
  <c r="X55" i="68"/>
  <c r="X56" i="68"/>
  <c r="X57" i="68"/>
  <c r="X58" i="68"/>
  <c r="X59" i="68"/>
  <c r="X60" i="68"/>
  <c r="X61" i="68"/>
  <c r="X62" i="68"/>
  <c r="X63" i="68"/>
  <c r="X64" i="68"/>
  <c r="X65" i="68"/>
  <c r="X66" i="68"/>
  <c r="X67" i="68"/>
  <c r="X68" i="68"/>
  <c r="X69" i="68"/>
  <c r="X70" i="68"/>
  <c r="X71" i="68"/>
  <c r="X72" i="68"/>
  <c r="X73" i="68"/>
  <c r="X74" i="68"/>
  <c r="X75" i="68"/>
  <c r="X76" i="68"/>
  <c r="X77" i="68"/>
  <c r="X78" i="68"/>
  <c r="X79" i="68"/>
  <c r="X80" i="68"/>
  <c r="X81" i="68"/>
  <c r="X82" i="68"/>
  <c r="X83" i="68"/>
  <c r="X84" i="68"/>
  <c r="X85" i="68"/>
  <c r="X86" i="68"/>
  <c r="X87" i="68"/>
  <c r="X88" i="68"/>
  <c r="X89" i="68"/>
  <c r="X90" i="68"/>
  <c r="X91" i="68"/>
  <c r="X92" i="68"/>
  <c r="X93" i="68"/>
  <c r="X94" i="68"/>
  <c r="X95" i="68"/>
  <c r="X96" i="68"/>
  <c r="X97" i="68"/>
  <c r="X98" i="68"/>
  <c r="X99" i="68"/>
  <c r="X100" i="68"/>
  <c r="X101" i="68"/>
  <c r="X102" i="68"/>
  <c r="X103" i="68"/>
  <c r="X104" i="68"/>
  <c r="X105" i="68"/>
  <c r="X106" i="68"/>
  <c r="X107" i="68"/>
  <c r="X108" i="68"/>
  <c r="X109" i="68"/>
  <c r="X110" i="68"/>
  <c r="X111" i="68"/>
  <c r="X112" i="68"/>
  <c r="X113" i="68"/>
  <c r="X114" i="68"/>
  <c r="X115" i="68"/>
  <c r="X116" i="68"/>
  <c r="X117" i="68"/>
  <c r="X118" i="68"/>
  <c r="X119" i="68"/>
  <c r="X120" i="68"/>
  <c r="X121" i="68"/>
  <c r="X122" i="68"/>
  <c r="X123" i="68"/>
  <c r="X124" i="68"/>
  <c r="X125" i="68"/>
  <c r="X126" i="68"/>
  <c r="X127" i="68"/>
  <c r="X128" i="68"/>
  <c r="X129" i="68"/>
  <c r="X130" i="68"/>
  <c r="X131" i="68"/>
  <c r="X132" i="68"/>
  <c r="X133" i="68"/>
  <c r="X134" i="68"/>
  <c r="X135" i="68"/>
  <c r="X136" i="68"/>
  <c r="X137" i="68"/>
  <c r="X138" i="68"/>
  <c r="X139" i="68"/>
  <c r="X140" i="68"/>
  <c r="X141" i="68"/>
  <c r="X142" i="68"/>
  <c r="X143" i="68"/>
  <c r="X144" i="68"/>
  <c r="X145" i="68"/>
  <c r="X146" i="68"/>
  <c r="X147" i="68"/>
  <c r="X148" i="68"/>
  <c r="X5" i="68"/>
  <c r="R150" i="68"/>
  <c r="R151" i="68"/>
  <c r="R152" i="68"/>
  <c r="R153" i="68"/>
  <c r="R154" i="68"/>
  <c r="R155" i="68"/>
  <c r="R156" i="68"/>
  <c r="R157" i="68"/>
  <c r="R158" i="68"/>
  <c r="R159" i="68"/>
  <c r="R160" i="68"/>
  <c r="R161" i="68"/>
  <c r="R162" i="68"/>
  <c r="R163" i="68"/>
  <c r="R164" i="68"/>
  <c r="R165" i="68"/>
  <c r="R166" i="68"/>
  <c r="R167" i="68"/>
  <c r="R168" i="68"/>
  <c r="R169" i="68"/>
  <c r="R170" i="68"/>
  <c r="R171" i="68"/>
  <c r="R172" i="68"/>
  <c r="R173" i="68"/>
  <c r="R174" i="68"/>
  <c r="R175" i="68"/>
  <c r="R176" i="68"/>
  <c r="R177" i="68"/>
  <c r="R178" i="68"/>
  <c r="R179" i="68"/>
  <c r="R180" i="68"/>
  <c r="R181" i="68"/>
  <c r="R182" i="68"/>
  <c r="R183" i="68"/>
  <c r="R184" i="68"/>
  <c r="R185" i="68"/>
  <c r="R186" i="68"/>
  <c r="R187" i="68"/>
  <c r="R188" i="68"/>
  <c r="R149" i="68"/>
  <c r="R6" i="68"/>
  <c r="R7" i="68"/>
  <c r="R8" i="68"/>
  <c r="R9" i="68"/>
  <c r="R10" i="68"/>
  <c r="R11" i="68"/>
  <c r="R12" i="68"/>
  <c r="R13" i="68"/>
  <c r="R14" i="68"/>
  <c r="R15" i="68"/>
  <c r="R16" i="68"/>
  <c r="R17" i="68"/>
  <c r="R18" i="68"/>
  <c r="R19" i="68"/>
  <c r="R20" i="68"/>
  <c r="R21" i="68"/>
  <c r="R22" i="68"/>
  <c r="R23" i="68"/>
  <c r="R24" i="68"/>
  <c r="R25" i="68"/>
  <c r="R26" i="68"/>
  <c r="R27" i="68"/>
  <c r="R28" i="68"/>
  <c r="R29" i="68"/>
  <c r="R30" i="68"/>
  <c r="R31" i="68"/>
  <c r="R32" i="68"/>
  <c r="R33" i="68"/>
  <c r="R34" i="68"/>
  <c r="R35" i="68"/>
  <c r="R36" i="68"/>
  <c r="R37" i="68"/>
  <c r="R38" i="68"/>
  <c r="R39" i="68"/>
  <c r="R40" i="68"/>
  <c r="R41" i="68"/>
  <c r="R42" i="68"/>
  <c r="R43" i="68"/>
  <c r="R44" i="68"/>
  <c r="R45" i="68"/>
  <c r="R46" i="68"/>
  <c r="R47" i="68"/>
  <c r="R48" i="68"/>
  <c r="R49" i="68"/>
  <c r="R50" i="68"/>
  <c r="R51" i="68"/>
  <c r="R52" i="68"/>
  <c r="R53" i="68"/>
  <c r="R54" i="68"/>
  <c r="R55" i="68"/>
  <c r="R56" i="68"/>
  <c r="R57" i="68"/>
  <c r="R58" i="68"/>
  <c r="R59" i="68"/>
  <c r="R60" i="68"/>
  <c r="R61" i="68"/>
  <c r="R62" i="68"/>
  <c r="R63" i="68"/>
  <c r="R64" i="68"/>
  <c r="R65" i="68"/>
  <c r="R66" i="68"/>
  <c r="R67" i="68"/>
  <c r="R68" i="68"/>
  <c r="R69" i="68"/>
  <c r="R70" i="68"/>
  <c r="R71" i="68"/>
  <c r="R72" i="68"/>
  <c r="R73" i="68"/>
  <c r="R74" i="68"/>
  <c r="R75" i="68"/>
  <c r="R76" i="68"/>
  <c r="R77" i="68"/>
  <c r="R78" i="68"/>
  <c r="R79" i="68"/>
  <c r="R80" i="68"/>
  <c r="R81" i="68"/>
  <c r="R82" i="68"/>
  <c r="R83" i="68"/>
  <c r="R84" i="68"/>
  <c r="R85" i="68"/>
  <c r="R86" i="68"/>
  <c r="R87" i="68"/>
  <c r="R88" i="68"/>
  <c r="R89" i="68"/>
  <c r="R90" i="68"/>
  <c r="R91" i="68"/>
  <c r="R92" i="68"/>
  <c r="R93" i="68"/>
  <c r="R94" i="68"/>
  <c r="R95" i="68"/>
  <c r="R96" i="68"/>
  <c r="R97" i="68"/>
  <c r="R98" i="68"/>
  <c r="R99" i="68"/>
  <c r="R100" i="68"/>
  <c r="R101" i="68"/>
  <c r="R102" i="68"/>
  <c r="R103" i="68"/>
  <c r="R104" i="68"/>
  <c r="R105" i="68"/>
  <c r="R106" i="68"/>
  <c r="R107" i="68"/>
  <c r="R108" i="68"/>
  <c r="R109" i="68"/>
  <c r="R110" i="68"/>
  <c r="R111" i="68"/>
  <c r="R112" i="68"/>
  <c r="R113" i="68"/>
  <c r="R114" i="68"/>
  <c r="R115" i="68"/>
  <c r="R116" i="68"/>
  <c r="R117" i="68"/>
  <c r="R118" i="68"/>
  <c r="R119" i="68"/>
  <c r="R120" i="68"/>
  <c r="R121" i="68"/>
  <c r="R122" i="68"/>
  <c r="R123" i="68"/>
  <c r="R124" i="68"/>
  <c r="R125" i="68"/>
  <c r="R126" i="68"/>
  <c r="R127" i="68"/>
  <c r="R128" i="68"/>
  <c r="R129" i="68"/>
  <c r="R130" i="68"/>
  <c r="R131" i="68"/>
  <c r="R132" i="68"/>
  <c r="R133" i="68"/>
  <c r="R134" i="68"/>
  <c r="R135" i="68"/>
  <c r="R136" i="68"/>
  <c r="R137" i="68"/>
  <c r="R138" i="68"/>
  <c r="R139" i="68"/>
  <c r="R140" i="68"/>
  <c r="R141" i="68"/>
  <c r="R142" i="68"/>
  <c r="R143" i="68"/>
  <c r="R144" i="68"/>
  <c r="R145" i="68"/>
  <c r="R146" i="68"/>
  <c r="R147" i="68"/>
  <c r="R148" i="68"/>
  <c r="R5" i="68"/>
  <c r="W6" i="68"/>
  <c r="W7" i="68"/>
  <c r="W8" i="68"/>
  <c r="W9" i="68"/>
  <c r="W10" i="68"/>
  <c r="W11" i="68"/>
  <c r="W12" i="68"/>
  <c r="W13" i="68"/>
  <c r="W14" i="68"/>
  <c r="W15" i="68"/>
  <c r="W16" i="68"/>
  <c r="W17" i="68"/>
  <c r="W18" i="68"/>
  <c r="W19" i="68"/>
  <c r="W20" i="68"/>
  <c r="W21" i="68"/>
  <c r="W22" i="68"/>
  <c r="W23" i="68"/>
  <c r="W24" i="68"/>
  <c r="W25" i="68"/>
  <c r="W26" i="68"/>
  <c r="W27" i="68"/>
  <c r="W28" i="68"/>
  <c r="W29" i="68"/>
  <c r="W30" i="68"/>
  <c r="W31" i="68"/>
  <c r="W32" i="68"/>
  <c r="W33" i="68"/>
  <c r="W34" i="68"/>
  <c r="W35" i="68"/>
  <c r="W36" i="68"/>
  <c r="W37" i="68"/>
  <c r="W38" i="68"/>
  <c r="W39" i="68"/>
  <c r="W40" i="68"/>
  <c r="W41" i="68"/>
  <c r="W42" i="68"/>
  <c r="W43" i="68"/>
  <c r="W44" i="68"/>
  <c r="W45" i="68"/>
  <c r="W46" i="68"/>
  <c r="W47" i="68"/>
  <c r="W48" i="68"/>
  <c r="W49" i="68"/>
  <c r="W50" i="68"/>
  <c r="W51" i="68"/>
  <c r="W52" i="68"/>
  <c r="W53" i="68"/>
  <c r="W54" i="68"/>
  <c r="W55" i="68"/>
  <c r="W56" i="68"/>
  <c r="W57" i="68"/>
  <c r="W58" i="68"/>
  <c r="W59" i="68"/>
  <c r="W60" i="68"/>
  <c r="W61" i="68"/>
  <c r="W62" i="68"/>
  <c r="W63" i="68"/>
  <c r="W64" i="68"/>
  <c r="W65" i="68"/>
  <c r="W66" i="68"/>
  <c r="W67" i="68"/>
  <c r="W68" i="68"/>
  <c r="W69" i="68"/>
  <c r="W70" i="68"/>
  <c r="W71" i="68"/>
  <c r="W72" i="68"/>
  <c r="W73" i="68"/>
  <c r="W74" i="68"/>
  <c r="W75" i="68"/>
  <c r="W76" i="68"/>
  <c r="W77" i="68"/>
  <c r="W78" i="68"/>
  <c r="W79" i="68"/>
  <c r="W80" i="68"/>
  <c r="W81" i="68"/>
  <c r="W82" i="68"/>
  <c r="W83" i="68"/>
  <c r="W84" i="68"/>
  <c r="W85" i="68"/>
  <c r="W86" i="68"/>
  <c r="W87" i="68"/>
  <c r="W88" i="68"/>
  <c r="W89" i="68"/>
  <c r="W90" i="68"/>
  <c r="W91" i="68"/>
  <c r="W92" i="68"/>
  <c r="W93" i="68"/>
  <c r="W94" i="68"/>
  <c r="W95" i="68"/>
  <c r="W96" i="68"/>
  <c r="W97" i="68"/>
  <c r="W98" i="68"/>
  <c r="W99" i="68"/>
  <c r="W100" i="68"/>
  <c r="W101" i="68"/>
  <c r="W102" i="68"/>
  <c r="W103" i="68"/>
  <c r="W104" i="68"/>
  <c r="W105" i="68"/>
  <c r="W106" i="68"/>
  <c r="W107" i="68"/>
  <c r="W108" i="68"/>
  <c r="W109" i="68"/>
  <c r="W110" i="68"/>
  <c r="W111" i="68"/>
  <c r="W112" i="68"/>
  <c r="W113" i="68"/>
  <c r="W114" i="68"/>
  <c r="W115" i="68"/>
  <c r="W116" i="68"/>
  <c r="W117" i="68"/>
  <c r="W118" i="68"/>
  <c r="W119" i="68"/>
  <c r="W120" i="68"/>
  <c r="W121" i="68"/>
  <c r="W122" i="68"/>
  <c r="W123" i="68"/>
  <c r="W124" i="68"/>
  <c r="W125" i="68"/>
  <c r="W126" i="68"/>
  <c r="W127" i="68"/>
  <c r="W128" i="68"/>
  <c r="W129" i="68"/>
  <c r="W130" i="68"/>
  <c r="W131" i="68"/>
  <c r="W132" i="68"/>
  <c r="W133" i="68"/>
  <c r="W134" i="68"/>
  <c r="W135" i="68"/>
  <c r="W136" i="68"/>
  <c r="W137" i="68"/>
  <c r="W138" i="68"/>
  <c r="W139" i="68"/>
  <c r="W140" i="68"/>
  <c r="W141" i="68"/>
  <c r="W142" i="68"/>
  <c r="W143" i="68"/>
  <c r="W144" i="68"/>
  <c r="W145" i="68"/>
  <c r="W146" i="68"/>
  <c r="W147" i="68"/>
  <c r="W148" i="68"/>
  <c r="W5" i="68"/>
  <c r="AL23" i="103" l="1"/>
  <c r="AL43" i="103"/>
  <c r="R40" i="67"/>
  <c r="R38" i="67"/>
  <c r="R30" i="67"/>
  <c r="R26" i="67"/>
  <c r="R24" i="67"/>
  <c r="R22" i="67"/>
  <c r="R18" i="67"/>
  <c r="R16" i="67"/>
  <c r="R14" i="67"/>
  <c r="R10" i="67"/>
  <c r="R8" i="67"/>
  <c r="R6" i="67"/>
  <c r="R37" i="67"/>
  <c r="R29" i="67"/>
  <c r="R39" i="67"/>
  <c r="R23" i="67"/>
  <c r="R7" i="67"/>
  <c r="R20" i="67"/>
  <c r="R41" i="67"/>
  <c r="AS41" i="67" s="1"/>
  <c r="AO41" i="67"/>
  <c r="R33" i="67"/>
  <c r="R19" i="67"/>
  <c r="R17" i="67"/>
  <c r="R9" i="67"/>
  <c r="R5" i="67"/>
  <c r="R31" i="67"/>
  <c r="Q25" i="67"/>
  <c r="R25" i="67" s="1"/>
  <c r="Q8" i="67"/>
  <c r="AD40" i="67"/>
  <c r="AD38" i="67"/>
  <c r="AD36" i="67"/>
  <c r="AF33" i="67"/>
  <c r="AF31" i="67"/>
  <c r="AF29" i="67"/>
  <c r="AD25" i="67"/>
  <c r="AD23" i="67"/>
  <c r="AD21" i="67"/>
  <c r="AD10" i="67"/>
  <c r="AD8" i="67"/>
  <c r="AD6" i="67"/>
  <c r="AL40" i="67"/>
  <c r="AL32" i="67"/>
  <c r="AL16" i="67"/>
  <c r="Q19" i="67"/>
  <c r="O12" i="67"/>
  <c r="R12" i="67" s="1"/>
  <c r="AD41" i="67"/>
  <c r="AF35" i="67"/>
  <c r="Q34" i="67"/>
  <c r="Q30" i="67"/>
  <c r="R27" i="67"/>
  <c r="Q17" i="67"/>
  <c r="Q15" i="67"/>
  <c r="Q13" i="67"/>
  <c r="R13" i="67" s="1"/>
  <c r="AL41" i="67"/>
  <c r="R35" i="67"/>
  <c r="Q21" i="67"/>
  <c r="R21" i="67" s="1"/>
  <c r="AF39" i="67"/>
  <c r="AF37" i="67"/>
  <c r="AF9" i="67"/>
  <c r="AF7" i="67"/>
  <c r="AF5" i="67"/>
  <c r="AL35" i="67"/>
  <c r="AL27" i="67"/>
  <c r="AL19" i="67"/>
  <c r="AL11" i="67"/>
  <c r="AI40" i="67"/>
  <c r="AJ35" i="67"/>
  <c r="AL33" i="67"/>
  <c r="AI32" i="67"/>
  <c r="AM28" i="67"/>
  <c r="AJ27" i="67"/>
  <c r="AL25" i="67"/>
  <c r="AI24" i="67"/>
  <c r="AK22" i="67"/>
  <c r="AM20" i="67"/>
  <c r="AJ19" i="67"/>
  <c r="AL17" i="67"/>
  <c r="AI16" i="67"/>
  <c r="AK14" i="67"/>
  <c r="AM12" i="67"/>
  <c r="AJ11" i="67"/>
  <c r="AL9" i="67"/>
  <c r="AI8" i="67"/>
  <c r="AK6" i="67"/>
  <c r="Q11" i="67"/>
  <c r="R11" i="67" s="1"/>
  <c r="O18" i="67"/>
  <c r="AD35" i="67"/>
  <c r="AL30" i="67"/>
  <c r="AL18" i="67"/>
  <c r="AL14" i="67"/>
  <c r="AL36" i="67"/>
  <c r="AL28" i="67"/>
  <c r="AI27" i="67"/>
  <c r="AJ22" i="67"/>
  <c r="AL20" i="67"/>
  <c r="AI19" i="67"/>
  <c r="AK17" i="67"/>
  <c r="AM15" i="67"/>
  <c r="AJ14" i="67"/>
  <c r="AL12" i="67"/>
  <c r="AI11" i="67"/>
  <c r="AK9" i="67"/>
  <c r="AM7" i="67"/>
  <c r="AJ6" i="67"/>
  <c r="O34" i="67"/>
  <c r="R34" i="67" s="1"/>
  <c r="O32" i="67"/>
  <c r="R32" i="67" s="1"/>
  <c r="O30" i="67"/>
  <c r="AP41" i="67" s="1"/>
  <c r="O17" i="67"/>
  <c r="O15" i="67"/>
  <c r="R15" i="67" s="1"/>
  <c r="O13" i="67"/>
  <c r="AD39" i="67"/>
  <c r="AD37" i="67"/>
  <c r="AD26" i="67"/>
  <c r="AD24" i="67"/>
  <c r="AD22" i="67"/>
  <c r="AD20" i="67"/>
  <c r="AD9" i="67"/>
  <c r="AD7" i="67"/>
  <c r="AD5" i="67"/>
  <c r="AL39" i="67"/>
  <c r="AL31" i="67"/>
  <c r="AL23" i="67"/>
  <c r="AI22" i="67"/>
  <c r="AJ17" i="67"/>
  <c r="AL15" i="67"/>
  <c r="AI14" i="67"/>
  <c r="AK12" i="67"/>
  <c r="AM10" i="67"/>
  <c r="AJ9" i="67"/>
  <c r="AL7" i="67"/>
  <c r="AI6" i="67"/>
  <c r="O28" i="67"/>
  <c r="R28" i="67" s="1"/>
  <c r="N85" i="67"/>
  <c r="R85" i="67" s="1"/>
  <c r="Q41" i="67"/>
  <c r="AR41" i="67" s="1"/>
  <c r="Q23" i="67"/>
  <c r="AJ40" i="67"/>
  <c r="AK35" i="67"/>
  <c r="AJ32" i="67"/>
  <c r="AK27" i="67"/>
  <c r="AJ24" i="67"/>
  <c r="AK19" i="67"/>
  <c r="AJ16" i="67"/>
  <c r="AK11" i="67"/>
  <c r="AJ8" i="67"/>
  <c r="AK16" i="67"/>
  <c r="AK30" i="67"/>
  <c r="AJ4" i="67"/>
  <c r="AJ30" i="67"/>
  <c r="AK32" i="67"/>
  <c r="AK4" i="67"/>
  <c r="AI30" i="67"/>
  <c r="AK40" i="67"/>
  <c r="AK24" i="67"/>
  <c r="AK8" i="67"/>
  <c r="AK39" i="67"/>
  <c r="AJ36" i="67"/>
  <c r="AI33" i="67"/>
  <c r="AK31" i="67"/>
  <c r="AJ28" i="67"/>
  <c r="AI25" i="67"/>
  <c r="AK23" i="67"/>
  <c r="AJ20" i="67"/>
  <c r="AI17" i="67"/>
  <c r="AK15" i="67"/>
  <c r="AJ12" i="67"/>
  <c r="AI9" i="67"/>
  <c r="AK7" i="67"/>
  <c r="AJ39" i="67"/>
  <c r="AI36" i="67"/>
  <c r="AK34" i="67"/>
  <c r="AJ31" i="67"/>
  <c r="AI28" i="67"/>
  <c r="AK26" i="67"/>
  <c r="AJ23" i="67"/>
  <c r="AI20" i="67"/>
  <c r="AK18" i="67"/>
  <c r="AJ15" i="67"/>
  <c r="AI4" i="67"/>
  <c r="AK7" i="68"/>
  <c r="AK6" i="68"/>
  <c r="AK5" i="68"/>
  <c r="AK8" i="68"/>
  <c r="P75" i="67" l="1"/>
  <c r="O71" i="67"/>
  <c r="P63" i="67"/>
  <c r="O63" i="67"/>
  <c r="P51" i="67"/>
  <c r="L84" i="67"/>
  <c r="K84" i="67"/>
  <c r="J84" i="67"/>
  <c r="AK68" i="67" s="1"/>
  <c r="I84" i="67"/>
  <c r="H84" i="67"/>
  <c r="L83" i="67"/>
  <c r="K83" i="67"/>
  <c r="J83" i="67"/>
  <c r="I83" i="67"/>
  <c r="H83" i="67"/>
  <c r="L82" i="67"/>
  <c r="K82" i="67"/>
  <c r="J82" i="67"/>
  <c r="I82" i="67"/>
  <c r="H82" i="67"/>
  <c r="L81" i="67"/>
  <c r="K81" i="67"/>
  <c r="J81" i="67"/>
  <c r="I81" i="67"/>
  <c r="AJ65" i="67" s="1"/>
  <c r="H81" i="67"/>
  <c r="L80" i="67"/>
  <c r="K80" i="67"/>
  <c r="J80" i="67"/>
  <c r="I80" i="67"/>
  <c r="H80" i="67"/>
  <c r="L79" i="67"/>
  <c r="K79" i="67"/>
  <c r="AL63" i="67" s="1"/>
  <c r="J79" i="67"/>
  <c r="I79" i="67"/>
  <c r="H79" i="67"/>
  <c r="L78" i="67"/>
  <c r="K78" i="67"/>
  <c r="J78" i="67"/>
  <c r="I78" i="67"/>
  <c r="H78" i="67"/>
  <c r="L77" i="67"/>
  <c r="K77" i="67"/>
  <c r="J77" i="67"/>
  <c r="I77" i="67"/>
  <c r="H77" i="67"/>
  <c r="L76" i="67"/>
  <c r="K76" i="67"/>
  <c r="AL60" i="67" s="1"/>
  <c r="J76" i="67"/>
  <c r="AK60" i="67" s="1"/>
  <c r="I76" i="67"/>
  <c r="H76" i="67"/>
  <c r="L75" i="67"/>
  <c r="K75" i="67"/>
  <c r="J75" i="67"/>
  <c r="I75" i="67"/>
  <c r="H75" i="67"/>
  <c r="L74" i="67"/>
  <c r="K74" i="67"/>
  <c r="J74" i="67"/>
  <c r="I74" i="67"/>
  <c r="H74" i="67"/>
  <c r="L73" i="67"/>
  <c r="K73" i="67"/>
  <c r="AL57" i="67" s="1"/>
  <c r="J73" i="67"/>
  <c r="AK57" i="67" s="1"/>
  <c r="I73" i="67"/>
  <c r="AJ57" i="67" s="1"/>
  <c r="H73" i="67"/>
  <c r="L72" i="67"/>
  <c r="K72" i="67"/>
  <c r="AL56" i="67" s="1"/>
  <c r="J72" i="67"/>
  <c r="AK56" i="67" s="1"/>
  <c r="I72" i="67"/>
  <c r="AJ56" i="67" s="1"/>
  <c r="H72" i="67"/>
  <c r="L71" i="67"/>
  <c r="K71" i="67"/>
  <c r="AL55" i="67" s="1"/>
  <c r="J71" i="67"/>
  <c r="AK55" i="67" s="1"/>
  <c r="I71" i="67"/>
  <c r="AJ55" i="67" s="1"/>
  <c r="H71" i="67"/>
  <c r="L70" i="67"/>
  <c r="K70" i="67"/>
  <c r="AL54" i="67" s="1"/>
  <c r="J70" i="67"/>
  <c r="AK54" i="67" s="1"/>
  <c r="I70" i="67"/>
  <c r="AJ54" i="67" s="1"/>
  <c r="H70" i="67"/>
  <c r="L69" i="67"/>
  <c r="K69" i="67"/>
  <c r="AL53" i="67" s="1"/>
  <c r="J69" i="67"/>
  <c r="AK53" i="67" s="1"/>
  <c r="I69" i="67"/>
  <c r="AJ53" i="67" s="1"/>
  <c r="H69" i="67"/>
  <c r="L68" i="67"/>
  <c r="K68" i="67"/>
  <c r="AL52" i="67" s="1"/>
  <c r="J68" i="67"/>
  <c r="AK52" i="67" s="1"/>
  <c r="I68" i="67"/>
  <c r="AJ52" i="67" s="1"/>
  <c r="H68" i="67"/>
  <c r="L67" i="67"/>
  <c r="K67" i="67"/>
  <c r="AL51" i="67" s="1"/>
  <c r="J67" i="67"/>
  <c r="AK51" i="67" s="1"/>
  <c r="I67" i="67"/>
  <c r="AJ51" i="67" s="1"/>
  <c r="H67" i="67"/>
  <c r="L66" i="67"/>
  <c r="AM50" i="67" s="1"/>
  <c r="K66" i="67"/>
  <c r="AL50" i="67" s="1"/>
  <c r="J66" i="67"/>
  <c r="AK50" i="67" s="1"/>
  <c r="I66" i="67"/>
  <c r="AJ50" i="67" s="1"/>
  <c r="H66" i="67"/>
  <c r="AI50" i="67" s="1"/>
  <c r="L65" i="67"/>
  <c r="K65" i="67"/>
  <c r="AL49" i="67" s="1"/>
  <c r="J65" i="67"/>
  <c r="AK49" i="67" s="1"/>
  <c r="I65" i="67"/>
  <c r="AJ49" i="67" s="1"/>
  <c r="H65" i="67"/>
  <c r="L64" i="67"/>
  <c r="K64" i="67"/>
  <c r="AL48" i="67" s="1"/>
  <c r="J64" i="67"/>
  <c r="AK48" i="67" s="1"/>
  <c r="I64" i="67"/>
  <c r="AJ48" i="67" s="1"/>
  <c r="H64" i="67"/>
  <c r="L63" i="67"/>
  <c r="K63" i="67"/>
  <c r="AL47" i="67" s="1"/>
  <c r="J63" i="67"/>
  <c r="AK47" i="67" s="1"/>
  <c r="I63" i="67"/>
  <c r="AJ47" i="67" s="1"/>
  <c r="H63" i="67"/>
  <c r="L62" i="67"/>
  <c r="K62" i="67"/>
  <c r="J62" i="67"/>
  <c r="I62" i="67"/>
  <c r="H62" i="67"/>
  <c r="L61" i="67"/>
  <c r="K61" i="67"/>
  <c r="J61" i="67"/>
  <c r="I61" i="67"/>
  <c r="H61" i="67"/>
  <c r="L60" i="67"/>
  <c r="K60" i="67"/>
  <c r="J60" i="67"/>
  <c r="I60" i="67"/>
  <c r="H60" i="67"/>
  <c r="L59" i="67"/>
  <c r="K59" i="67"/>
  <c r="J59" i="67"/>
  <c r="I59" i="67"/>
  <c r="H59" i="67"/>
  <c r="L58" i="67"/>
  <c r="K58" i="67"/>
  <c r="J58" i="67"/>
  <c r="I58" i="67"/>
  <c r="H58" i="67"/>
  <c r="L57" i="67"/>
  <c r="K57" i="67"/>
  <c r="J57" i="67"/>
  <c r="I57" i="67"/>
  <c r="O57" i="67" s="1"/>
  <c r="H57" i="67"/>
  <c r="L56" i="67"/>
  <c r="K56" i="67"/>
  <c r="J56" i="67"/>
  <c r="I56" i="67"/>
  <c r="H56" i="67"/>
  <c r="L55" i="67"/>
  <c r="K55" i="67"/>
  <c r="J55" i="67"/>
  <c r="I55" i="67"/>
  <c r="H55" i="67"/>
  <c r="L54" i="67"/>
  <c r="K54" i="67"/>
  <c r="J54" i="67"/>
  <c r="I54" i="67"/>
  <c r="H54" i="67"/>
  <c r="L53" i="67"/>
  <c r="K53" i="67"/>
  <c r="J53" i="67"/>
  <c r="I53" i="67"/>
  <c r="H53" i="67"/>
  <c r="L52" i="67"/>
  <c r="K52" i="67"/>
  <c r="J52" i="67"/>
  <c r="I52" i="67"/>
  <c r="H52" i="67"/>
  <c r="L51" i="67"/>
  <c r="K51" i="67"/>
  <c r="J51" i="67"/>
  <c r="I51" i="67"/>
  <c r="H51" i="67"/>
  <c r="L50" i="67"/>
  <c r="K50" i="67"/>
  <c r="J50" i="67"/>
  <c r="I50" i="67"/>
  <c r="H50" i="67"/>
  <c r="L49" i="67"/>
  <c r="K49" i="67"/>
  <c r="J49" i="67"/>
  <c r="I49" i="67"/>
  <c r="O49" i="67" s="1"/>
  <c r="H49" i="67"/>
  <c r="B49" i="67"/>
  <c r="N49" i="67" s="1"/>
  <c r="C49" i="67"/>
  <c r="D49" i="67"/>
  <c r="E49" i="67"/>
  <c r="Q49" i="67" s="1"/>
  <c r="F49" i="67"/>
  <c r="B50" i="67"/>
  <c r="C50" i="67"/>
  <c r="O50" i="67" s="1"/>
  <c r="D50" i="67"/>
  <c r="P50" i="67" s="1"/>
  <c r="E50" i="67"/>
  <c r="Q50" i="67" s="1"/>
  <c r="F50" i="67"/>
  <c r="B51" i="67"/>
  <c r="N51" i="67" s="1"/>
  <c r="C51" i="67"/>
  <c r="O51" i="67" s="1"/>
  <c r="D51" i="67"/>
  <c r="E51" i="67"/>
  <c r="F51" i="67"/>
  <c r="B52" i="67"/>
  <c r="N52" i="67" s="1"/>
  <c r="C52" i="67"/>
  <c r="O52" i="67" s="1"/>
  <c r="D52" i="67"/>
  <c r="E52" i="67"/>
  <c r="Q52" i="67" s="1"/>
  <c r="F52" i="67"/>
  <c r="B53" i="67"/>
  <c r="C53" i="67"/>
  <c r="O53" i="67" s="1"/>
  <c r="D53" i="67"/>
  <c r="P53" i="67" s="1"/>
  <c r="E53" i="67"/>
  <c r="Q53" i="67" s="1"/>
  <c r="F53" i="67"/>
  <c r="B54" i="67"/>
  <c r="C54" i="67"/>
  <c r="O54" i="67" s="1"/>
  <c r="D54" i="67"/>
  <c r="P54" i="67" s="1"/>
  <c r="E54" i="67"/>
  <c r="F54" i="67"/>
  <c r="B55" i="67"/>
  <c r="N55" i="67" s="1"/>
  <c r="C55" i="67"/>
  <c r="O55" i="67" s="1"/>
  <c r="D55" i="67"/>
  <c r="P55" i="67" s="1"/>
  <c r="E55" i="67"/>
  <c r="F55" i="67"/>
  <c r="B56" i="67"/>
  <c r="N56" i="67" s="1"/>
  <c r="C56" i="67"/>
  <c r="D56" i="67"/>
  <c r="E56" i="67"/>
  <c r="Q56" i="67" s="1"/>
  <c r="F56" i="67"/>
  <c r="B57" i="67"/>
  <c r="N57" i="67" s="1"/>
  <c r="C57" i="67"/>
  <c r="D57" i="67"/>
  <c r="E57" i="67"/>
  <c r="Q57" i="67" s="1"/>
  <c r="F57" i="67"/>
  <c r="B58" i="67"/>
  <c r="C58" i="67"/>
  <c r="O58" i="67" s="1"/>
  <c r="D58" i="67"/>
  <c r="P58" i="67" s="1"/>
  <c r="E58" i="67"/>
  <c r="Q58" i="67" s="1"/>
  <c r="F58" i="67"/>
  <c r="B59" i="67"/>
  <c r="N59" i="67" s="1"/>
  <c r="C59" i="67"/>
  <c r="O59" i="67" s="1"/>
  <c r="D59" i="67"/>
  <c r="P59" i="67" s="1"/>
  <c r="E59" i="67"/>
  <c r="F59" i="67"/>
  <c r="B60" i="67"/>
  <c r="N60" i="67" s="1"/>
  <c r="C60" i="67"/>
  <c r="O60" i="67" s="1"/>
  <c r="D60" i="67"/>
  <c r="E60" i="67"/>
  <c r="Q60" i="67" s="1"/>
  <c r="F60" i="67"/>
  <c r="B61" i="67"/>
  <c r="C61" i="67"/>
  <c r="O61" i="67" s="1"/>
  <c r="D61" i="67"/>
  <c r="P61" i="67" s="1"/>
  <c r="E61" i="67"/>
  <c r="Q61" i="67" s="1"/>
  <c r="F61" i="67"/>
  <c r="B62" i="67"/>
  <c r="C62" i="67"/>
  <c r="O62" i="67" s="1"/>
  <c r="D62" i="67"/>
  <c r="P62" i="67" s="1"/>
  <c r="E62" i="67"/>
  <c r="F62" i="67"/>
  <c r="B63" i="67"/>
  <c r="C63" i="67"/>
  <c r="D63" i="67"/>
  <c r="E63" i="67"/>
  <c r="F63" i="67"/>
  <c r="B64" i="67"/>
  <c r="C64" i="67"/>
  <c r="D64" i="67"/>
  <c r="E64" i="67"/>
  <c r="F64" i="67"/>
  <c r="B65" i="67"/>
  <c r="C65" i="67"/>
  <c r="D65" i="67"/>
  <c r="E65" i="67"/>
  <c r="Q65" i="67" s="1"/>
  <c r="F65" i="67"/>
  <c r="B66" i="67"/>
  <c r="C66" i="67"/>
  <c r="D66" i="67"/>
  <c r="P66" i="67" s="1"/>
  <c r="E66" i="67"/>
  <c r="F66" i="67"/>
  <c r="B67" i="67"/>
  <c r="C67" i="67"/>
  <c r="O67" i="67" s="1"/>
  <c r="D67" i="67"/>
  <c r="P67" i="67" s="1"/>
  <c r="E67" i="67"/>
  <c r="F67" i="67"/>
  <c r="AG51" i="67" s="1"/>
  <c r="B68" i="67"/>
  <c r="N68" i="67" s="1"/>
  <c r="C68" i="67"/>
  <c r="O68" i="67" s="1"/>
  <c r="D68" i="67"/>
  <c r="E68" i="67"/>
  <c r="F68" i="67"/>
  <c r="B69" i="67"/>
  <c r="C69" i="67"/>
  <c r="O69" i="67" s="1"/>
  <c r="D69" i="67"/>
  <c r="E69" i="67"/>
  <c r="Q69" i="67" s="1"/>
  <c r="F69" i="67"/>
  <c r="B70" i="67"/>
  <c r="C70" i="67"/>
  <c r="D70" i="67"/>
  <c r="E70" i="67"/>
  <c r="F70" i="67"/>
  <c r="B71" i="67"/>
  <c r="C71" i="67"/>
  <c r="D71" i="67"/>
  <c r="P71" i="67" s="1"/>
  <c r="E71" i="67"/>
  <c r="F71" i="67"/>
  <c r="B72" i="67"/>
  <c r="C72" i="67"/>
  <c r="D72" i="67"/>
  <c r="E72" i="67"/>
  <c r="F72" i="67"/>
  <c r="AG56" i="67" s="1"/>
  <c r="B73" i="67"/>
  <c r="C73" i="67"/>
  <c r="O73" i="67" s="1"/>
  <c r="D73" i="67"/>
  <c r="E73" i="67"/>
  <c r="Q73" i="67" s="1"/>
  <c r="F73" i="67"/>
  <c r="B74" i="67"/>
  <c r="C74" i="67"/>
  <c r="AD69" i="67" s="1"/>
  <c r="D74" i="67"/>
  <c r="E74" i="67"/>
  <c r="F74" i="67"/>
  <c r="B75" i="67"/>
  <c r="C75" i="67"/>
  <c r="O75" i="67" s="1"/>
  <c r="D75" i="67"/>
  <c r="E75" i="67"/>
  <c r="AF59" i="67" s="1"/>
  <c r="F75" i="67"/>
  <c r="AG59" i="67" s="1"/>
  <c r="B76" i="67"/>
  <c r="N76" i="67" s="1"/>
  <c r="C76" i="67"/>
  <c r="O76" i="67" s="1"/>
  <c r="D76" i="67"/>
  <c r="E76" i="67"/>
  <c r="F76" i="67"/>
  <c r="B77" i="67"/>
  <c r="C77" i="67"/>
  <c r="O77" i="67" s="1"/>
  <c r="D77" i="67"/>
  <c r="E77" i="67"/>
  <c r="AF61" i="67" s="1"/>
  <c r="F77" i="67"/>
  <c r="AG61" i="67" s="1"/>
  <c r="B78" i="67"/>
  <c r="C78" i="67"/>
  <c r="D78" i="67"/>
  <c r="E78" i="67"/>
  <c r="F78" i="67"/>
  <c r="AG62" i="67" s="1"/>
  <c r="B79" i="67"/>
  <c r="C79" i="67"/>
  <c r="O79" i="67" s="1"/>
  <c r="D79" i="67"/>
  <c r="AE63" i="67" s="1"/>
  <c r="E79" i="67"/>
  <c r="F79" i="67"/>
  <c r="AG63" i="67" s="1"/>
  <c r="B80" i="67"/>
  <c r="C80" i="67"/>
  <c r="D80" i="67"/>
  <c r="AE64" i="67" s="1"/>
  <c r="E80" i="67"/>
  <c r="F80" i="67"/>
  <c r="AG64" i="67" s="1"/>
  <c r="B81" i="67"/>
  <c r="C81" i="67"/>
  <c r="D81" i="67"/>
  <c r="AE65" i="67" s="1"/>
  <c r="E81" i="67"/>
  <c r="Q81" i="67" s="1"/>
  <c r="F81" i="67"/>
  <c r="AG65" i="67" s="1"/>
  <c r="B82" i="67"/>
  <c r="AC66" i="67" s="1"/>
  <c r="C82" i="67"/>
  <c r="D82" i="67"/>
  <c r="AE66" i="67" s="1"/>
  <c r="E82" i="67"/>
  <c r="AF66" i="67" s="1"/>
  <c r="F82" i="67"/>
  <c r="AG66" i="67" s="1"/>
  <c r="B83" i="67"/>
  <c r="C83" i="67"/>
  <c r="O83" i="67" s="1"/>
  <c r="D83" i="67"/>
  <c r="P83" i="67" s="1"/>
  <c r="E83" i="67"/>
  <c r="AF67" i="67" s="1"/>
  <c r="F83" i="67"/>
  <c r="AG67" i="67" s="1"/>
  <c r="B84" i="67"/>
  <c r="N84" i="67" s="1"/>
  <c r="C84" i="67"/>
  <c r="O84" i="67" s="1"/>
  <c r="D84" i="67"/>
  <c r="AE68" i="67" s="1"/>
  <c r="E84" i="67"/>
  <c r="AF68" i="67" s="1"/>
  <c r="F84" i="67"/>
  <c r="AG68" i="67" s="1"/>
  <c r="L48" i="67"/>
  <c r="K48" i="67"/>
  <c r="J48" i="67"/>
  <c r="I48" i="67"/>
  <c r="H48" i="67"/>
  <c r="F48" i="67"/>
  <c r="E48" i="67"/>
  <c r="Q48" i="67" s="1"/>
  <c r="D48" i="67"/>
  <c r="C48" i="67"/>
  <c r="B48" i="67"/>
  <c r="N48" i="67" s="1"/>
  <c r="O40" i="77"/>
  <c r="N40" i="77"/>
  <c r="O39" i="77"/>
  <c r="N39" i="77"/>
  <c r="M39" i="77"/>
  <c r="O38" i="77"/>
  <c r="N38" i="77"/>
  <c r="M38" i="77"/>
  <c r="O37" i="77"/>
  <c r="N37" i="77"/>
  <c r="M37" i="77"/>
  <c r="O36" i="77"/>
  <c r="N36" i="77"/>
  <c r="M36" i="77"/>
  <c r="O35" i="77"/>
  <c r="N35" i="77"/>
  <c r="M35" i="77"/>
  <c r="O34" i="77"/>
  <c r="N34" i="77"/>
  <c r="M34" i="77"/>
  <c r="O33" i="77"/>
  <c r="N33" i="77"/>
  <c r="M33" i="77"/>
  <c r="O32" i="77"/>
  <c r="N32" i="77"/>
  <c r="M32" i="77"/>
  <c r="O31" i="77"/>
  <c r="N31" i="77"/>
  <c r="M31" i="77"/>
  <c r="O30" i="77"/>
  <c r="N30" i="77"/>
  <c r="M30" i="77"/>
  <c r="O29" i="77"/>
  <c r="N29" i="77"/>
  <c r="M29" i="77"/>
  <c r="O28" i="77"/>
  <c r="N28" i="77"/>
  <c r="M28" i="77"/>
  <c r="O27" i="77"/>
  <c r="N27" i="77"/>
  <c r="M27" i="77"/>
  <c r="O26" i="77"/>
  <c r="N26" i="77"/>
  <c r="M26" i="77"/>
  <c r="O25" i="77"/>
  <c r="N25" i="77"/>
  <c r="M25" i="77"/>
  <c r="O24" i="77"/>
  <c r="N24" i="77"/>
  <c r="M24" i="77"/>
  <c r="O23" i="77"/>
  <c r="N23" i="77"/>
  <c r="M23" i="77"/>
  <c r="O22" i="77"/>
  <c r="N22" i="77"/>
  <c r="M22" i="77"/>
  <c r="O21" i="77"/>
  <c r="N21" i="77"/>
  <c r="M21" i="77"/>
  <c r="O20" i="77"/>
  <c r="N20" i="77"/>
  <c r="M20" i="77"/>
  <c r="O19" i="77"/>
  <c r="N19" i="77"/>
  <c r="M19" i="77"/>
  <c r="O18" i="77"/>
  <c r="N18" i="77"/>
  <c r="M18" i="77"/>
  <c r="O17" i="77"/>
  <c r="N17" i="77"/>
  <c r="M17" i="77"/>
  <c r="O16" i="77"/>
  <c r="N16" i="77"/>
  <c r="M16" i="77"/>
  <c r="O15" i="77"/>
  <c r="N15" i="77"/>
  <c r="M15" i="77"/>
  <c r="O14" i="77"/>
  <c r="N14" i="77"/>
  <c r="M14" i="77"/>
  <c r="O13" i="77"/>
  <c r="N13" i="77"/>
  <c r="M13" i="77"/>
  <c r="O12" i="77"/>
  <c r="N12" i="77"/>
  <c r="M12" i="77"/>
  <c r="O11" i="77"/>
  <c r="N11" i="77"/>
  <c r="M11" i="77"/>
  <c r="O10" i="77"/>
  <c r="N10" i="77"/>
  <c r="M10" i="77"/>
  <c r="O9" i="77"/>
  <c r="N9" i="77"/>
  <c r="M9" i="77"/>
  <c r="O8" i="77"/>
  <c r="N8" i="77"/>
  <c r="M8" i="77"/>
  <c r="O7" i="77"/>
  <c r="N7" i="77"/>
  <c r="M7" i="77"/>
  <c r="O6" i="77"/>
  <c r="N6" i="77"/>
  <c r="M6" i="77"/>
  <c r="O5" i="77"/>
  <c r="N5" i="77"/>
  <c r="M5" i="77"/>
  <c r="O4" i="77"/>
  <c r="N4" i="77"/>
  <c r="M4" i="77"/>
  <c r="M40" i="77"/>
  <c r="J40" i="77"/>
  <c r="I40" i="77"/>
  <c r="H40" i="77"/>
  <c r="J39" i="77"/>
  <c r="I39" i="77"/>
  <c r="H39" i="77"/>
  <c r="J38" i="77"/>
  <c r="I38" i="77"/>
  <c r="H38" i="77"/>
  <c r="J37" i="77"/>
  <c r="I37" i="77"/>
  <c r="H37" i="77"/>
  <c r="J36" i="77"/>
  <c r="I36" i="77"/>
  <c r="H36" i="77"/>
  <c r="J35" i="77"/>
  <c r="I35" i="77"/>
  <c r="H35" i="77"/>
  <c r="J34" i="77"/>
  <c r="I34" i="77"/>
  <c r="H34" i="77"/>
  <c r="J33" i="77"/>
  <c r="I33" i="77"/>
  <c r="H33" i="77"/>
  <c r="J32" i="77"/>
  <c r="I32" i="77"/>
  <c r="H32" i="77"/>
  <c r="J31" i="77"/>
  <c r="I31" i="77"/>
  <c r="H31" i="77"/>
  <c r="J30" i="77"/>
  <c r="I30" i="77"/>
  <c r="H30" i="77"/>
  <c r="J29" i="77"/>
  <c r="I29" i="77"/>
  <c r="H29" i="77"/>
  <c r="J28" i="77"/>
  <c r="I28" i="77"/>
  <c r="H28" i="77"/>
  <c r="J27" i="77"/>
  <c r="I27" i="77"/>
  <c r="H27" i="77"/>
  <c r="J26" i="77"/>
  <c r="I26" i="77"/>
  <c r="H26" i="77"/>
  <c r="J25" i="77"/>
  <c r="I25" i="77"/>
  <c r="H25" i="77"/>
  <c r="J24" i="77"/>
  <c r="I24" i="77"/>
  <c r="H24" i="77"/>
  <c r="J23" i="77"/>
  <c r="I23" i="77"/>
  <c r="H23" i="77"/>
  <c r="J22" i="77"/>
  <c r="I22" i="77"/>
  <c r="H22" i="77"/>
  <c r="J21" i="77"/>
  <c r="I21" i="77"/>
  <c r="H21" i="77"/>
  <c r="J20" i="77"/>
  <c r="I20" i="77"/>
  <c r="H20" i="77"/>
  <c r="J19" i="77"/>
  <c r="I19" i="77"/>
  <c r="H19" i="77"/>
  <c r="J18" i="77"/>
  <c r="I18" i="77"/>
  <c r="H18" i="77"/>
  <c r="J17" i="77"/>
  <c r="I17" i="77"/>
  <c r="H17" i="77"/>
  <c r="J16" i="77"/>
  <c r="I16" i="77"/>
  <c r="H16" i="77"/>
  <c r="J15" i="77"/>
  <c r="I15" i="77"/>
  <c r="H15" i="77"/>
  <c r="J14" i="77"/>
  <c r="I14" i="77"/>
  <c r="H14" i="77"/>
  <c r="J13" i="77"/>
  <c r="I13" i="77"/>
  <c r="H13" i="77"/>
  <c r="J12" i="77"/>
  <c r="I12" i="77"/>
  <c r="H12" i="77"/>
  <c r="J11" i="77"/>
  <c r="I11" i="77"/>
  <c r="H11" i="77"/>
  <c r="J10" i="77"/>
  <c r="I10" i="77"/>
  <c r="H10" i="77"/>
  <c r="J9" i="77"/>
  <c r="I9" i="77"/>
  <c r="H9" i="77"/>
  <c r="J8" i="77"/>
  <c r="I8" i="77"/>
  <c r="H8" i="77"/>
  <c r="J7" i="77"/>
  <c r="I7" i="77"/>
  <c r="H7" i="77"/>
  <c r="J6" i="77"/>
  <c r="I6" i="77"/>
  <c r="H6" i="77"/>
  <c r="J5" i="77"/>
  <c r="I5" i="77"/>
  <c r="H5" i="77"/>
  <c r="J4" i="77"/>
  <c r="I4" i="77"/>
  <c r="H4" i="77"/>
  <c r="Q150" i="68"/>
  <c r="Q151" i="68"/>
  <c r="Q152" i="68"/>
  <c r="Q153" i="68"/>
  <c r="Q154" i="68"/>
  <c r="Q155" i="68"/>
  <c r="Q156" i="68"/>
  <c r="Q157" i="68"/>
  <c r="Q158" i="68"/>
  <c r="Q159" i="68"/>
  <c r="Q160" i="68"/>
  <c r="Q161" i="68"/>
  <c r="Q162" i="68"/>
  <c r="Q163" i="68"/>
  <c r="Q164" i="68"/>
  <c r="Q165" i="68"/>
  <c r="Q166" i="68"/>
  <c r="Q167" i="68"/>
  <c r="Q168" i="68"/>
  <c r="Q169" i="68"/>
  <c r="Q170" i="68"/>
  <c r="Q171" i="68"/>
  <c r="Q172" i="68"/>
  <c r="Q173" i="68"/>
  <c r="Q174" i="68"/>
  <c r="Q175" i="68"/>
  <c r="Q176" i="68"/>
  <c r="Q177" i="68"/>
  <c r="Q178" i="68"/>
  <c r="Q179" i="68"/>
  <c r="Q180" i="68"/>
  <c r="Q181" i="68"/>
  <c r="Q182" i="68"/>
  <c r="Q183" i="68"/>
  <c r="Q184" i="68"/>
  <c r="Q185" i="68"/>
  <c r="Q186" i="68"/>
  <c r="Q187" i="68"/>
  <c r="Q188" i="68"/>
  <c r="Q149" i="68"/>
  <c r="Q6" i="68"/>
  <c r="Q7" i="68"/>
  <c r="Q8" i="68"/>
  <c r="Q9" i="68"/>
  <c r="Q10" i="68"/>
  <c r="Q11" i="68"/>
  <c r="Q12" i="68"/>
  <c r="Q13" i="68"/>
  <c r="Q14" i="68"/>
  <c r="Q15" i="68"/>
  <c r="Q16" i="68"/>
  <c r="Q17" i="68"/>
  <c r="Q18" i="68"/>
  <c r="Q19" i="68"/>
  <c r="Q20" i="68"/>
  <c r="Q21" i="68"/>
  <c r="Q22" i="68"/>
  <c r="Q23" i="68"/>
  <c r="Q24" i="68"/>
  <c r="Q25" i="68"/>
  <c r="Q26" i="68"/>
  <c r="Q27" i="68"/>
  <c r="Q28" i="68"/>
  <c r="Q29" i="68"/>
  <c r="Q30" i="68"/>
  <c r="Q31" i="68"/>
  <c r="Q32" i="68"/>
  <c r="Q33" i="68"/>
  <c r="Q34" i="68"/>
  <c r="Q35" i="68"/>
  <c r="Q36" i="68"/>
  <c r="Q37" i="68"/>
  <c r="Q38" i="68"/>
  <c r="Q39" i="68"/>
  <c r="Q40" i="68"/>
  <c r="Q41" i="68"/>
  <c r="Q42" i="68"/>
  <c r="Q43" i="68"/>
  <c r="Q44" i="68"/>
  <c r="Q45" i="68"/>
  <c r="Q46" i="68"/>
  <c r="Q47" i="68"/>
  <c r="Q48" i="68"/>
  <c r="Q49" i="68"/>
  <c r="Q50" i="68"/>
  <c r="Q51" i="68"/>
  <c r="Q52" i="68"/>
  <c r="Q53" i="68"/>
  <c r="Q54" i="68"/>
  <c r="Q55" i="68"/>
  <c r="Q56" i="68"/>
  <c r="Q57" i="68"/>
  <c r="Q58" i="68"/>
  <c r="Q59" i="68"/>
  <c r="Q60" i="68"/>
  <c r="Q61" i="68"/>
  <c r="Q62" i="68"/>
  <c r="Q63" i="68"/>
  <c r="Q64" i="68"/>
  <c r="Q65" i="68"/>
  <c r="Q66" i="68"/>
  <c r="Q67" i="68"/>
  <c r="Q68" i="68"/>
  <c r="Q69" i="68"/>
  <c r="Q70" i="68"/>
  <c r="Q71" i="68"/>
  <c r="Q72" i="68"/>
  <c r="Q73" i="68"/>
  <c r="Q74" i="68"/>
  <c r="Q75" i="68"/>
  <c r="Q76" i="68"/>
  <c r="Q77" i="68"/>
  <c r="Q78" i="68"/>
  <c r="Q79" i="68"/>
  <c r="Q80" i="68"/>
  <c r="Q81" i="68"/>
  <c r="Q82" i="68"/>
  <c r="Q83" i="68"/>
  <c r="Q84" i="68"/>
  <c r="Q85" i="68"/>
  <c r="Q86" i="68"/>
  <c r="Q87" i="68"/>
  <c r="Q88" i="68"/>
  <c r="Q89" i="68"/>
  <c r="Q90" i="68"/>
  <c r="Q91" i="68"/>
  <c r="Q92" i="68"/>
  <c r="Q93" i="68"/>
  <c r="Q94" i="68"/>
  <c r="Q95" i="68"/>
  <c r="Q96" i="68"/>
  <c r="Q97" i="68"/>
  <c r="Q98" i="68"/>
  <c r="Q99" i="68"/>
  <c r="Q100" i="68"/>
  <c r="Q101" i="68"/>
  <c r="Q102" i="68"/>
  <c r="Q103" i="68"/>
  <c r="Q104" i="68"/>
  <c r="Q105" i="68"/>
  <c r="Q106" i="68"/>
  <c r="Q107" i="68"/>
  <c r="Q108" i="68"/>
  <c r="Q109" i="68"/>
  <c r="Q110" i="68"/>
  <c r="Q111" i="68"/>
  <c r="Q112" i="68"/>
  <c r="Q113" i="68"/>
  <c r="Q114" i="68"/>
  <c r="Q115" i="68"/>
  <c r="Q116" i="68"/>
  <c r="Q117" i="68"/>
  <c r="Q118" i="68"/>
  <c r="Q119" i="68"/>
  <c r="Q120" i="68"/>
  <c r="Q121" i="68"/>
  <c r="Q122" i="68"/>
  <c r="Q123" i="68"/>
  <c r="Q124" i="68"/>
  <c r="Q125" i="68"/>
  <c r="Q126" i="68"/>
  <c r="Q127" i="68"/>
  <c r="Q128" i="68"/>
  <c r="Q129" i="68"/>
  <c r="Q130" i="68"/>
  <c r="Q131" i="68"/>
  <c r="Q132" i="68"/>
  <c r="Q133" i="68"/>
  <c r="Q134" i="68"/>
  <c r="Q135" i="68"/>
  <c r="Q136" i="68"/>
  <c r="Q137" i="68"/>
  <c r="Q138" i="68"/>
  <c r="Q139" i="68"/>
  <c r="Q140" i="68"/>
  <c r="Q141" i="68"/>
  <c r="Q142" i="68"/>
  <c r="Q143" i="68"/>
  <c r="Q144" i="68"/>
  <c r="Q145" i="68"/>
  <c r="Q146" i="68"/>
  <c r="Q147" i="68"/>
  <c r="Q148" i="68"/>
  <c r="Q5" i="68"/>
  <c r="AN120" i="68"/>
  <c r="AN116" i="68"/>
  <c r="AN112" i="68"/>
  <c r="AN108" i="68"/>
  <c r="AN104" i="68"/>
  <c r="AN100" i="68"/>
  <c r="AS8" i="68"/>
  <c r="AS7" i="68"/>
  <c r="AS6" i="68"/>
  <c r="AS5" i="68"/>
  <c r="AS10" i="68"/>
  <c r="AS11" i="68"/>
  <c r="AS12" i="68"/>
  <c r="AS13" i="68"/>
  <c r="AS14" i="68"/>
  <c r="AS15" i="68"/>
  <c r="AS16" i="68"/>
  <c r="AS17" i="68"/>
  <c r="AS18" i="68"/>
  <c r="AS19" i="68"/>
  <c r="AS20" i="68"/>
  <c r="AS21" i="68"/>
  <c r="AS22" i="68"/>
  <c r="AS23" i="68"/>
  <c r="AS24" i="68"/>
  <c r="AS25" i="68"/>
  <c r="AS26" i="68"/>
  <c r="AS27" i="68"/>
  <c r="AS28" i="68"/>
  <c r="AS29" i="68"/>
  <c r="AS30" i="68"/>
  <c r="AS31" i="68"/>
  <c r="AS32" i="68"/>
  <c r="AS33" i="68"/>
  <c r="AS34" i="68"/>
  <c r="AS35" i="68"/>
  <c r="AS36" i="68"/>
  <c r="AS37" i="68"/>
  <c r="AS38" i="68"/>
  <c r="AS39" i="68"/>
  <c r="AS40" i="68"/>
  <c r="AS41" i="68"/>
  <c r="AS42" i="68"/>
  <c r="AS43" i="68"/>
  <c r="AS44" i="68"/>
  <c r="AS45" i="68"/>
  <c r="AS46" i="68"/>
  <c r="AS47" i="68"/>
  <c r="AS48" i="68"/>
  <c r="AS49" i="68"/>
  <c r="AS50" i="68"/>
  <c r="AS51" i="68"/>
  <c r="AS52" i="68"/>
  <c r="AS53" i="68"/>
  <c r="AS54" i="68"/>
  <c r="AS55" i="68"/>
  <c r="AS56" i="68"/>
  <c r="AS57" i="68"/>
  <c r="AS58" i="68"/>
  <c r="AS59" i="68"/>
  <c r="AS60" i="68"/>
  <c r="AS61" i="68"/>
  <c r="AS62" i="68"/>
  <c r="AS63" i="68"/>
  <c r="AS64" i="68"/>
  <c r="AS65" i="68"/>
  <c r="AS66" i="68"/>
  <c r="AS67" i="68"/>
  <c r="AS68" i="68"/>
  <c r="AS69" i="68"/>
  <c r="AS70" i="68"/>
  <c r="AS71" i="68"/>
  <c r="AS72" i="68"/>
  <c r="AS73" i="68"/>
  <c r="AS74" i="68"/>
  <c r="AS75" i="68"/>
  <c r="AS76" i="68"/>
  <c r="AS77" i="68"/>
  <c r="AS78" i="68"/>
  <c r="AS79" i="68"/>
  <c r="AS80" i="68"/>
  <c r="AS81" i="68"/>
  <c r="AS82" i="68"/>
  <c r="AS83" i="68"/>
  <c r="AS84" i="68"/>
  <c r="AS85" i="68"/>
  <c r="AS86" i="68"/>
  <c r="AS87" i="68"/>
  <c r="AS88" i="68"/>
  <c r="AS89" i="68"/>
  <c r="AS90" i="68"/>
  <c r="AS91" i="68"/>
  <c r="AS92" i="68"/>
  <c r="AS93" i="68"/>
  <c r="AS94" i="68"/>
  <c r="AS95" i="68"/>
  <c r="AS96" i="68"/>
  <c r="AS97" i="68"/>
  <c r="AS98" i="68"/>
  <c r="AS99" i="68"/>
  <c r="AS100" i="68"/>
  <c r="AS101" i="68"/>
  <c r="AS102" i="68"/>
  <c r="AS103" i="68"/>
  <c r="AS104" i="68"/>
  <c r="AS105" i="68"/>
  <c r="AS106" i="68"/>
  <c r="AS107" i="68"/>
  <c r="AS108" i="68"/>
  <c r="AS109" i="68"/>
  <c r="AS110" i="68"/>
  <c r="AS111" i="68"/>
  <c r="AS112" i="68"/>
  <c r="AS113" i="68"/>
  <c r="AS114" i="68"/>
  <c r="AS115" i="68"/>
  <c r="AS116" i="68"/>
  <c r="AS117" i="68"/>
  <c r="AS118" i="68"/>
  <c r="AS119" i="68"/>
  <c r="AS120" i="68"/>
  <c r="AS121" i="68"/>
  <c r="AS122" i="68"/>
  <c r="AS123" i="68"/>
  <c r="AS124" i="68"/>
  <c r="AS125" i="68"/>
  <c r="AS126" i="68"/>
  <c r="AS127" i="68"/>
  <c r="AS128" i="68"/>
  <c r="AS129" i="68"/>
  <c r="AS130" i="68"/>
  <c r="AS131" i="68"/>
  <c r="AS132" i="68"/>
  <c r="AS133" i="68"/>
  <c r="AS134" i="68"/>
  <c r="AS135" i="68"/>
  <c r="AS136" i="68"/>
  <c r="AS137" i="68"/>
  <c r="AS138" i="68"/>
  <c r="AS139" i="68"/>
  <c r="AS140" i="68"/>
  <c r="AS141" i="68"/>
  <c r="AS142" i="68"/>
  <c r="AS143" i="68"/>
  <c r="AS144" i="68"/>
  <c r="AS145" i="68"/>
  <c r="AS146" i="68"/>
  <c r="AS147" i="68"/>
  <c r="AS148" i="68"/>
  <c r="AS149" i="68"/>
  <c r="AS150" i="68"/>
  <c r="AS151" i="68"/>
  <c r="AS152" i="68"/>
  <c r="AS153" i="68"/>
  <c r="AS154" i="68"/>
  <c r="AS155" i="68"/>
  <c r="AS156" i="68"/>
  <c r="AS157" i="68"/>
  <c r="AS158" i="68"/>
  <c r="AS159" i="68"/>
  <c r="AS160" i="68"/>
  <c r="AS161" i="68"/>
  <c r="AS162" i="68"/>
  <c r="AS163" i="68"/>
  <c r="AS164" i="68"/>
  <c r="AS165" i="68"/>
  <c r="AS166" i="68"/>
  <c r="AS167" i="68"/>
  <c r="AS168" i="68"/>
  <c r="AS169" i="68"/>
  <c r="AS170" i="68"/>
  <c r="AS171" i="68"/>
  <c r="AS172" i="68"/>
  <c r="AS173" i="68"/>
  <c r="AS174" i="68"/>
  <c r="AS175" i="68"/>
  <c r="AS176" i="68"/>
  <c r="AS177" i="68"/>
  <c r="AS178" i="68"/>
  <c r="AS179" i="68"/>
  <c r="AS180" i="68"/>
  <c r="AS181" i="68"/>
  <c r="AS182" i="68"/>
  <c r="AS183" i="68"/>
  <c r="AS184" i="68"/>
  <c r="AS185" i="68"/>
  <c r="AS186" i="68"/>
  <c r="AS187" i="68"/>
  <c r="AS188" i="68"/>
  <c r="AS189" i="68"/>
  <c r="AS190" i="68"/>
  <c r="AS191" i="68"/>
  <c r="AS192" i="68"/>
  <c r="AS193" i="68"/>
  <c r="AS194" i="68"/>
  <c r="AS195" i="68"/>
  <c r="AS196" i="68"/>
  <c r="AS197" i="68"/>
  <c r="AS198" i="68"/>
  <c r="AS199" i="68"/>
  <c r="AS200" i="68"/>
  <c r="AS201" i="68"/>
  <c r="AS202" i="68"/>
  <c r="AS203" i="68"/>
  <c r="AS204" i="68"/>
  <c r="AS205" i="68"/>
  <c r="AS206" i="68"/>
  <c r="AS207" i="68"/>
  <c r="AS208" i="68"/>
  <c r="AS209" i="68"/>
  <c r="AS210" i="68"/>
  <c r="AS211" i="68"/>
  <c r="AS212" i="68"/>
  <c r="AS213" i="68"/>
  <c r="AS214" i="68"/>
  <c r="AS215" i="68"/>
  <c r="AS216" i="68"/>
  <c r="AS217" i="68"/>
  <c r="AS218" i="68"/>
  <c r="AS219" i="68"/>
  <c r="AS220" i="68"/>
  <c r="AS221" i="68"/>
  <c r="AS222" i="68"/>
  <c r="AS223" i="68"/>
  <c r="AS224" i="68"/>
  <c r="AS225" i="68"/>
  <c r="AS226" i="68"/>
  <c r="AS227" i="68"/>
  <c r="AS228" i="68"/>
  <c r="AS229" i="68"/>
  <c r="AS230" i="68"/>
  <c r="AS231" i="68"/>
  <c r="AS232" i="68"/>
  <c r="AS233" i="68"/>
  <c r="AS234" i="68"/>
  <c r="AS235" i="68"/>
  <c r="AS236" i="68"/>
  <c r="AS237" i="68"/>
  <c r="AS238" i="68"/>
  <c r="AS239" i="68"/>
  <c r="AS240" i="68"/>
  <c r="AS241" i="68"/>
  <c r="AS242" i="68"/>
  <c r="AS243" i="68"/>
  <c r="AS244" i="68"/>
  <c r="AS245" i="68"/>
  <c r="AS246" i="68"/>
  <c r="AS247" i="68"/>
  <c r="AS248" i="68"/>
  <c r="AS9" i="68"/>
  <c r="AI58" i="67" l="1"/>
  <c r="AI69" i="67"/>
  <c r="Q79" i="67"/>
  <c r="N78" i="67"/>
  <c r="AG58" i="67"/>
  <c r="AG69" i="67"/>
  <c r="Q71" i="67"/>
  <c r="N70" i="67"/>
  <c r="Q63" i="67"/>
  <c r="N62" i="67"/>
  <c r="R62" i="67" s="1"/>
  <c r="P60" i="67"/>
  <c r="Q55" i="67"/>
  <c r="N54" i="67"/>
  <c r="P52" i="67"/>
  <c r="R52" i="67" s="1"/>
  <c r="AI47" i="67"/>
  <c r="AI55" i="67"/>
  <c r="AJ58" i="67"/>
  <c r="AJ69" i="67"/>
  <c r="AF58" i="67"/>
  <c r="AF69" i="67"/>
  <c r="AG53" i="67"/>
  <c r="AI52" i="67"/>
  <c r="AK58" i="67"/>
  <c r="AK69" i="67"/>
  <c r="AE58" i="67"/>
  <c r="AE69" i="67"/>
  <c r="AI49" i="67"/>
  <c r="AI57" i="67"/>
  <c r="AL58" i="67"/>
  <c r="AL69" i="67"/>
  <c r="P79" i="67"/>
  <c r="R61" i="67"/>
  <c r="AM58" i="67"/>
  <c r="AM69" i="67"/>
  <c r="AI62" i="67"/>
  <c r="AC58" i="67"/>
  <c r="AC69" i="67"/>
  <c r="AE56" i="67"/>
  <c r="AG54" i="67"/>
  <c r="AF51" i="67"/>
  <c r="AE48" i="67"/>
  <c r="Q59" i="67"/>
  <c r="N58" i="67"/>
  <c r="R58" i="67" s="1"/>
  <c r="P56" i="67"/>
  <c r="Q51" i="67"/>
  <c r="N50" i="67"/>
  <c r="R50" i="67" s="1"/>
  <c r="P49" i="67"/>
  <c r="R49" i="67" s="1"/>
  <c r="P57" i="67"/>
  <c r="AI51" i="67"/>
  <c r="AI59" i="67"/>
  <c r="AJ62" i="67"/>
  <c r="AK65" i="67"/>
  <c r="AI67" i="67"/>
  <c r="AL68" i="67"/>
  <c r="AI54" i="67"/>
  <c r="O48" i="67"/>
  <c r="Q62" i="67"/>
  <c r="N61" i="67"/>
  <c r="O56" i="67"/>
  <c r="Q54" i="67"/>
  <c r="N53" i="67"/>
  <c r="R53" i="67" s="1"/>
  <c r="AI48" i="67"/>
  <c r="AI56" i="67"/>
  <c r="AI53" i="67"/>
  <c r="AF64" i="67"/>
  <c r="Q80" i="67"/>
  <c r="AE61" i="67"/>
  <c r="P77" i="67"/>
  <c r="AF56" i="67"/>
  <c r="Q72" i="67"/>
  <c r="AE53" i="67"/>
  <c r="P69" i="67"/>
  <c r="AF48" i="67"/>
  <c r="Q64" i="67"/>
  <c r="AC47" i="67"/>
  <c r="N63" i="67"/>
  <c r="AM66" i="67"/>
  <c r="P48" i="67"/>
  <c r="R56" i="67"/>
  <c r="O81" i="67"/>
  <c r="AD66" i="67"/>
  <c r="O82" i="67"/>
  <c r="AC63" i="67"/>
  <c r="N79" i="67"/>
  <c r="AD58" i="67"/>
  <c r="O74" i="67"/>
  <c r="AP68" i="67" s="1"/>
  <c r="AH25" i="77" s="1"/>
  <c r="AC55" i="67"/>
  <c r="N71" i="67"/>
  <c r="AD50" i="67"/>
  <c r="O66" i="67"/>
  <c r="R55" i="67"/>
  <c r="R59" i="67"/>
  <c r="R51" i="67"/>
  <c r="AO62" i="67"/>
  <c r="AG19" i="77" s="1"/>
  <c r="R57" i="67"/>
  <c r="AO68" i="67"/>
  <c r="AG25" i="77" s="1"/>
  <c r="R60" i="67"/>
  <c r="O65" i="67"/>
  <c r="AC50" i="67"/>
  <c r="AM63" i="67"/>
  <c r="AE67" i="67"/>
  <c r="AD64" i="67"/>
  <c r="AF62" i="67"/>
  <c r="AC61" i="67"/>
  <c r="AE59" i="67"/>
  <c r="AG57" i="67"/>
  <c r="AD56" i="67"/>
  <c r="AF54" i="67"/>
  <c r="AC53" i="67"/>
  <c r="AE51" i="67"/>
  <c r="AG49" i="67"/>
  <c r="AD48" i="67"/>
  <c r="AM52" i="67"/>
  <c r="AJ59" i="67"/>
  <c r="AM60" i="67"/>
  <c r="AK62" i="67"/>
  <c r="AI64" i="67"/>
  <c r="AL65" i="67"/>
  <c r="AJ67" i="67"/>
  <c r="AM68" i="67"/>
  <c r="Q67" i="67"/>
  <c r="Q75" i="67"/>
  <c r="Q77" i="67"/>
  <c r="AR61" i="67" s="1"/>
  <c r="AJ18" i="77" s="1"/>
  <c r="Q83" i="67"/>
  <c r="P65" i="67"/>
  <c r="AD67" i="67"/>
  <c r="AF65" i="67"/>
  <c r="AC64" i="67"/>
  <c r="AE62" i="67"/>
  <c r="AG60" i="67"/>
  <c r="AD59" i="67"/>
  <c r="AF57" i="67"/>
  <c r="AC56" i="67"/>
  <c r="AE54" i="67"/>
  <c r="AG52" i="67"/>
  <c r="AD51" i="67"/>
  <c r="AF49" i="67"/>
  <c r="AC48" i="67"/>
  <c r="AM49" i="67"/>
  <c r="AM57" i="67"/>
  <c r="AK59" i="67"/>
  <c r="AI61" i="67"/>
  <c r="AL62" i="67"/>
  <c r="AJ64" i="67"/>
  <c r="AM65" i="67"/>
  <c r="AK67" i="67"/>
  <c r="N64" i="67"/>
  <c r="N66" i="67"/>
  <c r="N72" i="67"/>
  <c r="N74" i="67"/>
  <c r="N80" i="67"/>
  <c r="N82" i="67"/>
  <c r="AD53" i="67"/>
  <c r="AM55" i="67"/>
  <c r="AC67" i="67"/>
  <c r="AD62" i="67"/>
  <c r="AF60" i="67"/>
  <c r="AC59" i="67"/>
  <c r="AE57" i="67"/>
  <c r="AG55" i="67"/>
  <c r="AD54" i="67"/>
  <c r="AF52" i="67"/>
  <c r="AC51" i="67"/>
  <c r="AE49" i="67"/>
  <c r="AG47" i="67"/>
  <c r="AM54" i="67"/>
  <c r="AL59" i="67"/>
  <c r="AJ61" i="67"/>
  <c r="AM62" i="67"/>
  <c r="AK64" i="67"/>
  <c r="AI66" i="67"/>
  <c r="AL67" i="67"/>
  <c r="O64" i="67"/>
  <c r="O70" i="67"/>
  <c r="O72" i="67"/>
  <c r="O78" i="67"/>
  <c r="O80" i="67"/>
  <c r="AD65" i="67"/>
  <c r="AF63" i="67"/>
  <c r="AC62" i="67"/>
  <c r="AE60" i="67"/>
  <c r="AD57" i="67"/>
  <c r="AF55" i="67"/>
  <c r="AC54" i="67"/>
  <c r="AE52" i="67"/>
  <c r="AG50" i="67"/>
  <c r="AD49" i="67"/>
  <c r="AF47" i="67"/>
  <c r="AM51" i="67"/>
  <c r="AM59" i="67"/>
  <c r="AK61" i="67"/>
  <c r="AI63" i="67"/>
  <c r="AL64" i="67"/>
  <c r="AJ66" i="67"/>
  <c r="AM67" i="67"/>
  <c r="P64" i="67"/>
  <c r="P68" i="67"/>
  <c r="R68" i="67" s="1"/>
  <c r="P70" i="67"/>
  <c r="P72" i="67"/>
  <c r="P74" i="67"/>
  <c r="AQ69" i="67" s="1"/>
  <c r="AI26" i="77" s="1"/>
  <c r="P76" i="67"/>
  <c r="P78" i="67"/>
  <c r="P80" i="67"/>
  <c r="AQ64" i="67" s="1"/>
  <c r="AI21" i="77" s="1"/>
  <c r="P82" i="67"/>
  <c r="P84" i="67"/>
  <c r="AD68" i="67"/>
  <c r="AC65" i="67"/>
  <c r="AD60" i="67"/>
  <c r="AC57" i="67"/>
  <c r="AE55" i="67"/>
  <c r="AD52" i="67"/>
  <c r="AF50" i="67"/>
  <c r="AC49" i="67"/>
  <c r="AE47" i="67"/>
  <c r="AM48" i="67"/>
  <c r="AM56" i="67"/>
  <c r="AI60" i="67"/>
  <c r="AL61" i="67"/>
  <c r="AJ63" i="67"/>
  <c r="AM64" i="67"/>
  <c r="AK66" i="67"/>
  <c r="AI68" i="67"/>
  <c r="Q66" i="67"/>
  <c r="Q68" i="67"/>
  <c r="Q70" i="67"/>
  <c r="Q74" i="67"/>
  <c r="Q76" i="67"/>
  <c r="AR60" i="67" s="1"/>
  <c r="AJ17" i="77" s="1"/>
  <c r="Q78" i="67"/>
  <c r="AR62" i="67" s="1"/>
  <c r="AJ19" i="77" s="1"/>
  <c r="Q82" i="67"/>
  <c r="Q84" i="67"/>
  <c r="AD61" i="67"/>
  <c r="AM47" i="67"/>
  <c r="P73" i="67"/>
  <c r="P81" i="67"/>
  <c r="AC68" i="67"/>
  <c r="AD63" i="67"/>
  <c r="AC60" i="67"/>
  <c r="AD55" i="67"/>
  <c r="AF53" i="67"/>
  <c r="AC52" i="67"/>
  <c r="AE50" i="67"/>
  <c r="AG48" i="67"/>
  <c r="AD47" i="67"/>
  <c r="AM53" i="67"/>
  <c r="AJ60" i="67"/>
  <c r="AM61" i="67"/>
  <c r="AK63" i="67"/>
  <c r="AI65" i="67"/>
  <c r="AL66" i="67"/>
  <c r="AJ68" i="67"/>
  <c r="N65" i="67"/>
  <c r="N67" i="67"/>
  <c r="N69" i="67"/>
  <c r="N73" i="67"/>
  <c r="N75" i="67"/>
  <c r="N77" i="67"/>
  <c r="N81" i="67"/>
  <c r="N83" i="67"/>
  <c r="V5" i="68"/>
  <c r="V188" i="68"/>
  <c r="V187" i="68"/>
  <c r="V186" i="68"/>
  <c r="V185" i="68"/>
  <c r="V184" i="68"/>
  <c r="V183" i="68"/>
  <c r="V182" i="68"/>
  <c r="V181" i="68"/>
  <c r="V180" i="68"/>
  <c r="V179" i="68"/>
  <c r="V178" i="68"/>
  <c r="V177" i="68"/>
  <c r="V176" i="68"/>
  <c r="V175" i="68"/>
  <c r="V174" i="68"/>
  <c r="V173" i="68"/>
  <c r="V172" i="68"/>
  <c r="V171" i="68"/>
  <c r="V170" i="68"/>
  <c r="V169" i="68"/>
  <c r="V168" i="68"/>
  <c r="V167" i="68"/>
  <c r="V166" i="68"/>
  <c r="V165" i="68"/>
  <c r="V164" i="68"/>
  <c r="V163" i="68"/>
  <c r="V162" i="68"/>
  <c r="V161" i="68"/>
  <c r="V160" i="68"/>
  <c r="V159" i="68"/>
  <c r="V158" i="68"/>
  <c r="V157" i="68"/>
  <c r="V156" i="68"/>
  <c r="V155" i="68"/>
  <c r="V154" i="68"/>
  <c r="V153" i="68"/>
  <c r="V152" i="68"/>
  <c r="V151" i="68"/>
  <c r="V150" i="68"/>
  <c r="V149" i="68"/>
  <c r="V148" i="68"/>
  <c r="V147" i="68"/>
  <c r="V146" i="68"/>
  <c r="V145" i="68"/>
  <c r="V144" i="68"/>
  <c r="V143" i="68"/>
  <c r="V142" i="68"/>
  <c r="V141" i="68"/>
  <c r="V140" i="68"/>
  <c r="V139" i="68"/>
  <c r="V138" i="68"/>
  <c r="V137" i="68"/>
  <c r="V136" i="68"/>
  <c r="V135" i="68"/>
  <c r="V134" i="68"/>
  <c r="V133" i="68"/>
  <c r="V132" i="68"/>
  <c r="V131" i="68"/>
  <c r="V130" i="68"/>
  <c r="V129" i="68"/>
  <c r="V128" i="68"/>
  <c r="V127" i="68"/>
  <c r="V126" i="68"/>
  <c r="V125" i="68"/>
  <c r="V124" i="68"/>
  <c r="V123" i="68"/>
  <c r="V122" i="68"/>
  <c r="V121" i="68"/>
  <c r="V120" i="68"/>
  <c r="V119" i="68"/>
  <c r="V118" i="68"/>
  <c r="V117" i="68"/>
  <c r="V116" i="68"/>
  <c r="V115" i="68"/>
  <c r="V114" i="68"/>
  <c r="V113" i="68"/>
  <c r="V112" i="68"/>
  <c r="V111" i="68"/>
  <c r="V110" i="68"/>
  <c r="V109" i="68"/>
  <c r="V108" i="68"/>
  <c r="V107" i="68"/>
  <c r="V106" i="68"/>
  <c r="V105" i="68"/>
  <c r="V104" i="68"/>
  <c r="V103" i="68"/>
  <c r="V102" i="68"/>
  <c r="V101" i="68"/>
  <c r="V100" i="68"/>
  <c r="V99" i="68"/>
  <c r="V98" i="68"/>
  <c r="V97" i="68"/>
  <c r="V96" i="68"/>
  <c r="V95" i="68"/>
  <c r="V94" i="68"/>
  <c r="V93" i="68"/>
  <c r="V92" i="68"/>
  <c r="V91" i="68"/>
  <c r="V90" i="68"/>
  <c r="V89" i="68"/>
  <c r="V88" i="68"/>
  <c r="V87" i="68"/>
  <c r="V86" i="68"/>
  <c r="V85" i="68"/>
  <c r="V84" i="68"/>
  <c r="V83" i="68"/>
  <c r="V82" i="68"/>
  <c r="V81" i="68"/>
  <c r="V80" i="68"/>
  <c r="V79" i="68"/>
  <c r="V78" i="68"/>
  <c r="V77" i="68"/>
  <c r="V76" i="68"/>
  <c r="V75" i="68"/>
  <c r="V74" i="68"/>
  <c r="V73" i="68"/>
  <c r="V72" i="68"/>
  <c r="V71" i="68"/>
  <c r="V70" i="68"/>
  <c r="V69" i="68"/>
  <c r="V68" i="68"/>
  <c r="V67" i="68"/>
  <c r="V66" i="68"/>
  <c r="V65" i="68"/>
  <c r="V64" i="68"/>
  <c r="V63" i="68"/>
  <c r="V62" i="68"/>
  <c r="V61" i="68"/>
  <c r="V60" i="68"/>
  <c r="V59" i="68"/>
  <c r="V58" i="68"/>
  <c r="V57" i="68"/>
  <c r="V56" i="68"/>
  <c r="V55" i="68"/>
  <c r="V54" i="68"/>
  <c r="V53" i="68"/>
  <c r="V52" i="68"/>
  <c r="V51" i="68"/>
  <c r="V50" i="68"/>
  <c r="V49" i="68"/>
  <c r="V48" i="68"/>
  <c r="V47" i="68"/>
  <c r="V46" i="68"/>
  <c r="V45" i="68"/>
  <c r="V44" i="68"/>
  <c r="V43" i="68"/>
  <c r="V42" i="68"/>
  <c r="V41" i="68"/>
  <c r="V40" i="68"/>
  <c r="V39" i="68"/>
  <c r="V38" i="68"/>
  <c r="V37" i="68"/>
  <c r="V36" i="68"/>
  <c r="V35" i="68"/>
  <c r="V34" i="68"/>
  <c r="V33" i="68"/>
  <c r="V32" i="68"/>
  <c r="V31" i="68"/>
  <c r="V30" i="68"/>
  <c r="V29" i="68"/>
  <c r="V28" i="68"/>
  <c r="V27" i="68"/>
  <c r="V26" i="68"/>
  <c r="V25" i="68"/>
  <c r="V24" i="68"/>
  <c r="V23" i="68"/>
  <c r="V22" i="68"/>
  <c r="V21" i="68"/>
  <c r="V20" i="68"/>
  <c r="V19" i="68"/>
  <c r="V18" i="68"/>
  <c r="V17" i="68"/>
  <c r="V16" i="68"/>
  <c r="V15" i="68"/>
  <c r="V14" i="68"/>
  <c r="V13" i="68"/>
  <c r="V12" i="68"/>
  <c r="V11" i="68"/>
  <c r="V10" i="68"/>
  <c r="V9" i="68"/>
  <c r="V8" i="68"/>
  <c r="V7" i="68"/>
  <c r="V6" i="68"/>
  <c r="U5" i="68"/>
  <c r="T6" i="68"/>
  <c r="T7" i="68"/>
  <c r="T8" i="68"/>
  <c r="T9" i="68"/>
  <c r="T10" i="68"/>
  <c r="T11" i="68"/>
  <c r="T12" i="68"/>
  <c r="T13" i="68"/>
  <c r="T14" i="68"/>
  <c r="T15" i="68"/>
  <c r="T16" i="68"/>
  <c r="T17" i="68"/>
  <c r="T18" i="68"/>
  <c r="T19" i="68"/>
  <c r="T20" i="68"/>
  <c r="T21" i="68"/>
  <c r="T22" i="68"/>
  <c r="T23" i="68"/>
  <c r="T24" i="68"/>
  <c r="T25" i="68"/>
  <c r="T26" i="68"/>
  <c r="T27" i="68"/>
  <c r="T28" i="68"/>
  <c r="T29" i="68"/>
  <c r="T30" i="68"/>
  <c r="T31" i="68"/>
  <c r="T32" i="68"/>
  <c r="T33" i="68"/>
  <c r="T34" i="68"/>
  <c r="T35" i="68"/>
  <c r="T36" i="68"/>
  <c r="T37" i="68"/>
  <c r="T38" i="68"/>
  <c r="T39" i="68"/>
  <c r="T40" i="68"/>
  <c r="T41" i="68"/>
  <c r="T42" i="68"/>
  <c r="T43" i="68"/>
  <c r="T44" i="68"/>
  <c r="T45" i="68"/>
  <c r="T46" i="68"/>
  <c r="T47" i="68"/>
  <c r="T48" i="68"/>
  <c r="T49" i="68"/>
  <c r="T50" i="68"/>
  <c r="T51" i="68"/>
  <c r="T52" i="68"/>
  <c r="T53" i="68"/>
  <c r="T54" i="68"/>
  <c r="T55" i="68"/>
  <c r="T56" i="68"/>
  <c r="T57" i="68"/>
  <c r="T58" i="68"/>
  <c r="T59" i="68"/>
  <c r="T60" i="68"/>
  <c r="T61" i="68"/>
  <c r="T62" i="68"/>
  <c r="T63" i="68"/>
  <c r="T64" i="68"/>
  <c r="T65" i="68"/>
  <c r="T66" i="68"/>
  <c r="T67" i="68"/>
  <c r="T68" i="68"/>
  <c r="T69" i="68"/>
  <c r="T70" i="68"/>
  <c r="T71" i="68"/>
  <c r="T72" i="68"/>
  <c r="T73" i="68"/>
  <c r="T74" i="68"/>
  <c r="T75" i="68"/>
  <c r="T76" i="68"/>
  <c r="T77" i="68"/>
  <c r="T78" i="68"/>
  <c r="T79" i="68"/>
  <c r="T80" i="68"/>
  <c r="T81" i="68"/>
  <c r="T82" i="68"/>
  <c r="T83" i="68"/>
  <c r="T84" i="68"/>
  <c r="T85" i="68"/>
  <c r="T86" i="68"/>
  <c r="T87" i="68"/>
  <c r="T88" i="68"/>
  <c r="T89" i="68"/>
  <c r="T90" i="68"/>
  <c r="T91" i="68"/>
  <c r="T92" i="68"/>
  <c r="T93" i="68"/>
  <c r="T94" i="68"/>
  <c r="T95" i="68"/>
  <c r="T96" i="68"/>
  <c r="T97" i="68"/>
  <c r="T98" i="68"/>
  <c r="T99" i="68"/>
  <c r="T100" i="68"/>
  <c r="T101" i="68"/>
  <c r="T102" i="68"/>
  <c r="T103" i="68"/>
  <c r="T104" i="68"/>
  <c r="T105" i="68"/>
  <c r="T106" i="68"/>
  <c r="T107" i="68"/>
  <c r="T108" i="68"/>
  <c r="T109" i="68"/>
  <c r="T110" i="68"/>
  <c r="T111" i="68"/>
  <c r="T112" i="68"/>
  <c r="T113" i="68"/>
  <c r="T114" i="68"/>
  <c r="T115" i="68"/>
  <c r="T116" i="68"/>
  <c r="T117" i="68"/>
  <c r="T118" i="68"/>
  <c r="T119" i="68"/>
  <c r="T120" i="68"/>
  <c r="T121" i="68"/>
  <c r="T122" i="68"/>
  <c r="T123" i="68"/>
  <c r="T124" i="68"/>
  <c r="T125" i="68"/>
  <c r="T126" i="68"/>
  <c r="T127" i="68"/>
  <c r="T128" i="68"/>
  <c r="T129" i="68"/>
  <c r="T130" i="68"/>
  <c r="T131" i="68"/>
  <c r="T132" i="68"/>
  <c r="T133" i="68"/>
  <c r="T134" i="68"/>
  <c r="T135" i="68"/>
  <c r="T136" i="68"/>
  <c r="T137" i="68"/>
  <c r="T138" i="68"/>
  <c r="T139" i="68"/>
  <c r="T140" i="68"/>
  <c r="T141" i="68"/>
  <c r="T142" i="68"/>
  <c r="T143" i="68"/>
  <c r="T144" i="68"/>
  <c r="T145" i="68"/>
  <c r="T146" i="68"/>
  <c r="T147" i="68"/>
  <c r="T148" i="68"/>
  <c r="T149" i="68"/>
  <c r="T150" i="68"/>
  <c r="T151" i="68"/>
  <c r="T152" i="68"/>
  <c r="T153" i="68"/>
  <c r="T154" i="68"/>
  <c r="T155" i="68"/>
  <c r="T156" i="68"/>
  <c r="T157" i="68"/>
  <c r="T158" i="68"/>
  <c r="T159" i="68"/>
  <c r="T160" i="68"/>
  <c r="T161" i="68"/>
  <c r="T162" i="68"/>
  <c r="T163" i="68"/>
  <c r="T164" i="68"/>
  <c r="T165" i="68"/>
  <c r="T166" i="68"/>
  <c r="T167" i="68"/>
  <c r="T168" i="68"/>
  <c r="T169" i="68"/>
  <c r="T170" i="68"/>
  <c r="T171" i="68"/>
  <c r="T172" i="68"/>
  <c r="T173" i="68"/>
  <c r="T174" i="68"/>
  <c r="T175" i="68"/>
  <c r="T176" i="68"/>
  <c r="T177" i="68"/>
  <c r="T178" i="68"/>
  <c r="T179" i="68"/>
  <c r="T180" i="68"/>
  <c r="T181" i="68"/>
  <c r="T182" i="68"/>
  <c r="T183" i="68"/>
  <c r="T184" i="68"/>
  <c r="T185" i="68"/>
  <c r="T186" i="68"/>
  <c r="T187" i="68"/>
  <c r="T188" i="68"/>
  <c r="T5" i="68"/>
  <c r="P6" i="68"/>
  <c r="O7" i="68"/>
  <c r="O8" i="68"/>
  <c r="P9" i="68"/>
  <c r="O10" i="68"/>
  <c r="O11" i="68"/>
  <c r="O12" i="68"/>
  <c r="O13" i="68"/>
  <c r="P14" i="68"/>
  <c r="P15" i="68"/>
  <c r="O17" i="68"/>
  <c r="O18" i="68"/>
  <c r="O19" i="68"/>
  <c r="O20" i="68"/>
  <c r="O21" i="68"/>
  <c r="P22" i="68"/>
  <c r="P23" i="68"/>
  <c r="O25" i="68"/>
  <c r="O26" i="68"/>
  <c r="O27" i="68"/>
  <c r="O28" i="68"/>
  <c r="O29" i="68"/>
  <c r="P30" i="68"/>
  <c r="P31" i="68"/>
  <c r="O32" i="68"/>
  <c r="O33" i="68"/>
  <c r="O34" i="68"/>
  <c r="O35" i="68"/>
  <c r="O36" i="68"/>
  <c r="O37" i="68"/>
  <c r="P38" i="68"/>
  <c r="P39" i="68"/>
  <c r="O40" i="68"/>
  <c r="O41" i="68"/>
  <c r="O42" i="68"/>
  <c r="O43" i="68"/>
  <c r="O44" i="68"/>
  <c r="O45" i="68"/>
  <c r="P46" i="68"/>
  <c r="P47" i="68"/>
  <c r="P48" i="68"/>
  <c r="O49" i="68"/>
  <c r="O50" i="68"/>
  <c r="O51" i="68"/>
  <c r="O52" i="68"/>
  <c r="O53" i="68"/>
  <c r="P54" i="68"/>
  <c r="P55" i="68"/>
  <c r="O57" i="68"/>
  <c r="O58" i="68"/>
  <c r="O59" i="68"/>
  <c r="O60" i="68"/>
  <c r="O61" i="68"/>
  <c r="P62" i="68"/>
  <c r="O63" i="68"/>
  <c r="O64" i="68"/>
  <c r="O65" i="68"/>
  <c r="O66" i="68"/>
  <c r="O67" i="68"/>
  <c r="O68" i="68"/>
  <c r="O69" i="68"/>
  <c r="P70" i="68"/>
  <c r="P71" i="68"/>
  <c r="O73" i="68"/>
  <c r="O74" i="68"/>
  <c r="O75" i="68"/>
  <c r="O76" i="68"/>
  <c r="O77" i="68"/>
  <c r="P78" i="68"/>
  <c r="P79" i="68"/>
  <c r="O80" i="68"/>
  <c r="O81" i="68"/>
  <c r="O82" i="68"/>
  <c r="O83" i="68"/>
  <c r="O84" i="68"/>
  <c r="O85" i="68"/>
  <c r="P86" i="68"/>
  <c r="P87" i="68"/>
  <c r="O89" i="68"/>
  <c r="O90" i="68"/>
  <c r="O91" i="68"/>
  <c r="O92" i="68"/>
  <c r="O93" i="68"/>
  <c r="P94" i="68"/>
  <c r="P95" i="68"/>
  <c r="O97" i="68"/>
  <c r="O98" i="68"/>
  <c r="O99" i="68"/>
  <c r="O100" i="68"/>
  <c r="O101" i="68"/>
  <c r="P102" i="68"/>
  <c r="P103" i="68"/>
  <c r="O104" i="68"/>
  <c r="O105" i="68"/>
  <c r="O106" i="68"/>
  <c r="O107" i="68"/>
  <c r="O108" i="68"/>
  <c r="O109" i="68"/>
  <c r="P110" i="68"/>
  <c r="P111" i="68"/>
  <c r="P112" i="68"/>
  <c r="O113" i="68"/>
  <c r="O114" i="68"/>
  <c r="O115" i="68"/>
  <c r="O116" i="68"/>
  <c r="O117" i="68"/>
  <c r="P118" i="68"/>
  <c r="P119" i="68"/>
  <c r="O121" i="68"/>
  <c r="O122" i="68"/>
  <c r="O123" i="68"/>
  <c r="O124" i="68"/>
  <c r="O125" i="68"/>
  <c r="P126" i="68"/>
  <c r="O127" i="68"/>
  <c r="O128" i="68"/>
  <c r="O129" i="68"/>
  <c r="O130" i="68"/>
  <c r="O131" i="68"/>
  <c r="O132" i="68"/>
  <c r="O133" i="68"/>
  <c r="P134" i="68"/>
  <c r="P135" i="68"/>
  <c r="O137" i="68"/>
  <c r="O138" i="68"/>
  <c r="O139" i="68"/>
  <c r="O140" i="68"/>
  <c r="O141" i="68"/>
  <c r="P142" i="68"/>
  <c r="O143" i="68"/>
  <c r="O145" i="68"/>
  <c r="O146" i="68"/>
  <c r="O147" i="68"/>
  <c r="O148" i="68"/>
  <c r="O149" i="68"/>
  <c r="P150" i="68"/>
  <c r="P151" i="68"/>
  <c r="O152" i="68"/>
  <c r="O153" i="68"/>
  <c r="O154" i="68"/>
  <c r="O155" i="68"/>
  <c r="O156" i="68"/>
  <c r="O157" i="68"/>
  <c r="P158" i="68"/>
  <c r="P159" i="68"/>
  <c r="O161" i="68"/>
  <c r="O162" i="68"/>
  <c r="O163" i="68"/>
  <c r="O164" i="68"/>
  <c r="O165" i="68"/>
  <c r="P166" i="68"/>
  <c r="P167" i="68"/>
  <c r="O168" i="68"/>
  <c r="O169" i="68"/>
  <c r="O170" i="68"/>
  <c r="O171" i="68"/>
  <c r="O172" i="68"/>
  <c r="O173" i="68"/>
  <c r="P174" i="68"/>
  <c r="P175" i="68"/>
  <c r="P176" i="68"/>
  <c r="O177" i="68"/>
  <c r="O178" i="68"/>
  <c r="O179" i="68"/>
  <c r="O180" i="68"/>
  <c r="O181" i="68"/>
  <c r="P182" i="68"/>
  <c r="P183" i="68"/>
  <c r="O185" i="68"/>
  <c r="O186" i="68"/>
  <c r="O187" i="68"/>
  <c r="O188" i="68"/>
  <c r="O5" i="68"/>
  <c r="U216" i="62"/>
  <c r="U217" i="62" s="1"/>
  <c r="U218" i="62" s="1"/>
  <c r="U219" i="62" s="1"/>
  <c r="U220" i="62" s="1"/>
  <c r="U221" i="62" s="1"/>
  <c r="U222" i="62" s="1"/>
  <c r="U223" i="62" s="1"/>
  <c r="U224" i="62" s="1"/>
  <c r="U225" i="62" s="1"/>
  <c r="U226" i="62" s="1"/>
  <c r="U227" i="62" s="1"/>
  <c r="U228" i="62" s="1"/>
  <c r="U229" i="62" s="1"/>
  <c r="U230" i="62" s="1"/>
  <c r="U231" i="62" s="1"/>
  <c r="U232" i="62" s="1"/>
  <c r="U233" i="62" s="1"/>
  <c r="U234" i="62" s="1"/>
  <c r="U235" i="62" s="1"/>
  <c r="U236" i="62" s="1"/>
  <c r="U237" i="62" s="1"/>
  <c r="U238" i="62" s="1"/>
  <c r="U239" i="62" s="1"/>
  <c r="U240" i="62" s="1"/>
  <c r="U241" i="62" s="1"/>
  <c r="U242" i="62" s="1"/>
  <c r="U243" i="62" s="1"/>
  <c r="U244" i="62" s="1"/>
  <c r="U245" i="62" s="1"/>
  <c r="U246" i="62" s="1"/>
  <c r="U247" i="62" s="1"/>
  <c r="U248" i="62" s="1"/>
  <c r="U249" i="62" s="1"/>
  <c r="U250" i="62" s="1"/>
  <c r="U251" i="62" s="1"/>
  <c r="U252" i="62" s="1"/>
  <c r="U253" i="62" s="1"/>
  <c r="U254" i="62" s="1"/>
  <c r="U255" i="62" s="1"/>
  <c r="U256" i="62" s="1"/>
  <c r="U257" i="62" s="1"/>
  <c r="U258" i="62" s="1"/>
  <c r="U259" i="62" s="1"/>
  <c r="U260" i="62" s="1"/>
  <c r="U261" i="62" s="1"/>
  <c r="U262" i="62" s="1"/>
  <c r="U263" i="62" s="1"/>
  <c r="U264" i="62" s="1"/>
  <c r="U265" i="62" s="1"/>
  <c r="U266" i="62" s="1"/>
  <c r="U267" i="62" s="1"/>
  <c r="U268" i="62" s="1"/>
  <c r="U269" i="62" s="1"/>
  <c r="U270" i="62" s="1"/>
  <c r="U271" i="62" s="1"/>
  <c r="U272" i="62" s="1"/>
  <c r="U181" i="62"/>
  <c r="U182" i="62" s="1"/>
  <c r="U183" i="62" s="1"/>
  <c r="U184" i="62" s="1"/>
  <c r="U185" i="62" s="1"/>
  <c r="U186" i="62" s="1"/>
  <c r="U187" i="62" s="1"/>
  <c r="U188" i="62" s="1"/>
  <c r="U189" i="62" s="1"/>
  <c r="U190" i="62" s="1"/>
  <c r="U191" i="62" s="1"/>
  <c r="U192" i="62" s="1"/>
  <c r="U193" i="62" s="1"/>
  <c r="U194" i="62" s="1"/>
  <c r="U195" i="62" s="1"/>
  <c r="U196" i="62" s="1"/>
  <c r="U197" i="62" s="1"/>
  <c r="U198" i="62" s="1"/>
  <c r="U199" i="62" s="1"/>
  <c r="U200" i="62" s="1"/>
  <c r="U201" i="62" s="1"/>
  <c r="U202" i="62" s="1"/>
  <c r="U203" i="62" s="1"/>
  <c r="U204" i="62" s="1"/>
  <c r="U205" i="62" s="1"/>
  <c r="U206" i="62" s="1"/>
  <c r="U207" i="62" s="1"/>
  <c r="U208" i="62" s="1"/>
  <c r="U209" i="62" s="1"/>
  <c r="U210" i="62" s="1"/>
  <c r="U211" i="62" s="1"/>
  <c r="U212" i="62" s="1"/>
  <c r="U213" i="62" s="1"/>
  <c r="U214" i="62" s="1"/>
  <c r="U215" i="62" s="1"/>
  <c r="U155" i="62"/>
  <c r="U156" i="62" s="1"/>
  <c r="U157" i="62" s="1"/>
  <c r="U158" i="62" s="1"/>
  <c r="U159" i="62" s="1"/>
  <c r="U160" i="62" s="1"/>
  <c r="U161" i="62" s="1"/>
  <c r="U162" i="62" s="1"/>
  <c r="U163" i="62" s="1"/>
  <c r="U164" i="62" s="1"/>
  <c r="U165" i="62" s="1"/>
  <c r="U166" i="62" s="1"/>
  <c r="U167" i="62" s="1"/>
  <c r="U168" i="62" s="1"/>
  <c r="U169" i="62" s="1"/>
  <c r="U170" i="62" s="1"/>
  <c r="U171" i="62" s="1"/>
  <c r="U172" i="62" s="1"/>
  <c r="U173" i="62" s="1"/>
  <c r="U174" i="62" s="1"/>
  <c r="U175" i="62" s="1"/>
  <c r="U176" i="62" s="1"/>
  <c r="U177" i="62" s="1"/>
  <c r="U178" i="62" s="1"/>
  <c r="U179" i="62" s="1"/>
  <c r="U180" i="62" s="1"/>
  <c r="U129" i="62"/>
  <c r="U130" i="62" s="1"/>
  <c r="U131" i="62" s="1"/>
  <c r="U132" i="62" s="1"/>
  <c r="U133" i="62" s="1"/>
  <c r="U134" i="62" s="1"/>
  <c r="U135" i="62" s="1"/>
  <c r="U136" i="62" s="1"/>
  <c r="U137" i="62" s="1"/>
  <c r="U138" i="62" s="1"/>
  <c r="U139" i="62" s="1"/>
  <c r="U140" i="62" s="1"/>
  <c r="U141" i="62" s="1"/>
  <c r="U142" i="62" s="1"/>
  <c r="U143" i="62" s="1"/>
  <c r="U144" i="62" s="1"/>
  <c r="U145" i="62" s="1"/>
  <c r="U146" i="62" s="1"/>
  <c r="U147" i="62" s="1"/>
  <c r="U148" i="62" s="1"/>
  <c r="U149" i="62" s="1"/>
  <c r="U150" i="62" s="1"/>
  <c r="U151" i="62" s="1"/>
  <c r="U152" i="62" s="1"/>
  <c r="U153" i="62" s="1"/>
  <c r="U154" i="62" s="1"/>
  <c r="U128" i="62"/>
  <c r="U127" i="62"/>
  <c r="AT26" i="66"/>
  <c r="AT27" i="66"/>
  <c r="AT28" i="66"/>
  <c r="AT29" i="66"/>
  <c r="AT30" i="66"/>
  <c r="AT31" i="66"/>
  <c r="AT32" i="66"/>
  <c r="AT33" i="66"/>
  <c r="AT34" i="66"/>
  <c r="AT35" i="66"/>
  <c r="AT36" i="66"/>
  <c r="AT37" i="66"/>
  <c r="AT38" i="66"/>
  <c r="AT39" i="66"/>
  <c r="AT40" i="66"/>
  <c r="AT41" i="66"/>
  <c r="AT42" i="66"/>
  <c r="AT43" i="66"/>
  <c r="AT44" i="66"/>
  <c r="AT45" i="66"/>
  <c r="AT46" i="66"/>
  <c r="AT47" i="66"/>
  <c r="AT48" i="66"/>
  <c r="AT49" i="66"/>
  <c r="AT50" i="66"/>
  <c r="AT51" i="66"/>
  <c r="AT52" i="66"/>
  <c r="AT53" i="66"/>
  <c r="AT54" i="66"/>
  <c r="AT55" i="66"/>
  <c r="AT56" i="66"/>
  <c r="AT57" i="66"/>
  <c r="AT58" i="66"/>
  <c r="AT59" i="66"/>
  <c r="AT60" i="66"/>
  <c r="AT61" i="66"/>
  <c r="AT62" i="66"/>
  <c r="AT63" i="66"/>
  <c r="AT64" i="66"/>
  <c r="AT65" i="66"/>
  <c r="AT66" i="66"/>
  <c r="AT67" i="66"/>
  <c r="AT68" i="66"/>
  <c r="AT69" i="66"/>
  <c r="AT70" i="66"/>
  <c r="AT71" i="66"/>
  <c r="AT72" i="66"/>
  <c r="AT73" i="66"/>
  <c r="AT74" i="66"/>
  <c r="AT75" i="66"/>
  <c r="AT76" i="66"/>
  <c r="AT77" i="66"/>
  <c r="AT78" i="66"/>
  <c r="AT79" i="66"/>
  <c r="AT80" i="66"/>
  <c r="AT81" i="66"/>
  <c r="AT82" i="66"/>
  <c r="AT83" i="66"/>
  <c r="AT84" i="66"/>
  <c r="AT85" i="66"/>
  <c r="AT86" i="66"/>
  <c r="AT87" i="66"/>
  <c r="AT88" i="66"/>
  <c r="AT89" i="66"/>
  <c r="AT90" i="66"/>
  <c r="AT91" i="66"/>
  <c r="AT92" i="66"/>
  <c r="AT93" i="66"/>
  <c r="AT94" i="66"/>
  <c r="AT95" i="66"/>
  <c r="AT96" i="66"/>
  <c r="AT97" i="66"/>
  <c r="AT98" i="66"/>
  <c r="AT99" i="66"/>
  <c r="AT100" i="66"/>
  <c r="AT101" i="66"/>
  <c r="AT102" i="66"/>
  <c r="AT103" i="66"/>
  <c r="AT104" i="66"/>
  <c r="AT105" i="66"/>
  <c r="AT24" i="66"/>
  <c r="AT25" i="66"/>
  <c r="P81" i="66"/>
  <c r="P82" i="66"/>
  <c r="P89" i="66"/>
  <c r="P90" i="66"/>
  <c r="P97" i="66"/>
  <c r="P98" i="66"/>
  <c r="P105" i="66"/>
  <c r="D75" i="66"/>
  <c r="P75" i="66" s="1"/>
  <c r="D76" i="66"/>
  <c r="D77" i="66"/>
  <c r="P77" i="66" s="1"/>
  <c r="D78" i="66"/>
  <c r="D79" i="66"/>
  <c r="D80" i="66"/>
  <c r="D81" i="66"/>
  <c r="D82" i="66"/>
  <c r="D83" i="66"/>
  <c r="P83" i="66" s="1"/>
  <c r="D84" i="66"/>
  <c r="D85" i="66"/>
  <c r="P85" i="66" s="1"/>
  <c r="D86" i="66"/>
  <c r="D87" i="66"/>
  <c r="D88" i="66"/>
  <c r="D89" i="66"/>
  <c r="D90" i="66"/>
  <c r="D91" i="66"/>
  <c r="P91" i="66" s="1"/>
  <c r="D92" i="66"/>
  <c r="D93" i="66"/>
  <c r="P93" i="66" s="1"/>
  <c r="D94" i="66"/>
  <c r="D95" i="66"/>
  <c r="D96" i="66"/>
  <c r="D97" i="66"/>
  <c r="D98" i="66"/>
  <c r="D99" i="66"/>
  <c r="P99" i="66" s="1"/>
  <c r="D100" i="66"/>
  <c r="D101" i="66"/>
  <c r="P101" i="66" s="1"/>
  <c r="D102" i="66"/>
  <c r="D103" i="66"/>
  <c r="D104" i="66"/>
  <c r="D105" i="66"/>
  <c r="D9" i="66"/>
  <c r="D10" i="66"/>
  <c r="D11" i="66"/>
  <c r="D12" i="66"/>
  <c r="D13" i="66"/>
  <c r="D14" i="66"/>
  <c r="D15" i="66"/>
  <c r="D16" i="66"/>
  <c r="D17" i="66"/>
  <c r="D18" i="66"/>
  <c r="D19" i="66"/>
  <c r="D20" i="66"/>
  <c r="D21" i="66"/>
  <c r="D22" i="66"/>
  <c r="D23" i="66"/>
  <c r="D24" i="66"/>
  <c r="D25" i="66"/>
  <c r="D26" i="66"/>
  <c r="D27" i="66"/>
  <c r="D28" i="66"/>
  <c r="D29" i="66"/>
  <c r="D30" i="66"/>
  <c r="D31" i="66"/>
  <c r="D32" i="66"/>
  <c r="D33" i="66"/>
  <c r="D34" i="66"/>
  <c r="D35" i="66"/>
  <c r="D36" i="66"/>
  <c r="D37" i="66"/>
  <c r="D38" i="66"/>
  <c r="D39" i="66"/>
  <c r="D40" i="66"/>
  <c r="D41" i="66"/>
  <c r="D42" i="66"/>
  <c r="D43" i="66"/>
  <c r="D44" i="66"/>
  <c r="D45" i="66"/>
  <c r="D46" i="66"/>
  <c r="D47" i="66"/>
  <c r="D48" i="66"/>
  <c r="D49" i="66"/>
  <c r="D50" i="66"/>
  <c r="D51" i="66"/>
  <c r="D52" i="66"/>
  <c r="D53" i="66"/>
  <c r="D54" i="66"/>
  <c r="D55" i="66"/>
  <c r="D56" i="66"/>
  <c r="D57" i="66"/>
  <c r="D58" i="66"/>
  <c r="D59" i="66"/>
  <c r="D60" i="66"/>
  <c r="D61" i="66"/>
  <c r="D62" i="66"/>
  <c r="D63" i="66"/>
  <c r="D64" i="66"/>
  <c r="D65" i="66"/>
  <c r="D66" i="66"/>
  <c r="D67" i="66"/>
  <c r="D68" i="66"/>
  <c r="D69" i="66"/>
  <c r="D70" i="66"/>
  <c r="D71" i="66"/>
  <c r="D72" i="66"/>
  <c r="D73" i="66"/>
  <c r="D74" i="66"/>
  <c r="D8" i="66"/>
  <c r="AP48" i="67" l="1"/>
  <c r="AH5" i="77" s="1"/>
  <c r="AP65" i="67"/>
  <c r="AH22" i="77" s="1"/>
  <c r="AP61" i="67"/>
  <c r="AH18" i="77" s="1"/>
  <c r="AQ66" i="67"/>
  <c r="AI23" i="77" s="1"/>
  <c r="AQ48" i="67"/>
  <c r="AI5" i="77" s="1"/>
  <c r="AR67" i="67"/>
  <c r="AJ24" i="77" s="1"/>
  <c r="AP59" i="67"/>
  <c r="AH16" i="77" s="1"/>
  <c r="AP67" i="67"/>
  <c r="AH24" i="77" s="1"/>
  <c r="AP55" i="67"/>
  <c r="AH12" i="77" s="1"/>
  <c r="AP51" i="67"/>
  <c r="AH8" i="77" s="1"/>
  <c r="AR56" i="67"/>
  <c r="AJ13" i="77" s="1"/>
  <c r="AQ65" i="67"/>
  <c r="AI22" i="77" s="1"/>
  <c r="AR58" i="67"/>
  <c r="AJ15" i="77" s="1"/>
  <c r="AR69" i="67"/>
  <c r="AJ26" i="77" s="1"/>
  <c r="AQ62" i="67"/>
  <c r="AI19" i="77" s="1"/>
  <c r="AP49" i="67"/>
  <c r="AH6" i="77" s="1"/>
  <c r="AP52" i="67"/>
  <c r="AH9" i="77" s="1"/>
  <c r="AR57" i="67"/>
  <c r="AJ14" i="77" s="1"/>
  <c r="R54" i="67"/>
  <c r="AP64" i="67"/>
  <c r="AH21" i="77" s="1"/>
  <c r="AP60" i="67"/>
  <c r="AH17" i="77" s="1"/>
  <c r="AQ63" i="67"/>
  <c r="AI20" i="77" s="1"/>
  <c r="AR65" i="67"/>
  <c r="AJ22" i="77" s="1"/>
  <c r="AP62" i="67"/>
  <c r="AH19" i="77" s="1"/>
  <c r="R48" i="67"/>
  <c r="AP58" i="67"/>
  <c r="AH15" i="77" s="1"/>
  <c r="AP69" i="67"/>
  <c r="AH26" i="77" s="1"/>
  <c r="AQ56" i="67"/>
  <c r="AI13" i="77" s="1"/>
  <c r="AP56" i="67"/>
  <c r="AH13" i="77" s="1"/>
  <c r="AP57" i="67"/>
  <c r="AH14" i="77" s="1"/>
  <c r="AP50" i="67"/>
  <c r="AH7" i="77" s="1"/>
  <c r="R84" i="67"/>
  <c r="AP54" i="67"/>
  <c r="AH11" i="77" s="1"/>
  <c r="AO60" i="67"/>
  <c r="AG17" i="77" s="1"/>
  <c r="AO69" i="67"/>
  <c r="AG26" i="77" s="1"/>
  <c r="AR53" i="67"/>
  <c r="AJ10" i="77" s="1"/>
  <c r="AP47" i="67"/>
  <c r="AH4" i="77" s="1"/>
  <c r="AO51" i="67"/>
  <c r="AG8" i="77" s="1"/>
  <c r="R67" i="67"/>
  <c r="AO50" i="67"/>
  <c r="AG7" i="77" s="1"/>
  <c r="R66" i="67"/>
  <c r="R78" i="67"/>
  <c r="AO67" i="67"/>
  <c r="AG24" i="77" s="1"/>
  <c r="R83" i="67"/>
  <c r="AR59" i="67"/>
  <c r="AJ16" i="77" s="1"/>
  <c r="AR55" i="67"/>
  <c r="AJ12" i="77" s="1"/>
  <c r="R76" i="67"/>
  <c r="AR63" i="67"/>
  <c r="AJ20" i="77" s="1"/>
  <c r="AP66" i="67"/>
  <c r="AH23" i="77" s="1"/>
  <c r="AO63" i="67"/>
  <c r="AG20" i="77" s="1"/>
  <c r="R79" i="67"/>
  <c r="AS63" i="67" s="1"/>
  <c r="AK20" i="77" s="1"/>
  <c r="AO65" i="67"/>
  <c r="AG22" i="77" s="1"/>
  <c r="R81" i="67"/>
  <c r="AQ57" i="67"/>
  <c r="AI14" i="77" s="1"/>
  <c r="AR54" i="67"/>
  <c r="AJ11" i="77" s="1"/>
  <c r="AQ60" i="67"/>
  <c r="AI17" i="77" s="1"/>
  <c r="AR51" i="67"/>
  <c r="AJ8" i="77" s="1"/>
  <c r="AR47" i="67"/>
  <c r="AJ4" i="77" s="1"/>
  <c r="AP53" i="67"/>
  <c r="AH10" i="77" s="1"/>
  <c r="R63" i="67"/>
  <c r="AO47" i="67"/>
  <c r="AG4" i="77" s="1"/>
  <c r="AQ61" i="67"/>
  <c r="AI18" i="77" s="1"/>
  <c r="AO49" i="67"/>
  <c r="AG6" i="77" s="1"/>
  <c r="R65" i="67"/>
  <c r="R77" i="67"/>
  <c r="AO61" i="67"/>
  <c r="AG18" i="77" s="1"/>
  <c r="AR52" i="67"/>
  <c r="AJ9" i="77" s="1"/>
  <c r="AQ51" i="67"/>
  <c r="AI8" i="77" s="1"/>
  <c r="AQ58" i="67"/>
  <c r="AI15" i="77" s="1"/>
  <c r="AQ59" i="67"/>
  <c r="AI16" i="77" s="1"/>
  <c r="AQ67" i="67"/>
  <c r="AI24" i="77" s="1"/>
  <c r="AO66" i="67"/>
  <c r="AG23" i="77" s="1"/>
  <c r="R82" i="67"/>
  <c r="AO55" i="67"/>
  <c r="AG12" i="77" s="1"/>
  <c r="R71" i="67"/>
  <c r="AS55" i="67" s="1"/>
  <c r="AK12" i="77" s="1"/>
  <c r="AP63" i="67"/>
  <c r="AH20" i="77" s="1"/>
  <c r="R64" i="67"/>
  <c r="AO48" i="67"/>
  <c r="AG5" i="77" s="1"/>
  <c r="AO59" i="67"/>
  <c r="AG16" i="77" s="1"/>
  <c r="R75" i="67"/>
  <c r="AR50" i="67"/>
  <c r="AJ7" i="77" s="1"/>
  <c r="AO64" i="67"/>
  <c r="AG21" i="77" s="1"/>
  <c r="R80" i="67"/>
  <c r="AS64" i="67" s="1"/>
  <c r="AK21" i="77" s="1"/>
  <c r="AQ55" i="67"/>
  <c r="AI12" i="77" s="1"/>
  <c r="AR48" i="67"/>
  <c r="AJ5" i="77" s="1"/>
  <c r="AR64" i="67"/>
  <c r="AJ21" i="77" s="1"/>
  <c r="AO57" i="67"/>
  <c r="AG14" i="77" s="1"/>
  <c r="R73" i="67"/>
  <c r="AR68" i="67"/>
  <c r="AJ25" i="77" s="1"/>
  <c r="AQ54" i="67"/>
  <c r="AI11" i="77" s="1"/>
  <c r="AO58" i="67"/>
  <c r="AG15" i="77" s="1"/>
  <c r="R74" i="67"/>
  <c r="AQ50" i="67"/>
  <c r="AI7" i="77" s="1"/>
  <c r="AO54" i="67"/>
  <c r="AG11" i="77" s="1"/>
  <c r="AO53" i="67"/>
  <c r="AG10" i="77" s="1"/>
  <c r="R69" i="67"/>
  <c r="AR66" i="67"/>
  <c r="AJ23" i="77" s="1"/>
  <c r="AQ68" i="67"/>
  <c r="AI25" i="77" s="1"/>
  <c r="AQ52" i="67"/>
  <c r="AI9" i="77" s="1"/>
  <c r="R72" i="67"/>
  <c r="AS56" i="67" s="1"/>
  <c r="AK13" i="77" s="1"/>
  <c r="AO56" i="67"/>
  <c r="AG13" i="77" s="1"/>
  <c r="AQ49" i="67"/>
  <c r="AI6" i="77" s="1"/>
  <c r="AO52" i="67"/>
  <c r="AG9" i="77" s="1"/>
  <c r="AQ47" i="67"/>
  <c r="AI4" i="77" s="1"/>
  <c r="R70" i="67"/>
  <c r="AR49" i="67"/>
  <c r="AJ6" i="77" s="1"/>
  <c r="AQ53" i="67"/>
  <c r="AI10" i="77" s="1"/>
  <c r="U149" i="68"/>
  <c r="U180" i="68"/>
  <c r="U172" i="68"/>
  <c r="U156" i="68"/>
  <c r="U140" i="68"/>
  <c r="U124" i="68"/>
  <c r="U108" i="68"/>
  <c r="U92" i="68"/>
  <c r="U76" i="68"/>
  <c r="U60" i="68"/>
  <c r="U20" i="68"/>
  <c r="U179" i="68"/>
  <c r="U171" i="68"/>
  <c r="U155" i="68"/>
  <c r="U139" i="68"/>
  <c r="U123" i="68"/>
  <c r="U107" i="68"/>
  <c r="U91" i="68"/>
  <c r="U75" i="68"/>
  <c r="U59" i="68"/>
  <c r="U43" i="68"/>
  <c r="U27" i="68"/>
  <c r="U11" i="68"/>
  <c r="U186" i="68"/>
  <c r="U178" i="68"/>
  <c r="U170" i="68"/>
  <c r="U162" i="68"/>
  <c r="U154" i="68"/>
  <c r="U146" i="68"/>
  <c r="U138" i="68"/>
  <c r="U130" i="68"/>
  <c r="U122" i="68"/>
  <c r="U114" i="68"/>
  <c r="U106" i="68"/>
  <c r="U98" i="68"/>
  <c r="U90" i="68"/>
  <c r="U82" i="68"/>
  <c r="U74" i="68"/>
  <c r="U66" i="68"/>
  <c r="U58" i="68"/>
  <c r="U50" i="68"/>
  <c r="U42" i="68"/>
  <c r="U34" i="68"/>
  <c r="U26" i="68"/>
  <c r="U18" i="68"/>
  <c r="U10" i="68"/>
  <c r="U157" i="68"/>
  <c r="U188" i="68"/>
  <c r="U164" i="68"/>
  <c r="U148" i="68"/>
  <c r="U132" i="68"/>
  <c r="U116" i="68"/>
  <c r="U100" i="68"/>
  <c r="U84" i="68"/>
  <c r="U68" i="68"/>
  <c r="U52" i="68"/>
  <c r="U12" i="68"/>
  <c r="U187" i="68"/>
  <c r="U163" i="68"/>
  <c r="U147" i="68"/>
  <c r="U131" i="68"/>
  <c r="U115" i="68"/>
  <c r="U99" i="68"/>
  <c r="U83" i="68"/>
  <c r="U67" i="68"/>
  <c r="U51" i="68"/>
  <c r="U35" i="68"/>
  <c r="U19" i="68"/>
  <c r="U185" i="68"/>
  <c r="U177" i="68"/>
  <c r="U169" i="68"/>
  <c r="U161" i="68"/>
  <c r="U153" i="68"/>
  <c r="U145" i="68"/>
  <c r="U137" i="68"/>
  <c r="U129" i="68"/>
  <c r="U121" i="68"/>
  <c r="U113" i="68"/>
  <c r="U105" i="68"/>
  <c r="U97" i="68"/>
  <c r="U89" i="68"/>
  <c r="U81" i="68"/>
  <c r="U73" i="68"/>
  <c r="U65" i="68"/>
  <c r="U57" i="68"/>
  <c r="U49" i="68"/>
  <c r="U41" i="68"/>
  <c r="U33" i="68"/>
  <c r="U25" i="68"/>
  <c r="U17" i="68"/>
  <c r="U9" i="68"/>
  <c r="U28" i="68"/>
  <c r="U184" i="68"/>
  <c r="U152" i="68"/>
  <c r="U128" i="68"/>
  <c r="U88" i="68"/>
  <c r="U64" i="68"/>
  <c r="U40" i="68"/>
  <c r="U32" i="68"/>
  <c r="U24" i="68"/>
  <c r="U36" i="68"/>
  <c r="U168" i="68"/>
  <c r="U144" i="68"/>
  <c r="U120" i="68"/>
  <c r="U104" i="68"/>
  <c r="U80" i="68"/>
  <c r="U56" i="68"/>
  <c r="U8" i="68"/>
  <c r="U183" i="68"/>
  <c r="U175" i="68"/>
  <c r="U167" i="68"/>
  <c r="U159" i="68"/>
  <c r="U151" i="68"/>
  <c r="U143" i="68"/>
  <c r="U135" i="68"/>
  <c r="U127" i="68"/>
  <c r="U119" i="68"/>
  <c r="U111" i="68"/>
  <c r="U103" i="68"/>
  <c r="U95" i="68"/>
  <c r="U87" i="68"/>
  <c r="U79" i="68"/>
  <c r="U71" i="68"/>
  <c r="U63" i="68"/>
  <c r="U55" i="68"/>
  <c r="U47" i="68"/>
  <c r="U39" i="68"/>
  <c r="U31" i="68"/>
  <c r="U23" i="68"/>
  <c r="U15" i="68"/>
  <c r="U7" i="68"/>
  <c r="U44" i="68"/>
  <c r="U176" i="68"/>
  <c r="U160" i="68"/>
  <c r="U136" i="68"/>
  <c r="U112" i="68"/>
  <c r="U96" i="68"/>
  <c r="U72" i="68"/>
  <c r="U48" i="68"/>
  <c r="U16" i="68"/>
  <c r="U182" i="68"/>
  <c r="U174" i="68"/>
  <c r="U166" i="68"/>
  <c r="U158" i="68"/>
  <c r="U150" i="68"/>
  <c r="U142" i="68"/>
  <c r="U134" i="68"/>
  <c r="U126" i="68"/>
  <c r="U118" i="68"/>
  <c r="U110" i="68"/>
  <c r="U102" i="68"/>
  <c r="U94" i="68"/>
  <c r="U86" i="68"/>
  <c r="U78" i="68"/>
  <c r="U70" i="68"/>
  <c r="U62" i="68"/>
  <c r="U54" i="68"/>
  <c r="U46" i="68"/>
  <c r="U38" i="68"/>
  <c r="U30" i="68"/>
  <c r="U22" i="68"/>
  <c r="U14" i="68"/>
  <c r="U6" i="68"/>
  <c r="U181" i="68"/>
  <c r="U173" i="68"/>
  <c r="U165" i="68"/>
  <c r="U141" i="68"/>
  <c r="U133" i="68"/>
  <c r="U125" i="68"/>
  <c r="U117" i="68"/>
  <c r="U109" i="68"/>
  <c r="U101" i="68"/>
  <c r="U93" i="68"/>
  <c r="U85" i="68"/>
  <c r="U77" i="68"/>
  <c r="U69" i="68"/>
  <c r="U61" i="68"/>
  <c r="U53" i="68"/>
  <c r="U45" i="68"/>
  <c r="U37" i="68"/>
  <c r="U29" i="68"/>
  <c r="U21" i="68"/>
  <c r="U13" i="68"/>
  <c r="O144" i="68"/>
  <c r="P181" i="68"/>
  <c r="P144" i="68"/>
  <c r="P105" i="68"/>
  <c r="P77" i="68"/>
  <c r="P72" i="68"/>
  <c r="O184" i="68"/>
  <c r="P40" i="68"/>
  <c r="P156" i="68"/>
  <c r="P116" i="68"/>
  <c r="O176" i="68"/>
  <c r="O24" i="68"/>
  <c r="P148" i="68"/>
  <c r="P109" i="68"/>
  <c r="P76" i="68"/>
  <c r="P37" i="68"/>
  <c r="P28" i="68"/>
  <c r="O120" i="68"/>
  <c r="P180" i="68"/>
  <c r="P141" i="68"/>
  <c r="P104" i="68"/>
  <c r="P64" i="68"/>
  <c r="P20" i="68"/>
  <c r="O112" i="68"/>
  <c r="P173" i="68"/>
  <c r="P140" i="68"/>
  <c r="P101" i="68"/>
  <c r="P53" i="68"/>
  <c r="P16" i="68"/>
  <c r="O96" i="68"/>
  <c r="P169" i="68"/>
  <c r="P136" i="68"/>
  <c r="P92" i="68"/>
  <c r="P52" i="68"/>
  <c r="P13" i="68"/>
  <c r="O72" i="68"/>
  <c r="P168" i="68"/>
  <c r="P128" i="68"/>
  <c r="P84" i="68"/>
  <c r="P45" i="68"/>
  <c r="P12" i="68"/>
  <c r="O6" i="68"/>
  <c r="O48" i="68"/>
  <c r="P165" i="68"/>
  <c r="P117" i="68"/>
  <c r="P80" i="68"/>
  <c r="P41" i="68"/>
  <c r="P8" i="68"/>
  <c r="O16" i="68"/>
  <c r="O136" i="68"/>
  <c r="O62" i="68"/>
  <c r="P185" i="68"/>
  <c r="P172" i="68"/>
  <c r="P160" i="68"/>
  <c r="P147" i="68"/>
  <c r="P133" i="68"/>
  <c r="P121" i="68"/>
  <c r="P108" i="68"/>
  <c r="P96" i="68"/>
  <c r="P83" i="68"/>
  <c r="P69" i="68"/>
  <c r="P57" i="68"/>
  <c r="P44" i="68"/>
  <c r="P32" i="68"/>
  <c r="P19" i="68"/>
  <c r="O9" i="68"/>
  <c r="O126" i="68"/>
  <c r="O56" i="68"/>
  <c r="P184" i="68"/>
  <c r="P171" i="68"/>
  <c r="P157" i="68"/>
  <c r="P145" i="68"/>
  <c r="P132" i="68"/>
  <c r="P120" i="68"/>
  <c r="P107" i="68"/>
  <c r="P93" i="68"/>
  <c r="P81" i="68"/>
  <c r="P68" i="68"/>
  <c r="P56" i="68"/>
  <c r="P43" i="68"/>
  <c r="P29" i="68"/>
  <c r="P17" i="68"/>
  <c r="P131" i="68"/>
  <c r="P67" i="68"/>
  <c r="P155" i="68"/>
  <c r="P129" i="68"/>
  <c r="P91" i="68"/>
  <c r="P65" i="68"/>
  <c r="P27" i="68"/>
  <c r="P179" i="68"/>
  <c r="P153" i="68"/>
  <c r="P115" i="68"/>
  <c r="P89" i="68"/>
  <c r="P51" i="68"/>
  <c r="P25" i="68"/>
  <c r="O160" i="68"/>
  <c r="O88" i="68"/>
  <c r="P5" i="68"/>
  <c r="P177" i="68"/>
  <c r="P164" i="68"/>
  <c r="P152" i="68"/>
  <c r="P139" i="68"/>
  <c r="P125" i="68"/>
  <c r="P113" i="68"/>
  <c r="P100" i="68"/>
  <c r="P88" i="68"/>
  <c r="P75" i="68"/>
  <c r="P61" i="68"/>
  <c r="P49" i="68"/>
  <c r="P36" i="68"/>
  <c r="P24" i="68"/>
  <c r="P11" i="68"/>
  <c r="P188" i="68"/>
  <c r="P163" i="68"/>
  <c r="P149" i="68"/>
  <c r="P137" i="68"/>
  <c r="P124" i="68"/>
  <c r="P99" i="68"/>
  <c r="P85" i="68"/>
  <c r="P73" i="68"/>
  <c r="P60" i="68"/>
  <c r="P35" i="68"/>
  <c r="P21" i="68"/>
  <c r="P187" i="68"/>
  <c r="P161" i="68"/>
  <c r="P123" i="68"/>
  <c r="P97" i="68"/>
  <c r="P59" i="68"/>
  <c r="P33" i="68"/>
  <c r="O79" i="68"/>
  <c r="O183" i="68"/>
  <c r="O142" i="68"/>
  <c r="O78" i="68"/>
  <c r="O55" i="68"/>
  <c r="O15" i="68"/>
  <c r="O182" i="68"/>
  <c r="O159" i="68"/>
  <c r="O118" i="68"/>
  <c r="O95" i="68"/>
  <c r="O54" i="68"/>
  <c r="O31" i="68"/>
  <c r="P186" i="68"/>
  <c r="P178" i="68"/>
  <c r="P170" i="68"/>
  <c r="P162" i="68"/>
  <c r="P154" i="68"/>
  <c r="P146" i="68"/>
  <c r="P138" i="68"/>
  <c r="P130" i="68"/>
  <c r="P122" i="68"/>
  <c r="P114" i="68"/>
  <c r="P106" i="68"/>
  <c r="P98" i="68"/>
  <c r="P90" i="68"/>
  <c r="P82" i="68"/>
  <c r="P74" i="68"/>
  <c r="P66" i="68"/>
  <c r="P58" i="68"/>
  <c r="P50" i="68"/>
  <c r="P42" i="68"/>
  <c r="P34" i="68"/>
  <c r="P26" i="68"/>
  <c r="P18" i="68"/>
  <c r="P10" i="68"/>
  <c r="O14" i="68"/>
  <c r="O158" i="68"/>
  <c r="O135" i="68"/>
  <c r="O94" i="68"/>
  <c r="O71" i="68"/>
  <c r="O30" i="68"/>
  <c r="O166" i="68"/>
  <c r="O119" i="68"/>
  <c r="O175" i="68"/>
  <c r="O134" i="68"/>
  <c r="O111" i="68"/>
  <c r="O70" i="68"/>
  <c r="O47" i="68"/>
  <c r="O167" i="68"/>
  <c r="O103" i="68"/>
  <c r="O39" i="68"/>
  <c r="O102" i="68"/>
  <c r="O174" i="68"/>
  <c r="O151" i="68"/>
  <c r="O110" i="68"/>
  <c r="O87" i="68"/>
  <c r="O46" i="68"/>
  <c r="O23" i="68"/>
  <c r="P143" i="68"/>
  <c r="P127" i="68"/>
  <c r="P63" i="68"/>
  <c r="P7" i="68"/>
  <c r="O38" i="68"/>
  <c r="O150" i="68"/>
  <c r="O86" i="68"/>
  <c r="O22" i="68"/>
  <c r="P100" i="66"/>
  <c r="P92" i="66"/>
  <c r="P84" i="66"/>
  <c r="P76" i="66"/>
  <c r="P8" i="66"/>
  <c r="P104" i="66"/>
  <c r="P96" i="66"/>
  <c r="P88" i="66"/>
  <c r="P80" i="66"/>
  <c r="P103" i="66"/>
  <c r="P95" i="66"/>
  <c r="P87" i="66"/>
  <c r="P79" i="66"/>
  <c r="P102" i="66"/>
  <c r="P94" i="66"/>
  <c r="P86" i="66"/>
  <c r="P78" i="66"/>
  <c r="AS58" i="67" l="1"/>
  <c r="AK15" i="77" s="1"/>
  <c r="AS69" i="67"/>
  <c r="AK26" i="77" s="1"/>
  <c r="AS67" i="67"/>
  <c r="AK24" i="77" s="1"/>
  <c r="AS54" i="67"/>
  <c r="AK11" i="77" s="1"/>
  <c r="AS66" i="67"/>
  <c r="AK23" i="77" s="1"/>
  <c r="AS61" i="67"/>
  <c r="AK18" i="77" s="1"/>
  <c r="AS52" i="67"/>
  <c r="AK9" i="77" s="1"/>
  <c r="AS62" i="67"/>
  <c r="AK19" i="77" s="1"/>
  <c r="AS53" i="67"/>
  <c r="AK10" i="77" s="1"/>
  <c r="AS57" i="67"/>
  <c r="AK14" i="77" s="1"/>
  <c r="AS59" i="67"/>
  <c r="AK16" i="77" s="1"/>
  <c r="AS49" i="67"/>
  <c r="AK6" i="77" s="1"/>
  <c r="AS50" i="67"/>
  <c r="AK7" i="77" s="1"/>
  <c r="AS60" i="67"/>
  <c r="AK17" i="77" s="1"/>
  <c r="AS51" i="67"/>
  <c r="AK8" i="77" s="1"/>
  <c r="AS48" i="67"/>
  <c r="AK5" i="77" s="1"/>
  <c r="AS65" i="67"/>
  <c r="AK22" i="77" s="1"/>
  <c r="AS47" i="67"/>
  <c r="AK4" i="77" s="1"/>
  <c r="AS68" i="67"/>
  <c r="AK25" i="77" s="1"/>
  <c r="W30" i="62"/>
  <c r="BB8" i="62"/>
  <c r="BB7" i="62"/>
  <c r="BB6" i="62"/>
  <c r="BB5" i="62"/>
  <c r="BB4" i="62"/>
  <c r="AV4" i="62"/>
  <c r="AV8" i="62"/>
  <c r="AV7" i="62"/>
  <c r="AV6" i="62"/>
  <c r="AV5" i="62"/>
  <c r="AP8" i="62"/>
  <c r="AP7" i="62"/>
  <c r="AP6" i="62"/>
  <c r="AP5" i="62"/>
  <c r="W36" i="62"/>
  <c r="W35" i="62"/>
  <c r="W34" i="62"/>
  <c r="W33" i="62"/>
  <c r="W31" i="62"/>
  <c r="W32" i="62"/>
  <c r="X24" i="62"/>
  <c r="X23" i="62"/>
  <c r="X22" i="62"/>
  <c r="X21" i="62"/>
  <c r="X20" i="62"/>
  <c r="X19" i="62"/>
  <c r="X18" i="62"/>
  <c r="A262" i="64"/>
  <c r="A263" i="64"/>
  <c r="A264" i="64"/>
  <c r="A265" i="64"/>
  <c r="A266" i="64"/>
  <c r="A267" i="64"/>
  <c r="A268" i="64"/>
  <c r="A269" i="64"/>
  <c r="A270" i="64"/>
  <c r="A271" i="64"/>
  <c r="A272" i="64"/>
  <c r="A248" i="64"/>
  <c r="A249" i="64"/>
  <c r="A250" i="64"/>
  <c r="A251" i="64"/>
  <c r="A252" i="64"/>
  <c r="A253" i="64"/>
  <c r="A254" i="64"/>
  <c r="A255" i="64"/>
  <c r="A256" i="64"/>
  <c r="A257" i="64"/>
  <c r="A258" i="64"/>
  <c r="A259" i="64"/>
  <c r="A260" i="64"/>
  <c r="A261" i="64"/>
  <c r="A221" i="64"/>
  <c r="A222" i="64"/>
  <c r="A223" i="64"/>
  <c r="A224" i="64"/>
  <c r="A225" i="64"/>
  <c r="A226" i="64"/>
  <c r="A227" i="64"/>
  <c r="A228" i="64"/>
  <c r="A229" i="64"/>
  <c r="A230" i="64"/>
  <c r="A231" i="64"/>
  <c r="A232" i="64"/>
  <c r="A233" i="64"/>
  <c r="A234" i="64"/>
  <c r="A235" i="64"/>
  <c r="A236" i="64"/>
  <c r="A237" i="64"/>
  <c r="A238" i="64"/>
  <c r="A239" i="64"/>
  <c r="A240" i="64"/>
  <c r="A241" i="64"/>
  <c r="A242" i="64"/>
  <c r="A243" i="64"/>
  <c r="A244" i="64"/>
  <c r="A245" i="64"/>
  <c r="A246" i="64"/>
  <c r="A247" i="64"/>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96" i="64"/>
  <c r="A97" i="64"/>
  <c r="A98" i="64"/>
  <c r="A99" i="64"/>
  <c r="A100" i="64"/>
  <c r="A101" i="64"/>
  <c r="A102" i="64"/>
  <c r="A103" i="64"/>
  <c r="A104" i="64"/>
  <c r="A105" i="64"/>
  <c r="A106" i="64"/>
  <c r="A107" i="64"/>
  <c r="A108" i="64"/>
  <c r="A109" i="64"/>
  <c r="A110" i="64"/>
  <c r="A111" i="64"/>
  <c r="A112" i="64"/>
  <c r="A113" i="64"/>
  <c r="A114" i="64"/>
  <c r="A115" i="64"/>
  <c r="A116" i="64"/>
  <c r="A117" i="64"/>
  <c r="A118" i="64"/>
  <c r="A119" i="64"/>
  <c r="A120" i="64"/>
  <c r="A121" i="64"/>
  <c r="A122" i="64"/>
  <c r="A123" i="64"/>
  <c r="A124" i="64"/>
  <c r="A125" i="64"/>
  <c r="A126" i="64"/>
  <c r="A127" i="64"/>
  <c r="A128" i="64"/>
  <c r="A129" i="64"/>
  <c r="A130" i="64"/>
  <c r="A131" i="64"/>
  <c r="A132" i="64"/>
  <c r="A133" i="64"/>
  <c r="A134" i="64"/>
  <c r="A135" i="64"/>
  <c r="A136" i="64"/>
  <c r="A137" i="64"/>
  <c r="A138" i="64"/>
  <c r="A139" i="64"/>
  <c r="A140" i="64"/>
  <c r="A141" i="64"/>
  <c r="A142" i="64"/>
  <c r="A143" i="64"/>
  <c r="A144" i="64"/>
  <c r="A145" i="64"/>
  <c r="A146" i="64"/>
  <c r="A147" i="64"/>
  <c r="A148" i="64"/>
  <c r="A149" i="64"/>
  <c r="A150" i="64"/>
  <c r="A151" i="64"/>
  <c r="A152" i="64"/>
  <c r="A153" i="64"/>
  <c r="A154" i="64"/>
  <c r="A155" i="64"/>
  <c r="A156" i="64"/>
  <c r="A157" i="64"/>
  <c r="A158" i="64"/>
  <c r="A159" i="64"/>
  <c r="A160" i="64"/>
  <c r="A161" i="64"/>
  <c r="A162" i="64"/>
  <c r="A163" i="64"/>
  <c r="A164" i="64"/>
  <c r="A165" i="64"/>
  <c r="A166" i="64"/>
  <c r="A167" i="64"/>
  <c r="A168" i="64"/>
  <c r="A169" i="64"/>
  <c r="A170" i="64"/>
  <c r="A171" i="64"/>
  <c r="A172" i="64"/>
  <c r="A173" i="64"/>
  <c r="A174" i="64"/>
  <c r="A175" i="64"/>
  <c r="A176" i="64"/>
  <c r="A177" i="64"/>
  <c r="A178" i="64"/>
  <c r="A179" i="64"/>
  <c r="A180" i="64"/>
  <c r="A181" i="64"/>
  <c r="A182" i="64"/>
  <c r="A183" i="64"/>
  <c r="A184" i="64"/>
  <c r="A185" i="64"/>
  <c r="A186" i="64"/>
  <c r="A187" i="64"/>
  <c r="A188" i="64"/>
  <c r="A189" i="64"/>
  <c r="A190" i="64"/>
  <c r="A191" i="64"/>
  <c r="A192" i="64"/>
  <c r="A193" i="64"/>
  <c r="A194" i="64"/>
  <c r="A195" i="64"/>
  <c r="A196" i="64"/>
  <c r="A197" i="64"/>
  <c r="A198" i="64"/>
  <c r="A199" i="64"/>
  <c r="A200" i="64"/>
  <c r="A201" i="64"/>
  <c r="A202" i="64"/>
  <c r="A203" i="64"/>
  <c r="A204" i="64"/>
  <c r="A205" i="64"/>
  <c r="A206" i="64"/>
  <c r="A207" i="64"/>
  <c r="A208" i="64"/>
  <c r="A209" i="64"/>
  <c r="A210" i="64"/>
  <c r="A211" i="64"/>
  <c r="A212" i="64"/>
  <c r="A213" i="64"/>
  <c r="A214" i="64"/>
  <c r="A215" i="64"/>
  <c r="A216" i="64"/>
  <c r="A217" i="64"/>
  <c r="A218" i="64"/>
  <c r="A219" i="64"/>
  <c r="A220" i="64"/>
  <c r="A5" i="64"/>
  <c r="B79" i="62"/>
  <c r="T79" i="62" s="1"/>
  <c r="B80" i="62"/>
  <c r="B81" i="62"/>
  <c r="T81" i="62" s="1"/>
  <c r="B82" i="62"/>
  <c r="T82" i="62" s="1"/>
  <c r="B83" i="62"/>
  <c r="T83" i="62" s="1"/>
  <c r="B84" i="62"/>
  <c r="B85" i="62"/>
  <c r="B86" i="62"/>
  <c r="B87" i="62"/>
  <c r="T87" i="62" s="1"/>
  <c r="B88" i="62"/>
  <c r="B89" i="62"/>
  <c r="T89" i="62" s="1"/>
  <c r="B13" i="62"/>
  <c r="B13" i="64" s="1"/>
  <c r="B14" i="62"/>
  <c r="B14" i="64" s="1"/>
  <c r="B15" i="62"/>
  <c r="B15" i="64" s="1"/>
  <c r="B16" i="62"/>
  <c r="B16" i="64" s="1"/>
  <c r="B17" i="62"/>
  <c r="B17" i="64" s="1"/>
  <c r="B18" i="62"/>
  <c r="B18" i="64" s="1"/>
  <c r="B19" i="62"/>
  <c r="B19" i="64" s="1"/>
  <c r="B20" i="62"/>
  <c r="B20" i="64" s="1"/>
  <c r="B21" i="62"/>
  <c r="B21" i="64" s="1"/>
  <c r="B22" i="62"/>
  <c r="B22" i="64" s="1"/>
  <c r="B23" i="62"/>
  <c r="B23" i="64" s="1"/>
  <c r="B24" i="62"/>
  <c r="B24" i="64" s="1"/>
  <c r="B25" i="62"/>
  <c r="B25" i="64" s="1"/>
  <c r="B26" i="62"/>
  <c r="B26" i="64" s="1"/>
  <c r="B27" i="62"/>
  <c r="B27" i="64" s="1"/>
  <c r="B28" i="62"/>
  <c r="B28" i="64" s="1"/>
  <c r="B29" i="62"/>
  <c r="B29" i="64" s="1"/>
  <c r="B30" i="62"/>
  <c r="B30" i="64" s="1"/>
  <c r="B31" i="62"/>
  <c r="B31" i="64" s="1"/>
  <c r="B32" i="62"/>
  <c r="B32" i="64" s="1"/>
  <c r="B33" i="62"/>
  <c r="B33" i="64" s="1"/>
  <c r="B34" i="62"/>
  <c r="B34" i="64" s="1"/>
  <c r="B35" i="62"/>
  <c r="B35" i="64" s="1"/>
  <c r="B36" i="62"/>
  <c r="B36" i="64" s="1"/>
  <c r="B37" i="62"/>
  <c r="B37" i="64" s="1"/>
  <c r="B38" i="62"/>
  <c r="B38" i="64" s="1"/>
  <c r="B39" i="62"/>
  <c r="B39" i="64" s="1"/>
  <c r="B40" i="62"/>
  <c r="B40" i="64" s="1"/>
  <c r="B41" i="62"/>
  <c r="B41" i="64" s="1"/>
  <c r="B42" i="62"/>
  <c r="B42" i="64" s="1"/>
  <c r="B43" i="62"/>
  <c r="B43" i="64" s="1"/>
  <c r="B44" i="62"/>
  <c r="B44" i="64" s="1"/>
  <c r="B45" i="62"/>
  <c r="B45" i="64" s="1"/>
  <c r="B46" i="62"/>
  <c r="B46" i="64" s="1"/>
  <c r="B47" i="62"/>
  <c r="B47" i="64" s="1"/>
  <c r="B48" i="62"/>
  <c r="B48" i="64" s="1"/>
  <c r="B49" i="62"/>
  <c r="B50" i="62"/>
  <c r="B51" i="62"/>
  <c r="B52" i="62"/>
  <c r="B53" i="62"/>
  <c r="B54" i="62"/>
  <c r="B55" i="62"/>
  <c r="B56" i="62"/>
  <c r="B57" i="62"/>
  <c r="B58" i="62"/>
  <c r="B59" i="62"/>
  <c r="B60" i="62"/>
  <c r="B61" i="62"/>
  <c r="B62" i="62"/>
  <c r="B63" i="62"/>
  <c r="B64" i="62"/>
  <c r="B65" i="62"/>
  <c r="B66" i="62"/>
  <c r="B67" i="62"/>
  <c r="B68" i="62"/>
  <c r="B69" i="62"/>
  <c r="B70" i="62"/>
  <c r="B71" i="62"/>
  <c r="B72" i="62"/>
  <c r="B73" i="62"/>
  <c r="B74" i="62"/>
  <c r="B75" i="62"/>
  <c r="B76" i="62"/>
  <c r="B77" i="62"/>
  <c r="B78" i="62"/>
  <c r="B10" i="62"/>
  <c r="B11" i="62"/>
  <c r="B12" i="62"/>
  <c r="B9" i="62"/>
  <c r="AG30" i="70"/>
  <c r="AH30" i="70"/>
  <c r="AG31" i="70"/>
  <c r="AH31" i="70"/>
  <c r="AG32" i="70"/>
  <c r="AH32" i="70"/>
  <c r="AG33" i="70"/>
  <c r="AH33" i="70"/>
  <c r="AG34" i="70"/>
  <c r="AH34" i="70"/>
  <c r="AG35" i="70"/>
  <c r="AH35" i="70"/>
  <c r="AG36" i="70"/>
  <c r="AH36" i="70"/>
  <c r="AG37" i="70"/>
  <c r="AH37" i="70"/>
  <c r="AG38" i="70"/>
  <c r="AH38" i="70"/>
  <c r="AG39" i="70"/>
  <c r="AH39" i="70"/>
  <c r="AG40" i="70"/>
  <c r="AH40" i="70"/>
  <c r="AG41" i="70"/>
  <c r="AH41" i="70"/>
  <c r="AG42" i="70"/>
  <c r="AH42" i="70"/>
  <c r="AG43" i="70"/>
  <c r="AH43" i="70"/>
  <c r="AG44" i="70"/>
  <c r="AH44" i="70"/>
  <c r="AG45" i="70"/>
  <c r="AH45" i="70"/>
  <c r="AG46" i="70"/>
  <c r="AH46" i="70"/>
  <c r="AG47" i="70"/>
  <c r="AH47" i="70"/>
  <c r="AG48" i="70"/>
  <c r="AH48" i="70"/>
  <c r="AG49" i="70"/>
  <c r="AH49" i="70"/>
  <c r="AG50" i="70"/>
  <c r="AH50" i="70"/>
  <c r="AG51" i="70"/>
  <c r="AH51" i="70"/>
  <c r="AG52" i="70"/>
  <c r="AH52" i="70"/>
  <c r="AG53" i="70"/>
  <c r="AH53" i="70"/>
  <c r="AG54" i="70"/>
  <c r="AH54" i="70"/>
  <c r="AG55" i="70"/>
  <c r="AH55" i="70"/>
  <c r="AG56" i="70"/>
  <c r="AH56" i="70"/>
  <c r="AG57" i="70"/>
  <c r="AH57" i="70"/>
  <c r="AG58" i="70"/>
  <c r="AH58" i="70"/>
  <c r="AG59" i="70"/>
  <c r="AH59" i="70"/>
  <c r="AG60" i="70"/>
  <c r="AH60" i="70"/>
  <c r="AG61" i="70"/>
  <c r="AH61" i="70"/>
  <c r="AG62" i="70"/>
  <c r="AH62" i="70"/>
  <c r="AG63" i="70"/>
  <c r="AH63" i="70"/>
  <c r="AG64" i="70"/>
  <c r="AH64" i="70"/>
  <c r="AG65" i="70"/>
  <c r="AH65" i="70"/>
  <c r="AG66" i="70"/>
  <c r="AH66" i="70"/>
  <c r="AG67" i="70"/>
  <c r="AH67" i="70"/>
  <c r="AG68" i="70"/>
  <c r="AH68" i="70"/>
  <c r="AG69" i="70"/>
  <c r="AH69" i="70"/>
  <c r="AG70" i="70"/>
  <c r="AH70" i="70"/>
  <c r="AG71" i="70"/>
  <c r="AH71" i="70"/>
  <c r="AG72" i="70"/>
  <c r="AH72" i="70"/>
  <c r="AG73" i="70"/>
  <c r="AH73" i="70"/>
  <c r="AG74" i="70"/>
  <c r="AH74" i="70"/>
  <c r="AG75" i="70"/>
  <c r="AH75" i="70"/>
  <c r="AG76" i="70"/>
  <c r="AH76" i="70"/>
  <c r="AG77" i="70"/>
  <c r="AH77" i="70"/>
  <c r="AG78" i="70"/>
  <c r="AH78" i="70"/>
  <c r="AG79" i="70"/>
  <c r="AH79" i="70"/>
  <c r="AG80" i="70"/>
  <c r="AH80" i="70"/>
  <c r="AG81" i="70"/>
  <c r="AH81" i="70"/>
  <c r="AG82" i="70"/>
  <c r="AH82" i="70"/>
  <c r="AG83" i="70"/>
  <c r="AH83" i="70"/>
  <c r="AG84" i="70"/>
  <c r="AH84" i="70"/>
  <c r="AG85" i="70"/>
  <c r="AH85" i="70"/>
  <c r="AG86" i="70"/>
  <c r="AH86" i="70"/>
  <c r="AG87" i="70"/>
  <c r="AH87" i="70"/>
  <c r="AG88" i="70"/>
  <c r="AH88" i="70"/>
  <c r="AG89" i="70"/>
  <c r="AH89" i="70"/>
  <c r="AG90" i="70"/>
  <c r="AH90" i="70"/>
  <c r="AG91" i="70"/>
  <c r="AH91" i="70"/>
  <c r="AG92" i="70"/>
  <c r="AH92" i="70"/>
  <c r="AG93" i="70"/>
  <c r="AH93" i="70"/>
  <c r="AG94" i="70"/>
  <c r="AH94" i="70"/>
  <c r="AG95" i="70"/>
  <c r="AH95" i="70"/>
  <c r="AG96" i="70"/>
  <c r="AH96" i="70"/>
  <c r="AG97" i="70"/>
  <c r="AH97" i="70"/>
  <c r="AG98" i="70"/>
  <c r="AH98" i="70"/>
  <c r="AG99" i="70"/>
  <c r="AH99" i="70"/>
  <c r="AG100" i="70"/>
  <c r="AH100" i="70"/>
  <c r="AG101" i="70"/>
  <c r="AH101" i="70"/>
  <c r="AG102" i="70"/>
  <c r="AH102" i="70"/>
  <c r="AG103" i="70"/>
  <c r="AH103" i="70"/>
  <c r="AG104" i="70"/>
  <c r="AH104" i="70"/>
  <c r="AG105" i="70"/>
  <c r="AH105" i="70"/>
  <c r="AG106" i="70"/>
  <c r="AH106" i="70"/>
  <c r="AG107" i="70"/>
  <c r="AH107" i="70"/>
  <c r="AG108" i="70"/>
  <c r="AH108" i="70"/>
  <c r="AG109" i="70"/>
  <c r="AH109" i="70"/>
  <c r="AG110" i="70"/>
  <c r="AH110" i="70"/>
  <c r="AH12" i="70"/>
  <c r="AH11" i="70"/>
  <c r="AH10" i="70"/>
  <c r="AG28" i="70"/>
  <c r="AG27" i="70"/>
  <c r="AG26" i="70"/>
  <c r="AG25" i="70"/>
  <c r="AG24" i="70"/>
  <c r="AG23" i="70"/>
  <c r="AG22" i="70"/>
  <c r="AG21" i="70"/>
  <c r="AG20" i="70"/>
  <c r="AG19" i="70"/>
  <c r="AG18" i="70"/>
  <c r="AG17" i="70"/>
  <c r="AG16" i="70"/>
  <c r="AG15" i="70"/>
  <c r="AG14" i="70"/>
  <c r="AG13" i="70"/>
  <c r="AG12" i="70"/>
  <c r="AG11" i="70"/>
  <c r="AG10" i="70"/>
  <c r="AH13" i="70"/>
  <c r="AH14" i="70"/>
  <c r="AH15" i="70"/>
  <c r="AH16" i="70"/>
  <c r="AH17" i="70"/>
  <c r="AH18" i="70"/>
  <c r="AH19" i="70"/>
  <c r="AH20" i="70"/>
  <c r="AH21" i="70"/>
  <c r="AH22" i="70"/>
  <c r="AH23" i="70"/>
  <c r="AH24" i="70"/>
  <c r="AH25" i="70"/>
  <c r="AH26" i="70"/>
  <c r="AH27" i="70"/>
  <c r="AH28" i="70"/>
  <c r="AH29" i="70"/>
  <c r="AG29" i="70"/>
  <c r="AC12" i="70"/>
  <c r="AC11" i="70"/>
  <c r="AC10" i="70"/>
  <c r="AC80" i="70"/>
  <c r="AC79" i="70" s="1"/>
  <c r="AC78" i="70" s="1"/>
  <c r="AC77" i="70" s="1"/>
  <c r="AC76" i="70" s="1"/>
  <c r="AC75" i="70" s="1"/>
  <c r="AC74" i="70" s="1"/>
  <c r="AC73" i="70" s="1"/>
  <c r="AC72" i="70" s="1"/>
  <c r="AC71" i="70" s="1"/>
  <c r="AC70" i="70" s="1"/>
  <c r="AC69" i="70" s="1"/>
  <c r="AC68" i="70" s="1"/>
  <c r="AC67" i="70" s="1"/>
  <c r="AC66" i="70" s="1"/>
  <c r="AC65" i="70" s="1"/>
  <c r="AC64" i="70" s="1"/>
  <c r="AC63" i="70" s="1"/>
  <c r="AC62" i="70" s="1"/>
  <c r="AC61" i="70" s="1"/>
  <c r="AC60" i="70" s="1"/>
  <c r="AC59" i="70" s="1"/>
  <c r="AC58" i="70" s="1"/>
  <c r="AC57" i="70" s="1"/>
  <c r="AC56" i="70" s="1"/>
  <c r="AC55" i="70" s="1"/>
  <c r="AC54" i="70" s="1"/>
  <c r="AC53" i="70" s="1"/>
  <c r="AC52" i="70" s="1"/>
  <c r="AC51" i="70" s="1"/>
  <c r="AC50" i="70" s="1"/>
  <c r="AC49" i="70" s="1"/>
  <c r="AC48" i="70" s="1"/>
  <c r="AC47" i="70" s="1"/>
  <c r="AC46" i="70" s="1"/>
  <c r="AC45" i="70" s="1"/>
  <c r="AC44" i="70" s="1"/>
  <c r="AC43" i="70" s="1"/>
  <c r="AC42" i="70" s="1"/>
  <c r="AC41" i="70" s="1"/>
  <c r="AC40" i="70" s="1"/>
  <c r="AC39" i="70" s="1"/>
  <c r="AC38" i="70" s="1"/>
  <c r="AC37" i="70" s="1"/>
  <c r="AC36" i="70" s="1"/>
  <c r="AC35" i="70" s="1"/>
  <c r="AC34" i="70" s="1"/>
  <c r="AC33" i="70" s="1"/>
  <c r="AC32" i="70" s="1"/>
  <c r="AC31" i="70" s="1"/>
  <c r="AC30" i="70" s="1"/>
  <c r="AC29" i="70" s="1"/>
  <c r="AC28" i="70" s="1"/>
  <c r="AC27" i="70" s="1"/>
  <c r="AC26" i="70" s="1"/>
  <c r="AC25" i="70" s="1"/>
  <c r="AC24" i="70" s="1"/>
  <c r="AC23" i="70" s="1"/>
  <c r="AC22" i="70" s="1"/>
  <c r="AC21" i="70" s="1"/>
  <c r="AC20" i="70" s="1"/>
  <c r="AC19" i="70" s="1"/>
  <c r="AC18" i="70" s="1"/>
  <c r="AC17" i="70" s="1"/>
  <c r="AC16" i="70" s="1"/>
  <c r="AC15" i="70" s="1"/>
  <c r="AC14" i="70" s="1"/>
  <c r="AC13" i="70" s="1"/>
  <c r="AC81" i="70"/>
  <c r="AB28" i="70"/>
  <c r="AB27" i="70"/>
  <c r="AB26" i="70"/>
  <c r="AB25" i="70"/>
  <c r="AB24" i="70"/>
  <c r="AB23" i="70"/>
  <c r="AB22" i="70"/>
  <c r="AB21" i="70"/>
  <c r="AB20" i="70"/>
  <c r="AB19" i="70"/>
  <c r="AB18" i="70"/>
  <c r="AB17" i="70"/>
  <c r="AB16" i="70"/>
  <c r="AB15" i="70"/>
  <c r="AB14" i="70"/>
  <c r="AB13" i="70"/>
  <c r="AB12" i="70"/>
  <c r="AB11" i="70"/>
  <c r="AB10" i="70"/>
  <c r="AB79" i="70"/>
  <c r="AB78" i="70" s="1"/>
  <c r="AB77" i="70" s="1"/>
  <c r="AB76" i="70" s="1"/>
  <c r="AB75" i="70" s="1"/>
  <c r="AB74" i="70" s="1"/>
  <c r="AB73" i="70" s="1"/>
  <c r="AB72" i="70" s="1"/>
  <c r="AB71" i="70" s="1"/>
  <c r="AB70" i="70" s="1"/>
  <c r="AB69" i="70" s="1"/>
  <c r="AB68" i="70" s="1"/>
  <c r="AB67" i="70" s="1"/>
  <c r="AB66" i="70" s="1"/>
  <c r="AB65" i="70" s="1"/>
  <c r="AB64" i="70" s="1"/>
  <c r="AB63" i="70" s="1"/>
  <c r="AB62" i="70" s="1"/>
  <c r="AB61" i="70" s="1"/>
  <c r="AB60" i="70" s="1"/>
  <c r="AB59" i="70" s="1"/>
  <c r="AB58" i="70" s="1"/>
  <c r="AB57" i="70" s="1"/>
  <c r="AB56" i="70" s="1"/>
  <c r="AB55" i="70" s="1"/>
  <c r="AB54" i="70" s="1"/>
  <c r="AB53" i="70" s="1"/>
  <c r="AB52" i="70" s="1"/>
  <c r="AB51" i="70" s="1"/>
  <c r="AB50" i="70" s="1"/>
  <c r="AB49" i="70" s="1"/>
  <c r="AB48" i="70" s="1"/>
  <c r="AB47" i="70" s="1"/>
  <c r="AB46" i="70" s="1"/>
  <c r="AB45" i="70" s="1"/>
  <c r="AB44" i="70" s="1"/>
  <c r="AB43" i="70" s="1"/>
  <c r="AB42" i="70" s="1"/>
  <c r="AB41" i="70" s="1"/>
  <c r="AB40" i="70" s="1"/>
  <c r="AB39" i="70" s="1"/>
  <c r="AB38" i="70" s="1"/>
  <c r="AB37" i="70" s="1"/>
  <c r="AB36" i="70" s="1"/>
  <c r="AB35" i="70" s="1"/>
  <c r="AB34" i="70" s="1"/>
  <c r="AB33" i="70" s="1"/>
  <c r="AB32" i="70" s="1"/>
  <c r="AB31" i="70" s="1"/>
  <c r="AB30" i="70" s="1"/>
  <c r="AB29" i="70" s="1"/>
  <c r="AB80" i="70"/>
  <c r="AB81" i="70"/>
  <c r="AC82" i="70"/>
  <c r="AC83" i="70"/>
  <c r="AC84" i="70"/>
  <c r="AC85" i="70"/>
  <c r="AC86" i="70"/>
  <c r="AC87" i="70"/>
  <c r="AC88" i="70"/>
  <c r="AC89" i="70"/>
  <c r="AC90" i="70"/>
  <c r="AC91" i="70"/>
  <c r="AC92" i="70"/>
  <c r="AC93" i="70"/>
  <c r="AC94" i="70"/>
  <c r="AC95" i="70"/>
  <c r="AC96" i="70"/>
  <c r="AC97" i="70"/>
  <c r="AC98" i="70"/>
  <c r="AC99" i="70"/>
  <c r="AC100" i="70"/>
  <c r="AC101" i="70"/>
  <c r="AC102" i="70"/>
  <c r="AC103" i="70"/>
  <c r="AC104" i="70"/>
  <c r="AC105" i="70"/>
  <c r="AC106" i="70"/>
  <c r="AC107" i="70"/>
  <c r="AC108" i="70"/>
  <c r="AC109" i="70"/>
  <c r="AC110" i="70"/>
  <c r="AB83" i="70"/>
  <c r="AB84" i="70"/>
  <c r="AB85" i="70"/>
  <c r="AB86" i="70"/>
  <c r="AB87" i="70"/>
  <c r="AB88" i="70"/>
  <c r="AB89" i="70"/>
  <c r="AB90" i="70"/>
  <c r="AB91" i="70"/>
  <c r="AB92" i="70"/>
  <c r="AB93" i="70"/>
  <c r="AB94" i="70"/>
  <c r="AB95" i="70"/>
  <c r="AB96" i="70"/>
  <c r="AB97" i="70"/>
  <c r="AB98" i="70"/>
  <c r="AB99" i="70"/>
  <c r="AB100" i="70"/>
  <c r="AB101" i="70"/>
  <c r="AB102" i="70"/>
  <c r="AB103" i="70"/>
  <c r="AB104" i="70"/>
  <c r="AB105" i="70"/>
  <c r="AB106" i="70"/>
  <c r="AB107" i="70"/>
  <c r="AB108" i="70"/>
  <c r="AB109" i="70"/>
  <c r="AB110" i="70"/>
  <c r="AB82" i="70"/>
  <c r="W11" i="70"/>
  <c r="X11" i="70"/>
  <c r="W12" i="70"/>
  <c r="X12" i="70"/>
  <c r="W13" i="70"/>
  <c r="X13" i="70"/>
  <c r="W14" i="70"/>
  <c r="X14" i="70"/>
  <c r="W15" i="70"/>
  <c r="X15" i="70"/>
  <c r="W16" i="70"/>
  <c r="X16" i="70"/>
  <c r="W17" i="70"/>
  <c r="X17" i="70"/>
  <c r="W18" i="70"/>
  <c r="X18" i="70"/>
  <c r="W19" i="70"/>
  <c r="X19" i="70"/>
  <c r="W20" i="70"/>
  <c r="X20" i="70"/>
  <c r="W21" i="70"/>
  <c r="X21" i="70"/>
  <c r="W22" i="70"/>
  <c r="X22" i="70"/>
  <c r="W23" i="70"/>
  <c r="X23" i="70"/>
  <c r="W24" i="70"/>
  <c r="X24" i="70"/>
  <c r="W25" i="70"/>
  <c r="X25" i="70"/>
  <c r="W26" i="70"/>
  <c r="X26" i="70"/>
  <c r="W27" i="70"/>
  <c r="X27" i="70"/>
  <c r="W28" i="70"/>
  <c r="X28" i="70"/>
  <c r="W29" i="70"/>
  <c r="X29" i="70"/>
  <c r="W30" i="70"/>
  <c r="X30" i="70"/>
  <c r="W31" i="70"/>
  <c r="X31" i="70"/>
  <c r="W32" i="70"/>
  <c r="X32" i="70"/>
  <c r="W33" i="70"/>
  <c r="X33" i="70"/>
  <c r="W34" i="70"/>
  <c r="X34" i="70"/>
  <c r="W35" i="70"/>
  <c r="X35" i="70"/>
  <c r="W36" i="70"/>
  <c r="X36" i="70"/>
  <c r="W37" i="70"/>
  <c r="X37" i="70"/>
  <c r="W38" i="70"/>
  <c r="X38" i="70"/>
  <c r="X10" i="70"/>
  <c r="W10" i="70"/>
  <c r="V11" i="70"/>
  <c r="V12" i="70"/>
  <c r="V13" i="70"/>
  <c r="V14" i="70"/>
  <c r="V15" i="70"/>
  <c r="V16" i="70"/>
  <c r="V17" i="70"/>
  <c r="V18" i="70"/>
  <c r="V19" i="70"/>
  <c r="V20" i="70"/>
  <c r="V21" i="70"/>
  <c r="V22" i="70"/>
  <c r="V23" i="70"/>
  <c r="V24" i="70"/>
  <c r="V25" i="70"/>
  <c r="V26" i="70"/>
  <c r="V27" i="70"/>
  <c r="V28" i="70"/>
  <c r="V29" i="70"/>
  <c r="V30" i="70"/>
  <c r="V31" i="70"/>
  <c r="V32" i="70"/>
  <c r="V33" i="70"/>
  <c r="V34" i="70"/>
  <c r="V35" i="70"/>
  <c r="V36" i="70"/>
  <c r="V37" i="70"/>
  <c r="V38" i="70"/>
  <c r="V10" i="70"/>
  <c r="R44" i="70"/>
  <c r="S43" i="70" s="1"/>
  <c r="R84" i="70"/>
  <c r="R83" i="70"/>
  <c r="R82" i="70"/>
  <c r="R81" i="70"/>
  <c r="R79" i="70"/>
  <c r="R80" i="70" s="1"/>
  <c r="S79" i="70" s="1"/>
  <c r="R77" i="70"/>
  <c r="R75" i="70"/>
  <c r="R74" i="70" s="1"/>
  <c r="S73" i="70" s="1"/>
  <c r="R73" i="70"/>
  <c r="R71" i="70"/>
  <c r="R69" i="70"/>
  <c r="R70" i="70" s="1"/>
  <c r="S69" i="70" s="1"/>
  <c r="R67" i="70"/>
  <c r="R68" i="70" s="1"/>
  <c r="R65" i="70"/>
  <c r="R63" i="70"/>
  <c r="R64" i="70" s="1"/>
  <c r="S63" i="70" s="1"/>
  <c r="R61" i="70"/>
  <c r="R59" i="70"/>
  <c r="R58" i="70" s="1"/>
  <c r="S57" i="70" s="1"/>
  <c r="R57" i="70"/>
  <c r="R55" i="70"/>
  <c r="R53" i="70"/>
  <c r="R54" i="70" s="1"/>
  <c r="S53" i="70" s="1"/>
  <c r="R51" i="70"/>
  <c r="R52" i="70" s="1"/>
  <c r="R49" i="70"/>
  <c r="R47" i="70"/>
  <c r="R48" i="70" s="1"/>
  <c r="S47" i="70" s="1"/>
  <c r="R45" i="70"/>
  <c r="R43" i="70"/>
  <c r="R42" i="70" s="1"/>
  <c r="R41" i="70"/>
  <c r="R39" i="70"/>
  <c r="R37" i="70"/>
  <c r="R38" i="70" s="1"/>
  <c r="S37" i="70" s="1"/>
  <c r="R35" i="70"/>
  <c r="R33" i="70"/>
  <c r="R31" i="70"/>
  <c r="R32" i="70" s="1"/>
  <c r="S31" i="70" s="1"/>
  <c r="R29" i="70"/>
  <c r="R27" i="70"/>
  <c r="R26" i="70" s="1"/>
  <c r="S25" i="70" s="1"/>
  <c r="R25" i="70"/>
  <c r="R23" i="70"/>
  <c r="R21" i="70"/>
  <c r="R22" i="70" s="1"/>
  <c r="S21" i="70" s="1"/>
  <c r="R19" i="70"/>
  <c r="R17" i="70"/>
  <c r="R15" i="70"/>
  <c r="R16" i="70" s="1"/>
  <c r="S15" i="70" s="1"/>
  <c r="R13" i="70"/>
  <c r="R12" i="70"/>
  <c r="R11" i="70"/>
  <c r="R10" i="70"/>
  <c r="N67" i="70"/>
  <c r="N25" i="70"/>
  <c r="J84" i="70"/>
  <c r="J83" i="70"/>
  <c r="J82" i="70"/>
  <c r="J81" i="70"/>
  <c r="J79" i="70"/>
  <c r="J77" i="70"/>
  <c r="J75" i="70"/>
  <c r="J73" i="70"/>
  <c r="J71" i="70"/>
  <c r="J69" i="70"/>
  <c r="J67" i="70"/>
  <c r="J65" i="70"/>
  <c r="J66" i="70" s="1"/>
  <c r="J63" i="70"/>
  <c r="J61" i="70"/>
  <c r="J59" i="70"/>
  <c r="J57" i="70"/>
  <c r="J55" i="70"/>
  <c r="J53" i="70"/>
  <c r="J51" i="70"/>
  <c r="N51" i="70" s="1"/>
  <c r="J49" i="70"/>
  <c r="J47" i="70"/>
  <c r="J45" i="70"/>
  <c r="J43" i="70"/>
  <c r="J41" i="70"/>
  <c r="J39" i="70"/>
  <c r="J37" i="70"/>
  <c r="J35" i="70"/>
  <c r="N35" i="70" s="1"/>
  <c r="J33" i="70"/>
  <c r="J34" i="70" s="1"/>
  <c r="J31" i="70"/>
  <c r="J29" i="70"/>
  <c r="J28" i="70"/>
  <c r="J27" i="70"/>
  <c r="N27" i="70" s="1"/>
  <c r="J26" i="70"/>
  <c r="N26" i="70" s="1"/>
  <c r="J25" i="70"/>
  <c r="J24" i="70"/>
  <c r="N24" i="70" s="1"/>
  <c r="J23" i="70"/>
  <c r="N23" i="70" s="1"/>
  <c r="M84" i="70"/>
  <c r="L84" i="70"/>
  <c r="K84" i="70"/>
  <c r="M83" i="70"/>
  <c r="L83" i="70"/>
  <c r="K83" i="70"/>
  <c r="M82" i="70"/>
  <c r="L82" i="70"/>
  <c r="K82" i="70"/>
  <c r="M81" i="70"/>
  <c r="L81" i="70"/>
  <c r="K81" i="70"/>
  <c r="M79" i="70"/>
  <c r="L79" i="70"/>
  <c r="K79" i="70"/>
  <c r="M77" i="70"/>
  <c r="L77" i="70"/>
  <c r="K77" i="70"/>
  <c r="K78" i="70" s="1"/>
  <c r="M75" i="70"/>
  <c r="L75" i="70"/>
  <c r="K75" i="70"/>
  <c r="M73" i="70"/>
  <c r="L73" i="70"/>
  <c r="K73" i="70"/>
  <c r="M71" i="70"/>
  <c r="L71" i="70"/>
  <c r="L72" i="70" s="1"/>
  <c r="K71" i="70"/>
  <c r="M69" i="70"/>
  <c r="M70" i="70" s="1"/>
  <c r="L69" i="70"/>
  <c r="K69" i="70"/>
  <c r="M67" i="70"/>
  <c r="L67" i="70"/>
  <c r="K67" i="70"/>
  <c r="M65" i="70"/>
  <c r="M66" i="70" s="1"/>
  <c r="L65" i="70"/>
  <c r="K65" i="70"/>
  <c r="K66" i="70" s="1"/>
  <c r="M63" i="70"/>
  <c r="L63" i="70"/>
  <c r="K63" i="70"/>
  <c r="M61" i="70"/>
  <c r="L61" i="70"/>
  <c r="K61" i="70"/>
  <c r="K62" i="70" s="1"/>
  <c r="M59" i="70"/>
  <c r="L59" i="70"/>
  <c r="L60" i="70" s="1"/>
  <c r="K59" i="70"/>
  <c r="M57" i="70"/>
  <c r="L57" i="70"/>
  <c r="K57" i="70"/>
  <c r="M55" i="70"/>
  <c r="L55" i="70"/>
  <c r="L56" i="70" s="1"/>
  <c r="K55" i="70"/>
  <c r="M53" i="70"/>
  <c r="M54" i="70" s="1"/>
  <c r="L53" i="70"/>
  <c r="K53" i="70"/>
  <c r="M51" i="70"/>
  <c r="L51" i="70"/>
  <c r="K51" i="70"/>
  <c r="M49" i="70"/>
  <c r="M50" i="70" s="1"/>
  <c r="L49" i="70"/>
  <c r="K49" i="70"/>
  <c r="K48" i="70" s="1"/>
  <c r="M47" i="70"/>
  <c r="L47" i="70"/>
  <c r="K47" i="70"/>
  <c r="M45" i="70"/>
  <c r="L45" i="70"/>
  <c r="K45" i="70"/>
  <c r="K46" i="70" s="1"/>
  <c r="M43" i="70"/>
  <c r="M44" i="70" s="1"/>
  <c r="L43" i="70"/>
  <c r="L44" i="70" s="1"/>
  <c r="K43" i="70"/>
  <c r="M41" i="70"/>
  <c r="L41" i="70"/>
  <c r="K41" i="70"/>
  <c r="M39" i="70"/>
  <c r="L39" i="70"/>
  <c r="L40" i="70" s="1"/>
  <c r="K39" i="70"/>
  <c r="K40" i="70" s="1"/>
  <c r="M37" i="70"/>
  <c r="M36" i="70" s="1"/>
  <c r="L37" i="70"/>
  <c r="K37" i="70"/>
  <c r="M35" i="70"/>
  <c r="L35" i="70"/>
  <c r="K35" i="70"/>
  <c r="M33" i="70"/>
  <c r="L33" i="70"/>
  <c r="L34" i="70" s="1"/>
  <c r="K33" i="70"/>
  <c r="K32" i="70" s="1"/>
  <c r="M31" i="70"/>
  <c r="L31" i="70"/>
  <c r="K31" i="70"/>
  <c r="M29" i="70"/>
  <c r="L29" i="70"/>
  <c r="K29" i="70"/>
  <c r="K30" i="70" s="1"/>
  <c r="M27" i="70"/>
  <c r="L27" i="70"/>
  <c r="L28" i="70" s="1"/>
  <c r="K27" i="70"/>
  <c r="M25" i="70"/>
  <c r="L25" i="70"/>
  <c r="K25" i="70"/>
  <c r="L23" i="70"/>
  <c r="M23" i="70"/>
  <c r="K23" i="70"/>
  <c r="M22" i="70"/>
  <c r="L22" i="70"/>
  <c r="K22" i="70"/>
  <c r="J22" i="70"/>
  <c r="N22" i="70" s="1"/>
  <c r="M21" i="70"/>
  <c r="L21" i="70"/>
  <c r="K21" i="70"/>
  <c r="J21" i="70"/>
  <c r="N21" i="70" s="1"/>
  <c r="M20" i="70"/>
  <c r="L20" i="70"/>
  <c r="K20" i="70"/>
  <c r="J20" i="70"/>
  <c r="N20" i="70" s="1"/>
  <c r="M19" i="70"/>
  <c r="L19" i="70"/>
  <c r="K19" i="70"/>
  <c r="J19" i="70"/>
  <c r="N19" i="70" s="1"/>
  <c r="M18" i="70"/>
  <c r="L18" i="70"/>
  <c r="K18" i="70"/>
  <c r="J18" i="70"/>
  <c r="N18" i="70" s="1"/>
  <c r="M17" i="70"/>
  <c r="L17" i="70"/>
  <c r="K17" i="70"/>
  <c r="J17" i="70"/>
  <c r="N17" i="70" s="1"/>
  <c r="M16" i="70"/>
  <c r="L16" i="70"/>
  <c r="K16" i="70"/>
  <c r="J16" i="70"/>
  <c r="N16" i="70" s="1"/>
  <c r="M15" i="70"/>
  <c r="L15" i="70"/>
  <c r="K15" i="70"/>
  <c r="J15" i="70"/>
  <c r="N15" i="70" s="1"/>
  <c r="M14" i="70"/>
  <c r="L14" i="70"/>
  <c r="K14" i="70"/>
  <c r="J14" i="70"/>
  <c r="N14" i="70" s="1"/>
  <c r="M13" i="70"/>
  <c r="L13" i="70"/>
  <c r="K13" i="70"/>
  <c r="J13" i="70"/>
  <c r="N13" i="70" s="1"/>
  <c r="M12" i="70"/>
  <c r="L12" i="70"/>
  <c r="K12" i="70"/>
  <c r="J12" i="70"/>
  <c r="N12" i="70" s="1"/>
  <c r="M11" i="70"/>
  <c r="L11" i="70"/>
  <c r="K11" i="70"/>
  <c r="J11" i="70"/>
  <c r="N11" i="70" s="1"/>
  <c r="M10" i="70"/>
  <c r="L10" i="70"/>
  <c r="K10" i="70"/>
  <c r="J10" i="70"/>
  <c r="N10" i="70" s="1"/>
  <c r="AR30" i="67"/>
  <c r="AQ30" i="67"/>
  <c r="AP30" i="67"/>
  <c r="AO30" i="67"/>
  <c r="AR28" i="67"/>
  <c r="AQ28" i="67"/>
  <c r="AP28" i="67"/>
  <c r="AO28" i="67"/>
  <c r="AR27" i="67"/>
  <c r="AQ27" i="67"/>
  <c r="AP27" i="67"/>
  <c r="AR26" i="67"/>
  <c r="AQ26" i="67"/>
  <c r="AP26" i="67"/>
  <c r="AO26" i="67"/>
  <c r="AR25" i="67"/>
  <c r="AQ25" i="67"/>
  <c r="AP25" i="67"/>
  <c r="AO25" i="67"/>
  <c r="AR24" i="67"/>
  <c r="AQ24" i="67"/>
  <c r="AP24" i="67"/>
  <c r="AO24" i="67"/>
  <c r="AR23" i="67"/>
  <c r="AQ23" i="67"/>
  <c r="AP23" i="67"/>
  <c r="AO23" i="67"/>
  <c r="AR22" i="67"/>
  <c r="AQ22" i="67"/>
  <c r="AP22" i="67"/>
  <c r="AO22" i="67"/>
  <c r="AR21" i="67"/>
  <c r="AQ21" i="67"/>
  <c r="AP21" i="67"/>
  <c r="AO21" i="67"/>
  <c r="AR20" i="67"/>
  <c r="AQ20" i="67"/>
  <c r="AP20" i="67"/>
  <c r="AO20" i="67"/>
  <c r="AR19" i="67"/>
  <c r="AQ19" i="67"/>
  <c r="AP19" i="67"/>
  <c r="AO19" i="67"/>
  <c r="AR18" i="67"/>
  <c r="AQ18" i="67"/>
  <c r="AP18" i="67"/>
  <c r="AO18" i="67"/>
  <c r="AR17" i="67"/>
  <c r="AQ17" i="67"/>
  <c r="AP17" i="67"/>
  <c r="AO17" i="67"/>
  <c r="AR16" i="67"/>
  <c r="AQ16" i="67"/>
  <c r="AP16" i="67"/>
  <c r="AO16" i="67"/>
  <c r="AR15" i="67"/>
  <c r="AQ15" i="67"/>
  <c r="AP15" i="67"/>
  <c r="AO15" i="67"/>
  <c r="AR14" i="67"/>
  <c r="AQ14" i="67"/>
  <c r="AP14" i="67"/>
  <c r="AO14" i="67"/>
  <c r="AR13" i="67"/>
  <c r="AQ13" i="67"/>
  <c r="AP13" i="67"/>
  <c r="AO13" i="67"/>
  <c r="AR12" i="67"/>
  <c r="AQ12" i="67"/>
  <c r="AP12" i="67"/>
  <c r="AO12" i="67"/>
  <c r="AR11" i="67"/>
  <c r="AQ11" i="67"/>
  <c r="AP11" i="67"/>
  <c r="AO11" i="67"/>
  <c r="AR10" i="67"/>
  <c r="AQ10" i="67"/>
  <c r="AP10" i="67"/>
  <c r="AO10" i="67"/>
  <c r="AR9" i="67"/>
  <c r="AQ9" i="67"/>
  <c r="AP9" i="67"/>
  <c r="AO9" i="67"/>
  <c r="AR8" i="67"/>
  <c r="AQ8" i="67"/>
  <c r="AP8" i="67"/>
  <c r="AO8" i="67"/>
  <c r="AR7" i="67"/>
  <c r="AQ7" i="67"/>
  <c r="AP7" i="67"/>
  <c r="AO7" i="67"/>
  <c r="AR6" i="67"/>
  <c r="AQ6" i="67"/>
  <c r="AP6" i="67"/>
  <c r="AO6" i="67"/>
  <c r="AR5" i="67"/>
  <c r="AQ5" i="67"/>
  <c r="AP5" i="67"/>
  <c r="AO5" i="67"/>
  <c r="Q4" i="67"/>
  <c r="AR4" i="67" s="1"/>
  <c r="P4" i="67"/>
  <c r="AQ4" i="67" s="1"/>
  <c r="O4" i="67"/>
  <c r="AP4" i="67" s="1"/>
  <c r="N4" i="67"/>
  <c r="AO4" i="67" s="1"/>
  <c r="AM4" i="67"/>
  <c r="AG13" i="67"/>
  <c r="AG21" i="67"/>
  <c r="AG29" i="67"/>
  <c r="AG30" i="67"/>
  <c r="AG37" i="67"/>
  <c r="AG38" i="67"/>
  <c r="P11" i="66"/>
  <c r="P12" i="66"/>
  <c r="P13" i="66"/>
  <c r="P14" i="66"/>
  <c r="P15" i="66"/>
  <c r="P16" i="66"/>
  <c r="P17" i="66"/>
  <c r="P18" i="66"/>
  <c r="P19" i="66"/>
  <c r="P20" i="66"/>
  <c r="P21" i="66"/>
  <c r="P22" i="66"/>
  <c r="P23" i="66"/>
  <c r="P24" i="66"/>
  <c r="P25" i="66"/>
  <c r="P26" i="66"/>
  <c r="P27" i="66"/>
  <c r="P28" i="66"/>
  <c r="P29" i="66"/>
  <c r="P30" i="66"/>
  <c r="P31" i="66"/>
  <c r="P32" i="66"/>
  <c r="P33" i="66"/>
  <c r="P34" i="66"/>
  <c r="P35" i="66"/>
  <c r="P36" i="66"/>
  <c r="P37" i="66"/>
  <c r="P9" i="66"/>
  <c r="P10" i="66"/>
  <c r="U6" i="3" a="1"/>
  <c r="U6" i="3" s="1"/>
  <c r="U1" i="3"/>
  <c r="U11" i="3" s="1" a="1"/>
  <c r="U11" i="3" s="1"/>
  <c r="B77" i="64" l="1"/>
  <c r="T77" i="62"/>
  <c r="B76" i="64"/>
  <c r="T76" i="62"/>
  <c r="B68" i="64"/>
  <c r="T68" i="62"/>
  <c r="B60" i="64"/>
  <c r="T60" i="62"/>
  <c r="B52" i="64"/>
  <c r="T52" i="62"/>
  <c r="B69" i="64"/>
  <c r="T69" i="62"/>
  <c r="B74" i="64"/>
  <c r="T74" i="62"/>
  <c r="B66" i="64"/>
  <c r="T66" i="62"/>
  <c r="B58" i="64"/>
  <c r="T58" i="62"/>
  <c r="B50" i="64"/>
  <c r="T50" i="62"/>
  <c r="B73" i="64"/>
  <c r="T73" i="62"/>
  <c r="B65" i="64"/>
  <c r="T65" i="62"/>
  <c r="B57" i="64"/>
  <c r="T57" i="62"/>
  <c r="B49" i="64"/>
  <c r="T49" i="62"/>
  <c r="AL86" i="62"/>
  <c r="T86" i="62"/>
  <c r="U41" i="62"/>
  <c r="B53" i="64"/>
  <c r="T53" i="62"/>
  <c r="B67" i="64"/>
  <c r="T67" i="62"/>
  <c r="B72" i="64"/>
  <c r="T72" i="62"/>
  <c r="B64" i="64"/>
  <c r="T64" i="62"/>
  <c r="B56" i="64"/>
  <c r="T56" i="62"/>
  <c r="B85" i="64"/>
  <c r="T85" i="62"/>
  <c r="B61" i="64"/>
  <c r="T61" i="62"/>
  <c r="B75" i="64"/>
  <c r="T75" i="62"/>
  <c r="B59" i="64"/>
  <c r="T59" i="62"/>
  <c r="B51" i="64"/>
  <c r="T51" i="62"/>
  <c r="B88" i="64"/>
  <c r="T88" i="62"/>
  <c r="B71" i="64"/>
  <c r="T71" i="62"/>
  <c r="B63" i="64"/>
  <c r="T63" i="62"/>
  <c r="B55" i="64"/>
  <c r="T55" i="62"/>
  <c r="B84" i="64"/>
  <c r="T84" i="62"/>
  <c r="B80" i="64"/>
  <c r="T80" i="62"/>
  <c r="B78" i="64"/>
  <c r="T78" i="62"/>
  <c r="B70" i="64"/>
  <c r="T70" i="62"/>
  <c r="B62" i="64"/>
  <c r="T62" i="62"/>
  <c r="B54" i="64"/>
  <c r="T54" i="62"/>
  <c r="AP29" i="67"/>
  <c r="AP31" i="67"/>
  <c r="AP33" i="67"/>
  <c r="AP35" i="67"/>
  <c r="AP37" i="67"/>
  <c r="AP39" i="67"/>
  <c r="AQ29" i="67"/>
  <c r="AQ31" i="67"/>
  <c r="AQ33" i="67"/>
  <c r="AQ35" i="67"/>
  <c r="AQ37" i="67"/>
  <c r="AQ39" i="67"/>
  <c r="AG5" i="67"/>
  <c r="AR29" i="67"/>
  <c r="AR31" i="67"/>
  <c r="AR33" i="67"/>
  <c r="AR35" i="67"/>
  <c r="AR37" i="67"/>
  <c r="AR39" i="67"/>
  <c r="AP32" i="67"/>
  <c r="AP34" i="67"/>
  <c r="AP36" i="67"/>
  <c r="AP38" i="67"/>
  <c r="AP40" i="67"/>
  <c r="AQ32" i="67"/>
  <c r="AQ34" i="67"/>
  <c r="AQ36" i="67"/>
  <c r="AQ38" i="67"/>
  <c r="AQ40" i="67"/>
  <c r="AR32" i="67"/>
  <c r="AR34" i="67"/>
  <c r="AR36" i="67"/>
  <c r="AR38" i="67"/>
  <c r="AR40" i="67"/>
  <c r="AO27" i="67"/>
  <c r="AO29" i="67"/>
  <c r="AG36" i="67"/>
  <c r="AG28" i="67"/>
  <c r="AG20" i="67"/>
  <c r="AG12" i="67"/>
  <c r="AG35" i="67"/>
  <c r="AG27" i="67"/>
  <c r="AG19" i="67"/>
  <c r="AG11" i="67"/>
  <c r="AG10" i="67"/>
  <c r="AO32" i="67"/>
  <c r="AO34" i="67"/>
  <c r="AO36" i="67"/>
  <c r="AO38" i="67"/>
  <c r="AO40" i="67"/>
  <c r="AG26" i="67"/>
  <c r="AG4" i="67"/>
  <c r="AG17" i="67"/>
  <c r="AG9" i="67"/>
  <c r="AS30" i="67"/>
  <c r="AS32" i="67"/>
  <c r="AG34" i="67"/>
  <c r="AG25" i="67"/>
  <c r="AG40" i="67"/>
  <c r="AG32" i="67"/>
  <c r="AG24" i="67"/>
  <c r="AG16" i="67"/>
  <c r="AG8" i="67"/>
  <c r="AG18" i="67"/>
  <c r="AG33" i="67"/>
  <c r="AG39" i="67"/>
  <c r="AG31" i="67"/>
  <c r="AG23" i="67"/>
  <c r="AG15" i="67"/>
  <c r="AG7" i="67"/>
  <c r="AS14" i="67"/>
  <c r="AG22" i="67"/>
  <c r="AG14" i="67"/>
  <c r="AG6" i="67"/>
  <c r="AO31" i="67"/>
  <c r="AO33" i="67"/>
  <c r="AO35" i="67"/>
  <c r="AO37" i="67"/>
  <c r="AO39" i="67"/>
  <c r="AL88" i="62"/>
  <c r="AL80" i="62"/>
  <c r="B12" i="64"/>
  <c r="AL12" i="62"/>
  <c r="B10" i="64"/>
  <c r="AL10" i="62"/>
  <c r="B83" i="64"/>
  <c r="AL83" i="62"/>
  <c r="AL9" i="62"/>
  <c r="B9" i="64"/>
  <c r="B82" i="64"/>
  <c r="AL82" i="62"/>
  <c r="B89" i="64"/>
  <c r="AL89" i="62"/>
  <c r="B81" i="64"/>
  <c r="AL81" i="62"/>
  <c r="AL11" i="62"/>
  <c r="B11" i="64"/>
  <c r="B87" i="64"/>
  <c r="B86" i="64"/>
  <c r="AL87" i="62"/>
  <c r="AL79" i="62"/>
  <c r="B79" i="64"/>
  <c r="AL85" i="62"/>
  <c r="AL84" i="62"/>
  <c r="U356" i="3" a="1"/>
  <c r="U356" i="3" s="1"/>
  <c r="U348" i="3" a="1"/>
  <c r="U348" i="3" s="1"/>
  <c r="U341" i="3" a="1"/>
  <c r="U341" i="3" s="1"/>
  <c r="U333" i="3" a="1"/>
  <c r="U333" i="3" s="1"/>
  <c r="U326" i="3" a="1"/>
  <c r="U326" i="3" s="1"/>
  <c r="U318" i="3" a="1"/>
  <c r="U318" i="3" s="1"/>
  <c r="U304" i="3" a="1"/>
  <c r="U304" i="3" s="1"/>
  <c r="U297" i="3" a="1"/>
  <c r="U297" i="3" s="1"/>
  <c r="U289" i="3" a="1"/>
  <c r="U289" i="3" s="1"/>
  <c r="U281" i="3" a="1"/>
  <c r="U281" i="3" s="1"/>
  <c r="U274" i="3" a="1"/>
  <c r="U274" i="3" s="1"/>
  <c r="U259" i="3" a="1"/>
  <c r="U259" i="3" s="1"/>
  <c r="U251" i="3" a="1"/>
  <c r="U251" i="3" s="1"/>
  <c r="U243" i="3" a="1"/>
  <c r="U243" i="3" s="1"/>
  <c r="U235" i="3" a="1"/>
  <c r="U235" i="3" s="1"/>
  <c r="U228" i="3" a="1"/>
  <c r="U228" i="3" s="1"/>
  <c r="U220" i="3" a="1"/>
  <c r="U220" i="3" s="1"/>
  <c r="U212" i="3" a="1"/>
  <c r="U212" i="3" s="1"/>
  <c r="U204" i="3" a="1"/>
  <c r="U204" i="3" s="1"/>
  <c r="U197" i="3" a="1"/>
  <c r="U197" i="3" s="1"/>
  <c r="U189" i="3" a="1"/>
  <c r="U189" i="3" s="1"/>
  <c r="U181" i="3" a="1"/>
  <c r="U181" i="3" s="1"/>
  <c r="U173" i="3" a="1"/>
  <c r="U173" i="3" s="1"/>
  <c r="U165" i="3" a="1"/>
  <c r="U165" i="3" s="1"/>
  <c r="U158" i="3" a="1"/>
  <c r="U158" i="3" s="1"/>
  <c r="U150" i="3" a="1"/>
  <c r="U150" i="3" s="1"/>
  <c r="U142" i="3" a="1"/>
  <c r="U142" i="3" s="1"/>
  <c r="S49" i="72" s="1"/>
  <c r="U134" i="3" a="1"/>
  <c r="U134" i="3" s="1"/>
  <c r="S41" i="72" s="1"/>
  <c r="U127" i="3" a="1"/>
  <c r="U127" i="3" s="1"/>
  <c r="S34" i="72" s="1"/>
  <c r="U120" i="3" a="1"/>
  <c r="U120" i="3" s="1"/>
  <c r="S27" i="72" s="1"/>
  <c r="U112" i="3" a="1"/>
  <c r="U112" i="3" s="1"/>
  <c r="S19" i="72" s="1"/>
  <c r="U104" i="3" a="1"/>
  <c r="U104" i="3" s="1"/>
  <c r="S11" i="72" s="1"/>
  <c r="U96" i="3" a="1"/>
  <c r="U96" i="3" s="1"/>
  <c r="S3" i="72" s="1"/>
  <c r="U88" i="3" a="1"/>
  <c r="U88" i="3" s="1"/>
  <c r="U80" i="3" a="1"/>
  <c r="U80" i="3" s="1"/>
  <c r="U72" i="3" a="1"/>
  <c r="U72" i="3" s="1"/>
  <c r="U65" i="3" a="1"/>
  <c r="U65" i="3" s="1"/>
  <c r="U58" i="3" a="1"/>
  <c r="U58" i="3" s="1"/>
  <c r="U50" i="3" a="1"/>
  <c r="U50" i="3" s="1"/>
  <c r="U42" i="3" a="1"/>
  <c r="U42" i="3" s="1"/>
  <c r="U34" i="3" a="1"/>
  <c r="U34" i="3" s="1"/>
  <c r="U26" i="3" a="1"/>
  <c r="U26" i="3" s="1"/>
  <c r="U18" i="3" a="1"/>
  <c r="U18" i="3" s="1"/>
  <c r="U10" i="3" a="1"/>
  <c r="U10" i="3" s="1"/>
  <c r="U355" i="3" a="1"/>
  <c r="U355" i="3" s="1"/>
  <c r="U347" i="3" a="1"/>
  <c r="U347" i="3" s="1"/>
  <c r="U340" i="3" a="1"/>
  <c r="U340" i="3" s="1"/>
  <c r="U332" i="3" a="1"/>
  <c r="U332" i="3" s="1"/>
  <c r="U325" i="3" a="1"/>
  <c r="U325" i="3" s="1"/>
  <c r="U317" i="3" a="1"/>
  <c r="U317" i="3" s="1"/>
  <c r="U310" i="3" a="1"/>
  <c r="U310" i="3" s="1"/>
  <c r="U303" i="3" a="1"/>
  <c r="U303" i="3" s="1"/>
  <c r="U296" i="3" a="1"/>
  <c r="U296" i="3" s="1"/>
  <c r="U288" i="3" a="1"/>
  <c r="U288" i="3" s="1"/>
  <c r="U280" i="3" a="1"/>
  <c r="U280" i="3" s="1"/>
  <c r="U273" i="3" a="1"/>
  <c r="U273" i="3" s="1"/>
  <c r="U266" i="3" a="1"/>
  <c r="U266" i="3" s="1"/>
  <c r="U258" i="3" a="1"/>
  <c r="U258" i="3" s="1"/>
  <c r="U250" i="3" a="1"/>
  <c r="U250" i="3" s="1"/>
  <c r="U242" i="3" a="1"/>
  <c r="U242" i="3" s="1"/>
  <c r="U227" i="3" a="1"/>
  <c r="U227" i="3" s="1"/>
  <c r="U219" i="3" a="1"/>
  <c r="U219" i="3" s="1"/>
  <c r="U211" i="3" a="1"/>
  <c r="U211" i="3" s="1"/>
  <c r="U203" i="3" a="1"/>
  <c r="U203" i="3" s="1"/>
  <c r="U196" i="3" a="1"/>
  <c r="U196" i="3" s="1"/>
  <c r="U188" i="3" a="1"/>
  <c r="U188" i="3" s="1"/>
  <c r="U180" i="3" a="1"/>
  <c r="U180" i="3" s="1"/>
  <c r="U172" i="3" a="1"/>
  <c r="U172" i="3" s="1"/>
  <c r="U164" i="3" a="1"/>
  <c r="U164" i="3" s="1"/>
  <c r="U157" i="3" a="1"/>
  <c r="U157" i="3" s="1"/>
  <c r="U149" i="3" a="1"/>
  <c r="U149" i="3" s="1"/>
  <c r="U141" i="3" a="1"/>
  <c r="U141" i="3" s="1"/>
  <c r="S48" i="72" s="1"/>
  <c r="U133" i="3" a="1"/>
  <c r="U133" i="3" s="1"/>
  <c r="S40" i="72" s="1"/>
  <c r="U119" i="3" a="1"/>
  <c r="U119" i="3" s="1"/>
  <c r="S26" i="72" s="1"/>
  <c r="U111" i="3" a="1"/>
  <c r="U111" i="3" s="1"/>
  <c r="S18" i="72" s="1"/>
  <c r="U103" i="3" a="1"/>
  <c r="U103" i="3" s="1"/>
  <c r="S10" i="72" s="1"/>
  <c r="U95" i="3" a="1"/>
  <c r="U95" i="3" s="1"/>
  <c r="S2" i="72" s="1"/>
  <c r="U87" i="3" a="1"/>
  <c r="U87" i="3" s="1"/>
  <c r="U79" i="3" a="1"/>
  <c r="U79" i="3" s="1"/>
  <c r="U71" i="3" a="1"/>
  <c r="U71" i="3" s="1"/>
  <c r="U64" i="3" a="1"/>
  <c r="U64" i="3" s="1"/>
  <c r="U57" i="3" a="1"/>
  <c r="U57" i="3" s="1"/>
  <c r="U49" i="3" a="1"/>
  <c r="U49" i="3" s="1"/>
  <c r="U41" i="3" a="1"/>
  <c r="U41" i="3" s="1"/>
  <c r="U33" i="3" a="1"/>
  <c r="U33" i="3" s="1"/>
  <c r="U25" i="3" a="1"/>
  <c r="U25" i="3" s="1"/>
  <c r="U17" i="3" a="1"/>
  <c r="U17" i="3" s="1"/>
  <c r="U9" i="3" a="1"/>
  <c r="U9" i="3" s="1"/>
  <c r="U354" i="3" a="1"/>
  <c r="U354" i="3" s="1"/>
  <c r="U339" i="3" a="1"/>
  <c r="U339" i="3" s="1"/>
  <c r="U331" i="3" a="1"/>
  <c r="U331" i="3" s="1"/>
  <c r="U324" i="3" a="1"/>
  <c r="U324" i="3" s="1"/>
  <c r="U316" i="3" a="1"/>
  <c r="U316" i="3" s="1"/>
  <c r="U309" i="3" a="1"/>
  <c r="U309" i="3" s="1"/>
  <c r="U302" i="3" a="1"/>
  <c r="U302" i="3" s="1"/>
  <c r="U295" i="3" a="1"/>
  <c r="U295" i="3" s="1"/>
  <c r="U287" i="3" a="1"/>
  <c r="U287" i="3" s="1"/>
  <c r="U279" i="3" a="1"/>
  <c r="U279" i="3" s="1"/>
  <c r="U272" i="3" a="1"/>
  <c r="U272" i="3" s="1"/>
  <c r="U265" i="3" a="1"/>
  <c r="U265" i="3" s="1"/>
  <c r="U257" i="3" a="1"/>
  <c r="U257" i="3" s="1"/>
  <c r="U249" i="3" a="1"/>
  <c r="U249" i="3" s="1"/>
  <c r="U241" i="3" a="1"/>
  <c r="U241" i="3" s="1"/>
  <c r="U234" i="3" a="1"/>
  <c r="U234" i="3" s="1"/>
  <c r="U226" i="3" a="1"/>
  <c r="U226" i="3" s="1"/>
  <c r="U218" i="3" a="1"/>
  <c r="U218" i="3" s="1"/>
  <c r="U210" i="3" a="1"/>
  <c r="U210" i="3" s="1"/>
  <c r="U195" i="3" a="1"/>
  <c r="U195" i="3" s="1"/>
  <c r="U187" i="3" a="1"/>
  <c r="U187" i="3" s="1"/>
  <c r="U179" i="3" a="1"/>
  <c r="U179" i="3" s="1"/>
  <c r="U171" i="3" a="1"/>
  <c r="U171" i="3" s="1"/>
  <c r="U163" i="3" a="1"/>
  <c r="U163" i="3" s="1"/>
  <c r="U156" i="3" a="1"/>
  <c r="U156" i="3" s="1"/>
  <c r="U148" i="3" a="1"/>
  <c r="U148" i="3" s="1"/>
  <c r="U140" i="3" a="1"/>
  <c r="U140" i="3" s="1"/>
  <c r="S47" i="72" s="1"/>
  <c r="U132" i="3" a="1"/>
  <c r="U132" i="3" s="1"/>
  <c r="S39" i="72" s="1"/>
  <c r="U126" i="3" a="1"/>
  <c r="U126" i="3" s="1"/>
  <c r="S33" i="72" s="1"/>
  <c r="U118" i="3" a="1"/>
  <c r="U118" i="3" s="1"/>
  <c r="S25" i="72" s="1"/>
  <c r="U110" i="3" a="1"/>
  <c r="U110" i="3" s="1"/>
  <c r="S17" i="72" s="1"/>
  <c r="U102" i="3" a="1"/>
  <c r="U102" i="3" s="1"/>
  <c r="S9" i="72" s="1"/>
  <c r="U94" i="3" a="1"/>
  <c r="U94" i="3" s="1"/>
  <c r="U86" i="3" a="1"/>
  <c r="U86" i="3" s="1"/>
  <c r="U78" i="3" a="1"/>
  <c r="U78" i="3" s="1"/>
  <c r="U70" i="3" a="1"/>
  <c r="U70" i="3" s="1"/>
  <c r="U63" i="3" a="1"/>
  <c r="U63" i="3" s="1"/>
  <c r="U56" i="3" a="1"/>
  <c r="U56" i="3" s="1"/>
  <c r="U48" i="3" a="1"/>
  <c r="U48" i="3" s="1"/>
  <c r="U40" i="3" a="1"/>
  <c r="U40" i="3" s="1"/>
  <c r="U32" i="3" a="1"/>
  <c r="U32" i="3" s="1"/>
  <c r="U24" i="3" a="1"/>
  <c r="U24" i="3" s="1"/>
  <c r="U16" i="3" a="1"/>
  <c r="U16" i="3" s="1"/>
  <c r="U8" i="3" a="1"/>
  <c r="U8" i="3" s="1"/>
  <c r="U353" i="3" a="1"/>
  <c r="U353" i="3" s="1"/>
  <c r="U346" i="3" a="1"/>
  <c r="U346" i="3" s="1"/>
  <c r="U338" i="3" a="1"/>
  <c r="U338" i="3" s="1"/>
  <c r="U323" i="3" a="1"/>
  <c r="U323" i="3" s="1"/>
  <c r="U315" i="3" a="1"/>
  <c r="U315" i="3" s="1"/>
  <c r="U308" i="3" a="1"/>
  <c r="U308" i="3" s="1"/>
  <c r="U301" i="3" a="1"/>
  <c r="U301" i="3" s="1"/>
  <c r="U294" i="3" a="1"/>
  <c r="U294" i="3" s="1"/>
  <c r="U286" i="3" a="1"/>
  <c r="U286" i="3" s="1"/>
  <c r="U271" i="3" a="1"/>
  <c r="U271" i="3" s="1"/>
  <c r="U264" i="3" a="1"/>
  <c r="U264" i="3" s="1"/>
  <c r="U256" i="3" a="1"/>
  <c r="U256" i="3" s="1"/>
  <c r="U248" i="3" a="1"/>
  <c r="U248" i="3" s="1"/>
  <c r="U240" i="3" a="1"/>
  <c r="U240" i="3" s="1"/>
  <c r="U233" i="3" a="1"/>
  <c r="U233" i="3" s="1"/>
  <c r="U225" i="3" a="1"/>
  <c r="U225" i="3" s="1"/>
  <c r="U217" i="3" a="1"/>
  <c r="U217" i="3" s="1"/>
  <c r="U209" i="3" a="1"/>
  <c r="U209" i="3" s="1"/>
  <c r="U202" i="3" a="1"/>
  <c r="U202" i="3" s="1"/>
  <c r="U194" i="3" a="1"/>
  <c r="U194" i="3" s="1"/>
  <c r="U186" i="3" a="1"/>
  <c r="U186" i="3" s="1"/>
  <c r="U178" i="3" a="1"/>
  <c r="U178" i="3" s="1"/>
  <c r="U170" i="3" a="1"/>
  <c r="U170" i="3" s="1"/>
  <c r="U162" i="3" a="1"/>
  <c r="U162" i="3" s="1"/>
  <c r="U155" i="3" a="1"/>
  <c r="U155" i="3" s="1"/>
  <c r="U147" i="3" a="1"/>
  <c r="U147" i="3" s="1"/>
  <c r="U139" i="3" a="1"/>
  <c r="U139" i="3" s="1"/>
  <c r="S46" i="72" s="1"/>
  <c r="U131" i="3" a="1"/>
  <c r="U131" i="3" s="1"/>
  <c r="S38" i="72" s="1"/>
  <c r="U125" i="3" a="1"/>
  <c r="U125" i="3" s="1"/>
  <c r="S32" i="72" s="1"/>
  <c r="U117" i="3" a="1"/>
  <c r="U117" i="3" s="1"/>
  <c r="S24" i="72" s="1"/>
  <c r="U109" i="3" a="1"/>
  <c r="U109" i="3" s="1"/>
  <c r="S16" i="72" s="1"/>
  <c r="U101" i="3" a="1"/>
  <c r="U101" i="3" s="1"/>
  <c r="S8" i="72" s="1"/>
  <c r="U93" i="3" a="1"/>
  <c r="U93" i="3" s="1"/>
  <c r="U85" i="3" a="1"/>
  <c r="U85" i="3" s="1"/>
  <c r="U77" i="3" a="1"/>
  <c r="U77" i="3" s="1"/>
  <c r="U69" i="3" a="1"/>
  <c r="U69" i="3" s="1"/>
  <c r="U55" i="3" a="1"/>
  <c r="U55" i="3" s="1"/>
  <c r="U47" i="3" a="1"/>
  <c r="U47" i="3" s="1"/>
  <c r="U39" i="3" a="1"/>
  <c r="U39" i="3" s="1"/>
  <c r="U31" i="3" a="1"/>
  <c r="U31" i="3" s="1"/>
  <c r="U23" i="3" a="1"/>
  <c r="U23" i="3" s="1"/>
  <c r="U15" i="3" a="1"/>
  <c r="U15" i="3" s="1"/>
  <c r="U352" i="3" a="1"/>
  <c r="U352" i="3" s="1"/>
  <c r="U345" i="3" a="1"/>
  <c r="U345" i="3" s="1"/>
  <c r="U337" i="3" a="1"/>
  <c r="U337" i="3" s="1"/>
  <c r="U330" i="3" a="1"/>
  <c r="U330" i="3" s="1"/>
  <c r="U322" i="3" a="1"/>
  <c r="U322" i="3" s="1"/>
  <c r="U314" i="3" a="1"/>
  <c r="U314" i="3" s="1"/>
  <c r="U307" i="3" a="1"/>
  <c r="U307" i="3" s="1"/>
  <c r="U300" i="3" a="1"/>
  <c r="U300" i="3" s="1"/>
  <c r="U293" i="3" a="1"/>
  <c r="U293" i="3" s="1"/>
  <c r="U285" i="3" a="1"/>
  <c r="U285" i="3" s="1"/>
  <c r="U278" i="3" a="1"/>
  <c r="U278" i="3" s="1"/>
  <c r="U270" i="3" a="1"/>
  <c r="U270" i="3" s="1"/>
  <c r="U263" i="3" a="1"/>
  <c r="U263" i="3" s="1"/>
  <c r="U255" i="3" a="1"/>
  <c r="U255" i="3" s="1"/>
  <c r="U247" i="3" a="1"/>
  <c r="U247" i="3" s="1"/>
  <c r="U239" i="3" a="1"/>
  <c r="U239" i="3" s="1"/>
  <c r="U232" i="3" a="1"/>
  <c r="U232" i="3" s="1"/>
  <c r="U224" i="3" a="1"/>
  <c r="U224" i="3" s="1"/>
  <c r="U216" i="3" a="1"/>
  <c r="U216" i="3" s="1"/>
  <c r="U208" i="3" a="1"/>
  <c r="U208" i="3" s="1"/>
  <c r="U201" i="3" a="1"/>
  <c r="U201" i="3" s="1"/>
  <c r="U193" i="3" a="1"/>
  <c r="U193" i="3" s="1"/>
  <c r="U185" i="3" a="1"/>
  <c r="U185" i="3" s="1"/>
  <c r="U177" i="3" a="1"/>
  <c r="U177" i="3" s="1"/>
  <c r="U169" i="3" a="1"/>
  <c r="U169" i="3" s="1"/>
  <c r="U161" i="3" a="1"/>
  <c r="U161" i="3" s="1"/>
  <c r="U154" i="3" a="1"/>
  <c r="U154" i="3" s="1"/>
  <c r="U146" i="3" a="1"/>
  <c r="U146" i="3" s="1"/>
  <c r="S53" i="72" s="1"/>
  <c r="U138" i="3" a="1"/>
  <c r="U138" i="3" s="1"/>
  <c r="S45" i="72" s="1"/>
  <c r="U124" i="3" a="1"/>
  <c r="U124" i="3" s="1"/>
  <c r="S31" i="72" s="1"/>
  <c r="U116" i="3" a="1"/>
  <c r="U116" i="3" s="1"/>
  <c r="S23" i="72" s="1"/>
  <c r="U108" i="3" a="1"/>
  <c r="U108" i="3" s="1"/>
  <c r="S15" i="72" s="1"/>
  <c r="U100" i="3" a="1"/>
  <c r="U100" i="3" s="1"/>
  <c r="S7" i="72" s="1"/>
  <c r="U92" i="3" a="1"/>
  <c r="U92" i="3" s="1"/>
  <c r="U84" i="3" a="1"/>
  <c r="U84" i="3" s="1"/>
  <c r="U76" i="3" a="1"/>
  <c r="U76" i="3" s="1"/>
  <c r="U68" i="3" a="1"/>
  <c r="U68" i="3" s="1"/>
  <c r="U62" i="3" a="1"/>
  <c r="U62" i="3" s="1"/>
  <c r="U54" i="3" a="1"/>
  <c r="U54" i="3" s="1"/>
  <c r="U46" i="3" a="1"/>
  <c r="U46" i="3" s="1"/>
  <c r="U38" i="3" a="1"/>
  <c r="U38" i="3" s="1"/>
  <c r="U30" i="3" a="1"/>
  <c r="U30" i="3" s="1"/>
  <c r="U22" i="3" a="1"/>
  <c r="U22" i="3" s="1"/>
  <c r="U14" i="3" a="1"/>
  <c r="U14" i="3" s="1"/>
  <c r="U7" i="3" a="1"/>
  <c r="U7" i="3" s="1"/>
  <c r="U351" i="3" a="1"/>
  <c r="U351" i="3" s="1"/>
  <c r="U344" i="3" a="1"/>
  <c r="U344" i="3" s="1"/>
  <c r="U336" i="3" a="1"/>
  <c r="U336" i="3" s="1"/>
  <c r="U329" i="3" a="1"/>
  <c r="U329" i="3" s="1"/>
  <c r="U321" i="3" a="1"/>
  <c r="U321" i="3" s="1"/>
  <c r="U313" i="3" a="1"/>
  <c r="U313" i="3" s="1"/>
  <c r="U299" i="3" a="1"/>
  <c r="U299" i="3" s="1"/>
  <c r="U292" i="3" a="1"/>
  <c r="U292" i="3" s="1"/>
  <c r="U284" i="3" a="1"/>
  <c r="U284" i="3" s="1"/>
  <c r="U277" i="3" a="1"/>
  <c r="U277" i="3" s="1"/>
  <c r="U269" i="3" a="1"/>
  <c r="U269" i="3" s="1"/>
  <c r="U262" i="3" a="1"/>
  <c r="U262" i="3" s="1"/>
  <c r="U254" i="3" a="1"/>
  <c r="U254" i="3" s="1"/>
  <c r="U246" i="3" a="1"/>
  <c r="U246" i="3" s="1"/>
  <c r="U238" i="3" a="1"/>
  <c r="U238" i="3" s="1"/>
  <c r="U231" i="3" a="1"/>
  <c r="U231" i="3" s="1"/>
  <c r="U223" i="3" a="1"/>
  <c r="U223" i="3" s="1"/>
  <c r="U215" i="3" a="1"/>
  <c r="U215" i="3" s="1"/>
  <c r="U207" i="3" a="1"/>
  <c r="U207" i="3" s="1"/>
  <c r="U200" i="3" a="1"/>
  <c r="U200" i="3" s="1"/>
  <c r="U192" i="3" a="1"/>
  <c r="U192" i="3" s="1"/>
  <c r="U184" i="3" a="1"/>
  <c r="U184" i="3" s="1"/>
  <c r="U176" i="3" a="1"/>
  <c r="U176" i="3" s="1"/>
  <c r="U168" i="3" a="1"/>
  <c r="U168" i="3" s="1"/>
  <c r="U160" i="3" a="1"/>
  <c r="U160" i="3" s="1"/>
  <c r="U153" i="3" a="1"/>
  <c r="U153" i="3" s="1"/>
  <c r="U145" i="3" a="1"/>
  <c r="U145" i="3" s="1"/>
  <c r="S52" i="72" s="1"/>
  <c r="U137" i="3" a="1"/>
  <c r="U137" i="3" s="1"/>
  <c r="S44" i="72" s="1"/>
  <c r="U130" i="3" a="1"/>
  <c r="U130" i="3" s="1"/>
  <c r="S37" i="72" s="1"/>
  <c r="U123" i="3" a="1"/>
  <c r="U123" i="3" s="1"/>
  <c r="S30" i="72" s="1"/>
  <c r="U115" i="3" a="1"/>
  <c r="U115" i="3" s="1"/>
  <c r="S22" i="72" s="1"/>
  <c r="U107" i="3" a="1"/>
  <c r="U107" i="3" s="1"/>
  <c r="S14" i="72" s="1"/>
  <c r="U99" i="3" a="1"/>
  <c r="U99" i="3" s="1"/>
  <c r="S6" i="72" s="1"/>
  <c r="U91" i="3" a="1"/>
  <c r="U91" i="3" s="1"/>
  <c r="U83" i="3" a="1"/>
  <c r="U83" i="3" s="1"/>
  <c r="U75" i="3" a="1"/>
  <c r="U75" i="3" s="1"/>
  <c r="U67" i="3" a="1"/>
  <c r="U67" i="3" s="1"/>
  <c r="U61" i="3" a="1"/>
  <c r="U61" i="3" s="1"/>
  <c r="U53" i="3" a="1"/>
  <c r="U53" i="3" s="1"/>
  <c r="U45" i="3" a="1"/>
  <c r="U45" i="3" s="1"/>
  <c r="U37" i="3" a="1"/>
  <c r="U37" i="3" s="1"/>
  <c r="U29" i="3" a="1"/>
  <c r="U29" i="3" s="1"/>
  <c r="U21" i="3" a="1"/>
  <c r="U21" i="3" s="1"/>
  <c r="U13" i="3" a="1"/>
  <c r="U13" i="3" s="1"/>
  <c r="U358" i="3" a="1"/>
  <c r="U358" i="3" s="1"/>
  <c r="U350" i="3" a="1"/>
  <c r="U350" i="3" s="1"/>
  <c r="U343" i="3" a="1"/>
  <c r="U343" i="3" s="1"/>
  <c r="U335" i="3" a="1"/>
  <c r="U335" i="3" s="1"/>
  <c r="U328" i="3" a="1"/>
  <c r="U328" i="3" s="1"/>
  <c r="U320" i="3" a="1"/>
  <c r="U320" i="3" s="1"/>
  <c r="U312" i="3" a="1"/>
  <c r="U312" i="3" s="1"/>
  <c r="U306" i="3" a="1"/>
  <c r="U306" i="3" s="1"/>
  <c r="U291" i="3" a="1"/>
  <c r="U291" i="3" s="1"/>
  <c r="U283" i="3" a="1"/>
  <c r="U283" i="3" s="1"/>
  <c r="U276" i="3" a="1"/>
  <c r="U276" i="3" s="1"/>
  <c r="U268" i="3" a="1"/>
  <c r="U268" i="3" s="1"/>
  <c r="U261" i="3" a="1"/>
  <c r="U261" i="3" s="1"/>
  <c r="U253" i="3" a="1"/>
  <c r="U253" i="3" s="1"/>
  <c r="U245" i="3" a="1"/>
  <c r="U245" i="3" s="1"/>
  <c r="U237" i="3" a="1"/>
  <c r="U237" i="3" s="1"/>
  <c r="U230" i="3" a="1"/>
  <c r="U230" i="3" s="1"/>
  <c r="U222" i="3" a="1"/>
  <c r="U222" i="3" s="1"/>
  <c r="U214" i="3" a="1"/>
  <c r="U214" i="3" s="1"/>
  <c r="U206" i="3" a="1"/>
  <c r="U206" i="3" s="1"/>
  <c r="U199" i="3" a="1"/>
  <c r="U199" i="3" s="1"/>
  <c r="U191" i="3" a="1"/>
  <c r="U191" i="3" s="1"/>
  <c r="U183" i="3" a="1"/>
  <c r="U183" i="3" s="1"/>
  <c r="U175" i="3" a="1"/>
  <c r="U175" i="3" s="1"/>
  <c r="U167" i="3" a="1"/>
  <c r="U167" i="3" s="1"/>
  <c r="U159" i="3" a="1"/>
  <c r="U159" i="3" s="1"/>
  <c r="U152" i="3" a="1"/>
  <c r="U152" i="3" s="1"/>
  <c r="U144" i="3" a="1"/>
  <c r="U144" i="3" s="1"/>
  <c r="S51" i="72" s="1"/>
  <c r="U136" i="3" a="1"/>
  <c r="U136" i="3" s="1"/>
  <c r="S43" i="72" s="1"/>
  <c r="U129" i="3" a="1"/>
  <c r="U129" i="3" s="1"/>
  <c r="S36" i="72" s="1"/>
  <c r="U122" i="3" a="1"/>
  <c r="U122" i="3" s="1"/>
  <c r="S29" i="72" s="1"/>
  <c r="U114" i="3" a="1"/>
  <c r="U114" i="3" s="1"/>
  <c r="S21" i="72" s="1"/>
  <c r="U106" i="3" a="1"/>
  <c r="U106" i="3" s="1"/>
  <c r="S13" i="72" s="1"/>
  <c r="U98" i="3" a="1"/>
  <c r="U98" i="3" s="1"/>
  <c r="S5" i="72" s="1"/>
  <c r="U90" i="3" a="1"/>
  <c r="U90" i="3" s="1"/>
  <c r="U82" i="3" a="1"/>
  <c r="U82" i="3" s="1"/>
  <c r="U74" i="3" a="1"/>
  <c r="U74" i="3" s="1"/>
  <c r="U60" i="3" a="1"/>
  <c r="U60" i="3" s="1"/>
  <c r="U52" i="3" a="1"/>
  <c r="U52" i="3" s="1"/>
  <c r="U44" i="3" a="1"/>
  <c r="U44" i="3" s="1"/>
  <c r="U36" i="3" a="1"/>
  <c r="U36" i="3" s="1"/>
  <c r="U28" i="3" a="1"/>
  <c r="U28" i="3" s="1"/>
  <c r="U20" i="3" a="1"/>
  <c r="U20" i="3" s="1"/>
  <c r="U12" i="3" a="1"/>
  <c r="U12" i="3" s="1"/>
  <c r="U357" i="3" a="1"/>
  <c r="U357" i="3" s="1"/>
  <c r="U349" i="3" a="1"/>
  <c r="U349" i="3" s="1"/>
  <c r="U342" i="3" a="1"/>
  <c r="U342" i="3" s="1"/>
  <c r="U334" i="3" a="1"/>
  <c r="U334" i="3" s="1"/>
  <c r="U327" i="3" a="1"/>
  <c r="U327" i="3" s="1"/>
  <c r="U319" i="3" a="1"/>
  <c r="U319" i="3" s="1"/>
  <c r="U311" i="3" a="1"/>
  <c r="U311" i="3" s="1"/>
  <c r="U305" i="3" a="1"/>
  <c r="U305" i="3" s="1"/>
  <c r="U298" i="3" a="1"/>
  <c r="U298" i="3" s="1"/>
  <c r="U290" i="3" a="1"/>
  <c r="U290" i="3" s="1"/>
  <c r="U282" i="3" a="1"/>
  <c r="U282" i="3" s="1"/>
  <c r="U275" i="3" a="1"/>
  <c r="U275" i="3" s="1"/>
  <c r="U267" i="3" a="1"/>
  <c r="U267" i="3" s="1"/>
  <c r="U260" i="3" a="1"/>
  <c r="U260" i="3" s="1"/>
  <c r="U252" i="3" a="1"/>
  <c r="U252" i="3" s="1"/>
  <c r="U244" i="3" a="1"/>
  <c r="U244" i="3" s="1"/>
  <c r="U236" i="3" a="1"/>
  <c r="U236" i="3" s="1"/>
  <c r="U229" i="3" a="1"/>
  <c r="U229" i="3" s="1"/>
  <c r="U221" i="3" a="1"/>
  <c r="U221" i="3" s="1"/>
  <c r="U213" i="3" a="1"/>
  <c r="U213" i="3" s="1"/>
  <c r="S120" i="72" s="1"/>
  <c r="U205" i="3" a="1"/>
  <c r="U205" i="3" s="1"/>
  <c r="U198" i="3" a="1"/>
  <c r="U198" i="3" s="1"/>
  <c r="U190" i="3" a="1"/>
  <c r="U190" i="3" s="1"/>
  <c r="U182" i="3" a="1"/>
  <c r="U182" i="3" s="1"/>
  <c r="U174" i="3" a="1"/>
  <c r="U174" i="3" s="1"/>
  <c r="U166" i="3" a="1"/>
  <c r="U166" i="3" s="1"/>
  <c r="U151" i="3" a="1"/>
  <c r="U151" i="3" s="1"/>
  <c r="U143" i="3" a="1"/>
  <c r="U143" i="3" s="1"/>
  <c r="S50" i="72" s="1"/>
  <c r="U135" i="3" a="1"/>
  <c r="U135" i="3" s="1"/>
  <c r="S42" i="72" s="1"/>
  <c r="U128" i="3" a="1"/>
  <c r="U128" i="3" s="1"/>
  <c r="S35" i="72" s="1"/>
  <c r="U121" i="3" a="1"/>
  <c r="U121" i="3" s="1"/>
  <c r="S28" i="72" s="1"/>
  <c r="U113" i="3" a="1"/>
  <c r="U113" i="3" s="1"/>
  <c r="S20" i="72" s="1"/>
  <c r="U105" i="3" a="1"/>
  <c r="U105" i="3" s="1"/>
  <c r="S12" i="72" s="1"/>
  <c r="U97" i="3" a="1"/>
  <c r="U97" i="3" s="1"/>
  <c r="S4" i="72" s="1"/>
  <c r="U89" i="3" a="1"/>
  <c r="U89" i="3" s="1"/>
  <c r="U81" i="3" a="1"/>
  <c r="U81" i="3" s="1"/>
  <c r="U73" i="3" a="1"/>
  <c r="U73" i="3" s="1"/>
  <c r="U66" i="3" a="1"/>
  <c r="U66" i="3" s="1"/>
  <c r="U59" i="3" a="1"/>
  <c r="U59" i="3" s="1"/>
  <c r="U51" i="3" a="1"/>
  <c r="U51" i="3" s="1"/>
  <c r="U43" i="3" a="1"/>
  <c r="U43" i="3" s="1"/>
  <c r="U35" i="3" a="1"/>
  <c r="U35" i="3" s="1"/>
  <c r="U27" i="3" a="1"/>
  <c r="U27" i="3" s="1"/>
  <c r="U19" i="3" a="1"/>
  <c r="U19" i="3" s="1"/>
  <c r="S32" i="70"/>
  <c r="L38" i="70"/>
  <c r="K42" i="70"/>
  <c r="R28" i="70"/>
  <c r="S27" i="70" s="1"/>
  <c r="S16" i="70"/>
  <c r="L74" i="70"/>
  <c r="J56" i="70"/>
  <c r="R14" i="70"/>
  <c r="S13" i="70" s="1"/>
  <c r="R30" i="70"/>
  <c r="S29" i="70" s="1"/>
  <c r="R46" i="70"/>
  <c r="S45" i="70" s="1"/>
  <c r="R62" i="70"/>
  <c r="S61" i="70" s="1"/>
  <c r="R78" i="70"/>
  <c r="S77" i="70" s="1"/>
  <c r="L24" i="70"/>
  <c r="R20" i="70"/>
  <c r="S19" i="70" s="1"/>
  <c r="R36" i="70"/>
  <c r="S81" i="70"/>
  <c r="R60" i="70"/>
  <c r="S59" i="70" s="1"/>
  <c r="S80" i="70"/>
  <c r="S48" i="70"/>
  <c r="R76" i="70"/>
  <c r="S75" i="70" s="1"/>
  <c r="S64" i="70"/>
  <c r="N57" i="70"/>
  <c r="S42" i="70"/>
  <c r="S41" i="70"/>
  <c r="S30" i="70"/>
  <c r="S62" i="70"/>
  <c r="S78" i="70"/>
  <c r="S35" i="70"/>
  <c r="S36" i="70"/>
  <c r="S51" i="70"/>
  <c r="S52" i="70"/>
  <c r="S22" i="70"/>
  <c r="S38" i="70"/>
  <c r="S54" i="70"/>
  <c r="S70" i="70"/>
  <c r="S67" i="70"/>
  <c r="S68" i="70"/>
  <c r="S56" i="70"/>
  <c r="S76" i="70"/>
  <c r="S60" i="70"/>
  <c r="S44" i="70"/>
  <c r="S28" i="70"/>
  <c r="N81" i="70"/>
  <c r="N83" i="70"/>
  <c r="N31" i="70"/>
  <c r="N47" i="70"/>
  <c r="N63" i="70"/>
  <c r="J80" i="70"/>
  <c r="S74" i="70"/>
  <c r="S58" i="70"/>
  <c r="M24" i="70"/>
  <c r="M32" i="70"/>
  <c r="M80" i="70"/>
  <c r="N82" i="70"/>
  <c r="R18" i="70"/>
  <c r="R34" i="70"/>
  <c r="R50" i="70"/>
  <c r="R66" i="70"/>
  <c r="N49" i="70"/>
  <c r="S26" i="70"/>
  <c r="K36" i="70"/>
  <c r="M40" i="70"/>
  <c r="N37" i="70"/>
  <c r="K24" i="70"/>
  <c r="M28" i="70"/>
  <c r="M46" i="70"/>
  <c r="L50" i="70"/>
  <c r="K56" i="70"/>
  <c r="M60" i="70"/>
  <c r="L66" i="70"/>
  <c r="N66" i="70" s="1"/>
  <c r="O66" i="70" s="1"/>
  <c r="K72" i="70"/>
  <c r="M76" i="70"/>
  <c r="N39" i="70"/>
  <c r="N71" i="70"/>
  <c r="N84" i="70"/>
  <c r="M34" i="70"/>
  <c r="J42" i="70"/>
  <c r="J58" i="70"/>
  <c r="J74" i="70"/>
  <c r="R24" i="70"/>
  <c r="S23" i="70" s="1"/>
  <c r="R40" i="70"/>
  <c r="S39" i="70" s="1"/>
  <c r="R56" i="70"/>
  <c r="S55" i="70" s="1"/>
  <c r="R72" i="70"/>
  <c r="S71" i="70" s="1"/>
  <c r="M26" i="70"/>
  <c r="L32" i="70"/>
  <c r="K38" i="70"/>
  <c r="M42" i="70"/>
  <c r="L48" i="70"/>
  <c r="K54" i="70"/>
  <c r="L64" i="70"/>
  <c r="K70" i="70"/>
  <c r="M74" i="70"/>
  <c r="L80" i="70"/>
  <c r="L36" i="70"/>
  <c r="N59" i="70"/>
  <c r="L26" i="70"/>
  <c r="L58" i="70"/>
  <c r="L30" i="70"/>
  <c r="K34" i="70"/>
  <c r="M38" i="70"/>
  <c r="L46" i="70"/>
  <c r="K52" i="70"/>
  <c r="M56" i="70"/>
  <c r="L62" i="70"/>
  <c r="K68" i="70"/>
  <c r="M72" i="70"/>
  <c r="L78" i="70"/>
  <c r="N29" i="70"/>
  <c r="N77" i="70"/>
  <c r="N69" i="70"/>
  <c r="N61" i="70"/>
  <c r="N53" i="70"/>
  <c r="N45" i="70"/>
  <c r="M52" i="70"/>
  <c r="N75" i="70"/>
  <c r="K26" i="70"/>
  <c r="M30" i="70"/>
  <c r="L52" i="70"/>
  <c r="K58" i="70"/>
  <c r="M62" i="70"/>
  <c r="L68" i="70"/>
  <c r="K74" i="70"/>
  <c r="M78" i="70"/>
  <c r="J36" i="70"/>
  <c r="J48" i="70"/>
  <c r="J68" i="70"/>
  <c r="K80" i="70"/>
  <c r="M58" i="70"/>
  <c r="J30" i="70"/>
  <c r="J40" i="70"/>
  <c r="J50" i="70"/>
  <c r="J60" i="70"/>
  <c r="J72" i="70"/>
  <c r="M68" i="70"/>
  <c r="N43" i="70"/>
  <c r="K28" i="70"/>
  <c r="M48" i="70"/>
  <c r="L54" i="70"/>
  <c r="K60" i="70"/>
  <c r="M64" i="70"/>
  <c r="L70" i="70"/>
  <c r="K76" i="70"/>
  <c r="N73" i="70"/>
  <c r="N65" i="70"/>
  <c r="N41" i="70"/>
  <c r="N33" i="70"/>
  <c r="K64" i="70"/>
  <c r="K44" i="70"/>
  <c r="L42" i="70"/>
  <c r="K50" i="70"/>
  <c r="L76" i="70"/>
  <c r="J32" i="70"/>
  <c r="J52" i="70"/>
  <c r="J64" i="70"/>
  <c r="N79" i="70"/>
  <c r="N55" i="70"/>
  <c r="J44" i="70"/>
  <c r="J76" i="70"/>
  <c r="J38" i="70"/>
  <c r="J46" i="70"/>
  <c r="N46" i="70" s="1"/>
  <c r="J54" i="70"/>
  <c r="J62" i="70"/>
  <c r="J70" i="70"/>
  <c r="J78" i="70"/>
  <c r="N78" i="70" s="1"/>
  <c r="AS36" i="67"/>
  <c r="AS40" i="67"/>
  <c r="AS9" i="67"/>
  <c r="AS11" i="67"/>
  <c r="AS31" i="67"/>
  <c r="AS33" i="67"/>
  <c r="R4" i="67"/>
  <c r="AU5" i="62"/>
  <c r="AU6" i="62"/>
  <c r="AU7" i="62"/>
  <c r="AU8" i="62"/>
  <c r="AO5" i="62"/>
  <c r="AO6" i="62"/>
  <c r="AO7" i="62"/>
  <c r="AO8" i="62"/>
  <c r="AO4" i="62"/>
  <c r="AU4" i="62" s="1"/>
  <c r="BA4" i="62" s="1"/>
  <c r="AX8" i="62"/>
  <c r="AX7" i="62"/>
  <c r="AX6" i="62"/>
  <c r="AX5" i="62"/>
  <c r="AX4" i="62"/>
  <c r="BA8" i="62"/>
  <c r="AZ8" i="62"/>
  <c r="AY8" i="62"/>
  <c r="BA7" i="62"/>
  <c r="AZ7" i="62"/>
  <c r="AY7" i="62"/>
  <c r="BA6" i="62"/>
  <c r="AZ6" i="62"/>
  <c r="AY6" i="62"/>
  <c r="BA5" i="62"/>
  <c r="AZ5" i="62"/>
  <c r="AY5" i="62"/>
  <c r="AT8" i="62"/>
  <c r="AT7" i="62"/>
  <c r="AT6" i="62"/>
  <c r="AT5" i="62"/>
  <c r="AN5" i="62"/>
  <c r="AN6" i="62"/>
  <c r="AN7" i="62"/>
  <c r="AN8" i="62"/>
  <c r="AN4" i="62"/>
  <c r="AT4" i="62" s="1"/>
  <c r="AZ4" i="62" s="1"/>
  <c r="AS8" i="62"/>
  <c r="AS7" i="62"/>
  <c r="AS6" i="62"/>
  <c r="AS5" i="62"/>
  <c r="AM8" i="62"/>
  <c r="AM7" i="62"/>
  <c r="AM6" i="62"/>
  <c r="AM5" i="62"/>
  <c r="AM4" i="62"/>
  <c r="AS4" i="62" s="1"/>
  <c r="AY4" i="62" s="1"/>
  <c r="AL8" i="62"/>
  <c r="AL7" i="62"/>
  <c r="AL6" i="62"/>
  <c r="AL5" i="62"/>
  <c r="AL30" i="62"/>
  <c r="AL14" i="62"/>
  <c r="AL15" i="62"/>
  <c r="AL16" i="62"/>
  <c r="AL17" i="62"/>
  <c r="AL18" i="62"/>
  <c r="AL19" i="62"/>
  <c r="AL20" i="62"/>
  <c r="AL21" i="62"/>
  <c r="AL22" i="62"/>
  <c r="AL23" i="62"/>
  <c r="AL24" i="62"/>
  <c r="AL25" i="62"/>
  <c r="AL26" i="62"/>
  <c r="AL27" i="62"/>
  <c r="AL28" i="62"/>
  <c r="AL29" i="62"/>
  <c r="AL31" i="62"/>
  <c r="AL32" i="62"/>
  <c r="AL33" i="62"/>
  <c r="AL34" i="62"/>
  <c r="AL35" i="62"/>
  <c r="AL36" i="62"/>
  <c r="AL37" i="62"/>
  <c r="AL38" i="62"/>
  <c r="AL39" i="62"/>
  <c r="AL40" i="62"/>
  <c r="AL41" i="62"/>
  <c r="AL13" i="62"/>
  <c r="T15" i="3" a="1"/>
  <c r="T15" i="3" s="1"/>
  <c r="T274" i="3" a="1"/>
  <c r="T274" i="3" s="1"/>
  <c r="T338" i="3" a="1"/>
  <c r="T338" i="3" s="1"/>
  <c r="T346" i="3" a="1"/>
  <c r="T346" i="3" s="1"/>
  <c r="T354" i="3" a="1"/>
  <c r="T354" i="3" s="1"/>
  <c r="T1" i="3"/>
  <c r="T8" i="3" s="1" a="1"/>
  <c r="T8" i="3" s="1"/>
  <c r="S1" i="3"/>
  <c r="S8" i="3" s="1" a="1"/>
  <c r="S8" i="3" s="1"/>
  <c r="AS27" i="67" l="1"/>
  <c r="AS7" i="67"/>
  <c r="AS29" i="67"/>
  <c r="AS28" i="67"/>
  <c r="AS34" i="67"/>
  <c r="AS25" i="67"/>
  <c r="AS16" i="67"/>
  <c r="AS21" i="67"/>
  <c r="AS23" i="67"/>
  <c r="AS12" i="67"/>
  <c r="AS5" i="67"/>
  <c r="AS4" i="67"/>
  <c r="AS19" i="67"/>
  <c r="AS8" i="67"/>
  <c r="AS39" i="67"/>
  <c r="AS17" i="67"/>
  <c r="AS37" i="67"/>
  <c r="AS35" i="67"/>
  <c r="AS15" i="67"/>
  <c r="AS13" i="67"/>
  <c r="AS26" i="67"/>
  <c r="AS24" i="67"/>
  <c r="AS18" i="67"/>
  <c r="AS20" i="67"/>
  <c r="AS10" i="67"/>
  <c r="AS6" i="67"/>
  <c r="AS22" i="67"/>
  <c r="AS38" i="67"/>
  <c r="T6" i="3" a="1"/>
  <c r="T6" i="3" s="1"/>
  <c r="T211" i="3" a="1"/>
  <c r="T211" i="3" s="1"/>
  <c r="T66" i="60" s="1"/>
  <c r="T352" i="3" a="1"/>
  <c r="T352" i="3" s="1"/>
  <c r="T149" i="3" a="1"/>
  <c r="T149" i="3" s="1"/>
  <c r="T4" i="60" s="1"/>
  <c r="T79" i="3" a="1"/>
  <c r="T79" i="3" s="1"/>
  <c r="T330" i="3" a="1"/>
  <c r="T330" i="3" s="1"/>
  <c r="T266" i="3" a="1"/>
  <c r="T266" i="3" s="1"/>
  <c r="T203" i="3" a="1"/>
  <c r="T203" i="3" s="1"/>
  <c r="T58" i="60" s="1"/>
  <c r="T141" i="3" a="1"/>
  <c r="T141" i="3" s="1"/>
  <c r="T71" i="3" a="1"/>
  <c r="T71" i="3" s="1"/>
  <c r="T322" i="3" a="1"/>
  <c r="T322" i="3" s="1"/>
  <c r="T258" i="3" a="1"/>
  <c r="T258" i="3" s="1"/>
  <c r="T195" i="3" a="1"/>
  <c r="T195" i="3" s="1"/>
  <c r="T50" i="60" s="1"/>
  <c r="T134" i="3" a="1"/>
  <c r="T134" i="3" s="1"/>
  <c r="T63" i="3" a="1"/>
  <c r="T63" i="3" s="1"/>
  <c r="T314" i="3" a="1"/>
  <c r="T314" i="3" s="1"/>
  <c r="T250" i="3" a="1"/>
  <c r="T250" i="3" s="1"/>
  <c r="T188" i="3" a="1"/>
  <c r="T188" i="3" s="1"/>
  <c r="T43" i="60" s="1"/>
  <c r="T126" i="3" a="1"/>
  <c r="T126" i="3" s="1"/>
  <c r="T55" i="3" a="1"/>
  <c r="T55" i="3" s="1"/>
  <c r="T306" i="3" a="1"/>
  <c r="T306" i="3" s="1"/>
  <c r="T243" i="3" a="1"/>
  <c r="T243" i="3" s="1"/>
  <c r="T180" i="3" a="1"/>
  <c r="T180" i="3" s="1"/>
  <c r="T35" i="60" s="1"/>
  <c r="T118" i="3" a="1"/>
  <c r="T118" i="3" s="1"/>
  <c r="T47" i="3" a="1"/>
  <c r="T47" i="3" s="1"/>
  <c r="T298" i="3" a="1"/>
  <c r="T298" i="3" s="1"/>
  <c r="T235" i="3" a="1"/>
  <c r="T235" i="3" s="1"/>
  <c r="T172" i="3" a="1"/>
  <c r="T172" i="3" s="1"/>
  <c r="T27" i="60" s="1"/>
  <c r="T110" i="3" a="1"/>
  <c r="T110" i="3" s="1"/>
  <c r="T39" i="3" a="1"/>
  <c r="T39" i="3" s="1"/>
  <c r="T290" i="3" a="1"/>
  <c r="T290" i="3" s="1"/>
  <c r="T227" i="3" a="1"/>
  <c r="T227" i="3" s="1"/>
  <c r="T164" i="3" a="1"/>
  <c r="T164" i="3" s="1"/>
  <c r="T19" i="60" s="1"/>
  <c r="T95" i="3" a="1"/>
  <c r="T95" i="3" s="1"/>
  <c r="T31" i="3" a="1"/>
  <c r="T31" i="3" s="1"/>
  <c r="T282" i="3" a="1"/>
  <c r="T282" i="3" s="1"/>
  <c r="T219" i="3" a="1"/>
  <c r="T219" i="3" s="1"/>
  <c r="T157" i="3" a="1"/>
  <c r="T157" i="3" s="1"/>
  <c r="T12" i="60" s="1"/>
  <c r="T87" i="3" a="1"/>
  <c r="T87" i="3" s="1"/>
  <c r="T23" i="3" a="1"/>
  <c r="T23" i="3" s="1"/>
  <c r="V53" i="60"/>
  <c r="S105" i="72"/>
  <c r="V14" i="60"/>
  <c r="S66" i="72"/>
  <c r="V39" i="60"/>
  <c r="S91" i="72"/>
  <c r="V9" i="60"/>
  <c r="S61" i="72"/>
  <c r="V41" i="60"/>
  <c r="S93" i="72"/>
  <c r="V11" i="60"/>
  <c r="S63" i="72"/>
  <c r="V51" i="60"/>
  <c r="S103" i="72"/>
  <c r="V13" i="60"/>
  <c r="S65" i="72"/>
  <c r="V60" i="60"/>
  <c r="S112" i="72"/>
  <c r="V22" i="60"/>
  <c r="S74" i="72"/>
  <c r="V47" i="60"/>
  <c r="S99" i="72"/>
  <c r="V16" i="60"/>
  <c r="S68" i="72"/>
  <c r="V49" i="60"/>
  <c r="S101" i="72"/>
  <c r="V18" i="60"/>
  <c r="S70" i="72"/>
  <c r="V58" i="60"/>
  <c r="S110" i="72"/>
  <c r="V20" i="60"/>
  <c r="S72" i="72"/>
  <c r="V30" i="60"/>
  <c r="S82" i="72"/>
  <c r="V55" i="60"/>
  <c r="S107" i="72"/>
  <c r="V24" i="60"/>
  <c r="S76" i="72"/>
  <c r="V57" i="60"/>
  <c r="S109" i="72"/>
  <c r="V26" i="60"/>
  <c r="S78" i="72"/>
  <c r="V4" i="60"/>
  <c r="S56" i="72"/>
  <c r="V66" i="60"/>
  <c r="S118" i="72"/>
  <c r="V6" i="60"/>
  <c r="S58" i="72"/>
  <c r="V38" i="60"/>
  <c r="S90" i="72"/>
  <c r="V62" i="60"/>
  <c r="S114" i="72"/>
  <c r="V32" i="60"/>
  <c r="S84" i="72"/>
  <c r="V2" i="60"/>
  <c r="S54" i="72"/>
  <c r="V64" i="60"/>
  <c r="S116" i="72"/>
  <c r="V34" i="60"/>
  <c r="S86" i="72"/>
  <c r="V12" i="60"/>
  <c r="S64" i="72"/>
  <c r="V36" i="60"/>
  <c r="S88" i="72"/>
  <c r="V21" i="60"/>
  <c r="S73" i="72"/>
  <c r="V46" i="60"/>
  <c r="S98" i="72"/>
  <c r="V8" i="60"/>
  <c r="S60" i="72"/>
  <c r="V40" i="60"/>
  <c r="S92" i="72"/>
  <c r="V10" i="60"/>
  <c r="S62" i="72"/>
  <c r="V42" i="60"/>
  <c r="S94" i="72"/>
  <c r="V19" i="60"/>
  <c r="S71" i="72"/>
  <c r="V44" i="60"/>
  <c r="S96" i="72"/>
  <c r="V29" i="60"/>
  <c r="S81" i="72"/>
  <c r="V54" i="60"/>
  <c r="S106" i="72"/>
  <c r="V15" i="60"/>
  <c r="S67" i="72"/>
  <c r="V48" i="60"/>
  <c r="S100" i="72"/>
  <c r="V17" i="60"/>
  <c r="S69" i="72"/>
  <c r="V50" i="60"/>
  <c r="S102" i="72"/>
  <c r="V27" i="60"/>
  <c r="S79" i="72"/>
  <c r="V52" i="60"/>
  <c r="S104" i="72"/>
  <c r="V37" i="60"/>
  <c r="S89" i="72"/>
  <c r="V61" i="60"/>
  <c r="S113" i="72"/>
  <c r="V23" i="60"/>
  <c r="S75" i="72"/>
  <c r="V56" i="60"/>
  <c r="S108" i="72"/>
  <c r="V25" i="60"/>
  <c r="S77" i="72"/>
  <c r="V65" i="60"/>
  <c r="S117" i="72"/>
  <c r="V35" i="60"/>
  <c r="S87" i="72"/>
  <c r="V59" i="60"/>
  <c r="S111" i="72"/>
  <c r="V45" i="60"/>
  <c r="S97" i="72"/>
  <c r="V7" i="60"/>
  <c r="S59" i="72"/>
  <c r="V31" i="60"/>
  <c r="S83" i="72"/>
  <c r="V63" i="60"/>
  <c r="S115" i="72"/>
  <c r="V33" i="60"/>
  <c r="S85" i="72"/>
  <c r="V3" i="60"/>
  <c r="S55" i="72"/>
  <c r="V43" i="60"/>
  <c r="S95" i="72"/>
  <c r="V5" i="60"/>
  <c r="S57" i="72"/>
  <c r="V67" i="60"/>
  <c r="S119" i="72"/>
  <c r="V28" i="60"/>
  <c r="S80" i="72"/>
  <c r="T353" i="3" a="1"/>
  <c r="T353" i="3" s="1"/>
  <c r="T345" i="3" a="1"/>
  <c r="T345" i="3" s="1"/>
  <c r="T337" i="3" a="1"/>
  <c r="T337" i="3" s="1"/>
  <c r="T329" i="3" a="1"/>
  <c r="T329" i="3" s="1"/>
  <c r="T321" i="3" a="1"/>
  <c r="T321" i="3" s="1"/>
  <c r="T313" i="3" a="1"/>
  <c r="T313" i="3" s="1"/>
  <c r="T305" i="3" a="1"/>
  <c r="T305" i="3" s="1"/>
  <c r="T297" i="3" a="1"/>
  <c r="T297" i="3" s="1"/>
  <c r="T289" i="3" a="1"/>
  <c r="T289" i="3" s="1"/>
  <c r="T281" i="3" a="1"/>
  <c r="T281" i="3" s="1"/>
  <c r="T273" i="3" a="1"/>
  <c r="T273" i="3" s="1"/>
  <c r="T265" i="3" a="1"/>
  <c r="T265" i="3" s="1"/>
  <c r="T257" i="3" a="1"/>
  <c r="T257" i="3" s="1"/>
  <c r="T249" i="3" a="1"/>
  <c r="T249" i="3" s="1"/>
  <c r="T242" i="3" a="1"/>
  <c r="T242" i="3" s="1"/>
  <c r="T234" i="3" a="1"/>
  <c r="T234" i="3" s="1"/>
  <c r="T226" i="3" a="1"/>
  <c r="T226" i="3" s="1"/>
  <c r="T218" i="3" a="1"/>
  <c r="T218" i="3" s="1"/>
  <c r="T210" i="3" a="1"/>
  <c r="T210" i="3" s="1"/>
  <c r="T65" i="60" s="1"/>
  <c r="T202" i="3" a="1"/>
  <c r="T202" i="3" s="1"/>
  <c r="T57" i="60" s="1"/>
  <c r="T194" i="3" a="1"/>
  <c r="T194" i="3" s="1"/>
  <c r="T49" i="60" s="1"/>
  <c r="T187" i="3" a="1"/>
  <c r="T187" i="3" s="1"/>
  <c r="T42" i="60" s="1"/>
  <c r="T179" i="3" a="1"/>
  <c r="T179" i="3" s="1"/>
  <c r="T34" i="60" s="1"/>
  <c r="T171" i="3" a="1"/>
  <c r="T171" i="3" s="1"/>
  <c r="T26" i="60" s="1"/>
  <c r="T163" i="3" a="1"/>
  <c r="T163" i="3" s="1"/>
  <c r="T18" i="60" s="1"/>
  <c r="T156" i="3" a="1"/>
  <c r="T156" i="3" s="1"/>
  <c r="T11" i="60" s="1"/>
  <c r="T148" i="3" a="1"/>
  <c r="T148" i="3" s="1"/>
  <c r="T3" i="60" s="1"/>
  <c r="T140" i="3" a="1"/>
  <c r="T140" i="3" s="1"/>
  <c r="T133" i="3" a="1"/>
  <c r="T133" i="3" s="1"/>
  <c r="T125" i="3" a="1"/>
  <c r="T125" i="3" s="1"/>
  <c r="T117" i="3" a="1"/>
  <c r="T117" i="3" s="1"/>
  <c r="T109" i="3" a="1"/>
  <c r="T109" i="3" s="1"/>
  <c r="T102" i="3" a="1"/>
  <c r="T102" i="3" s="1"/>
  <c r="T94" i="3" a="1"/>
  <c r="T94" i="3" s="1"/>
  <c r="T86" i="3" a="1"/>
  <c r="T86" i="3" s="1"/>
  <c r="T78" i="3" a="1"/>
  <c r="T78" i="3" s="1"/>
  <c r="T70" i="3" a="1"/>
  <c r="T70" i="3" s="1"/>
  <c r="T62" i="3" a="1"/>
  <c r="T62" i="3" s="1"/>
  <c r="T54" i="3" a="1"/>
  <c r="T54" i="3" s="1"/>
  <c r="T46" i="3" a="1"/>
  <c r="T46" i="3" s="1"/>
  <c r="T38" i="3" a="1"/>
  <c r="T38" i="3" s="1"/>
  <c r="T30" i="3" a="1"/>
  <c r="T30" i="3" s="1"/>
  <c r="T22" i="3" a="1"/>
  <c r="T22" i="3" s="1"/>
  <c r="T14" i="3" a="1"/>
  <c r="T14" i="3" s="1"/>
  <c r="T344" i="3" a="1"/>
  <c r="T344" i="3" s="1"/>
  <c r="T336" i="3" a="1"/>
  <c r="T336" i="3" s="1"/>
  <c r="T328" i="3" a="1"/>
  <c r="T328" i="3" s="1"/>
  <c r="T320" i="3" a="1"/>
  <c r="T320" i="3" s="1"/>
  <c r="T312" i="3" a="1"/>
  <c r="T312" i="3" s="1"/>
  <c r="T304" i="3" a="1"/>
  <c r="T304" i="3" s="1"/>
  <c r="T296" i="3" a="1"/>
  <c r="T296" i="3" s="1"/>
  <c r="T288" i="3" a="1"/>
  <c r="T288" i="3" s="1"/>
  <c r="T280" i="3" a="1"/>
  <c r="T280" i="3" s="1"/>
  <c r="T272" i="3" a="1"/>
  <c r="T272" i="3" s="1"/>
  <c r="T264" i="3" a="1"/>
  <c r="T264" i="3" s="1"/>
  <c r="T256" i="3" a="1"/>
  <c r="T256" i="3" s="1"/>
  <c r="T248" i="3" a="1"/>
  <c r="T248" i="3" s="1"/>
  <c r="T241" i="3" a="1"/>
  <c r="T241" i="3" s="1"/>
  <c r="T233" i="3" a="1"/>
  <c r="T233" i="3" s="1"/>
  <c r="T225" i="3" a="1"/>
  <c r="T225" i="3" s="1"/>
  <c r="T217" i="3" a="1"/>
  <c r="T217" i="3" s="1"/>
  <c r="T209" i="3" a="1"/>
  <c r="T209" i="3" s="1"/>
  <c r="T64" i="60" s="1"/>
  <c r="T201" i="3" a="1"/>
  <c r="T201" i="3" s="1"/>
  <c r="T56" i="60" s="1"/>
  <c r="T193" i="3" a="1"/>
  <c r="T193" i="3" s="1"/>
  <c r="T48" i="60" s="1"/>
  <c r="T186" i="3" a="1"/>
  <c r="T186" i="3" s="1"/>
  <c r="T41" i="60" s="1"/>
  <c r="T178" i="3" a="1"/>
  <c r="T178" i="3" s="1"/>
  <c r="T33" i="60" s="1"/>
  <c r="T170" i="3" a="1"/>
  <c r="T170" i="3" s="1"/>
  <c r="T25" i="60" s="1"/>
  <c r="T162" i="3" a="1"/>
  <c r="T162" i="3" s="1"/>
  <c r="T17" i="60" s="1"/>
  <c r="T155" i="3" a="1"/>
  <c r="T155" i="3" s="1"/>
  <c r="T10" i="60" s="1"/>
  <c r="T147" i="3" a="1"/>
  <c r="T147" i="3" s="1"/>
  <c r="T2" i="60" s="1"/>
  <c r="T139" i="3" a="1"/>
  <c r="T139" i="3" s="1"/>
  <c r="T132" i="3" a="1"/>
  <c r="T132" i="3" s="1"/>
  <c r="T124" i="3" a="1"/>
  <c r="T124" i="3" s="1"/>
  <c r="T116" i="3" a="1"/>
  <c r="T116" i="3" s="1"/>
  <c r="T108" i="3" a="1"/>
  <c r="T108" i="3" s="1"/>
  <c r="T101" i="3" a="1"/>
  <c r="T101" i="3" s="1"/>
  <c r="T93" i="3" a="1"/>
  <c r="T93" i="3" s="1"/>
  <c r="T85" i="3" a="1"/>
  <c r="T85" i="3" s="1"/>
  <c r="T77" i="3" a="1"/>
  <c r="T77" i="3" s="1"/>
  <c r="T69" i="3" a="1"/>
  <c r="T69" i="3" s="1"/>
  <c r="T61" i="3" a="1"/>
  <c r="T61" i="3" s="1"/>
  <c r="T53" i="3" a="1"/>
  <c r="T53" i="3" s="1"/>
  <c r="T45" i="3" a="1"/>
  <c r="T45" i="3" s="1"/>
  <c r="T37" i="3" a="1"/>
  <c r="T37" i="3" s="1"/>
  <c r="T29" i="3" a="1"/>
  <c r="T29" i="3" s="1"/>
  <c r="T21" i="3" a="1"/>
  <c r="T21" i="3" s="1"/>
  <c r="T13" i="3" a="1"/>
  <c r="T13" i="3" s="1"/>
  <c r="T343" i="3" a="1"/>
  <c r="T343" i="3" s="1"/>
  <c r="T335" i="3" a="1"/>
  <c r="T335" i="3" s="1"/>
  <c r="T327" i="3" a="1"/>
  <c r="T327" i="3" s="1"/>
  <c r="T319" i="3" a="1"/>
  <c r="T319" i="3" s="1"/>
  <c r="T311" i="3" a="1"/>
  <c r="T311" i="3" s="1"/>
  <c r="T303" i="3" a="1"/>
  <c r="T303" i="3" s="1"/>
  <c r="T295" i="3" a="1"/>
  <c r="T295" i="3" s="1"/>
  <c r="T287" i="3" a="1"/>
  <c r="T287" i="3" s="1"/>
  <c r="T279" i="3" a="1"/>
  <c r="T279" i="3" s="1"/>
  <c r="T271" i="3" a="1"/>
  <c r="T271" i="3" s="1"/>
  <c r="T263" i="3" a="1"/>
  <c r="T263" i="3" s="1"/>
  <c r="T255" i="3" a="1"/>
  <c r="T255" i="3" s="1"/>
  <c r="T247" i="3" a="1"/>
  <c r="T247" i="3" s="1"/>
  <c r="T240" i="3" a="1"/>
  <c r="T240" i="3" s="1"/>
  <c r="T232" i="3" a="1"/>
  <c r="T232" i="3" s="1"/>
  <c r="T224" i="3" a="1"/>
  <c r="T224" i="3" s="1"/>
  <c r="T216" i="3" a="1"/>
  <c r="T216" i="3" s="1"/>
  <c r="T208" i="3" a="1"/>
  <c r="T208" i="3" s="1"/>
  <c r="T63" i="60" s="1"/>
  <c r="T200" i="3" a="1"/>
  <c r="T200" i="3" s="1"/>
  <c r="T55" i="60" s="1"/>
  <c r="T192" i="3" a="1"/>
  <c r="T192" i="3" s="1"/>
  <c r="T47" i="60" s="1"/>
  <c r="T185" i="3" a="1"/>
  <c r="T185" i="3" s="1"/>
  <c r="T40" i="60" s="1"/>
  <c r="T177" i="3" a="1"/>
  <c r="T177" i="3" s="1"/>
  <c r="T32" i="60" s="1"/>
  <c r="T169" i="3" a="1"/>
  <c r="T169" i="3" s="1"/>
  <c r="T24" i="60" s="1"/>
  <c r="T161" i="3" a="1"/>
  <c r="T161" i="3" s="1"/>
  <c r="T16" i="60" s="1"/>
  <c r="T154" i="3" a="1"/>
  <c r="T154" i="3" s="1"/>
  <c r="T9" i="60" s="1"/>
  <c r="T146" i="3" a="1"/>
  <c r="T146" i="3" s="1"/>
  <c r="T138" i="3" a="1"/>
  <c r="T138" i="3" s="1"/>
  <c r="T131" i="3" a="1"/>
  <c r="T131" i="3" s="1"/>
  <c r="T123" i="3" a="1"/>
  <c r="T123" i="3" s="1"/>
  <c r="T115" i="3" a="1"/>
  <c r="T115" i="3" s="1"/>
  <c r="T107" i="3" a="1"/>
  <c r="T107" i="3" s="1"/>
  <c r="T100" i="3" a="1"/>
  <c r="T100" i="3" s="1"/>
  <c r="T92" i="3" a="1"/>
  <c r="T92" i="3" s="1"/>
  <c r="T84" i="3" a="1"/>
  <c r="T84" i="3" s="1"/>
  <c r="T76" i="3" a="1"/>
  <c r="T76" i="3" s="1"/>
  <c r="T68" i="3" a="1"/>
  <c r="T68" i="3" s="1"/>
  <c r="T60" i="3" a="1"/>
  <c r="T60" i="3" s="1"/>
  <c r="T52" i="3" a="1"/>
  <c r="T52" i="3" s="1"/>
  <c r="T44" i="3" a="1"/>
  <c r="T44" i="3" s="1"/>
  <c r="T36" i="3" a="1"/>
  <c r="T36" i="3" s="1"/>
  <c r="T28" i="3" a="1"/>
  <c r="T28" i="3" s="1"/>
  <c r="T20" i="3" a="1"/>
  <c r="T20" i="3" s="1"/>
  <c r="T12" i="3" a="1"/>
  <c r="T12" i="3" s="1"/>
  <c r="T358" i="3" a="1"/>
  <c r="T358" i="3" s="1"/>
  <c r="T350" i="3" a="1"/>
  <c r="T350" i="3" s="1"/>
  <c r="T342" i="3" a="1"/>
  <c r="T342" i="3" s="1"/>
  <c r="T334" i="3" a="1"/>
  <c r="T334" i="3" s="1"/>
  <c r="T326" i="3" a="1"/>
  <c r="T326" i="3" s="1"/>
  <c r="T318" i="3" a="1"/>
  <c r="T318" i="3" s="1"/>
  <c r="T310" i="3" a="1"/>
  <c r="T310" i="3" s="1"/>
  <c r="T302" i="3" a="1"/>
  <c r="T302" i="3" s="1"/>
  <c r="T294" i="3" a="1"/>
  <c r="T294" i="3" s="1"/>
  <c r="T286" i="3" a="1"/>
  <c r="T286" i="3" s="1"/>
  <c r="T278" i="3" a="1"/>
  <c r="T278" i="3" s="1"/>
  <c r="T270" i="3" a="1"/>
  <c r="T270" i="3" s="1"/>
  <c r="T262" i="3" a="1"/>
  <c r="T262" i="3" s="1"/>
  <c r="T254" i="3" a="1"/>
  <c r="T254" i="3" s="1"/>
  <c r="T246" i="3" a="1"/>
  <c r="T246" i="3" s="1"/>
  <c r="T239" i="3" a="1"/>
  <c r="T239" i="3" s="1"/>
  <c r="T231" i="3" a="1"/>
  <c r="T231" i="3" s="1"/>
  <c r="T223" i="3" a="1"/>
  <c r="T223" i="3" s="1"/>
  <c r="T215" i="3" a="1"/>
  <c r="T215" i="3" s="1"/>
  <c r="T207" i="3" a="1"/>
  <c r="T207" i="3" s="1"/>
  <c r="T62" i="60" s="1"/>
  <c r="T199" i="3" a="1"/>
  <c r="T199" i="3" s="1"/>
  <c r="T54" i="60" s="1"/>
  <c r="T191" i="3" a="1"/>
  <c r="T191" i="3" s="1"/>
  <c r="T46" i="60" s="1"/>
  <c r="T184" i="3" a="1"/>
  <c r="T184" i="3" s="1"/>
  <c r="T39" i="60" s="1"/>
  <c r="T176" i="3" a="1"/>
  <c r="T176" i="3" s="1"/>
  <c r="T31" i="60" s="1"/>
  <c r="T168" i="3" a="1"/>
  <c r="T168" i="3" s="1"/>
  <c r="T23" i="60" s="1"/>
  <c r="T160" i="3" a="1"/>
  <c r="T160" i="3" s="1"/>
  <c r="T15" i="60" s="1"/>
  <c r="T153" i="3" a="1"/>
  <c r="T153" i="3" s="1"/>
  <c r="T8" i="60" s="1"/>
  <c r="T145" i="3" a="1"/>
  <c r="T145" i="3" s="1"/>
  <c r="T137" i="3" a="1"/>
  <c r="T137" i="3" s="1"/>
  <c r="T130" i="3" a="1"/>
  <c r="T130" i="3" s="1"/>
  <c r="T122" i="3" a="1"/>
  <c r="T122" i="3" s="1"/>
  <c r="T114" i="3" a="1"/>
  <c r="T114" i="3" s="1"/>
  <c r="T106" i="3" a="1"/>
  <c r="T106" i="3" s="1"/>
  <c r="T99" i="3" a="1"/>
  <c r="T99" i="3" s="1"/>
  <c r="T91" i="3" a="1"/>
  <c r="T91" i="3" s="1"/>
  <c r="T83" i="3" a="1"/>
  <c r="T83" i="3" s="1"/>
  <c r="T75" i="3" a="1"/>
  <c r="T75" i="3" s="1"/>
  <c r="T67" i="3" a="1"/>
  <c r="T67" i="3" s="1"/>
  <c r="T59" i="3" a="1"/>
  <c r="T59" i="3" s="1"/>
  <c r="T51" i="3" a="1"/>
  <c r="T51" i="3" s="1"/>
  <c r="T43" i="3" a="1"/>
  <c r="T43" i="3" s="1"/>
  <c r="T35" i="3" a="1"/>
  <c r="T35" i="3" s="1"/>
  <c r="T27" i="3" a="1"/>
  <c r="T27" i="3" s="1"/>
  <c r="T19" i="3" a="1"/>
  <c r="T19" i="3" s="1"/>
  <c r="T11" i="3" a="1"/>
  <c r="T11" i="3" s="1"/>
  <c r="T357" i="3" a="1"/>
  <c r="T357" i="3" s="1"/>
  <c r="T349" i="3" a="1"/>
  <c r="T349" i="3" s="1"/>
  <c r="T341" i="3" a="1"/>
  <c r="T341" i="3" s="1"/>
  <c r="T333" i="3" a="1"/>
  <c r="T333" i="3" s="1"/>
  <c r="T325" i="3" a="1"/>
  <c r="T325" i="3" s="1"/>
  <c r="T317" i="3" a="1"/>
  <c r="T317" i="3" s="1"/>
  <c r="T309" i="3" a="1"/>
  <c r="T309" i="3" s="1"/>
  <c r="T301" i="3" a="1"/>
  <c r="T301" i="3" s="1"/>
  <c r="T293" i="3" a="1"/>
  <c r="T293" i="3" s="1"/>
  <c r="T285" i="3" a="1"/>
  <c r="T285" i="3" s="1"/>
  <c r="T277" i="3" a="1"/>
  <c r="T277" i="3" s="1"/>
  <c r="T269" i="3" a="1"/>
  <c r="T269" i="3" s="1"/>
  <c r="T261" i="3" a="1"/>
  <c r="T261" i="3" s="1"/>
  <c r="T253" i="3" a="1"/>
  <c r="T253" i="3" s="1"/>
  <c r="T245" i="3" a="1"/>
  <c r="T245" i="3" s="1"/>
  <c r="T238" i="3" a="1"/>
  <c r="T238" i="3" s="1"/>
  <c r="T230" i="3" a="1"/>
  <c r="T230" i="3" s="1"/>
  <c r="T222" i="3" a="1"/>
  <c r="T222" i="3" s="1"/>
  <c r="T214" i="3" a="1"/>
  <c r="T214" i="3" s="1"/>
  <c r="T206" i="3" a="1"/>
  <c r="T206" i="3" s="1"/>
  <c r="T61" i="60" s="1"/>
  <c r="T198" i="3" a="1"/>
  <c r="T198" i="3" s="1"/>
  <c r="T53" i="60" s="1"/>
  <c r="T190" i="3" a="1"/>
  <c r="T190" i="3" s="1"/>
  <c r="T45" i="60" s="1"/>
  <c r="T183" i="3" a="1"/>
  <c r="T183" i="3" s="1"/>
  <c r="T38" i="60" s="1"/>
  <c r="T175" i="3" a="1"/>
  <c r="T175" i="3" s="1"/>
  <c r="T30" i="60" s="1"/>
  <c r="T167" i="3" a="1"/>
  <c r="T167" i="3" s="1"/>
  <c r="T22" i="60" s="1"/>
  <c r="T159" i="3" a="1"/>
  <c r="T159" i="3" s="1"/>
  <c r="T14" i="60" s="1"/>
  <c r="T152" i="3" a="1"/>
  <c r="T152" i="3" s="1"/>
  <c r="T7" i="60" s="1"/>
  <c r="T144" i="3" a="1"/>
  <c r="T144" i="3" s="1"/>
  <c r="T136" i="3" a="1"/>
  <c r="T136" i="3" s="1"/>
  <c r="T129" i="3" a="1"/>
  <c r="T129" i="3" s="1"/>
  <c r="T121" i="3" a="1"/>
  <c r="T121" i="3" s="1"/>
  <c r="T113" i="3" a="1"/>
  <c r="T113" i="3" s="1"/>
  <c r="T105" i="3" a="1"/>
  <c r="T105" i="3" s="1"/>
  <c r="T98" i="3" a="1"/>
  <c r="T98" i="3" s="1"/>
  <c r="T90" i="3" a="1"/>
  <c r="T90" i="3" s="1"/>
  <c r="T82" i="3" a="1"/>
  <c r="T82" i="3" s="1"/>
  <c r="T74" i="3" a="1"/>
  <c r="T74" i="3" s="1"/>
  <c r="T66" i="3" a="1"/>
  <c r="T66" i="3" s="1"/>
  <c r="T58" i="3" a="1"/>
  <c r="T58" i="3" s="1"/>
  <c r="T50" i="3" a="1"/>
  <c r="T50" i="3" s="1"/>
  <c r="T42" i="3" a="1"/>
  <c r="T42" i="3" s="1"/>
  <c r="T34" i="3" a="1"/>
  <c r="T34" i="3" s="1"/>
  <c r="T26" i="3" a="1"/>
  <c r="T26" i="3" s="1"/>
  <c r="T18" i="3" a="1"/>
  <c r="T18" i="3" s="1"/>
  <c r="T10" i="3" a="1"/>
  <c r="T10" i="3" s="1"/>
  <c r="T7" i="3" a="1"/>
  <c r="T7" i="3" s="1"/>
  <c r="T356" i="3" a="1"/>
  <c r="T356" i="3" s="1"/>
  <c r="T348" i="3" a="1"/>
  <c r="T348" i="3" s="1"/>
  <c r="T340" i="3" a="1"/>
  <c r="T340" i="3" s="1"/>
  <c r="T332" i="3" a="1"/>
  <c r="T332" i="3" s="1"/>
  <c r="T324" i="3" a="1"/>
  <c r="T324" i="3" s="1"/>
  <c r="T316" i="3" a="1"/>
  <c r="T316" i="3" s="1"/>
  <c r="T308" i="3" a="1"/>
  <c r="T308" i="3" s="1"/>
  <c r="T300" i="3" a="1"/>
  <c r="T300" i="3" s="1"/>
  <c r="T292" i="3" a="1"/>
  <c r="T292" i="3" s="1"/>
  <c r="T284" i="3" a="1"/>
  <c r="T284" i="3" s="1"/>
  <c r="T276" i="3" a="1"/>
  <c r="T276" i="3" s="1"/>
  <c r="T268" i="3" a="1"/>
  <c r="T268" i="3" s="1"/>
  <c r="T260" i="3" a="1"/>
  <c r="T260" i="3" s="1"/>
  <c r="T252" i="3" a="1"/>
  <c r="T252" i="3" s="1"/>
  <c r="T244" i="3" a="1"/>
  <c r="T244" i="3" s="1"/>
  <c r="T237" i="3" a="1"/>
  <c r="T237" i="3" s="1"/>
  <c r="T229" i="3" a="1"/>
  <c r="T229" i="3" s="1"/>
  <c r="T221" i="3" a="1"/>
  <c r="T221" i="3" s="1"/>
  <c r="T213" i="3" a="1"/>
  <c r="T213" i="3" s="1"/>
  <c r="T205" i="3" a="1"/>
  <c r="T205" i="3" s="1"/>
  <c r="T60" i="60" s="1"/>
  <c r="T197" i="3" a="1"/>
  <c r="T197" i="3" s="1"/>
  <c r="T52" i="60" s="1"/>
  <c r="T182" i="3" a="1"/>
  <c r="T182" i="3" s="1"/>
  <c r="T37" i="60" s="1"/>
  <c r="T174" i="3" a="1"/>
  <c r="T174" i="3" s="1"/>
  <c r="T29" i="60" s="1"/>
  <c r="T166" i="3" a="1"/>
  <c r="T166" i="3" s="1"/>
  <c r="T21" i="60" s="1"/>
  <c r="T158" i="3" a="1"/>
  <c r="T158" i="3" s="1"/>
  <c r="T13" i="60" s="1"/>
  <c r="T151" i="3" a="1"/>
  <c r="T151" i="3" s="1"/>
  <c r="T6" i="60" s="1"/>
  <c r="T143" i="3" a="1"/>
  <c r="T143" i="3" s="1"/>
  <c r="T128" i="3" a="1"/>
  <c r="T128" i="3" s="1"/>
  <c r="T120" i="3" a="1"/>
  <c r="T120" i="3" s="1"/>
  <c r="T112" i="3" a="1"/>
  <c r="T112" i="3" s="1"/>
  <c r="T104" i="3" a="1"/>
  <c r="T104" i="3" s="1"/>
  <c r="T97" i="3" a="1"/>
  <c r="T97" i="3" s="1"/>
  <c r="T89" i="3" a="1"/>
  <c r="T89" i="3" s="1"/>
  <c r="T81" i="3" a="1"/>
  <c r="T81" i="3" s="1"/>
  <c r="T73" i="3" a="1"/>
  <c r="T73" i="3" s="1"/>
  <c r="T65" i="3" a="1"/>
  <c r="T65" i="3" s="1"/>
  <c r="T57" i="3" a="1"/>
  <c r="T57" i="3" s="1"/>
  <c r="T49" i="3" a="1"/>
  <c r="T49" i="3" s="1"/>
  <c r="T41" i="3" a="1"/>
  <c r="T41" i="3" s="1"/>
  <c r="T33" i="3" a="1"/>
  <c r="T33" i="3" s="1"/>
  <c r="T25" i="3" a="1"/>
  <c r="T25" i="3" s="1"/>
  <c r="T17" i="3" a="1"/>
  <c r="T17" i="3" s="1"/>
  <c r="T9" i="3" a="1"/>
  <c r="T9" i="3" s="1"/>
  <c r="T351" i="3" a="1"/>
  <c r="T351" i="3" s="1"/>
  <c r="T355" i="3" a="1"/>
  <c r="T355" i="3" s="1"/>
  <c r="T347" i="3" a="1"/>
  <c r="T347" i="3" s="1"/>
  <c r="T339" i="3" a="1"/>
  <c r="T339" i="3" s="1"/>
  <c r="T331" i="3" a="1"/>
  <c r="T331" i="3" s="1"/>
  <c r="T323" i="3" a="1"/>
  <c r="T323" i="3" s="1"/>
  <c r="T315" i="3" a="1"/>
  <c r="T315" i="3" s="1"/>
  <c r="T307" i="3" a="1"/>
  <c r="T307" i="3" s="1"/>
  <c r="T299" i="3" a="1"/>
  <c r="T299" i="3" s="1"/>
  <c r="T291" i="3" a="1"/>
  <c r="T291" i="3" s="1"/>
  <c r="T283" i="3" a="1"/>
  <c r="T283" i="3" s="1"/>
  <c r="T275" i="3" a="1"/>
  <c r="T275" i="3" s="1"/>
  <c r="T267" i="3" a="1"/>
  <c r="T267" i="3" s="1"/>
  <c r="T259" i="3" a="1"/>
  <c r="T259" i="3" s="1"/>
  <c r="T251" i="3" a="1"/>
  <c r="T251" i="3" s="1"/>
  <c r="T236" i="3" a="1"/>
  <c r="T236" i="3" s="1"/>
  <c r="T228" i="3" a="1"/>
  <c r="T228" i="3" s="1"/>
  <c r="T220" i="3" a="1"/>
  <c r="T220" i="3" s="1"/>
  <c r="T212" i="3" a="1"/>
  <c r="T212" i="3" s="1"/>
  <c r="T67" i="60" s="1"/>
  <c r="T204" i="3" a="1"/>
  <c r="T204" i="3" s="1"/>
  <c r="T59" i="60" s="1"/>
  <c r="T196" i="3" a="1"/>
  <c r="T196" i="3" s="1"/>
  <c r="T51" i="60" s="1"/>
  <c r="T189" i="3" a="1"/>
  <c r="T189" i="3" s="1"/>
  <c r="T44" i="60" s="1"/>
  <c r="T181" i="3" a="1"/>
  <c r="T181" i="3" s="1"/>
  <c r="T36" i="60" s="1"/>
  <c r="T173" i="3" a="1"/>
  <c r="T173" i="3" s="1"/>
  <c r="T28" i="60" s="1"/>
  <c r="T165" i="3" a="1"/>
  <c r="T165" i="3" s="1"/>
  <c r="T20" i="60" s="1"/>
  <c r="T150" i="3" a="1"/>
  <c r="T150" i="3" s="1"/>
  <c r="T5" i="60" s="1"/>
  <c r="T142" i="3" a="1"/>
  <c r="T142" i="3" s="1"/>
  <c r="T135" i="3" a="1"/>
  <c r="T135" i="3" s="1"/>
  <c r="T127" i="3" a="1"/>
  <c r="T127" i="3" s="1"/>
  <c r="T119" i="3" a="1"/>
  <c r="T119" i="3" s="1"/>
  <c r="T111" i="3" a="1"/>
  <c r="T111" i="3" s="1"/>
  <c r="T103" i="3" a="1"/>
  <c r="T103" i="3" s="1"/>
  <c r="T96" i="3" a="1"/>
  <c r="T96" i="3" s="1"/>
  <c r="T88" i="3" a="1"/>
  <c r="T88" i="3" s="1"/>
  <c r="T80" i="3" a="1"/>
  <c r="T80" i="3" s="1"/>
  <c r="T72" i="3" a="1"/>
  <c r="T72" i="3" s="1"/>
  <c r="T64" i="3" a="1"/>
  <c r="T64" i="3" s="1"/>
  <c r="T56" i="3" a="1"/>
  <c r="T56" i="3" s="1"/>
  <c r="T48" i="3" a="1"/>
  <c r="T48" i="3" s="1"/>
  <c r="T40" i="3" a="1"/>
  <c r="T40" i="3" s="1"/>
  <c r="T32" i="3" a="1"/>
  <c r="T32" i="3" s="1"/>
  <c r="T24" i="3" a="1"/>
  <c r="T24" i="3" s="1"/>
  <c r="T16" i="3" a="1"/>
  <c r="T16" i="3" s="1"/>
  <c r="S20" i="70"/>
  <c r="N38" i="70"/>
  <c r="O37" i="70" s="1"/>
  <c r="N42" i="70"/>
  <c r="S40" i="70"/>
  <c r="N74" i="70"/>
  <c r="O73" i="70" s="1"/>
  <c r="N34" i="70"/>
  <c r="O34" i="70" s="1"/>
  <c r="S24" i="70"/>
  <c r="S46" i="70"/>
  <c r="N40" i="70"/>
  <c r="O39" i="70" s="1"/>
  <c r="N72" i="70"/>
  <c r="O71" i="70" s="1"/>
  <c r="N54" i="70"/>
  <c r="O53" i="70" s="1"/>
  <c r="S14" i="70"/>
  <c r="O33" i="70"/>
  <c r="O42" i="70"/>
  <c r="N80" i="70"/>
  <c r="O79" i="70" s="1"/>
  <c r="N58" i="70"/>
  <c r="O57" i="70" s="1"/>
  <c r="N56" i="70"/>
  <c r="O65" i="70"/>
  <c r="S66" i="70"/>
  <c r="S65" i="70"/>
  <c r="O52" i="70"/>
  <c r="O48" i="70"/>
  <c r="O80" i="70"/>
  <c r="S49" i="70"/>
  <c r="S50" i="70"/>
  <c r="O77" i="70"/>
  <c r="O54" i="70"/>
  <c r="N60" i="70"/>
  <c r="O59" i="70" s="1"/>
  <c r="N36" i="70"/>
  <c r="O35" i="70" s="1"/>
  <c r="S17" i="70"/>
  <c r="S18" i="70"/>
  <c r="N32" i="70"/>
  <c r="O31" i="70" s="1"/>
  <c r="O41" i="70"/>
  <c r="N48" i="70"/>
  <c r="O47" i="70" s="1"/>
  <c r="N70" i="70"/>
  <c r="O69" i="70" s="1"/>
  <c r="O78" i="70"/>
  <c r="O74" i="70"/>
  <c r="O81" i="70"/>
  <c r="O46" i="70"/>
  <c r="S72" i="70"/>
  <c r="O45" i="70"/>
  <c r="S34" i="70"/>
  <c r="S33" i="70"/>
  <c r="N76" i="70"/>
  <c r="O75" i="70" s="1"/>
  <c r="N68" i="70"/>
  <c r="O67" i="70" s="1"/>
  <c r="N44" i="70"/>
  <c r="O43" i="70" s="1"/>
  <c r="N50" i="70"/>
  <c r="N62" i="70"/>
  <c r="O61" i="70" s="1"/>
  <c r="N64" i="70"/>
  <c r="O63" i="70" s="1"/>
  <c r="N52" i="70"/>
  <c r="O51" i="70" s="1"/>
  <c r="N30" i="70"/>
  <c r="O29" i="70" s="1"/>
  <c r="S352" i="3" a="1"/>
  <c r="S352" i="3" s="1"/>
  <c r="S344" i="3" a="1"/>
  <c r="S344" i="3" s="1"/>
  <c r="S337" i="3" a="1"/>
  <c r="S337" i="3" s="1"/>
  <c r="S329" i="3" a="1"/>
  <c r="S329" i="3" s="1"/>
  <c r="S321" i="3" a="1"/>
  <c r="S321" i="3" s="1"/>
  <c r="S314" i="3" a="1"/>
  <c r="S314" i="3" s="1"/>
  <c r="S306" i="3" a="1"/>
  <c r="S306" i="3" s="1"/>
  <c r="S300" i="3" a="1"/>
  <c r="S300" i="3" s="1"/>
  <c r="S293" i="3" a="1"/>
  <c r="S293" i="3" s="1"/>
  <c r="S286" i="3" a="1"/>
  <c r="S286" i="3" s="1"/>
  <c r="S278" i="3" a="1"/>
  <c r="S278" i="3" s="1"/>
  <c r="S270" i="3" a="1"/>
  <c r="S270" i="3" s="1"/>
  <c r="S262" i="3" a="1"/>
  <c r="S262" i="3" s="1"/>
  <c r="S255" i="3" a="1"/>
  <c r="S255" i="3" s="1"/>
  <c r="S247" i="3" a="1"/>
  <c r="S247" i="3" s="1"/>
  <c r="S240" i="3" a="1"/>
  <c r="S240" i="3" s="1"/>
  <c r="S232" i="3" a="1"/>
  <c r="S232" i="3" s="1"/>
  <c r="S225" i="3" a="1"/>
  <c r="S225" i="3" s="1"/>
  <c r="S217" i="3" a="1"/>
  <c r="S217" i="3" s="1"/>
  <c r="S210" i="3" a="1"/>
  <c r="S210" i="3" s="1"/>
  <c r="J124" i="103" s="1"/>
  <c r="S202" i="3" a="1"/>
  <c r="S202" i="3" s="1"/>
  <c r="J116" i="103" s="1"/>
  <c r="S194" i="3" a="1"/>
  <c r="S194" i="3" s="1"/>
  <c r="J108" i="103" s="1"/>
  <c r="S186" i="3" a="1"/>
  <c r="S186" i="3" s="1"/>
  <c r="J100" i="103" s="1"/>
  <c r="S178" i="3" a="1"/>
  <c r="S178" i="3" s="1"/>
  <c r="J92" i="103" s="1"/>
  <c r="S170" i="3" a="1"/>
  <c r="S170" i="3" s="1"/>
  <c r="J84" i="103" s="1"/>
  <c r="S162" i="3" a="1"/>
  <c r="S162" i="3" s="1"/>
  <c r="J76" i="103" s="1"/>
  <c r="S154" i="3" a="1"/>
  <c r="S154" i="3" s="1"/>
  <c r="J68" i="103" s="1"/>
  <c r="S146" i="3" a="1"/>
  <c r="S146" i="3" s="1"/>
  <c r="J60" i="103" s="1"/>
  <c r="S138" i="3" a="1"/>
  <c r="S138" i="3" s="1"/>
  <c r="J52" i="103" s="1"/>
  <c r="S130" i="3" a="1"/>
  <c r="S130" i="3" s="1"/>
  <c r="J44" i="103" s="1"/>
  <c r="S122" i="3" a="1"/>
  <c r="S122" i="3" s="1"/>
  <c r="J36" i="103" s="1"/>
  <c r="S114" i="3" a="1"/>
  <c r="S114" i="3" s="1"/>
  <c r="J28" i="103" s="1"/>
  <c r="S106" i="3" a="1"/>
  <c r="S106" i="3" s="1"/>
  <c r="J20" i="103" s="1"/>
  <c r="S98" i="3" a="1"/>
  <c r="S98" i="3" s="1"/>
  <c r="J12" i="103" s="1"/>
  <c r="S91" i="3" a="1"/>
  <c r="S91" i="3" s="1"/>
  <c r="S83" i="3" a="1"/>
  <c r="S83" i="3" s="1"/>
  <c r="S75" i="3" a="1"/>
  <c r="S75" i="3" s="1"/>
  <c r="S68" i="3" a="1"/>
  <c r="S68" i="3" s="1"/>
  <c r="S61" i="3" a="1"/>
  <c r="S61" i="3" s="1"/>
  <c r="S53" i="3" a="1"/>
  <c r="S53" i="3" s="1"/>
  <c r="S45" i="3" a="1"/>
  <c r="S45" i="3" s="1"/>
  <c r="S37" i="3" a="1"/>
  <c r="S37" i="3" s="1"/>
  <c r="S30" i="3" a="1"/>
  <c r="S30" i="3" s="1"/>
  <c r="S23" i="3" a="1"/>
  <c r="S23" i="3" s="1"/>
  <c r="S15" i="3" a="1"/>
  <c r="S15" i="3" s="1"/>
  <c r="S7" i="3" a="1"/>
  <c r="S7" i="3" s="1"/>
  <c r="S358" i="3" a="1"/>
  <c r="S358" i="3" s="1"/>
  <c r="S351" i="3" a="1"/>
  <c r="S351" i="3" s="1"/>
  <c r="S336" i="3" a="1"/>
  <c r="S336" i="3" s="1"/>
  <c r="S328" i="3" a="1"/>
  <c r="S328" i="3" s="1"/>
  <c r="S320" i="3" a="1"/>
  <c r="S320" i="3" s="1"/>
  <c r="S313" i="3" a="1"/>
  <c r="S313" i="3" s="1"/>
  <c r="S299" i="3" a="1"/>
  <c r="S299" i="3" s="1"/>
  <c r="S292" i="3" a="1"/>
  <c r="S292" i="3" s="1"/>
  <c r="S285" i="3" a="1"/>
  <c r="S285" i="3" s="1"/>
  <c r="S277" i="3" a="1"/>
  <c r="S277" i="3" s="1"/>
  <c r="S269" i="3" a="1"/>
  <c r="S269" i="3" s="1"/>
  <c r="S261" i="3" a="1"/>
  <c r="S261" i="3" s="1"/>
  <c r="S254" i="3" a="1"/>
  <c r="S254" i="3" s="1"/>
  <c r="S246" i="3" a="1"/>
  <c r="S246" i="3" s="1"/>
  <c r="S239" i="3" a="1"/>
  <c r="S239" i="3" s="1"/>
  <c r="S224" i="3" a="1"/>
  <c r="S224" i="3" s="1"/>
  <c r="S216" i="3" a="1"/>
  <c r="S216" i="3" s="1"/>
  <c r="S209" i="3" a="1"/>
  <c r="S209" i="3" s="1"/>
  <c r="J123" i="103" s="1"/>
  <c r="S201" i="3" a="1"/>
  <c r="S201" i="3" s="1"/>
  <c r="J115" i="103" s="1"/>
  <c r="S193" i="3" a="1"/>
  <c r="S193" i="3" s="1"/>
  <c r="J107" i="103" s="1"/>
  <c r="S185" i="3" a="1"/>
  <c r="S185" i="3" s="1"/>
  <c r="J99" i="103" s="1"/>
  <c r="S177" i="3" a="1"/>
  <c r="S177" i="3" s="1"/>
  <c r="J91" i="103" s="1"/>
  <c r="S169" i="3" a="1"/>
  <c r="S169" i="3" s="1"/>
  <c r="J83" i="103" s="1"/>
  <c r="S161" i="3" a="1"/>
  <c r="S161" i="3" s="1"/>
  <c r="J75" i="103" s="1"/>
  <c r="S153" i="3" a="1"/>
  <c r="S153" i="3" s="1"/>
  <c r="J67" i="103" s="1"/>
  <c r="S145" i="3" a="1"/>
  <c r="S145" i="3" s="1"/>
  <c r="J59" i="103" s="1"/>
  <c r="S137" i="3" a="1"/>
  <c r="S137" i="3" s="1"/>
  <c r="J51" i="103" s="1"/>
  <c r="S129" i="3" a="1"/>
  <c r="S129" i="3" s="1"/>
  <c r="J43" i="103" s="1"/>
  <c r="S121" i="3" a="1"/>
  <c r="S121" i="3" s="1"/>
  <c r="J35" i="103" s="1"/>
  <c r="S113" i="3" a="1"/>
  <c r="S113" i="3" s="1"/>
  <c r="J27" i="103" s="1"/>
  <c r="S105" i="3" a="1"/>
  <c r="S105" i="3" s="1"/>
  <c r="J19" i="103" s="1"/>
  <c r="S90" i="3" a="1"/>
  <c r="S90" i="3" s="1"/>
  <c r="S82" i="3" a="1"/>
  <c r="S82" i="3" s="1"/>
  <c r="S74" i="3" a="1"/>
  <c r="S74" i="3" s="1"/>
  <c r="S67" i="3" a="1"/>
  <c r="S67" i="3" s="1"/>
  <c r="S60" i="3" a="1"/>
  <c r="S60" i="3" s="1"/>
  <c r="S52" i="3" a="1"/>
  <c r="S52" i="3" s="1"/>
  <c r="S44" i="3" a="1"/>
  <c r="S44" i="3" s="1"/>
  <c r="S36" i="3" a="1"/>
  <c r="S36" i="3" s="1"/>
  <c r="S29" i="3" a="1"/>
  <c r="S29" i="3" s="1"/>
  <c r="S22" i="3" a="1"/>
  <c r="S22" i="3" s="1"/>
  <c r="S14" i="3" a="1"/>
  <c r="S14" i="3" s="1"/>
  <c r="S357" i="3" a="1"/>
  <c r="S357" i="3" s="1"/>
  <c r="S350" i="3" a="1"/>
  <c r="S350" i="3" s="1"/>
  <c r="S343" i="3" a="1"/>
  <c r="S343" i="3" s="1"/>
  <c r="S335" i="3" a="1"/>
  <c r="S335" i="3" s="1"/>
  <c r="S327" i="3" a="1"/>
  <c r="S327" i="3" s="1"/>
  <c r="S312" i="3" a="1"/>
  <c r="S312" i="3" s="1"/>
  <c r="S305" i="3" a="1"/>
  <c r="S305" i="3" s="1"/>
  <c r="S298" i="3" a="1"/>
  <c r="S298" i="3" s="1"/>
  <c r="S291" i="3" a="1"/>
  <c r="S291" i="3" s="1"/>
  <c r="S284" i="3" a="1"/>
  <c r="S284" i="3" s="1"/>
  <c r="S276" i="3" a="1"/>
  <c r="S276" i="3" s="1"/>
  <c r="S268" i="3" a="1"/>
  <c r="S268" i="3" s="1"/>
  <c r="S260" i="3" a="1"/>
  <c r="S260" i="3" s="1"/>
  <c r="S253" i="3" a="1"/>
  <c r="S253" i="3" s="1"/>
  <c r="S245" i="3" a="1"/>
  <c r="S245" i="3" s="1"/>
  <c r="S238" i="3" a="1"/>
  <c r="S238" i="3" s="1"/>
  <c r="S231" i="3" a="1"/>
  <c r="S231" i="3" s="1"/>
  <c r="S223" i="3" a="1"/>
  <c r="S223" i="3" s="1"/>
  <c r="S208" i="3" a="1"/>
  <c r="S208" i="3" s="1"/>
  <c r="J122" i="103" s="1"/>
  <c r="S200" i="3" a="1"/>
  <c r="S200" i="3" s="1"/>
  <c r="J114" i="103" s="1"/>
  <c r="S192" i="3" a="1"/>
  <c r="S192" i="3" s="1"/>
  <c r="J106" i="103" s="1"/>
  <c r="S184" i="3" a="1"/>
  <c r="S184" i="3" s="1"/>
  <c r="J98" i="103" s="1"/>
  <c r="S176" i="3" a="1"/>
  <c r="S176" i="3" s="1"/>
  <c r="J90" i="103" s="1"/>
  <c r="S168" i="3" a="1"/>
  <c r="S168" i="3" s="1"/>
  <c r="J82" i="103" s="1"/>
  <c r="S160" i="3" a="1"/>
  <c r="S160" i="3" s="1"/>
  <c r="J74" i="103" s="1"/>
  <c r="S152" i="3" a="1"/>
  <c r="S152" i="3" s="1"/>
  <c r="J66" i="103" s="1"/>
  <c r="S144" i="3" a="1"/>
  <c r="S144" i="3" s="1"/>
  <c r="J58" i="103" s="1"/>
  <c r="S136" i="3" a="1"/>
  <c r="S136" i="3" s="1"/>
  <c r="J50" i="103" s="1"/>
  <c r="S128" i="3" a="1"/>
  <c r="S128" i="3" s="1"/>
  <c r="J42" i="103" s="1"/>
  <c r="S120" i="3" a="1"/>
  <c r="S120" i="3" s="1"/>
  <c r="J34" i="103" s="1"/>
  <c r="S112" i="3" a="1"/>
  <c r="S112" i="3" s="1"/>
  <c r="J26" i="103" s="1"/>
  <c r="S104" i="3" a="1"/>
  <c r="S104" i="3" s="1"/>
  <c r="J18" i="103" s="1"/>
  <c r="S97" i="3" a="1"/>
  <c r="S97" i="3" s="1"/>
  <c r="J11" i="103" s="1"/>
  <c r="S89" i="3" a="1"/>
  <c r="S89" i="3" s="1"/>
  <c r="S81" i="3" a="1"/>
  <c r="S81" i="3" s="1"/>
  <c r="S73" i="3" a="1"/>
  <c r="S73" i="3" s="1"/>
  <c r="S66" i="3" a="1"/>
  <c r="S66" i="3" s="1"/>
  <c r="S59" i="3" a="1"/>
  <c r="S59" i="3" s="1"/>
  <c r="S51" i="3" a="1"/>
  <c r="S51" i="3" s="1"/>
  <c r="S43" i="3" a="1"/>
  <c r="S43" i="3" s="1"/>
  <c r="S35" i="3" a="1"/>
  <c r="S35" i="3" s="1"/>
  <c r="S28" i="3" a="1"/>
  <c r="S28" i="3" s="1"/>
  <c r="S21" i="3" a="1"/>
  <c r="S21" i="3" s="1"/>
  <c r="S13" i="3" a="1"/>
  <c r="S13" i="3" s="1"/>
  <c r="S356" i="3" a="1"/>
  <c r="S356" i="3" s="1"/>
  <c r="S342" i="3" a="1"/>
  <c r="S342" i="3" s="1"/>
  <c r="S334" i="3" a="1"/>
  <c r="S334" i="3" s="1"/>
  <c r="S326" i="3" a="1"/>
  <c r="S326" i="3" s="1"/>
  <c r="S319" i="3" a="1"/>
  <c r="S319" i="3" s="1"/>
  <c r="S311" i="3" a="1"/>
  <c r="S311" i="3" s="1"/>
  <c r="S304" i="3" a="1"/>
  <c r="S304" i="3" s="1"/>
  <c r="S297" i="3" a="1"/>
  <c r="S297" i="3" s="1"/>
  <c r="S290" i="3" a="1"/>
  <c r="S290" i="3" s="1"/>
  <c r="S283" i="3" a="1"/>
  <c r="S283" i="3" s="1"/>
  <c r="S275" i="3" a="1"/>
  <c r="S275" i="3" s="1"/>
  <c r="S267" i="3" a="1"/>
  <c r="S267" i="3" s="1"/>
  <c r="S259" i="3" a="1"/>
  <c r="S259" i="3" s="1"/>
  <c r="S252" i="3" a="1"/>
  <c r="S252" i="3" s="1"/>
  <c r="S244" i="3" a="1"/>
  <c r="S244" i="3" s="1"/>
  <c r="S237" i="3" a="1"/>
  <c r="S237" i="3" s="1"/>
  <c r="S230" i="3" a="1"/>
  <c r="S230" i="3" s="1"/>
  <c r="S222" i="3" a="1"/>
  <c r="S222" i="3" s="1"/>
  <c r="S215" i="3" a="1"/>
  <c r="S215" i="3" s="1"/>
  <c r="S207" i="3" a="1"/>
  <c r="S207" i="3" s="1"/>
  <c r="J121" i="103" s="1"/>
  <c r="S199" i="3" a="1"/>
  <c r="S199" i="3" s="1"/>
  <c r="J113" i="103" s="1"/>
  <c r="S191" i="3" a="1"/>
  <c r="S191" i="3" s="1"/>
  <c r="J105" i="103" s="1"/>
  <c r="S183" i="3" a="1"/>
  <c r="S183" i="3" s="1"/>
  <c r="J97" i="103" s="1"/>
  <c r="S175" i="3" a="1"/>
  <c r="S175" i="3" s="1"/>
  <c r="J89" i="103" s="1"/>
  <c r="S167" i="3" a="1"/>
  <c r="S167" i="3" s="1"/>
  <c r="J81" i="103" s="1"/>
  <c r="S159" i="3" a="1"/>
  <c r="S159" i="3" s="1"/>
  <c r="J73" i="103" s="1"/>
  <c r="S151" i="3" a="1"/>
  <c r="S151" i="3" s="1"/>
  <c r="J65" i="103" s="1"/>
  <c r="S143" i="3" a="1"/>
  <c r="S143" i="3" s="1"/>
  <c r="J57" i="103" s="1"/>
  <c r="S135" i="3" a="1"/>
  <c r="S135" i="3" s="1"/>
  <c r="J49" i="103" s="1"/>
  <c r="S127" i="3" a="1"/>
  <c r="S127" i="3" s="1"/>
  <c r="J41" i="103" s="1"/>
  <c r="S119" i="3" a="1"/>
  <c r="S119" i="3" s="1"/>
  <c r="J33" i="103" s="1"/>
  <c r="S111" i="3" a="1"/>
  <c r="S111" i="3" s="1"/>
  <c r="J25" i="103" s="1"/>
  <c r="S103" i="3" a="1"/>
  <c r="S103" i="3" s="1"/>
  <c r="J17" i="103" s="1"/>
  <c r="S96" i="3" a="1"/>
  <c r="S96" i="3" s="1"/>
  <c r="J10" i="103" s="1"/>
  <c r="S88" i="3" a="1"/>
  <c r="S88" i="3" s="1"/>
  <c r="S80" i="3" a="1"/>
  <c r="S80" i="3" s="1"/>
  <c r="S72" i="3" a="1"/>
  <c r="S72" i="3" s="1"/>
  <c r="S58" i="3" a="1"/>
  <c r="S58" i="3" s="1"/>
  <c r="S50" i="3" a="1"/>
  <c r="S50" i="3" s="1"/>
  <c r="S42" i="3" a="1"/>
  <c r="S42" i="3" s="1"/>
  <c r="S34" i="3" a="1"/>
  <c r="S34" i="3" s="1"/>
  <c r="S27" i="3" a="1"/>
  <c r="S27" i="3" s="1"/>
  <c r="S20" i="3" a="1"/>
  <c r="S20" i="3" s="1"/>
  <c r="S12" i="3" a="1"/>
  <c r="S12" i="3" s="1"/>
  <c r="S6" i="3" a="1"/>
  <c r="S6" i="3" s="1"/>
  <c r="S355" i="3" a="1"/>
  <c r="S355" i="3" s="1"/>
  <c r="S348" i="3" a="1"/>
  <c r="S348" i="3" s="1"/>
  <c r="S341" i="3" a="1"/>
  <c r="S341" i="3" s="1"/>
  <c r="S333" i="3" a="1"/>
  <c r="S333" i="3" s="1"/>
  <c r="S325" i="3" a="1"/>
  <c r="S325" i="3" s="1"/>
  <c r="S318" i="3" a="1"/>
  <c r="S318" i="3" s="1"/>
  <c r="S310" i="3" a="1"/>
  <c r="S310" i="3" s="1"/>
  <c r="S296" i="3" a="1"/>
  <c r="S296" i="3" s="1"/>
  <c r="S282" i="3" a="1"/>
  <c r="S282" i="3" s="1"/>
  <c r="S274" i="3" a="1"/>
  <c r="S274" i="3" s="1"/>
  <c r="S266" i="3" a="1"/>
  <c r="S266" i="3" s="1"/>
  <c r="S258" i="3" a="1"/>
  <c r="S258" i="3" s="1"/>
  <c r="S251" i="3" a="1"/>
  <c r="S251" i="3" s="1"/>
  <c r="S243" i="3" a="1"/>
  <c r="S243" i="3" s="1"/>
  <c r="S236" i="3" a="1"/>
  <c r="S236" i="3" s="1"/>
  <c r="S229" i="3" a="1"/>
  <c r="S229" i="3" s="1"/>
  <c r="S221" i="3" a="1"/>
  <c r="S221" i="3" s="1"/>
  <c r="S214" i="3" a="1"/>
  <c r="S214" i="3" s="1"/>
  <c r="S206" i="3" a="1"/>
  <c r="S206" i="3" s="1"/>
  <c r="J120" i="103" s="1"/>
  <c r="S198" i="3" a="1"/>
  <c r="S198" i="3" s="1"/>
  <c r="J112" i="103" s="1"/>
  <c r="S190" i="3" a="1"/>
  <c r="S190" i="3" s="1"/>
  <c r="J104" i="103" s="1"/>
  <c r="S182" i="3" a="1"/>
  <c r="S182" i="3" s="1"/>
  <c r="J96" i="103" s="1"/>
  <c r="S174" i="3" a="1"/>
  <c r="S174" i="3" s="1"/>
  <c r="J88" i="103" s="1"/>
  <c r="S166" i="3" a="1"/>
  <c r="S166" i="3" s="1"/>
  <c r="J80" i="103" s="1"/>
  <c r="S158" i="3" a="1"/>
  <c r="S158" i="3" s="1"/>
  <c r="J72" i="103" s="1"/>
  <c r="S150" i="3" a="1"/>
  <c r="S150" i="3" s="1"/>
  <c r="J64" i="103" s="1"/>
  <c r="S142" i="3" a="1"/>
  <c r="S142" i="3" s="1"/>
  <c r="J56" i="103" s="1"/>
  <c r="S134" i="3" a="1"/>
  <c r="S134" i="3" s="1"/>
  <c r="J48" i="103" s="1"/>
  <c r="S126" i="3" a="1"/>
  <c r="S126" i="3" s="1"/>
  <c r="J40" i="103" s="1"/>
  <c r="S118" i="3" a="1"/>
  <c r="S118" i="3" s="1"/>
  <c r="J32" i="103" s="1"/>
  <c r="S110" i="3" a="1"/>
  <c r="S110" i="3" s="1"/>
  <c r="J24" i="103" s="1"/>
  <c r="S102" i="3" a="1"/>
  <c r="S102" i="3" s="1"/>
  <c r="J16" i="103" s="1"/>
  <c r="S95" i="3" a="1"/>
  <c r="S95" i="3" s="1"/>
  <c r="J9" i="103" s="1"/>
  <c r="S87" i="3" a="1"/>
  <c r="S87" i="3" s="1"/>
  <c r="S79" i="3" a="1"/>
  <c r="S79" i="3" s="1"/>
  <c r="S65" i="3" a="1"/>
  <c r="S65" i="3" s="1"/>
  <c r="S57" i="3" a="1"/>
  <c r="S57" i="3" s="1"/>
  <c r="S49" i="3" a="1"/>
  <c r="S49" i="3" s="1"/>
  <c r="S41" i="3" a="1"/>
  <c r="S41" i="3" s="1"/>
  <c r="S26" i="3" a="1"/>
  <c r="S26" i="3" s="1"/>
  <c r="S19" i="3" a="1"/>
  <c r="S19" i="3" s="1"/>
  <c r="S11" i="3" a="1"/>
  <c r="S11" i="3" s="1"/>
  <c r="S349" i="3" a="1"/>
  <c r="S349" i="3" s="1"/>
  <c r="S347" i="3" a="1"/>
  <c r="S347" i="3" s="1"/>
  <c r="S340" i="3" a="1"/>
  <c r="S340" i="3" s="1"/>
  <c r="S332" i="3" a="1"/>
  <c r="S332" i="3" s="1"/>
  <c r="S324" i="3" a="1"/>
  <c r="S324" i="3" s="1"/>
  <c r="S317" i="3" a="1"/>
  <c r="S317" i="3" s="1"/>
  <c r="S309" i="3" a="1"/>
  <c r="S309" i="3" s="1"/>
  <c r="S303" i="3" a="1"/>
  <c r="S303" i="3" s="1"/>
  <c r="S289" i="3" a="1"/>
  <c r="S289" i="3" s="1"/>
  <c r="S281" i="3" a="1"/>
  <c r="S281" i="3" s="1"/>
  <c r="S273" i="3" a="1"/>
  <c r="S273" i="3" s="1"/>
  <c r="S265" i="3" a="1"/>
  <c r="S265" i="3" s="1"/>
  <c r="S257" i="3" a="1"/>
  <c r="S257" i="3" s="1"/>
  <c r="S250" i="3" a="1"/>
  <c r="S250" i="3" s="1"/>
  <c r="S242" i="3" a="1"/>
  <c r="S242" i="3" s="1"/>
  <c r="S235" i="3" a="1"/>
  <c r="S235" i="3" s="1"/>
  <c r="S228" i="3" a="1"/>
  <c r="S228" i="3" s="1"/>
  <c r="S220" i="3" a="1"/>
  <c r="S220" i="3" s="1"/>
  <c r="S213" i="3" a="1"/>
  <c r="S213" i="3" s="1"/>
  <c r="S205" i="3" a="1"/>
  <c r="S205" i="3" s="1"/>
  <c r="J119" i="103" s="1"/>
  <c r="S197" i="3" a="1"/>
  <c r="S197" i="3" s="1"/>
  <c r="J111" i="103" s="1"/>
  <c r="S189" i="3" a="1"/>
  <c r="S189" i="3" s="1"/>
  <c r="J103" i="103" s="1"/>
  <c r="S181" i="3" a="1"/>
  <c r="S181" i="3" s="1"/>
  <c r="J95" i="103" s="1"/>
  <c r="S173" i="3" a="1"/>
  <c r="S173" i="3" s="1"/>
  <c r="J87" i="103" s="1"/>
  <c r="S165" i="3" a="1"/>
  <c r="S165" i="3" s="1"/>
  <c r="J79" i="103" s="1"/>
  <c r="S157" i="3" a="1"/>
  <c r="S157" i="3" s="1"/>
  <c r="J71" i="103" s="1"/>
  <c r="S149" i="3" a="1"/>
  <c r="S149" i="3" s="1"/>
  <c r="J63" i="103" s="1"/>
  <c r="S141" i="3" a="1"/>
  <c r="S141" i="3" s="1"/>
  <c r="J55" i="103" s="1"/>
  <c r="S133" i="3" a="1"/>
  <c r="S133" i="3" s="1"/>
  <c r="J47" i="103" s="1"/>
  <c r="S125" i="3" a="1"/>
  <c r="S125" i="3" s="1"/>
  <c r="J39" i="103" s="1"/>
  <c r="S117" i="3" a="1"/>
  <c r="S117" i="3" s="1"/>
  <c r="J31" i="103" s="1"/>
  <c r="S109" i="3" a="1"/>
  <c r="S109" i="3" s="1"/>
  <c r="J23" i="103" s="1"/>
  <c r="S101" i="3" a="1"/>
  <c r="S101" i="3" s="1"/>
  <c r="J15" i="103" s="1"/>
  <c r="S94" i="3" a="1"/>
  <c r="S94" i="3" s="1"/>
  <c r="S86" i="3" a="1"/>
  <c r="S86" i="3" s="1"/>
  <c r="S78" i="3" a="1"/>
  <c r="S78" i="3" s="1"/>
  <c r="S71" i="3" a="1"/>
  <c r="S71" i="3" s="1"/>
  <c r="S64" i="3" a="1"/>
  <c r="S64" i="3" s="1"/>
  <c r="S56" i="3" a="1"/>
  <c r="S56" i="3" s="1"/>
  <c r="S48" i="3" a="1"/>
  <c r="S48" i="3" s="1"/>
  <c r="S40" i="3" a="1"/>
  <c r="S40" i="3" s="1"/>
  <c r="S33" i="3" a="1"/>
  <c r="S33" i="3" s="1"/>
  <c r="S25" i="3" a="1"/>
  <c r="S25" i="3" s="1"/>
  <c r="S18" i="3" a="1"/>
  <c r="S18" i="3" s="1"/>
  <c r="S10" i="3" a="1"/>
  <c r="S10" i="3" s="1"/>
  <c r="S354" i="3" a="1"/>
  <c r="S354" i="3" s="1"/>
  <c r="S346" i="3" a="1"/>
  <c r="S346" i="3" s="1"/>
  <c r="S339" i="3" a="1"/>
  <c r="S339" i="3" s="1"/>
  <c r="S331" i="3" a="1"/>
  <c r="S331" i="3" s="1"/>
  <c r="S323" i="3" a="1"/>
  <c r="S323" i="3" s="1"/>
  <c r="S316" i="3" a="1"/>
  <c r="S316" i="3" s="1"/>
  <c r="S308" i="3" a="1"/>
  <c r="S308" i="3" s="1"/>
  <c r="S302" i="3" a="1"/>
  <c r="S302" i="3" s="1"/>
  <c r="S295" i="3" a="1"/>
  <c r="S295" i="3" s="1"/>
  <c r="S288" i="3" a="1"/>
  <c r="S288" i="3" s="1"/>
  <c r="S280" i="3" a="1"/>
  <c r="S280" i="3" s="1"/>
  <c r="S272" i="3" a="1"/>
  <c r="S272" i="3" s="1"/>
  <c r="S264" i="3" a="1"/>
  <c r="S264" i="3" s="1"/>
  <c r="S256" i="3" a="1"/>
  <c r="S256" i="3" s="1"/>
  <c r="S249" i="3" a="1"/>
  <c r="S249" i="3" s="1"/>
  <c r="S234" i="3" a="1"/>
  <c r="S234" i="3" s="1"/>
  <c r="S227" i="3" a="1"/>
  <c r="S227" i="3" s="1"/>
  <c r="S219" i="3" a="1"/>
  <c r="S219" i="3" s="1"/>
  <c r="S212" i="3" a="1"/>
  <c r="S212" i="3" s="1"/>
  <c r="J126" i="103" s="1"/>
  <c r="S204" i="3" a="1"/>
  <c r="S204" i="3" s="1"/>
  <c r="J118" i="103" s="1"/>
  <c r="S196" i="3" a="1"/>
  <c r="S196" i="3" s="1"/>
  <c r="J110" i="103" s="1"/>
  <c r="S188" i="3" a="1"/>
  <c r="S188" i="3" s="1"/>
  <c r="J102" i="103" s="1"/>
  <c r="S180" i="3" a="1"/>
  <c r="S180" i="3" s="1"/>
  <c r="J94" i="103" s="1"/>
  <c r="S172" i="3" a="1"/>
  <c r="S172" i="3" s="1"/>
  <c r="J86" i="103" s="1"/>
  <c r="S164" i="3" a="1"/>
  <c r="S164" i="3" s="1"/>
  <c r="J78" i="103" s="1"/>
  <c r="S156" i="3" a="1"/>
  <c r="S156" i="3" s="1"/>
  <c r="J70" i="103" s="1"/>
  <c r="S148" i="3" a="1"/>
  <c r="S148" i="3" s="1"/>
  <c r="J62" i="103" s="1"/>
  <c r="S140" i="3" a="1"/>
  <c r="S140" i="3" s="1"/>
  <c r="J54" i="103" s="1"/>
  <c r="S132" i="3" a="1"/>
  <c r="S132" i="3" s="1"/>
  <c r="J46" i="103" s="1"/>
  <c r="S124" i="3" a="1"/>
  <c r="S124" i="3" s="1"/>
  <c r="J38" i="103" s="1"/>
  <c r="S116" i="3" a="1"/>
  <c r="S116" i="3" s="1"/>
  <c r="J30" i="103" s="1"/>
  <c r="S108" i="3" a="1"/>
  <c r="S108" i="3" s="1"/>
  <c r="J22" i="103" s="1"/>
  <c r="S100" i="3" a="1"/>
  <c r="S100" i="3" s="1"/>
  <c r="J14" i="103" s="1"/>
  <c r="S93" i="3" a="1"/>
  <c r="S93" i="3" s="1"/>
  <c r="S85" i="3" a="1"/>
  <c r="S85" i="3" s="1"/>
  <c r="S77" i="3" a="1"/>
  <c r="S77" i="3" s="1"/>
  <c r="S70" i="3" a="1"/>
  <c r="S70" i="3" s="1"/>
  <c r="S63" i="3" a="1"/>
  <c r="S63" i="3" s="1"/>
  <c r="S55" i="3" a="1"/>
  <c r="S55" i="3" s="1"/>
  <c r="S47" i="3" a="1"/>
  <c r="S47" i="3" s="1"/>
  <c r="S39" i="3" a="1"/>
  <c r="S39" i="3" s="1"/>
  <c r="S32" i="3" a="1"/>
  <c r="S32" i="3" s="1"/>
  <c r="S24" i="3" a="1"/>
  <c r="S24" i="3" s="1"/>
  <c r="S17" i="3" a="1"/>
  <c r="S17" i="3" s="1"/>
  <c r="S9" i="3" a="1"/>
  <c r="S9" i="3" s="1"/>
  <c r="S353" i="3" a="1"/>
  <c r="S353" i="3" s="1"/>
  <c r="S345" i="3" a="1"/>
  <c r="S345" i="3" s="1"/>
  <c r="S338" i="3" a="1"/>
  <c r="S338" i="3" s="1"/>
  <c r="S330" i="3" a="1"/>
  <c r="S330" i="3" s="1"/>
  <c r="S322" i="3" a="1"/>
  <c r="S322" i="3" s="1"/>
  <c r="S315" i="3" a="1"/>
  <c r="S315" i="3" s="1"/>
  <c r="S307" i="3" a="1"/>
  <c r="S307" i="3" s="1"/>
  <c r="S301" i="3" a="1"/>
  <c r="S301" i="3" s="1"/>
  <c r="S294" i="3" a="1"/>
  <c r="S294" i="3" s="1"/>
  <c r="S287" i="3" a="1"/>
  <c r="S287" i="3" s="1"/>
  <c r="S279" i="3" a="1"/>
  <c r="S279" i="3" s="1"/>
  <c r="S271" i="3" a="1"/>
  <c r="S271" i="3" s="1"/>
  <c r="S263" i="3" a="1"/>
  <c r="S263" i="3" s="1"/>
  <c r="S248" i="3" a="1"/>
  <c r="S248" i="3" s="1"/>
  <c r="S241" i="3" a="1"/>
  <c r="S241" i="3" s="1"/>
  <c r="S233" i="3" a="1"/>
  <c r="S233" i="3" s="1"/>
  <c r="S226" i="3" a="1"/>
  <c r="S226" i="3" s="1"/>
  <c r="S218" i="3" a="1"/>
  <c r="S218" i="3" s="1"/>
  <c r="S211" i="3" a="1"/>
  <c r="S211" i="3" s="1"/>
  <c r="J125" i="103" s="1"/>
  <c r="S203" i="3" a="1"/>
  <c r="S203" i="3" s="1"/>
  <c r="J117" i="103" s="1"/>
  <c r="S195" i="3" a="1"/>
  <c r="S195" i="3" s="1"/>
  <c r="J109" i="103" s="1"/>
  <c r="S187" i="3" a="1"/>
  <c r="S187" i="3" s="1"/>
  <c r="J101" i="103" s="1"/>
  <c r="S179" i="3" a="1"/>
  <c r="S179" i="3" s="1"/>
  <c r="J93" i="103" s="1"/>
  <c r="S171" i="3" a="1"/>
  <c r="S171" i="3" s="1"/>
  <c r="J85" i="103" s="1"/>
  <c r="S163" i="3" a="1"/>
  <c r="S163" i="3" s="1"/>
  <c r="J77" i="103" s="1"/>
  <c r="S155" i="3" a="1"/>
  <c r="S155" i="3" s="1"/>
  <c r="J69" i="103" s="1"/>
  <c r="S147" i="3" a="1"/>
  <c r="S147" i="3" s="1"/>
  <c r="J61" i="103" s="1"/>
  <c r="S139" i="3" a="1"/>
  <c r="S139" i="3" s="1"/>
  <c r="J53" i="103" s="1"/>
  <c r="S131" i="3" a="1"/>
  <c r="S131" i="3" s="1"/>
  <c r="J45" i="103" s="1"/>
  <c r="S123" i="3" a="1"/>
  <c r="S123" i="3" s="1"/>
  <c r="J37" i="103" s="1"/>
  <c r="S115" i="3" a="1"/>
  <c r="S115" i="3" s="1"/>
  <c r="J29" i="103" s="1"/>
  <c r="S107" i="3" a="1"/>
  <c r="S107" i="3" s="1"/>
  <c r="J21" i="103" s="1"/>
  <c r="S99" i="3" a="1"/>
  <c r="S99" i="3" s="1"/>
  <c r="J13" i="103" s="1"/>
  <c r="S92" i="3" a="1"/>
  <c r="S92" i="3" s="1"/>
  <c r="S84" i="3" a="1"/>
  <c r="S84" i="3" s="1"/>
  <c r="S76" i="3" a="1"/>
  <c r="S76" i="3" s="1"/>
  <c r="S69" i="3" a="1"/>
  <c r="S69" i="3" s="1"/>
  <c r="S62" i="3" a="1"/>
  <c r="S62" i="3" s="1"/>
  <c r="S54" i="3" a="1"/>
  <c r="S54" i="3" s="1"/>
  <c r="S46" i="3" a="1"/>
  <c r="S46" i="3" s="1"/>
  <c r="S38" i="3" a="1"/>
  <c r="S38" i="3" s="1"/>
  <c r="S31" i="3" a="1"/>
  <c r="S31" i="3" s="1"/>
  <c r="S16" i="3" a="1"/>
  <c r="S16" i="3" s="1"/>
  <c r="R1" i="3"/>
  <c r="R229" i="3" s="1" a="1"/>
  <c r="R229" i="3" s="1"/>
  <c r="Q1" i="3"/>
  <c r="P1" i="3"/>
  <c r="P129" i="3" s="1" a="1"/>
  <c r="P129" i="3" s="1"/>
  <c r="O1" i="3"/>
  <c r="O47" i="3" s="1" a="1"/>
  <c r="O47" i="3" s="1"/>
  <c r="N1" i="3"/>
  <c r="N225" i="3" s="1" a="1"/>
  <c r="N225" i="3" s="1"/>
  <c r="M1" i="3"/>
  <c r="M292" i="3" s="1" a="1"/>
  <c r="M292" i="3" s="1"/>
  <c r="L1" i="3"/>
  <c r="L52" i="3" s="1" a="1"/>
  <c r="L52" i="3" s="1"/>
  <c r="K1" i="3"/>
  <c r="K6" i="3" s="1" a="1"/>
  <c r="K6" i="3" s="1"/>
  <c r="L11" i="57"/>
  <c r="L12" i="57"/>
  <c r="L13" i="57"/>
  <c r="L14" i="57"/>
  <c r="L15" i="57"/>
  <c r="L16" i="57"/>
  <c r="L17" i="57"/>
  <c r="L18" i="57"/>
  <c r="L19" i="57"/>
  <c r="L20" i="57"/>
  <c r="L21" i="57"/>
  <c r="L22" i="57"/>
  <c r="L23" i="57"/>
  <c r="L24" i="57"/>
  <c r="L25" i="57"/>
  <c r="L26" i="57"/>
  <c r="L27" i="57"/>
  <c r="L28" i="57"/>
  <c r="L29" i="57"/>
  <c r="L30" i="57"/>
  <c r="L31" i="57"/>
  <c r="L32" i="57"/>
  <c r="L33" i="57"/>
  <c r="L34" i="57"/>
  <c r="L35" i="57"/>
  <c r="L36" i="57"/>
  <c r="L37" i="57"/>
  <c r="L38" i="57"/>
  <c r="L39" i="57"/>
  <c r="L40" i="57"/>
  <c r="L41" i="57"/>
  <c r="L42" i="57"/>
  <c r="L43" i="57"/>
  <c r="L44" i="57"/>
  <c r="L45" i="57"/>
  <c r="L46" i="57"/>
  <c r="L10" i="57"/>
  <c r="K313" i="3" l="1" a="1"/>
  <c r="K313" i="3" s="1"/>
  <c r="K285" i="3" a="1"/>
  <c r="K285" i="3" s="1"/>
  <c r="J140" i="62"/>
  <c r="J140" i="64" s="1"/>
  <c r="J140" i="103"/>
  <c r="J208" i="62"/>
  <c r="J208" i="64" s="1"/>
  <c r="J208" i="103"/>
  <c r="J267" i="62"/>
  <c r="J267" i="64" s="1"/>
  <c r="J267" i="103"/>
  <c r="J170" i="62"/>
  <c r="J170" i="64" s="1"/>
  <c r="J170" i="103"/>
  <c r="J230" i="62"/>
  <c r="J230" i="64" s="1"/>
  <c r="J230" i="103"/>
  <c r="J127" i="62"/>
  <c r="J127" i="64" s="1"/>
  <c r="J127" i="103"/>
  <c r="Q120" i="72"/>
  <c r="J187" i="62"/>
  <c r="J187" i="64" s="1"/>
  <c r="J187" i="103"/>
  <c r="J254" i="62"/>
  <c r="J254" i="64" s="1"/>
  <c r="J254" i="103"/>
  <c r="J165" i="62"/>
  <c r="J165" i="64" s="1"/>
  <c r="J165" i="103"/>
  <c r="J239" i="62"/>
  <c r="J239" i="64" s="1"/>
  <c r="J239" i="103"/>
  <c r="J136" i="62"/>
  <c r="J136" i="64" s="1"/>
  <c r="J136" i="103"/>
  <c r="J197" i="62"/>
  <c r="J197" i="64" s="1"/>
  <c r="J197" i="103"/>
  <c r="J256" i="62"/>
  <c r="J256" i="64" s="1"/>
  <c r="J256" i="103"/>
  <c r="J167" i="62"/>
  <c r="J167" i="64" s="1"/>
  <c r="J167" i="103"/>
  <c r="J226" i="62"/>
  <c r="J226" i="64" s="1"/>
  <c r="J226" i="103"/>
  <c r="J138" i="62"/>
  <c r="J138" i="64" s="1"/>
  <c r="J138" i="103"/>
  <c r="J206" i="62"/>
  <c r="J206" i="64" s="1"/>
  <c r="J206" i="103"/>
  <c r="J169" i="62"/>
  <c r="J169" i="64" s="1"/>
  <c r="J169" i="103"/>
  <c r="J228" i="62"/>
  <c r="J228" i="64" s="1"/>
  <c r="J228" i="103"/>
  <c r="J147" i="62"/>
  <c r="J147" i="64" s="1"/>
  <c r="J147" i="103"/>
  <c r="J215" i="62"/>
  <c r="J215" i="64" s="1"/>
  <c r="J215" i="103"/>
  <c r="J178" i="62"/>
  <c r="J178" i="64" s="1"/>
  <c r="J178" i="103"/>
  <c r="J237" i="62"/>
  <c r="J237" i="64" s="1"/>
  <c r="J237" i="103"/>
  <c r="J8" i="62"/>
  <c r="J8" i="64" s="1"/>
  <c r="J8" i="103"/>
  <c r="J134" i="62"/>
  <c r="J134" i="64" s="1"/>
  <c r="J134" i="103"/>
  <c r="J195" i="62"/>
  <c r="J195" i="64" s="1"/>
  <c r="J195" i="103"/>
  <c r="J261" i="62"/>
  <c r="J261" i="64" s="1"/>
  <c r="J261" i="103"/>
  <c r="J172" i="62"/>
  <c r="J172" i="64" s="1"/>
  <c r="J172" i="103"/>
  <c r="J247" i="62"/>
  <c r="J247" i="64" s="1"/>
  <c r="J247" i="103"/>
  <c r="J144" i="62"/>
  <c r="J144" i="64" s="1"/>
  <c r="J144" i="103"/>
  <c r="J204" i="62"/>
  <c r="J204" i="64" s="1"/>
  <c r="J204" i="103"/>
  <c r="J270" i="62"/>
  <c r="J270" i="64" s="1"/>
  <c r="J270" i="103"/>
  <c r="J174" i="62"/>
  <c r="J174" i="64" s="1"/>
  <c r="J174" i="103"/>
  <c r="J241" i="62"/>
  <c r="J241" i="64" s="1"/>
  <c r="J241" i="103"/>
  <c r="J153" i="62"/>
  <c r="J153" i="64" s="1"/>
  <c r="J153" i="103"/>
  <c r="J213" i="62"/>
  <c r="J213" i="64" s="1"/>
  <c r="J213" i="103"/>
  <c r="J176" i="62"/>
  <c r="J176" i="64" s="1"/>
  <c r="J176" i="103"/>
  <c r="J235" i="62"/>
  <c r="J235" i="64" s="1"/>
  <c r="J235" i="103"/>
  <c r="J155" i="62"/>
  <c r="J155" i="64" s="1"/>
  <c r="J155" i="103"/>
  <c r="J221" i="62"/>
  <c r="J221" i="64" s="1"/>
  <c r="J221" i="103"/>
  <c r="J186" i="62"/>
  <c r="J186" i="64" s="1"/>
  <c r="J186" i="103"/>
  <c r="J245" i="62"/>
  <c r="J245" i="64" s="1"/>
  <c r="J245" i="103"/>
  <c r="J142" i="62"/>
  <c r="J142" i="64" s="1"/>
  <c r="J142" i="103"/>
  <c r="J203" i="62"/>
  <c r="J203" i="64" s="1"/>
  <c r="J203" i="103"/>
  <c r="J263" i="62"/>
  <c r="J263" i="64" s="1"/>
  <c r="J263" i="103"/>
  <c r="J180" i="62"/>
  <c r="J180" i="64" s="1"/>
  <c r="J180" i="103"/>
  <c r="J255" i="62"/>
  <c r="J255" i="64" s="1"/>
  <c r="J255" i="103"/>
  <c r="J151" i="62"/>
  <c r="J151" i="64" s="1"/>
  <c r="J151" i="103"/>
  <c r="J211" i="62"/>
  <c r="J211" i="64" s="1"/>
  <c r="J211" i="103"/>
  <c r="J182" i="62"/>
  <c r="J182" i="64" s="1"/>
  <c r="J182" i="103"/>
  <c r="J249" i="62"/>
  <c r="J249" i="64" s="1"/>
  <c r="J249" i="103"/>
  <c r="J160" i="62"/>
  <c r="J160" i="64" s="1"/>
  <c r="J160" i="103"/>
  <c r="J227" i="62"/>
  <c r="J227" i="64" s="1"/>
  <c r="J227" i="103"/>
  <c r="J184" i="62"/>
  <c r="J184" i="64" s="1"/>
  <c r="J184" i="103"/>
  <c r="J243" i="62"/>
  <c r="J243" i="64" s="1"/>
  <c r="J243" i="103"/>
  <c r="AR19" i="68"/>
  <c r="G43" i="103"/>
  <c r="J162" i="62"/>
  <c r="J162" i="64" s="1"/>
  <c r="J162" i="103"/>
  <c r="J229" i="62"/>
  <c r="J229" i="64" s="1"/>
  <c r="J229" i="103"/>
  <c r="J194" i="62"/>
  <c r="J194" i="64" s="1"/>
  <c r="J194" i="103"/>
  <c r="J253" i="62"/>
  <c r="J253" i="64" s="1"/>
  <c r="J253" i="103"/>
  <c r="J149" i="62"/>
  <c r="J149" i="64" s="1"/>
  <c r="J149" i="103"/>
  <c r="J217" i="62"/>
  <c r="J217" i="64" s="1"/>
  <c r="J217" i="103"/>
  <c r="J128" i="62"/>
  <c r="J128" i="64" s="1"/>
  <c r="J128" i="103"/>
  <c r="J188" i="62"/>
  <c r="J188" i="64" s="1"/>
  <c r="J188" i="103"/>
  <c r="J262" i="62"/>
  <c r="J262" i="64" s="1"/>
  <c r="J262" i="103"/>
  <c r="J158" i="62"/>
  <c r="J158" i="64" s="1"/>
  <c r="J158" i="103"/>
  <c r="J218" i="62"/>
  <c r="J218" i="64" s="1"/>
  <c r="J218" i="103"/>
  <c r="J190" i="62"/>
  <c r="J190" i="64" s="1"/>
  <c r="J190" i="103"/>
  <c r="J257" i="62"/>
  <c r="J257" i="64" s="1"/>
  <c r="J257" i="103"/>
  <c r="J168" i="62"/>
  <c r="J168" i="64" s="1"/>
  <c r="J168" i="103"/>
  <c r="J234" i="62"/>
  <c r="J234" i="64" s="1"/>
  <c r="J234" i="103"/>
  <c r="J5" i="62"/>
  <c r="J5" i="64" s="1"/>
  <c r="J5" i="103"/>
  <c r="J131" i="62"/>
  <c r="J131" i="64" s="1"/>
  <c r="J131" i="103"/>
  <c r="J192" i="62"/>
  <c r="J192" i="64" s="1"/>
  <c r="J192" i="103"/>
  <c r="J251" i="62"/>
  <c r="J251" i="64" s="1"/>
  <c r="J251" i="103"/>
  <c r="J177" i="62"/>
  <c r="J177" i="64" s="1"/>
  <c r="J177" i="103"/>
  <c r="J236" i="62"/>
  <c r="J236" i="64" s="1"/>
  <c r="J236" i="103"/>
  <c r="J7" i="62"/>
  <c r="J7" i="64" s="1"/>
  <c r="J7" i="103"/>
  <c r="J133" i="62"/>
  <c r="J133" i="64" s="1"/>
  <c r="J133" i="103"/>
  <c r="J202" i="62"/>
  <c r="J202" i="64" s="1"/>
  <c r="J202" i="103"/>
  <c r="J260" i="62"/>
  <c r="J260" i="64" s="1"/>
  <c r="J260" i="103"/>
  <c r="J156" i="62"/>
  <c r="J156" i="64" s="1"/>
  <c r="J156" i="103"/>
  <c r="J223" i="62"/>
  <c r="J223" i="64" s="1"/>
  <c r="J223" i="103"/>
  <c r="J135" i="62"/>
  <c r="J135" i="64" s="1"/>
  <c r="J135" i="103"/>
  <c r="J196" i="62"/>
  <c r="J196" i="64" s="1"/>
  <c r="J196" i="103"/>
  <c r="J269" i="62"/>
  <c r="J269" i="64" s="1"/>
  <c r="J269" i="103"/>
  <c r="J166" i="62"/>
  <c r="J166" i="64" s="1"/>
  <c r="J166" i="103"/>
  <c r="J225" i="62"/>
  <c r="J225" i="64" s="1"/>
  <c r="J225" i="103"/>
  <c r="J137" i="62"/>
  <c r="J137" i="64" s="1"/>
  <c r="J137" i="103"/>
  <c r="J198" i="62"/>
  <c r="J198" i="64" s="1"/>
  <c r="J198" i="103"/>
  <c r="J264" i="62"/>
  <c r="J264" i="64" s="1"/>
  <c r="J264" i="103"/>
  <c r="J175" i="62"/>
  <c r="J175" i="64" s="1"/>
  <c r="J175" i="103"/>
  <c r="J242" i="62"/>
  <c r="J242" i="64" s="1"/>
  <c r="J242" i="103"/>
  <c r="J139" i="62"/>
  <c r="J139" i="64" s="1"/>
  <c r="J139" i="103"/>
  <c r="J200" i="62"/>
  <c r="J200" i="64" s="1"/>
  <c r="J200" i="103"/>
  <c r="J258" i="62"/>
  <c r="J258" i="64" s="1"/>
  <c r="J258" i="103"/>
  <c r="J185" i="62"/>
  <c r="J185" i="64" s="1"/>
  <c r="J185" i="103"/>
  <c r="J244" i="62"/>
  <c r="J244" i="64" s="1"/>
  <c r="J244" i="103"/>
  <c r="J141" i="62"/>
  <c r="J141" i="64" s="1"/>
  <c r="J141" i="103"/>
  <c r="J209" i="62"/>
  <c r="J209" i="64" s="1"/>
  <c r="J209" i="103"/>
  <c r="J268" i="62"/>
  <c r="J268" i="64" s="1"/>
  <c r="J268" i="103"/>
  <c r="J164" i="62"/>
  <c r="J164" i="64" s="1"/>
  <c r="J164" i="103"/>
  <c r="J231" i="62"/>
  <c r="J231" i="64" s="1"/>
  <c r="J231" i="103"/>
  <c r="J143" i="62"/>
  <c r="J143" i="64" s="1"/>
  <c r="J143" i="103"/>
  <c r="J210" i="62"/>
  <c r="J210" i="64" s="1"/>
  <c r="J210" i="103"/>
  <c r="J173" i="62"/>
  <c r="J173" i="64" s="1"/>
  <c r="J173" i="103"/>
  <c r="J233" i="62"/>
  <c r="J233" i="64" s="1"/>
  <c r="J233" i="103"/>
  <c r="J145" i="62"/>
  <c r="J145" i="64" s="1"/>
  <c r="J145" i="103"/>
  <c r="J205" i="62"/>
  <c r="J205" i="64" s="1"/>
  <c r="J205" i="103"/>
  <c r="J271" i="62"/>
  <c r="J271" i="64" s="1"/>
  <c r="J271" i="103"/>
  <c r="J183" i="62"/>
  <c r="J183" i="64" s="1"/>
  <c r="J183" i="103"/>
  <c r="J250" i="62"/>
  <c r="J250" i="64" s="1"/>
  <c r="J250" i="103"/>
  <c r="J146" i="62"/>
  <c r="J146" i="64" s="1"/>
  <c r="J146" i="103"/>
  <c r="J207" i="62"/>
  <c r="J207" i="64" s="1"/>
  <c r="J207" i="103"/>
  <c r="J266" i="62"/>
  <c r="J266" i="64" s="1"/>
  <c r="J266" i="103"/>
  <c r="J193" i="62"/>
  <c r="J193" i="64" s="1"/>
  <c r="J193" i="103"/>
  <c r="J252" i="62"/>
  <c r="J252" i="64" s="1"/>
  <c r="J252" i="103"/>
  <c r="J148" i="62"/>
  <c r="J148" i="64" s="1"/>
  <c r="J148" i="103"/>
  <c r="J216" i="62"/>
  <c r="J216" i="64" s="1"/>
  <c r="J216" i="103"/>
  <c r="J171" i="62"/>
  <c r="J171" i="64" s="1"/>
  <c r="J171" i="103"/>
  <c r="J238" i="62"/>
  <c r="J238" i="64" s="1"/>
  <c r="J238" i="103"/>
  <c r="J150" i="62"/>
  <c r="J150" i="64" s="1"/>
  <c r="J150" i="103"/>
  <c r="J224" i="62"/>
  <c r="J224" i="64" s="1"/>
  <c r="J224" i="103"/>
  <c r="J181" i="62"/>
  <c r="J181" i="64" s="1"/>
  <c r="J181" i="103"/>
  <c r="J240" i="62"/>
  <c r="J240" i="64" s="1"/>
  <c r="J240" i="103"/>
  <c r="J152" i="62"/>
  <c r="J152" i="64" s="1"/>
  <c r="J152" i="103"/>
  <c r="J212" i="62"/>
  <c r="J212" i="64" s="1"/>
  <c r="J212" i="103"/>
  <c r="J191" i="62"/>
  <c r="J191" i="64" s="1"/>
  <c r="J191" i="103"/>
  <c r="J265" i="62"/>
  <c r="J265" i="64" s="1"/>
  <c r="J265" i="103"/>
  <c r="J154" i="62"/>
  <c r="J154" i="64" s="1"/>
  <c r="J154" i="103"/>
  <c r="J214" i="62"/>
  <c r="J214" i="64" s="1"/>
  <c r="J214" i="103"/>
  <c r="J6" i="62"/>
  <c r="J6" i="64" s="1"/>
  <c r="J6" i="103"/>
  <c r="J132" i="62"/>
  <c r="J132" i="64" s="1"/>
  <c r="J132" i="103"/>
  <c r="J201" i="62"/>
  <c r="J201" i="64" s="1"/>
  <c r="J201" i="103"/>
  <c r="J259" i="62"/>
  <c r="J259" i="64" s="1"/>
  <c r="J259" i="103"/>
  <c r="J163" i="62"/>
  <c r="J163" i="64" s="1"/>
  <c r="J163" i="103"/>
  <c r="J222" i="62"/>
  <c r="J222" i="64" s="1"/>
  <c r="J222" i="103"/>
  <c r="J179" i="62"/>
  <c r="J179" i="64" s="1"/>
  <c r="J179" i="103"/>
  <c r="J246" i="62"/>
  <c r="J246" i="64" s="1"/>
  <c r="J246" i="103"/>
  <c r="J157" i="62"/>
  <c r="J157" i="64" s="1"/>
  <c r="J157" i="103"/>
  <c r="J232" i="62"/>
  <c r="J232" i="64" s="1"/>
  <c r="J232" i="103"/>
  <c r="J129" i="62"/>
  <c r="J129" i="64" s="1"/>
  <c r="J129" i="103"/>
  <c r="J189" i="62"/>
  <c r="J189" i="64" s="1"/>
  <c r="J189" i="103"/>
  <c r="J248" i="62"/>
  <c r="J248" i="64" s="1"/>
  <c r="J248" i="103"/>
  <c r="J159" i="62"/>
  <c r="J159" i="64" s="1"/>
  <c r="J159" i="103"/>
  <c r="J219" i="62"/>
  <c r="J219" i="64" s="1"/>
  <c r="J219" i="103"/>
  <c r="J130" i="62"/>
  <c r="J130" i="64" s="1"/>
  <c r="J130" i="103"/>
  <c r="J199" i="62"/>
  <c r="J199" i="64" s="1"/>
  <c r="J199" i="103"/>
  <c r="J272" i="62"/>
  <c r="J272" i="64" s="1"/>
  <c r="J272" i="103"/>
  <c r="J161" i="62"/>
  <c r="J161" i="64" s="1"/>
  <c r="J161" i="103"/>
  <c r="J220" i="62"/>
  <c r="J220" i="64" s="1"/>
  <c r="J220" i="103"/>
  <c r="O263" i="3" a="1"/>
  <c r="O263" i="3" s="1"/>
  <c r="K288" i="3" a="1"/>
  <c r="K288" i="3" s="1"/>
  <c r="O153" i="3" a="1"/>
  <c r="O153" i="3" s="1"/>
  <c r="N8" i="60" s="1"/>
  <c r="O358" i="3" a="1"/>
  <c r="O358" i="3" s="1"/>
  <c r="K217" i="3" a="1"/>
  <c r="K217" i="3" s="1"/>
  <c r="K358" i="3" a="1"/>
  <c r="K358" i="3" s="1"/>
  <c r="K341" i="3" a="1"/>
  <c r="K341" i="3" s="1"/>
  <c r="L50" i="57"/>
  <c r="O201" i="3" a="1"/>
  <c r="O201" i="3" s="1"/>
  <c r="N56" i="60" s="1"/>
  <c r="K352" i="3" a="1"/>
  <c r="K352" i="3" s="1"/>
  <c r="K263" i="3" a="1"/>
  <c r="K263" i="3" s="1"/>
  <c r="O184" i="3" a="1"/>
  <c r="O184" i="3" s="1"/>
  <c r="N39" i="60" s="1"/>
  <c r="K343" i="3" a="1"/>
  <c r="K343" i="3" s="1"/>
  <c r="K231" i="3" a="1"/>
  <c r="K231" i="3" s="1"/>
  <c r="O155" i="3" a="1"/>
  <c r="O155" i="3" s="1"/>
  <c r="N10" i="60" s="1"/>
  <c r="K158" i="3" a="1"/>
  <c r="K158" i="3" s="1"/>
  <c r="O8" i="3" a="1"/>
  <c r="O8" i="3" s="1"/>
  <c r="K311" i="3" a="1"/>
  <c r="K311" i="3" s="1"/>
  <c r="K150" i="3" a="1"/>
  <c r="K150" i="3" s="1"/>
  <c r="O291" i="3" a="1"/>
  <c r="O291" i="3" s="1"/>
  <c r="O308" i="3" a="1"/>
  <c r="O308" i="3" s="1"/>
  <c r="K292" i="3" a="1"/>
  <c r="K292" i="3" s="1"/>
  <c r="K128" i="3" a="1"/>
  <c r="K128" i="3" s="1"/>
  <c r="O268" i="3" a="1"/>
  <c r="O268" i="3" s="1"/>
  <c r="K336" i="3" a="1"/>
  <c r="K336" i="3" s="1"/>
  <c r="K261" i="3" a="1"/>
  <c r="K261" i="3" s="1"/>
  <c r="K62" i="3" a="1"/>
  <c r="K62" i="3" s="1"/>
  <c r="O342" i="3" a="1"/>
  <c r="O342" i="3" s="1"/>
  <c r="O262" i="3" a="1"/>
  <c r="O262" i="3" s="1"/>
  <c r="O138" i="3" a="1"/>
  <c r="O138" i="3" s="1"/>
  <c r="K319" i="3" a="1"/>
  <c r="K319" i="3" s="1"/>
  <c r="K260" i="3" a="1"/>
  <c r="K260" i="3" s="1"/>
  <c r="K40" i="3" a="1"/>
  <c r="K40" i="3" s="1"/>
  <c r="O334" i="3" a="1"/>
  <c r="O334" i="3" s="1"/>
  <c r="O232" i="3" a="1"/>
  <c r="O232" i="3" s="1"/>
  <c r="O101" i="3" a="1"/>
  <c r="O101" i="3" s="1"/>
  <c r="K238" i="3" a="1"/>
  <c r="K238" i="3" s="1"/>
  <c r="K34" i="3" a="1"/>
  <c r="K34" i="3" s="1"/>
  <c r="O322" i="3" a="1"/>
  <c r="O322" i="3" s="1"/>
  <c r="O222" i="3" a="1"/>
  <c r="O222" i="3" s="1"/>
  <c r="O63" i="3" a="1"/>
  <c r="O63" i="3" s="1"/>
  <c r="O314" i="3" a="1"/>
  <c r="O314" i="3" s="1"/>
  <c r="O214" i="3" a="1"/>
  <c r="O214" i="3" s="1"/>
  <c r="O16" i="3" a="1"/>
  <c r="O16" i="3" s="1"/>
  <c r="K356" i="3" a="1"/>
  <c r="K356" i="3" s="1"/>
  <c r="K334" i="3" a="1"/>
  <c r="K334" i="3" s="1"/>
  <c r="K309" i="3" a="1"/>
  <c r="K309" i="3" s="1"/>
  <c r="K280" i="3" a="1"/>
  <c r="K280" i="3" s="1"/>
  <c r="K255" i="3" a="1"/>
  <c r="K255" i="3" s="1"/>
  <c r="K216" i="3" a="1"/>
  <c r="K216" i="3" s="1"/>
  <c r="K120" i="3" a="1"/>
  <c r="K120" i="3" s="1"/>
  <c r="K26" i="3" a="1"/>
  <c r="K26" i="3" s="1"/>
  <c r="O350" i="3" a="1"/>
  <c r="O350" i="3" s="1"/>
  <c r="O301" i="3" a="1"/>
  <c r="O301" i="3" s="1"/>
  <c r="O248" i="3" a="1"/>
  <c r="O248" i="3" s="1"/>
  <c r="O200" i="3" a="1"/>
  <c r="O200" i="3" s="1"/>
  <c r="N55" i="60" s="1"/>
  <c r="O130" i="3" a="1"/>
  <c r="O130" i="3" s="1"/>
  <c r="K355" i="3" a="1"/>
  <c r="K355" i="3" s="1"/>
  <c r="K328" i="3" a="1"/>
  <c r="K328" i="3" s="1"/>
  <c r="K304" i="3" a="1"/>
  <c r="K304" i="3" s="1"/>
  <c r="K277" i="3" a="1"/>
  <c r="K277" i="3" s="1"/>
  <c r="K253" i="3" a="1"/>
  <c r="K253" i="3" s="1"/>
  <c r="K209" i="3" a="1"/>
  <c r="K209" i="3" s="1"/>
  <c r="K99" i="3" a="1"/>
  <c r="K99" i="3" s="1"/>
  <c r="N314" i="3" a="1"/>
  <c r="N314" i="3" s="1"/>
  <c r="O348" i="3" a="1"/>
  <c r="O348" i="3" s="1"/>
  <c r="O293" i="3" a="1"/>
  <c r="O293" i="3" s="1"/>
  <c r="O247" i="3" a="1"/>
  <c r="O247" i="3" s="1"/>
  <c r="O192" i="3" a="1"/>
  <c r="O192" i="3" s="1"/>
  <c r="N47" i="60" s="1"/>
  <c r="O116" i="3" a="1"/>
  <c r="O116" i="3" s="1"/>
  <c r="N6" i="3" a="1"/>
  <c r="N6" i="3" s="1"/>
  <c r="K302" i="3" a="1"/>
  <c r="K302" i="3" s="1"/>
  <c r="K194" i="3" a="1"/>
  <c r="K194" i="3" s="1"/>
  <c r="N276" i="3" a="1"/>
  <c r="N276" i="3" s="1"/>
  <c r="K275" i="3" a="1"/>
  <c r="K275" i="3" s="1"/>
  <c r="K326" i="3" a="1"/>
  <c r="K326" i="3" s="1"/>
  <c r="K296" i="3" a="1"/>
  <c r="K296" i="3" s="1"/>
  <c r="K245" i="3" a="1"/>
  <c r="K245" i="3" s="1"/>
  <c r="K84" i="3" a="1"/>
  <c r="K84" i="3" s="1"/>
  <c r="O230" i="3" a="1"/>
  <c r="O230" i="3" s="1"/>
  <c r="K327" i="3" a="1"/>
  <c r="K327" i="3" s="1"/>
  <c r="K246" i="3" a="1"/>
  <c r="K246" i="3" s="1"/>
  <c r="K92" i="3" a="1"/>
  <c r="K92" i="3" s="1"/>
  <c r="K350" i="3" a="1"/>
  <c r="K350" i="3" s="1"/>
  <c r="K270" i="3" a="1"/>
  <c r="K270" i="3" s="1"/>
  <c r="K186" i="3" a="1"/>
  <c r="K186" i="3" s="1"/>
  <c r="O285" i="3" a="1"/>
  <c r="O285" i="3" s="1"/>
  <c r="O183" i="3" a="1"/>
  <c r="O183" i="3" s="1"/>
  <c r="N38" i="60" s="1"/>
  <c r="O86" i="3" a="1"/>
  <c r="O86" i="3" s="1"/>
  <c r="K345" i="3" a="1"/>
  <c r="K345" i="3" s="1"/>
  <c r="K321" i="3" a="1"/>
  <c r="K321" i="3" s="1"/>
  <c r="K295" i="3" a="1"/>
  <c r="K295" i="3" s="1"/>
  <c r="K268" i="3" a="1"/>
  <c r="K268" i="3" s="1"/>
  <c r="K243" i="3" a="1"/>
  <c r="K243" i="3" s="1"/>
  <c r="K165" i="3" a="1"/>
  <c r="K165" i="3" s="1"/>
  <c r="K70" i="3" a="1"/>
  <c r="K70" i="3" s="1"/>
  <c r="O327" i="3" a="1"/>
  <c r="O327" i="3" s="1"/>
  <c r="O284" i="3" a="1"/>
  <c r="O284" i="3" s="1"/>
  <c r="O224" i="3" a="1"/>
  <c r="O224" i="3" s="1"/>
  <c r="O161" i="3" a="1"/>
  <c r="O161" i="3" s="1"/>
  <c r="N16" i="60" s="1"/>
  <c r="O71" i="3" a="1"/>
  <c r="O71" i="3" s="1"/>
  <c r="J87" i="62"/>
  <c r="J87" i="64" s="1"/>
  <c r="Q80" i="72"/>
  <c r="J21" i="62"/>
  <c r="J21" i="64" s="1"/>
  <c r="Q14" i="72"/>
  <c r="J85" i="62"/>
  <c r="J85" i="64" s="1"/>
  <c r="Q78" i="72"/>
  <c r="J46" i="62"/>
  <c r="J46" i="64" s="1"/>
  <c r="Q39" i="72"/>
  <c r="J110" i="62"/>
  <c r="J110" i="64" s="1"/>
  <c r="Q103" i="72"/>
  <c r="J71" i="62"/>
  <c r="J71" i="64" s="1"/>
  <c r="Q64" i="72"/>
  <c r="J48" i="62"/>
  <c r="J48" i="64" s="1"/>
  <c r="Q41" i="72"/>
  <c r="J112" i="62"/>
  <c r="J112" i="64" s="1"/>
  <c r="Q105" i="72"/>
  <c r="J17" i="62"/>
  <c r="J17" i="64" s="1"/>
  <c r="Q10" i="72"/>
  <c r="J81" i="62"/>
  <c r="J81" i="64" s="1"/>
  <c r="Q74" i="72"/>
  <c r="J42" i="62"/>
  <c r="J42" i="64" s="1"/>
  <c r="Q35" i="72"/>
  <c r="J106" i="62"/>
  <c r="J106" i="64" s="1"/>
  <c r="Q99" i="72"/>
  <c r="J19" i="62"/>
  <c r="J19" i="64" s="1"/>
  <c r="Q12" i="72"/>
  <c r="J83" i="62"/>
  <c r="J83" i="64" s="1"/>
  <c r="Q76" i="72"/>
  <c r="J52" i="62"/>
  <c r="J52" i="64" s="1"/>
  <c r="Q45" i="72"/>
  <c r="J116" i="62"/>
  <c r="J116" i="64" s="1"/>
  <c r="Q109" i="72"/>
  <c r="J37" i="62"/>
  <c r="J37" i="64" s="1"/>
  <c r="Q30" i="72"/>
  <c r="J33" i="62"/>
  <c r="J33" i="64" s="1"/>
  <c r="Q26" i="72"/>
  <c r="J68" i="62"/>
  <c r="J68" i="64" s="1"/>
  <c r="Q61" i="72"/>
  <c r="G43" i="62"/>
  <c r="G43" i="64" s="1"/>
  <c r="N36" i="72"/>
  <c r="J29" i="62"/>
  <c r="J29" i="64" s="1"/>
  <c r="Q22" i="72"/>
  <c r="J93" i="62"/>
  <c r="J93" i="64" s="1"/>
  <c r="Q86" i="72"/>
  <c r="J54" i="62"/>
  <c r="J54" i="64" s="1"/>
  <c r="Q47" i="72"/>
  <c r="J118" i="62"/>
  <c r="J118" i="64" s="1"/>
  <c r="Q111" i="72"/>
  <c r="J15" i="62"/>
  <c r="J15" i="64" s="1"/>
  <c r="Q8" i="72"/>
  <c r="J79" i="62"/>
  <c r="J79" i="64" s="1"/>
  <c r="Q72" i="72"/>
  <c r="J56" i="62"/>
  <c r="J56" i="64" s="1"/>
  <c r="Q49" i="72"/>
  <c r="J120" i="62"/>
  <c r="J120" i="64" s="1"/>
  <c r="Q113" i="72"/>
  <c r="J25" i="62"/>
  <c r="J25" i="64" s="1"/>
  <c r="Q18" i="72"/>
  <c r="J89" i="62"/>
  <c r="J89" i="64" s="1"/>
  <c r="Q82" i="72"/>
  <c r="J50" i="62"/>
  <c r="J50" i="64" s="1"/>
  <c r="Q43" i="72"/>
  <c r="J114" i="62"/>
  <c r="J114" i="64" s="1"/>
  <c r="Q107" i="72"/>
  <c r="J27" i="62"/>
  <c r="J27" i="64" s="1"/>
  <c r="Q20" i="72"/>
  <c r="J91" i="62"/>
  <c r="J91" i="64" s="1"/>
  <c r="Q84" i="72"/>
  <c r="J60" i="62"/>
  <c r="J60" i="64" s="1"/>
  <c r="Q53" i="72"/>
  <c r="J124" i="62"/>
  <c r="J124" i="64" s="1"/>
  <c r="Q117" i="72"/>
  <c r="J62" i="62"/>
  <c r="J62" i="64" s="1"/>
  <c r="Q55" i="72"/>
  <c r="J45" i="62"/>
  <c r="J45" i="64" s="1"/>
  <c r="Q38" i="72"/>
  <c r="J109" i="62"/>
  <c r="J109" i="64" s="1"/>
  <c r="Q102" i="72"/>
  <c r="J70" i="62"/>
  <c r="J70" i="64" s="1"/>
  <c r="Q63" i="72"/>
  <c r="J31" i="62"/>
  <c r="J31" i="64" s="1"/>
  <c r="Q24" i="72"/>
  <c r="J95" i="62"/>
  <c r="J95" i="64" s="1"/>
  <c r="Q88" i="72"/>
  <c r="J9" i="62"/>
  <c r="J9" i="64" s="1"/>
  <c r="Q2" i="72"/>
  <c r="J72" i="62"/>
  <c r="J72" i="64" s="1"/>
  <c r="Q65" i="72"/>
  <c r="J41" i="62"/>
  <c r="J41" i="64" s="1"/>
  <c r="Q34" i="72"/>
  <c r="J105" i="62"/>
  <c r="J105" i="64" s="1"/>
  <c r="Q98" i="72"/>
  <c r="J66" i="62"/>
  <c r="J66" i="64" s="1"/>
  <c r="Q59" i="72"/>
  <c r="J43" i="62"/>
  <c r="J43" i="64" s="1"/>
  <c r="Q36" i="72"/>
  <c r="J107" i="62"/>
  <c r="J107" i="64" s="1"/>
  <c r="Q100" i="72"/>
  <c r="J12" i="62"/>
  <c r="J12" i="64" s="1"/>
  <c r="Q5" i="72"/>
  <c r="J76" i="62"/>
  <c r="J76" i="64" s="1"/>
  <c r="Q69" i="72"/>
  <c r="J64" i="62"/>
  <c r="J64" i="64" s="1"/>
  <c r="Q57" i="72"/>
  <c r="J35" i="62"/>
  <c r="J35" i="64" s="1"/>
  <c r="Q28" i="72"/>
  <c r="J53" i="62"/>
  <c r="J53" i="64" s="1"/>
  <c r="Q46" i="72"/>
  <c r="J117" i="62"/>
  <c r="J117" i="64" s="1"/>
  <c r="Q110" i="72"/>
  <c r="J14" i="62"/>
  <c r="J14" i="64" s="1"/>
  <c r="Q7" i="72"/>
  <c r="J78" i="62"/>
  <c r="J78" i="64" s="1"/>
  <c r="Q71" i="72"/>
  <c r="J39" i="62"/>
  <c r="J39" i="64" s="1"/>
  <c r="Q32" i="72"/>
  <c r="J103" i="62"/>
  <c r="J103" i="64" s="1"/>
  <c r="Q96" i="72"/>
  <c r="J16" i="62"/>
  <c r="J16" i="64" s="1"/>
  <c r="Q9" i="72"/>
  <c r="J80" i="62"/>
  <c r="J80" i="64" s="1"/>
  <c r="Q73" i="72"/>
  <c r="J49" i="62"/>
  <c r="J49" i="64" s="1"/>
  <c r="Q42" i="72"/>
  <c r="J113" i="62"/>
  <c r="J113" i="64" s="1"/>
  <c r="Q106" i="72"/>
  <c r="J11" i="62"/>
  <c r="J11" i="64" s="1"/>
  <c r="Q4" i="72"/>
  <c r="J74" i="62"/>
  <c r="J74" i="64" s="1"/>
  <c r="Q67" i="72"/>
  <c r="J51" i="62"/>
  <c r="J51" i="64" s="1"/>
  <c r="Q44" i="72"/>
  <c r="J115" i="62"/>
  <c r="J115" i="64" s="1"/>
  <c r="Q108" i="72"/>
  <c r="J20" i="62"/>
  <c r="J20" i="64" s="1"/>
  <c r="Q13" i="72"/>
  <c r="J84" i="62"/>
  <c r="J84" i="64" s="1"/>
  <c r="Q77" i="72"/>
  <c r="J23" i="62"/>
  <c r="J23" i="64" s="1"/>
  <c r="Q16" i="72"/>
  <c r="J97" i="62"/>
  <c r="J97" i="64" s="1"/>
  <c r="Q90" i="72"/>
  <c r="J61" i="62"/>
  <c r="J61" i="64" s="1"/>
  <c r="Q54" i="72"/>
  <c r="J125" i="62"/>
  <c r="J125" i="64" s="1"/>
  <c r="Q118" i="72"/>
  <c r="J22" i="62"/>
  <c r="J22" i="64" s="1"/>
  <c r="Q15" i="72"/>
  <c r="J86" i="62"/>
  <c r="J86" i="64" s="1"/>
  <c r="Q79" i="72"/>
  <c r="J47" i="62"/>
  <c r="J47" i="64" s="1"/>
  <c r="Q40" i="72"/>
  <c r="J111" i="62"/>
  <c r="J111" i="64" s="1"/>
  <c r="Q104" i="72"/>
  <c r="J24" i="62"/>
  <c r="J24" i="64" s="1"/>
  <c r="Q17" i="72"/>
  <c r="J88" i="62"/>
  <c r="J88" i="64" s="1"/>
  <c r="Q81" i="72"/>
  <c r="J57" i="62"/>
  <c r="J57" i="64" s="1"/>
  <c r="Q50" i="72"/>
  <c r="J121" i="62"/>
  <c r="J121" i="64" s="1"/>
  <c r="Q114" i="72"/>
  <c r="J18" i="62"/>
  <c r="J18" i="64" s="1"/>
  <c r="Q11" i="72"/>
  <c r="J82" i="62"/>
  <c r="J82" i="64" s="1"/>
  <c r="Q75" i="72"/>
  <c r="J59" i="62"/>
  <c r="J59" i="64" s="1"/>
  <c r="Q52" i="72"/>
  <c r="J123" i="62"/>
  <c r="J123" i="64" s="1"/>
  <c r="Q116" i="72"/>
  <c r="J28" i="62"/>
  <c r="J28" i="64" s="1"/>
  <c r="Q21" i="72"/>
  <c r="J92" i="62"/>
  <c r="J92" i="64" s="1"/>
  <c r="Q85" i="72"/>
  <c r="J122" i="62"/>
  <c r="J122" i="64" s="1"/>
  <c r="Q115" i="72"/>
  <c r="J69" i="62"/>
  <c r="J69" i="64" s="1"/>
  <c r="Q62" i="72"/>
  <c r="J30" i="62"/>
  <c r="J30" i="64" s="1"/>
  <c r="Q23" i="72"/>
  <c r="J94" i="62"/>
  <c r="J94" i="64" s="1"/>
  <c r="Q87" i="72"/>
  <c r="J55" i="62"/>
  <c r="J55" i="64" s="1"/>
  <c r="Q48" i="72"/>
  <c r="J119" i="62"/>
  <c r="J119" i="64" s="1"/>
  <c r="Q112" i="72"/>
  <c r="J32" i="62"/>
  <c r="J32" i="64" s="1"/>
  <c r="Q25" i="72"/>
  <c r="J96" i="62"/>
  <c r="J96" i="64" s="1"/>
  <c r="Q89" i="72"/>
  <c r="J65" i="62"/>
  <c r="J65" i="64" s="1"/>
  <c r="Q58" i="72"/>
  <c r="J26" i="62"/>
  <c r="J26" i="64" s="1"/>
  <c r="Q19" i="72"/>
  <c r="J90" i="62"/>
  <c r="J90" i="64" s="1"/>
  <c r="Q83" i="72"/>
  <c r="J67" i="62"/>
  <c r="J67" i="64" s="1"/>
  <c r="Q60" i="72"/>
  <c r="J36" i="62"/>
  <c r="J36" i="64" s="1"/>
  <c r="Q29" i="72"/>
  <c r="J100" i="62"/>
  <c r="J100" i="64" s="1"/>
  <c r="Q93" i="72"/>
  <c r="J101" i="62"/>
  <c r="J101" i="64" s="1"/>
  <c r="Q94" i="72"/>
  <c r="J126" i="62"/>
  <c r="J126" i="64" s="1"/>
  <c r="Q119" i="72"/>
  <c r="J58" i="62"/>
  <c r="J58" i="64" s="1"/>
  <c r="Q51" i="72"/>
  <c r="J99" i="62"/>
  <c r="J99" i="64" s="1"/>
  <c r="Q92" i="72"/>
  <c r="J13" i="62"/>
  <c r="J13" i="64" s="1"/>
  <c r="Q6" i="72"/>
  <c r="J77" i="62"/>
  <c r="J77" i="64" s="1"/>
  <c r="Q70" i="72"/>
  <c r="J38" i="62"/>
  <c r="J38" i="64" s="1"/>
  <c r="Q31" i="72"/>
  <c r="J102" i="62"/>
  <c r="J102" i="64" s="1"/>
  <c r="Q95" i="72"/>
  <c r="J63" i="62"/>
  <c r="J63" i="64" s="1"/>
  <c r="Q56" i="72"/>
  <c r="J40" i="62"/>
  <c r="J40" i="64" s="1"/>
  <c r="Q33" i="72"/>
  <c r="J104" i="62"/>
  <c r="J104" i="64" s="1"/>
  <c r="Q97" i="72"/>
  <c r="J10" i="62"/>
  <c r="J10" i="64" s="1"/>
  <c r="Q3" i="72"/>
  <c r="J73" i="62"/>
  <c r="J73" i="64" s="1"/>
  <c r="Q66" i="72"/>
  <c r="J34" i="62"/>
  <c r="J34" i="64" s="1"/>
  <c r="Q27" i="72"/>
  <c r="J98" i="62"/>
  <c r="J98" i="64" s="1"/>
  <c r="Q91" i="72"/>
  <c r="J75" i="62"/>
  <c r="J75" i="64" s="1"/>
  <c r="Q68" i="72"/>
  <c r="J44" i="62"/>
  <c r="J44" i="64" s="1"/>
  <c r="Q37" i="72"/>
  <c r="J108" i="62"/>
  <c r="J108" i="64" s="1"/>
  <c r="Q101" i="72"/>
  <c r="P145" i="64"/>
  <c r="P146" i="64" s="1"/>
  <c r="P147" i="64" s="1"/>
  <c r="P148" i="64" s="1"/>
  <c r="P149" i="64" s="1"/>
  <c r="P150" i="64" s="1"/>
  <c r="P151" i="64" s="1"/>
  <c r="P152" i="64" s="1"/>
  <c r="P153" i="64" s="1"/>
  <c r="P154" i="64" s="1"/>
  <c r="P155" i="64" s="1"/>
  <c r="P156" i="64" s="1"/>
  <c r="P157" i="64" s="1"/>
  <c r="P158" i="64" s="1"/>
  <c r="P159" i="64" s="1"/>
  <c r="P160" i="64" s="1"/>
  <c r="P161" i="64" s="1"/>
  <c r="P162" i="64" s="1"/>
  <c r="P163" i="64" s="1"/>
  <c r="P164" i="64" s="1"/>
  <c r="P165" i="64" s="1"/>
  <c r="P166" i="64" s="1"/>
  <c r="P167" i="64" s="1"/>
  <c r="P168" i="64" s="1"/>
  <c r="P169" i="64" s="1"/>
  <c r="P170" i="64" s="1"/>
  <c r="P171" i="64" s="1"/>
  <c r="P172" i="64" s="1"/>
  <c r="P173" i="64" s="1"/>
  <c r="P174" i="64" s="1"/>
  <c r="P175" i="64" s="1"/>
  <c r="P176" i="64" s="1"/>
  <c r="P177" i="64" s="1"/>
  <c r="P178" i="64" s="1"/>
  <c r="P179" i="64" s="1"/>
  <c r="P180" i="64" s="1"/>
  <c r="P181" i="64" s="1"/>
  <c r="P182" i="64" s="1"/>
  <c r="P183" i="64" s="1"/>
  <c r="P184" i="64" s="1"/>
  <c r="P185" i="64" s="1"/>
  <c r="P186" i="64" s="1"/>
  <c r="P187" i="64" s="1"/>
  <c r="P188" i="64" s="1"/>
  <c r="P189" i="64" s="1"/>
  <c r="P190" i="64" s="1"/>
  <c r="P191" i="64" s="1"/>
  <c r="P192" i="64" s="1"/>
  <c r="P193" i="64" s="1"/>
  <c r="P194" i="64" s="1"/>
  <c r="P195" i="64" s="1"/>
  <c r="P196" i="64" s="1"/>
  <c r="P197" i="64" s="1"/>
  <c r="P198" i="64" s="1"/>
  <c r="P199" i="64" s="1"/>
  <c r="P200" i="64" s="1"/>
  <c r="P201" i="64" s="1"/>
  <c r="P202" i="64" s="1"/>
  <c r="P203" i="64" s="1"/>
  <c r="P204" i="64" s="1"/>
  <c r="P205" i="64" s="1"/>
  <c r="P206" i="64" s="1"/>
  <c r="P207" i="64" s="1"/>
  <c r="P208" i="64" s="1"/>
  <c r="P209" i="64" s="1"/>
  <c r="P210" i="64" s="1"/>
  <c r="P211" i="64" s="1"/>
  <c r="P212" i="64" s="1"/>
  <c r="P213" i="64" s="1"/>
  <c r="P214" i="64" s="1"/>
  <c r="P215" i="64" s="1"/>
  <c r="P216" i="64" s="1"/>
  <c r="P217" i="64" s="1"/>
  <c r="P218" i="64" s="1"/>
  <c r="P219" i="64" s="1"/>
  <c r="P220" i="64" s="1"/>
  <c r="P221" i="64" s="1"/>
  <c r="P222" i="64" s="1"/>
  <c r="P223" i="64" s="1"/>
  <c r="P224" i="64" s="1"/>
  <c r="P225" i="64" s="1"/>
  <c r="P226" i="64" s="1"/>
  <c r="P227" i="64" s="1"/>
  <c r="P228" i="64" s="1"/>
  <c r="P229" i="64" s="1"/>
  <c r="P230" i="64" s="1"/>
  <c r="P231" i="64" s="1"/>
  <c r="P232" i="64" s="1"/>
  <c r="P233" i="64" s="1"/>
  <c r="P234" i="64" s="1"/>
  <c r="P235" i="64" s="1"/>
  <c r="P236" i="64" s="1"/>
  <c r="P237" i="64" s="1"/>
  <c r="P238" i="64" s="1"/>
  <c r="P239" i="64" s="1"/>
  <c r="P240" i="64" s="1"/>
  <c r="P241" i="64" s="1"/>
  <c r="P242" i="64" s="1"/>
  <c r="P243" i="64" s="1"/>
  <c r="P244" i="64" s="1"/>
  <c r="P245" i="64" s="1"/>
  <c r="P246" i="64" s="1"/>
  <c r="P247" i="64" s="1"/>
  <c r="P248" i="64" s="1"/>
  <c r="P249" i="64" s="1"/>
  <c r="P250" i="64" s="1"/>
  <c r="P251" i="64" s="1"/>
  <c r="P252" i="64" s="1"/>
  <c r="P253" i="64" s="1"/>
  <c r="P254" i="64" s="1"/>
  <c r="P255" i="64" s="1"/>
  <c r="P256" i="64" s="1"/>
  <c r="P257" i="64" s="1"/>
  <c r="P258" i="64" s="1"/>
  <c r="P259" i="64" s="1"/>
  <c r="P260" i="64" s="1"/>
  <c r="P261" i="64" s="1"/>
  <c r="P262" i="64" s="1"/>
  <c r="P263" i="64" s="1"/>
  <c r="P264" i="64" s="1"/>
  <c r="P265" i="64" s="1"/>
  <c r="P266" i="64" s="1"/>
  <c r="P267" i="64" s="1"/>
  <c r="P268" i="64" s="1"/>
  <c r="P269" i="64" s="1"/>
  <c r="P270" i="64" s="1"/>
  <c r="P271" i="64" s="1"/>
  <c r="P272" i="64" s="1"/>
  <c r="C49" i="60"/>
  <c r="P56" i="66" s="1"/>
  <c r="AH129" i="70"/>
  <c r="C64" i="60"/>
  <c r="P71" i="66" s="1"/>
  <c r="AH144" i="70"/>
  <c r="C56" i="60"/>
  <c r="P63" i="66" s="1"/>
  <c r="AH136" i="70"/>
  <c r="C48" i="60"/>
  <c r="P55" i="66" s="1"/>
  <c r="AH128" i="70"/>
  <c r="C40" i="60"/>
  <c r="P47" i="66" s="1"/>
  <c r="AH120" i="70"/>
  <c r="C32" i="60"/>
  <c r="P39" i="66" s="1"/>
  <c r="AH112" i="70"/>
  <c r="C63" i="60"/>
  <c r="P70" i="66" s="1"/>
  <c r="AH143" i="70"/>
  <c r="C55" i="60"/>
  <c r="P62" i="66" s="1"/>
  <c r="AH135" i="70"/>
  <c r="C47" i="60"/>
  <c r="P54" i="66" s="1"/>
  <c r="AH127" i="70"/>
  <c r="C39" i="60"/>
  <c r="P46" i="66" s="1"/>
  <c r="AH119" i="70"/>
  <c r="C65" i="60"/>
  <c r="P72" i="66" s="1"/>
  <c r="AH145" i="70"/>
  <c r="C62" i="60"/>
  <c r="P69" i="66" s="1"/>
  <c r="AH142" i="70"/>
  <c r="C54" i="60"/>
  <c r="P61" i="66" s="1"/>
  <c r="AH134" i="70"/>
  <c r="C46" i="60"/>
  <c r="P53" i="66" s="1"/>
  <c r="AH126" i="70"/>
  <c r="C38" i="60"/>
  <c r="P45" i="66" s="1"/>
  <c r="AH118" i="70"/>
  <c r="C57" i="60"/>
  <c r="P64" i="66" s="1"/>
  <c r="AH137" i="70"/>
  <c r="C61" i="60"/>
  <c r="P68" i="66" s="1"/>
  <c r="AH141" i="70"/>
  <c r="C53" i="60"/>
  <c r="P60" i="66" s="1"/>
  <c r="AH133" i="70"/>
  <c r="C45" i="60"/>
  <c r="P52" i="66" s="1"/>
  <c r="AH125" i="70"/>
  <c r="C37" i="60"/>
  <c r="P44" i="66" s="1"/>
  <c r="AH117" i="70"/>
  <c r="C41" i="60"/>
  <c r="P48" i="66" s="1"/>
  <c r="AH121" i="70"/>
  <c r="C31" i="60"/>
  <c r="P38" i="66" s="1"/>
  <c r="AH111" i="70"/>
  <c r="C60" i="60"/>
  <c r="P67" i="66" s="1"/>
  <c r="AH140" i="70"/>
  <c r="C52" i="60"/>
  <c r="P59" i="66" s="1"/>
  <c r="AH132" i="70"/>
  <c r="C44" i="60"/>
  <c r="P51" i="66" s="1"/>
  <c r="AH124" i="70"/>
  <c r="C36" i="60"/>
  <c r="P43" i="66" s="1"/>
  <c r="AH116" i="70"/>
  <c r="C33" i="60"/>
  <c r="P40" i="66" s="1"/>
  <c r="AH113" i="70"/>
  <c r="C67" i="60"/>
  <c r="P74" i="66" s="1"/>
  <c r="AH147" i="70"/>
  <c r="C59" i="60"/>
  <c r="P66" i="66" s="1"/>
  <c r="AH139" i="70"/>
  <c r="C51" i="60"/>
  <c r="P58" i="66" s="1"/>
  <c r="AH131" i="70"/>
  <c r="C43" i="60"/>
  <c r="P50" i="66" s="1"/>
  <c r="AH123" i="70"/>
  <c r="C35" i="60"/>
  <c r="P42" i="66" s="1"/>
  <c r="AH115" i="70"/>
  <c r="C66" i="60"/>
  <c r="P73" i="66" s="1"/>
  <c r="AH146" i="70"/>
  <c r="C58" i="60"/>
  <c r="P65" i="66" s="1"/>
  <c r="AH138" i="70"/>
  <c r="C50" i="60"/>
  <c r="P57" i="66" s="1"/>
  <c r="AH130" i="70"/>
  <c r="C42" i="60"/>
  <c r="P49" i="66" s="1"/>
  <c r="AH122" i="70"/>
  <c r="C34" i="60"/>
  <c r="P41" i="66" s="1"/>
  <c r="AH114" i="70"/>
  <c r="K348" i="3" a="1"/>
  <c r="K348" i="3" s="1"/>
  <c r="K333" i="3" a="1"/>
  <c r="K333" i="3" s="1"/>
  <c r="K318" i="3" a="1"/>
  <c r="K318" i="3" s="1"/>
  <c r="K299" i="3" a="1"/>
  <c r="K299" i="3" s="1"/>
  <c r="K283" i="3" a="1"/>
  <c r="K283" i="3" s="1"/>
  <c r="K267" i="3" a="1"/>
  <c r="K267" i="3" s="1"/>
  <c r="K252" i="3" a="1"/>
  <c r="K252" i="3" s="1"/>
  <c r="K225" i="3" a="1"/>
  <c r="K225" i="3" s="1"/>
  <c r="K179" i="3" a="1"/>
  <c r="K179" i="3" s="1"/>
  <c r="K114" i="3" a="1"/>
  <c r="K114" i="3" s="1"/>
  <c r="K55" i="3" a="1"/>
  <c r="K55" i="3" s="1"/>
  <c r="O307" i="3" a="1"/>
  <c r="O307" i="3" s="1"/>
  <c r="O276" i="3" a="1"/>
  <c r="O276" i="3" s="1"/>
  <c r="O246" i="3" a="1"/>
  <c r="O246" i="3" s="1"/>
  <c r="O207" i="3" a="1"/>
  <c r="O207" i="3" s="1"/>
  <c r="N62" i="60" s="1"/>
  <c r="O178" i="3" a="1"/>
  <c r="O178" i="3" s="1"/>
  <c r="N33" i="60" s="1"/>
  <c r="O124" i="3" a="1"/>
  <c r="O124" i="3" s="1"/>
  <c r="O40" i="3" a="1"/>
  <c r="O40" i="3" s="1"/>
  <c r="K346" i="3" a="1"/>
  <c r="K346" i="3" s="1"/>
  <c r="K331" i="3" a="1"/>
  <c r="K331" i="3" s="1"/>
  <c r="K316" i="3" a="1"/>
  <c r="K316" i="3" s="1"/>
  <c r="K297" i="3" a="1"/>
  <c r="K297" i="3" s="1"/>
  <c r="K282" i="3" a="1"/>
  <c r="K282" i="3" s="1"/>
  <c r="K265" i="3" a="1"/>
  <c r="K265" i="3" s="1"/>
  <c r="K250" i="3" a="1"/>
  <c r="K250" i="3" s="1"/>
  <c r="K224" i="3" a="1"/>
  <c r="K224" i="3" s="1"/>
  <c r="K172" i="3" a="1"/>
  <c r="K172" i="3" s="1"/>
  <c r="K106" i="3" a="1"/>
  <c r="K106" i="3" s="1"/>
  <c r="K48" i="3" a="1"/>
  <c r="K48" i="3" s="1"/>
  <c r="O341" i="3" a="1"/>
  <c r="O341" i="3" s="1"/>
  <c r="O306" i="3" a="1"/>
  <c r="O306" i="3" s="1"/>
  <c r="O269" i="3" a="1"/>
  <c r="O269" i="3" s="1"/>
  <c r="O240" i="3" a="1"/>
  <c r="O240" i="3" s="1"/>
  <c r="O206" i="3" a="1"/>
  <c r="O206" i="3" s="1"/>
  <c r="N61" i="60" s="1"/>
  <c r="O169" i="3" a="1"/>
  <c r="O169" i="3" s="1"/>
  <c r="N24" i="60" s="1"/>
  <c r="O122" i="3" a="1"/>
  <c r="O122" i="3" s="1"/>
  <c r="O24" i="3" a="1"/>
  <c r="O24" i="3" s="1"/>
  <c r="P297" i="3" a="1"/>
  <c r="P297" i="3" s="1"/>
  <c r="G211" i="103" s="1"/>
  <c r="K353" i="3" a="1"/>
  <c r="K353" i="3" s="1"/>
  <c r="K340" i="3" a="1"/>
  <c r="K340" i="3" s="1"/>
  <c r="K324" i="3" a="1"/>
  <c r="K324" i="3" s="1"/>
  <c r="K305" i="3" a="1"/>
  <c r="K305" i="3" s="1"/>
  <c r="K290" i="3" a="1"/>
  <c r="K290" i="3" s="1"/>
  <c r="K273" i="3" a="1"/>
  <c r="K273" i="3" s="1"/>
  <c r="K258" i="3" a="1"/>
  <c r="K258" i="3" s="1"/>
  <c r="K239" i="3" a="1"/>
  <c r="K239" i="3" s="1"/>
  <c r="K201" i="3" a="1"/>
  <c r="K201" i="3" s="1"/>
  <c r="K143" i="3" a="1"/>
  <c r="K143" i="3" s="1"/>
  <c r="K77" i="3" a="1"/>
  <c r="K77" i="3" s="1"/>
  <c r="K13" i="3" a="1"/>
  <c r="K13" i="3" s="1"/>
  <c r="O321" i="3" a="1"/>
  <c r="O321" i="3" s="1"/>
  <c r="O286" i="3" a="1"/>
  <c r="O286" i="3" s="1"/>
  <c r="O255" i="3" a="1"/>
  <c r="O255" i="3" s="1"/>
  <c r="O223" i="3" a="1"/>
  <c r="O223" i="3" s="1"/>
  <c r="O185" i="3" a="1"/>
  <c r="O185" i="3" s="1"/>
  <c r="N40" i="60" s="1"/>
  <c r="O147" i="3" a="1"/>
  <c r="O147" i="3" s="1"/>
  <c r="N2" i="60" s="1"/>
  <c r="O79" i="3" a="1"/>
  <c r="O79" i="3" s="1"/>
  <c r="R305" i="3" a="1"/>
  <c r="R305" i="3" s="1"/>
  <c r="R238" i="3" a="1"/>
  <c r="R238" i="3" s="1"/>
  <c r="O72" i="70"/>
  <c r="O62" i="70"/>
  <c r="O40" i="70"/>
  <c r="O38" i="70"/>
  <c r="O30" i="70"/>
  <c r="O64" i="70"/>
  <c r="O32" i="70"/>
  <c r="O60" i="70"/>
  <c r="O36" i="70"/>
  <c r="O70" i="70"/>
  <c r="O44" i="70"/>
  <c r="O58" i="70"/>
  <c r="O49" i="70"/>
  <c r="O50" i="70"/>
  <c r="O76" i="70"/>
  <c r="O68" i="70"/>
  <c r="O55" i="70"/>
  <c r="O56" i="70"/>
  <c r="S43" i="60"/>
  <c r="S26" i="60"/>
  <c r="S51" i="60"/>
  <c r="S12" i="60"/>
  <c r="S53" i="60"/>
  <c r="S22" i="60"/>
  <c r="S47" i="60"/>
  <c r="S24" i="60"/>
  <c r="S57" i="60"/>
  <c r="S16" i="60"/>
  <c r="S34" i="60"/>
  <c r="S59" i="60"/>
  <c r="S20" i="60"/>
  <c r="S61" i="60"/>
  <c r="S30" i="60"/>
  <c r="S55" i="60"/>
  <c r="S32" i="60"/>
  <c r="S65" i="60"/>
  <c r="S18" i="60"/>
  <c r="S42" i="60"/>
  <c r="S3" i="60"/>
  <c r="S67" i="60"/>
  <c r="S28" i="60"/>
  <c r="S5" i="60"/>
  <c r="S38" i="60"/>
  <c r="S63" i="60"/>
  <c r="S40" i="60"/>
  <c r="S9" i="60"/>
  <c r="S14" i="60"/>
  <c r="S39" i="60"/>
  <c r="S49" i="60"/>
  <c r="S50" i="60"/>
  <c r="S11" i="60"/>
  <c r="S36" i="60"/>
  <c r="S13" i="60"/>
  <c r="S46" i="60"/>
  <c r="S7" i="60"/>
  <c r="S48" i="60"/>
  <c r="S17" i="60"/>
  <c r="S4" i="60"/>
  <c r="S58" i="60"/>
  <c r="S19" i="60"/>
  <c r="S44" i="60"/>
  <c r="S21" i="60"/>
  <c r="S54" i="60"/>
  <c r="S15" i="60"/>
  <c r="S56" i="60"/>
  <c r="S25" i="60"/>
  <c r="S2" i="60"/>
  <c r="S66" i="60"/>
  <c r="S27" i="60"/>
  <c r="S52" i="60"/>
  <c r="S29" i="60"/>
  <c r="S62" i="60"/>
  <c r="S23" i="60"/>
  <c r="S64" i="60"/>
  <c r="S33" i="60"/>
  <c r="S45" i="60"/>
  <c r="S10" i="60"/>
  <c r="S35" i="60"/>
  <c r="S60" i="60"/>
  <c r="S37" i="60"/>
  <c r="S6" i="60"/>
  <c r="S31" i="60"/>
  <c r="S8" i="60"/>
  <c r="S41" i="60"/>
  <c r="L350" i="3" a="1"/>
  <c r="L350" i="3" s="1"/>
  <c r="L314" i="3" a="1"/>
  <c r="L314" i="3" s="1"/>
  <c r="L286" i="3" a="1"/>
  <c r="L286" i="3" s="1"/>
  <c r="L265" i="3" a="1"/>
  <c r="L265" i="3" s="1"/>
  <c r="L235" i="3" a="1"/>
  <c r="L235" i="3" s="1"/>
  <c r="L196" i="3" a="1"/>
  <c r="L196" i="3" s="1"/>
  <c r="L178" i="3" a="1"/>
  <c r="L178" i="3" s="1"/>
  <c r="L160" i="3" a="1"/>
  <c r="L160" i="3" s="1"/>
  <c r="L140" i="3" a="1"/>
  <c r="L140" i="3" s="1"/>
  <c r="K47" i="72" s="1"/>
  <c r="L95" i="3" a="1"/>
  <c r="L95" i="3" s="1"/>
  <c r="K2" i="72" s="1"/>
  <c r="L37" i="3" a="1"/>
  <c r="L37" i="3" s="1"/>
  <c r="M177" i="3" a="1"/>
  <c r="M177" i="3" s="1"/>
  <c r="M15" i="3" a="1"/>
  <c r="M15" i="3" s="1"/>
  <c r="N7" i="3" a="1"/>
  <c r="N7" i="3" s="1"/>
  <c r="N36" i="3" a="1"/>
  <c r="N36" i="3" s="1"/>
  <c r="N9" i="3" a="1"/>
  <c r="N9" i="3" s="1"/>
  <c r="N13" i="3" a="1"/>
  <c r="N13" i="3" s="1"/>
  <c r="N17" i="3" a="1"/>
  <c r="N17" i="3" s="1"/>
  <c r="N21" i="3" a="1"/>
  <c r="N21" i="3" s="1"/>
  <c r="N25" i="3" a="1"/>
  <c r="N25" i="3" s="1"/>
  <c r="N29" i="3" a="1"/>
  <c r="N29" i="3" s="1"/>
  <c r="N33" i="3" a="1"/>
  <c r="N33" i="3" s="1"/>
  <c r="N56" i="3" a="1"/>
  <c r="N56" i="3" s="1"/>
  <c r="N37" i="3" a="1"/>
  <c r="N37" i="3" s="1"/>
  <c r="N41" i="3" a="1"/>
  <c r="N41" i="3" s="1"/>
  <c r="N45" i="3" a="1"/>
  <c r="N45" i="3" s="1"/>
  <c r="N49" i="3" a="1"/>
  <c r="N49" i="3" s="1"/>
  <c r="N39" i="3" a="1"/>
  <c r="N39" i="3" s="1"/>
  <c r="N43" i="3" a="1"/>
  <c r="N43" i="3" s="1"/>
  <c r="N47" i="3" a="1"/>
  <c r="N47" i="3" s="1"/>
  <c r="N51" i="3" a="1"/>
  <c r="N51" i="3" s="1"/>
  <c r="N55" i="3" a="1"/>
  <c r="N55" i="3" s="1"/>
  <c r="N8" i="3" a="1"/>
  <c r="N8" i="3" s="1"/>
  <c r="N12" i="3" a="1"/>
  <c r="N12" i="3" s="1"/>
  <c r="N16" i="3" a="1"/>
  <c r="N16" i="3" s="1"/>
  <c r="N20" i="3" a="1"/>
  <c r="N20" i="3" s="1"/>
  <c r="N24" i="3" a="1"/>
  <c r="N24" i="3" s="1"/>
  <c r="N28" i="3" a="1"/>
  <c r="N28" i="3" s="1"/>
  <c r="N32" i="3" a="1"/>
  <c r="N32" i="3" s="1"/>
  <c r="N30" i="3" a="1"/>
  <c r="N30" i="3" s="1"/>
  <c r="N58" i="3" a="1"/>
  <c r="N58" i="3" s="1"/>
  <c r="N63" i="3" a="1"/>
  <c r="N63" i="3" s="1"/>
  <c r="N75" i="3" a="1"/>
  <c r="N75" i="3" s="1"/>
  <c r="N79" i="3" a="1"/>
  <c r="N79" i="3" s="1"/>
  <c r="N83" i="3" a="1"/>
  <c r="N83" i="3" s="1"/>
  <c r="N87" i="3" a="1"/>
  <c r="N87" i="3" s="1"/>
  <c r="N90" i="3" a="1"/>
  <c r="N90" i="3" s="1"/>
  <c r="N94" i="3" a="1"/>
  <c r="N94" i="3" s="1"/>
  <c r="N98" i="3" a="1"/>
  <c r="N98" i="3" s="1"/>
  <c r="M5" i="72" s="1"/>
  <c r="N109" i="3" a="1"/>
  <c r="N109" i="3" s="1"/>
  <c r="M16" i="72" s="1"/>
  <c r="N113" i="3" a="1"/>
  <c r="N113" i="3" s="1"/>
  <c r="M20" i="72" s="1"/>
  <c r="N120" i="3" a="1"/>
  <c r="N120" i="3" s="1"/>
  <c r="M27" i="72" s="1"/>
  <c r="N124" i="3" a="1"/>
  <c r="N124" i="3" s="1"/>
  <c r="M31" i="72" s="1"/>
  <c r="N128" i="3" a="1"/>
  <c r="N128" i="3" s="1"/>
  <c r="M35" i="72" s="1"/>
  <c r="N139" i="3" a="1"/>
  <c r="N139" i="3" s="1"/>
  <c r="M46" i="72" s="1"/>
  <c r="N143" i="3" a="1"/>
  <c r="N143" i="3" s="1"/>
  <c r="M50" i="72" s="1"/>
  <c r="N147" i="3" a="1"/>
  <c r="N147" i="3" s="1"/>
  <c r="N151" i="3" a="1"/>
  <c r="N151" i="3" s="1"/>
  <c r="N155" i="3" a="1"/>
  <c r="N155" i="3" s="1"/>
  <c r="N159" i="3" a="1"/>
  <c r="N159" i="3" s="1"/>
  <c r="N163" i="3" a="1"/>
  <c r="N163" i="3" s="1"/>
  <c r="N186" i="3" a="1"/>
  <c r="N186" i="3" s="1"/>
  <c r="N10" i="3" a="1"/>
  <c r="N10" i="3" s="1"/>
  <c r="N19" i="3" a="1"/>
  <c r="N19" i="3" s="1"/>
  <c r="N40" i="3" a="1"/>
  <c r="N40" i="3" s="1"/>
  <c r="N48" i="3" a="1"/>
  <c r="N48" i="3" s="1"/>
  <c r="N54" i="3" a="1"/>
  <c r="N54" i="3" s="1"/>
  <c r="N59" i="3" a="1"/>
  <c r="N59" i="3" s="1"/>
  <c r="N68" i="3" a="1"/>
  <c r="N68" i="3" s="1"/>
  <c r="N72" i="3" a="1"/>
  <c r="N72" i="3" s="1"/>
  <c r="N102" i="3" a="1"/>
  <c r="N102" i="3" s="1"/>
  <c r="M9" i="72" s="1"/>
  <c r="N117" i="3" a="1"/>
  <c r="N117" i="3" s="1"/>
  <c r="M24" i="72" s="1"/>
  <c r="N132" i="3" a="1"/>
  <c r="N132" i="3" s="1"/>
  <c r="M39" i="72" s="1"/>
  <c r="N136" i="3" a="1"/>
  <c r="N136" i="3" s="1"/>
  <c r="M43" i="72" s="1"/>
  <c r="N22" i="3" a="1"/>
  <c r="N22" i="3" s="1"/>
  <c r="N31" i="3" a="1"/>
  <c r="N31" i="3" s="1"/>
  <c r="N64" i="3" a="1"/>
  <c r="N64" i="3" s="1"/>
  <c r="N76" i="3" a="1"/>
  <c r="N76" i="3" s="1"/>
  <c r="N80" i="3" a="1"/>
  <c r="N80" i="3" s="1"/>
  <c r="N84" i="3" a="1"/>
  <c r="N84" i="3" s="1"/>
  <c r="N91" i="3" a="1"/>
  <c r="N91" i="3" s="1"/>
  <c r="N95" i="3" a="1"/>
  <c r="N95" i="3" s="1"/>
  <c r="M2" i="72" s="1"/>
  <c r="N99" i="3" a="1"/>
  <c r="N99" i="3" s="1"/>
  <c r="M6" i="72" s="1"/>
  <c r="N106" i="3" a="1"/>
  <c r="N106" i="3" s="1"/>
  <c r="M13" i="72" s="1"/>
  <c r="N110" i="3" a="1"/>
  <c r="N110" i="3" s="1"/>
  <c r="M17" i="72" s="1"/>
  <c r="N114" i="3" a="1"/>
  <c r="N114" i="3" s="1"/>
  <c r="M21" i="72" s="1"/>
  <c r="N121" i="3" a="1"/>
  <c r="N121" i="3" s="1"/>
  <c r="M28" i="72" s="1"/>
  <c r="N125" i="3" a="1"/>
  <c r="N125" i="3" s="1"/>
  <c r="M32" i="72" s="1"/>
  <c r="N129" i="3" a="1"/>
  <c r="N129" i="3" s="1"/>
  <c r="M36" i="72" s="1"/>
  <c r="N140" i="3" a="1"/>
  <c r="N140" i="3" s="1"/>
  <c r="M47" i="72" s="1"/>
  <c r="N144" i="3" a="1"/>
  <c r="N144" i="3" s="1"/>
  <c r="M51" i="72" s="1"/>
  <c r="N148" i="3" a="1"/>
  <c r="N148" i="3" s="1"/>
  <c r="N152" i="3" a="1"/>
  <c r="N152" i="3" s="1"/>
  <c r="N156" i="3" a="1"/>
  <c r="N156" i="3" s="1"/>
  <c r="N160" i="3" a="1"/>
  <c r="N160" i="3" s="1"/>
  <c r="N187" i="3" a="1"/>
  <c r="N187" i="3" s="1"/>
  <c r="N281" i="3" a="1"/>
  <c r="N281" i="3" s="1"/>
  <c r="N285" i="3" a="1"/>
  <c r="N285" i="3" s="1"/>
  <c r="N289" i="3" a="1"/>
  <c r="N289" i="3" s="1"/>
  <c r="N293" i="3" a="1"/>
  <c r="N293" i="3" s="1"/>
  <c r="N300" i="3" a="1"/>
  <c r="N300" i="3" s="1"/>
  <c r="N11" i="3" a="1"/>
  <c r="N11" i="3" s="1"/>
  <c r="N34" i="3" a="1"/>
  <c r="N34" i="3" s="1"/>
  <c r="N42" i="3" a="1"/>
  <c r="N42" i="3" s="1"/>
  <c r="N50" i="3" a="1"/>
  <c r="N50" i="3" s="1"/>
  <c r="N60" i="3" a="1"/>
  <c r="N60" i="3" s="1"/>
  <c r="N69" i="3" a="1"/>
  <c r="N69" i="3" s="1"/>
  <c r="N73" i="3" a="1"/>
  <c r="N73" i="3" s="1"/>
  <c r="N88" i="3" a="1"/>
  <c r="N88" i="3" s="1"/>
  <c r="N103" i="3" a="1"/>
  <c r="N103" i="3" s="1"/>
  <c r="M10" i="72" s="1"/>
  <c r="N118" i="3" a="1"/>
  <c r="N118" i="3" s="1"/>
  <c r="M25" i="72" s="1"/>
  <c r="N133" i="3" a="1"/>
  <c r="N133" i="3" s="1"/>
  <c r="M40" i="72" s="1"/>
  <c r="N137" i="3" a="1"/>
  <c r="N137" i="3" s="1"/>
  <c r="M44" i="72" s="1"/>
  <c r="N164" i="3" a="1"/>
  <c r="N164" i="3" s="1"/>
  <c r="N168" i="3" a="1"/>
  <c r="N168" i="3" s="1"/>
  <c r="N172" i="3" a="1"/>
  <c r="N172" i="3" s="1"/>
  <c r="N176" i="3" a="1"/>
  <c r="N176" i="3" s="1"/>
  <c r="N180" i="3" a="1"/>
  <c r="N180" i="3" s="1"/>
  <c r="N184" i="3" a="1"/>
  <c r="N184" i="3" s="1"/>
  <c r="N194" i="3" a="1"/>
  <c r="N194" i="3" s="1"/>
  <c r="N198" i="3" a="1"/>
  <c r="N198" i="3" s="1"/>
  <c r="N202" i="3" a="1"/>
  <c r="N202" i="3" s="1"/>
  <c r="N206" i="3" a="1"/>
  <c r="N206" i="3" s="1"/>
  <c r="N210" i="3" a="1"/>
  <c r="N210" i="3" s="1"/>
  <c r="N214" i="3" a="1"/>
  <c r="N214" i="3" s="1"/>
  <c r="N218" i="3" a="1"/>
  <c r="N218" i="3" s="1"/>
  <c r="N222" i="3" a="1"/>
  <c r="N222" i="3" s="1"/>
  <c r="N226" i="3" a="1"/>
  <c r="N226" i="3" s="1"/>
  <c r="N230" i="3" a="1"/>
  <c r="N230" i="3" s="1"/>
  <c r="N234" i="3" a="1"/>
  <c r="N234" i="3" s="1"/>
  <c r="N238" i="3" a="1"/>
  <c r="N238" i="3" s="1"/>
  <c r="N242" i="3" a="1"/>
  <c r="N242" i="3" s="1"/>
  <c r="N246" i="3" a="1"/>
  <c r="N246" i="3" s="1"/>
  <c r="N250" i="3" a="1"/>
  <c r="N250" i="3" s="1"/>
  <c r="N254" i="3" a="1"/>
  <c r="N254" i="3" s="1"/>
  <c r="N258" i="3" a="1"/>
  <c r="N258" i="3" s="1"/>
  <c r="N262" i="3" a="1"/>
  <c r="N262" i="3" s="1"/>
  <c r="N266" i="3" a="1"/>
  <c r="N266" i="3" s="1"/>
  <c r="N270" i="3" a="1"/>
  <c r="N270" i="3" s="1"/>
  <c r="N274" i="3" a="1"/>
  <c r="N274" i="3" s="1"/>
  <c r="N278" i="3" a="1"/>
  <c r="N278" i="3" s="1"/>
  <c r="N308" i="3" a="1"/>
  <c r="N308" i="3" s="1"/>
  <c r="N312" i="3" a="1"/>
  <c r="N312" i="3" s="1"/>
  <c r="N327" i="3" a="1"/>
  <c r="N327" i="3" s="1"/>
  <c r="N14" i="3" a="1"/>
  <c r="N14" i="3" s="1"/>
  <c r="N23" i="3" a="1"/>
  <c r="N23" i="3" s="1"/>
  <c r="N65" i="3" a="1"/>
  <c r="N65" i="3" s="1"/>
  <c r="N77" i="3" a="1"/>
  <c r="N77" i="3" s="1"/>
  <c r="N81" i="3" a="1"/>
  <c r="N81" i="3" s="1"/>
  <c r="N85" i="3" a="1"/>
  <c r="N85" i="3" s="1"/>
  <c r="N92" i="3" a="1"/>
  <c r="N92" i="3" s="1"/>
  <c r="N96" i="3" a="1"/>
  <c r="N96" i="3" s="1"/>
  <c r="M3" i="72" s="1"/>
  <c r="N107" i="3" a="1"/>
  <c r="N107" i="3" s="1"/>
  <c r="M14" i="72" s="1"/>
  <c r="N111" i="3" a="1"/>
  <c r="N111" i="3" s="1"/>
  <c r="M18" i="72" s="1"/>
  <c r="N115" i="3" a="1"/>
  <c r="N115" i="3" s="1"/>
  <c r="M22" i="72" s="1"/>
  <c r="N122" i="3" a="1"/>
  <c r="N122" i="3" s="1"/>
  <c r="M29" i="72" s="1"/>
  <c r="N126" i="3" a="1"/>
  <c r="N126" i="3" s="1"/>
  <c r="M33" i="72" s="1"/>
  <c r="N130" i="3" a="1"/>
  <c r="N130" i="3" s="1"/>
  <c r="M37" i="72" s="1"/>
  <c r="N26" i="3" a="1"/>
  <c r="N26" i="3" s="1"/>
  <c r="N46" i="3" a="1"/>
  <c r="N46" i="3" s="1"/>
  <c r="N93" i="3" a="1"/>
  <c r="N93" i="3" s="1"/>
  <c r="N104" i="3" a="1"/>
  <c r="N104" i="3" s="1"/>
  <c r="M11" i="72" s="1"/>
  <c r="N123" i="3" a="1"/>
  <c r="N123" i="3" s="1"/>
  <c r="M30" i="72" s="1"/>
  <c r="N141" i="3" a="1"/>
  <c r="N141" i="3" s="1"/>
  <c r="M48" i="72" s="1"/>
  <c r="N178" i="3" a="1"/>
  <c r="N178" i="3" s="1"/>
  <c r="N190" i="3" a="1"/>
  <c r="N190" i="3" s="1"/>
  <c r="N208" i="3" a="1"/>
  <c r="N208" i="3" s="1"/>
  <c r="N215" i="3" a="1"/>
  <c r="N215" i="3" s="1"/>
  <c r="N221" i="3" a="1"/>
  <c r="N221" i="3" s="1"/>
  <c r="N240" i="3" a="1"/>
  <c r="N240" i="3" s="1"/>
  <c r="N247" i="3" a="1"/>
  <c r="N247" i="3" s="1"/>
  <c r="N253" i="3" a="1"/>
  <c r="N253" i="3" s="1"/>
  <c r="N272" i="3" a="1"/>
  <c r="N272" i="3" s="1"/>
  <c r="N283" i="3" a="1"/>
  <c r="N283" i="3" s="1"/>
  <c r="N288" i="3" a="1"/>
  <c r="N288" i="3" s="1"/>
  <c r="N294" i="3" a="1"/>
  <c r="N294" i="3" s="1"/>
  <c r="N298" i="3" a="1"/>
  <c r="N298" i="3" s="1"/>
  <c r="N303" i="3" a="1"/>
  <c r="N303" i="3" s="1"/>
  <c r="N307" i="3" a="1"/>
  <c r="N307" i="3" s="1"/>
  <c r="N316" i="3" a="1"/>
  <c r="N316" i="3" s="1"/>
  <c r="N325" i="3" a="1"/>
  <c r="N325" i="3" s="1"/>
  <c r="N332" i="3" a="1"/>
  <c r="N332" i="3" s="1"/>
  <c r="N339" i="3" a="1"/>
  <c r="N339" i="3" s="1"/>
  <c r="N346" i="3" a="1"/>
  <c r="N346" i="3" s="1"/>
  <c r="N357" i="3" a="1"/>
  <c r="N357" i="3" s="1"/>
  <c r="N62" i="3" a="1"/>
  <c r="N62" i="3" s="1"/>
  <c r="N74" i="3" a="1"/>
  <c r="N74" i="3" s="1"/>
  <c r="N134" i="3" a="1"/>
  <c r="N134" i="3" s="1"/>
  <c r="M41" i="72" s="1"/>
  <c r="N154" i="3" a="1"/>
  <c r="N154" i="3" s="1"/>
  <c r="N161" i="3" a="1"/>
  <c r="N161" i="3" s="1"/>
  <c r="N166" i="3" a="1"/>
  <c r="N166" i="3" s="1"/>
  <c r="N173" i="3" a="1"/>
  <c r="N173" i="3" s="1"/>
  <c r="N179" i="3" a="1"/>
  <c r="N179" i="3" s="1"/>
  <c r="N185" i="3" a="1"/>
  <c r="N185" i="3" s="1"/>
  <c r="N191" i="3" a="1"/>
  <c r="N191" i="3" s="1"/>
  <c r="N196" i="3" a="1"/>
  <c r="N196" i="3" s="1"/>
  <c r="N203" i="3" a="1"/>
  <c r="N203" i="3" s="1"/>
  <c r="N209" i="3" a="1"/>
  <c r="N209" i="3" s="1"/>
  <c r="N228" i="3" a="1"/>
  <c r="N228" i="3" s="1"/>
  <c r="N235" i="3" a="1"/>
  <c r="N235" i="3" s="1"/>
  <c r="N241" i="3" a="1"/>
  <c r="N241" i="3" s="1"/>
  <c r="N260" i="3" a="1"/>
  <c r="N260" i="3" s="1"/>
  <c r="N267" i="3" a="1"/>
  <c r="N267" i="3" s="1"/>
  <c r="N273" i="3" a="1"/>
  <c r="N273" i="3" s="1"/>
  <c r="N279" i="3" a="1"/>
  <c r="N279" i="3" s="1"/>
  <c r="N321" i="3" a="1"/>
  <c r="N321" i="3" s="1"/>
  <c r="N329" i="3" a="1"/>
  <c r="N329" i="3" s="1"/>
  <c r="N336" i="3" a="1"/>
  <c r="N336" i="3" s="1"/>
  <c r="N343" i="3" a="1"/>
  <c r="N343" i="3" s="1"/>
  <c r="N350" i="3" a="1"/>
  <c r="N350" i="3" s="1"/>
  <c r="N354" i="3" a="1"/>
  <c r="N354" i="3" s="1"/>
  <c r="N27" i="3" a="1"/>
  <c r="N27" i="3" s="1"/>
  <c r="N52" i="3" a="1"/>
  <c r="N52" i="3" s="1"/>
  <c r="N86" i="3" a="1"/>
  <c r="N86" i="3" s="1"/>
  <c r="N105" i="3" a="1"/>
  <c r="N105" i="3" s="1"/>
  <c r="M12" i="72" s="1"/>
  <c r="N142" i="3" a="1"/>
  <c r="N142" i="3" s="1"/>
  <c r="M49" i="72" s="1"/>
  <c r="N149" i="3" a="1"/>
  <c r="N149" i="3" s="1"/>
  <c r="N167" i="3" a="1"/>
  <c r="N167" i="3" s="1"/>
  <c r="N197" i="3" a="1"/>
  <c r="N197" i="3" s="1"/>
  <c r="N216" i="3" a="1"/>
  <c r="N216" i="3" s="1"/>
  <c r="N223" i="3" a="1"/>
  <c r="N223" i="3" s="1"/>
  <c r="N229" i="3" a="1"/>
  <c r="N229" i="3" s="1"/>
  <c r="N248" i="3" a="1"/>
  <c r="N248" i="3" s="1"/>
  <c r="N255" i="3" a="1"/>
  <c r="N255" i="3" s="1"/>
  <c r="N261" i="3" a="1"/>
  <c r="N261" i="3" s="1"/>
  <c r="N284" i="3" a="1"/>
  <c r="N284" i="3" s="1"/>
  <c r="N290" i="3" a="1"/>
  <c r="N290" i="3" s="1"/>
  <c r="N299" i="3" a="1"/>
  <c r="N299" i="3" s="1"/>
  <c r="N304" i="3" a="1"/>
  <c r="N304" i="3" s="1"/>
  <c r="N317" i="3" a="1"/>
  <c r="N317" i="3" s="1"/>
  <c r="N326" i="3" a="1"/>
  <c r="N326" i="3" s="1"/>
  <c r="N333" i="3" a="1"/>
  <c r="N333" i="3" s="1"/>
  <c r="N340" i="3" a="1"/>
  <c r="N340" i="3" s="1"/>
  <c r="N358" i="3" a="1"/>
  <c r="N358" i="3" s="1"/>
  <c r="N35" i="3" a="1"/>
  <c r="N35" i="3" s="1"/>
  <c r="N53" i="3" a="1"/>
  <c r="N53" i="3" s="1"/>
  <c r="N66" i="3" a="1"/>
  <c r="N66" i="3" s="1"/>
  <c r="N97" i="3" a="1"/>
  <c r="N97" i="3" s="1"/>
  <c r="M4" i="72" s="1"/>
  <c r="N116" i="3" a="1"/>
  <c r="N116" i="3" s="1"/>
  <c r="M23" i="72" s="1"/>
  <c r="N127" i="3" a="1"/>
  <c r="N127" i="3" s="1"/>
  <c r="M34" i="72" s="1"/>
  <c r="N135" i="3" a="1"/>
  <c r="N135" i="3" s="1"/>
  <c r="M42" i="72" s="1"/>
  <c r="N162" i="3" a="1"/>
  <c r="N162" i="3" s="1"/>
  <c r="N174" i="3" a="1"/>
  <c r="N174" i="3" s="1"/>
  <c r="N181" i="3" a="1"/>
  <c r="N181" i="3" s="1"/>
  <c r="N192" i="3" a="1"/>
  <c r="N192" i="3" s="1"/>
  <c r="N204" i="3" a="1"/>
  <c r="N204" i="3" s="1"/>
  <c r="N211" i="3" a="1"/>
  <c r="N211" i="3" s="1"/>
  <c r="N217" i="3" a="1"/>
  <c r="N217" i="3" s="1"/>
  <c r="N236" i="3" a="1"/>
  <c r="N236" i="3" s="1"/>
  <c r="N243" i="3" a="1"/>
  <c r="N243" i="3" s="1"/>
  <c r="N249" i="3" a="1"/>
  <c r="N249" i="3" s="1"/>
  <c r="N268" i="3" a="1"/>
  <c r="N268" i="3" s="1"/>
  <c r="N275" i="3" a="1"/>
  <c r="N275" i="3" s="1"/>
  <c r="N280" i="3" a="1"/>
  <c r="N280" i="3" s="1"/>
  <c r="N295" i="3" a="1"/>
  <c r="N295" i="3" s="1"/>
  <c r="N305" i="3" a="1"/>
  <c r="N305" i="3" s="1"/>
  <c r="N309" i="3" a="1"/>
  <c r="N309" i="3" s="1"/>
  <c r="N313" i="3" a="1"/>
  <c r="N313" i="3" s="1"/>
  <c r="N322" i="3" a="1"/>
  <c r="N322" i="3" s="1"/>
  <c r="N344" i="3" a="1"/>
  <c r="N344" i="3" s="1"/>
  <c r="N347" i="3" a="1"/>
  <c r="N347" i="3" s="1"/>
  <c r="N351" i="3" a="1"/>
  <c r="N351" i="3" s="1"/>
  <c r="N67" i="3" a="1"/>
  <c r="N67" i="3" s="1"/>
  <c r="N78" i="3" a="1"/>
  <c r="N78" i="3" s="1"/>
  <c r="N89" i="3" a="1"/>
  <c r="N89" i="3" s="1"/>
  <c r="N108" i="3" a="1"/>
  <c r="N108" i="3" s="1"/>
  <c r="M15" i="72" s="1"/>
  <c r="N119" i="3" a="1"/>
  <c r="N119" i="3" s="1"/>
  <c r="M26" i="72" s="1"/>
  <c r="N150" i="3" a="1"/>
  <c r="N150" i="3" s="1"/>
  <c r="N157" i="3" a="1"/>
  <c r="N157" i="3" s="1"/>
  <c r="N169" i="3" a="1"/>
  <c r="N169" i="3" s="1"/>
  <c r="N175" i="3" a="1"/>
  <c r="N175" i="3" s="1"/>
  <c r="N188" i="3" a="1"/>
  <c r="N188" i="3" s="1"/>
  <c r="N199" i="3" a="1"/>
  <c r="N199" i="3" s="1"/>
  <c r="N205" i="3" a="1"/>
  <c r="N205" i="3" s="1"/>
  <c r="N224" i="3" a="1"/>
  <c r="N224" i="3" s="1"/>
  <c r="N231" i="3" a="1"/>
  <c r="N231" i="3" s="1"/>
  <c r="N237" i="3" a="1"/>
  <c r="N237" i="3" s="1"/>
  <c r="N256" i="3" a="1"/>
  <c r="N256" i="3" s="1"/>
  <c r="N263" i="3" a="1"/>
  <c r="N263" i="3" s="1"/>
  <c r="N269" i="3" a="1"/>
  <c r="N269" i="3" s="1"/>
  <c r="N286" i="3" a="1"/>
  <c r="N286" i="3" s="1"/>
  <c r="N291" i="3" a="1"/>
  <c r="N291" i="3" s="1"/>
  <c r="N301" i="3" a="1"/>
  <c r="N301" i="3" s="1"/>
  <c r="N318" i="3" a="1"/>
  <c r="N318" i="3" s="1"/>
  <c r="N330" i="3" a="1"/>
  <c r="N330" i="3" s="1"/>
  <c r="N334" i="3" a="1"/>
  <c r="N334" i="3" s="1"/>
  <c r="N337" i="3" a="1"/>
  <c r="N337" i="3" s="1"/>
  <c r="N341" i="3" a="1"/>
  <c r="N341" i="3" s="1"/>
  <c r="N355" i="3" a="1"/>
  <c r="N355" i="3" s="1"/>
  <c r="N15" i="3" a="1"/>
  <c r="N15" i="3" s="1"/>
  <c r="N44" i="3" a="1"/>
  <c r="N44" i="3" s="1"/>
  <c r="N71" i="3" a="1"/>
  <c r="N71" i="3" s="1"/>
  <c r="N131" i="3" a="1"/>
  <c r="N131" i="3" s="1"/>
  <c r="M38" i="72" s="1"/>
  <c r="N138" i="3" a="1"/>
  <c r="N138" i="3" s="1"/>
  <c r="M45" i="72" s="1"/>
  <c r="N158" i="3" a="1"/>
  <c r="N158" i="3" s="1"/>
  <c r="N170" i="3" a="1"/>
  <c r="N170" i="3" s="1"/>
  <c r="N177" i="3" a="1"/>
  <c r="N177" i="3" s="1"/>
  <c r="N183" i="3" a="1"/>
  <c r="N183" i="3" s="1"/>
  <c r="N200" i="3" a="1"/>
  <c r="N200" i="3" s="1"/>
  <c r="N207" i="3" a="1"/>
  <c r="N207" i="3" s="1"/>
  <c r="N213" i="3" a="1"/>
  <c r="N213" i="3" s="1"/>
  <c r="M120" i="72" s="1"/>
  <c r="N232" i="3" a="1"/>
  <c r="N232" i="3" s="1"/>
  <c r="N239" i="3" a="1"/>
  <c r="N239" i="3" s="1"/>
  <c r="N245" i="3" a="1"/>
  <c r="N245" i="3" s="1"/>
  <c r="N264" i="3" a="1"/>
  <c r="N264" i="3" s="1"/>
  <c r="N271" i="3" a="1"/>
  <c r="N271" i="3" s="1"/>
  <c r="N282" i="3" a="1"/>
  <c r="N282" i="3" s="1"/>
  <c r="N287" i="3" a="1"/>
  <c r="N287" i="3" s="1"/>
  <c r="N292" i="3" a="1"/>
  <c r="N292" i="3" s="1"/>
  <c r="N297" i="3" a="1"/>
  <c r="N297" i="3" s="1"/>
  <c r="N302" i="3" a="1"/>
  <c r="N302" i="3" s="1"/>
  <c r="N319" i="3" a="1"/>
  <c r="N319" i="3" s="1"/>
  <c r="N324" i="3" a="1"/>
  <c r="N324" i="3" s="1"/>
  <c r="N328" i="3" a="1"/>
  <c r="N328" i="3" s="1"/>
  <c r="N331" i="3" a="1"/>
  <c r="N331" i="3" s="1"/>
  <c r="N338" i="3" a="1"/>
  <c r="N338" i="3" s="1"/>
  <c r="N342" i="3" a="1"/>
  <c r="N342" i="3" s="1"/>
  <c r="N345" i="3" a="1"/>
  <c r="N345" i="3" s="1"/>
  <c r="N356" i="3" a="1"/>
  <c r="N356" i="3" s="1"/>
  <c r="N18" i="3" a="1"/>
  <c r="N18" i="3" s="1"/>
  <c r="N61" i="3" a="1"/>
  <c r="N61" i="3" s="1"/>
  <c r="N82" i="3" a="1"/>
  <c r="N82" i="3" s="1"/>
  <c r="N101" i="3" a="1"/>
  <c r="N101" i="3" s="1"/>
  <c r="M8" i="72" s="1"/>
  <c r="N112" i="3" a="1"/>
  <c r="N112" i="3" s="1"/>
  <c r="M19" i="72" s="1"/>
  <c r="N146" i="3" a="1"/>
  <c r="N146" i="3" s="1"/>
  <c r="M53" i="72" s="1"/>
  <c r="N153" i="3" a="1"/>
  <c r="N153" i="3" s="1"/>
  <c r="N165" i="3" a="1"/>
  <c r="N165" i="3" s="1"/>
  <c r="N171" i="3" a="1"/>
  <c r="N171" i="3" s="1"/>
  <c r="N189" i="3" a="1"/>
  <c r="N189" i="3" s="1"/>
  <c r="N195" i="3" a="1"/>
  <c r="N195" i="3" s="1"/>
  <c r="N201" i="3" a="1"/>
  <c r="N201" i="3" s="1"/>
  <c r="N220" i="3" a="1"/>
  <c r="N220" i="3" s="1"/>
  <c r="N227" i="3" a="1"/>
  <c r="N227" i="3" s="1"/>
  <c r="N233" i="3" a="1"/>
  <c r="N233" i="3" s="1"/>
  <c r="N252" i="3" a="1"/>
  <c r="N252" i="3" s="1"/>
  <c r="N259" i="3" a="1"/>
  <c r="N259" i="3" s="1"/>
  <c r="N265" i="3" a="1"/>
  <c r="N265" i="3" s="1"/>
  <c r="N277" i="3" a="1"/>
  <c r="N277" i="3" s="1"/>
  <c r="N311" i="3" a="1"/>
  <c r="N311" i="3" s="1"/>
  <c r="N315" i="3" a="1"/>
  <c r="N315" i="3" s="1"/>
  <c r="N320" i="3" a="1"/>
  <c r="N320" i="3" s="1"/>
  <c r="N335" i="3" a="1"/>
  <c r="N335" i="3" s="1"/>
  <c r="N349" i="3" a="1"/>
  <c r="N349" i="3" s="1"/>
  <c r="N353" i="3" a="1"/>
  <c r="N353" i="3" s="1"/>
  <c r="K354" i="3" a="1"/>
  <c r="K354" i="3" s="1"/>
  <c r="K347" i="3" a="1"/>
  <c r="K347" i="3" s="1"/>
  <c r="K339" i="3" a="1"/>
  <c r="K339" i="3" s="1"/>
  <c r="K332" i="3" a="1"/>
  <c r="K332" i="3" s="1"/>
  <c r="K325" i="3" a="1"/>
  <c r="K325" i="3" s="1"/>
  <c r="K317" i="3" a="1"/>
  <c r="K317" i="3" s="1"/>
  <c r="K310" i="3" a="1"/>
  <c r="K310" i="3" s="1"/>
  <c r="K303" i="3" a="1"/>
  <c r="K303" i="3" s="1"/>
  <c r="K289" i="3" a="1"/>
  <c r="K289" i="3" s="1"/>
  <c r="K281" i="3" a="1"/>
  <c r="K281" i="3" s="1"/>
  <c r="K274" i="3" a="1"/>
  <c r="K274" i="3" s="1"/>
  <c r="K266" i="3" a="1"/>
  <c r="K266" i="3" s="1"/>
  <c r="K259" i="3" a="1"/>
  <c r="K259" i="3" s="1"/>
  <c r="K251" i="3" a="1"/>
  <c r="K251" i="3" s="1"/>
  <c r="K244" i="3" a="1"/>
  <c r="K244" i="3" s="1"/>
  <c r="K237" i="3" a="1"/>
  <c r="K237" i="3" s="1"/>
  <c r="K230" i="3" a="1"/>
  <c r="K230" i="3" s="1"/>
  <c r="K223" i="3" a="1"/>
  <c r="K223" i="3" s="1"/>
  <c r="K215" i="3" a="1"/>
  <c r="K215" i="3" s="1"/>
  <c r="K208" i="3" a="1"/>
  <c r="K208" i="3" s="1"/>
  <c r="K200" i="3" a="1"/>
  <c r="K200" i="3" s="1"/>
  <c r="K193" i="3" a="1"/>
  <c r="K193" i="3" s="1"/>
  <c r="K185" i="3" a="1"/>
  <c r="K185" i="3" s="1"/>
  <c r="K171" i="3" a="1"/>
  <c r="K171" i="3" s="1"/>
  <c r="K164" i="3" a="1"/>
  <c r="K164" i="3" s="1"/>
  <c r="K157" i="3" a="1"/>
  <c r="K157" i="3" s="1"/>
  <c r="K149" i="3" a="1"/>
  <c r="K149" i="3" s="1"/>
  <c r="K142" i="3" a="1"/>
  <c r="K142" i="3" s="1"/>
  <c r="K135" i="3" a="1"/>
  <c r="K135" i="3" s="1"/>
  <c r="K127" i="3" a="1"/>
  <c r="K127" i="3" s="1"/>
  <c r="K113" i="3" a="1"/>
  <c r="K113" i="3" s="1"/>
  <c r="K105" i="3" a="1"/>
  <c r="K105" i="3" s="1"/>
  <c r="K91" i="3" a="1"/>
  <c r="K91" i="3" s="1"/>
  <c r="K83" i="3" a="1"/>
  <c r="K83" i="3" s="1"/>
  <c r="K76" i="3" a="1"/>
  <c r="K76" i="3" s="1"/>
  <c r="K69" i="3" a="1"/>
  <c r="K69" i="3" s="1"/>
  <c r="K61" i="3" a="1"/>
  <c r="K61" i="3" s="1"/>
  <c r="K54" i="3" a="1"/>
  <c r="K54" i="3" s="1"/>
  <c r="K47" i="3" a="1"/>
  <c r="K47" i="3" s="1"/>
  <c r="K33" i="3" a="1"/>
  <c r="K33" i="3" s="1"/>
  <c r="K25" i="3" a="1"/>
  <c r="K25" i="3" s="1"/>
  <c r="K18" i="3" a="1"/>
  <c r="K18" i="3" s="1"/>
  <c r="K12" i="3" a="1"/>
  <c r="K12" i="3" s="1"/>
  <c r="L357" i="3" a="1"/>
  <c r="L357" i="3" s="1"/>
  <c r="L349" i="3" a="1"/>
  <c r="L349" i="3" s="1"/>
  <c r="L342" i="3" a="1"/>
  <c r="L342" i="3" s="1"/>
  <c r="L335" i="3" a="1"/>
  <c r="L335" i="3" s="1"/>
  <c r="L327" i="3" a="1"/>
  <c r="L327" i="3" s="1"/>
  <c r="L320" i="3" a="1"/>
  <c r="L320" i="3" s="1"/>
  <c r="L313" i="3" a="1"/>
  <c r="L313" i="3" s="1"/>
  <c r="L299" i="3" a="1"/>
  <c r="L299" i="3" s="1"/>
  <c r="L292" i="3" a="1"/>
  <c r="L292" i="3" s="1"/>
  <c r="L285" i="3" a="1"/>
  <c r="L285" i="3" s="1"/>
  <c r="L278" i="3" a="1"/>
  <c r="L278" i="3" s="1"/>
  <c r="L271" i="3" a="1"/>
  <c r="L271" i="3" s="1"/>
  <c r="L257" i="3" a="1"/>
  <c r="L257" i="3" s="1"/>
  <c r="L249" i="3" a="1"/>
  <c r="L249" i="3" s="1"/>
  <c r="L234" i="3" a="1"/>
  <c r="L234" i="3" s="1"/>
  <c r="L222" i="3" a="1"/>
  <c r="L222" i="3" s="1"/>
  <c r="L208" i="3" a="1"/>
  <c r="L208" i="3" s="1"/>
  <c r="L193" i="3" a="1"/>
  <c r="L193" i="3" s="1"/>
  <c r="L177" i="3" a="1"/>
  <c r="L177" i="3" s="1"/>
  <c r="L157" i="3" a="1"/>
  <c r="L157" i="3" s="1"/>
  <c r="L136" i="3" a="1"/>
  <c r="L136" i="3" s="1"/>
  <c r="K43" i="72" s="1"/>
  <c r="L88" i="3" a="1"/>
  <c r="L88" i="3" s="1"/>
  <c r="L29" i="3" a="1"/>
  <c r="L29" i="3" s="1"/>
  <c r="M342" i="3" a="1"/>
  <c r="M342" i="3" s="1"/>
  <c r="N310" i="3" a="1"/>
  <c r="N310" i="3" s="1"/>
  <c r="M271" i="3" a="1"/>
  <c r="M271" i="3" s="1"/>
  <c r="N219" i="3" a="1"/>
  <c r="N219" i="3" s="1"/>
  <c r="M170" i="3" a="1"/>
  <c r="M170" i="3" s="1"/>
  <c r="M109" i="3" a="1"/>
  <c r="M109" i="3" s="1"/>
  <c r="L16" i="72" s="1"/>
  <c r="L328" i="3" a="1"/>
  <c r="L328" i="3" s="1"/>
  <c r="L300" i="3" a="1"/>
  <c r="L300" i="3" s="1"/>
  <c r="L272" i="3" a="1"/>
  <c r="L272" i="3" s="1"/>
  <c r="L210" i="3" a="1"/>
  <c r="L210" i="3" s="1"/>
  <c r="L6" i="3" a="1"/>
  <c r="L6" i="3" s="1"/>
  <c r="K236" i="3" a="1"/>
  <c r="K236" i="3" s="1"/>
  <c r="K229" i="3" a="1"/>
  <c r="K229" i="3" s="1"/>
  <c r="K222" i="3" a="1"/>
  <c r="K222" i="3" s="1"/>
  <c r="K214" i="3" a="1"/>
  <c r="K214" i="3" s="1"/>
  <c r="K207" i="3" a="1"/>
  <c r="K207" i="3" s="1"/>
  <c r="K192" i="3" a="1"/>
  <c r="K192" i="3" s="1"/>
  <c r="K184" i="3" a="1"/>
  <c r="K184" i="3" s="1"/>
  <c r="K178" i="3" a="1"/>
  <c r="K178" i="3" s="1"/>
  <c r="K170" i="3" a="1"/>
  <c r="K170" i="3" s="1"/>
  <c r="K163" i="3" a="1"/>
  <c r="K163" i="3" s="1"/>
  <c r="K156" i="3" a="1"/>
  <c r="K156" i="3" s="1"/>
  <c r="K148" i="3" a="1"/>
  <c r="K148" i="3" s="1"/>
  <c r="K141" i="3" a="1"/>
  <c r="K141" i="3" s="1"/>
  <c r="K134" i="3" a="1"/>
  <c r="K134" i="3" s="1"/>
  <c r="K126" i="3" a="1"/>
  <c r="K126" i="3" s="1"/>
  <c r="K119" i="3" a="1"/>
  <c r="K119" i="3" s="1"/>
  <c r="K112" i="3" a="1"/>
  <c r="K112" i="3" s="1"/>
  <c r="K104" i="3" a="1"/>
  <c r="K104" i="3" s="1"/>
  <c r="K98" i="3" a="1"/>
  <c r="K98" i="3" s="1"/>
  <c r="K90" i="3" a="1"/>
  <c r="K90" i="3" s="1"/>
  <c r="K75" i="3" a="1"/>
  <c r="K75" i="3" s="1"/>
  <c r="K68" i="3" a="1"/>
  <c r="K68" i="3" s="1"/>
  <c r="K60" i="3" a="1"/>
  <c r="K60" i="3" s="1"/>
  <c r="K53" i="3" a="1"/>
  <c r="K53" i="3" s="1"/>
  <c r="K46" i="3" a="1"/>
  <c r="K46" i="3" s="1"/>
  <c r="K39" i="3" a="1"/>
  <c r="K39" i="3" s="1"/>
  <c r="K32" i="3" a="1"/>
  <c r="K32" i="3" s="1"/>
  <c r="K24" i="3" a="1"/>
  <c r="K24" i="3" s="1"/>
  <c r="K17" i="3" a="1"/>
  <c r="K17" i="3" s="1"/>
  <c r="K11" i="3" a="1"/>
  <c r="K11" i="3" s="1"/>
  <c r="L356" i="3" a="1"/>
  <c r="L356" i="3" s="1"/>
  <c r="L348" i="3" a="1"/>
  <c r="L348" i="3" s="1"/>
  <c r="L334" i="3" a="1"/>
  <c r="L334" i="3" s="1"/>
  <c r="L326" i="3" a="1"/>
  <c r="L326" i="3" s="1"/>
  <c r="L319" i="3" a="1"/>
  <c r="L319" i="3" s="1"/>
  <c r="L312" i="3" a="1"/>
  <c r="L312" i="3" s="1"/>
  <c r="L305" i="3" a="1"/>
  <c r="L305" i="3" s="1"/>
  <c r="L298" i="3" a="1"/>
  <c r="L298" i="3" s="1"/>
  <c r="L291" i="3" a="1"/>
  <c r="L291" i="3" s="1"/>
  <c r="L284" i="3" a="1"/>
  <c r="L284" i="3" s="1"/>
  <c r="L270" i="3" a="1"/>
  <c r="L270" i="3" s="1"/>
  <c r="L264" i="3" a="1"/>
  <c r="L264" i="3" s="1"/>
  <c r="L256" i="3" a="1"/>
  <c r="L256" i="3" s="1"/>
  <c r="L248" i="3" a="1"/>
  <c r="L248" i="3" s="1"/>
  <c r="L241" i="3" a="1"/>
  <c r="L241" i="3" s="1"/>
  <c r="L232" i="3" a="1"/>
  <c r="L232" i="3" s="1"/>
  <c r="L221" i="3" a="1"/>
  <c r="L221" i="3" s="1"/>
  <c r="L207" i="3" a="1"/>
  <c r="L207" i="3" s="1"/>
  <c r="L192" i="3" a="1"/>
  <c r="L192" i="3" s="1"/>
  <c r="L175" i="3" a="1"/>
  <c r="L175" i="3" s="1"/>
  <c r="L155" i="3" a="1"/>
  <c r="L155" i="3" s="1"/>
  <c r="L132" i="3" a="1"/>
  <c r="L132" i="3" s="1"/>
  <c r="K39" i="72" s="1"/>
  <c r="L81" i="3" a="1"/>
  <c r="L81" i="3" s="1"/>
  <c r="L23" i="3" a="1"/>
  <c r="L23" i="3" s="1"/>
  <c r="M338" i="3" a="1"/>
  <c r="M338" i="3" s="1"/>
  <c r="N306" i="3" a="1"/>
  <c r="N306" i="3" s="1"/>
  <c r="M264" i="3" a="1"/>
  <c r="M264" i="3" s="1"/>
  <c r="N212" i="3" a="1"/>
  <c r="N212" i="3" s="1"/>
  <c r="N100" i="3" a="1"/>
  <c r="N100" i="3" s="1"/>
  <c r="M7" i="72" s="1"/>
  <c r="L343" i="3" a="1"/>
  <c r="L343" i="3" s="1"/>
  <c r="L306" i="3" a="1"/>
  <c r="L306" i="3" s="1"/>
  <c r="L279" i="3" a="1"/>
  <c r="L279" i="3" s="1"/>
  <c r="L258" i="3" a="1"/>
  <c r="L258" i="3" s="1"/>
  <c r="K338" i="3" a="1"/>
  <c r="K338" i="3" s="1"/>
  <c r="K330" i="3" a="1"/>
  <c r="K330" i="3" s="1"/>
  <c r="K323" i="3" a="1"/>
  <c r="K323" i="3" s="1"/>
  <c r="K315" i="3" a="1"/>
  <c r="K315" i="3" s="1"/>
  <c r="K308" i="3" a="1"/>
  <c r="K308" i="3" s="1"/>
  <c r="K301" i="3" a="1"/>
  <c r="K301" i="3" s="1"/>
  <c r="K294" i="3" a="1"/>
  <c r="K294" i="3" s="1"/>
  <c r="K287" i="3" a="1"/>
  <c r="K287" i="3" s="1"/>
  <c r="K279" i="3" a="1"/>
  <c r="K279" i="3" s="1"/>
  <c r="K272" i="3" a="1"/>
  <c r="K272" i="3" s="1"/>
  <c r="K264" i="3" a="1"/>
  <c r="K264" i="3" s="1"/>
  <c r="K257" i="3" a="1"/>
  <c r="K257" i="3" s="1"/>
  <c r="K249" i="3" a="1"/>
  <c r="K249" i="3" s="1"/>
  <c r="K235" i="3" a="1"/>
  <c r="K235" i="3" s="1"/>
  <c r="K228" i="3" a="1"/>
  <c r="K228" i="3" s="1"/>
  <c r="K221" i="3" a="1"/>
  <c r="K221" i="3" s="1"/>
  <c r="K213" i="3" a="1"/>
  <c r="K213" i="3" s="1"/>
  <c r="K206" i="3" a="1"/>
  <c r="K206" i="3" s="1"/>
  <c r="K199" i="3" a="1"/>
  <c r="K199" i="3" s="1"/>
  <c r="K191" i="3" a="1"/>
  <c r="K191" i="3" s="1"/>
  <c r="K177" i="3" a="1"/>
  <c r="K177" i="3" s="1"/>
  <c r="K169" i="3" a="1"/>
  <c r="K169" i="3" s="1"/>
  <c r="K155" i="3" a="1"/>
  <c r="K155" i="3" s="1"/>
  <c r="K147" i="3" a="1"/>
  <c r="K147" i="3" s="1"/>
  <c r="K140" i="3" a="1"/>
  <c r="K140" i="3" s="1"/>
  <c r="K133" i="3" a="1"/>
  <c r="K133" i="3" s="1"/>
  <c r="K125" i="3" a="1"/>
  <c r="K125" i="3" s="1"/>
  <c r="K118" i="3" a="1"/>
  <c r="K118" i="3" s="1"/>
  <c r="K111" i="3" a="1"/>
  <c r="K111" i="3" s="1"/>
  <c r="K97" i="3" a="1"/>
  <c r="K97" i="3" s="1"/>
  <c r="K89" i="3" a="1"/>
  <c r="K89" i="3" s="1"/>
  <c r="K82" i="3" a="1"/>
  <c r="K82" i="3" s="1"/>
  <c r="K74" i="3" a="1"/>
  <c r="K74" i="3" s="1"/>
  <c r="K67" i="3" a="1"/>
  <c r="K67" i="3" s="1"/>
  <c r="K59" i="3" a="1"/>
  <c r="K59" i="3" s="1"/>
  <c r="K52" i="3" a="1"/>
  <c r="K52" i="3" s="1"/>
  <c r="K45" i="3" a="1"/>
  <c r="K45" i="3" s="1"/>
  <c r="K38" i="3" a="1"/>
  <c r="K38" i="3" s="1"/>
  <c r="K31" i="3" a="1"/>
  <c r="K31" i="3" s="1"/>
  <c r="K23" i="3" a="1"/>
  <c r="K23" i="3" s="1"/>
  <c r="K16" i="3" a="1"/>
  <c r="K16" i="3" s="1"/>
  <c r="L355" i="3" a="1"/>
  <c r="L355" i="3" s="1"/>
  <c r="L347" i="3" a="1"/>
  <c r="L347" i="3" s="1"/>
  <c r="L341" i="3" a="1"/>
  <c r="L341" i="3" s="1"/>
  <c r="L333" i="3" a="1"/>
  <c r="L333" i="3" s="1"/>
  <c r="L325" i="3" a="1"/>
  <c r="L325" i="3" s="1"/>
  <c r="L318" i="3" a="1"/>
  <c r="L318" i="3" s="1"/>
  <c r="L311" i="3" a="1"/>
  <c r="L311" i="3" s="1"/>
  <c r="L297" i="3" a="1"/>
  <c r="L297" i="3" s="1"/>
  <c r="L290" i="3" a="1"/>
  <c r="L290" i="3" s="1"/>
  <c r="L283" i="3" a="1"/>
  <c r="L283" i="3" s="1"/>
  <c r="L277" i="3" a="1"/>
  <c r="L277" i="3" s="1"/>
  <c r="L269" i="3" a="1"/>
  <c r="L269" i="3" s="1"/>
  <c r="L263" i="3" a="1"/>
  <c r="L263" i="3" s="1"/>
  <c r="L255" i="3" a="1"/>
  <c r="L255" i="3" s="1"/>
  <c r="L247" i="3" a="1"/>
  <c r="L247" i="3" s="1"/>
  <c r="L240" i="3" a="1"/>
  <c r="L240" i="3" s="1"/>
  <c r="L229" i="3" a="1"/>
  <c r="L229" i="3" s="1"/>
  <c r="L220" i="3" a="1"/>
  <c r="L220" i="3" s="1"/>
  <c r="L205" i="3" a="1"/>
  <c r="L205" i="3" s="1"/>
  <c r="L190" i="3" a="1"/>
  <c r="L190" i="3" s="1"/>
  <c r="L171" i="3" a="1"/>
  <c r="L171" i="3" s="1"/>
  <c r="L153" i="3" a="1"/>
  <c r="L153" i="3" s="1"/>
  <c r="L129" i="3" a="1"/>
  <c r="L129" i="3" s="1"/>
  <c r="K36" i="72" s="1"/>
  <c r="L16" i="3" a="1"/>
  <c r="L16" i="3" s="1"/>
  <c r="M302" i="3" a="1"/>
  <c r="M302" i="3" s="1"/>
  <c r="N257" i="3" a="1"/>
  <c r="N257" i="3" s="1"/>
  <c r="M207" i="3" a="1"/>
  <c r="M207" i="3" s="1"/>
  <c r="M158" i="3" a="1"/>
  <c r="M158" i="3" s="1"/>
  <c r="L358" i="3" a="1"/>
  <c r="L358" i="3" s="1"/>
  <c r="L321" i="3" a="1"/>
  <c r="L321" i="3" s="1"/>
  <c r="L293" i="3" a="1"/>
  <c r="L293" i="3" s="1"/>
  <c r="L242" i="3" a="1"/>
  <c r="L242" i="3" s="1"/>
  <c r="L7" i="3" a="1"/>
  <c r="L7" i="3" s="1"/>
  <c r="K351" i="3" a="1"/>
  <c r="K351" i="3" s="1"/>
  <c r="K344" i="3" a="1"/>
  <c r="K344" i="3" s="1"/>
  <c r="K337" i="3" a="1"/>
  <c r="K337" i="3" s="1"/>
  <c r="K329" i="3" a="1"/>
  <c r="K329" i="3" s="1"/>
  <c r="K322" i="3" a="1"/>
  <c r="K322" i="3" s="1"/>
  <c r="K314" i="3" a="1"/>
  <c r="K314" i="3" s="1"/>
  <c r="K307" i="3" a="1"/>
  <c r="K307" i="3" s="1"/>
  <c r="K300" i="3" a="1"/>
  <c r="K300" i="3" s="1"/>
  <c r="K293" i="3" a="1"/>
  <c r="K293" i="3" s="1"/>
  <c r="K286" i="3" a="1"/>
  <c r="K286" i="3" s="1"/>
  <c r="K278" i="3" a="1"/>
  <c r="K278" i="3" s="1"/>
  <c r="K271" i="3" a="1"/>
  <c r="K271" i="3" s="1"/>
  <c r="K256" i="3" a="1"/>
  <c r="K256" i="3" s="1"/>
  <c r="K248" i="3" a="1"/>
  <c r="K248" i="3" s="1"/>
  <c r="K242" i="3" a="1"/>
  <c r="K242" i="3" s="1"/>
  <c r="K234" i="3" a="1"/>
  <c r="K234" i="3" s="1"/>
  <c r="K227" i="3" a="1"/>
  <c r="K227" i="3" s="1"/>
  <c r="K220" i="3" a="1"/>
  <c r="K220" i="3" s="1"/>
  <c r="K212" i="3" a="1"/>
  <c r="K212" i="3" s="1"/>
  <c r="K205" i="3" a="1"/>
  <c r="K205" i="3" s="1"/>
  <c r="K198" i="3" a="1"/>
  <c r="K198" i="3" s="1"/>
  <c r="K190" i="3" a="1"/>
  <c r="K190" i="3" s="1"/>
  <c r="K183" i="3" a="1"/>
  <c r="K183" i="3" s="1"/>
  <c r="K176" i="3" a="1"/>
  <c r="K176" i="3" s="1"/>
  <c r="K168" i="3" a="1"/>
  <c r="K168" i="3" s="1"/>
  <c r="K162" i="3" a="1"/>
  <c r="K162" i="3" s="1"/>
  <c r="K154" i="3" a="1"/>
  <c r="K154" i="3" s="1"/>
  <c r="K139" i="3" a="1"/>
  <c r="K139" i="3" s="1"/>
  <c r="K132" i="3" a="1"/>
  <c r="K132" i="3" s="1"/>
  <c r="K124" i="3" a="1"/>
  <c r="K124" i="3" s="1"/>
  <c r="K117" i="3" a="1"/>
  <c r="K117" i="3" s="1"/>
  <c r="K110" i="3" a="1"/>
  <c r="K110" i="3" s="1"/>
  <c r="K103" i="3" a="1"/>
  <c r="K103" i="3" s="1"/>
  <c r="K96" i="3" a="1"/>
  <c r="K96" i="3" s="1"/>
  <c r="K88" i="3" a="1"/>
  <c r="K88" i="3" s="1"/>
  <c r="K81" i="3" a="1"/>
  <c r="K81" i="3" s="1"/>
  <c r="K73" i="3" a="1"/>
  <c r="K73" i="3" s="1"/>
  <c r="K66" i="3" a="1"/>
  <c r="K66" i="3" s="1"/>
  <c r="K58" i="3" a="1"/>
  <c r="K58" i="3" s="1"/>
  <c r="K51" i="3" a="1"/>
  <c r="K51" i="3" s="1"/>
  <c r="K44" i="3" a="1"/>
  <c r="K44" i="3" s="1"/>
  <c r="K37" i="3" a="1"/>
  <c r="K37" i="3" s="1"/>
  <c r="K30" i="3" a="1"/>
  <c r="K30" i="3" s="1"/>
  <c r="K22" i="3" a="1"/>
  <c r="K22" i="3" s="1"/>
  <c r="K10" i="3" a="1"/>
  <c r="K10" i="3" s="1"/>
  <c r="L354" i="3" a="1"/>
  <c r="L354" i="3" s="1"/>
  <c r="L346" i="3" a="1"/>
  <c r="L346" i="3" s="1"/>
  <c r="L340" i="3" a="1"/>
  <c r="L340" i="3" s="1"/>
  <c r="L332" i="3" a="1"/>
  <c r="L332" i="3" s="1"/>
  <c r="L324" i="3" a="1"/>
  <c r="L324" i="3" s="1"/>
  <c r="L317" i="3" a="1"/>
  <c r="L317" i="3" s="1"/>
  <c r="L310" i="3" a="1"/>
  <c r="L310" i="3" s="1"/>
  <c r="L304" i="3" a="1"/>
  <c r="L304" i="3" s="1"/>
  <c r="L289" i="3" a="1"/>
  <c r="L289" i="3" s="1"/>
  <c r="L276" i="3" a="1"/>
  <c r="L276" i="3" s="1"/>
  <c r="L262" i="3" a="1"/>
  <c r="L262" i="3" s="1"/>
  <c r="L254" i="3" a="1"/>
  <c r="L254" i="3" s="1"/>
  <c r="L239" i="3" a="1"/>
  <c r="L239" i="3" s="1"/>
  <c r="L228" i="3" a="1"/>
  <c r="L228" i="3" s="1"/>
  <c r="L218" i="3" a="1"/>
  <c r="L218" i="3" s="1"/>
  <c r="L204" i="3" a="1"/>
  <c r="L204" i="3" s="1"/>
  <c r="L188" i="3" a="1"/>
  <c r="L188" i="3" s="1"/>
  <c r="L169" i="3" a="1"/>
  <c r="L169" i="3" s="1"/>
  <c r="L67" i="3" a="1"/>
  <c r="L67" i="3" s="1"/>
  <c r="L10" i="3" a="1"/>
  <c r="L10" i="3" s="1"/>
  <c r="M331" i="3" a="1"/>
  <c r="M331" i="3" s="1"/>
  <c r="N296" i="3" a="1"/>
  <c r="N296" i="3" s="1"/>
  <c r="N251" i="3" a="1"/>
  <c r="N251" i="3" s="1"/>
  <c r="M200" i="3" a="1"/>
  <c r="M200" i="3" s="1"/>
  <c r="M151" i="3" a="1"/>
  <c r="M151" i="3" s="1"/>
  <c r="M79" i="3" a="1"/>
  <c r="M79" i="3" s="1"/>
  <c r="K241" i="3" a="1"/>
  <c r="K241" i="3" s="1"/>
  <c r="K233" i="3" a="1"/>
  <c r="K233" i="3" s="1"/>
  <c r="K219" i="3" a="1"/>
  <c r="K219" i="3" s="1"/>
  <c r="K211" i="3" a="1"/>
  <c r="K211" i="3" s="1"/>
  <c r="K204" i="3" a="1"/>
  <c r="K204" i="3" s="1"/>
  <c r="K197" i="3" a="1"/>
  <c r="K197" i="3" s="1"/>
  <c r="K189" i="3" a="1"/>
  <c r="K189" i="3" s="1"/>
  <c r="K182" i="3" a="1"/>
  <c r="K182" i="3" s="1"/>
  <c r="K175" i="3" a="1"/>
  <c r="K175" i="3" s="1"/>
  <c r="K161" i="3" a="1"/>
  <c r="K161" i="3" s="1"/>
  <c r="K153" i="3" a="1"/>
  <c r="K153" i="3" s="1"/>
  <c r="K146" i="3" a="1"/>
  <c r="K146" i="3" s="1"/>
  <c r="K138" i="3" a="1"/>
  <c r="K138" i="3" s="1"/>
  <c r="K131" i="3" a="1"/>
  <c r="K131" i="3" s="1"/>
  <c r="K123" i="3" a="1"/>
  <c r="K123" i="3" s="1"/>
  <c r="K116" i="3" a="1"/>
  <c r="K116" i="3" s="1"/>
  <c r="K109" i="3" a="1"/>
  <c r="K109" i="3" s="1"/>
  <c r="K102" i="3" a="1"/>
  <c r="K102" i="3" s="1"/>
  <c r="K95" i="3" a="1"/>
  <c r="K95" i="3" s="1"/>
  <c r="K87" i="3" a="1"/>
  <c r="K87" i="3" s="1"/>
  <c r="K80" i="3" a="1"/>
  <c r="K80" i="3" s="1"/>
  <c r="K72" i="3" a="1"/>
  <c r="K72" i="3" s="1"/>
  <c r="K65" i="3" a="1"/>
  <c r="K65" i="3" s="1"/>
  <c r="K57" i="3" a="1"/>
  <c r="K57" i="3" s="1"/>
  <c r="K43" i="3" a="1"/>
  <c r="K43" i="3" s="1"/>
  <c r="K36" i="3" a="1"/>
  <c r="K36" i="3" s="1"/>
  <c r="K29" i="3" a="1"/>
  <c r="K29" i="3" s="1"/>
  <c r="K21" i="3" a="1"/>
  <c r="K21" i="3" s="1"/>
  <c r="K15" i="3" a="1"/>
  <c r="K15" i="3" s="1"/>
  <c r="K9" i="3" a="1"/>
  <c r="K9" i="3" s="1"/>
  <c r="L353" i="3" a="1"/>
  <c r="L353" i="3" s="1"/>
  <c r="L339" i="3" a="1"/>
  <c r="L339" i="3" s="1"/>
  <c r="L331" i="3" a="1"/>
  <c r="L331" i="3" s="1"/>
  <c r="L323" i="3" a="1"/>
  <c r="L323" i="3" s="1"/>
  <c r="L316" i="3" a="1"/>
  <c r="L316" i="3" s="1"/>
  <c r="L309" i="3" a="1"/>
  <c r="L309" i="3" s="1"/>
  <c r="L303" i="3" a="1"/>
  <c r="L303" i="3" s="1"/>
  <c r="L296" i="3" a="1"/>
  <c r="L296" i="3" s="1"/>
  <c r="L288" i="3" a="1"/>
  <c r="L288" i="3" s="1"/>
  <c r="L282" i="3" a="1"/>
  <c r="L282" i="3" s="1"/>
  <c r="L275" i="3" a="1"/>
  <c r="L275" i="3" s="1"/>
  <c r="L268" i="3" a="1"/>
  <c r="L268" i="3" s="1"/>
  <c r="L261" i="3" a="1"/>
  <c r="L261" i="3" s="1"/>
  <c r="L252" i="3" a="1"/>
  <c r="L252" i="3" s="1"/>
  <c r="L245" i="3" a="1"/>
  <c r="L245" i="3" s="1"/>
  <c r="L238" i="3" a="1"/>
  <c r="L238" i="3" s="1"/>
  <c r="L227" i="3" a="1"/>
  <c r="L227" i="3" s="1"/>
  <c r="L215" i="3" a="1"/>
  <c r="L215" i="3" s="1"/>
  <c r="L201" i="3" a="1"/>
  <c r="L201" i="3" s="1"/>
  <c r="L168" i="3" a="1"/>
  <c r="L168" i="3" s="1"/>
  <c r="L148" i="3" a="1"/>
  <c r="L148" i="3" s="1"/>
  <c r="L116" i="3" a="1"/>
  <c r="L116" i="3" s="1"/>
  <c r="K23" i="72" s="1"/>
  <c r="L59" i="3" a="1"/>
  <c r="L59" i="3" s="1"/>
  <c r="M356" i="3" a="1"/>
  <c r="M356" i="3" s="1"/>
  <c r="M328" i="3" a="1"/>
  <c r="M328" i="3" s="1"/>
  <c r="N244" i="3" a="1"/>
  <c r="N244" i="3" s="1"/>
  <c r="N193" i="3" a="1"/>
  <c r="N193" i="3" s="1"/>
  <c r="N145" i="3" a="1"/>
  <c r="N145" i="3" s="1"/>
  <c r="M52" i="72" s="1"/>
  <c r="N70" i="3" a="1"/>
  <c r="N70" i="3" s="1"/>
  <c r="M6" i="3" a="1"/>
  <c r="M6" i="3" s="1"/>
  <c r="M9" i="3" a="1"/>
  <c r="M9" i="3" s="1"/>
  <c r="M13" i="3" a="1"/>
  <c r="M13" i="3" s="1"/>
  <c r="M17" i="3" a="1"/>
  <c r="M17" i="3" s="1"/>
  <c r="M21" i="3" a="1"/>
  <c r="M21" i="3" s="1"/>
  <c r="M25" i="3" a="1"/>
  <c r="M25" i="3" s="1"/>
  <c r="M29" i="3" a="1"/>
  <c r="M29" i="3" s="1"/>
  <c r="M33" i="3" a="1"/>
  <c r="M33" i="3" s="1"/>
  <c r="M37" i="3" a="1"/>
  <c r="M37" i="3" s="1"/>
  <c r="M41" i="3" a="1"/>
  <c r="M41" i="3" s="1"/>
  <c r="M45" i="3" a="1"/>
  <c r="M45" i="3" s="1"/>
  <c r="M49" i="3" a="1"/>
  <c r="M49" i="3" s="1"/>
  <c r="M53" i="3" a="1"/>
  <c r="M53" i="3" s="1"/>
  <c r="M10" i="3" a="1"/>
  <c r="M10" i="3" s="1"/>
  <c r="M14" i="3" a="1"/>
  <c r="M14" i="3" s="1"/>
  <c r="M18" i="3" a="1"/>
  <c r="M18" i="3" s="1"/>
  <c r="M22" i="3" a="1"/>
  <c r="M22" i="3" s="1"/>
  <c r="M26" i="3" a="1"/>
  <c r="M26" i="3" s="1"/>
  <c r="M30" i="3" a="1"/>
  <c r="M30" i="3" s="1"/>
  <c r="M34" i="3" a="1"/>
  <c r="M34" i="3" s="1"/>
  <c r="M8" i="3" a="1"/>
  <c r="M8" i="3" s="1"/>
  <c r="M12" i="3" a="1"/>
  <c r="M12" i="3" s="1"/>
  <c r="M16" i="3" a="1"/>
  <c r="M16" i="3" s="1"/>
  <c r="M20" i="3" a="1"/>
  <c r="M20" i="3" s="1"/>
  <c r="M24" i="3" a="1"/>
  <c r="M24" i="3" s="1"/>
  <c r="M28" i="3" a="1"/>
  <c r="M28" i="3" s="1"/>
  <c r="M32" i="3" a="1"/>
  <c r="M32" i="3" s="1"/>
  <c r="M59" i="3" a="1"/>
  <c r="M59" i="3" s="1"/>
  <c r="M63" i="3" a="1"/>
  <c r="M63" i="3" s="1"/>
  <c r="M67" i="3" a="1"/>
  <c r="M67" i="3" s="1"/>
  <c r="M71" i="3" a="1"/>
  <c r="M71" i="3" s="1"/>
  <c r="M36" i="3" a="1"/>
  <c r="M36" i="3" s="1"/>
  <c r="M40" i="3" a="1"/>
  <c r="M40" i="3" s="1"/>
  <c r="M44" i="3" a="1"/>
  <c r="M44" i="3" s="1"/>
  <c r="M48" i="3" a="1"/>
  <c r="M48" i="3" s="1"/>
  <c r="M19" i="3" a="1"/>
  <c r="M19" i="3" s="1"/>
  <c r="M39" i="3" a="1"/>
  <c r="M39" i="3" s="1"/>
  <c r="M47" i="3" a="1"/>
  <c r="M47" i="3" s="1"/>
  <c r="M54" i="3" a="1"/>
  <c r="M54" i="3" s="1"/>
  <c r="M68" i="3" a="1"/>
  <c r="M68" i="3" s="1"/>
  <c r="M72" i="3" a="1"/>
  <c r="M72" i="3" s="1"/>
  <c r="M102" i="3" a="1"/>
  <c r="M102" i="3" s="1"/>
  <c r="L9" i="72" s="1"/>
  <c r="M117" i="3" a="1"/>
  <c r="M117" i="3" s="1"/>
  <c r="L24" i="72" s="1"/>
  <c r="M132" i="3" a="1"/>
  <c r="M132" i="3" s="1"/>
  <c r="L39" i="72" s="1"/>
  <c r="M136" i="3" a="1"/>
  <c r="M136" i="3" s="1"/>
  <c r="L43" i="72" s="1"/>
  <c r="M167" i="3" a="1"/>
  <c r="M167" i="3" s="1"/>
  <c r="M171" i="3" a="1"/>
  <c r="M171" i="3" s="1"/>
  <c r="M175" i="3" a="1"/>
  <c r="M175" i="3" s="1"/>
  <c r="M179" i="3" a="1"/>
  <c r="M179" i="3" s="1"/>
  <c r="M183" i="3" a="1"/>
  <c r="M183" i="3" s="1"/>
  <c r="M190" i="3" a="1"/>
  <c r="M190" i="3" s="1"/>
  <c r="M193" i="3" a="1"/>
  <c r="M193" i="3" s="1"/>
  <c r="M197" i="3" a="1"/>
  <c r="M197" i="3" s="1"/>
  <c r="M201" i="3" a="1"/>
  <c r="M201" i="3" s="1"/>
  <c r="M205" i="3" a="1"/>
  <c r="M205" i="3" s="1"/>
  <c r="M209" i="3" a="1"/>
  <c r="M209" i="3" s="1"/>
  <c r="M213" i="3" a="1"/>
  <c r="M213" i="3" s="1"/>
  <c r="L120" i="72" s="1"/>
  <c r="M217" i="3" a="1"/>
  <c r="M217" i="3" s="1"/>
  <c r="M221" i="3" a="1"/>
  <c r="M221" i="3" s="1"/>
  <c r="M225" i="3" a="1"/>
  <c r="M225" i="3" s="1"/>
  <c r="M229" i="3" a="1"/>
  <c r="M229" i="3" s="1"/>
  <c r="M233" i="3" a="1"/>
  <c r="M233" i="3" s="1"/>
  <c r="M237" i="3" a="1"/>
  <c r="M237" i="3" s="1"/>
  <c r="M241" i="3" a="1"/>
  <c r="M241" i="3" s="1"/>
  <c r="M245" i="3" a="1"/>
  <c r="M245" i="3" s="1"/>
  <c r="M249" i="3" a="1"/>
  <c r="M249" i="3" s="1"/>
  <c r="M253" i="3" a="1"/>
  <c r="M253" i="3" s="1"/>
  <c r="M257" i="3" a="1"/>
  <c r="M257" i="3" s="1"/>
  <c r="M261" i="3" a="1"/>
  <c r="M261" i="3" s="1"/>
  <c r="M265" i="3" a="1"/>
  <c r="M265" i="3" s="1"/>
  <c r="M269" i="3" a="1"/>
  <c r="M269" i="3" s="1"/>
  <c r="M273" i="3" a="1"/>
  <c r="M273" i="3" s="1"/>
  <c r="M31" i="3" a="1"/>
  <c r="M31" i="3" s="1"/>
  <c r="M64" i="3" a="1"/>
  <c r="M64" i="3" s="1"/>
  <c r="M76" i="3" a="1"/>
  <c r="M76" i="3" s="1"/>
  <c r="M80" i="3" a="1"/>
  <c r="M80" i="3" s="1"/>
  <c r="M84" i="3" a="1"/>
  <c r="M84" i="3" s="1"/>
  <c r="M91" i="3" a="1"/>
  <c r="M91" i="3" s="1"/>
  <c r="M95" i="3" a="1"/>
  <c r="M95" i="3" s="1"/>
  <c r="L2" i="72" s="1"/>
  <c r="M99" i="3" a="1"/>
  <c r="M99" i="3" s="1"/>
  <c r="L6" i="72" s="1"/>
  <c r="M106" i="3" a="1"/>
  <c r="M106" i="3" s="1"/>
  <c r="L13" i="72" s="1"/>
  <c r="M110" i="3" a="1"/>
  <c r="M110" i="3" s="1"/>
  <c r="L17" i="72" s="1"/>
  <c r="M114" i="3" a="1"/>
  <c r="M114" i="3" s="1"/>
  <c r="L21" i="72" s="1"/>
  <c r="M121" i="3" a="1"/>
  <c r="M121" i="3" s="1"/>
  <c r="L28" i="72" s="1"/>
  <c r="M125" i="3" a="1"/>
  <c r="M125" i="3" s="1"/>
  <c r="L32" i="72" s="1"/>
  <c r="M129" i="3" a="1"/>
  <c r="M129" i="3" s="1"/>
  <c r="L36" i="72" s="1"/>
  <c r="M140" i="3" a="1"/>
  <c r="M140" i="3" s="1"/>
  <c r="L47" i="72" s="1"/>
  <c r="M11" i="3" a="1"/>
  <c r="M11" i="3" s="1"/>
  <c r="M42" i="3" a="1"/>
  <c r="M42" i="3" s="1"/>
  <c r="M50" i="3" a="1"/>
  <c r="M50" i="3" s="1"/>
  <c r="M55" i="3" a="1"/>
  <c r="M55" i="3" s="1"/>
  <c r="M60" i="3" a="1"/>
  <c r="M60" i="3" s="1"/>
  <c r="M69" i="3" a="1"/>
  <c r="M69" i="3" s="1"/>
  <c r="M73" i="3" a="1"/>
  <c r="M73" i="3" s="1"/>
  <c r="M88" i="3" a="1"/>
  <c r="M88" i="3" s="1"/>
  <c r="M103" i="3" a="1"/>
  <c r="M103" i="3" s="1"/>
  <c r="L10" i="72" s="1"/>
  <c r="M118" i="3" a="1"/>
  <c r="M118" i="3" s="1"/>
  <c r="L25" i="72" s="1"/>
  <c r="M133" i="3" a="1"/>
  <c r="M133" i="3" s="1"/>
  <c r="L40" i="72" s="1"/>
  <c r="M137" i="3" a="1"/>
  <c r="M137" i="3" s="1"/>
  <c r="L44" i="72" s="1"/>
  <c r="M164" i="3" a="1"/>
  <c r="M164" i="3" s="1"/>
  <c r="M168" i="3" a="1"/>
  <c r="M168" i="3" s="1"/>
  <c r="M172" i="3" a="1"/>
  <c r="M172" i="3" s="1"/>
  <c r="M176" i="3" a="1"/>
  <c r="M176" i="3" s="1"/>
  <c r="M180" i="3" a="1"/>
  <c r="M180" i="3" s="1"/>
  <c r="M184" i="3" a="1"/>
  <c r="M184" i="3" s="1"/>
  <c r="M194" i="3" a="1"/>
  <c r="M194" i="3" s="1"/>
  <c r="M198" i="3" a="1"/>
  <c r="M198" i="3" s="1"/>
  <c r="M202" i="3" a="1"/>
  <c r="M202" i="3" s="1"/>
  <c r="M206" i="3" a="1"/>
  <c r="M206" i="3" s="1"/>
  <c r="M210" i="3" a="1"/>
  <c r="M210" i="3" s="1"/>
  <c r="M214" i="3" a="1"/>
  <c r="M214" i="3" s="1"/>
  <c r="M218" i="3" a="1"/>
  <c r="M218" i="3" s="1"/>
  <c r="M222" i="3" a="1"/>
  <c r="M222" i="3" s="1"/>
  <c r="M226" i="3" a="1"/>
  <c r="M226" i="3" s="1"/>
  <c r="M230" i="3" a="1"/>
  <c r="M230" i="3" s="1"/>
  <c r="M234" i="3" a="1"/>
  <c r="M234" i="3" s="1"/>
  <c r="M238" i="3" a="1"/>
  <c r="M238" i="3" s="1"/>
  <c r="M242" i="3" a="1"/>
  <c r="M242" i="3" s="1"/>
  <c r="M246" i="3" a="1"/>
  <c r="M246" i="3" s="1"/>
  <c r="M250" i="3" a="1"/>
  <c r="M250" i="3" s="1"/>
  <c r="M254" i="3" a="1"/>
  <c r="M254" i="3" s="1"/>
  <c r="M258" i="3" a="1"/>
  <c r="M258" i="3" s="1"/>
  <c r="M262" i="3" a="1"/>
  <c r="M262" i="3" s="1"/>
  <c r="M266" i="3" a="1"/>
  <c r="M266" i="3" s="1"/>
  <c r="M270" i="3" a="1"/>
  <c r="M270" i="3" s="1"/>
  <c r="M274" i="3" a="1"/>
  <c r="M274" i="3" s="1"/>
  <c r="M278" i="3" a="1"/>
  <c r="M278" i="3" s="1"/>
  <c r="M297" i="3" a="1"/>
  <c r="M297" i="3" s="1"/>
  <c r="M23" i="3" a="1"/>
  <c r="M23" i="3" s="1"/>
  <c r="M65" i="3" a="1"/>
  <c r="M65" i="3" s="1"/>
  <c r="M77" i="3" a="1"/>
  <c r="M77" i="3" s="1"/>
  <c r="M81" i="3" a="1"/>
  <c r="M81" i="3" s="1"/>
  <c r="M85" i="3" a="1"/>
  <c r="M85" i="3" s="1"/>
  <c r="M92" i="3" a="1"/>
  <c r="M92" i="3" s="1"/>
  <c r="M96" i="3" a="1"/>
  <c r="M96" i="3" s="1"/>
  <c r="L3" i="72" s="1"/>
  <c r="M107" i="3" a="1"/>
  <c r="M107" i="3" s="1"/>
  <c r="L14" i="72" s="1"/>
  <c r="M111" i="3" a="1"/>
  <c r="M111" i="3" s="1"/>
  <c r="L18" i="72" s="1"/>
  <c r="M115" i="3" a="1"/>
  <c r="M115" i="3" s="1"/>
  <c r="L22" i="72" s="1"/>
  <c r="M122" i="3" a="1"/>
  <c r="M122" i="3" s="1"/>
  <c r="L29" i="72" s="1"/>
  <c r="M126" i="3" a="1"/>
  <c r="M126" i="3" s="1"/>
  <c r="L33" i="72" s="1"/>
  <c r="M130" i="3" a="1"/>
  <c r="M130" i="3" s="1"/>
  <c r="L37" i="72" s="1"/>
  <c r="M141" i="3" a="1"/>
  <c r="M141" i="3" s="1"/>
  <c r="L48" i="72" s="1"/>
  <c r="M145" i="3" a="1"/>
  <c r="M145" i="3" s="1"/>
  <c r="L52" i="72" s="1"/>
  <c r="M149" i="3" a="1"/>
  <c r="M149" i="3" s="1"/>
  <c r="M153" i="3" a="1"/>
  <c r="M153" i="3" s="1"/>
  <c r="M157" i="3" a="1"/>
  <c r="M157" i="3" s="1"/>
  <c r="M161" i="3" a="1"/>
  <c r="M161" i="3" s="1"/>
  <c r="M188" i="3" a="1"/>
  <c r="M188" i="3" s="1"/>
  <c r="M191" i="3" a="1"/>
  <c r="M191" i="3" s="1"/>
  <c r="M282" i="3" a="1"/>
  <c r="M282" i="3" s="1"/>
  <c r="M286" i="3" a="1"/>
  <c r="M286" i="3" s="1"/>
  <c r="M290" i="3" a="1"/>
  <c r="M290" i="3" s="1"/>
  <c r="M294" i="3" a="1"/>
  <c r="M294" i="3" s="1"/>
  <c r="M301" i="3" a="1"/>
  <c r="M301" i="3" s="1"/>
  <c r="M305" i="3" a="1"/>
  <c r="M305" i="3" s="1"/>
  <c r="M316" i="3" a="1"/>
  <c r="M316" i="3" s="1"/>
  <c r="M320" i="3" a="1"/>
  <c r="M320" i="3" s="1"/>
  <c r="M324" i="3" a="1"/>
  <c r="M324" i="3" s="1"/>
  <c r="M35" i="3" a="1"/>
  <c r="M35" i="3" s="1"/>
  <c r="M43" i="3" a="1"/>
  <c r="M43" i="3" s="1"/>
  <c r="M51" i="3" a="1"/>
  <c r="M51" i="3" s="1"/>
  <c r="M56" i="3" a="1"/>
  <c r="M56" i="3" s="1"/>
  <c r="M61" i="3" a="1"/>
  <c r="M61" i="3" s="1"/>
  <c r="M70" i="3" a="1"/>
  <c r="M70" i="3" s="1"/>
  <c r="M89" i="3" a="1"/>
  <c r="M89" i="3" s="1"/>
  <c r="M100" i="3" a="1"/>
  <c r="M100" i="3" s="1"/>
  <c r="L7" i="72" s="1"/>
  <c r="M104" i="3" a="1"/>
  <c r="M104" i="3" s="1"/>
  <c r="L11" i="72" s="1"/>
  <c r="M119" i="3" a="1"/>
  <c r="M119" i="3" s="1"/>
  <c r="L26" i="72" s="1"/>
  <c r="M62" i="3" a="1"/>
  <c r="M62" i="3" s="1"/>
  <c r="M74" i="3" a="1"/>
  <c r="M74" i="3" s="1"/>
  <c r="M83" i="3" a="1"/>
  <c r="M83" i="3" s="1"/>
  <c r="M113" i="3" a="1"/>
  <c r="M113" i="3" s="1"/>
  <c r="L20" i="72" s="1"/>
  <c r="M134" i="3" a="1"/>
  <c r="M134" i="3" s="1"/>
  <c r="L41" i="72" s="1"/>
  <c r="M147" i="3" a="1"/>
  <c r="M147" i="3" s="1"/>
  <c r="M154" i="3" a="1"/>
  <c r="M154" i="3" s="1"/>
  <c r="M160" i="3" a="1"/>
  <c r="M160" i="3" s="1"/>
  <c r="M166" i="3" a="1"/>
  <c r="M166" i="3" s="1"/>
  <c r="M173" i="3" a="1"/>
  <c r="M173" i="3" s="1"/>
  <c r="M185" i="3" a="1"/>
  <c r="M185" i="3" s="1"/>
  <c r="M196" i="3" a="1"/>
  <c r="M196" i="3" s="1"/>
  <c r="M203" i="3" a="1"/>
  <c r="M203" i="3" s="1"/>
  <c r="M228" i="3" a="1"/>
  <c r="M228" i="3" s="1"/>
  <c r="M235" i="3" a="1"/>
  <c r="M235" i="3" s="1"/>
  <c r="M260" i="3" a="1"/>
  <c r="M260" i="3" s="1"/>
  <c r="M267" i="3" a="1"/>
  <c r="M267" i="3" s="1"/>
  <c r="M279" i="3" a="1"/>
  <c r="M279" i="3" s="1"/>
  <c r="M312" i="3" a="1"/>
  <c r="M312" i="3" s="1"/>
  <c r="M321" i="3" a="1"/>
  <c r="M321" i="3" s="1"/>
  <c r="M329" i="3" a="1"/>
  <c r="M329" i="3" s="1"/>
  <c r="M336" i="3" a="1"/>
  <c r="M336" i="3" s="1"/>
  <c r="M343" i="3" a="1"/>
  <c r="M343" i="3" s="1"/>
  <c r="M350" i="3" a="1"/>
  <c r="M350" i="3" s="1"/>
  <c r="M354" i="3" a="1"/>
  <c r="M354" i="3" s="1"/>
  <c r="M27" i="3" a="1"/>
  <c r="M27" i="3" s="1"/>
  <c r="M52" i="3" a="1"/>
  <c r="M52" i="3" s="1"/>
  <c r="M86" i="3" a="1"/>
  <c r="M86" i="3" s="1"/>
  <c r="M94" i="3" a="1"/>
  <c r="M94" i="3" s="1"/>
  <c r="M105" i="3" a="1"/>
  <c r="M105" i="3" s="1"/>
  <c r="L12" i="72" s="1"/>
  <c r="M124" i="3" a="1"/>
  <c r="M124" i="3" s="1"/>
  <c r="L31" i="72" s="1"/>
  <c r="M142" i="3" a="1"/>
  <c r="M142" i="3" s="1"/>
  <c r="L49" i="72" s="1"/>
  <c r="M148" i="3" a="1"/>
  <c r="M148" i="3" s="1"/>
  <c r="M216" i="3" a="1"/>
  <c r="M216" i="3" s="1"/>
  <c r="M223" i="3" a="1"/>
  <c r="M223" i="3" s="1"/>
  <c r="M248" i="3" a="1"/>
  <c r="M248" i="3" s="1"/>
  <c r="M255" i="3" a="1"/>
  <c r="M255" i="3" s="1"/>
  <c r="M284" i="3" a="1"/>
  <c r="M284" i="3" s="1"/>
  <c r="M289" i="3" a="1"/>
  <c r="M289" i="3" s="1"/>
  <c r="M295" i="3" a="1"/>
  <c r="M295" i="3" s="1"/>
  <c r="M299" i="3" a="1"/>
  <c r="M299" i="3" s="1"/>
  <c r="M304" i="3" a="1"/>
  <c r="M304" i="3" s="1"/>
  <c r="M308" i="3" a="1"/>
  <c r="M308" i="3" s="1"/>
  <c r="M313" i="3" a="1"/>
  <c r="M313" i="3" s="1"/>
  <c r="M317" i="3" a="1"/>
  <c r="M317" i="3" s="1"/>
  <c r="M326" i="3" a="1"/>
  <c r="M326" i="3" s="1"/>
  <c r="M333" i="3" a="1"/>
  <c r="M333" i="3" s="1"/>
  <c r="M340" i="3" a="1"/>
  <c r="M340" i="3" s="1"/>
  <c r="M347" i="3" a="1"/>
  <c r="M347" i="3" s="1"/>
  <c r="M358" i="3" a="1"/>
  <c r="M358" i="3" s="1"/>
  <c r="M66" i="3" a="1"/>
  <c r="M66" i="3" s="1"/>
  <c r="M75" i="3" a="1"/>
  <c r="M75" i="3" s="1"/>
  <c r="M97" i="3" a="1"/>
  <c r="M97" i="3" s="1"/>
  <c r="L4" i="72" s="1"/>
  <c r="M116" i="3" a="1"/>
  <c r="M116" i="3" s="1"/>
  <c r="L23" i="72" s="1"/>
  <c r="M127" i="3" a="1"/>
  <c r="M127" i="3" s="1"/>
  <c r="L34" i="72" s="1"/>
  <c r="M135" i="3" a="1"/>
  <c r="M135" i="3" s="1"/>
  <c r="L42" i="72" s="1"/>
  <c r="M155" i="3" a="1"/>
  <c r="M155" i="3" s="1"/>
  <c r="M162" i="3" a="1"/>
  <c r="M162" i="3" s="1"/>
  <c r="M174" i="3" a="1"/>
  <c r="M174" i="3" s="1"/>
  <c r="M181" i="3" a="1"/>
  <c r="M181" i="3" s="1"/>
  <c r="M186" i="3" a="1"/>
  <c r="M186" i="3" s="1"/>
  <c r="M192" i="3" a="1"/>
  <c r="M192" i="3" s="1"/>
  <c r="M204" i="3" a="1"/>
  <c r="M204" i="3" s="1"/>
  <c r="M211" i="3" a="1"/>
  <c r="M211" i="3" s="1"/>
  <c r="M236" i="3" a="1"/>
  <c r="M236" i="3" s="1"/>
  <c r="M243" i="3" a="1"/>
  <c r="M243" i="3" s="1"/>
  <c r="M268" i="3" a="1"/>
  <c r="M268" i="3" s="1"/>
  <c r="M275" i="3" a="1"/>
  <c r="M275" i="3" s="1"/>
  <c r="M280" i="3" a="1"/>
  <c r="M280" i="3" s="1"/>
  <c r="M309" i="3" a="1"/>
  <c r="M309" i="3" s="1"/>
  <c r="M322" i="3" a="1"/>
  <c r="M322" i="3" s="1"/>
  <c r="M337" i="3" a="1"/>
  <c r="M337" i="3" s="1"/>
  <c r="M344" i="3" a="1"/>
  <c r="M344" i="3" s="1"/>
  <c r="M351" i="3" a="1"/>
  <c r="M351" i="3" s="1"/>
  <c r="M355" i="3" a="1"/>
  <c r="M355" i="3" s="1"/>
  <c r="M78" i="3" a="1"/>
  <c r="M78" i="3" s="1"/>
  <c r="M87" i="3" a="1"/>
  <c r="M87" i="3" s="1"/>
  <c r="M108" i="3" a="1"/>
  <c r="M108" i="3" s="1"/>
  <c r="L15" i="72" s="1"/>
  <c r="M143" i="3" a="1"/>
  <c r="M143" i="3" s="1"/>
  <c r="L50" i="72" s="1"/>
  <c r="M150" i="3" a="1"/>
  <c r="M150" i="3" s="1"/>
  <c r="M156" i="3" a="1"/>
  <c r="M156" i="3" s="1"/>
  <c r="M169" i="3" a="1"/>
  <c r="M169" i="3" s="1"/>
  <c r="M187" i="3" a="1"/>
  <c r="M187" i="3" s="1"/>
  <c r="M199" i="3" a="1"/>
  <c r="M199" i="3" s="1"/>
  <c r="M224" i="3" a="1"/>
  <c r="M224" i="3" s="1"/>
  <c r="M231" i="3" a="1"/>
  <c r="M231" i="3" s="1"/>
  <c r="M256" i="3" a="1"/>
  <c r="M256" i="3" s="1"/>
  <c r="M263" i="3" a="1"/>
  <c r="M263" i="3" s="1"/>
  <c r="M285" i="3" a="1"/>
  <c r="M285" i="3" s="1"/>
  <c r="M291" i="3" a="1"/>
  <c r="M291" i="3" s="1"/>
  <c r="M300" i="3" a="1"/>
  <c r="M300" i="3" s="1"/>
  <c r="M318" i="3" a="1"/>
  <c r="M318" i="3" s="1"/>
  <c r="M327" i="3" a="1"/>
  <c r="M327" i="3" s="1"/>
  <c r="M330" i="3" a="1"/>
  <c r="M330" i="3" s="1"/>
  <c r="M334" i="3" a="1"/>
  <c r="M334" i="3" s="1"/>
  <c r="M341" i="3" a="1"/>
  <c r="M341" i="3" s="1"/>
  <c r="M38" i="3" a="1"/>
  <c r="M38" i="3" s="1"/>
  <c r="M57" i="3" a="1"/>
  <c r="M57" i="3" s="1"/>
  <c r="M98" i="3" a="1"/>
  <c r="M98" i="3" s="1"/>
  <c r="L5" i="72" s="1"/>
  <c r="M128" i="3" a="1"/>
  <c r="M128" i="3" s="1"/>
  <c r="L35" i="72" s="1"/>
  <c r="M144" i="3" a="1"/>
  <c r="M144" i="3" s="1"/>
  <c r="L51" i="72" s="1"/>
  <c r="M163" i="3" a="1"/>
  <c r="M163" i="3" s="1"/>
  <c r="M182" i="3" a="1"/>
  <c r="M182" i="3" s="1"/>
  <c r="M212" i="3" a="1"/>
  <c r="M212" i="3" s="1"/>
  <c r="M219" i="3" a="1"/>
  <c r="M219" i="3" s="1"/>
  <c r="M244" i="3" a="1"/>
  <c r="M244" i="3" s="1"/>
  <c r="M251" i="3" a="1"/>
  <c r="M251" i="3" s="1"/>
  <c r="M276" i="3" a="1"/>
  <c r="M276" i="3" s="1"/>
  <c r="M281" i="3" a="1"/>
  <c r="M281" i="3" s="1"/>
  <c r="M296" i="3" a="1"/>
  <c r="M296" i="3" s="1"/>
  <c r="M306" i="3" a="1"/>
  <c r="M306" i="3" s="1"/>
  <c r="M310" i="3" a="1"/>
  <c r="M310" i="3" s="1"/>
  <c r="M314" i="3" a="1"/>
  <c r="M314" i="3" s="1"/>
  <c r="M323" i="3" a="1"/>
  <c r="M323" i="3" s="1"/>
  <c r="M345" i="3" a="1"/>
  <c r="M345" i="3" s="1"/>
  <c r="M348" i="3" a="1"/>
  <c r="M348" i="3" s="1"/>
  <c r="M352" i="3" a="1"/>
  <c r="M352" i="3" s="1"/>
  <c r="M58" i="3" a="1"/>
  <c r="M58" i="3" s="1"/>
  <c r="M82" i="3" a="1"/>
  <c r="M82" i="3" s="1"/>
  <c r="M90" i="3" a="1"/>
  <c r="M90" i="3" s="1"/>
  <c r="M101" i="3" a="1"/>
  <c r="M101" i="3" s="1"/>
  <c r="L8" i="72" s="1"/>
  <c r="M112" i="3" a="1"/>
  <c r="M112" i="3" s="1"/>
  <c r="L19" i="72" s="1"/>
  <c r="M120" i="3" a="1"/>
  <c r="M120" i="3" s="1"/>
  <c r="L27" i="72" s="1"/>
  <c r="M146" i="3" a="1"/>
  <c r="M146" i="3" s="1"/>
  <c r="L53" i="72" s="1"/>
  <c r="M152" i="3" a="1"/>
  <c r="M152" i="3" s="1"/>
  <c r="M165" i="3" a="1"/>
  <c r="M165" i="3" s="1"/>
  <c r="M189" i="3" a="1"/>
  <c r="M189" i="3" s="1"/>
  <c r="M195" i="3" a="1"/>
  <c r="M195" i="3" s="1"/>
  <c r="M220" i="3" a="1"/>
  <c r="M220" i="3" s="1"/>
  <c r="M227" i="3" a="1"/>
  <c r="M227" i="3" s="1"/>
  <c r="M252" i="3" a="1"/>
  <c r="M252" i="3" s="1"/>
  <c r="M259" i="3" a="1"/>
  <c r="M259" i="3" s="1"/>
  <c r="M277" i="3" a="1"/>
  <c r="M277" i="3" s="1"/>
  <c r="M307" i="3" a="1"/>
  <c r="M307" i="3" s="1"/>
  <c r="M311" i="3" a="1"/>
  <c r="M311" i="3" s="1"/>
  <c r="M315" i="3" a="1"/>
  <c r="M315" i="3" s="1"/>
  <c r="M335" i="3" a="1"/>
  <c r="M335" i="3" s="1"/>
  <c r="M349" i="3" a="1"/>
  <c r="M349" i="3" s="1"/>
  <c r="M353" i="3" a="1"/>
  <c r="M353" i="3" s="1"/>
  <c r="M46" i="3" a="1"/>
  <c r="M46" i="3" s="1"/>
  <c r="M93" i="3" a="1"/>
  <c r="M93" i="3" s="1"/>
  <c r="M123" i="3" a="1"/>
  <c r="M123" i="3" s="1"/>
  <c r="L30" i="72" s="1"/>
  <c r="M139" i="3" a="1"/>
  <c r="M139" i="3" s="1"/>
  <c r="L46" i="72" s="1"/>
  <c r="M159" i="3" a="1"/>
  <c r="M159" i="3" s="1"/>
  <c r="M178" i="3" a="1"/>
  <c r="M178" i="3" s="1"/>
  <c r="M208" i="3" a="1"/>
  <c r="M208" i="3" s="1"/>
  <c r="M215" i="3" a="1"/>
  <c r="M215" i="3" s="1"/>
  <c r="M240" i="3" a="1"/>
  <c r="M240" i="3" s="1"/>
  <c r="M247" i="3" a="1"/>
  <c r="M247" i="3" s="1"/>
  <c r="M272" i="3" a="1"/>
  <c r="M272" i="3" s="1"/>
  <c r="M283" i="3" a="1"/>
  <c r="M283" i="3" s="1"/>
  <c r="M288" i="3" a="1"/>
  <c r="M288" i="3" s="1"/>
  <c r="M293" i="3" a="1"/>
  <c r="M293" i="3" s="1"/>
  <c r="M298" i="3" a="1"/>
  <c r="M298" i="3" s="1"/>
  <c r="M303" i="3" a="1"/>
  <c r="M303" i="3" s="1"/>
  <c r="M325" i="3" a="1"/>
  <c r="M325" i="3" s="1"/>
  <c r="M332" i="3" a="1"/>
  <c r="M332" i="3" s="1"/>
  <c r="M339" i="3" a="1"/>
  <c r="M339" i="3" s="1"/>
  <c r="M346" i="3" a="1"/>
  <c r="M346" i="3" s="1"/>
  <c r="M357" i="3" a="1"/>
  <c r="M357" i="3" s="1"/>
  <c r="L336" i="3" a="1"/>
  <c r="L336" i="3" s="1"/>
  <c r="K357" i="3" a="1"/>
  <c r="K357" i="3" s="1"/>
  <c r="K349" i="3" a="1"/>
  <c r="K349" i="3" s="1"/>
  <c r="K342" i="3" a="1"/>
  <c r="K342" i="3" s="1"/>
  <c r="K335" i="3" a="1"/>
  <c r="K335" i="3" s="1"/>
  <c r="K320" i="3" a="1"/>
  <c r="K320" i="3" s="1"/>
  <c r="K312" i="3" a="1"/>
  <c r="K312" i="3" s="1"/>
  <c r="K306" i="3" a="1"/>
  <c r="K306" i="3" s="1"/>
  <c r="K298" i="3" a="1"/>
  <c r="K298" i="3" s="1"/>
  <c r="K291" i="3" a="1"/>
  <c r="K291" i="3" s="1"/>
  <c r="K284" i="3" a="1"/>
  <c r="K284" i="3" s="1"/>
  <c r="K276" i="3" a="1"/>
  <c r="K276" i="3" s="1"/>
  <c r="K269" i="3" a="1"/>
  <c r="K269" i="3" s="1"/>
  <c r="K262" i="3" a="1"/>
  <c r="K262" i="3" s="1"/>
  <c r="K254" i="3" a="1"/>
  <c r="K254" i="3" s="1"/>
  <c r="K247" i="3" a="1"/>
  <c r="K247" i="3" s="1"/>
  <c r="K240" i="3" a="1"/>
  <c r="K240" i="3" s="1"/>
  <c r="K232" i="3" a="1"/>
  <c r="K232" i="3" s="1"/>
  <c r="K226" i="3" a="1"/>
  <c r="K226" i="3" s="1"/>
  <c r="K218" i="3" a="1"/>
  <c r="K218" i="3" s="1"/>
  <c r="K203" i="3" a="1"/>
  <c r="K203" i="3" s="1"/>
  <c r="K196" i="3" a="1"/>
  <c r="K196" i="3" s="1"/>
  <c r="K188" i="3" a="1"/>
  <c r="K188" i="3" s="1"/>
  <c r="K181" i="3" a="1"/>
  <c r="K181" i="3" s="1"/>
  <c r="K174" i="3" a="1"/>
  <c r="K174" i="3" s="1"/>
  <c r="K167" i="3" a="1"/>
  <c r="K167" i="3" s="1"/>
  <c r="K160" i="3" a="1"/>
  <c r="K160" i="3" s="1"/>
  <c r="K152" i="3" a="1"/>
  <c r="K152" i="3" s="1"/>
  <c r="K145" i="3" a="1"/>
  <c r="K145" i="3" s="1"/>
  <c r="K137" i="3" a="1"/>
  <c r="K137" i="3" s="1"/>
  <c r="K130" i="3" a="1"/>
  <c r="K130" i="3" s="1"/>
  <c r="K122" i="3" a="1"/>
  <c r="K122" i="3" s="1"/>
  <c r="K115" i="3" a="1"/>
  <c r="K115" i="3" s="1"/>
  <c r="K108" i="3" a="1"/>
  <c r="K108" i="3" s="1"/>
  <c r="K101" i="3" a="1"/>
  <c r="K101" i="3" s="1"/>
  <c r="K94" i="3" a="1"/>
  <c r="K94" i="3" s="1"/>
  <c r="K86" i="3" a="1"/>
  <c r="K86" i="3" s="1"/>
  <c r="K79" i="3" a="1"/>
  <c r="K79" i="3" s="1"/>
  <c r="K64" i="3" a="1"/>
  <c r="K64" i="3" s="1"/>
  <c r="K56" i="3" a="1"/>
  <c r="K56" i="3" s="1"/>
  <c r="K50" i="3" a="1"/>
  <c r="K50" i="3" s="1"/>
  <c r="K42" i="3" a="1"/>
  <c r="K42" i="3" s="1"/>
  <c r="K35" i="3" a="1"/>
  <c r="K35" i="3" s="1"/>
  <c r="K28" i="3" a="1"/>
  <c r="K28" i="3" s="1"/>
  <c r="K20" i="3" a="1"/>
  <c r="K20" i="3" s="1"/>
  <c r="K8" i="3" a="1"/>
  <c r="K8" i="3" s="1"/>
  <c r="L352" i="3" a="1"/>
  <c r="L352" i="3" s="1"/>
  <c r="L345" i="3" a="1"/>
  <c r="L345" i="3" s="1"/>
  <c r="L338" i="3" a="1"/>
  <c r="L338" i="3" s="1"/>
  <c r="L330" i="3" a="1"/>
  <c r="L330" i="3" s="1"/>
  <c r="L315" i="3" a="1"/>
  <c r="L315" i="3" s="1"/>
  <c r="L308" i="3" a="1"/>
  <c r="L308" i="3" s="1"/>
  <c r="L302" i="3" a="1"/>
  <c r="L302" i="3" s="1"/>
  <c r="L295" i="3" a="1"/>
  <c r="L295" i="3" s="1"/>
  <c r="L287" i="3" a="1"/>
  <c r="L287" i="3" s="1"/>
  <c r="L281" i="3" a="1"/>
  <c r="L281" i="3" s="1"/>
  <c r="L274" i="3" a="1"/>
  <c r="L274" i="3" s="1"/>
  <c r="L267" i="3" a="1"/>
  <c r="L267" i="3" s="1"/>
  <c r="L259" i="3" a="1"/>
  <c r="L259" i="3" s="1"/>
  <c r="L251" i="3" a="1"/>
  <c r="L251" i="3" s="1"/>
  <c r="L244" i="3" a="1"/>
  <c r="L244" i="3" s="1"/>
  <c r="L237" i="3" a="1"/>
  <c r="L237" i="3" s="1"/>
  <c r="L214" i="3" a="1"/>
  <c r="L214" i="3" s="1"/>
  <c r="L200" i="3" a="1"/>
  <c r="L200" i="3" s="1"/>
  <c r="L184" i="3" a="1"/>
  <c r="L184" i="3" s="1"/>
  <c r="L164" i="3" a="1"/>
  <c r="L164" i="3" s="1"/>
  <c r="L146" i="3" a="1"/>
  <c r="L146" i="3" s="1"/>
  <c r="K53" i="72" s="1"/>
  <c r="L109" i="3" a="1"/>
  <c r="L109" i="3" s="1"/>
  <c r="K16" i="72" s="1"/>
  <c r="N352" i="3" a="1"/>
  <c r="N352" i="3" s="1"/>
  <c r="N323" i="3" a="1"/>
  <c r="N323" i="3" s="1"/>
  <c r="M287" i="3" a="1"/>
  <c r="M287" i="3" s="1"/>
  <c r="M239" i="3" a="1"/>
  <c r="M239" i="3" s="1"/>
  <c r="M138" i="3" a="1"/>
  <c r="M138" i="3" s="1"/>
  <c r="L45" i="72" s="1"/>
  <c r="N57" i="3" a="1"/>
  <c r="N57" i="3" s="1"/>
  <c r="L12" i="3" a="1"/>
  <c r="L12" i="3" s="1"/>
  <c r="L19" i="3" a="1"/>
  <c r="L19" i="3" s="1"/>
  <c r="L26" i="3" a="1"/>
  <c r="L26" i="3" s="1"/>
  <c r="L32" i="3" a="1"/>
  <c r="L32" i="3" s="1"/>
  <c r="L40" i="3" a="1"/>
  <c r="L40" i="3" s="1"/>
  <c r="L48" i="3" a="1"/>
  <c r="L48" i="3" s="1"/>
  <c r="L55" i="3" a="1"/>
  <c r="L55" i="3" s="1"/>
  <c r="L62" i="3" a="1"/>
  <c r="L62" i="3" s="1"/>
  <c r="L70" i="3" a="1"/>
  <c r="L70" i="3" s="1"/>
  <c r="L84" i="3" a="1"/>
  <c r="L84" i="3" s="1"/>
  <c r="L90" i="3" a="1"/>
  <c r="L90" i="3" s="1"/>
  <c r="L98" i="3" a="1"/>
  <c r="L98" i="3" s="1"/>
  <c r="K5" i="72" s="1"/>
  <c r="L105" i="3" a="1"/>
  <c r="L105" i="3" s="1"/>
  <c r="K12" i="72" s="1"/>
  <c r="L112" i="3" a="1"/>
  <c r="L112" i="3" s="1"/>
  <c r="K19" i="72" s="1"/>
  <c r="L119" i="3" a="1"/>
  <c r="L119" i="3" s="1"/>
  <c r="K26" i="72" s="1"/>
  <c r="L125" i="3" a="1"/>
  <c r="L125" i="3" s="1"/>
  <c r="K32" i="72" s="1"/>
  <c r="L131" i="3" a="1"/>
  <c r="L131" i="3" s="1"/>
  <c r="K38" i="72" s="1"/>
  <c r="L139" i="3" a="1"/>
  <c r="L139" i="3" s="1"/>
  <c r="K46" i="72" s="1"/>
  <c r="L152" i="3" a="1"/>
  <c r="L152" i="3" s="1"/>
  <c r="L159" i="3" a="1"/>
  <c r="L159" i="3" s="1"/>
  <c r="L167" i="3" a="1"/>
  <c r="L167" i="3" s="1"/>
  <c r="L174" i="3" a="1"/>
  <c r="L174" i="3" s="1"/>
  <c r="L181" i="3" a="1"/>
  <c r="L181" i="3" s="1"/>
  <c r="L187" i="3" a="1"/>
  <c r="L187" i="3" s="1"/>
  <c r="L195" i="3" a="1"/>
  <c r="L195" i="3" s="1"/>
  <c r="L203" i="3" a="1"/>
  <c r="L203" i="3" s="1"/>
  <c r="L209" i="3" a="1"/>
  <c r="L209" i="3" s="1"/>
  <c r="L217" i="3" a="1"/>
  <c r="L217" i="3" s="1"/>
  <c r="L224" i="3" a="1"/>
  <c r="L224" i="3" s="1"/>
  <c r="L231" i="3" a="1"/>
  <c r="L231" i="3" s="1"/>
  <c r="L20" i="3" a="1"/>
  <c r="L20" i="3" s="1"/>
  <c r="L33" i="3" a="1"/>
  <c r="L33" i="3" s="1"/>
  <c r="L41" i="3" a="1"/>
  <c r="L41" i="3" s="1"/>
  <c r="L49" i="3" a="1"/>
  <c r="L49" i="3" s="1"/>
  <c r="L56" i="3" a="1"/>
  <c r="L56" i="3" s="1"/>
  <c r="L63" i="3" a="1"/>
  <c r="L63" i="3" s="1"/>
  <c r="L71" i="3" a="1"/>
  <c r="L71" i="3" s="1"/>
  <c r="L77" i="3" a="1"/>
  <c r="L77" i="3" s="1"/>
  <c r="L85" i="3" a="1"/>
  <c r="L85" i="3" s="1"/>
  <c r="L91" i="3" a="1"/>
  <c r="L91" i="3" s="1"/>
  <c r="L99" i="3" a="1"/>
  <c r="L99" i="3" s="1"/>
  <c r="K6" i="72" s="1"/>
  <c r="L106" i="3" a="1"/>
  <c r="L106" i="3" s="1"/>
  <c r="K13" i="72" s="1"/>
  <c r="L120" i="3" a="1"/>
  <c r="L120" i="3" s="1"/>
  <c r="K27" i="72" s="1"/>
  <c r="L126" i="3" a="1"/>
  <c r="L126" i="3" s="1"/>
  <c r="K33" i="72" s="1"/>
  <c r="L13" i="3" a="1"/>
  <c r="L13" i="3" s="1"/>
  <c r="L21" i="3" a="1"/>
  <c r="L21" i="3" s="1"/>
  <c r="L27" i="3" a="1"/>
  <c r="L27" i="3" s="1"/>
  <c r="L34" i="3" a="1"/>
  <c r="L34" i="3" s="1"/>
  <c r="L42" i="3" a="1"/>
  <c r="L42" i="3" s="1"/>
  <c r="L57" i="3" a="1"/>
  <c r="L57" i="3" s="1"/>
  <c r="L64" i="3" a="1"/>
  <c r="L64" i="3" s="1"/>
  <c r="L72" i="3" a="1"/>
  <c r="L72" i="3" s="1"/>
  <c r="L78" i="3" a="1"/>
  <c r="L78" i="3" s="1"/>
  <c r="L92" i="3" a="1"/>
  <c r="L92" i="3" s="1"/>
  <c r="L100" i="3" a="1"/>
  <c r="L100" i="3" s="1"/>
  <c r="K7" i="72" s="1"/>
  <c r="L107" i="3" a="1"/>
  <c r="L107" i="3" s="1"/>
  <c r="K14" i="72" s="1"/>
  <c r="L113" i="3" a="1"/>
  <c r="L113" i="3" s="1"/>
  <c r="K20" i="72" s="1"/>
  <c r="L121" i="3" a="1"/>
  <c r="L121" i="3" s="1"/>
  <c r="K28" i="72" s="1"/>
  <c r="L133" i="3" a="1"/>
  <c r="L133" i="3" s="1"/>
  <c r="K40" i="72" s="1"/>
  <c r="L147" i="3" a="1"/>
  <c r="L147" i="3" s="1"/>
  <c r="L154" i="3" a="1"/>
  <c r="L154" i="3" s="1"/>
  <c r="L161" i="3" a="1"/>
  <c r="L161" i="3" s="1"/>
  <c r="L176" i="3" a="1"/>
  <c r="L176" i="3" s="1"/>
  <c r="L183" i="3" a="1"/>
  <c r="L183" i="3" s="1"/>
  <c r="L189" i="3" a="1"/>
  <c r="L189" i="3" s="1"/>
  <c r="L197" i="3" a="1"/>
  <c r="L197" i="3" s="1"/>
  <c r="L211" i="3" a="1"/>
  <c r="L211" i="3" s="1"/>
  <c r="L219" i="3" a="1"/>
  <c r="L219" i="3" s="1"/>
  <c r="L226" i="3" a="1"/>
  <c r="L226" i="3" s="1"/>
  <c r="L233" i="3" a="1"/>
  <c r="L233" i="3" s="1"/>
  <c r="L246" i="3" a="1"/>
  <c r="L246" i="3" s="1"/>
  <c r="L253" i="3" a="1"/>
  <c r="L253" i="3" s="1"/>
  <c r="L260" i="3" a="1"/>
  <c r="L260" i="3" s="1"/>
  <c r="L8" i="3" a="1"/>
  <c r="L8" i="3" s="1"/>
  <c r="L14" i="3" a="1"/>
  <c r="L14" i="3" s="1"/>
  <c r="L22" i="3" a="1"/>
  <c r="L22" i="3" s="1"/>
  <c r="L28" i="3" a="1"/>
  <c r="L28" i="3" s="1"/>
  <c r="L35" i="3" a="1"/>
  <c r="L35" i="3" s="1"/>
  <c r="L43" i="3" a="1"/>
  <c r="L43" i="3" s="1"/>
  <c r="L50" i="3" a="1"/>
  <c r="L50" i="3" s="1"/>
  <c r="L58" i="3" a="1"/>
  <c r="L58" i="3" s="1"/>
  <c r="L65" i="3" a="1"/>
  <c r="L65" i="3" s="1"/>
  <c r="L73" i="3" a="1"/>
  <c r="L73" i="3" s="1"/>
  <c r="L79" i="3" a="1"/>
  <c r="L79" i="3" s="1"/>
  <c r="L86" i="3" a="1"/>
  <c r="L86" i="3" s="1"/>
  <c r="L93" i="3" a="1"/>
  <c r="L93" i="3" s="1"/>
  <c r="L101" i="3" a="1"/>
  <c r="L101" i="3" s="1"/>
  <c r="K8" i="72" s="1"/>
  <c r="L108" i="3" a="1"/>
  <c r="L108" i="3" s="1"/>
  <c r="K15" i="72" s="1"/>
  <c r="L114" i="3" a="1"/>
  <c r="L114" i="3" s="1"/>
  <c r="K21" i="72" s="1"/>
  <c r="L127" i="3" a="1"/>
  <c r="L127" i="3" s="1"/>
  <c r="K34" i="72" s="1"/>
  <c r="L134" i="3" a="1"/>
  <c r="L134" i="3" s="1"/>
  <c r="K41" i="72" s="1"/>
  <c r="L141" i="3" a="1"/>
  <c r="L141" i="3" s="1"/>
  <c r="K48" i="72" s="1"/>
  <c r="L9" i="3" a="1"/>
  <c r="L9" i="3" s="1"/>
  <c r="L15" i="3" a="1"/>
  <c r="L15" i="3" s="1"/>
  <c r="L36" i="3" a="1"/>
  <c r="L36" i="3" s="1"/>
  <c r="L44" i="3" a="1"/>
  <c r="L44" i="3" s="1"/>
  <c r="L51" i="3" a="1"/>
  <c r="L51" i="3" s="1"/>
  <c r="L66" i="3" a="1"/>
  <c r="L66" i="3" s="1"/>
  <c r="L74" i="3" a="1"/>
  <c r="L74" i="3" s="1"/>
  <c r="L80" i="3" a="1"/>
  <c r="L80" i="3" s="1"/>
  <c r="L87" i="3" a="1"/>
  <c r="L87" i="3" s="1"/>
  <c r="L94" i="3" a="1"/>
  <c r="L94" i="3" s="1"/>
  <c r="L102" i="3" a="1"/>
  <c r="L102" i="3" s="1"/>
  <c r="K9" i="72" s="1"/>
  <c r="L115" i="3" a="1"/>
  <c r="L115" i="3" s="1"/>
  <c r="K22" i="72" s="1"/>
  <c r="L122" i="3" a="1"/>
  <c r="L122" i="3" s="1"/>
  <c r="K29" i="72" s="1"/>
  <c r="L128" i="3" a="1"/>
  <c r="L128" i="3" s="1"/>
  <c r="K35" i="72" s="1"/>
  <c r="L135" i="3" a="1"/>
  <c r="L135" i="3" s="1"/>
  <c r="K42" i="72" s="1"/>
  <c r="L142" i="3" a="1"/>
  <c r="L142" i="3" s="1"/>
  <c r="K49" i="72" s="1"/>
  <c r="L149" i="3" a="1"/>
  <c r="L149" i="3" s="1"/>
  <c r="L156" i="3" a="1"/>
  <c r="L156" i="3" s="1"/>
  <c r="L163" i="3" a="1"/>
  <c r="L163" i="3" s="1"/>
  <c r="L170" i="3" a="1"/>
  <c r="L170" i="3" s="1"/>
  <c r="L185" i="3" a="1"/>
  <c r="L185" i="3" s="1"/>
  <c r="L191" i="3" a="1"/>
  <c r="L191" i="3" s="1"/>
  <c r="L199" i="3" a="1"/>
  <c r="L199" i="3" s="1"/>
  <c r="L206" i="3" a="1"/>
  <c r="L206" i="3" s="1"/>
  <c r="L213" i="3" a="1"/>
  <c r="L213" i="3" s="1"/>
  <c r="K120" i="72" s="1"/>
  <c r="L17" i="3" a="1"/>
  <c r="L17" i="3" s="1"/>
  <c r="L24" i="3" a="1"/>
  <c r="L24" i="3" s="1"/>
  <c r="L30" i="3" a="1"/>
  <c r="L30" i="3" s="1"/>
  <c r="L38" i="3" a="1"/>
  <c r="L38" i="3" s="1"/>
  <c r="L46" i="3" a="1"/>
  <c r="L46" i="3" s="1"/>
  <c r="L53" i="3" a="1"/>
  <c r="L53" i="3" s="1"/>
  <c r="L60" i="3" a="1"/>
  <c r="L60" i="3" s="1"/>
  <c r="L68" i="3" a="1"/>
  <c r="L68" i="3" s="1"/>
  <c r="L75" i="3" a="1"/>
  <c r="L75" i="3" s="1"/>
  <c r="L82" i="3" a="1"/>
  <c r="L82" i="3" s="1"/>
  <c r="L89" i="3" a="1"/>
  <c r="L89" i="3" s="1"/>
  <c r="L96" i="3" a="1"/>
  <c r="L96" i="3" s="1"/>
  <c r="K3" i="72" s="1"/>
  <c r="L104" i="3" a="1"/>
  <c r="L104" i="3" s="1"/>
  <c r="K11" i="72" s="1"/>
  <c r="L110" i="3" a="1"/>
  <c r="L110" i="3" s="1"/>
  <c r="K17" i="72" s="1"/>
  <c r="L117" i="3" a="1"/>
  <c r="L117" i="3" s="1"/>
  <c r="K24" i="72" s="1"/>
  <c r="L123" i="3" a="1"/>
  <c r="L123" i="3" s="1"/>
  <c r="K30" i="72" s="1"/>
  <c r="L130" i="3" a="1"/>
  <c r="L130" i="3" s="1"/>
  <c r="K37" i="72" s="1"/>
  <c r="L137" i="3" a="1"/>
  <c r="L137" i="3" s="1"/>
  <c r="K44" i="72" s="1"/>
  <c r="L144" i="3" a="1"/>
  <c r="L144" i="3" s="1"/>
  <c r="K51" i="72" s="1"/>
  <c r="L150" i="3" a="1"/>
  <c r="L150" i="3" s="1"/>
  <c r="L158" i="3" a="1"/>
  <c r="L158" i="3" s="1"/>
  <c r="L165" i="3" a="1"/>
  <c r="L165" i="3" s="1"/>
  <c r="L172" i="3" a="1"/>
  <c r="L172" i="3" s="1"/>
  <c r="L179" i="3" a="1"/>
  <c r="L179" i="3" s="1"/>
  <c r="L186" i="3" a="1"/>
  <c r="L186" i="3" s="1"/>
  <c r="L11" i="3" a="1"/>
  <c r="L11" i="3" s="1"/>
  <c r="L18" i="3" a="1"/>
  <c r="L18" i="3" s="1"/>
  <c r="L25" i="3" a="1"/>
  <c r="L25" i="3" s="1"/>
  <c r="L31" i="3" a="1"/>
  <c r="L31" i="3" s="1"/>
  <c r="L39" i="3" a="1"/>
  <c r="L39" i="3" s="1"/>
  <c r="L47" i="3" a="1"/>
  <c r="L47" i="3" s="1"/>
  <c r="L54" i="3" a="1"/>
  <c r="L54" i="3" s="1"/>
  <c r="L61" i="3" a="1"/>
  <c r="L61" i="3" s="1"/>
  <c r="L69" i="3" a="1"/>
  <c r="L69" i="3" s="1"/>
  <c r="L76" i="3" a="1"/>
  <c r="L76" i="3" s="1"/>
  <c r="L83" i="3" a="1"/>
  <c r="L83" i="3" s="1"/>
  <c r="L97" i="3" a="1"/>
  <c r="L97" i="3" s="1"/>
  <c r="K4" i="72" s="1"/>
  <c r="L111" i="3" a="1"/>
  <c r="L111" i="3" s="1"/>
  <c r="K18" i="72" s="1"/>
  <c r="L118" i="3" a="1"/>
  <c r="L118" i="3" s="1"/>
  <c r="K25" i="72" s="1"/>
  <c r="L124" i="3" a="1"/>
  <c r="L124" i="3" s="1"/>
  <c r="K31" i="72" s="1"/>
  <c r="L138" i="3" a="1"/>
  <c r="L138" i="3" s="1"/>
  <c r="K45" i="72" s="1"/>
  <c r="L145" i="3" a="1"/>
  <c r="L145" i="3" s="1"/>
  <c r="K52" i="72" s="1"/>
  <c r="L151" i="3" a="1"/>
  <c r="L151" i="3" s="1"/>
  <c r="L166" i="3" a="1"/>
  <c r="L166" i="3" s="1"/>
  <c r="L173" i="3" a="1"/>
  <c r="L173" i="3" s="1"/>
  <c r="L180" i="3" a="1"/>
  <c r="L180" i="3" s="1"/>
  <c r="L194" i="3" a="1"/>
  <c r="L194" i="3" s="1"/>
  <c r="L202" i="3" a="1"/>
  <c r="L202" i="3" s="1"/>
  <c r="L216" i="3" a="1"/>
  <c r="L216" i="3" s="1"/>
  <c r="L223" i="3" a="1"/>
  <c r="L223" i="3" s="1"/>
  <c r="L230" i="3" a="1"/>
  <c r="L230" i="3" s="1"/>
  <c r="K210" i="3" a="1"/>
  <c r="K210" i="3" s="1"/>
  <c r="K202" i="3" a="1"/>
  <c r="K202" i="3" s="1"/>
  <c r="K195" i="3" a="1"/>
  <c r="K195" i="3" s="1"/>
  <c r="K187" i="3" a="1"/>
  <c r="K187" i="3" s="1"/>
  <c r="K180" i="3" a="1"/>
  <c r="K180" i="3" s="1"/>
  <c r="K173" i="3" a="1"/>
  <c r="K173" i="3" s="1"/>
  <c r="K166" i="3" a="1"/>
  <c r="K166" i="3" s="1"/>
  <c r="K159" i="3" a="1"/>
  <c r="K159" i="3" s="1"/>
  <c r="K151" i="3" a="1"/>
  <c r="K151" i="3" s="1"/>
  <c r="K144" i="3" a="1"/>
  <c r="K144" i="3" s="1"/>
  <c r="K136" i="3" a="1"/>
  <c r="K136" i="3" s="1"/>
  <c r="K129" i="3" a="1"/>
  <c r="K129" i="3" s="1"/>
  <c r="K121" i="3" a="1"/>
  <c r="K121" i="3" s="1"/>
  <c r="K107" i="3" a="1"/>
  <c r="K107" i="3" s="1"/>
  <c r="K100" i="3" a="1"/>
  <c r="K100" i="3" s="1"/>
  <c r="K93" i="3" a="1"/>
  <c r="K93" i="3" s="1"/>
  <c r="K85" i="3" a="1"/>
  <c r="K85" i="3" s="1"/>
  <c r="K78" i="3" a="1"/>
  <c r="K78" i="3" s="1"/>
  <c r="K71" i="3" a="1"/>
  <c r="K71" i="3" s="1"/>
  <c r="K63" i="3" a="1"/>
  <c r="K63" i="3" s="1"/>
  <c r="K49" i="3" a="1"/>
  <c r="K49" i="3" s="1"/>
  <c r="K41" i="3" a="1"/>
  <c r="K41" i="3" s="1"/>
  <c r="K27" i="3" a="1"/>
  <c r="K27" i="3" s="1"/>
  <c r="K19" i="3" a="1"/>
  <c r="K19" i="3" s="1"/>
  <c r="K14" i="3" a="1"/>
  <c r="K14" i="3" s="1"/>
  <c r="L351" i="3" a="1"/>
  <c r="L351" i="3" s="1"/>
  <c r="L344" i="3" a="1"/>
  <c r="L344" i="3" s="1"/>
  <c r="L337" i="3" a="1"/>
  <c r="L337" i="3" s="1"/>
  <c r="L329" i="3" a="1"/>
  <c r="L329" i="3" s="1"/>
  <c r="L322" i="3" a="1"/>
  <c r="L322" i="3" s="1"/>
  <c r="L307" i="3" a="1"/>
  <c r="L307" i="3" s="1"/>
  <c r="L301" i="3" a="1"/>
  <c r="L301" i="3" s="1"/>
  <c r="L294" i="3" a="1"/>
  <c r="L294" i="3" s="1"/>
  <c r="L280" i="3" a="1"/>
  <c r="L280" i="3" s="1"/>
  <c r="L273" i="3" a="1"/>
  <c r="L273" i="3" s="1"/>
  <c r="L266" i="3" a="1"/>
  <c r="L266" i="3" s="1"/>
  <c r="L250" i="3" a="1"/>
  <c r="L250" i="3" s="1"/>
  <c r="L243" i="3" a="1"/>
  <c r="L243" i="3" s="1"/>
  <c r="L236" i="3" a="1"/>
  <c r="L236" i="3" s="1"/>
  <c r="L225" i="3" a="1"/>
  <c r="L225" i="3" s="1"/>
  <c r="L212" i="3" a="1"/>
  <c r="L212" i="3" s="1"/>
  <c r="L198" i="3" a="1"/>
  <c r="L198" i="3" s="1"/>
  <c r="L182" i="3" a="1"/>
  <c r="L182" i="3" s="1"/>
  <c r="L162" i="3" a="1"/>
  <c r="L162" i="3" s="1"/>
  <c r="L143" i="3" a="1"/>
  <c r="L143" i="3" s="1"/>
  <c r="K50" i="72" s="1"/>
  <c r="L103" i="3" a="1"/>
  <c r="L103" i="3" s="1"/>
  <c r="K10" i="72" s="1"/>
  <c r="L45" i="3" a="1"/>
  <c r="L45" i="3" s="1"/>
  <c r="N348" i="3" a="1"/>
  <c r="N348" i="3" s="1"/>
  <c r="M319" i="3" a="1"/>
  <c r="M319" i="3" s="1"/>
  <c r="M232" i="3" a="1"/>
  <c r="M232" i="3" s="1"/>
  <c r="N182" i="3" a="1"/>
  <c r="N182" i="3" s="1"/>
  <c r="M131" i="3" a="1"/>
  <c r="M131" i="3" s="1"/>
  <c r="L38" i="72" s="1"/>
  <c r="N38" i="3" a="1"/>
  <c r="N38" i="3" s="1"/>
  <c r="P313" i="3" a="1"/>
  <c r="P313" i="3" s="1"/>
  <c r="G227" i="103" s="1"/>
  <c r="P305" i="3" a="1"/>
  <c r="P305" i="3" s="1"/>
  <c r="G219" i="103" s="1"/>
  <c r="P6" i="3" a="1"/>
  <c r="P6" i="3" s="1"/>
  <c r="P8" i="3" a="1"/>
  <c r="P8" i="3" s="1"/>
  <c r="P14" i="3" a="1"/>
  <c r="P14" i="3" s="1"/>
  <c r="P21" i="3" a="1"/>
  <c r="P21" i="3" s="1"/>
  <c r="P28" i="3" a="1"/>
  <c r="P28" i="3" s="1"/>
  <c r="P36" i="3" a="1"/>
  <c r="P36" i="3" s="1"/>
  <c r="P43" i="3" a="1"/>
  <c r="P43" i="3" s="1"/>
  <c r="P58" i="3" a="1"/>
  <c r="P58" i="3" s="1"/>
  <c r="P66" i="3" a="1"/>
  <c r="P66" i="3" s="1"/>
  <c r="P72" i="3" a="1"/>
  <c r="P72" i="3" s="1"/>
  <c r="P80" i="3" a="1"/>
  <c r="P80" i="3" s="1"/>
  <c r="P87" i="3" a="1"/>
  <c r="P87" i="3" s="1"/>
  <c r="P94" i="3" a="1"/>
  <c r="P94" i="3" s="1"/>
  <c r="P102" i="3" a="1"/>
  <c r="P102" i="3" s="1"/>
  <c r="G16" i="103" s="1"/>
  <c r="P109" i="3" a="1"/>
  <c r="P109" i="3" s="1"/>
  <c r="G23" i="103" s="1"/>
  <c r="P116" i="3" a="1"/>
  <c r="P116" i="3" s="1"/>
  <c r="P124" i="3" a="1"/>
  <c r="P124" i="3" s="1"/>
  <c r="P131" i="3" a="1"/>
  <c r="P131" i="3" s="1"/>
  <c r="P138" i="3" a="1"/>
  <c r="P138" i="3" s="1"/>
  <c r="P146" i="3" a="1"/>
  <c r="P146" i="3" s="1"/>
  <c r="P152" i="3" a="1"/>
  <c r="P152" i="3" s="1"/>
  <c r="P160" i="3" a="1"/>
  <c r="P160" i="3" s="1"/>
  <c r="P175" i="3" a="1"/>
  <c r="P175" i="3" s="1"/>
  <c r="P182" i="3" a="1"/>
  <c r="P182" i="3" s="1"/>
  <c r="P190" i="3" a="1"/>
  <c r="P190" i="3" s="1"/>
  <c r="P9" i="3" a="1"/>
  <c r="P9" i="3" s="1"/>
  <c r="P15" i="3" a="1"/>
  <c r="P15" i="3" s="1"/>
  <c r="P22" i="3" a="1"/>
  <c r="P22" i="3" s="1"/>
  <c r="P29" i="3" a="1"/>
  <c r="P29" i="3" s="1"/>
  <c r="P37" i="3" a="1"/>
  <c r="P37" i="3" s="1"/>
  <c r="P44" i="3" a="1"/>
  <c r="P44" i="3" s="1"/>
  <c r="P51" i="3" a="1"/>
  <c r="P51" i="3" s="1"/>
  <c r="P59" i="3" a="1"/>
  <c r="P59" i="3" s="1"/>
  <c r="P73" i="3" a="1"/>
  <c r="P73" i="3" s="1"/>
  <c r="P81" i="3" a="1"/>
  <c r="P81" i="3" s="1"/>
  <c r="P95" i="3" a="1"/>
  <c r="P95" i="3" s="1"/>
  <c r="G9" i="103" s="1"/>
  <c r="P103" i="3" a="1"/>
  <c r="P103" i="3" s="1"/>
  <c r="G17" i="103" s="1"/>
  <c r="P110" i="3" a="1"/>
  <c r="P110" i="3" s="1"/>
  <c r="G24" i="103" s="1"/>
  <c r="P117" i="3" a="1"/>
  <c r="P117" i="3" s="1"/>
  <c r="P125" i="3" a="1"/>
  <c r="P125" i="3" s="1"/>
  <c r="P132" i="3" a="1"/>
  <c r="P132" i="3" s="1"/>
  <c r="P139" i="3" a="1"/>
  <c r="P139" i="3" s="1"/>
  <c r="P153" i="3" a="1"/>
  <c r="P153" i="3" s="1"/>
  <c r="P161" i="3" a="1"/>
  <c r="P161" i="3" s="1"/>
  <c r="P168" i="3" a="1"/>
  <c r="P168" i="3" s="1"/>
  <c r="P176" i="3" a="1"/>
  <c r="P176" i="3" s="1"/>
  <c r="P183" i="3" a="1"/>
  <c r="P183" i="3" s="1"/>
  <c r="P191" i="3" a="1"/>
  <c r="P191" i="3" s="1"/>
  <c r="P198" i="3" a="1"/>
  <c r="P198" i="3" s="1"/>
  <c r="P205" i="3" a="1"/>
  <c r="P205" i="3" s="1"/>
  <c r="P212" i="3" a="1"/>
  <c r="P212" i="3" s="1"/>
  <c r="P219" i="3" a="1"/>
  <c r="P219" i="3" s="1"/>
  <c r="G133" i="103" s="1"/>
  <c r="P227" i="3" a="1"/>
  <c r="P227" i="3" s="1"/>
  <c r="G141" i="103" s="1"/>
  <c r="P234" i="3" a="1"/>
  <c r="P234" i="3" s="1"/>
  <c r="G148" i="103" s="1"/>
  <c r="P242" i="3" a="1"/>
  <c r="P242" i="3" s="1"/>
  <c r="G156" i="103" s="1"/>
  <c r="P250" i="3" a="1"/>
  <c r="P250" i="3" s="1"/>
  <c r="G164" i="103" s="1"/>
  <c r="P258" i="3" a="1"/>
  <c r="P258" i="3" s="1"/>
  <c r="G172" i="103" s="1"/>
  <c r="P265" i="3" a="1"/>
  <c r="P265" i="3" s="1"/>
  <c r="G179" i="103" s="1"/>
  <c r="P273" i="3" a="1"/>
  <c r="P273" i="3" s="1"/>
  <c r="G187" i="103" s="1"/>
  <c r="P287" i="3" a="1"/>
  <c r="P287" i="3" s="1"/>
  <c r="G201" i="103" s="1"/>
  <c r="P295" i="3" a="1"/>
  <c r="P295" i="3" s="1"/>
  <c r="G209" i="103" s="1"/>
  <c r="P10" i="3" a="1"/>
  <c r="P10" i="3" s="1"/>
  <c r="P16" i="3" a="1"/>
  <c r="P16" i="3" s="1"/>
  <c r="P23" i="3" a="1"/>
  <c r="P23" i="3" s="1"/>
  <c r="P30" i="3" a="1"/>
  <c r="P30" i="3" s="1"/>
  <c r="P38" i="3" a="1"/>
  <c r="P38" i="3" s="1"/>
  <c r="P45" i="3" a="1"/>
  <c r="P45" i="3" s="1"/>
  <c r="P52" i="3" a="1"/>
  <c r="P52" i="3" s="1"/>
  <c r="P60" i="3" a="1"/>
  <c r="P60" i="3" s="1"/>
  <c r="P67" i="3" a="1"/>
  <c r="P67" i="3" s="1"/>
  <c r="P74" i="3" a="1"/>
  <c r="P74" i="3" s="1"/>
  <c r="P82" i="3" a="1"/>
  <c r="P82" i="3" s="1"/>
  <c r="P88" i="3" a="1"/>
  <c r="P88" i="3" s="1"/>
  <c r="P96" i="3" a="1"/>
  <c r="P96" i="3" s="1"/>
  <c r="G10" i="103" s="1"/>
  <c r="P111" i="3" a="1"/>
  <c r="P111" i="3" s="1"/>
  <c r="G25" i="103" s="1"/>
  <c r="P118" i="3" a="1"/>
  <c r="P118" i="3" s="1"/>
  <c r="P126" i="3" a="1"/>
  <c r="P126" i="3" s="1"/>
  <c r="P133" i="3" a="1"/>
  <c r="P133" i="3" s="1"/>
  <c r="P140" i="3" a="1"/>
  <c r="P140" i="3" s="1"/>
  <c r="P147" i="3" a="1"/>
  <c r="P147" i="3" s="1"/>
  <c r="P154" i="3" a="1"/>
  <c r="P154" i="3" s="1"/>
  <c r="P162" i="3" a="1"/>
  <c r="P162" i="3" s="1"/>
  <c r="P169" i="3" a="1"/>
  <c r="P169" i="3" s="1"/>
  <c r="P177" i="3" a="1"/>
  <c r="P177" i="3" s="1"/>
  <c r="P184" i="3" a="1"/>
  <c r="P184" i="3" s="1"/>
  <c r="P192" i="3" a="1"/>
  <c r="P192" i="3" s="1"/>
  <c r="P199" i="3" a="1"/>
  <c r="P199" i="3" s="1"/>
  <c r="P206" i="3" a="1"/>
  <c r="P206" i="3" s="1"/>
  <c r="P213" i="3" a="1"/>
  <c r="P213" i="3" s="1"/>
  <c r="P220" i="3" a="1"/>
  <c r="P220" i="3" s="1"/>
  <c r="G134" i="103" s="1"/>
  <c r="P228" i="3" a="1"/>
  <c r="P228" i="3" s="1"/>
  <c r="G142" i="103" s="1"/>
  <c r="P17" i="3" a="1"/>
  <c r="P17" i="3" s="1"/>
  <c r="P31" i="3" a="1"/>
  <c r="P31" i="3" s="1"/>
  <c r="P39" i="3" a="1"/>
  <c r="P39" i="3" s="1"/>
  <c r="P46" i="3" a="1"/>
  <c r="P46" i="3" s="1"/>
  <c r="P53" i="3" a="1"/>
  <c r="P53" i="3" s="1"/>
  <c r="P61" i="3" a="1"/>
  <c r="P61" i="3" s="1"/>
  <c r="P68" i="3" a="1"/>
  <c r="P68" i="3" s="1"/>
  <c r="P75" i="3" a="1"/>
  <c r="P75" i="3" s="1"/>
  <c r="P89" i="3" a="1"/>
  <c r="P89" i="3" s="1"/>
  <c r="P97" i="3" a="1"/>
  <c r="P97" i="3" s="1"/>
  <c r="G11" i="103" s="1"/>
  <c r="P104" i="3" a="1"/>
  <c r="P104" i="3" s="1"/>
  <c r="G18" i="103" s="1"/>
  <c r="P112" i="3" a="1"/>
  <c r="P112" i="3" s="1"/>
  <c r="G26" i="103" s="1"/>
  <c r="P119" i="3" a="1"/>
  <c r="P119" i="3" s="1"/>
  <c r="P127" i="3" a="1"/>
  <c r="P127" i="3" s="1"/>
  <c r="P134" i="3" a="1"/>
  <c r="P134" i="3" s="1"/>
  <c r="P141" i="3" a="1"/>
  <c r="P141" i="3" s="1"/>
  <c r="P148" i="3" a="1"/>
  <c r="P148" i="3" s="1"/>
  <c r="P155" i="3" a="1"/>
  <c r="P155" i="3" s="1"/>
  <c r="P163" i="3" a="1"/>
  <c r="P163" i="3" s="1"/>
  <c r="P170" i="3" a="1"/>
  <c r="P170" i="3" s="1"/>
  <c r="P178" i="3" a="1"/>
  <c r="P178" i="3" s="1"/>
  <c r="P185" i="3" a="1"/>
  <c r="P185" i="3" s="1"/>
  <c r="P193" i="3" a="1"/>
  <c r="P193" i="3" s="1"/>
  <c r="P207" i="3" a="1"/>
  <c r="P207" i="3" s="1"/>
  <c r="P214" i="3" a="1"/>
  <c r="P214" i="3" s="1"/>
  <c r="G128" i="103" s="1"/>
  <c r="P221" i="3" a="1"/>
  <c r="P221" i="3" s="1"/>
  <c r="G135" i="103" s="1"/>
  <c r="P229" i="3" a="1"/>
  <c r="P229" i="3" s="1"/>
  <c r="G143" i="103" s="1"/>
  <c r="P236" i="3" a="1"/>
  <c r="P236" i="3" s="1"/>
  <c r="G150" i="103" s="1"/>
  <c r="P244" i="3" a="1"/>
  <c r="P244" i="3" s="1"/>
  <c r="G158" i="103" s="1"/>
  <c r="P252" i="3" a="1"/>
  <c r="P252" i="3" s="1"/>
  <c r="G166" i="103" s="1"/>
  <c r="P259" i="3" a="1"/>
  <c r="P259" i="3" s="1"/>
  <c r="G173" i="103" s="1"/>
  <c r="P267" i="3" a="1"/>
  <c r="P267" i="3" s="1"/>
  <c r="G181" i="103" s="1"/>
  <c r="P281" i="3" a="1"/>
  <c r="P281" i="3" s="1"/>
  <c r="G195" i="103" s="1"/>
  <c r="P289" i="3" a="1"/>
  <c r="P289" i="3" s="1"/>
  <c r="G203" i="103" s="1"/>
  <c r="P296" i="3" a="1"/>
  <c r="P296" i="3" s="1"/>
  <c r="G210" i="103" s="1"/>
  <c r="P11" i="3" a="1"/>
  <c r="P11" i="3" s="1"/>
  <c r="P18" i="3" a="1"/>
  <c r="P18" i="3" s="1"/>
  <c r="P24" i="3" a="1"/>
  <c r="P24" i="3" s="1"/>
  <c r="P32" i="3" a="1"/>
  <c r="P32" i="3" s="1"/>
  <c r="P47" i="3" a="1"/>
  <c r="P47" i="3" s="1"/>
  <c r="P54" i="3" a="1"/>
  <c r="P54" i="3" s="1"/>
  <c r="P62" i="3" a="1"/>
  <c r="P62" i="3" s="1"/>
  <c r="P69" i="3" a="1"/>
  <c r="P69" i="3" s="1"/>
  <c r="P76" i="3" a="1"/>
  <c r="P76" i="3" s="1"/>
  <c r="P83" i="3" a="1"/>
  <c r="P83" i="3" s="1"/>
  <c r="P90" i="3" a="1"/>
  <c r="P90" i="3" s="1"/>
  <c r="P98" i="3" a="1"/>
  <c r="P98" i="3" s="1"/>
  <c r="G12" i="103" s="1"/>
  <c r="P105" i="3" a="1"/>
  <c r="P105" i="3" s="1"/>
  <c r="G19" i="103" s="1"/>
  <c r="P113" i="3" a="1"/>
  <c r="P113" i="3" s="1"/>
  <c r="G27" i="103" s="1"/>
  <c r="P120" i="3" a="1"/>
  <c r="P120" i="3" s="1"/>
  <c r="P128" i="3" a="1"/>
  <c r="P128" i="3" s="1"/>
  <c r="P135" i="3" a="1"/>
  <c r="P135" i="3" s="1"/>
  <c r="P142" i="3" a="1"/>
  <c r="P142" i="3" s="1"/>
  <c r="P149" i="3" a="1"/>
  <c r="P149" i="3" s="1"/>
  <c r="P156" i="3" a="1"/>
  <c r="P156" i="3" s="1"/>
  <c r="P164" i="3" a="1"/>
  <c r="P164" i="3" s="1"/>
  <c r="P171" i="3" a="1"/>
  <c r="P171" i="3" s="1"/>
  <c r="P186" i="3" a="1"/>
  <c r="P186" i="3" s="1"/>
  <c r="P194" i="3" a="1"/>
  <c r="P194" i="3" s="1"/>
  <c r="P200" i="3" a="1"/>
  <c r="P200" i="3" s="1"/>
  <c r="P208" i="3" a="1"/>
  <c r="P208" i="3" s="1"/>
  <c r="P215" i="3" a="1"/>
  <c r="P215" i="3" s="1"/>
  <c r="G129" i="103" s="1"/>
  <c r="P222" i="3" a="1"/>
  <c r="P222" i="3" s="1"/>
  <c r="G136" i="103" s="1"/>
  <c r="P230" i="3" a="1"/>
  <c r="P230" i="3" s="1"/>
  <c r="G144" i="103" s="1"/>
  <c r="P237" i="3" a="1"/>
  <c r="P237" i="3" s="1"/>
  <c r="G151" i="103" s="1"/>
  <c r="P245" i="3" a="1"/>
  <c r="P245" i="3" s="1"/>
  <c r="G159" i="103" s="1"/>
  <c r="P253" i="3" a="1"/>
  <c r="P253" i="3" s="1"/>
  <c r="G167" i="103" s="1"/>
  <c r="P260" i="3" a="1"/>
  <c r="P260" i="3" s="1"/>
  <c r="G174" i="103" s="1"/>
  <c r="P268" i="3" a="1"/>
  <c r="P268" i="3" s="1"/>
  <c r="G182" i="103" s="1"/>
  <c r="P275" i="3" a="1"/>
  <c r="P275" i="3" s="1"/>
  <c r="G189" i="103" s="1"/>
  <c r="P12" i="3" a="1"/>
  <c r="P12" i="3" s="1"/>
  <c r="P19" i="3" a="1"/>
  <c r="P19" i="3" s="1"/>
  <c r="P26" i="3" a="1"/>
  <c r="P26" i="3" s="1"/>
  <c r="P34" i="3" a="1"/>
  <c r="P34" i="3" s="1"/>
  <c r="P41" i="3" a="1"/>
  <c r="P41" i="3" s="1"/>
  <c r="P49" i="3" a="1"/>
  <c r="P49" i="3" s="1"/>
  <c r="P56" i="3" a="1"/>
  <c r="P56" i="3" s="1"/>
  <c r="P64" i="3" a="1"/>
  <c r="P64" i="3" s="1"/>
  <c r="P71" i="3" a="1"/>
  <c r="P71" i="3" s="1"/>
  <c r="P78" i="3" a="1"/>
  <c r="P78" i="3" s="1"/>
  <c r="P85" i="3" a="1"/>
  <c r="P85" i="3" s="1"/>
  <c r="P92" i="3" a="1"/>
  <c r="P92" i="3" s="1"/>
  <c r="P100" i="3" a="1"/>
  <c r="P100" i="3" s="1"/>
  <c r="G14" i="103" s="1"/>
  <c r="P107" i="3" a="1"/>
  <c r="P107" i="3" s="1"/>
  <c r="G21" i="103" s="1"/>
  <c r="P122" i="3" a="1"/>
  <c r="P122" i="3" s="1"/>
  <c r="P130" i="3" a="1"/>
  <c r="P130" i="3" s="1"/>
  <c r="P136" i="3" a="1"/>
  <c r="P136" i="3" s="1"/>
  <c r="P144" i="3" a="1"/>
  <c r="P144" i="3" s="1"/>
  <c r="P151" i="3" a="1"/>
  <c r="P151" i="3" s="1"/>
  <c r="P158" i="3" a="1"/>
  <c r="P158" i="3" s="1"/>
  <c r="P166" i="3" a="1"/>
  <c r="P166" i="3" s="1"/>
  <c r="P173" i="3" a="1"/>
  <c r="P173" i="3" s="1"/>
  <c r="P180" i="3" a="1"/>
  <c r="P180" i="3" s="1"/>
  <c r="P188" i="3" a="1"/>
  <c r="P188" i="3" s="1"/>
  <c r="P195" i="3" a="1"/>
  <c r="P195" i="3" s="1"/>
  <c r="P202" i="3" a="1"/>
  <c r="P202" i="3" s="1"/>
  <c r="P210" i="3" a="1"/>
  <c r="P210" i="3" s="1"/>
  <c r="P216" i="3" a="1"/>
  <c r="P216" i="3" s="1"/>
  <c r="G130" i="103" s="1"/>
  <c r="P224" i="3" a="1"/>
  <c r="P224" i="3" s="1"/>
  <c r="G138" i="103" s="1"/>
  <c r="P239" i="3" a="1"/>
  <c r="P239" i="3" s="1"/>
  <c r="G153" i="103" s="1"/>
  <c r="P247" i="3" a="1"/>
  <c r="P247" i="3" s="1"/>
  <c r="G161" i="103" s="1"/>
  <c r="P255" i="3" a="1"/>
  <c r="P255" i="3" s="1"/>
  <c r="G169" i="103" s="1"/>
  <c r="P262" i="3" a="1"/>
  <c r="P262" i="3" s="1"/>
  <c r="G176" i="103" s="1"/>
  <c r="P270" i="3" a="1"/>
  <c r="P270" i="3" s="1"/>
  <c r="G184" i="103" s="1"/>
  <c r="P277" i="3" a="1"/>
  <c r="P277" i="3" s="1"/>
  <c r="G191" i="103" s="1"/>
  <c r="P284" i="3" a="1"/>
  <c r="P284" i="3" s="1"/>
  <c r="G198" i="103" s="1"/>
  <c r="P292" i="3" a="1"/>
  <c r="P292" i="3" s="1"/>
  <c r="G206" i="103" s="1"/>
  <c r="P13" i="3" a="1"/>
  <c r="P13" i="3" s="1"/>
  <c r="P20" i="3" a="1"/>
  <c r="P20" i="3" s="1"/>
  <c r="P27" i="3" a="1"/>
  <c r="P27" i="3" s="1"/>
  <c r="P35" i="3" a="1"/>
  <c r="P35" i="3" s="1"/>
  <c r="P42" i="3" a="1"/>
  <c r="P42" i="3" s="1"/>
  <c r="P50" i="3" a="1"/>
  <c r="P50" i="3" s="1"/>
  <c r="P57" i="3" a="1"/>
  <c r="P57" i="3" s="1"/>
  <c r="P65" i="3" a="1"/>
  <c r="P65" i="3" s="1"/>
  <c r="P79" i="3" a="1"/>
  <c r="P79" i="3" s="1"/>
  <c r="P86" i="3" a="1"/>
  <c r="P86" i="3" s="1"/>
  <c r="P93" i="3" a="1"/>
  <c r="P93" i="3" s="1"/>
  <c r="P101" i="3" a="1"/>
  <c r="P101" i="3" s="1"/>
  <c r="G15" i="103" s="1"/>
  <c r="P108" i="3" a="1"/>
  <c r="P108" i="3" s="1"/>
  <c r="G22" i="103" s="1"/>
  <c r="P115" i="3" a="1"/>
  <c r="P115" i="3" s="1"/>
  <c r="P123" i="3" a="1"/>
  <c r="P123" i="3" s="1"/>
  <c r="P137" i="3" a="1"/>
  <c r="P137" i="3" s="1"/>
  <c r="P145" i="3" a="1"/>
  <c r="P145" i="3" s="1"/>
  <c r="P159" i="3" a="1"/>
  <c r="P159" i="3" s="1"/>
  <c r="P167" i="3" a="1"/>
  <c r="P167" i="3" s="1"/>
  <c r="P174" i="3" a="1"/>
  <c r="P174" i="3" s="1"/>
  <c r="P181" i="3" a="1"/>
  <c r="P181" i="3" s="1"/>
  <c r="P189" i="3" a="1"/>
  <c r="P189" i="3" s="1"/>
  <c r="P196" i="3" a="1"/>
  <c r="P196" i="3" s="1"/>
  <c r="P203" i="3" a="1"/>
  <c r="P203" i="3" s="1"/>
  <c r="P217" i="3" a="1"/>
  <c r="P217" i="3" s="1"/>
  <c r="G131" i="103" s="1"/>
  <c r="P225" i="3" a="1"/>
  <c r="P225" i="3" s="1"/>
  <c r="G139" i="103" s="1"/>
  <c r="P232" i="3" a="1"/>
  <c r="P232" i="3" s="1"/>
  <c r="G146" i="103" s="1"/>
  <c r="P240" i="3" a="1"/>
  <c r="P240" i="3" s="1"/>
  <c r="G154" i="103" s="1"/>
  <c r="P248" i="3" a="1"/>
  <c r="P248" i="3" s="1"/>
  <c r="G162" i="103" s="1"/>
  <c r="P256" i="3" a="1"/>
  <c r="P256" i="3" s="1"/>
  <c r="G170" i="103" s="1"/>
  <c r="P263" i="3" a="1"/>
  <c r="P263" i="3" s="1"/>
  <c r="G177" i="103" s="1"/>
  <c r="P271" i="3" a="1"/>
  <c r="P271" i="3" s="1"/>
  <c r="G185" i="103" s="1"/>
  <c r="P278" i="3" a="1"/>
  <c r="P278" i="3" s="1"/>
  <c r="G192" i="103" s="1"/>
  <c r="P285" i="3" a="1"/>
  <c r="P285" i="3" s="1"/>
  <c r="G199" i="103" s="1"/>
  <c r="P293" i="3" a="1"/>
  <c r="P293" i="3" s="1"/>
  <c r="G207" i="103" s="1"/>
  <c r="P33" i="3" a="1"/>
  <c r="P33" i="3" s="1"/>
  <c r="P91" i="3" a="1"/>
  <c r="P91" i="3" s="1"/>
  <c r="P150" i="3" a="1"/>
  <c r="P150" i="3" s="1"/>
  <c r="P201" i="3" a="1"/>
  <c r="P201" i="3" s="1"/>
  <c r="P231" i="3" a="1"/>
  <c r="P231" i="3" s="1"/>
  <c r="G145" i="103" s="1"/>
  <c r="P251" i="3" a="1"/>
  <c r="P251" i="3" s="1"/>
  <c r="G165" i="103" s="1"/>
  <c r="P272" i="3" a="1"/>
  <c r="P272" i="3" s="1"/>
  <c r="G186" i="103" s="1"/>
  <c r="P288" i="3" a="1"/>
  <c r="P288" i="3" s="1"/>
  <c r="G202" i="103" s="1"/>
  <c r="P300" i="3" a="1"/>
  <c r="P300" i="3" s="1"/>
  <c r="G214" i="103" s="1"/>
  <c r="P308" i="3" a="1"/>
  <c r="P308" i="3" s="1"/>
  <c r="G222" i="103" s="1"/>
  <c r="P316" i="3" a="1"/>
  <c r="P316" i="3" s="1"/>
  <c r="G230" i="103" s="1"/>
  <c r="P324" i="3" a="1"/>
  <c r="P324" i="3" s="1"/>
  <c r="G238" i="103" s="1"/>
  <c r="P332" i="3" a="1"/>
  <c r="P332" i="3" s="1"/>
  <c r="G246" i="103" s="1"/>
  <c r="P339" i="3" a="1"/>
  <c r="P339" i="3" s="1"/>
  <c r="G253" i="103" s="1"/>
  <c r="P347" i="3" a="1"/>
  <c r="P347" i="3" s="1"/>
  <c r="G261" i="103" s="1"/>
  <c r="P354" i="3" a="1"/>
  <c r="P354" i="3" s="1"/>
  <c r="G268" i="103" s="1"/>
  <c r="P40" i="3" a="1"/>
  <c r="P40" i="3" s="1"/>
  <c r="P99" i="3" a="1"/>
  <c r="P99" i="3" s="1"/>
  <c r="G13" i="103" s="1"/>
  <c r="P157" i="3" a="1"/>
  <c r="P157" i="3" s="1"/>
  <c r="P204" i="3" a="1"/>
  <c r="P204" i="3" s="1"/>
  <c r="P233" i="3" a="1"/>
  <c r="P233" i="3" s="1"/>
  <c r="G147" i="103" s="1"/>
  <c r="P254" i="3" a="1"/>
  <c r="P254" i="3" s="1"/>
  <c r="G168" i="103" s="1"/>
  <c r="P274" i="3" a="1"/>
  <c r="P274" i="3" s="1"/>
  <c r="G188" i="103" s="1"/>
  <c r="P290" i="3" a="1"/>
  <c r="P290" i="3" s="1"/>
  <c r="G204" i="103" s="1"/>
  <c r="P301" i="3" a="1"/>
  <c r="P301" i="3" s="1"/>
  <c r="G215" i="103" s="1"/>
  <c r="P309" i="3" a="1"/>
  <c r="P309" i="3" s="1"/>
  <c r="G223" i="103" s="1"/>
  <c r="P317" i="3" a="1"/>
  <c r="P317" i="3" s="1"/>
  <c r="G231" i="103" s="1"/>
  <c r="P325" i="3" a="1"/>
  <c r="P325" i="3" s="1"/>
  <c r="G239" i="103" s="1"/>
  <c r="P333" i="3" a="1"/>
  <c r="P333" i="3" s="1"/>
  <c r="G247" i="103" s="1"/>
  <c r="P340" i="3" a="1"/>
  <c r="P340" i="3" s="1"/>
  <c r="G254" i="103" s="1"/>
  <c r="P348" i="3" a="1"/>
  <c r="P348" i="3" s="1"/>
  <c r="G262" i="103" s="1"/>
  <c r="P355" i="3" a="1"/>
  <c r="P355" i="3" s="1"/>
  <c r="G269" i="103" s="1"/>
  <c r="P48" i="3" a="1"/>
  <c r="P48" i="3" s="1"/>
  <c r="P106" i="3" a="1"/>
  <c r="P106" i="3" s="1"/>
  <c r="G20" i="103" s="1"/>
  <c r="P165" i="3" a="1"/>
  <c r="P165" i="3" s="1"/>
  <c r="P209" i="3" a="1"/>
  <c r="P209" i="3" s="1"/>
  <c r="P235" i="3" a="1"/>
  <c r="P235" i="3" s="1"/>
  <c r="G149" i="103" s="1"/>
  <c r="P257" i="3" a="1"/>
  <c r="P257" i="3" s="1"/>
  <c r="G171" i="103" s="1"/>
  <c r="P276" i="3" a="1"/>
  <c r="P276" i="3" s="1"/>
  <c r="G190" i="103" s="1"/>
  <c r="P291" i="3" a="1"/>
  <c r="P291" i="3" s="1"/>
  <c r="G205" i="103" s="1"/>
  <c r="P302" i="3" a="1"/>
  <c r="P302" i="3" s="1"/>
  <c r="G216" i="103" s="1"/>
  <c r="P310" i="3" a="1"/>
  <c r="P310" i="3" s="1"/>
  <c r="G224" i="103" s="1"/>
  <c r="P318" i="3" a="1"/>
  <c r="P318" i="3" s="1"/>
  <c r="G232" i="103" s="1"/>
  <c r="P326" i="3" a="1"/>
  <c r="P326" i="3" s="1"/>
  <c r="G240" i="103" s="1"/>
  <c r="P334" i="3" a="1"/>
  <c r="P334" i="3" s="1"/>
  <c r="G248" i="103" s="1"/>
  <c r="P341" i="3" a="1"/>
  <c r="P341" i="3" s="1"/>
  <c r="G255" i="103" s="1"/>
  <c r="P349" i="3" a="1"/>
  <c r="P349" i="3" s="1"/>
  <c r="G263" i="103" s="1"/>
  <c r="P356" i="3" a="1"/>
  <c r="P356" i="3" s="1"/>
  <c r="G270" i="103" s="1"/>
  <c r="P55" i="3" a="1"/>
  <c r="P55" i="3" s="1"/>
  <c r="P114" i="3" a="1"/>
  <c r="P114" i="3" s="1"/>
  <c r="G28" i="103" s="1"/>
  <c r="P172" i="3" a="1"/>
  <c r="P172" i="3" s="1"/>
  <c r="P211" i="3" a="1"/>
  <c r="P211" i="3" s="1"/>
  <c r="P238" i="3" a="1"/>
  <c r="P238" i="3" s="1"/>
  <c r="G152" i="103" s="1"/>
  <c r="P279" i="3" a="1"/>
  <c r="P279" i="3" s="1"/>
  <c r="G193" i="103" s="1"/>
  <c r="P294" i="3" a="1"/>
  <c r="P294" i="3" s="1"/>
  <c r="G208" i="103" s="1"/>
  <c r="P303" i="3" a="1"/>
  <c r="P303" i="3" s="1"/>
  <c r="G217" i="103" s="1"/>
  <c r="P311" i="3" a="1"/>
  <c r="P311" i="3" s="1"/>
  <c r="G225" i="103" s="1"/>
  <c r="P319" i="3" a="1"/>
  <c r="P319" i="3" s="1"/>
  <c r="G233" i="103" s="1"/>
  <c r="P327" i="3" a="1"/>
  <c r="P327" i="3" s="1"/>
  <c r="G241" i="103" s="1"/>
  <c r="P335" i="3" a="1"/>
  <c r="P335" i="3" s="1"/>
  <c r="G249" i="103" s="1"/>
  <c r="P342" i="3" a="1"/>
  <c r="P342" i="3" s="1"/>
  <c r="G256" i="103" s="1"/>
  <c r="P350" i="3" a="1"/>
  <c r="P350" i="3" s="1"/>
  <c r="G264" i="103" s="1"/>
  <c r="P357" i="3" a="1"/>
  <c r="P357" i="3" s="1"/>
  <c r="G271" i="103" s="1"/>
  <c r="P63" i="3" a="1"/>
  <c r="P63" i="3" s="1"/>
  <c r="P121" i="3" a="1"/>
  <c r="P121" i="3" s="1"/>
  <c r="P179" i="3" a="1"/>
  <c r="P179" i="3" s="1"/>
  <c r="P241" i="3" a="1"/>
  <c r="P241" i="3" s="1"/>
  <c r="G155" i="103" s="1"/>
  <c r="P261" i="3" a="1"/>
  <c r="P261" i="3" s="1"/>
  <c r="G175" i="103" s="1"/>
  <c r="P280" i="3" a="1"/>
  <c r="P280" i="3" s="1"/>
  <c r="G194" i="103" s="1"/>
  <c r="P304" i="3" a="1"/>
  <c r="P304" i="3" s="1"/>
  <c r="G218" i="103" s="1"/>
  <c r="P312" i="3" a="1"/>
  <c r="P312" i="3" s="1"/>
  <c r="G226" i="103" s="1"/>
  <c r="P320" i="3" a="1"/>
  <c r="P320" i="3" s="1"/>
  <c r="G234" i="103" s="1"/>
  <c r="P328" i="3" a="1"/>
  <c r="P328" i="3" s="1"/>
  <c r="G242" i="103" s="1"/>
  <c r="P336" i="3" a="1"/>
  <c r="P336" i="3" s="1"/>
  <c r="G250" i="103" s="1"/>
  <c r="P343" i="3" a="1"/>
  <c r="P343" i="3" s="1"/>
  <c r="G257" i="103" s="1"/>
  <c r="P351" i="3" a="1"/>
  <c r="P351" i="3" s="1"/>
  <c r="G265" i="103" s="1"/>
  <c r="P358" i="3" a="1"/>
  <c r="P358" i="3" s="1"/>
  <c r="G272" i="103" s="1"/>
  <c r="P77" i="3" a="1"/>
  <c r="P77" i="3" s="1"/>
  <c r="P223" i="3" a="1"/>
  <c r="P223" i="3" s="1"/>
  <c r="G137" i="103" s="1"/>
  <c r="P246" i="3" a="1"/>
  <c r="P246" i="3" s="1"/>
  <c r="G160" i="103" s="1"/>
  <c r="P266" i="3" a="1"/>
  <c r="P266" i="3" s="1"/>
  <c r="G180" i="103" s="1"/>
  <c r="P283" i="3" a="1"/>
  <c r="P283" i="3" s="1"/>
  <c r="G197" i="103" s="1"/>
  <c r="P298" i="3" a="1"/>
  <c r="P298" i="3" s="1"/>
  <c r="G212" i="103" s="1"/>
  <c r="P306" i="3" a="1"/>
  <c r="P306" i="3" s="1"/>
  <c r="G220" i="103" s="1"/>
  <c r="P314" i="3" a="1"/>
  <c r="P314" i="3" s="1"/>
  <c r="G228" i="103" s="1"/>
  <c r="P322" i="3" a="1"/>
  <c r="P322" i="3" s="1"/>
  <c r="G236" i="103" s="1"/>
  <c r="P330" i="3" a="1"/>
  <c r="P330" i="3" s="1"/>
  <c r="G244" i="103" s="1"/>
  <c r="P338" i="3" a="1"/>
  <c r="P338" i="3" s="1"/>
  <c r="G252" i="103" s="1"/>
  <c r="P345" i="3" a="1"/>
  <c r="P345" i="3" s="1"/>
  <c r="G259" i="103" s="1"/>
  <c r="P25" i="3" a="1"/>
  <c r="P25" i="3" s="1"/>
  <c r="P84" i="3" a="1"/>
  <c r="P84" i="3" s="1"/>
  <c r="P143" i="3" a="1"/>
  <c r="P143" i="3" s="1"/>
  <c r="P197" i="3" a="1"/>
  <c r="P197" i="3" s="1"/>
  <c r="P226" i="3" a="1"/>
  <c r="P226" i="3" s="1"/>
  <c r="G140" i="103" s="1"/>
  <c r="P249" i="3" a="1"/>
  <c r="P249" i="3" s="1"/>
  <c r="G163" i="103" s="1"/>
  <c r="P269" i="3" a="1"/>
  <c r="P269" i="3" s="1"/>
  <c r="G183" i="103" s="1"/>
  <c r="P286" i="3" a="1"/>
  <c r="P286" i="3" s="1"/>
  <c r="G200" i="103" s="1"/>
  <c r="P299" i="3" a="1"/>
  <c r="P299" i="3" s="1"/>
  <c r="G213" i="103" s="1"/>
  <c r="P307" i="3" a="1"/>
  <c r="P307" i="3" s="1"/>
  <c r="G221" i="103" s="1"/>
  <c r="P315" i="3" a="1"/>
  <c r="P315" i="3" s="1"/>
  <c r="G229" i="103" s="1"/>
  <c r="P323" i="3" a="1"/>
  <c r="P323" i="3" s="1"/>
  <c r="G237" i="103" s="1"/>
  <c r="P331" i="3" a="1"/>
  <c r="P331" i="3" s="1"/>
  <c r="G245" i="103" s="1"/>
  <c r="P346" i="3" a="1"/>
  <c r="P346" i="3" s="1"/>
  <c r="G260" i="103" s="1"/>
  <c r="P353" i="3" a="1"/>
  <c r="P353" i="3" s="1"/>
  <c r="G267" i="103" s="1"/>
  <c r="P187" i="3" a="1"/>
  <c r="P187" i="3" s="1"/>
  <c r="P321" i="3" a="1"/>
  <c r="P321" i="3" s="1"/>
  <c r="G235" i="103" s="1"/>
  <c r="P218" i="3" a="1"/>
  <c r="P218" i="3" s="1"/>
  <c r="G132" i="103" s="1"/>
  <c r="P329" i="3" a="1"/>
  <c r="P329" i="3" s="1"/>
  <c r="G243" i="103" s="1"/>
  <c r="P243" i="3" a="1"/>
  <c r="P243" i="3" s="1"/>
  <c r="G157" i="103" s="1"/>
  <c r="P337" i="3" a="1"/>
  <c r="P337" i="3" s="1"/>
  <c r="G251" i="103" s="1"/>
  <c r="P264" i="3" a="1"/>
  <c r="P264" i="3" s="1"/>
  <c r="G178" i="103" s="1"/>
  <c r="P344" i="3" a="1"/>
  <c r="P344" i="3" s="1"/>
  <c r="G258" i="103" s="1"/>
  <c r="P282" i="3" a="1"/>
  <c r="P282" i="3" s="1"/>
  <c r="G196" i="103" s="1"/>
  <c r="P352" i="3" a="1"/>
  <c r="P352" i="3" s="1"/>
  <c r="G266" i="103" s="1"/>
  <c r="P70" i="3" a="1"/>
  <c r="P70" i="3" s="1"/>
  <c r="Q8" i="3" a="1"/>
  <c r="Q8" i="3" s="1"/>
  <c r="Q12" i="3" a="1"/>
  <c r="Q12" i="3" s="1"/>
  <c r="Q19" i="3" a="1"/>
  <c r="Q19" i="3" s="1"/>
  <c r="Q26" i="3" a="1"/>
  <c r="Q26" i="3" s="1"/>
  <c r="Q30" i="3" a="1"/>
  <c r="Q30" i="3" s="1"/>
  <c r="Q41" i="3" a="1"/>
  <c r="Q41" i="3" s="1"/>
  <c r="Q45" i="3" a="1"/>
  <c r="Q45" i="3" s="1"/>
  <c r="Q49" i="3" a="1"/>
  <c r="Q49" i="3" s="1"/>
  <c r="Q56" i="3" a="1"/>
  <c r="Q56" i="3" s="1"/>
  <c r="Q63" i="3" a="1"/>
  <c r="Q63" i="3" s="1"/>
  <c r="Q70" i="3" a="1"/>
  <c r="Q70" i="3" s="1"/>
  <c r="Q81" i="3" a="1"/>
  <c r="Q81" i="3" s="1"/>
  <c r="Q88" i="3" a="1"/>
  <c r="Q88" i="3" s="1"/>
  <c r="Q95" i="3" a="1"/>
  <c r="Q95" i="3" s="1"/>
  <c r="Q102" i="3" a="1"/>
  <c r="Q102" i="3" s="1"/>
  <c r="Q113" i="3" a="1"/>
  <c r="Q113" i="3" s="1"/>
  <c r="Q120" i="3" a="1"/>
  <c r="Q120" i="3" s="1"/>
  <c r="Q127" i="3" a="1"/>
  <c r="Q127" i="3" s="1"/>
  <c r="Q134" i="3" a="1"/>
  <c r="Q134" i="3" s="1"/>
  <c r="Q145" i="3" a="1"/>
  <c r="Q145" i="3" s="1"/>
  <c r="Q152" i="3" a="1"/>
  <c r="Q152" i="3" s="1"/>
  <c r="P7" i="60" s="1"/>
  <c r="Q159" i="3" a="1"/>
  <c r="Q159" i="3" s="1"/>
  <c r="P14" i="60" s="1"/>
  <c r="Q166" i="3" a="1"/>
  <c r="Q166" i="3" s="1"/>
  <c r="P21" i="60" s="1"/>
  <c r="Q177" i="3" a="1"/>
  <c r="Q177" i="3" s="1"/>
  <c r="P32" i="60" s="1"/>
  <c r="Q185" i="3" a="1"/>
  <c r="Q185" i="3" s="1"/>
  <c r="P40" i="60" s="1"/>
  <c r="Q193" i="3" a="1"/>
  <c r="Q193" i="3" s="1"/>
  <c r="P48" i="60" s="1"/>
  <c r="Q201" i="3" a="1"/>
  <c r="Q201" i="3" s="1"/>
  <c r="P56" i="60" s="1"/>
  <c r="Q209" i="3" a="1"/>
  <c r="Q209" i="3" s="1"/>
  <c r="P64" i="60" s="1"/>
  <c r="Q16" i="3" a="1"/>
  <c r="Q16" i="3" s="1"/>
  <c r="Q23" i="3" a="1"/>
  <c r="Q23" i="3" s="1"/>
  <c r="Q34" i="3" a="1"/>
  <c r="Q34" i="3" s="1"/>
  <c r="Q53" i="3" a="1"/>
  <c r="Q53" i="3" s="1"/>
  <c r="Q60" i="3" a="1"/>
  <c r="Q60" i="3" s="1"/>
  <c r="Q67" i="3" a="1"/>
  <c r="Q67" i="3" s="1"/>
  <c r="Q74" i="3" a="1"/>
  <c r="Q74" i="3" s="1"/>
  <c r="Q85" i="3" a="1"/>
  <c r="Q85" i="3" s="1"/>
  <c r="Q92" i="3" a="1"/>
  <c r="Q92" i="3" s="1"/>
  <c r="Q99" i="3" a="1"/>
  <c r="Q99" i="3" s="1"/>
  <c r="Q106" i="3" a="1"/>
  <c r="Q106" i="3" s="1"/>
  <c r="Q117" i="3" a="1"/>
  <c r="Q117" i="3" s="1"/>
  <c r="Q124" i="3" a="1"/>
  <c r="Q124" i="3" s="1"/>
  <c r="Q131" i="3" a="1"/>
  <c r="Q131" i="3" s="1"/>
  <c r="Q138" i="3" a="1"/>
  <c r="Q138" i="3" s="1"/>
  <c r="Q149" i="3" a="1"/>
  <c r="Q149" i="3" s="1"/>
  <c r="P4" i="60" s="1"/>
  <c r="Q156" i="3" a="1"/>
  <c r="Q156" i="3" s="1"/>
  <c r="P11" i="60" s="1"/>
  <c r="Q163" i="3" a="1"/>
  <c r="Q163" i="3" s="1"/>
  <c r="P18" i="60" s="1"/>
  <c r="Q170" i="3" a="1"/>
  <c r="Q170" i="3" s="1"/>
  <c r="P25" i="60" s="1"/>
  <c r="Q180" i="3" a="1"/>
  <c r="Q180" i="3" s="1"/>
  <c r="P35" i="60" s="1"/>
  <c r="Q188" i="3" a="1"/>
  <c r="Q188" i="3" s="1"/>
  <c r="P43" i="60" s="1"/>
  <c r="Q196" i="3" a="1"/>
  <c r="Q196" i="3" s="1"/>
  <c r="P51" i="60" s="1"/>
  <c r="Q204" i="3" a="1"/>
  <c r="Q204" i="3" s="1"/>
  <c r="P59" i="60" s="1"/>
  <c r="Q212" i="3" a="1"/>
  <c r="Q212" i="3" s="1"/>
  <c r="P67" i="60" s="1"/>
  <c r="Q9" i="3" a="1"/>
  <c r="Q9" i="3" s="1"/>
  <c r="Q13" i="3" a="1"/>
  <c r="Q13" i="3" s="1"/>
  <c r="Q20" i="3" a="1"/>
  <c r="Q20" i="3" s="1"/>
  <c r="Q27" i="3" a="1"/>
  <c r="Q27" i="3" s="1"/>
  <c r="Q31" i="3" a="1"/>
  <c r="Q31" i="3" s="1"/>
  <c r="Q38" i="3" a="1"/>
  <c r="Q38" i="3" s="1"/>
  <c r="Q42" i="3" a="1"/>
  <c r="Q42" i="3" s="1"/>
  <c r="Q46" i="3" a="1"/>
  <c r="Q46" i="3" s="1"/>
  <c r="Q57" i="3" a="1"/>
  <c r="Q57" i="3" s="1"/>
  <c r="Q64" i="3" a="1"/>
  <c r="Q64" i="3" s="1"/>
  <c r="Q71" i="3" a="1"/>
  <c r="Q71" i="3" s="1"/>
  <c r="Q78" i="3" a="1"/>
  <c r="Q78" i="3" s="1"/>
  <c r="Q89" i="3" a="1"/>
  <c r="Q89" i="3" s="1"/>
  <c r="Q96" i="3" a="1"/>
  <c r="Q96" i="3" s="1"/>
  <c r="Q103" i="3" a="1"/>
  <c r="Q103" i="3" s="1"/>
  <c r="Q110" i="3" a="1"/>
  <c r="Q110" i="3" s="1"/>
  <c r="Q121" i="3" a="1"/>
  <c r="Q121" i="3" s="1"/>
  <c r="Q128" i="3" a="1"/>
  <c r="Q128" i="3" s="1"/>
  <c r="Q135" i="3" a="1"/>
  <c r="Q135" i="3" s="1"/>
  <c r="Q142" i="3" a="1"/>
  <c r="Q142" i="3" s="1"/>
  <c r="Q153" i="3" a="1"/>
  <c r="Q153" i="3" s="1"/>
  <c r="P8" i="60" s="1"/>
  <c r="Q160" i="3" a="1"/>
  <c r="Q160" i="3" s="1"/>
  <c r="P15" i="60" s="1"/>
  <c r="Q167" i="3" a="1"/>
  <c r="Q167" i="3" s="1"/>
  <c r="P22" i="60" s="1"/>
  <c r="Q174" i="3" a="1"/>
  <c r="Q174" i="3" s="1"/>
  <c r="P29" i="60" s="1"/>
  <c r="Q183" i="3" a="1"/>
  <c r="Q183" i="3" s="1"/>
  <c r="P38" i="60" s="1"/>
  <c r="Q191" i="3" a="1"/>
  <c r="Q191" i="3" s="1"/>
  <c r="P46" i="60" s="1"/>
  <c r="Q199" i="3" a="1"/>
  <c r="Q199" i="3" s="1"/>
  <c r="P54" i="60" s="1"/>
  <c r="Q207" i="3" a="1"/>
  <c r="Q207" i="3" s="1"/>
  <c r="P62" i="60" s="1"/>
  <c r="Q215" i="3" a="1"/>
  <c r="Q215" i="3" s="1"/>
  <c r="Q218" i="3" a="1"/>
  <c r="Q218" i="3" s="1"/>
  <c r="Q221" i="3" a="1"/>
  <c r="Q221" i="3" s="1"/>
  <c r="Q251" i="3" a="1"/>
  <c r="Q251" i="3" s="1"/>
  <c r="Q267" i="3" a="1"/>
  <c r="Q267" i="3" s="1"/>
  <c r="Q283" i="3" a="1"/>
  <c r="Q283" i="3" s="1"/>
  <c r="Q17" i="3" a="1"/>
  <c r="Q17" i="3" s="1"/>
  <c r="Q35" i="3" a="1"/>
  <c r="Q35" i="3" s="1"/>
  <c r="Q50" i="3" a="1"/>
  <c r="Q50" i="3" s="1"/>
  <c r="Q61" i="3" a="1"/>
  <c r="Q61" i="3" s="1"/>
  <c r="Q68" i="3" a="1"/>
  <c r="Q68" i="3" s="1"/>
  <c r="Q75" i="3" a="1"/>
  <c r="Q75" i="3" s="1"/>
  <c r="Q82" i="3" a="1"/>
  <c r="Q82" i="3" s="1"/>
  <c r="Q93" i="3" a="1"/>
  <c r="Q93" i="3" s="1"/>
  <c r="Q100" i="3" a="1"/>
  <c r="Q100" i="3" s="1"/>
  <c r="Q107" i="3" a="1"/>
  <c r="Q107" i="3" s="1"/>
  <c r="Q114" i="3" a="1"/>
  <c r="Q114" i="3" s="1"/>
  <c r="Q125" i="3" a="1"/>
  <c r="Q125" i="3" s="1"/>
  <c r="Q132" i="3" a="1"/>
  <c r="Q132" i="3" s="1"/>
  <c r="Q139" i="3" a="1"/>
  <c r="Q139" i="3" s="1"/>
  <c r="Q146" i="3" a="1"/>
  <c r="Q146" i="3" s="1"/>
  <c r="Q157" i="3" a="1"/>
  <c r="Q157" i="3" s="1"/>
  <c r="P12" i="60" s="1"/>
  <c r="Q164" i="3" a="1"/>
  <c r="Q164" i="3" s="1"/>
  <c r="P19" i="60" s="1"/>
  <c r="Q171" i="3" a="1"/>
  <c r="Q171" i="3" s="1"/>
  <c r="P26" i="60" s="1"/>
  <c r="Q178" i="3" a="1"/>
  <c r="Q178" i="3" s="1"/>
  <c r="P33" i="60" s="1"/>
  <c r="Q186" i="3" a="1"/>
  <c r="Q186" i="3" s="1"/>
  <c r="P41" i="60" s="1"/>
  <c r="Q194" i="3" a="1"/>
  <c r="Q194" i="3" s="1"/>
  <c r="P49" i="60" s="1"/>
  <c r="Q202" i="3" a="1"/>
  <c r="Q202" i="3" s="1"/>
  <c r="P57" i="60" s="1"/>
  <c r="Q10" i="3" a="1"/>
  <c r="Q10" i="3" s="1"/>
  <c r="Q14" i="3" a="1"/>
  <c r="Q14" i="3" s="1"/>
  <c r="Q21" i="3" a="1"/>
  <c r="Q21" i="3" s="1"/>
  <c r="Q24" i="3" a="1"/>
  <c r="Q24" i="3" s="1"/>
  <c r="Q28" i="3" a="1"/>
  <c r="Q28" i="3" s="1"/>
  <c r="Q32" i="3" a="1"/>
  <c r="Q32" i="3" s="1"/>
  <c r="Q39" i="3" a="1"/>
  <c r="Q39" i="3" s="1"/>
  <c r="Q43" i="3" a="1"/>
  <c r="Q43" i="3" s="1"/>
  <c r="Q47" i="3" a="1"/>
  <c r="Q47" i="3" s="1"/>
  <c r="Q54" i="3" a="1"/>
  <c r="Q54" i="3" s="1"/>
  <c r="Q65" i="3" a="1"/>
  <c r="Q65" i="3" s="1"/>
  <c r="Q72" i="3" a="1"/>
  <c r="Q72" i="3" s="1"/>
  <c r="Q79" i="3" a="1"/>
  <c r="Q79" i="3" s="1"/>
  <c r="Q86" i="3" a="1"/>
  <c r="Q86" i="3" s="1"/>
  <c r="Q97" i="3" a="1"/>
  <c r="Q97" i="3" s="1"/>
  <c r="Q104" i="3" a="1"/>
  <c r="Q104" i="3" s="1"/>
  <c r="Q111" i="3" a="1"/>
  <c r="Q111" i="3" s="1"/>
  <c r="Q118" i="3" a="1"/>
  <c r="Q118" i="3" s="1"/>
  <c r="Q129" i="3" a="1"/>
  <c r="Q129" i="3" s="1"/>
  <c r="Q136" i="3" a="1"/>
  <c r="Q136" i="3" s="1"/>
  <c r="Q143" i="3" a="1"/>
  <c r="Q143" i="3" s="1"/>
  <c r="Q150" i="3" a="1"/>
  <c r="Q150" i="3" s="1"/>
  <c r="P5" i="60" s="1"/>
  <c r="Q161" i="3" a="1"/>
  <c r="Q161" i="3" s="1"/>
  <c r="P16" i="60" s="1"/>
  <c r="Q168" i="3" a="1"/>
  <c r="Q168" i="3" s="1"/>
  <c r="P23" i="60" s="1"/>
  <c r="Q175" i="3" a="1"/>
  <c r="Q175" i="3" s="1"/>
  <c r="P30" i="60" s="1"/>
  <c r="Q181" i="3" a="1"/>
  <c r="Q181" i="3" s="1"/>
  <c r="P36" i="60" s="1"/>
  <c r="Q189" i="3" a="1"/>
  <c r="Q189" i="3" s="1"/>
  <c r="P44" i="60" s="1"/>
  <c r="Q197" i="3" a="1"/>
  <c r="Q197" i="3" s="1"/>
  <c r="P52" i="60" s="1"/>
  <c r="Q205" i="3" a="1"/>
  <c r="Q205" i="3" s="1"/>
  <c r="P60" i="60" s="1"/>
  <c r="Q213" i="3" a="1"/>
  <c r="Q213" i="3" s="1"/>
  <c r="Q233" i="3" a="1"/>
  <c r="Q233" i="3" s="1"/>
  <c r="Q236" i="3" a="1"/>
  <c r="Q236" i="3" s="1"/>
  <c r="Q239" i="3" a="1"/>
  <c r="Q239" i="3" s="1"/>
  <c r="Q255" i="3" a="1"/>
  <c r="Q255" i="3" s="1"/>
  <c r="Q271" i="3" a="1"/>
  <c r="Q271" i="3" s="1"/>
  <c r="Q287" i="3" a="1"/>
  <c r="Q287" i="3" s="1"/>
  <c r="Q11" i="3" a="1"/>
  <c r="Q11" i="3" s="1"/>
  <c r="Q15" i="3" a="1"/>
  <c r="Q15" i="3" s="1"/>
  <c r="Q18" i="3" a="1"/>
  <c r="Q18" i="3" s="1"/>
  <c r="Q25" i="3" a="1"/>
  <c r="Q25" i="3" s="1"/>
  <c r="Q29" i="3" a="1"/>
  <c r="Q29" i="3" s="1"/>
  <c r="Q33" i="3" a="1"/>
  <c r="Q33" i="3" s="1"/>
  <c r="Q40" i="3" a="1"/>
  <c r="Q40" i="3" s="1"/>
  <c r="Q44" i="3" a="1"/>
  <c r="Q44" i="3" s="1"/>
  <c r="Q48" i="3" a="1"/>
  <c r="Q48" i="3" s="1"/>
  <c r="Q55" i="3" a="1"/>
  <c r="Q55" i="3" s="1"/>
  <c r="Q62" i="3" a="1"/>
  <c r="Q62" i="3" s="1"/>
  <c r="Q73" i="3" a="1"/>
  <c r="Q73" i="3" s="1"/>
  <c r="Q80" i="3" a="1"/>
  <c r="Q80" i="3" s="1"/>
  <c r="Q87" i="3" a="1"/>
  <c r="Q87" i="3" s="1"/>
  <c r="Q94" i="3" a="1"/>
  <c r="Q94" i="3" s="1"/>
  <c r="Q105" i="3" a="1"/>
  <c r="Q105" i="3" s="1"/>
  <c r="Q112" i="3" a="1"/>
  <c r="Q112" i="3" s="1"/>
  <c r="Q119" i="3" a="1"/>
  <c r="Q119" i="3" s="1"/>
  <c r="Q126" i="3" a="1"/>
  <c r="Q126" i="3" s="1"/>
  <c r="Q137" i="3" a="1"/>
  <c r="Q137" i="3" s="1"/>
  <c r="Q144" i="3" a="1"/>
  <c r="Q144" i="3" s="1"/>
  <c r="Q151" i="3" a="1"/>
  <c r="Q151" i="3" s="1"/>
  <c r="P6" i="60" s="1"/>
  <c r="Q158" i="3" a="1"/>
  <c r="Q158" i="3" s="1"/>
  <c r="P13" i="60" s="1"/>
  <c r="Q169" i="3" a="1"/>
  <c r="Q169" i="3" s="1"/>
  <c r="P24" i="60" s="1"/>
  <c r="Q176" i="3" a="1"/>
  <c r="Q176" i="3" s="1"/>
  <c r="P31" i="60" s="1"/>
  <c r="Q179" i="3" a="1"/>
  <c r="Q179" i="3" s="1"/>
  <c r="P34" i="60" s="1"/>
  <c r="Q187" i="3" a="1"/>
  <c r="Q187" i="3" s="1"/>
  <c r="P42" i="60" s="1"/>
  <c r="Q195" i="3" a="1"/>
  <c r="Q195" i="3" s="1"/>
  <c r="P50" i="60" s="1"/>
  <c r="Q203" i="3" a="1"/>
  <c r="Q203" i="3" s="1"/>
  <c r="P58" i="60" s="1"/>
  <c r="Q211" i="3" a="1"/>
  <c r="Q211" i="3" s="1"/>
  <c r="P66" i="60" s="1"/>
  <c r="Q225" i="3" a="1"/>
  <c r="Q225" i="3" s="1"/>
  <c r="Q228" i="3" a="1"/>
  <c r="Q228" i="3" s="1"/>
  <c r="Q231" i="3" a="1"/>
  <c r="Q231" i="3" s="1"/>
  <c r="Q234" i="3" a="1"/>
  <c r="Q234" i="3" s="1"/>
  <c r="Q237" i="3" a="1"/>
  <c r="Q237" i="3" s="1"/>
  <c r="Q243" i="3" a="1"/>
  <c r="Q243" i="3" s="1"/>
  <c r="Q259" i="3" a="1"/>
  <c r="Q259" i="3" s="1"/>
  <c r="Q22" i="3" a="1"/>
  <c r="Q22" i="3" s="1"/>
  <c r="Q37" i="3" a="1"/>
  <c r="Q37" i="3" s="1"/>
  <c r="Q52" i="3" a="1"/>
  <c r="Q52" i="3" s="1"/>
  <c r="Q59" i="3" a="1"/>
  <c r="Q59" i="3" s="1"/>
  <c r="Q66" i="3" a="1"/>
  <c r="Q66" i="3" s="1"/>
  <c r="Q77" i="3" a="1"/>
  <c r="Q77" i="3" s="1"/>
  <c r="Q84" i="3" a="1"/>
  <c r="Q84" i="3" s="1"/>
  <c r="Q91" i="3" a="1"/>
  <c r="Q91" i="3" s="1"/>
  <c r="Q98" i="3" a="1"/>
  <c r="Q98" i="3" s="1"/>
  <c r="Q109" i="3" a="1"/>
  <c r="Q109" i="3" s="1"/>
  <c r="Q116" i="3" a="1"/>
  <c r="Q116" i="3" s="1"/>
  <c r="Q123" i="3" a="1"/>
  <c r="Q123" i="3" s="1"/>
  <c r="Q130" i="3" a="1"/>
  <c r="Q130" i="3" s="1"/>
  <c r="Q141" i="3" a="1"/>
  <c r="Q141" i="3" s="1"/>
  <c r="Q148" i="3" a="1"/>
  <c r="Q148" i="3" s="1"/>
  <c r="P3" i="60" s="1"/>
  <c r="Q155" i="3" a="1"/>
  <c r="Q155" i="3" s="1"/>
  <c r="P10" i="60" s="1"/>
  <c r="Q162" i="3" a="1"/>
  <c r="Q162" i="3" s="1"/>
  <c r="P17" i="60" s="1"/>
  <c r="Q173" i="3" a="1"/>
  <c r="Q173" i="3" s="1"/>
  <c r="P28" i="60" s="1"/>
  <c r="Q182" i="3" a="1"/>
  <c r="Q182" i="3" s="1"/>
  <c r="P37" i="60" s="1"/>
  <c r="Q190" i="3" a="1"/>
  <c r="Q190" i="3" s="1"/>
  <c r="P45" i="60" s="1"/>
  <c r="Q198" i="3" a="1"/>
  <c r="Q198" i="3" s="1"/>
  <c r="P53" i="60" s="1"/>
  <c r="Q206" i="3" a="1"/>
  <c r="Q206" i="3" s="1"/>
  <c r="P61" i="60" s="1"/>
  <c r="Q69" i="3" a="1"/>
  <c r="Q69" i="3" s="1"/>
  <c r="Q154" i="3" a="1"/>
  <c r="Q154" i="3" s="1"/>
  <c r="P9" i="60" s="1"/>
  <c r="Q217" i="3" a="1"/>
  <c r="Q217" i="3" s="1"/>
  <c r="Q222" i="3" a="1"/>
  <c r="Q222" i="3" s="1"/>
  <c r="Q246" i="3" a="1"/>
  <c r="Q246" i="3" s="1"/>
  <c r="Q256" i="3" a="1"/>
  <c r="Q256" i="3" s="1"/>
  <c r="Q261" i="3" a="1"/>
  <c r="Q261" i="3" s="1"/>
  <c r="Q275" i="3" a="1"/>
  <c r="Q275" i="3" s="1"/>
  <c r="Q279" i="3" a="1"/>
  <c r="Q279" i="3" s="1"/>
  <c r="Q294" i="3" a="1"/>
  <c r="Q294" i="3" s="1"/>
  <c r="Q297" i="3" a="1"/>
  <c r="Q297" i="3" s="1"/>
  <c r="Q300" i="3" a="1"/>
  <c r="Q300" i="3" s="1"/>
  <c r="Q310" i="3" a="1"/>
  <c r="Q310" i="3" s="1"/>
  <c r="Q313" i="3" a="1"/>
  <c r="Q313" i="3" s="1"/>
  <c r="Q320" i="3" a="1"/>
  <c r="Q320" i="3" s="1"/>
  <c r="Q327" i="3" a="1"/>
  <c r="Q327" i="3" s="1"/>
  <c r="Q331" i="3" a="1"/>
  <c r="Q331" i="3" s="1"/>
  <c r="Q338" i="3" a="1"/>
  <c r="Q338" i="3" s="1"/>
  <c r="Q345" i="3" a="1"/>
  <c r="Q345" i="3" s="1"/>
  <c r="Q352" i="3" a="1"/>
  <c r="Q352" i="3" s="1"/>
  <c r="Q101" i="3" a="1"/>
  <c r="Q101" i="3" s="1"/>
  <c r="Q184" i="3" a="1"/>
  <c r="Q184" i="3" s="1"/>
  <c r="P39" i="60" s="1"/>
  <c r="Q227" i="3" a="1"/>
  <c r="Q227" i="3" s="1"/>
  <c r="Q241" i="3" a="1"/>
  <c r="Q241" i="3" s="1"/>
  <c r="Q262" i="3" a="1"/>
  <c r="Q262" i="3" s="1"/>
  <c r="Q284" i="3" a="1"/>
  <c r="Q284" i="3" s="1"/>
  <c r="Q291" i="3" a="1"/>
  <c r="Q291" i="3" s="1"/>
  <c r="Q307" i="3" a="1"/>
  <c r="Q307" i="3" s="1"/>
  <c r="Q317" i="3" a="1"/>
  <c r="Q317" i="3" s="1"/>
  <c r="Q324" i="3" a="1"/>
  <c r="Q324" i="3" s="1"/>
  <c r="Q342" i="3" a="1"/>
  <c r="Q342" i="3" s="1"/>
  <c r="Q349" i="3" a="1"/>
  <c r="Q349" i="3" s="1"/>
  <c r="Q356" i="3" a="1"/>
  <c r="Q356" i="3" s="1"/>
  <c r="Q76" i="3" a="1"/>
  <c r="Q76" i="3" s="1"/>
  <c r="Q133" i="3" a="1"/>
  <c r="Q133" i="3" s="1"/>
  <c r="Q214" i="3" a="1"/>
  <c r="Q214" i="3" s="1"/>
  <c r="Q223" i="3" a="1"/>
  <c r="Q223" i="3" s="1"/>
  <c r="Q232" i="3" a="1"/>
  <c r="Q232" i="3" s="1"/>
  <c r="Q242" i="3" a="1"/>
  <c r="Q242" i="3" s="1"/>
  <c r="Q247" i="3" a="1"/>
  <c r="Q247" i="3" s="1"/>
  <c r="Q252" i="3" a="1"/>
  <c r="Q252" i="3" s="1"/>
  <c r="Q257" i="3" a="1"/>
  <c r="Q257" i="3" s="1"/>
  <c r="Q280" i="3" a="1"/>
  <c r="Q280" i="3" s="1"/>
  <c r="Q288" i="3" a="1"/>
  <c r="Q288" i="3" s="1"/>
  <c r="Q298" i="3" a="1"/>
  <c r="Q298" i="3" s="1"/>
  <c r="Q301" i="3" a="1"/>
  <c r="Q301" i="3" s="1"/>
  <c r="Q304" i="3" a="1"/>
  <c r="Q304" i="3" s="1"/>
  <c r="Q314" i="3" a="1"/>
  <c r="Q314" i="3" s="1"/>
  <c r="Q321" i="3" a="1"/>
  <c r="Q321" i="3" s="1"/>
  <c r="Q328" i="3" a="1"/>
  <c r="Q328" i="3" s="1"/>
  <c r="Q335" i="3" a="1"/>
  <c r="Q335" i="3" s="1"/>
  <c r="Q339" i="3" a="1"/>
  <c r="Q339" i="3" s="1"/>
  <c r="Q346" i="3" a="1"/>
  <c r="Q346" i="3" s="1"/>
  <c r="Q353" i="3" a="1"/>
  <c r="Q353" i="3" s="1"/>
  <c r="Q51" i="3" a="1"/>
  <c r="Q51" i="3" s="1"/>
  <c r="Q108" i="3" a="1"/>
  <c r="Q108" i="3" s="1"/>
  <c r="Q165" i="3" a="1"/>
  <c r="Q165" i="3" s="1"/>
  <c r="P20" i="60" s="1"/>
  <c r="Q219" i="3" a="1"/>
  <c r="Q219" i="3" s="1"/>
  <c r="Q253" i="3" a="1"/>
  <c r="Q253" i="3" s="1"/>
  <c r="Q258" i="3" a="1"/>
  <c r="Q258" i="3" s="1"/>
  <c r="Q263" i="3" a="1"/>
  <c r="Q263" i="3" s="1"/>
  <c r="Q268" i="3" a="1"/>
  <c r="Q268" i="3" s="1"/>
  <c r="Q272" i="3" a="1"/>
  <c r="Q272" i="3" s="1"/>
  <c r="Q276" i="3" a="1"/>
  <c r="Q276" i="3" s="1"/>
  <c r="Q281" i="3" a="1"/>
  <c r="Q281" i="3" s="1"/>
  <c r="Q285" i="3" a="1"/>
  <c r="Q285" i="3" s="1"/>
  <c r="Q295" i="3" a="1"/>
  <c r="Q295" i="3" s="1"/>
  <c r="Q311" i="3" a="1"/>
  <c r="Q311" i="3" s="1"/>
  <c r="Q318" i="3" a="1"/>
  <c r="Q318" i="3" s="1"/>
  <c r="Q325" i="3" a="1"/>
  <c r="Q325" i="3" s="1"/>
  <c r="Q332" i="3" a="1"/>
  <c r="Q332" i="3" s="1"/>
  <c r="Q350" i="3" a="1"/>
  <c r="Q350" i="3" s="1"/>
  <c r="Q357" i="3" a="1"/>
  <c r="Q357" i="3" s="1"/>
  <c r="Q83" i="3" a="1"/>
  <c r="Q83" i="3" s="1"/>
  <c r="Q140" i="3" a="1"/>
  <c r="Q140" i="3" s="1"/>
  <c r="Q192" i="3" a="1"/>
  <c r="Q192" i="3" s="1"/>
  <c r="P47" i="60" s="1"/>
  <c r="Q208" i="3" a="1"/>
  <c r="Q208" i="3" s="1"/>
  <c r="P63" i="60" s="1"/>
  <c r="Q224" i="3" a="1"/>
  <c r="Q224" i="3" s="1"/>
  <c r="Q229" i="3" a="1"/>
  <c r="Q229" i="3" s="1"/>
  <c r="Q238" i="3" a="1"/>
  <c r="Q238" i="3" s="1"/>
  <c r="Q248" i="3" a="1"/>
  <c r="Q248" i="3" s="1"/>
  <c r="Q277" i="3" a="1"/>
  <c r="Q277" i="3" s="1"/>
  <c r="Q289" i="3" a="1"/>
  <c r="Q289" i="3" s="1"/>
  <c r="Q292" i="3" a="1"/>
  <c r="Q292" i="3" s="1"/>
  <c r="Q302" i="3" a="1"/>
  <c r="Q302" i="3" s="1"/>
  <c r="Q305" i="3" a="1"/>
  <c r="Q305" i="3" s="1"/>
  <c r="Q308" i="3" a="1"/>
  <c r="Q308" i="3" s="1"/>
  <c r="Q315" i="3" a="1"/>
  <c r="Q315" i="3" s="1"/>
  <c r="Q322" i="3" a="1"/>
  <c r="Q322" i="3" s="1"/>
  <c r="Q329" i="3" a="1"/>
  <c r="Q329" i="3" s="1"/>
  <c r="Q336" i="3" a="1"/>
  <c r="Q336" i="3" s="1"/>
  <c r="Q343" i="3" a="1"/>
  <c r="Q343" i="3" s="1"/>
  <c r="Q347" i="3" a="1"/>
  <c r="Q347" i="3" s="1"/>
  <c r="Q354" i="3" a="1"/>
  <c r="Q354" i="3" s="1"/>
  <c r="Q90" i="3" a="1"/>
  <c r="Q90" i="3" s="1"/>
  <c r="Q147" i="3" a="1"/>
  <c r="Q147" i="3" s="1"/>
  <c r="P2" i="60" s="1"/>
  <c r="Q216" i="3" a="1"/>
  <c r="Q216" i="3" s="1"/>
  <c r="Q230" i="3" a="1"/>
  <c r="Q230" i="3" s="1"/>
  <c r="Q244" i="3" a="1"/>
  <c r="Q244" i="3" s="1"/>
  <c r="Q250" i="3" a="1"/>
  <c r="Q250" i="3" s="1"/>
  <c r="Q265" i="3" a="1"/>
  <c r="Q265" i="3" s="1"/>
  <c r="Q274" i="3" a="1"/>
  <c r="Q274" i="3" s="1"/>
  <c r="Q290" i="3" a="1"/>
  <c r="Q290" i="3" s="1"/>
  <c r="Q293" i="3" a="1"/>
  <c r="Q293" i="3" s="1"/>
  <c r="Q296" i="3" a="1"/>
  <c r="Q296" i="3" s="1"/>
  <c r="Q306" i="3" a="1"/>
  <c r="Q306" i="3" s="1"/>
  <c r="Q309" i="3" a="1"/>
  <c r="Q309" i="3" s="1"/>
  <c r="Q312" i="3" a="1"/>
  <c r="Q312" i="3" s="1"/>
  <c r="Q319" i="3" a="1"/>
  <c r="Q319" i="3" s="1"/>
  <c r="Q323" i="3" a="1"/>
  <c r="Q323" i="3" s="1"/>
  <c r="Q330" i="3" a="1"/>
  <c r="Q330" i="3" s="1"/>
  <c r="Q337" i="3" a="1"/>
  <c r="Q337" i="3" s="1"/>
  <c r="Q344" i="3" a="1"/>
  <c r="Q344" i="3" s="1"/>
  <c r="Q351" i="3" a="1"/>
  <c r="Q351" i="3" s="1"/>
  <c r="Q355" i="3" a="1"/>
  <c r="Q355" i="3" s="1"/>
  <c r="Q36" i="3" a="1"/>
  <c r="Q36" i="3" s="1"/>
  <c r="Q122" i="3" a="1"/>
  <c r="Q122" i="3" s="1"/>
  <c r="Q200" i="3" a="1"/>
  <c r="Q200" i="3" s="1"/>
  <c r="P55" i="60" s="1"/>
  <c r="Q226" i="3" a="1"/>
  <c r="Q226" i="3" s="1"/>
  <c r="Q235" i="3" a="1"/>
  <c r="Q235" i="3" s="1"/>
  <c r="Q240" i="3" a="1"/>
  <c r="Q240" i="3" s="1"/>
  <c r="Q245" i="3" a="1"/>
  <c r="Q245" i="3" s="1"/>
  <c r="Q260" i="3" a="1"/>
  <c r="Q260" i="3" s="1"/>
  <c r="Q266" i="3" a="1"/>
  <c r="Q266" i="3" s="1"/>
  <c r="Q270" i="3" a="1"/>
  <c r="Q270" i="3" s="1"/>
  <c r="Q303" i="3" a="1"/>
  <c r="Q303" i="3" s="1"/>
  <c r="Q316" i="3" a="1"/>
  <c r="Q316" i="3" s="1"/>
  <c r="Q334" i="3" a="1"/>
  <c r="Q334" i="3" s="1"/>
  <c r="Q341" i="3" a="1"/>
  <c r="Q341" i="3" s="1"/>
  <c r="Q348" i="3" a="1"/>
  <c r="Q348" i="3" s="1"/>
  <c r="Q254" i="3" a="1"/>
  <c r="Q254" i="3" s="1"/>
  <c r="Q6" i="3" a="1"/>
  <c r="Q6" i="3" s="1"/>
  <c r="Q58" i="3" a="1"/>
  <c r="Q58" i="3" s="1"/>
  <c r="Q220" i="3" a="1"/>
  <c r="Q220" i="3" s="1"/>
  <c r="Q264" i="3" a="1"/>
  <c r="Q264" i="3" s="1"/>
  <c r="Q115" i="3" a="1"/>
  <c r="Q115" i="3" s="1"/>
  <c r="Q269" i="3" a="1"/>
  <c r="Q269" i="3" s="1"/>
  <c r="Q299" i="3" a="1"/>
  <c r="Q299" i="3" s="1"/>
  <c r="Q326" i="3" a="1"/>
  <c r="Q326" i="3" s="1"/>
  <c r="Q273" i="3" a="1"/>
  <c r="Q273" i="3" s="1"/>
  <c r="Q358" i="3" a="1"/>
  <c r="Q358" i="3" s="1"/>
  <c r="Q282" i="3" a="1"/>
  <c r="Q282" i="3" s="1"/>
  <c r="Q7" i="3" a="1"/>
  <c r="Q7" i="3" s="1"/>
  <c r="Q210" i="3" a="1"/>
  <c r="Q210" i="3" s="1"/>
  <c r="P65" i="60" s="1"/>
  <c r="Q249" i="3" a="1"/>
  <c r="Q249" i="3" s="1"/>
  <c r="Q286" i="3" a="1"/>
  <c r="Q286" i="3" s="1"/>
  <c r="Q340" i="3" a="1"/>
  <c r="Q340" i="3" s="1"/>
  <c r="Q172" i="3" a="1"/>
  <c r="Q172" i="3" s="1"/>
  <c r="P27" i="60" s="1"/>
  <c r="Q278" i="3" a="1"/>
  <c r="Q278" i="3" s="1"/>
  <c r="Q333" i="3" a="1"/>
  <c r="Q333" i="3" s="1"/>
  <c r="O357" i="3" a="1"/>
  <c r="O357" i="3" s="1"/>
  <c r="O335" i="3" a="1"/>
  <c r="O335" i="3" s="1"/>
  <c r="O320" i="3" a="1"/>
  <c r="O320" i="3" s="1"/>
  <c r="O300" i="3" a="1"/>
  <c r="O300" i="3" s="1"/>
  <c r="O278" i="3" a="1"/>
  <c r="O278" i="3" s="1"/>
  <c r="O261" i="3" a="1"/>
  <c r="O261" i="3" s="1"/>
  <c r="O239" i="3" a="1"/>
  <c r="O239" i="3" s="1"/>
  <c r="O216" i="3" a="1"/>
  <c r="O216" i="3" s="1"/>
  <c r="O199" i="3" a="1"/>
  <c r="O199" i="3" s="1"/>
  <c r="N54" i="60" s="1"/>
  <c r="O176" i="3" a="1"/>
  <c r="O176" i="3" s="1"/>
  <c r="N31" i="60" s="1"/>
  <c r="O145" i="3" a="1"/>
  <c r="O145" i="3" s="1"/>
  <c r="O55" i="3" a="1"/>
  <c r="O55" i="3" s="1"/>
  <c r="O356" i="3" a="1"/>
  <c r="O356" i="3" s="1"/>
  <c r="O299" i="3" a="1"/>
  <c r="O299" i="3" s="1"/>
  <c r="O277" i="3" a="1"/>
  <c r="O277" i="3" s="1"/>
  <c r="O256" i="3" a="1"/>
  <c r="O256" i="3" s="1"/>
  <c r="O238" i="3" a="1"/>
  <c r="O238" i="3" s="1"/>
  <c r="O215" i="3" a="1"/>
  <c r="O215" i="3" s="1"/>
  <c r="O193" i="3" a="1"/>
  <c r="O193" i="3" s="1"/>
  <c r="N48" i="60" s="1"/>
  <c r="O139" i="3" a="1"/>
  <c r="O139" i="3" s="1"/>
  <c r="O109" i="3" a="1"/>
  <c r="O109" i="3" s="1"/>
  <c r="O11" i="3" a="1"/>
  <c r="O11" i="3" s="1"/>
  <c r="O19" i="3" a="1"/>
  <c r="O19" i="3" s="1"/>
  <c r="O27" i="3" a="1"/>
  <c r="O27" i="3" s="1"/>
  <c r="O35" i="3" a="1"/>
  <c r="O35" i="3" s="1"/>
  <c r="O50" i="3" a="1"/>
  <c r="O50" i="3" s="1"/>
  <c r="O58" i="3" a="1"/>
  <c r="O58" i="3" s="1"/>
  <c r="O66" i="3" a="1"/>
  <c r="O66" i="3" s="1"/>
  <c r="O74" i="3" a="1"/>
  <c r="O74" i="3" s="1"/>
  <c r="O82" i="3" a="1"/>
  <c r="O82" i="3" s="1"/>
  <c r="O89" i="3" a="1"/>
  <c r="O89" i="3" s="1"/>
  <c r="O97" i="3" a="1"/>
  <c r="O97" i="3" s="1"/>
  <c r="O104" i="3" a="1"/>
  <c r="O104" i="3" s="1"/>
  <c r="O112" i="3" a="1"/>
  <c r="O112" i="3" s="1"/>
  <c r="O119" i="3" a="1"/>
  <c r="O119" i="3" s="1"/>
  <c r="O127" i="3" a="1"/>
  <c r="O127" i="3" s="1"/>
  <c r="O135" i="3" a="1"/>
  <c r="O135" i="3" s="1"/>
  <c r="O142" i="3" a="1"/>
  <c r="O142" i="3" s="1"/>
  <c r="O150" i="3" a="1"/>
  <c r="O150" i="3" s="1"/>
  <c r="N5" i="60" s="1"/>
  <c r="O158" i="3" a="1"/>
  <c r="O158" i="3" s="1"/>
  <c r="N13" i="60" s="1"/>
  <c r="O166" i="3" a="1"/>
  <c r="O166" i="3" s="1"/>
  <c r="N21" i="60" s="1"/>
  <c r="O173" i="3" a="1"/>
  <c r="O173" i="3" s="1"/>
  <c r="N28" i="60" s="1"/>
  <c r="O180" i="3" a="1"/>
  <c r="O180" i="3" s="1"/>
  <c r="N35" i="60" s="1"/>
  <c r="O188" i="3" a="1"/>
  <c r="O188" i="3" s="1"/>
  <c r="N43" i="60" s="1"/>
  <c r="O196" i="3" a="1"/>
  <c r="O196" i="3" s="1"/>
  <c r="N51" i="60" s="1"/>
  <c r="O203" i="3" a="1"/>
  <c r="O203" i="3" s="1"/>
  <c r="N58" i="60" s="1"/>
  <c r="O211" i="3" a="1"/>
  <c r="O211" i="3" s="1"/>
  <c r="N66" i="60" s="1"/>
  <c r="O219" i="3" a="1"/>
  <c r="O219" i="3" s="1"/>
  <c r="O227" i="3" a="1"/>
  <c r="O227" i="3" s="1"/>
  <c r="O235" i="3" a="1"/>
  <c r="O235" i="3" s="1"/>
  <c r="O243" i="3" a="1"/>
  <c r="O243" i="3" s="1"/>
  <c r="O251" i="3" a="1"/>
  <c r="O251" i="3" s="1"/>
  <c r="O266" i="3" a="1"/>
  <c r="O266" i="3" s="1"/>
  <c r="O273" i="3" a="1"/>
  <c r="O273" i="3" s="1"/>
  <c r="O281" i="3" a="1"/>
  <c r="O281" i="3" s="1"/>
  <c r="O289" i="3" a="1"/>
  <c r="O289" i="3" s="1"/>
  <c r="O296" i="3" a="1"/>
  <c r="O296" i="3" s="1"/>
  <c r="O303" i="3" a="1"/>
  <c r="O303" i="3" s="1"/>
  <c r="O310" i="3" a="1"/>
  <c r="O310" i="3" s="1"/>
  <c r="O317" i="3" a="1"/>
  <c r="O317" i="3" s="1"/>
  <c r="O324" i="3" a="1"/>
  <c r="O324" i="3" s="1"/>
  <c r="O331" i="3" a="1"/>
  <c r="O331" i="3" s="1"/>
  <c r="O338" i="3" a="1"/>
  <c r="O338" i="3" s="1"/>
  <c r="O345" i="3" a="1"/>
  <c r="O345" i="3" s="1"/>
  <c r="O353" i="3" a="1"/>
  <c r="O353" i="3" s="1"/>
  <c r="O12" i="3" a="1"/>
  <c r="O12" i="3" s="1"/>
  <c r="O20" i="3" a="1"/>
  <c r="O20" i="3" s="1"/>
  <c r="O28" i="3" a="1"/>
  <c r="O28" i="3" s="1"/>
  <c r="O36" i="3" a="1"/>
  <c r="O36" i="3" s="1"/>
  <c r="O43" i="3" a="1"/>
  <c r="O43" i="3" s="1"/>
  <c r="O51" i="3" a="1"/>
  <c r="O51" i="3" s="1"/>
  <c r="O59" i="3" a="1"/>
  <c r="O59" i="3" s="1"/>
  <c r="O67" i="3" a="1"/>
  <c r="O67" i="3" s="1"/>
  <c r="O75" i="3" a="1"/>
  <c r="O75" i="3" s="1"/>
  <c r="O90" i="3" a="1"/>
  <c r="O90" i="3" s="1"/>
  <c r="O98" i="3" a="1"/>
  <c r="O98" i="3" s="1"/>
  <c r="O105" i="3" a="1"/>
  <c r="O105" i="3" s="1"/>
  <c r="O113" i="3" a="1"/>
  <c r="O113" i="3" s="1"/>
  <c r="O120" i="3" a="1"/>
  <c r="O120" i="3" s="1"/>
  <c r="O128" i="3" a="1"/>
  <c r="O128" i="3" s="1"/>
  <c r="O136" i="3" a="1"/>
  <c r="O136" i="3" s="1"/>
  <c r="O143" i="3" a="1"/>
  <c r="O143" i="3" s="1"/>
  <c r="O151" i="3" a="1"/>
  <c r="O151" i="3" s="1"/>
  <c r="N6" i="60" s="1"/>
  <c r="O159" i="3" a="1"/>
  <c r="O159" i="3" s="1"/>
  <c r="N14" i="60" s="1"/>
  <c r="O167" i="3" a="1"/>
  <c r="O167" i="3" s="1"/>
  <c r="N22" i="60" s="1"/>
  <c r="O174" i="3" a="1"/>
  <c r="O174" i="3" s="1"/>
  <c r="N29" i="60" s="1"/>
  <c r="O181" i="3" a="1"/>
  <c r="O181" i="3" s="1"/>
  <c r="N36" i="60" s="1"/>
  <c r="O189" i="3" a="1"/>
  <c r="O189" i="3" s="1"/>
  <c r="N44" i="60" s="1"/>
  <c r="O197" i="3" a="1"/>
  <c r="O197" i="3" s="1"/>
  <c r="N52" i="60" s="1"/>
  <c r="O204" i="3" a="1"/>
  <c r="O204" i="3" s="1"/>
  <c r="N59" i="60" s="1"/>
  <c r="O212" i="3" a="1"/>
  <c r="O212" i="3" s="1"/>
  <c r="N67" i="60" s="1"/>
  <c r="O220" i="3" a="1"/>
  <c r="O220" i="3" s="1"/>
  <c r="O228" i="3" a="1"/>
  <c r="O228" i="3" s="1"/>
  <c r="O236" i="3" a="1"/>
  <c r="O236" i="3" s="1"/>
  <c r="O244" i="3" a="1"/>
  <c r="O244" i="3" s="1"/>
  <c r="O252" i="3" a="1"/>
  <c r="O252" i="3" s="1"/>
  <c r="O259" i="3" a="1"/>
  <c r="O259" i="3" s="1"/>
  <c r="O274" i="3" a="1"/>
  <c r="O274" i="3" s="1"/>
  <c r="O282" i="3" a="1"/>
  <c r="O282" i="3" s="1"/>
  <c r="O290" i="3" a="1"/>
  <c r="O290" i="3" s="1"/>
  <c r="O297" i="3" a="1"/>
  <c r="O297" i="3" s="1"/>
  <c r="O304" i="3" a="1"/>
  <c r="O304" i="3" s="1"/>
  <c r="O311" i="3" a="1"/>
  <c r="O311" i="3" s="1"/>
  <c r="O318" i="3" a="1"/>
  <c r="O318" i="3" s="1"/>
  <c r="O325" i="3" a="1"/>
  <c r="O325" i="3" s="1"/>
  <c r="O332" i="3" a="1"/>
  <c r="O332" i="3" s="1"/>
  <c r="O339" i="3" a="1"/>
  <c r="O339" i="3" s="1"/>
  <c r="O346" i="3" a="1"/>
  <c r="O346" i="3" s="1"/>
  <c r="O354" i="3" a="1"/>
  <c r="O354" i="3" s="1"/>
  <c r="O6" i="3" a="1"/>
  <c r="O6" i="3" s="1"/>
  <c r="O13" i="3" a="1"/>
  <c r="O13" i="3" s="1"/>
  <c r="O21" i="3" a="1"/>
  <c r="O21" i="3" s="1"/>
  <c r="O29" i="3" a="1"/>
  <c r="O29" i="3" s="1"/>
  <c r="O37" i="3" a="1"/>
  <c r="O37" i="3" s="1"/>
  <c r="O44" i="3" a="1"/>
  <c r="O44" i="3" s="1"/>
  <c r="O52" i="3" a="1"/>
  <c r="O52" i="3" s="1"/>
  <c r="O60" i="3" a="1"/>
  <c r="O60" i="3" s="1"/>
  <c r="O68" i="3" a="1"/>
  <c r="O68" i="3" s="1"/>
  <c r="O76" i="3" a="1"/>
  <c r="O76" i="3" s="1"/>
  <c r="O83" i="3" a="1"/>
  <c r="O83" i="3" s="1"/>
  <c r="O91" i="3" a="1"/>
  <c r="O91" i="3" s="1"/>
  <c r="O106" i="3" a="1"/>
  <c r="O106" i="3" s="1"/>
  <c r="O114" i="3" a="1"/>
  <c r="O114" i="3" s="1"/>
  <c r="O121" i="3" a="1"/>
  <c r="O121" i="3" s="1"/>
  <c r="O129" i="3" a="1"/>
  <c r="O129" i="3" s="1"/>
  <c r="O137" i="3" a="1"/>
  <c r="O137" i="3" s="1"/>
  <c r="O144" i="3" a="1"/>
  <c r="O144" i="3" s="1"/>
  <c r="O152" i="3" a="1"/>
  <c r="O152" i="3" s="1"/>
  <c r="N7" i="60" s="1"/>
  <c r="O160" i="3" a="1"/>
  <c r="O160" i="3" s="1"/>
  <c r="N15" i="60" s="1"/>
  <c r="O168" i="3" a="1"/>
  <c r="O168" i="3" s="1"/>
  <c r="N23" i="60" s="1"/>
  <c r="O175" i="3" a="1"/>
  <c r="O175" i="3" s="1"/>
  <c r="N30" i="60" s="1"/>
  <c r="O182" i="3" a="1"/>
  <c r="O182" i="3" s="1"/>
  <c r="N37" i="60" s="1"/>
  <c r="O190" i="3" a="1"/>
  <c r="O190" i="3" s="1"/>
  <c r="N45" i="60" s="1"/>
  <c r="O198" i="3" a="1"/>
  <c r="O198" i="3" s="1"/>
  <c r="N53" i="60" s="1"/>
  <c r="O205" i="3" a="1"/>
  <c r="O205" i="3" s="1"/>
  <c r="N60" i="60" s="1"/>
  <c r="O213" i="3" a="1"/>
  <c r="O213" i="3" s="1"/>
  <c r="O221" i="3" a="1"/>
  <c r="O221" i="3" s="1"/>
  <c r="O229" i="3" a="1"/>
  <c r="O229" i="3" s="1"/>
  <c r="O237" i="3" a="1"/>
  <c r="O237" i="3" s="1"/>
  <c r="O245" i="3" a="1"/>
  <c r="O245" i="3" s="1"/>
  <c r="O253" i="3" a="1"/>
  <c r="O253" i="3" s="1"/>
  <c r="O260" i="3" a="1"/>
  <c r="O260" i="3" s="1"/>
  <c r="O267" i="3" a="1"/>
  <c r="O267" i="3" s="1"/>
  <c r="O275" i="3" a="1"/>
  <c r="O275" i="3" s="1"/>
  <c r="O283" i="3" a="1"/>
  <c r="O283" i="3" s="1"/>
  <c r="O298" i="3" a="1"/>
  <c r="O298" i="3" s="1"/>
  <c r="O305" i="3" a="1"/>
  <c r="O305" i="3" s="1"/>
  <c r="O312" i="3" a="1"/>
  <c r="O312" i="3" s="1"/>
  <c r="O319" i="3" a="1"/>
  <c r="O319" i="3" s="1"/>
  <c r="O326" i="3" a="1"/>
  <c r="O326" i="3" s="1"/>
  <c r="O333" i="3" a="1"/>
  <c r="O333" i="3" s="1"/>
  <c r="O340" i="3" a="1"/>
  <c r="O340" i="3" s="1"/>
  <c r="O347" i="3" a="1"/>
  <c r="O347" i="3" s="1"/>
  <c r="O355" i="3" a="1"/>
  <c r="O355" i="3" s="1"/>
  <c r="O14" i="3" a="1"/>
  <c r="O14" i="3" s="1"/>
  <c r="O22" i="3" a="1"/>
  <c r="O22" i="3" s="1"/>
  <c r="O30" i="3" a="1"/>
  <c r="O30" i="3" s="1"/>
  <c r="O38" i="3" a="1"/>
  <c r="O38" i="3" s="1"/>
  <c r="O45" i="3" a="1"/>
  <c r="O45" i="3" s="1"/>
  <c r="O53" i="3" a="1"/>
  <c r="O53" i="3" s="1"/>
  <c r="O61" i="3" a="1"/>
  <c r="O61" i="3" s="1"/>
  <c r="O69" i="3" a="1"/>
  <c r="O69" i="3" s="1"/>
  <c r="O77" i="3" a="1"/>
  <c r="O77" i="3" s="1"/>
  <c r="O84" i="3" a="1"/>
  <c r="O84" i="3" s="1"/>
  <c r="O92" i="3" a="1"/>
  <c r="O92" i="3" s="1"/>
  <c r="O99" i="3" a="1"/>
  <c r="O99" i="3" s="1"/>
  <c r="O107" i="3" a="1"/>
  <c r="O107" i="3" s="1"/>
  <c r="O15" i="3" a="1"/>
  <c r="O15" i="3" s="1"/>
  <c r="O23" i="3" a="1"/>
  <c r="O23" i="3" s="1"/>
  <c r="O31" i="3" a="1"/>
  <c r="O31" i="3" s="1"/>
  <c r="O39" i="3" a="1"/>
  <c r="O39" i="3" s="1"/>
  <c r="O46" i="3" a="1"/>
  <c r="O46" i="3" s="1"/>
  <c r="O54" i="3" a="1"/>
  <c r="O54" i="3" s="1"/>
  <c r="O62" i="3" a="1"/>
  <c r="O62" i="3" s="1"/>
  <c r="O70" i="3" a="1"/>
  <c r="O70" i="3" s="1"/>
  <c r="O78" i="3" a="1"/>
  <c r="O78" i="3" s="1"/>
  <c r="O85" i="3" a="1"/>
  <c r="O85" i="3" s="1"/>
  <c r="O93" i="3" a="1"/>
  <c r="O93" i="3" s="1"/>
  <c r="O100" i="3" a="1"/>
  <c r="O100" i="3" s="1"/>
  <c r="O108" i="3" a="1"/>
  <c r="O108" i="3" s="1"/>
  <c r="O115" i="3" a="1"/>
  <c r="O115" i="3" s="1"/>
  <c r="O123" i="3" a="1"/>
  <c r="O123" i="3" s="1"/>
  <c r="O131" i="3" a="1"/>
  <c r="O131" i="3" s="1"/>
  <c r="O146" i="3" a="1"/>
  <c r="O146" i="3" s="1"/>
  <c r="O154" i="3" a="1"/>
  <c r="O154" i="3" s="1"/>
  <c r="N9" i="60" s="1"/>
  <c r="O162" i="3" a="1"/>
  <c r="O162" i="3" s="1"/>
  <c r="N17" i="60" s="1"/>
  <c r="O170" i="3" a="1"/>
  <c r="O170" i="3" s="1"/>
  <c r="N25" i="60" s="1"/>
  <c r="O177" i="3" a="1"/>
  <c r="O177" i="3" s="1"/>
  <c r="N32" i="60" s="1"/>
  <c r="O9" i="3" a="1"/>
  <c r="O9" i="3" s="1"/>
  <c r="O17" i="3" a="1"/>
  <c r="O17" i="3" s="1"/>
  <c r="O25" i="3" a="1"/>
  <c r="O25" i="3" s="1"/>
  <c r="O33" i="3" a="1"/>
  <c r="O33" i="3" s="1"/>
  <c r="O41" i="3" a="1"/>
  <c r="O41" i="3" s="1"/>
  <c r="O48" i="3" a="1"/>
  <c r="O48" i="3" s="1"/>
  <c r="O56" i="3" a="1"/>
  <c r="O56" i="3" s="1"/>
  <c r="O64" i="3" a="1"/>
  <c r="O64" i="3" s="1"/>
  <c r="O72" i="3" a="1"/>
  <c r="O72" i="3" s="1"/>
  <c r="O80" i="3" a="1"/>
  <c r="O80" i="3" s="1"/>
  <c r="O87" i="3" a="1"/>
  <c r="O87" i="3" s="1"/>
  <c r="O95" i="3" a="1"/>
  <c r="O95" i="3" s="1"/>
  <c r="O102" i="3" a="1"/>
  <c r="O102" i="3" s="1"/>
  <c r="O110" i="3" a="1"/>
  <c r="O110" i="3" s="1"/>
  <c r="O117" i="3" a="1"/>
  <c r="O117" i="3" s="1"/>
  <c r="O125" i="3" a="1"/>
  <c r="O125" i="3" s="1"/>
  <c r="O133" i="3" a="1"/>
  <c r="O133" i="3" s="1"/>
  <c r="O140" i="3" a="1"/>
  <c r="O140" i="3" s="1"/>
  <c r="O148" i="3" a="1"/>
  <c r="O148" i="3" s="1"/>
  <c r="N3" i="60" s="1"/>
  <c r="O156" i="3" a="1"/>
  <c r="O156" i="3" s="1"/>
  <c r="N11" i="60" s="1"/>
  <c r="O164" i="3" a="1"/>
  <c r="O164" i="3" s="1"/>
  <c r="N19" i="60" s="1"/>
  <c r="O171" i="3" a="1"/>
  <c r="O171" i="3" s="1"/>
  <c r="N26" i="60" s="1"/>
  <c r="O186" i="3" a="1"/>
  <c r="O186" i="3" s="1"/>
  <c r="N41" i="60" s="1"/>
  <c r="O194" i="3" a="1"/>
  <c r="O194" i="3" s="1"/>
  <c r="N49" i="60" s="1"/>
  <c r="O202" i="3" a="1"/>
  <c r="O202" i="3" s="1"/>
  <c r="N57" i="60" s="1"/>
  <c r="O209" i="3" a="1"/>
  <c r="O209" i="3" s="1"/>
  <c r="N64" i="60" s="1"/>
  <c r="O217" i="3" a="1"/>
  <c r="O217" i="3" s="1"/>
  <c r="O225" i="3" a="1"/>
  <c r="O225" i="3" s="1"/>
  <c r="O233" i="3" a="1"/>
  <c r="O233" i="3" s="1"/>
  <c r="O241" i="3" a="1"/>
  <c r="O241" i="3" s="1"/>
  <c r="O249" i="3" a="1"/>
  <c r="O249" i="3" s="1"/>
  <c r="O257" i="3" a="1"/>
  <c r="O257" i="3" s="1"/>
  <c r="O264" i="3" a="1"/>
  <c r="O264" i="3" s="1"/>
  <c r="O271" i="3" a="1"/>
  <c r="O271" i="3" s="1"/>
  <c r="O279" i="3" a="1"/>
  <c r="O279" i="3" s="1"/>
  <c r="O287" i="3" a="1"/>
  <c r="O287" i="3" s="1"/>
  <c r="O294" i="3" a="1"/>
  <c r="O294" i="3" s="1"/>
  <c r="O302" i="3" a="1"/>
  <c r="O302" i="3" s="1"/>
  <c r="O315" i="3" a="1"/>
  <c r="O315" i="3" s="1"/>
  <c r="O329" i="3" a="1"/>
  <c r="O329" i="3" s="1"/>
  <c r="O336" i="3" a="1"/>
  <c r="O336" i="3" s="1"/>
  <c r="O343" i="3" a="1"/>
  <c r="O343" i="3" s="1"/>
  <c r="O351" i="3" a="1"/>
  <c r="O351" i="3" s="1"/>
  <c r="O10" i="3" a="1"/>
  <c r="O10" i="3" s="1"/>
  <c r="O18" i="3" a="1"/>
  <c r="O18" i="3" s="1"/>
  <c r="O26" i="3" a="1"/>
  <c r="O26" i="3" s="1"/>
  <c r="O34" i="3" a="1"/>
  <c r="O34" i="3" s="1"/>
  <c r="O42" i="3" a="1"/>
  <c r="O42" i="3" s="1"/>
  <c r="O49" i="3" a="1"/>
  <c r="O49" i="3" s="1"/>
  <c r="O57" i="3" a="1"/>
  <c r="O57" i="3" s="1"/>
  <c r="O65" i="3" a="1"/>
  <c r="O65" i="3" s="1"/>
  <c r="O73" i="3" a="1"/>
  <c r="O73" i="3" s="1"/>
  <c r="O81" i="3" a="1"/>
  <c r="O81" i="3" s="1"/>
  <c r="O88" i="3" a="1"/>
  <c r="O88" i="3" s="1"/>
  <c r="O96" i="3" a="1"/>
  <c r="O96" i="3" s="1"/>
  <c r="O103" i="3" a="1"/>
  <c r="O103" i="3" s="1"/>
  <c r="O111" i="3" a="1"/>
  <c r="O111" i="3" s="1"/>
  <c r="O118" i="3" a="1"/>
  <c r="O118" i="3" s="1"/>
  <c r="O126" i="3" a="1"/>
  <c r="O126" i="3" s="1"/>
  <c r="O134" i="3" a="1"/>
  <c r="O134" i="3" s="1"/>
  <c r="O141" i="3" a="1"/>
  <c r="O141" i="3" s="1"/>
  <c r="O149" i="3" a="1"/>
  <c r="O149" i="3" s="1"/>
  <c r="N4" i="60" s="1"/>
  <c r="O157" i="3" a="1"/>
  <c r="O157" i="3" s="1"/>
  <c r="N12" i="60" s="1"/>
  <c r="O165" i="3" a="1"/>
  <c r="O165" i="3" s="1"/>
  <c r="N20" i="60" s="1"/>
  <c r="O172" i="3" a="1"/>
  <c r="O172" i="3" s="1"/>
  <c r="N27" i="60" s="1"/>
  <c r="O179" i="3" a="1"/>
  <c r="O179" i="3" s="1"/>
  <c r="N34" i="60" s="1"/>
  <c r="O187" i="3" a="1"/>
  <c r="O187" i="3" s="1"/>
  <c r="N42" i="60" s="1"/>
  <c r="O195" i="3" a="1"/>
  <c r="O195" i="3" s="1"/>
  <c r="N50" i="60" s="1"/>
  <c r="O210" i="3" a="1"/>
  <c r="O210" i="3" s="1"/>
  <c r="N65" i="60" s="1"/>
  <c r="O218" i="3" a="1"/>
  <c r="O218" i="3" s="1"/>
  <c r="O226" i="3" a="1"/>
  <c r="O226" i="3" s="1"/>
  <c r="O234" i="3" a="1"/>
  <c r="O234" i="3" s="1"/>
  <c r="O242" i="3" a="1"/>
  <c r="O242" i="3" s="1"/>
  <c r="O250" i="3" a="1"/>
  <c r="O250" i="3" s="1"/>
  <c r="O258" i="3" a="1"/>
  <c r="O258" i="3" s="1"/>
  <c r="O265" i="3" a="1"/>
  <c r="O265" i="3" s="1"/>
  <c r="O272" i="3" a="1"/>
  <c r="O272" i="3" s="1"/>
  <c r="O280" i="3" a="1"/>
  <c r="O280" i="3" s="1"/>
  <c r="O288" i="3" a="1"/>
  <c r="O288" i="3" s="1"/>
  <c r="O295" i="3" a="1"/>
  <c r="O295" i="3" s="1"/>
  <c r="O309" i="3" a="1"/>
  <c r="O309" i="3" s="1"/>
  <c r="O316" i="3" a="1"/>
  <c r="O316" i="3" s="1"/>
  <c r="O323" i="3" a="1"/>
  <c r="O323" i="3" s="1"/>
  <c r="O330" i="3" a="1"/>
  <c r="O330" i="3" s="1"/>
  <c r="O337" i="3" a="1"/>
  <c r="O337" i="3" s="1"/>
  <c r="O344" i="3" a="1"/>
  <c r="O344" i="3" s="1"/>
  <c r="O352" i="3" a="1"/>
  <c r="O352" i="3" s="1"/>
  <c r="O7" i="3" a="1"/>
  <c r="O7" i="3" s="1"/>
  <c r="O349" i="3" a="1"/>
  <c r="O349" i="3" s="1"/>
  <c r="O328" i="3" a="1"/>
  <c r="O328" i="3" s="1"/>
  <c r="O313" i="3" a="1"/>
  <c r="O313" i="3" s="1"/>
  <c r="O292" i="3" a="1"/>
  <c r="O292" i="3" s="1"/>
  <c r="O270" i="3" a="1"/>
  <c r="O270" i="3" s="1"/>
  <c r="O254" i="3" a="1"/>
  <c r="O254" i="3" s="1"/>
  <c r="O231" i="3" a="1"/>
  <c r="O231" i="3" s="1"/>
  <c r="O208" i="3" a="1"/>
  <c r="O208" i="3" s="1"/>
  <c r="N63" i="60" s="1"/>
  <c r="O191" i="3" a="1"/>
  <c r="O191" i="3" s="1"/>
  <c r="N46" i="60" s="1"/>
  <c r="O163" i="3" a="1"/>
  <c r="O163" i="3" s="1"/>
  <c r="N18" i="60" s="1"/>
  <c r="O132" i="3" a="1"/>
  <c r="O132" i="3" s="1"/>
  <c r="O94" i="3" a="1"/>
  <c r="O94" i="3" s="1"/>
  <c r="O32" i="3" a="1"/>
  <c r="O32" i="3" s="1"/>
  <c r="R336" i="3" a="1"/>
  <c r="R336" i="3" s="1"/>
  <c r="R308" i="3" a="1"/>
  <c r="R308" i="3" s="1"/>
  <c r="R194" i="3" a="1"/>
  <c r="R194" i="3" s="1"/>
  <c r="R329" i="3" a="1"/>
  <c r="R329" i="3" s="1"/>
  <c r="R143" i="3" a="1"/>
  <c r="R143" i="3" s="1"/>
  <c r="O50" i="72" s="1"/>
  <c r="R354" i="3" a="1"/>
  <c r="R354" i="3" s="1"/>
  <c r="R6" i="3" a="1"/>
  <c r="R6" i="3" s="1"/>
  <c r="R22" i="3" a="1"/>
  <c r="R22" i="3" s="1"/>
  <c r="R52" i="3" a="1"/>
  <c r="R52" i="3" s="1"/>
  <c r="R59" i="3" a="1"/>
  <c r="R59" i="3" s="1"/>
  <c r="R66" i="3" a="1"/>
  <c r="R66" i="3" s="1"/>
  <c r="R84" i="3" a="1"/>
  <c r="R84" i="3" s="1"/>
  <c r="R91" i="3" a="1"/>
  <c r="R91" i="3" s="1"/>
  <c r="R98" i="3" a="1"/>
  <c r="R98" i="3" s="1"/>
  <c r="O5" i="72" s="1"/>
  <c r="R116" i="3" a="1"/>
  <c r="R116" i="3" s="1"/>
  <c r="O23" i="72" s="1"/>
  <c r="R123" i="3" a="1"/>
  <c r="R123" i="3" s="1"/>
  <c r="O30" i="72" s="1"/>
  <c r="R130" i="3" a="1"/>
  <c r="R130" i="3" s="1"/>
  <c r="O37" i="72" s="1"/>
  <c r="R148" i="3" a="1"/>
  <c r="R148" i="3" s="1"/>
  <c r="R155" i="3" a="1"/>
  <c r="R155" i="3" s="1"/>
  <c r="R162" i="3" a="1"/>
  <c r="R162" i="3" s="1"/>
  <c r="R8" i="3" a="1"/>
  <c r="R8" i="3" s="1"/>
  <c r="R12" i="3" a="1"/>
  <c r="R12" i="3" s="1"/>
  <c r="R19" i="3" a="1"/>
  <c r="R19" i="3" s="1"/>
  <c r="R26" i="3" a="1"/>
  <c r="R26" i="3" s="1"/>
  <c r="R30" i="3" a="1"/>
  <c r="R30" i="3" s="1"/>
  <c r="R37" i="3" a="1"/>
  <c r="R37" i="3" s="1"/>
  <c r="R41" i="3" a="1"/>
  <c r="R41" i="3" s="1"/>
  <c r="R45" i="3" a="1"/>
  <c r="R45" i="3" s="1"/>
  <c r="R49" i="3" a="1"/>
  <c r="R49" i="3" s="1"/>
  <c r="R56" i="3" a="1"/>
  <c r="R56" i="3" s="1"/>
  <c r="R63" i="3" a="1"/>
  <c r="R63" i="3" s="1"/>
  <c r="R70" i="3" a="1"/>
  <c r="R70" i="3" s="1"/>
  <c r="R77" i="3" a="1"/>
  <c r="R77" i="3" s="1"/>
  <c r="R81" i="3" a="1"/>
  <c r="R81" i="3" s="1"/>
  <c r="R88" i="3" a="1"/>
  <c r="R88" i="3" s="1"/>
  <c r="R95" i="3" a="1"/>
  <c r="R95" i="3" s="1"/>
  <c r="O2" i="72" s="1"/>
  <c r="R102" i="3" a="1"/>
  <c r="R102" i="3" s="1"/>
  <c r="O9" i="72" s="1"/>
  <c r="R109" i="3" a="1"/>
  <c r="R109" i="3" s="1"/>
  <c r="O16" i="72" s="1"/>
  <c r="R113" i="3" a="1"/>
  <c r="R113" i="3" s="1"/>
  <c r="O20" i="72" s="1"/>
  <c r="R120" i="3" a="1"/>
  <c r="R120" i="3" s="1"/>
  <c r="O27" i="72" s="1"/>
  <c r="R127" i="3" a="1"/>
  <c r="R127" i="3" s="1"/>
  <c r="O34" i="72" s="1"/>
  <c r="R134" i="3" a="1"/>
  <c r="R134" i="3" s="1"/>
  <c r="O41" i="72" s="1"/>
  <c r="R141" i="3" a="1"/>
  <c r="R141" i="3" s="1"/>
  <c r="O48" i="72" s="1"/>
  <c r="R145" i="3" a="1"/>
  <c r="R145" i="3" s="1"/>
  <c r="O52" i="72" s="1"/>
  <c r="R152" i="3" a="1"/>
  <c r="R152" i="3" s="1"/>
  <c r="R159" i="3" a="1"/>
  <c r="R159" i="3" s="1"/>
  <c r="R166" i="3" a="1"/>
  <c r="R166" i="3" s="1"/>
  <c r="R173" i="3" a="1"/>
  <c r="R173" i="3" s="1"/>
  <c r="R177" i="3" a="1"/>
  <c r="R177" i="3" s="1"/>
  <c r="R182" i="3" a="1"/>
  <c r="R182" i="3" s="1"/>
  <c r="R185" i="3" a="1"/>
  <c r="R185" i="3" s="1"/>
  <c r="R190" i="3" a="1"/>
  <c r="R190" i="3" s="1"/>
  <c r="R193" i="3" a="1"/>
  <c r="R193" i="3" s="1"/>
  <c r="R198" i="3" a="1"/>
  <c r="R198" i="3" s="1"/>
  <c r="R201" i="3" a="1"/>
  <c r="R201" i="3" s="1"/>
  <c r="R206" i="3" a="1"/>
  <c r="R206" i="3" s="1"/>
  <c r="R209" i="3" a="1"/>
  <c r="R209" i="3" s="1"/>
  <c r="R16" i="3" a="1"/>
  <c r="R16" i="3" s="1"/>
  <c r="R34" i="3" a="1"/>
  <c r="R34" i="3" s="1"/>
  <c r="R60" i="3" a="1"/>
  <c r="R60" i="3" s="1"/>
  <c r="R67" i="3" a="1"/>
  <c r="R67" i="3" s="1"/>
  <c r="R74" i="3" a="1"/>
  <c r="R74" i="3" s="1"/>
  <c r="R92" i="3" a="1"/>
  <c r="R92" i="3" s="1"/>
  <c r="R99" i="3" a="1"/>
  <c r="R99" i="3" s="1"/>
  <c r="O6" i="72" s="1"/>
  <c r="R106" i="3" a="1"/>
  <c r="R106" i="3" s="1"/>
  <c r="O13" i="72" s="1"/>
  <c r="R124" i="3" a="1"/>
  <c r="R124" i="3" s="1"/>
  <c r="O31" i="72" s="1"/>
  <c r="R131" i="3" a="1"/>
  <c r="R131" i="3" s="1"/>
  <c r="O38" i="72" s="1"/>
  <c r="R138" i="3" a="1"/>
  <c r="R138" i="3" s="1"/>
  <c r="O45" i="72" s="1"/>
  <c r="R156" i="3" a="1"/>
  <c r="R156" i="3" s="1"/>
  <c r="R163" i="3" a="1"/>
  <c r="R163" i="3" s="1"/>
  <c r="R170" i="3" a="1"/>
  <c r="R170" i="3" s="1"/>
  <c r="R226" i="3" a="1"/>
  <c r="R226" i="3" s="1"/>
  <c r="R235" i="3" a="1"/>
  <c r="R235" i="3" s="1"/>
  <c r="R241" i="3" a="1"/>
  <c r="R241" i="3" s="1"/>
  <c r="R244" i="3" a="1"/>
  <c r="R244" i="3" s="1"/>
  <c r="R257" i="3" a="1"/>
  <c r="R257" i="3" s="1"/>
  <c r="R260" i="3" a="1"/>
  <c r="R260" i="3" s="1"/>
  <c r="R273" i="3" a="1"/>
  <c r="R273" i="3" s="1"/>
  <c r="R276" i="3" a="1"/>
  <c r="R276" i="3" s="1"/>
  <c r="R9" i="3" a="1"/>
  <c r="R9" i="3" s="1"/>
  <c r="R13" i="3" a="1"/>
  <c r="R13" i="3" s="1"/>
  <c r="R20" i="3" a="1"/>
  <c r="R20" i="3" s="1"/>
  <c r="R23" i="3" a="1"/>
  <c r="R23" i="3" s="1"/>
  <c r="R27" i="3" a="1"/>
  <c r="R27" i="3" s="1"/>
  <c r="R31" i="3" a="1"/>
  <c r="R31" i="3" s="1"/>
  <c r="R38" i="3" a="1"/>
  <c r="R38" i="3" s="1"/>
  <c r="R42" i="3" a="1"/>
  <c r="R42" i="3" s="1"/>
  <c r="R46" i="3" a="1"/>
  <c r="R46" i="3" s="1"/>
  <c r="R53" i="3" a="1"/>
  <c r="R53" i="3" s="1"/>
  <c r="R57" i="3" a="1"/>
  <c r="R57" i="3" s="1"/>
  <c r="R64" i="3" a="1"/>
  <c r="R64" i="3" s="1"/>
  <c r="R71" i="3" a="1"/>
  <c r="R71" i="3" s="1"/>
  <c r="R78" i="3" a="1"/>
  <c r="R78" i="3" s="1"/>
  <c r="R85" i="3" a="1"/>
  <c r="R85" i="3" s="1"/>
  <c r="R89" i="3" a="1"/>
  <c r="R89" i="3" s="1"/>
  <c r="R96" i="3" a="1"/>
  <c r="R96" i="3" s="1"/>
  <c r="O3" i="72" s="1"/>
  <c r="R103" i="3" a="1"/>
  <c r="R103" i="3" s="1"/>
  <c r="O10" i="72" s="1"/>
  <c r="R110" i="3" a="1"/>
  <c r="R110" i="3" s="1"/>
  <c r="O17" i="72" s="1"/>
  <c r="R117" i="3" a="1"/>
  <c r="R117" i="3" s="1"/>
  <c r="O24" i="72" s="1"/>
  <c r="R121" i="3" a="1"/>
  <c r="R121" i="3" s="1"/>
  <c r="O28" i="72" s="1"/>
  <c r="R128" i="3" a="1"/>
  <c r="R128" i="3" s="1"/>
  <c r="O35" i="72" s="1"/>
  <c r="R135" i="3" a="1"/>
  <c r="R135" i="3" s="1"/>
  <c r="O42" i="72" s="1"/>
  <c r="R142" i="3" a="1"/>
  <c r="R142" i="3" s="1"/>
  <c r="O49" i="72" s="1"/>
  <c r="R149" i="3" a="1"/>
  <c r="R149" i="3" s="1"/>
  <c r="R153" i="3" a="1"/>
  <c r="R153" i="3" s="1"/>
  <c r="R160" i="3" a="1"/>
  <c r="R160" i="3" s="1"/>
  <c r="R167" i="3" a="1"/>
  <c r="R167" i="3" s="1"/>
  <c r="R174" i="3" a="1"/>
  <c r="R174" i="3" s="1"/>
  <c r="R180" i="3" a="1"/>
  <c r="R180" i="3" s="1"/>
  <c r="R183" i="3" a="1"/>
  <c r="R183" i="3" s="1"/>
  <c r="R188" i="3" a="1"/>
  <c r="R188" i="3" s="1"/>
  <c r="R191" i="3" a="1"/>
  <c r="R191" i="3" s="1"/>
  <c r="R196" i="3" a="1"/>
  <c r="R196" i="3" s="1"/>
  <c r="R199" i="3" a="1"/>
  <c r="R199" i="3" s="1"/>
  <c r="R17" i="3" a="1"/>
  <c r="R17" i="3" s="1"/>
  <c r="R35" i="3" a="1"/>
  <c r="R35" i="3" s="1"/>
  <c r="R50" i="3" a="1"/>
  <c r="R50" i="3" s="1"/>
  <c r="R68" i="3" a="1"/>
  <c r="R68" i="3" s="1"/>
  <c r="R75" i="3" a="1"/>
  <c r="R75" i="3" s="1"/>
  <c r="R82" i="3" a="1"/>
  <c r="R82" i="3" s="1"/>
  <c r="R100" i="3" a="1"/>
  <c r="R100" i="3" s="1"/>
  <c r="O7" i="72" s="1"/>
  <c r="R107" i="3" a="1"/>
  <c r="R107" i="3" s="1"/>
  <c r="O14" i="72" s="1"/>
  <c r="R114" i="3" a="1"/>
  <c r="R114" i="3" s="1"/>
  <c r="O21" i="72" s="1"/>
  <c r="R132" i="3" a="1"/>
  <c r="R132" i="3" s="1"/>
  <c r="O39" i="72" s="1"/>
  <c r="R139" i="3" a="1"/>
  <c r="R139" i="3" s="1"/>
  <c r="O46" i="72" s="1"/>
  <c r="R146" i="3" a="1"/>
  <c r="R146" i="3" s="1"/>
  <c r="O53" i="72" s="1"/>
  <c r="R164" i="3" a="1"/>
  <c r="R164" i="3" s="1"/>
  <c r="R171" i="3" a="1"/>
  <c r="R171" i="3" s="1"/>
  <c r="R218" i="3" a="1"/>
  <c r="R218" i="3" s="1"/>
  <c r="R227" i="3" a="1"/>
  <c r="R227" i="3" s="1"/>
  <c r="R245" i="3" a="1"/>
  <c r="R245" i="3" s="1"/>
  <c r="R248" i="3" a="1"/>
  <c r="R248" i="3" s="1"/>
  <c r="R261" i="3" a="1"/>
  <c r="R261" i="3" s="1"/>
  <c r="R264" i="3" a="1"/>
  <c r="R264" i="3" s="1"/>
  <c r="R277" i="3" a="1"/>
  <c r="R277" i="3" s="1"/>
  <c r="R280" i="3" a="1"/>
  <c r="R280" i="3" s="1"/>
  <c r="R21" i="3" a="1"/>
  <c r="R21" i="3" s="1"/>
  <c r="R36" i="3" a="1"/>
  <c r="R36" i="3" s="1"/>
  <c r="R51" i="3" a="1"/>
  <c r="R51" i="3" s="1"/>
  <c r="R58" i="3" a="1"/>
  <c r="R58" i="3" s="1"/>
  <c r="R76" i="3" a="1"/>
  <c r="R76" i="3" s="1"/>
  <c r="R83" i="3" a="1"/>
  <c r="R83" i="3" s="1"/>
  <c r="R90" i="3" a="1"/>
  <c r="R90" i="3" s="1"/>
  <c r="R108" i="3" a="1"/>
  <c r="R108" i="3" s="1"/>
  <c r="O15" i="72" s="1"/>
  <c r="R115" i="3" a="1"/>
  <c r="R115" i="3" s="1"/>
  <c r="O22" i="72" s="1"/>
  <c r="R122" i="3" a="1"/>
  <c r="R122" i="3" s="1"/>
  <c r="O29" i="72" s="1"/>
  <c r="R140" i="3" a="1"/>
  <c r="R140" i="3" s="1"/>
  <c r="O47" i="72" s="1"/>
  <c r="R147" i="3" a="1"/>
  <c r="R147" i="3" s="1"/>
  <c r="R154" i="3" a="1"/>
  <c r="R154" i="3" s="1"/>
  <c r="R172" i="3" a="1"/>
  <c r="R172" i="3" s="1"/>
  <c r="R219" i="3" a="1"/>
  <c r="R219" i="3" s="1"/>
  <c r="R249" i="3" a="1"/>
  <c r="R249" i="3" s="1"/>
  <c r="R252" i="3" a="1"/>
  <c r="R252" i="3" s="1"/>
  <c r="R265" i="3" a="1"/>
  <c r="R265" i="3" s="1"/>
  <c r="R11" i="3" a="1"/>
  <c r="R11" i="3" s="1"/>
  <c r="R15" i="3" a="1"/>
  <c r="R15" i="3" s="1"/>
  <c r="R18" i="3" a="1"/>
  <c r="R18" i="3" s="1"/>
  <c r="R25" i="3" a="1"/>
  <c r="R25" i="3" s="1"/>
  <c r="R29" i="3" a="1"/>
  <c r="R29" i="3" s="1"/>
  <c r="R33" i="3" a="1"/>
  <c r="R33" i="3" s="1"/>
  <c r="R40" i="3" a="1"/>
  <c r="R40" i="3" s="1"/>
  <c r="R44" i="3" a="1"/>
  <c r="R44" i="3" s="1"/>
  <c r="R48" i="3" a="1"/>
  <c r="R48" i="3" s="1"/>
  <c r="R55" i="3" a="1"/>
  <c r="R55" i="3" s="1"/>
  <c r="R62" i="3" a="1"/>
  <c r="R62" i="3" s="1"/>
  <c r="R69" i="3" a="1"/>
  <c r="R69" i="3" s="1"/>
  <c r="R73" i="3" a="1"/>
  <c r="R73" i="3" s="1"/>
  <c r="R80" i="3" a="1"/>
  <c r="R80" i="3" s="1"/>
  <c r="R87" i="3" a="1"/>
  <c r="R87" i="3" s="1"/>
  <c r="R94" i="3" a="1"/>
  <c r="R94" i="3" s="1"/>
  <c r="R101" i="3" a="1"/>
  <c r="R101" i="3" s="1"/>
  <c r="O8" i="72" s="1"/>
  <c r="R105" i="3" a="1"/>
  <c r="R105" i="3" s="1"/>
  <c r="O12" i="72" s="1"/>
  <c r="R112" i="3" a="1"/>
  <c r="R112" i="3" s="1"/>
  <c r="O19" i="72" s="1"/>
  <c r="R119" i="3" a="1"/>
  <c r="R119" i="3" s="1"/>
  <c r="O26" i="72" s="1"/>
  <c r="R126" i="3" a="1"/>
  <c r="R126" i="3" s="1"/>
  <c r="O33" i="72" s="1"/>
  <c r="R133" i="3" a="1"/>
  <c r="R133" i="3" s="1"/>
  <c r="O40" i="72" s="1"/>
  <c r="R137" i="3" a="1"/>
  <c r="R137" i="3" s="1"/>
  <c r="O44" i="72" s="1"/>
  <c r="R144" i="3" a="1"/>
  <c r="R144" i="3" s="1"/>
  <c r="O51" i="72" s="1"/>
  <c r="R151" i="3" a="1"/>
  <c r="R151" i="3" s="1"/>
  <c r="R158" i="3" a="1"/>
  <c r="R158" i="3" s="1"/>
  <c r="R165" i="3" a="1"/>
  <c r="R165" i="3" s="1"/>
  <c r="R169" i="3" a="1"/>
  <c r="R169" i="3" s="1"/>
  <c r="R176" i="3" a="1"/>
  <c r="R176" i="3" s="1"/>
  <c r="R179" i="3" a="1"/>
  <c r="R179" i="3" s="1"/>
  <c r="R184" i="3" a="1"/>
  <c r="R184" i="3" s="1"/>
  <c r="R187" i="3" a="1"/>
  <c r="R187" i="3" s="1"/>
  <c r="R192" i="3" a="1"/>
  <c r="R192" i="3" s="1"/>
  <c r="R195" i="3" a="1"/>
  <c r="R195" i="3" s="1"/>
  <c r="R200" i="3" a="1"/>
  <c r="R200" i="3" s="1"/>
  <c r="R203" i="3" a="1"/>
  <c r="R203" i="3" s="1"/>
  <c r="R208" i="3" a="1"/>
  <c r="R208" i="3" s="1"/>
  <c r="R211" i="3" a="1"/>
  <c r="R211" i="3" s="1"/>
  <c r="R10" i="3" a="1"/>
  <c r="R10" i="3" s="1"/>
  <c r="R39" i="3" a="1"/>
  <c r="R39" i="3" s="1"/>
  <c r="R97" i="3" a="1"/>
  <c r="R97" i="3" s="1"/>
  <c r="O4" i="72" s="1"/>
  <c r="R125" i="3" a="1"/>
  <c r="R125" i="3" s="1"/>
  <c r="O32" i="72" s="1"/>
  <c r="R181" i="3" a="1"/>
  <c r="R181" i="3" s="1"/>
  <c r="R202" i="3" a="1"/>
  <c r="R202" i="3" s="1"/>
  <c r="R212" i="3" a="1"/>
  <c r="R212" i="3" s="1"/>
  <c r="R231" i="3" a="1"/>
  <c r="R231" i="3" s="1"/>
  <c r="R240" i="3" a="1"/>
  <c r="R240" i="3" s="1"/>
  <c r="R250" i="3" a="1"/>
  <c r="R250" i="3" s="1"/>
  <c r="R270" i="3" a="1"/>
  <c r="R270" i="3" s="1"/>
  <c r="R283" i="3" a="1"/>
  <c r="R283" i="3" s="1"/>
  <c r="R287" i="3" a="1"/>
  <c r="R287" i="3" s="1"/>
  <c r="R290" i="3" a="1"/>
  <c r="R290" i="3" s="1"/>
  <c r="R303" i="3" a="1"/>
  <c r="R303" i="3" s="1"/>
  <c r="R306" i="3" a="1"/>
  <c r="R306" i="3" s="1"/>
  <c r="R316" i="3" a="1"/>
  <c r="R316" i="3" s="1"/>
  <c r="R341" i="3" a="1"/>
  <c r="R341" i="3" s="1"/>
  <c r="R348" i="3" a="1"/>
  <c r="R348" i="3" s="1"/>
  <c r="R14" i="3" a="1"/>
  <c r="R14" i="3" s="1"/>
  <c r="R43" i="3" a="1"/>
  <c r="R43" i="3" s="1"/>
  <c r="R72" i="3" a="1"/>
  <c r="R72" i="3" s="1"/>
  <c r="R129" i="3" a="1"/>
  <c r="R129" i="3" s="1"/>
  <c r="O36" i="72" s="1"/>
  <c r="R157" i="3" a="1"/>
  <c r="R157" i="3" s="1"/>
  <c r="R204" i="3" a="1"/>
  <c r="R204" i="3" s="1"/>
  <c r="R213" i="3" a="1"/>
  <c r="R213" i="3" s="1"/>
  <c r="O120" i="72" s="1"/>
  <c r="R217" i="3" a="1"/>
  <c r="R217" i="3" s="1"/>
  <c r="R222" i="3" a="1"/>
  <c r="R222" i="3" s="1"/>
  <c r="R236" i="3" a="1"/>
  <c r="R236" i="3" s="1"/>
  <c r="R246" i="3" a="1"/>
  <c r="R246" i="3" s="1"/>
  <c r="R251" i="3" a="1"/>
  <c r="R251" i="3" s="1"/>
  <c r="R256" i="3" a="1"/>
  <c r="R256" i="3" s="1"/>
  <c r="R266" i="3" a="1"/>
  <c r="R266" i="3" s="1"/>
  <c r="R271" i="3" a="1"/>
  <c r="R271" i="3" s="1"/>
  <c r="R275" i="3" a="1"/>
  <c r="R275" i="3" s="1"/>
  <c r="R279" i="3" a="1"/>
  <c r="R279" i="3" s="1"/>
  <c r="R297" i="3" a="1"/>
  <c r="R297" i="3" s="1"/>
  <c r="R300" i="3" a="1"/>
  <c r="R300" i="3" s="1"/>
  <c r="R313" i="3" a="1"/>
  <c r="R313" i="3" s="1"/>
  <c r="R320" i="3" a="1"/>
  <c r="R320" i="3" s="1"/>
  <c r="R327" i="3" a="1"/>
  <c r="R327" i="3" s="1"/>
  <c r="R331" i="3" a="1"/>
  <c r="R331" i="3" s="1"/>
  <c r="R334" i="3" a="1"/>
  <c r="R334" i="3" s="1"/>
  <c r="R338" i="3" a="1"/>
  <c r="R338" i="3" s="1"/>
  <c r="R345" i="3" a="1"/>
  <c r="R345" i="3" s="1"/>
  <c r="R352" i="3" a="1"/>
  <c r="R352" i="3" s="1"/>
  <c r="R47" i="3" a="1"/>
  <c r="R47" i="3" s="1"/>
  <c r="R104" i="3" a="1"/>
  <c r="R104" i="3" s="1"/>
  <c r="O11" i="72" s="1"/>
  <c r="R161" i="3" a="1"/>
  <c r="R161" i="3" s="1"/>
  <c r="R186" i="3" a="1"/>
  <c r="R186" i="3" s="1"/>
  <c r="R205" i="3" a="1"/>
  <c r="R205" i="3" s="1"/>
  <c r="R237" i="3" a="1"/>
  <c r="R237" i="3" s="1"/>
  <c r="R262" i="3" a="1"/>
  <c r="R262" i="3" s="1"/>
  <c r="R267" i="3" a="1"/>
  <c r="R267" i="3" s="1"/>
  <c r="R284" i="3" a="1"/>
  <c r="R284" i="3" s="1"/>
  <c r="R291" i="3" a="1"/>
  <c r="R291" i="3" s="1"/>
  <c r="R294" i="3" a="1"/>
  <c r="R294" i="3" s="1"/>
  <c r="R307" i="3" a="1"/>
  <c r="R307" i="3" s="1"/>
  <c r="R310" i="3" a="1"/>
  <c r="R310" i="3" s="1"/>
  <c r="R317" i="3" a="1"/>
  <c r="R317" i="3" s="1"/>
  <c r="R324" i="3" a="1"/>
  <c r="R324" i="3" s="1"/>
  <c r="R349" i="3" a="1"/>
  <c r="R349" i="3" s="1"/>
  <c r="R356" i="3" a="1"/>
  <c r="R356" i="3" s="1"/>
  <c r="R79" i="3" a="1"/>
  <c r="R79" i="3" s="1"/>
  <c r="R136" i="3" a="1"/>
  <c r="R136" i="3" s="1"/>
  <c r="O43" i="72" s="1"/>
  <c r="R189" i="3" a="1"/>
  <c r="R189" i="3" s="1"/>
  <c r="R207" i="3" a="1"/>
  <c r="R207" i="3" s="1"/>
  <c r="R223" i="3" a="1"/>
  <c r="R223" i="3" s="1"/>
  <c r="R228" i="3" a="1"/>
  <c r="R228" i="3" s="1"/>
  <c r="R232" i="3" a="1"/>
  <c r="R232" i="3" s="1"/>
  <c r="R242" i="3" a="1"/>
  <c r="R242" i="3" s="1"/>
  <c r="R247" i="3" a="1"/>
  <c r="R247" i="3" s="1"/>
  <c r="R288" i="3" a="1"/>
  <c r="R288" i="3" s="1"/>
  <c r="R301" i="3" a="1"/>
  <c r="R301" i="3" s="1"/>
  <c r="R304" i="3" a="1"/>
  <c r="R304" i="3" s="1"/>
  <c r="R314" i="3" a="1"/>
  <c r="R314" i="3" s="1"/>
  <c r="R321" i="3" a="1"/>
  <c r="R321" i="3" s="1"/>
  <c r="R328" i="3" a="1"/>
  <c r="R328" i="3" s="1"/>
  <c r="R335" i="3" a="1"/>
  <c r="R335" i="3" s="1"/>
  <c r="R339" i="3" a="1"/>
  <c r="R339" i="3" s="1"/>
  <c r="R342" i="3" a="1"/>
  <c r="R342" i="3" s="1"/>
  <c r="R346" i="3" a="1"/>
  <c r="R346" i="3" s="1"/>
  <c r="R353" i="3" a="1"/>
  <c r="R353" i="3" s="1"/>
  <c r="R24" i="3" a="1"/>
  <c r="R24" i="3" s="1"/>
  <c r="R54" i="3" a="1"/>
  <c r="R54" i="3" s="1"/>
  <c r="R111" i="3" a="1"/>
  <c r="R111" i="3" s="1"/>
  <c r="O18" i="72" s="1"/>
  <c r="R168" i="3" a="1"/>
  <c r="R168" i="3" s="1"/>
  <c r="R214" i="3" a="1"/>
  <c r="R214" i="3" s="1"/>
  <c r="R233" i="3" a="1"/>
  <c r="R233" i="3" s="1"/>
  <c r="R243" i="3" a="1"/>
  <c r="R243" i="3" s="1"/>
  <c r="R253" i="3" a="1"/>
  <c r="R253" i="3" s="1"/>
  <c r="R258" i="3" a="1"/>
  <c r="R258" i="3" s="1"/>
  <c r="R263" i="3" a="1"/>
  <c r="R263" i="3" s="1"/>
  <c r="R268" i="3" a="1"/>
  <c r="R268" i="3" s="1"/>
  <c r="R272" i="3" a="1"/>
  <c r="R272" i="3" s="1"/>
  <c r="R281" i="3" a="1"/>
  <c r="R281" i="3" s="1"/>
  <c r="R285" i="3" a="1"/>
  <c r="R285" i="3" s="1"/>
  <c r="R295" i="3" a="1"/>
  <c r="R295" i="3" s="1"/>
  <c r="R298" i="3" a="1"/>
  <c r="R298" i="3" s="1"/>
  <c r="R311" i="3" a="1"/>
  <c r="R311" i="3" s="1"/>
  <c r="R325" i="3" a="1"/>
  <c r="R325" i="3" s="1"/>
  <c r="R332" i="3" a="1"/>
  <c r="R332" i="3" s="1"/>
  <c r="R357" i="3" a="1"/>
  <c r="R357" i="3" s="1"/>
  <c r="R32" i="3" a="1"/>
  <c r="R32" i="3" s="1"/>
  <c r="R61" i="3" a="1"/>
  <c r="R61" i="3" s="1"/>
  <c r="R118" i="3" a="1"/>
  <c r="R118" i="3" s="1"/>
  <c r="O25" i="72" s="1"/>
  <c r="R175" i="3" a="1"/>
  <c r="R175" i="3" s="1"/>
  <c r="R197" i="3" a="1"/>
  <c r="R197" i="3" s="1"/>
  <c r="R210" i="3" a="1"/>
  <c r="R210" i="3" s="1"/>
  <c r="R220" i="3" a="1"/>
  <c r="R220" i="3" s="1"/>
  <c r="R225" i="3" a="1"/>
  <c r="R225" i="3" s="1"/>
  <c r="R234" i="3" a="1"/>
  <c r="R234" i="3" s="1"/>
  <c r="R239" i="3" a="1"/>
  <c r="R239" i="3" s="1"/>
  <c r="R254" i="3" a="1"/>
  <c r="R254" i="3" s="1"/>
  <c r="R269" i="3" a="1"/>
  <c r="R269" i="3" s="1"/>
  <c r="R299" i="3" a="1"/>
  <c r="R299" i="3" s="1"/>
  <c r="R302" i="3" a="1"/>
  <c r="R302" i="3" s="1"/>
  <c r="R333" i="3" a="1"/>
  <c r="R333" i="3" s="1"/>
  <c r="R340" i="3" a="1"/>
  <c r="R340" i="3" s="1"/>
  <c r="R65" i="3" a="1"/>
  <c r="R65" i="3" s="1"/>
  <c r="R93" i="3" a="1"/>
  <c r="R93" i="3" s="1"/>
  <c r="R150" i="3" a="1"/>
  <c r="R150" i="3" s="1"/>
  <c r="R178" i="3" a="1"/>
  <c r="R178" i="3" s="1"/>
  <c r="R216" i="3" a="1"/>
  <c r="R216" i="3" s="1"/>
  <c r="R221" i="3" a="1"/>
  <c r="R221" i="3" s="1"/>
  <c r="R230" i="3" a="1"/>
  <c r="R230" i="3" s="1"/>
  <c r="R255" i="3" a="1"/>
  <c r="R255" i="3" s="1"/>
  <c r="R274" i="3" a="1"/>
  <c r="R274" i="3" s="1"/>
  <c r="R278" i="3" a="1"/>
  <c r="R278" i="3" s="1"/>
  <c r="R282" i="3" a="1"/>
  <c r="R282" i="3" s="1"/>
  <c r="R286" i="3" a="1"/>
  <c r="R286" i="3" s="1"/>
  <c r="R293" i="3" a="1"/>
  <c r="R293" i="3" s="1"/>
  <c r="R296" i="3" a="1"/>
  <c r="R296" i="3" s="1"/>
  <c r="R309" i="3" a="1"/>
  <c r="R309" i="3" s="1"/>
  <c r="R312" i="3" a="1"/>
  <c r="R312" i="3" s="1"/>
  <c r="R319" i="3" a="1"/>
  <c r="R319" i="3" s="1"/>
  <c r="R323" i="3" a="1"/>
  <c r="R323" i="3" s="1"/>
  <c r="R326" i="3" a="1"/>
  <c r="R326" i="3" s="1"/>
  <c r="R330" i="3" a="1"/>
  <c r="R330" i="3" s="1"/>
  <c r="R337" i="3" a="1"/>
  <c r="R337" i="3" s="1"/>
  <c r="R344" i="3" a="1"/>
  <c r="R344" i="3" s="1"/>
  <c r="R351" i="3" a="1"/>
  <c r="R351" i="3" s="1"/>
  <c r="R355" i="3" a="1"/>
  <c r="R355" i="3" s="1"/>
  <c r="R358" i="3" a="1"/>
  <c r="R358" i="3" s="1"/>
  <c r="R350" i="3" a="1"/>
  <c r="R350" i="3" s="1"/>
  <c r="R322" i="3" a="1"/>
  <c r="R322" i="3" s="1"/>
  <c r="R224" i="3" a="1"/>
  <c r="R224" i="3" s="1"/>
  <c r="R86" i="3" a="1"/>
  <c r="R86" i="3" s="1"/>
  <c r="R347" i="3" a="1"/>
  <c r="R347" i="3" s="1"/>
  <c r="R318" i="3" a="1"/>
  <c r="R318" i="3" s="1"/>
  <c r="R292" i="3" a="1"/>
  <c r="R292" i="3" s="1"/>
  <c r="R259" i="3" a="1"/>
  <c r="R259" i="3" s="1"/>
  <c r="R343" i="3" a="1"/>
  <c r="R343" i="3" s="1"/>
  <c r="R315" i="3" a="1"/>
  <c r="R315" i="3" s="1"/>
  <c r="R289" i="3" a="1"/>
  <c r="R289" i="3" s="1"/>
  <c r="R215" i="3" a="1"/>
  <c r="R215" i="3" s="1"/>
  <c r="R28" i="3" a="1"/>
  <c r="R28" i="3" s="1"/>
  <c r="P7" i="3" a="1"/>
  <c r="P7" i="3" s="1"/>
  <c r="R7" i="3" a="1"/>
  <c r="R7" i="3" s="1"/>
  <c r="K7" i="3" a="1"/>
  <c r="K7" i="3" s="1"/>
  <c r="M7" i="3" a="1"/>
  <c r="M7" i="3" s="1"/>
  <c r="AR62" i="68" l="1"/>
  <c r="G86" i="103"/>
  <c r="AR55" i="68"/>
  <c r="G79" i="103"/>
  <c r="AR47" i="68"/>
  <c r="G71" i="103"/>
  <c r="AR40" i="68"/>
  <c r="G64" i="103"/>
  <c r="AR79" i="68"/>
  <c r="G103" i="103"/>
  <c r="AR5" i="68"/>
  <c r="G29" i="103"/>
  <c r="AR100" i="68"/>
  <c r="G124" i="103"/>
  <c r="AR41" i="68"/>
  <c r="G65" i="103"/>
  <c r="AR61" i="68"/>
  <c r="G85" i="103"/>
  <c r="AR38" i="68"/>
  <c r="G62" i="103"/>
  <c r="AR67" i="68"/>
  <c r="G91" i="103"/>
  <c r="AR8" i="68"/>
  <c r="G32" i="103"/>
  <c r="AR51" i="68"/>
  <c r="G75" i="103"/>
  <c r="AR36" i="68"/>
  <c r="G60" i="103"/>
  <c r="AR69" i="68"/>
  <c r="G93" i="103"/>
  <c r="G5" i="62"/>
  <c r="G5" i="64" s="1"/>
  <c r="G5" i="103"/>
  <c r="AR71" i="68"/>
  <c r="G95" i="103"/>
  <c r="AR92" i="68"/>
  <c r="G116" i="103"/>
  <c r="AR34" i="68"/>
  <c r="G58" i="103"/>
  <c r="AR54" i="68"/>
  <c r="G78" i="103"/>
  <c r="AR97" i="68"/>
  <c r="G121" i="103"/>
  <c r="AR31" i="68"/>
  <c r="G55" i="103"/>
  <c r="AR59" i="68"/>
  <c r="G83" i="103"/>
  <c r="AR102" i="68"/>
  <c r="G126" i="103"/>
  <c r="AR43" i="68"/>
  <c r="G67" i="103"/>
  <c r="AR28" i="68"/>
  <c r="G52" i="103"/>
  <c r="AR77" i="68"/>
  <c r="G101" i="103"/>
  <c r="AR11" i="68"/>
  <c r="G35" i="103"/>
  <c r="AR64" i="68"/>
  <c r="G88" i="103"/>
  <c r="AR85" i="68"/>
  <c r="G109" i="103"/>
  <c r="AR26" i="68"/>
  <c r="G50" i="103"/>
  <c r="AR46" i="68"/>
  <c r="G70" i="103"/>
  <c r="AR83" i="68"/>
  <c r="G107" i="103"/>
  <c r="AR24" i="68"/>
  <c r="G48" i="103"/>
  <c r="AR52" i="68"/>
  <c r="G76" i="103"/>
  <c r="AR95" i="68"/>
  <c r="G119" i="103"/>
  <c r="AR29" i="68"/>
  <c r="G53" i="103"/>
  <c r="AR21" i="68"/>
  <c r="G45" i="103"/>
  <c r="AR57" i="68"/>
  <c r="G81" i="103"/>
  <c r="G7" i="62"/>
  <c r="G7" i="64" s="1"/>
  <c r="G7" i="103"/>
  <c r="AR78" i="68"/>
  <c r="G102" i="103"/>
  <c r="AR20" i="68"/>
  <c r="G44" i="103"/>
  <c r="AR39" i="68"/>
  <c r="G63" i="103"/>
  <c r="AR75" i="68"/>
  <c r="G99" i="103"/>
  <c r="AR17" i="68"/>
  <c r="G41" i="103"/>
  <c r="G127" i="103"/>
  <c r="N120" i="72"/>
  <c r="AR44" i="68"/>
  <c r="G68" i="103"/>
  <c r="AR88" i="68"/>
  <c r="G112" i="103"/>
  <c r="AR22" i="68"/>
  <c r="G46" i="103"/>
  <c r="AR80" i="68"/>
  <c r="G104" i="103"/>
  <c r="AR14" i="68"/>
  <c r="G38" i="103"/>
  <c r="AR49" i="68"/>
  <c r="G73" i="103"/>
  <c r="AR70" i="68"/>
  <c r="G94" i="103"/>
  <c r="AR12" i="68"/>
  <c r="G36" i="103"/>
  <c r="AR98" i="68"/>
  <c r="G122" i="103"/>
  <c r="AR32" i="68"/>
  <c r="G56" i="103"/>
  <c r="AR68" i="68"/>
  <c r="G92" i="103"/>
  <c r="AR9" i="68"/>
  <c r="G33" i="103"/>
  <c r="AR96" i="68"/>
  <c r="G120" i="103"/>
  <c r="AR37" i="68"/>
  <c r="G61" i="103"/>
  <c r="AR81" i="68"/>
  <c r="G105" i="103"/>
  <c r="AR15" i="68"/>
  <c r="G39" i="103"/>
  <c r="AR72" i="68"/>
  <c r="G96" i="103"/>
  <c r="AR6" i="68"/>
  <c r="G30" i="103"/>
  <c r="AR35" i="68"/>
  <c r="G59" i="103"/>
  <c r="AR63" i="68"/>
  <c r="G87" i="103"/>
  <c r="AR90" i="68"/>
  <c r="G114" i="103"/>
  <c r="AR25" i="68"/>
  <c r="G49" i="103"/>
  <c r="AR60" i="68"/>
  <c r="G84" i="103"/>
  <c r="AR89" i="68"/>
  <c r="G113" i="103"/>
  <c r="AR30" i="68"/>
  <c r="G54" i="103"/>
  <c r="AR73" i="68"/>
  <c r="G97" i="103"/>
  <c r="AR7" i="68"/>
  <c r="G31" i="103"/>
  <c r="AR65" i="68"/>
  <c r="G89" i="103"/>
  <c r="AR87" i="68"/>
  <c r="G111" i="103"/>
  <c r="AR93" i="68"/>
  <c r="G117" i="103"/>
  <c r="AR27" i="68"/>
  <c r="G51" i="103"/>
  <c r="AR56" i="68"/>
  <c r="G80" i="103"/>
  <c r="AR84" i="68"/>
  <c r="G108" i="103"/>
  <c r="AR18" i="68"/>
  <c r="G42" i="103"/>
  <c r="AR53" i="68"/>
  <c r="G77" i="103"/>
  <c r="AR82" i="68"/>
  <c r="G106" i="103"/>
  <c r="AR23" i="68"/>
  <c r="G47" i="103"/>
  <c r="AR66" i="68"/>
  <c r="G90" i="103"/>
  <c r="AR50" i="68"/>
  <c r="G74" i="103"/>
  <c r="AR33" i="68"/>
  <c r="G57" i="103"/>
  <c r="AR101" i="68"/>
  <c r="G125" i="103"/>
  <c r="AR99" i="68"/>
  <c r="G123" i="103"/>
  <c r="AR94" i="68"/>
  <c r="G118" i="103"/>
  <c r="AR91" i="68"/>
  <c r="G115" i="103"/>
  <c r="AR86" i="68"/>
  <c r="G110" i="103"/>
  <c r="AR13" i="68"/>
  <c r="G37" i="103"/>
  <c r="AR48" i="68"/>
  <c r="G72" i="103"/>
  <c r="G6" i="62"/>
  <c r="G6" i="64" s="1"/>
  <c r="G6" i="103"/>
  <c r="AR76" i="68"/>
  <c r="G100" i="103"/>
  <c r="AR10" i="68"/>
  <c r="G34" i="103"/>
  <c r="AR45" i="68"/>
  <c r="G69" i="103"/>
  <c r="AR74" i="68"/>
  <c r="G98" i="103"/>
  <c r="AR16" i="68"/>
  <c r="G40" i="103"/>
  <c r="AR58" i="68"/>
  <c r="G82" i="103"/>
  <c r="AR42" i="68"/>
  <c r="G66" i="103"/>
  <c r="G8" i="62"/>
  <c r="G8" i="64" s="1"/>
  <c r="G8" i="103"/>
  <c r="D133" i="66"/>
  <c r="D126" i="66"/>
  <c r="D111" i="66"/>
  <c r="D106" i="66"/>
  <c r="D128" i="66"/>
  <c r="D121" i="66"/>
  <c r="D114" i="66"/>
  <c r="D107" i="66"/>
  <c r="D139" i="66"/>
  <c r="D109" i="66"/>
  <c r="D141" i="66"/>
  <c r="D134" i="66"/>
  <c r="D119" i="66"/>
  <c r="D116" i="66"/>
  <c r="D136" i="66"/>
  <c r="D129" i="66"/>
  <c r="D122" i="66"/>
  <c r="D115" i="66"/>
  <c r="D124" i="66"/>
  <c r="D117" i="66"/>
  <c r="D110" i="66"/>
  <c r="D142" i="66"/>
  <c r="D127" i="66"/>
  <c r="D112" i="66"/>
  <c r="D132" i="66"/>
  <c r="D137" i="66"/>
  <c r="D130" i="66"/>
  <c r="D123" i="66"/>
  <c r="D125" i="66"/>
  <c r="D118" i="66"/>
  <c r="D108" i="66"/>
  <c r="D135" i="66"/>
  <c r="D120" i="66"/>
  <c r="D113" i="66"/>
  <c r="D140" i="66"/>
  <c r="D138" i="66"/>
  <c r="D131" i="66"/>
  <c r="G271" i="62"/>
  <c r="G271" i="64" s="1"/>
  <c r="AR247" i="68"/>
  <c r="G186" i="62"/>
  <c r="G186" i="64" s="1"/>
  <c r="AR162" i="68"/>
  <c r="G196" i="62"/>
  <c r="G196" i="64" s="1"/>
  <c r="AR172" i="68"/>
  <c r="G200" i="62"/>
  <c r="G200" i="64" s="1"/>
  <c r="AR176" i="68"/>
  <c r="G259" i="62"/>
  <c r="G259" i="64" s="1"/>
  <c r="AR235" i="68"/>
  <c r="G180" i="62"/>
  <c r="G180" i="64" s="1"/>
  <c r="AR156" i="68"/>
  <c r="G242" i="62"/>
  <c r="G242" i="64" s="1"/>
  <c r="AR218" i="68"/>
  <c r="G225" i="62"/>
  <c r="G225" i="64" s="1"/>
  <c r="AR201" i="68"/>
  <c r="G216" i="62"/>
  <c r="G216" i="64" s="1"/>
  <c r="AR192" i="68"/>
  <c r="G215" i="62"/>
  <c r="G215" i="64" s="1"/>
  <c r="AR191" i="68"/>
  <c r="G214" i="62"/>
  <c r="G214" i="64" s="1"/>
  <c r="AR190" i="68"/>
  <c r="G154" i="62"/>
  <c r="G154" i="64" s="1"/>
  <c r="AR130" i="68"/>
  <c r="G176" i="62"/>
  <c r="G176" i="64" s="1"/>
  <c r="AR152" i="68"/>
  <c r="G136" i="62"/>
  <c r="G136" i="64" s="1"/>
  <c r="AR112" i="68"/>
  <c r="G173" i="62"/>
  <c r="G173" i="64" s="1"/>
  <c r="AR149" i="68"/>
  <c r="G134" i="62"/>
  <c r="G134" i="64" s="1"/>
  <c r="AR110" i="68"/>
  <c r="G179" i="62"/>
  <c r="G179" i="64" s="1"/>
  <c r="AR155" i="68"/>
  <c r="G226" i="62"/>
  <c r="G226" i="64" s="1"/>
  <c r="AR202" i="68"/>
  <c r="G261" i="62"/>
  <c r="G261" i="64" s="1"/>
  <c r="AR237" i="68"/>
  <c r="G161" i="62"/>
  <c r="G161" i="64" s="1"/>
  <c r="AR137" i="68"/>
  <c r="G258" i="62"/>
  <c r="G258" i="64" s="1"/>
  <c r="AR234" i="68"/>
  <c r="G267" i="62"/>
  <c r="G267" i="64" s="1"/>
  <c r="AR243" i="68"/>
  <c r="G183" i="62"/>
  <c r="G183" i="64" s="1"/>
  <c r="AR159" i="68"/>
  <c r="G252" i="62"/>
  <c r="G252" i="64" s="1"/>
  <c r="AR228" i="68"/>
  <c r="G160" i="62"/>
  <c r="G160" i="64" s="1"/>
  <c r="AR136" i="68"/>
  <c r="G234" i="62"/>
  <c r="G234" i="64" s="1"/>
  <c r="AR210" i="68"/>
  <c r="G217" i="62"/>
  <c r="G217" i="64" s="1"/>
  <c r="AR193" i="68"/>
  <c r="G270" i="62"/>
  <c r="G270" i="64" s="1"/>
  <c r="AR246" i="68"/>
  <c r="G205" i="62"/>
  <c r="G205" i="64" s="1"/>
  <c r="AR181" i="68"/>
  <c r="G269" i="62"/>
  <c r="G269" i="64" s="1"/>
  <c r="AR245" i="68"/>
  <c r="G204" i="62"/>
  <c r="G204" i="64" s="1"/>
  <c r="AR180" i="68"/>
  <c r="G268" i="62"/>
  <c r="G268" i="64" s="1"/>
  <c r="AR244" i="68"/>
  <c r="G202" i="62"/>
  <c r="G202" i="64" s="1"/>
  <c r="AR178" i="68"/>
  <c r="G207" i="62"/>
  <c r="G207" i="64" s="1"/>
  <c r="AR183" i="68"/>
  <c r="G146" i="62"/>
  <c r="G146" i="64" s="1"/>
  <c r="AR122" i="68"/>
  <c r="G169" i="62"/>
  <c r="G169" i="64" s="1"/>
  <c r="AR145" i="68"/>
  <c r="G189" i="62"/>
  <c r="G189" i="64" s="1"/>
  <c r="AR165" i="68"/>
  <c r="G129" i="62"/>
  <c r="G129" i="64" s="1"/>
  <c r="AR105" i="68"/>
  <c r="G166" i="62"/>
  <c r="G166" i="64" s="1"/>
  <c r="AR142" i="68"/>
  <c r="G127" i="62"/>
  <c r="G127" i="64" s="1"/>
  <c r="AR103" i="68"/>
  <c r="G172" i="62"/>
  <c r="G172" i="64" s="1"/>
  <c r="AR148" i="68"/>
  <c r="G137" i="62"/>
  <c r="G137" i="64" s="1"/>
  <c r="AR113" i="68"/>
  <c r="G188" i="62"/>
  <c r="G188" i="64" s="1"/>
  <c r="AR164" i="68"/>
  <c r="G251" i="62"/>
  <c r="G251" i="64" s="1"/>
  <c r="AR227" i="68"/>
  <c r="G245" i="62"/>
  <c r="G245" i="64" s="1"/>
  <c r="AR221" i="68"/>
  <c r="G140" i="62"/>
  <c r="G140" i="64" s="1"/>
  <c r="AR116" i="68"/>
  <c r="G236" i="62"/>
  <c r="G236" i="64" s="1"/>
  <c r="AR212" i="68"/>
  <c r="G218" i="62"/>
  <c r="G218" i="64" s="1"/>
  <c r="AR194" i="68"/>
  <c r="G264" i="62"/>
  <c r="G264" i="64" s="1"/>
  <c r="AR240" i="68"/>
  <c r="G193" i="62"/>
  <c r="G193" i="64" s="1"/>
  <c r="AR169" i="68"/>
  <c r="G255" i="62"/>
  <c r="G255" i="64" s="1"/>
  <c r="AR231" i="68"/>
  <c r="G171" i="62"/>
  <c r="G171" i="64" s="1"/>
  <c r="AR147" i="68"/>
  <c r="G254" i="62"/>
  <c r="G254" i="64" s="1"/>
  <c r="AR230" i="68"/>
  <c r="G168" i="62"/>
  <c r="G168" i="64" s="1"/>
  <c r="AR144" i="68"/>
  <c r="G253" i="62"/>
  <c r="G253" i="64" s="1"/>
  <c r="AR229" i="68"/>
  <c r="G165" i="62"/>
  <c r="G165" i="64" s="1"/>
  <c r="AR141" i="68"/>
  <c r="G192" i="62"/>
  <c r="G192" i="64" s="1"/>
  <c r="AR168" i="68"/>
  <c r="G131" i="62"/>
  <c r="G131" i="64" s="1"/>
  <c r="AR107" i="68"/>
  <c r="G153" i="62"/>
  <c r="G153" i="64" s="1"/>
  <c r="AR129" i="68"/>
  <c r="G174" i="62"/>
  <c r="G174" i="64" s="1"/>
  <c r="AR150" i="68"/>
  <c r="G150" i="62"/>
  <c r="G150" i="64" s="1"/>
  <c r="AR126" i="68"/>
  <c r="G156" i="62"/>
  <c r="G156" i="64" s="1"/>
  <c r="AR132" i="68"/>
  <c r="G227" i="62"/>
  <c r="G227" i="64" s="1"/>
  <c r="AR203" i="68"/>
  <c r="G178" i="62"/>
  <c r="G178" i="64" s="1"/>
  <c r="AR154" i="68"/>
  <c r="G208" i="62"/>
  <c r="G208" i="64" s="1"/>
  <c r="AR184" i="68"/>
  <c r="G199" i="62"/>
  <c r="G199" i="64" s="1"/>
  <c r="AR175" i="68"/>
  <c r="G157" i="62"/>
  <c r="G157" i="64" s="1"/>
  <c r="AR133" i="68"/>
  <c r="G237" i="62"/>
  <c r="G237" i="64" s="1"/>
  <c r="AR213" i="68"/>
  <c r="G228" i="62"/>
  <c r="G228" i="64" s="1"/>
  <c r="AR204" i="68"/>
  <c r="G272" i="62"/>
  <c r="G272" i="64" s="1"/>
  <c r="AR248" i="68"/>
  <c r="G194" i="62"/>
  <c r="G194" i="64" s="1"/>
  <c r="AR170" i="68"/>
  <c r="G256" i="62"/>
  <c r="G256" i="64" s="1"/>
  <c r="AR232" i="68"/>
  <c r="G152" i="62"/>
  <c r="G152" i="64" s="1"/>
  <c r="AR128" i="68"/>
  <c r="G248" i="62"/>
  <c r="G248" i="64" s="1"/>
  <c r="AR224" i="68"/>
  <c r="G149" i="62"/>
  <c r="G149" i="64" s="1"/>
  <c r="AR125" i="68"/>
  <c r="G247" i="62"/>
  <c r="G247" i="64" s="1"/>
  <c r="AR223" i="68"/>
  <c r="G147" i="62"/>
  <c r="G147" i="64" s="1"/>
  <c r="AR123" i="68"/>
  <c r="G246" i="62"/>
  <c r="G246" i="64" s="1"/>
  <c r="AR222" i="68"/>
  <c r="G145" i="62"/>
  <c r="G145" i="64" s="1"/>
  <c r="AR121" i="68"/>
  <c r="G185" i="62"/>
  <c r="G185" i="64" s="1"/>
  <c r="AR161" i="68"/>
  <c r="G206" i="62"/>
  <c r="G206" i="64" s="1"/>
  <c r="AR182" i="68"/>
  <c r="G138" i="62"/>
  <c r="G138" i="64" s="1"/>
  <c r="AR114" i="68"/>
  <c r="G167" i="62"/>
  <c r="G167" i="64" s="1"/>
  <c r="AR143" i="68"/>
  <c r="G210" i="62"/>
  <c r="G210" i="64" s="1"/>
  <c r="AR186" i="68"/>
  <c r="G143" i="62"/>
  <c r="G143" i="64" s="1"/>
  <c r="AR119" i="68"/>
  <c r="G148" i="62"/>
  <c r="G148" i="64" s="1"/>
  <c r="AR124" i="68"/>
  <c r="G211" i="62"/>
  <c r="G211" i="64" s="1"/>
  <c r="AR187" i="68"/>
  <c r="G260" i="62"/>
  <c r="G260" i="64" s="1"/>
  <c r="AR236" i="68"/>
  <c r="G190" i="62"/>
  <c r="G190" i="64" s="1"/>
  <c r="AR166" i="68"/>
  <c r="G182" i="62"/>
  <c r="G182" i="64" s="1"/>
  <c r="AR158" i="68"/>
  <c r="G158" i="62"/>
  <c r="G158" i="64" s="1"/>
  <c r="AR134" i="68"/>
  <c r="G243" i="62"/>
  <c r="G243" i="64" s="1"/>
  <c r="AR219" i="68"/>
  <c r="G229" i="62"/>
  <c r="G229" i="64" s="1"/>
  <c r="AR205" i="68"/>
  <c r="G220" i="62"/>
  <c r="G220" i="64" s="1"/>
  <c r="AR196" i="68"/>
  <c r="G265" i="62"/>
  <c r="G265" i="64" s="1"/>
  <c r="AR241" i="68"/>
  <c r="G175" i="62"/>
  <c r="G175" i="64" s="1"/>
  <c r="AR151" i="68"/>
  <c r="G249" i="62"/>
  <c r="G249" i="64" s="1"/>
  <c r="AR225" i="68"/>
  <c r="G240" i="62"/>
  <c r="G240" i="64" s="1"/>
  <c r="AR216" i="68"/>
  <c r="G239" i="62"/>
  <c r="G239" i="64" s="1"/>
  <c r="AR215" i="68"/>
  <c r="G238" i="62"/>
  <c r="G238" i="64" s="1"/>
  <c r="AR214" i="68"/>
  <c r="G177" i="62"/>
  <c r="G177" i="64" s="1"/>
  <c r="AR153" i="68"/>
  <c r="G198" i="62"/>
  <c r="G198" i="64" s="1"/>
  <c r="AR174" i="68"/>
  <c r="G130" i="62"/>
  <c r="G130" i="64" s="1"/>
  <c r="AR106" i="68"/>
  <c r="G159" i="62"/>
  <c r="G159" i="64" s="1"/>
  <c r="AR135" i="68"/>
  <c r="G203" i="62"/>
  <c r="G203" i="64" s="1"/>
  <c r="AR179" i="68"/>
  <c r="G135" i="62"/>
  <c r="G135" i="64" s="1"/>
  <c r="AR111" i="68"/>
  <c r="G209" i="62"/>
  <c r="G209" i="64" s="1"/>
  <c r="AR185" i="68"/>
  <c r="G141" i="62"/>
  <c r="G141" i="64" s="1"/>
  <c r="AR117" i="68"/>
  <c r="G244" i="62"/>
  <c r="G244" i="64" s="1"/>
  <c r="AR220" i="68"/>
  <c r="G262" i="62"/>
  <c r="G262" i="64" s="1"/>
  <c r="AR238" i="68"/>
  <c r="G132" i="62"/>
  <c r="G132" i="64" s="1"/>
  <c r="AR108" i="68"/>
  <c r="G221" i="62"/>
  <c r="G221" i="64" s="1"/>
  <c r="AR197" i="68"/>
  <c r="G212" i="62"/>
  <c r="G212" i="64" s="1"/>
  <c r="AR188" i="68"/>
  <c r="G257" i="62"/>
  <c r="G257" i="64" s="1"/>
  <c r="AR233" i="68"/>
  <c r="G155" i="62"/>
  <c r="G155" i="64" s="1"/>
  <c r="AR131" i="68"/>
  <c r="G241" i="62"/>
  <c r="G241" i="64" s="1"/>
  <c r="AR217" i="68"/>
  <c r="G232" i="62"/>
  <c r="G232" i="64" s="1"/>
  <c r="AR208" i="68"/>
  <c r="G231" i="62"/>
  <c r="G231" i="64" s="1"/>
  <c r="AR207" i="68"/>
  <c r="G230" i="62"/>
  <c r="G230" i="64" s="1"/>
  <c r="AR206" i="68"/>
  <c r="G170" i="62"/>
  <c r="G170" i="64" s="1"/>
  <c r="AR146" i="68"/>
  <c r="G191" i="62"/>
  <c r="G191" i="64" s="1"/>
  <c r="AR167" i="68"/>
  <c r="G151" i="62"/>
  <c r="G151" i="64" s="1"/>
  <c r="AR127" i="68"/>
  <c r="G195" i="62"/>
  <c r="G195" i="64" s="1"/>
  <c r="AR171" i="68"/>
  <c r="G128" i="62"/>
  <c r="G128" i="64" s="1"/>
  <c r="AR104" i="68"/>
  <c r="G201" i="62"/>
  <c r="G201" i="64" s="1"/>
  <c r="AR177" i="68"/>
  <c r="G133" i="62"/>
  <c r="G133" i="64" s="1"/>
  <c r="AR109" i="68"/>
  <c r="G163" i="62"/>
  <c r="G163" i="64" s="1"/>
  <c r="AR139" i="68"/>
  <c r="G263" i="62"/>
  <c r="G263" i="64" s="1"/>
  <c r="AR239" i="68"/>
  <c r="G139" i="62"/>
  <c r="G139" i="64" s="1"/>
  <c r="AR115" i="68"/>
  <c r="G164" i="62"/>
  <c r="G164" i="64" s="1"/>
  <c r="AR140" i="68"/>
  <c r="G219" i="62"/>
  <c r="G219" i="64" s="1"/>
  <c r="AR195" i="68"/>
  <c r="G266" i="62"/>
  <c r="G266" i="64" s="1"/>
  <c r="AR242" i="68"/>
  <c r="G235" i="62"/>
  <c r="G235" i="64" s="1"/>
  <c r="AR211" i="68"/>
  <c r="G213" i="62"/>
  <c r="G213" i="64" s="1"/>
  <c r="AR189" i="68"/>
  <c r="G197" i="62"/>
  <c r="G197" i="64" s="1"/>
  <c r="AR173" i="68"/>
  <c r="G250" i="62"/>
  <c r="G250" i="64" s="1"/>
  <c r="AR226" i="68"/>
  <c r="G233" i="62"/>
  <c r="G233" i="64" s="1"/>
  <c r="AR209" i="68"/>
  <c r="G224" i="62"/>
  <c r="G224" i="64" s="1"/>
  <c r="AR200" i="68"/>
  <c r="G223" i="62"/>
  <c r="G223" i="64" s="1"/>
  <c r="AR199" i="68"/>
  <c r="G222" i="62"/>
  <c r="G222" i="64" s="1"/>
  <c r="AR198" i="68"/>
  <c r="G162" i="62"/>
  <c r="G162" i="64" s="1"/>
  <c r="AR138" i="68"/>
  <c r="G184" i="62"/>
  <c r="G184" i="64" s="1"/>
  <c r="AR160" i="68"/>
  <c r="G144" i="62"/>
  <c r="G144" i="64" s="1"/>
  <c r="AR120" i="68"/>
  <c r="G181" i="62"/>
  <c r="G181" i="64" s="1"/>
  <c r="AR157" i="68"/>
  <c r="G142" i="62"/>
  <c r="G142" i="64" s="1"/>
  <c r="AR118" i="68"/>
  <c r="G187" i="62"/>
  <c r="G187" i="64" s="1"/>
  <c r="AR163" i="68"/>
  <c r="G28" i="62"/>
  <c r="G28" i="64" s="1"/>
  <c r="N21" i="72"/>
  <c r="G20" i="62"/>
  <c r="G20" i="64" s="1"/>
  <c r="N13" i="72"/>
  <c r="N6" i="72"/>
  <c r="G13" i="62"/>
  <c r="G13" i="64" s="1"/>
  <c r="G95" i="62"/>
  <c r="G95" i="64" s="1"/>
  <c r="N88" i="72"/>
  <c r="G22" i="62"/>
  <c r="G22" i="64" s="1"/>
  <c r="N15" i="72"/>
  <c r="G116" i="62"/>
  <c r="G116" i="64" s="1"/>
  <c r="N109" i="72"/>
  <c r="G58" i="62"/>
  <c r="G58" i="64" s="1"/>
  <c r="N51" i="72"/>
  <c r="G78" i="62"/>
  <c r="G78" i="64" s="1"/>
  <c r="N71" i="72"/>
  <c r="G19" i="62"/>
  <c r="G19" i="64" s="1"/>
  <c r="N12" i="72"/>
  <c r="G121" i="62"/>
  <c r="G121" i="64" s="1"/>
  <c r="N114" i="72"/>
  <c r="G55" i="62"/>
  <c r="G55" i="64" s="1"/>
  <c r="N48" i="72"/>
  <c r="G83" i="62"/>
  <c r="G83" i="64" s="1"/>
  <c r="N76" i="72"/>
  <c r="G25" i="62"/>
  <c r="G25" i="64" s="1"/>
  <c r="N18" i="72"/>
  <c r="G126" i="62"/>
  <c r="G126" i="64" s="1"/>
  <c r="N119" i="72"/>
  <c r="G67" i="62"/>
  <c r="G67" i="64" s="1"/>
  <c r="N60" i="72"/>
  <c r="G52" i="62"/>
  <c r="G52" i="64" s="1"/>
  <c r="N45" i="72"/>
  <c r="K53" i="60"/>
  <c r="K105" i="72"/>
  <c r="K28" i="60"/>
  <c r="K80" i="72"/>
  <c r="K13" i="60"/>
  <c r="K65" i="72"/>
  <c r="K46" i="60"/>
  <c r="K98" i="72"/>
  <c r="K52" i="60"/>
  <c r="K104" i="72"/>
  <c r="K58" i="60"/>
  <c r="K110" i="72"/>
  <c r="L54" i="60"/>
  <c r="L106" i="72"/>
  <c r="L36" i="60"/>
  <c r="L88" i="72"/>
  <c r="L51" i="60"/>
  <c r="L103" i="72"/>
  <c r="L43" i="60"/>
  <c r="L95" i="72"/>
  <c r="L57" i="60"/>
  <c r="L109" i="72"/>
  <c r="L19" i="60"/>
  <c r="L71" i="72"/>
  <c r="L48" i="60"/>
  <c r="L100" i="72"/>
  <c r="L6" i="60"/>
  <c r="L58" i="72"/>
  <c r="K43" i="60"/>
  <c r="K95" i="72"/>
  <c r="K65" i="60"/>
  <c r="K117" i="72"/>
  <c r="K63" i="60"/>
  <c r="K115" i="72"/>
  <c r="M62" i="60"/>
  <c r="M114" i="72"/>
  <c r="M5" i="60"/>
  <c r="M57" i="72"/>
  <c r="M36" i="60"/>
  <c r="M88" i="72"/>
  <c r="M51" i="60"/>
  <c r="M103" i="72"/>
  <c r="M65" i="60"/>
  <c r="M117" i="72"/>
  <c r="M27" i="60"/>
  <c r="M79" i="72"/>
  <c r="M3" i="60"/>
  <c r="M55" i="72"/>
  <c r="M14" i="60"/>
  <c r="M66" i="72"/>
  <c r="L32" i="60"/>
  <c r="L84" i="72"/>
  <c r="Q58" i="60"/>
  <c r="O110" i="72"/>
  <c r="G91" i="62"/>
  <c r="G91" i="64" s="1"/>
  <c r="N84" i="72"/>
  <c r="M37" i="60"/>
  <c r="M89" i="72"/>
  <c r="K7" i="60"/>
  <c r="K59" i="72"/>
  <c r="L41" i="60"/>
  <c r="L93" i="72"/>
  <c r="L58" i="60"/>
  <c r="L110" i="72"/>
  <c r="M47" i="60"/>
  <c r="M99" i="72"/>
  <c r="M58" i="60"/>
  <c r="M110" i="72"/>
  <c r="M18" i="60"/>
  <c r="M70" i="72"/>
  <c r="Q55" i="60"/>
  <c r="O107" i="72"/>
  <c r="Q7" i="60"/>
  <c r="O59" i="72"/>
  <c r="Q52" i="60"/>
  <c r="O104" i="72"/>
  <c r="Q50" i="60"/>
  <c r="O102" i="72"/>
  <c r="Q13" i="60"/>
  <c r="O65" i="72"/>
  <c r="Q2" i="60"/>
  <c r="O54" i="72"/>
  <c r="Q29" i="60"/>
  <c r="O81" i="72"/>
  <c r="Q45" i="60"/>
  <c r="O97" i="72"/>
  <c r="Q17" i="60"/>
  <c r="O69" i="72"/>
  <c r="G101" i="62"/>
  <c r="G101" i="64" s="1"/>
  <c r="N94" i="72"/>
  <c r="G35" i="62"/>
  <c r="G35" i="64" s="1"/>
  <c r="N28" i="72"/>
  <c r="G88" i="62"/>
  <c r="G88" i="64" s="1"/>
  <c r="N81" i="72"/>
  <c r="G15" i="62"/>
  <c r="G15" i="64" s="1"/>
  <c r="N8" i="72"/>
  <c r="G109" i="62"/>
  <c r="G109" i="64" s="1"/>
  <c r="N102" i="72"/>
  <c r="G50" i="62"/>
  <c r="G50" i="64" s="1"/>
  <c r="N43" i="72"/>
  <c r="G70" i="62"/>
  <c r="G70" i="64" s="1"/>
  <c r="N63" i="72"/>
  <c r="N5" i="72"/>
  <c r="G12" i="62"/>
  <c r="G12" i="64" s="1"/>
  <c r="G107" i="62"/>
  <c r="G107" i="64" s="1"/>
  <c r="N100" i="72"/>
  <c r="G48" i="62"/>
  <c r="G48" i="64" s="1"/>
  <c r="N41" i="72"/>
  <c r="G76" i="62"/>
  <c r="G76" i="64" s="1"/>
  <c r="N69" i="72"/>
  <c r="G10" i="62"/>
  <c r="G10" i="64" s="1"/>
  <c r="N3" i="72"/>
  <c r="G119" i="62"/>
  <c r="G119" i="64" s="1"/>
  <c r="N112" i="72"/>
  <c r="G53" i="62"/>
  <c r="G53" i="64" s="1"/>
  <c r="N46" i="72"/>
  <c r="G45" i="62"/>
  <c r="G45" i="64" s="1"/>
  <c r="N38" i="72"/>
  <c r="K67" i="60"/>
  <c r="K119" i="72"/>
  <c r="K21" i="60"/>
  <c r="K73" i="72"/>
  <c r="K5" i="60"/>
  <c r="K57" i="72"/>
  <c r="K40" i="60"/>
  <c r="K92" i="72"/>
  <c r="K44" i="60"/>
  <c r="K96" i="72"/>
  <c r="K50" i="60"/>
  <c r="K102" i="72"/>
  <c r="L42" i="60"/>
  <c r="L94" i="72"/>
  <c r="L29" i="60"/>
  <c r="L81" i="72"/>
  <c r="L40" i="60"/>
  <c r="L92" i="72"/>
  <c r="L16" i="60"/>
  <c r="L68" i="72"/>
  <c r="L53" i="60"/>
  <c r="L105" i="72"/>
  <c r="L45" i="60"/>
  <c r="L97" i="72"/>
  <c r="L55" i="60"/>
  <c r="L107" i="72"/>
  <c r="K59" i="60"/>
  <c r="K111" i="72"/>
  <c r="K8" i="60"/>
  <c r="K60" i="72"/>
  <c r="M56" i="60"/>
  <c r="M108" i="72"/>
  <c r="M55" i="60"/>
  <c r="M107" i="72"/>
  <c r="M29" i="60"/>
  <c r="M81" i="72"/>
  <c r="M52" i="60"/>
  <c r="M104" i="72"/>
  <c r="M46" i="60"/>
  <c r="M98" i="72"/>
  <c r="M61" i="60"/>
  <c r="M113" i="72"/>
  <c r="M23" i="60"/>
  <c r="M75" i="72"/>
  <c r="M10" i="60"/>
  <c r="M62" i="72"/>
  <c r="Q24" i="60"/>
  <c r="O76" i="72"/>
  <c r="Q14" i="60"/>
  <c r="O66" i="72"/>
  <c r="G65" i="62"/>
  <c r="G65" i="64" s="1"/>
  <c r="N58" i="72"/>
  <c r="M9" i="60"/>
  <c r="M61" i="72"/>
  <c r="Q65" i="60"/>
  <c r="O117" i="72"/>
  <c r="Q33" i="60"/>
  <c r="O85" i="72"/>
  <c r="Q30" i="60"/>
  <c r="O82" i="72"/>
  <c r="Q62" i="60"/>
  <c r="O114" i="72"/>
  <c r="Q60" i="60"/>
  <c r="O112" i="72"/>
  <c r="Q47" i="60"/>
  <c r="O99" i="72"/>
  <c r="Q6" i="60"/>
  <c r="O58" i="72"/>
  <c r="Q22" i="60"/>
  <c r="O74" i="72"/>
  <c r="Q40" i="60"/>
  <c r="O92" i="72"/>
  <c r="Q10" i="60"/>
  <c r="O62" i="72"/>
  <c r="Q49" i="60"/>
  <c r="O101" i="72"/>
  <c r="G81" i="62"/>
  <c r="G81" i="64" s="1"/>
  <c r="N74" i="72"/>
  <c r="G102" i="62"/>
  <c r="G102" i="64" s="1"/>
  <c r="N95" i="72"/>
  <c r="G44" i="62"/>
  <c r="G44" i="64" s="1"/>
  <c r="N37" i="72"/>
  <c r="G63" i="62"/>
  <c r="G63" i="64" s="1"/>
  <c r="N56" i="72"/>
  <c r="G99" i="62"/>
  <c r="G99" i="64" s="1"/>
  <c r="N92" i="72"/>
  <c r="G41" i="62"/>
  <c r="G41" i="64" s="1"/>
  <c r="N34" i="72"/>
  <c r="G68" i="62"/>
  <c r="G68" i="64" s="1"/>
  <c r="N61" i="72"/>
  <c r="G112" i="62"/>
  <c r="G112" i="64" s="1"/>
  <c r="N105" i="72"/>
  <c r="G46" i="62"/>
  <c r="G46" i="64" s="1"/>
  <c r="N39" i="72"/>
  <c r="G104" i="62"/>
  <c r="G104" i="64" s="1"/>
  <c r="N97" i="72"/>
  <c r="G38" i="62"/>
  <c r="G38" i="64" s="1"/>
  <c r="N31" i="72"/>
  <c r="K6" i="60"/>
  <c r="K58" i="72"/>
  <c r="K25" i="60"/>
  <c r="K77" i="72"/>
  <c r="K38" i="60"/>
  <c r="K90" i="72"/>
  <c r="K42" i="60"/>
  <c r="K94" i="72"/>
  <c r="K19" i="60"/>
  <c r="K71" i="72"/>
  <c r="L63" i="60"/>
  <c r="L115" i="72"/>
  <c r="L24" i="60"/>
  <c r="L76" i="72"/>
  <c r="L17" i="60"/>
  <c r="L69" i="72"/>
  <c r="L28" i="60"/>
  <c r="L80" i="72"/>
  <c r="L12" i="60"/>
  <c r="L64" i="72"/>
  <c r="L49" i="60"/>
  <c r="L101" i="72"/>
  <c r="L38" i="60"/>
  <c r="L90" i="72"/>
  <c r="K26" i="60"/>
  <c r="K78" i="72"/>
  <c r="M50" i="60"/>
  <c r="M102" i="72"/>
  <c r="M38" i="60"/>
  <c r="M90" i="72"/>
  <c r="M60" i="60"/>
  <c r="M112" i="72"/>
  <c r="M17" i="60"/>
  <c r="M69" i="72"/>
  <c r="M22" i="60"/>
  <c r="M74" i="72"/>
  <c r="M40" i="60"/>
  <c r="M92" i="72"/>
  <c r="M57" i="60"/>
  <c r="M109" i="72"/>
  <c r="M19" i="60"/>
  <c r="M71" i="72"/>
  <c r="M6" i="60"/>
  <c r="M58" i="72"/>
  <c r="Q18" i="60"/>
  <c r="O70" i="72"/>
  <c r="G79" i="62"/>
  <c r="G79" i="64" s="1"/>
  <c r="N72" i="72"/>
  <c r="G103" i="62"/>
  <c r="G103" i="64" s="1"/>
  <c r="N96" i="72"/>
  <c r="G27" i="62"/>
  <c r="G27" i="64" s="1"/>
  <c r="N20" i="72"/>
  <c r="K20" i="60"/>
  <c r="K72" i="72"/>
  <c r="L61" i="60"/>
  <c r="L113" i="72"/>
  <c r="L52" i="60"/>
  <c r="L104" i="72"/>
  <c r="K48" i="60"/>
  <c r="K100" i="72"/>
  <c r="M33" i="60"/>
  <c r="M85" i="72"/>
  <c r="Q20" i="60"/>
  <c r="O72" i="72"/>
  <c r="Q11" i="60"/>
  <c r="O63" i="72"/>
  <c r="Q5" i="60"/>
  <c r="O57" i="72"/>
  <c r="Q44" i="60"/>
  <c r="O96" i="72"/>
  <c r="Q41" i="60"/>
  <c r="O93" i="72"/>
  <c r="Q42" i="60"/>
  <c r="O94" i="72"/>
  <c r="Q54" i="60"/>
  <c r="O106" i="72"/>
  <c r="Q15" i="60"/>
  <c r="O67" i="72"/>
  <c r="Q37" i="60"/>
  <c r="O89" i="72"/>
  <c r="Q3" i="60"/>
  <c r="O55" i="72"/>
  <c r="G73" i="62"/>
  <c r="G73" i="64" s="1"/>
  <c r="N66" i="72"/>
  <c r="G94" i="62"/>
  <c r="G94" i="64" s="1"/>
  <c r="N87" i="72"/>
  <c r="G36" i="62"/>
  <c r="G36" i="64" s="1"/>
  <c r="N29" i="72"/>
  <c r="G122" i="62"/>
  <c r="G122" i="64" s="1"/>
  <c r="N115" i="72"/>
  <c r="G56" i="62"/>
  <c r="G56" i="64" s="1"/>
  <c r="N49" i="72"/>
  <c r="G92" i="62"/>
  <c r="G92" i="64" s="1"/>
  <c r="N85" i="72"/>
  <c r="G33" i="62"/>
  <c r="G33" i="64" s="1"/>
  <c r="N26" i="72"/>
  <c r="G120" i="62"/>
  <c r="G120" i="64" s="1"/>
  <c r="N113" i="72"/>
  <c r="G61" i="62"/>
  <c r="G61" i="64" s="1"/>
  <c r="N54" i="72"/>
  <c r="G105" i="62"/>
  <c r="G105" i="64" s="1"/>
  <c r="N98" i="72"/>
  <c r="G39" i="62"/>
  <c r="G39" i="64" s="1"/>
  <c r="N32" i="72"/>
  <c r="G96" i="62"/>
  <c r="G96" i="64" s="1"/>
  <c r="N89" i="72"/>
  <c r="G30" i="62"/>
  <c r="G30" i="64" s="1"/>
  <c r="N23" i="72"/>
  <c r="K18" i="60"/>
  <c r="K70" i="72"/>
  <c r="K31" i="60"/>
  <c r="K83" i="72"/>
  <c r="K36" i="60"/>
  <c r="K88" i="72"/>
  <c r="K39" i="60"/>
  <c r="K91" i="72"/>
  <c r="L33" i="60"/>
  <c r="L85" i="72"/>
  <c r="L11" i="60"/>
  <c r="L63" i="72"/>
  <c r="L10" i="60"/>
  <c r="L62" i="72"/>
  <c r="L3" i="60"/>
  <c r="L55" i="72"/>
  <c r="L21" i="60"/>
  <c r="L73" i="72"/>
  <c r="L8" i="60"/>
  <c r="L60" i="72"/>
  <c r="L39" i="60"/>
  <c r="L91" i="72"/>
  <c r="L34" i="60"/>
  <c r="L86" i="72"/>
  <c r="L13" i="60"/>
  <c r="L65" i="72"/>
  <c r="K45" i="60"/>
  <c r="K97" i="72"/>
  <c r="M44" i="60"/>
  <c r="M96" i="72"/>
  <c r="M32" i="60"/>
  <c r="M84" i="72"/>
  <c r="M54" i="60"/>
  <c r="M106" i="72"/>
  <c r="M4" i="60"/>
  <c r="M56" i="72"/>
  <c r="M34" i="60"/>
  <c r="M86" i="72"/>
  <c r="M53" i="60"/>
  <c r="M105" i="72"/>
  <c r="M2" i="60"/>
  <c r="M54" i="72"/>
  <c r="Q57" i="60"/>
  <c r="O109" i="72"/>
  <c r="Q27" i="60"/>
  <c r="O79" i="72"/>
  <c r="Q53" i="60"/>
  <c r="O105" i="72"/>
  <c r="G71" i="62"/>
  <c r="G71" i="64" s="1"/>
  <c r="N64" i="72"/>
  <c r="G124" i="62"/>
  <c r="G124" i="64" s="1"/>
  <c r="N117" i="72"/>
  <c r="G75" i="62"/>
  <c r="G75" i="64" s="1"/>
  <c r="N68" i="72"/>
  <c r="L7" i="60"/>
  <c r="L59" i="72"/>
  <c r="L46" i="60"/>
  <c r="L98" i="72"/>
  <c r="L23" i="60"/>
  <c r="L75" i="72"/>
  <c r="K62" i="60"/>
  <c r="K114" i="72"/>
  <c r="M12" i="60"/>
  <c r="M64" i="72"/>
  <c r="Q16" i="60"/>
  <c r="O68" i="72"/>
  <c r="Q59" i="60"/>
  <c r="O111" i="72"/>
  <c r="Q39" i="60"/>
  <c r="O91" i="72"/>
  <c r="Q51" i="60"/>
  <c r="O103" i="72"/>
  <c r="Q8" i="60"/>
  <c r="O60" i="72"/>
  <c r="Q64" i="60"/>
  <c r="O116" i="72"/>
  <c r="Q32" i="60"/>
  <c r="O84" i="72"/>
  <c r="G59" i="62"/>
  <c r="G59" i="64" s="1"/>
  <c r="N52" i="72"/>
  <c r="G87" i="62"/>
  <c r="G87" i="64" s="1"/>
  <c r="N80" i="72"/>
  <c r="G21" i="62"/>
  <c r="G21" i="64" s="1"/>
  <c r="N14" i="72"/>
  <c r="G114" i="62"/>
  <c r="G114" i="64" s="1"/>
  <c r="N107" i="72"/>
  <c r="G49" i="62"/>
  <c r="G49" i="64" s="1"/>
  <c r="N42" i="72"/>
  <c r="G84" i="62"/>
  <c r="G84" i="64" s="1"/>
  <c r="N77" i="72"/>
  <c r="G26" i="62"/>
  <c r="G26" i="64" s="1"/>
  <c r="N19" i="72"/>
  <c r="G113" i="62"/>
  <c r="G113" i="64" s="1"/>
  <c r="N106" i="72"/>
  <c r="G54" i="62"/>
  <c r="G54" i="64" s="1"/>
  <c r="N47" i="72"/>
  <c r="G97" i="62"/>
  <c r="G97" i="64" s="1"/>
  <c r="N90" i="72"/>
  <c r="G31" i="62"/>
  <c r="G31" i="64" s="1"/>
  <c r="N24" i="72"/>
  <c r="G89" i="62"/>
  <c r="G89" i="64" s="1"/>
  <c r="N82" i="72"/>
  <c r="G23" i="62"/>
  <c r="G23" i="64" s="1"/>
  <c r="N16" i="72"/>
  <c r="K41" i="60"/>
  <c r="K93" i="72"/>
  <c r="K11" i="60"/>
  <c r="K63" i="72"/>
  <c r="K16" i="60"/>
  <c r="K68" i="72"/>
  <c r="K29" i="60"/>
  <c r="K81" i="72"/>
  <c r="K55" i="60"/>
  <c r="K107" i="72"/>
  <c r="L14" i="60"/>
  <c r="L66" i="72"/>
  <c r="L50" i="60"/>
  <c r="L102" i="72"/>
  <c r="L67" i="60"/>
  <c r="L119" i="72"/>
  <c r="L5" i="60"/>
  <c r="L57" i="72"/>
  <c r="L66" i="60"/>
  <c r="L118" i="72"/>
  <c r="L15" i="60"/>
  <c r="L67" i="72"/>
  <c r="L4" i="60"/>
  <c r="L56" i="72"/>
  <c r="L35" i="60"/>
  <c r="L87" i="72"/>
  <c r="L64" i="60"/>
  <c r="L116" i="72"/>
  <c r="L30" i="60"/>
  <c r="L82" i="72"/>
  <c r="K3" i="60"/>
  <c r="K55" i="72"/>
  <c r="L62" i="60"/>
  <c r="L114" i="72"/>
  <c r="K60" i="60"/>
  <c r="K112" i="72"/>
  <c r="K10" i="60"/>
  <c r="K62" i="72"/>
  <c r="M26" i="60"/>
  <c r="M78" i="72"/>
  <c r="M25" i="60"/>
  <c r="M77" i="72"/>
  <c r="M43" i="60"/>
  <c r="M95" i="72"/>
  <c r="M28" i="60"/>
  <c r="M80" i="72"/>
  <c r="M49" i="60"/>
  <c r="M101" i="72"/>
  <c r="M42" i="60"/>
  <c r="M94" i="72"/>
  <c r="K15" i="60"/>
  <c r="K67" i="72"/>
  <c r="G86" i="62"/>
  <c r="G86" i="64" s="1"/>
  <c r="N79" i="72"/>
  <c r="G64" i="62"/>
  <c r="G64" i="64" s="1"/>
  <c r="N57" i="72"/>
  <c r="G85" i="62"/>
  <c r="G85" i="64" s="1"/>
  <c r="N78" i="72"/>
  <c r="G62" i="62"/>
  <c r="G62" i="64" s="1"/>
  <c r="N55" i="72"/>
  <c r="G32" i="62"/>
  <c r="G32" i="64" s="1"/>
  <c r="N25" i="72"/>
  <c r="G9" i="62"/>
  <c r="G9" i="64" s="1"/>
  <c r="N2" i="72"/>
  <c r="K37" i="60"/>
  <c r="K89" i="72"/>
  <c r="K35" i="60"/>
  <c r="K87" i="72"/>
  <c r="K54" i="60"/>
  <c r="K106" i="72"/>
  <c r="K66" i="60"/>
  <c r="K118" i="72"/>
  <c r="K64" i="60"/>
  <c r="K116" i="72"/>
  <c r="K24" i="60"/>
  <c r="K76" i="72"/>
  <c r="M31" i="60"/>
  <c r="M83" i="72"/>
  <c r="Q35" i="60"/>
  <c r="O87" i="72"/>
  <c r="G93" i="62"/>
  <c r="G93" i="64" s="1"/>
  <c r="N86" i="72"/>
  <c r="Q12" i="60"/>
  <c r="O64" i="72"/>
  <c r="Q66" i="60"/>
  <c r="O118" i="72"/>
  <c r="Q34" i="60"/>
  <c r="O86" i="72"/>
  <c r="Q26" i="60"/>
  <c r="O78" i="72"/>
  <c r="Q46" i="60"/>
  <c r="O98" i="72"/>
  <c r="Q4" i="60"/>
  <c r="O56" i="72"/>
  <c r="Q61" i="60"/>
  <c r="O113" i="72"/>
  <c r="Q28" i="60"/>
  <c r="O80" i="72"/>
  <c r="G111" i="62"/>
  <c r="G111" i="64" s="1"/>
  <c r="N104" i="72"/>
  <c r="G117" i="62"/>
  <c r="G117" i="64" s="1"/>
  <c r="N110" i="72"/>
  <c r="G51" i="62"/>
  <c r="G51" i="64" s="1"/>
  <c r="N44" i="72"/>
  <c r="G80" i="62"/>
  <c r="G80" i="64" s="1"/>
  <c r="N73" i="72"/>
  <c r="G14" i="62"/>
  <c r="G14" i="64" s="1"/>
  <c r="N7" i="72"/>
  <c r="G108" i="62"/>
  <c r="G108" i="64" s="1"/>
  <c r="N101" i="72"/>
  <c r="G42" i="62"/>
  <c r="G42" i="64" s="1"/>
  <c r="N35" i="72"/>
  <c r="G77" i="62"/>
  <c r="G77" i="64" s="1"/>
  <c r="N70" i="72"/>
  <c r="G18" i="62"/>
  <c r="G18" i="64" s="1"/>
  <c r="N11" i="72"/>
  <c r="G106" i="62"/>
  <c r="G106" i="64" s="1"/>
  <c r="N99" i="72"/>
  <c r="G47" i="62"/>
  <c r="G47" i="64" s="1"/>
  <c r="N40" i="72"/>
  <c r="G90" i="62"/>
  <c r="G90" i="64" s="1"/>
  <c r="N83" i="72"/>
  <c r="G24" i="62"/>
  <c r="G24" i="64" s="1"/>
  <c r="N17" i="72"/>
  <c r="G74" i="62"/>
  <c r="G74" i="64" s="1"/>
  <c r="N67" i="72"/>
  <c r="G16" i="62"/>
  <c r="G16" i="64" s="1"/>
  <c r="N9" i="72"/>
  <c r="K57" i="60"/>
  <c r="K109" i="72"/>
  <c r="K34" i="60"/>
  <c r="K86" i="72"/>
  <c r="K4" i="60"/>
  <c r="K56" i="72"/>
  <c r="K9" i="60"/>
  <c r="K61" i="72"/>
  <c r="K22" i="60"/>
  <c r="K74" i="72"/>
  <c r="L44" i="60"/>
  <c r="L96" i="72"/>
  <c r="L37" i="60"/>
  <c r="L89" i="72"/>
  <c r="L59" i="60"/>
  <c r="L111" i="72"/>
  <c r="L9" i="60"/>
  <c r="L61" i="72"/>
  <c r="L31" i="60"/>
  <c r="L83" i="72"/>
  <c r="L60" i="60"/>
  <c r="L112" i="72"/>
  <c r="L26" i="60"/>
  <c r="L78" i="72"/>
  <c r="K23" i="60"/>
  <c r="K75" i="72"/>
  <c r="M67" i="60"/>
  <c r="M119" i="72"/>
  <c r="K30" i="60"/>
  <c r="K82" i="72"/>
  <c r="L25" i="60"/>
  <c r="L77" i="72"/>
  <c r="K12" i="60"/>
  <c r="K64" i="72"/>
  <c r="M20" i="60"/>
  <c r="M72" i="72"/>
  <c r="M13" i="60"/>
  <c r="M65" i="72"/>
  <c r="M30" i="60"/>
  <c r="M82" i="72"/>
  <c r="M66" i="60"/>
  <c r="M118" i="72"/>
  <c r="M21" i="60"/>
  <c r="M73" i="72"/>
  <c r="M63" i="60"/>
  <c r="M115" i="72"/>
  <c r="M39" i="60"/>
  <c r="M91" i="72"/>
  <c r="M15" i="60"/>
  <c r="M67" i="72"/>
  <c r="K33" i="60"/>
  <c r="K85" i="72"/>
  <c r="Q38" i="60"/>
  <c r="O90" i="72"/>
  <c r="G29" i="62"/>
  <c r="G29" i="64" s="1"/>
  <c r="N22" i="72"/>
  <c r="G60" i="62"/>
  <c r="G60" i="64" s="1"/>
  <c r="N53" i="72"/>
  <c r="M7" i="60"/>
  <c r="M59" i="72"/>
  <c r="Q36" i="60"/>
  <c r="O88" i="72"/>
  <c r="Q9" i="60"/>
  <c r="O61" i="72"/>
  <c r="Q48" i="60"/>
  <c r="O100" i="72"/>
  <c r="Q23" i="60"/>
  <c r="O75" i="72"/>
  <c r="Q67" i="60"/>
  <c r="O119" i="72"/>
  <c r="Q63" i="60"/>
  <c r="O115" i="72"/>
  <c r="Q31" i="60"/>
  <c r="O83" i="72"/>
  <c r="Q19" i="60"/>
  <c r="O71" i="72"/>
  <c r="Q43" i="60"/>
  <c r="O95" i="72"/>
  <c r="Q25" i="60"/>
  <c r="O77" i="72"/>
  <c r="Q56" i="60"/>
  <c r="O108" i="72"/>
  <c r="Q21" i="60"/>
  <c r="O73" i="72"/>
  <c r="G57" i="62"/>
  <c r="G57" i="64" s="1"/>
  <c r="N50" i="72"/>
  <c r="G125" i="62"/>
  <c r="G125" i="64" s="1"/>
  <c r="N118" i="72"/>
  <c r="G123" i="62"/>
  <c r="G123" i="64" s="1"/>
  <c r="N116" i="72"/>
  <c r="G118" i="62"/>
  <c r="G118" i="64" s="1"/>
  <c r="N111" i="72"/>
  <c r="G115" i="62"/>
  <c r="G115" i="64" s="1"/>
  <c r="N108" i="72"/>
  <c r="G110" i="62"/>
  <c r="G110" i="64" s="1"/>
  <c r="N103" i="72"/>
  <c r="G37" i="62"/>
  <c r="G37" i="64" s="1"/>
  <c r="N30" i="72"/>
  <c r="G72" i="62"/>
  <c r="G72" i="64" s="1"/>
  <c r="N65" i="72"/>
  <c r="G100" i="62"/>
  <c r="G100" i="64" s="1"/>
  <c r="N93" i="72"/>
  <c r="G34" i="62"/>
  <c r="G34" i="64" s="1"/>
  <c r="N27" i="72"/>
  <c r="G69" i="62"/>
  <c r="G69" i="64" s="1"/>
  <c r="N62" i="72"/>
  <c r="G11" i="62"/>
  <c r="G11" i="64" s="1"/>
  <c r="N4" i="72"/>
  <c r="G98" i="62"/>
  <c r="G98" i="64" s="1"/>
  <c r="N91" i="72"/>
  <c r="G40" i="62"/>
  <c r="G40" i="64" s="1"/>
  <c r="N33" i="72"/>
  <c r="G82" i="62"/>
  <c r="G82" i="64" s="1"/>
  <c r="N75" i="72"/>
  <c r="N10" i="72"/>
  <c r="G17" i="62"/>
  <c r="G17" i="64" s="1"/>
  <c r="G66" i="62"/>
  <c r="G66" i="64" s="1"/>
  <c r="N59" i="72"/>
  <c r="K17" i="60"/>
  <c r="K69" i="72"/>
  <c r="K49" i="60"/>
  <c r="K101" i="72"/>
  <c r="K27" i="60"/>
  <c r="K79" i="72"/>
  <c r="K61" i="60"/>
  <c r="K113" i="72"/>
  <c r="K2" i="60"/>
  <c r="K54" i="72"/>
  <c r="K14" i="60"/>
  <c r="K66" i="72"/>
  <c r="L20" i="60"/>
  <c r="L72" i="72"/>
  <c r="L18" i="60"/>
  <c r="L70" i="72"/>
  <c r="L47" i="60"/>
  <c r="L99" i="72"/>
  <c r="L2" i="60"/>
  <c r="L54" i="72"/>
  <c r="L65" i="60"/>
  <c r="L117" i="72"/>
  <c r="L27" i="60"/>
  <c r="L79" i="72"/>
  <c r="L56" i="60"/>
  <c r="L108" i="72"/>
  <c r="L22" i="60"/>
  <c r="L74" i="72"/>
  <c r="M48" i="60"/>
  <c r="M100" i="72"/>
  <c r="K56" i="60"/>
  <c r="K108" i="72"/>
  <c r="K47" i="60"/>
  <c r="K99" i="72"/>
  <c r="K32" i="60"/>
  <c r="K84" i="72"/>
  <c r="M8" i="60"/>
  <c r="M60" i="72"/>
  <c r="M24" i="60"/>
  <c r="M76" i="72"/>
  <c r="M59" i="60"/>
  <c r="M111" i="72"/>
  <c r="M64" i="60"/>
  <c r="M116" i="72"/>
  <c r="M16" i="60"/>
  <c r="M68" i="72"/>
  <c r="M45" i="60"/>
  <c r="M97" i="72"/>
  <c r="M35" i="60"/>
  <c r="M87" i="72"/>
  <c r="M11" i="60"/>
  <c r="M63" i="72"/>
  <c r="M41" i="60"/>
  <c r="M93" i="72"/>
  <c r="K51" i="60"/>
  <c r="K103" i="72"/>
  <c r="O4" i="60"/>
  <c r="O34" i="60"/>
  <c r="O36" i="60"/>
  <c r="O57" i="60"/>
  <c r="O19" i="60"/>
  <c r="O62" i="60"/>
  <c r="O24" i="60"/>
  <c r="O67" i="60"/>
  <c r="O8" i="60"/>
  <c r="O42" i="60"/>
  <c r="O29" i="60"/>
  <c r="O50" i="60"/>
  <c r="O11" i="60"/>
  <c r="O48" i="60"/>
  <c r="O17" i="60"/>
  <c r="O60" i="60"/>
  <c r="O22" i="60"/>
  <c r="O53" i="60"/>
  <c r="O14" i="60"/>
  <c r="O35" i="60"/>
  <c r="O63" i="60"/>
  <c r="O33" i="60"/>
  <c r="O61" i="60"/>
  <c r="O2" i="60"/>
  <c r="O46" i="60"/>
  <c r="O37" i="60"/>
  <c r="O43" i="60"/>
  <c r="O45" i="60"/>
  <c r="O28" i="60"/>
  <c r="O55" i="60"/>
  <c r="O25" i="60"/>
  <c r="O54" i="60"/>
  <c r="O38" i="60"/>
  <c r="O30" i="60"/>
  <c r="O9" i="60"/>
  <c r="O52" i="60"/>
  <c r="O58" i="60"/>
  <c r="O21" i="60"/>
  <c r="O49" i="60"/>
  <c r="O18" i="60"/>
  <c r="O47" i="60"/>
  <c r="O31" i="60"/>
  <c r="O15" i="60"/>
  <c r="O40" i="60"/>
  <c r="O66" i="60"/>
  <c r="O64" i="60"/>
  <c r="O59" i="60"/>
  <c r="O56" i="60"/>
  <c r="O51" i="60"/>
  <c r="O13" i="60"/>
  <c r="O41" i="60"/>
  <c r="O10" i="60"/>
  <c r="O39" i="60"/>
  <c r="O23" i="60"/>
  <c r="O7" i="60"/>
  <c r="O27" i="60"/>
  <c r="O20" i="60"/>
  <c r="O12" i="60"/>
  <c r="O5" i="60"/>
  <c r="O44" i="60"/>
  <c r="O65" i="60"/>
  <c r="O6" i="60"/>
  <c r="O26" i="60"/>
  <c r="O3" i="60"/>
  <c r="O32" i="60"/>
  <c r="O16" i="60"/>
  <c r="J1" i="3"/>
  <c r="J355" i="3" s="1" a="1"/>
  <c r="J355" i="3" s="1"/>
  <c r="H269" i="103" s="1"/>
  <c r="I1" i="3"/>
  <c r="I344" i="3" s="1" a="1"/>
  <c r="I344" i="3" s="1"/>
  <c r="E11" i="57"/>
  <c r="E12" i="57"/>
  <c r="E13" i="57"/>
  <c r="E14" i="57"/>
  <c r="E15" i="57"/>
  <c r="E16" i="57"/>
  <c r="E17" i="57"/>
  <c r="E18" i="57"/>
  <c r="E19" i="57"/>
  <c r="E20" i="57"/>
  <c r="E21" i="57"/>
  <c r="E22" i="57"/>
  <c r="E23" i="57"/>
  <c r="E24" i="57"/>
  <c r="E25" i="57"/>
  <c r="E26" i="57"/>
  <c r="E27" i="57"/>
  <c r="E28" i="57"/>
  <c r="E29" i="57"/>
  <c r="E30" i="57"/>
  <c r="E31" i="57"/>
  <c r="E32" i="57"/>
  <c r="E33" i="57"/>
  <c r="E34" i="57"/>
  <c r="E35" i="57"/>
  <c r="E36" i="57"/>
  <c r="E37" i="57"/>
  <c r="E38" i="57"/>
  <c r="E39" i="57"/>
  <c r="E40" i="57"/>
  <c r="E41" i="57"/>
  <c r="E42" i="57"/>
  <c r="E43" i="57"/>
  <c r="E44" i="57"/>
  <c r="E45" i="57"/>
  <c r="E46" i="57"/>
  <c r="E10" i="57"/>
  <c r="H1" i="3"/>
  <c r="H8" i="3" s="1" a="1"/>
  <c r="H8" i="3" s="1"/>
  <c r="I258" i="62" l="1"/>
  <c r="I258" i="64" s="1"/>
  <c r="I258" i="103"/>
  <c r="P138" i="66"/>
  <c r="AT138" i="66"/>
  <c r="AT135" i="66"/>
  <c r="P135" i="66"/>
  <c r="P123" i="66"/>
  <c r="AT123" i="66"/>
  <c r="AT112" i="66"/>
  <c r="P112" i="66"/>
  <c r="P117" i="66"/>
  <c r="AT117" i="66"/>
  <c r="AT129" i="66"/>
  <c r="P129" i="66"/>
  <c r="AT134" i="66"/>
  <c r="P134" i="66"/>
  <c r="P106" i="66"/>
  <c r="AT106" i="66"/>
  <c r="P107" i="66"/>
  <c r="AT107" i="66"/>
  <c r="AT140" i="66"/>
  <c r="P140" i="66"/>
  <c r="AT108" i="66"/>
  <c r="P108" i="66"/>
  <c r="AT130" i="66"/>
  <c r="P130" i="66"/>
  <c r="AT127" i="66"/>
  <c r="P127" i="66"/>
  <c r="AT124" i="66"/>
  <c r="P124" i="66"/>
  <c r="AT136" i="66"/>
  <c r="P136" i="66"/>
  <c r="P141" i="66"/>
  <c r="AT141" i="66"/>
  <c r="AT114" i="66"/>
  <c r="P114" i="66"/>
  <c r="AT111" i="66"/>
  <c r="P111" i="66"/>
  <c r="AT113" i="66"/>
  <c r="P113" i="66"/>
  <c r="AT118" i="66"/>
  <c r="P118" i="66"/>
  <c r="AT137" i="66"/>
  <c r="P137" i="66"/>
  <c r="AT142" i="66"/>
  <c r="P142" i="66"/>
  <c r="P115" i="66"/>
  <c r="AT115" i="66"/>
  <c r="AT116" i="66"/>
  <c r="P116" i="66"/>
  <c r="P109" i="66"/>
  <c r="AT109" i="66"/>
  <c r="AT121" i="66"/>
  <c r="P121" i="66"/>
  <c r="AT126" i="66"/>
  <c r="P126" i="66"/>
  <c r="P131" i="66"/>
  <c r="AT131" i="66"/>
  <c r="AT120" i="66"/>
  <c r="P120" i="66"/>
  <c r="P125" i="66"/>
  <c r="AT125" i="66"/>
  <c r="AT132" i="66"/>
  <c r="P132" i="66"/>
  <c r="AT110" i="66"/>
  <c r="P110" i="66"/>
  <c r="AT122" i="66"/>
  <c r="P122" i="66"/>
  <c r="AT119" i="66"/>
  <c r="P119" i="66"/>
  <c r="P139" i="66"/>
  <c r="AT139" i="66"/>
  <c r="AT128" i="66"/>
  <c r="P128" i="66"/>
  <c r="P133" i="66"/>
  <c r="AT133" i="66"/>
  <c r="H269" i="62"/>
  <c r="H269" i="64" s="1"/>
  <c r="AQ245" i="68"/>
  <c r="J230" i="3" a="1"/>
  <c r="J230" i="3" s="1"/>
  <c r="H144" i="103" s="1"/>
  <c r="B46" i="60"/>
  <c r="AG126" i="70"/>
  <c r="B53" i="60"/>
  <c r="AG133" i="70"/>
  <c r="B37" i="60"/>
  <c r="AG117" i="70"/>
  <c r="B31" i="60"/>
  <c r="AG111" i="70"/>
  <c r="B60" i="60"/>
  <c r="AG140" i="70"/>
  <c r="B52" i="60"/>
  <c r="AG132" i="70"/>
  <c r="B44" i="60"/>
  <c r="AG124" i="70"/>
  <c r="B36" i="60"/>
  <c r="AG116" i="70"/>
  <c r="B67" i="60"/>
  <c r="AG147" i="70"/>
  <c r="B59" i="60"/>
  <c r="AG139" i="70"/>
  <c r="B51" i="60"/>
  <c r="AG131" i="70"/>
  <c r="B43" i="60"/>
  <c r="AG123" i="70"/>
  <c r="B35" i="60"/>
  <c r="AG115" i="70"/>
  <c r="B62" i="60"/>
  <c r="AG142" i="70"/>
  <c r="B61" i="60"/>
  <c r="AG141" i="70"/>
  <c r="B66" i="60"/>
  <c r="AG146" i="70"/>
  <c r="B50" i="60"/>
  <c r="AG130" i="70"/>
  <c r="B34" i="60"/>
  <c r="AG114" i="70"/>
  <c r="B65" i="60"/>
  <c r="AL76" i="62" s="1"/>
  <c r="AG145" i="70"/>
  <c r="B57" i="60"/>
  <c r="AG137" i="70"/>
  <c r="B49" i="60"/>
  <c r="AG129" i="70"/>
  <c r="B41" i="60"/>
  <c r="AG121" i="70"/>
  <c r="B33" i="60"/>
  <c r="AL44" i="62" s="1"/>
  <c r="AG113" i="70"/>
  <c r="B54" i="60"/>
  <c r="AG134" i="70"/>
  <c r="B45" i="60"/>
  <c r="AG125" i="70"/>
  <c r="B58" i="60"/>
  <c r="AG138" i="70"/>
  <c r="B42" i="60"/>
  <c r="AL53" i="62" s="1"/>
  <c r="AG122" i="70"/>
  <c r="B64" i="60"/>
  <c r="AG144" i="70"/>
  <c r="B56" i="60"/>
  <c r="AG136" i="70"/>
  <c r="B48" i="60"/>
  <c r="AG128" i="70"/>
  <c r="B40" i="60"/>
  <c r="AL51" i="62" s="1"/>
  <c r="AG120" i="70"/>
  <c r="B32" i="60"/>
  <c r="AG112" i="70"/>
  <c r="B63" i="60"/>
  <c r="AG143" i="70"/>
  <c r="B55" i="60"/>
  <c r="AG135" i="70"/>
  <c r="B47" i="60"/>
  <c r="AL58" i="62" s="1"/>
  <c r="AG127" i="70"/>
  <c r="B39" i="60"/>
  <c r="AG119" i="70"/>
  <c r="B38" i="60"/>
  <c r="AG118" i="70"/>
  <c r="AL74" i="62"/>
  <c r="AL66" i="62"/>
  <c r="AL50" i="62"/>
  <c r="AL57" i="62"/>
  <c r="AL49" i="62"/>
  <c r="AL73" i="62"/>
  <c r="AL75" i="62"/>
  <c r="AL59" i="62"/>
  <c r="AL65" i="62"/>
  <c r="AL64" i="62"/>
  <c r="AL56" i="62"/>
  <c r="AL42" i="62"/>
  <c r="AL71" i="62"/>
  <c r="AL63" i="62"/>
  <c r="AL55" i="62"/>
  <c r="AL47" i="62"/>
  <c r="AL67" i="62"/>
  <c r="AL70" i="62"/>
  <c r="AL62" i="62"/>
  <c r="AL54" i="62"/>
  <c r="AL46" i="62"/>
  <c r="AL43" i="62"/>
  <c r="AL72" i="62"/>
  <c r="AL78" i="62"/>
  <c r="AL77" i="62"/>
  <c r="AL69" i="62"/>
  <c r="AL61" i="62"/>
  <c r="AL45" i="62"/>
  <c r="AL68" i="62"/>
  <c r="AL60" i="62"/>
  <c r="AL52" i="62"/>
  <c r="H345" i="3" a="1"/>
  <c r="H345" i="3" s="1"/>
  <c r="D259" i="103" s="1"/>
  <c r="I17" i="3" a="1"/>
  <c r="I17" i="3" s="1"/>
  <c r="J8" i="3" a="1"/>
  <c r="J8" i="3" s="1"/>
  <c r="I8" i="3" a="1"/>
  <c r="I8" i="3" s="1"/>
  <c r="J294" i="3" a="1"/>
  <c r="J294" i="3" s="1"/>
  <c r="H208" i="103" s="1"/>
  <c r="I30" i="3" a="1"/>
  <c r="I30" i="3" s="1"/>
  <c r="J16" i="3" a="1"/>
  <c r="J16" i="3" s="1"/>
  <c r="H353" i="3" a="1"/>
  <c r="H353" i="3" s="1"/>
  <c r="D267" i="103" s="1"/>
  <c r="I60" i="3" a="1"/>
  <c r="I60" i="3" s="1"/>
  <c r="J35" i="3" a="1"/>
  <c r="J35" i="3" s="1"/>
  <c r="I117" i="3" a="1"/>
  <c r="I117" i="3" s="1"/>
  <c r="I31" i="103" s="1"/>
  <c r="J56" i="3" a="1"/>
  <c r="J56" i="3" s="1"/>
  <c r="I311" i="3" a="1"/>
  <c r="I311" i="3" s="1"/>
  <c r="I183" i="3" a="1"/>
  <c r="I183" i="3" s="1"/>
  <c r="I97" i="103" s="1"/>
  <c r="J102" i="3" a="1"/>
  <c r="J102" i="3" s="1"/>
  <c r="H16" i="103" s="1"/>
  <c r="I247" i="3" a="1"/>
  <c r="I247" i="3" s="1"/>
  <c r="J166" i="3" a="1"/>
  <c r="J166" i="3" s="1"/>
  <c r="H80" i="103" s="1"/>
  <c r="H314" i="3" a="1"/>
  <c r="H314" i="3" s="1"/>
  <c r="D228" i="103" s="1"/>
  <c r="H258" i="3" a="1"/>
  <c r="H258" i="3" s="1"/>
  <c r="D172" i="103" s="1"/>
  <c r="H203" i="3" a="1"/>
  <c r="H203" i="3" s="1"/>
  <c r="D117" i="103" s="1"/>
  <c r="H149" i="3" a="1"/>
  <c r="H149" i="3" s="1"/>
  <c r="D63" i="103" s="1"/>
  <c r="H93" i="3" a="1"/>
  <c r="H93" i="3" s="1"/>
  <c r="D7" i="103" s="1"/>
  <c r="H6" i="3" a="1"/>
  <c r="H6" i="3" s="1"/>
  <c r="H352" i="3" a="1"/>
  <c r="H352" i="3" s="1"/>
  <c r="D266" i="103" s="1"/>
  <c r="H344" i="3" a="1"/>
  <c r="H344" i="3" s="1"/>
  <c r="D258" i="103" s="1"/>
  <c r="H336" i="3" a="1"/>
  <c r="H336" i="3" s="1"/>
  <c r="D250" i="103" s="1"/>
  <c r="H328" i="3" a="1"/>
  <c r="H328" i="3" s="1"/>
  <c r="D242" i="103" s="1"/>
  <c r="H321" i="3" a="1"/>
  <c r="H321" i="3" s="1"/>
  <c r="D235" i="103" s="1"/>
  <c r="H313" i="3" a="1"/>
  <c r="H313" i="3" s="1"/>
  <c r="D227" i="103" s="1"/>
  <c r="H305" i="3" a="1"/>
  <c r="H305" i="3" s="1"/>
  <c r="D219" i="103" s="1"/>
  <c r="H297" i="3" a="1"/>
  <c r="H297" i="3" s="1"/>
  <c r="D211" i="103" s="1"/>
  <c r="H289" i="3" a="1"/>
  <c r="H289" i="3" s="1"/>
  <c r="D203" i="103" s="1"/>
  <c r="H281" i="3" a="1"/>
  <c r="H281" i="3" s="1"/>
  <c r="D195" i="103" s="1"/>
  <c r="H273" i="3" a="1"/>
  <c r="H273" i="3" s="1"/>
  <c r="D187" i="103" s="1"/>
  <c r="H265" i="3" a="1"/>
  <c r="H265" i="3" s="1"/>
  <c r="D179" i="103" s="1"/>
  <c r="H257" i="3" a="1"/>
  <c r="H257" i="3" s="1"/>
  <c r="D171" i="103" s="1"/>
  <c r="H249" i="3" a="1"/>
  <c r="H249" i="3" s="1"/>
  <c r="D163" i="103" s="1"/>
  <c r="H241" i="3" a="1"/>
  <c r="H241" i="3" s="1"/>
  <c r="D155" i="103" s="1"/>
  <c r="H233" i="3" a="1"/>
  <c r="H233" i="3" s="1"/>
  <c r="D147" i="103" s="1"/>
  <c r="H225" i="3" a="1"/>
  <c r="H225" i="3" s="1"/>
  <c r="D139" i="103" s="1"/>
  <c r="H218" i="3" a="1"/>
  <c r="H218" i="3" s="1"/>
  <c r="D132" i="103" s="1"/>
  <c r="H210" i="3" a="1"/>
  <c r="H210" i="3" s="1"/>
  <c r="D124" i="103" s="1"/>
  <c r="H202" i="3" a="1"/>
  <c r="H202" i="3" s="1"/>
  <c r="D116" i="103" s="1"/>
  <c r="H194" i="3" a="1"/>
  <c r="H194" i="3" s="1"/>
  <c r="D108" i="103" s="1"/>
  <c r="H187" i="3" a="1"/>
  <c r="H187" i="3" s="1"/>
  <c r="D101" i="103" s="1"/>
  <c r="H179" i="3" a="1"/>
  <c r="H179" i="3" s="1"/>
  <c r="D93" i="103" s="1"/>
  <c r="H172" i="3" a="1"/>
  <c r="H172" i="3" s="1"/>
  <c r="D86" i="103" s="1"/>
  <c r="H164" i="3" a="1"/>
  <c r="H164" i="3" s="1"/>
  <c r="D78" i="103" s="1"/>
  <c r="H156" i="3" a="1"/>
  <c r="H156" i="3" s="1"/>
  <c r="D70" i="103" s="1"/>
  <c r="H148" i="3" a="1"/>
  <c r="H148" i="3" s="1"/>
  <c r="D62" i="103" s="1"/>
  <c r="H140" i="3" a="1"/>
  <c r="H140" i="3" s="1"/>
  <c r="D54" i="103" s="1"/>
  <c r="H132" i="3" a="1"/>
  <c r="H132" i="3" s="1"/>
  <c r="D46" i="103" s="1"/>
  <c r="H124" i="3" a="1"/>
  <c r="H124" i="3" s="1"/>
  <c r="D38" i="103" s="1"/>
  <c r="H116" i="3" a="1"/>
  <c r="H116" i="3" s="1"/>
  <c r="D30" i="103" s="1"/>
  <c r="H108" i="3" a="1"/>
  <c r="H108" i="3" s="1"/>
  <c r="D22" i="103" s="1"/>
  <c r="H100" i="3" a="1"/>
  <c r="H100" i="3" s="1"/>
  <c r="D14" i="103" s="1"/>
  <c r="H92" i="3" a="1"/>
  <c r="H92" i="3" s="1"/>
  <c r="D6" i="103" s="1"/>
  <c r="H84" i="3" a="1"/>
  <c r="H84" i="3" s="1"/>
  <c r="H76" i="3" a="1"/>
  <c r="H76" i="3" s="1"/>
  <c r="H68" i="3" a="1"/>
  <c r="H68" i="3" s="1"/>
  <c r="H60" i="3" a="1"/>
  <c r="H60" i="3" s="1"/>
  <c r="H52" i="3" a="1"/>
  <c r="H52" i="3" s="1"/>
  <c r="H44" i="3" a="1"/>
  <c r="H44" i="3" s="1"/>
  <c r="H36" i="3" a="1"/>
  <c r="H36" i="3" s="1"/>
  <c r="H29" i="3" a="1"/>
  <c r="H29" i="3" s="1"/>
  <c r="H22" i="3" a="1"/>
  <c r="H22" i="3" s="1"/>
  <c r="H14" i="3" a="1"/>
  <c r="H14" i="3" s="1"/>
  <c r="I9" i="3" a="1"/>
  <c r="I9" i="3" s="1"/>
  <c r="I18" i="3" a="1"/>
  <c r="I18" i="3" s="1"/>
  <c r="I34" i="3" a="1"/>
  <c r="I34" i="3" s="1"/>
  <c r="I62" i="3" a="1"/>
  <c r="I62" i="3" s="1"/>
  <c r="I124" i="3" a="1"/>
  <c r="I124" i="3" s="1"/>
  <c r="I38" i="103" s="1"/>
  <c r="I191" i="3" a="1"/>
  <c r="I191" i="3" s="1"/>
  <c r="I105" i="103" s="1"/>
  <c r="I255" i="3" a="1"/>
  <c r="I255" i="3" s="1"/>
  <c r="I319" i="3" a="1"/>
  <c r="I319" i="3" s="1"/>
  <c r="J9" i="3" a="1"/>
  <c r="J9" i="3" s="1"/>
  <c r="J17" i="3" a="1"/>
  <c r="J17" i="3" s="1"/>
  <c r="J37" i="3" a="1"/>
  <c r="J37" i="3" s="1"/>
  <c r="J57" i="3" a="1"/>
  <c r="J57" i="3" s="1"/>
  <c r="J108" i="3" a="1"/>
  <c r="J108" i="3" s="1"/>
  <c r="H22" i="103" s="1"/>
  <c r="J172" i="3" a="1"/>
  <c r="J172" i="3" s="1"/>
  <c r="H86" i="103" s="1"/>
  <c r="J236" i="3" a="1"/>
  <c r="J236" i="3" s="1"/>
  <c r="H150" i="103" s="1"/>
  <c r="J300" i="3" a="1"/>
  <c r="J300" i="3" s="1"/>
  <c r="H214" i="103" s="1"/>
  <c r="H337" i="3" a="1"/>
  <c r="H337" i="3" s="1"/>
  <c r="D251" i="103" s="1"/>
  <c r="H274" i="3" a="1"/>
  <c r="H274" i="3" s="1"/>
  <c r="D188" i="103" s="1"/>
  <c r="H219" i="3" a="1"/>
  <c r="H219" i="3" s="1"/>
  <c r="D133" i="103" s="1"/>
  <c r="H165" i="3" a="1"/>
  <c r="H165" i="3" s="1"/>
  <c r="D79" i="103" s="1"/>
  <c r="H117" i="3" a="1"/>
  <c r="H117" i="3" s="1"/>
  <c r="D31" i="103" s="1"/>
  <c r="H53" i="3" a="1"/>
  <c r="H53" i="3" s="1"/>
  <c r="H15" i="3" a="1"/>
  <c r="H15" i="3" s="1"/>
  <c r="H7" i="3" a="1"/>
  <c r="H7" i="3" s="1"/>
  <c r="H351" i="3" a="1"/>
  <c r="H351" i="3" s="1"/>
  <c r="D265" i="103" s="1"/>
  <c r="H343" i="3" a="1"/>
  <c r="H343" i="3" s="1"/>
  <c r="D257" i="103" s="1"/>
  <c r="H335" i="3" a="1"/>
  <c r="H335" i="3" s="1"/>
  <c r="D249" i="103" s="1"/>
  <c r="H320" i="3" a="1"/>
  <c r="H320" i="3" s="1"/>
  <c r="D234" i="103" s="1"/>
  <c r="H312" i="3" a="1"/>
  <c r="H312" i="3" s="1"/>
  <c r="D226" i="103" s="1"/>
  <c r="H304" i="3" a="1"/>
  <c r="H304" i="3" s="1"/>
  <c r="D218" i="103" s="1"/>
  <c r="H296" i="3" a="1"/>
  <c r="H296" i="3" s="1"/>
  <c r="D210" i="103" s="1"/>
  <c r="H288" i="3" a="1"/>
  <c r="H288" i="3" s="1"/>
  <c r="D202" i="103" s="1"/>
  <c r="H280" i="3" a="1"/>
  <c r="H280" i="3" s="1"/>
  <c r="D194" i="103" s="1"/>
  <c r="H272" i="3" a="1"/>
  <c r="H272" i="3" s="1"/>
  <c r="D186" i="103" s="1"/>
  <c r="H264" i="3" a="1"/>
  <c r="H264" i="3" s="1"/>
  <c r="D178" i="103" s="1"/>
  <c r="H256" i="3" a="1"/>
  <c r="H256" i="3" s="1"/>
  <c r="D170" i="103" s="1"/>
  <c r="H248" i="3" a="1"/>
  <c r="H248" i="3" s="1"/>
  <c r="D162" i="103" s="1"/>
  <c r="H240" i="3" a="1"/>
  <c r="H240" i="3" s="1"/>
  <c r="D154" i="103" s="1"/>
  <c r="H232" i="3" a="1"/>
  <c r="H232" i="3" s="1"/>
  <c r="D146" i="103" s="1"/>
  <c r="H224" i="3" a="1"/>
  <c r="H224" i="3" s="1"/>
  <c r="D138" i="103" s="1"/>
  <c r="H217" i="3" a="1"/>
  <c r="H217" i="3" s="1"/>
  <c r="D131" i="103" s="1"/>
  <c r="H209" i="3" a="1"/>
  <c r="H209" i="3" s="1"/>
  <c r="D123" i="103" s="1"/>
  <c r="H201" i="3" a="1"/>
  <c r="H201" i="3" s="1"/>
  <c r="D115" i="103" s="1"/>
  <c r="H193" i="3" a="1"/>
  <c r="H193" i="3" s="1"/>
  <c r="D107" i="103" s="1"/>
  <c r="H186" i="3" a="1"/>
  <c r="H186" i="3" s="1"/>
  <c r="D100" i="103" s="1"/>
  <c r="H178" i="3" a="1"/>
  <c r="H178" i="3" s="1"/>
  <c r="D92" i="103" s="1"/>
  <c r="H171" i="3" a="1"/>
  <c r="H171" i="3" s="1"/>
  <c r="D85" i="103" s="1"/>
  <c r="H163" i="3" a="1"/>
  <c r="H163" i="3" s="1"/>
  <c r="D77" i="103" s="1"/>
  <c r="H155" i="3" a="1"/>
  <c r="H155" i="3" s="1"/>
  <c r="D69" i="103" s="1"/>
  <c r="H147" i="3" a="1"/>
  <c r="H147" i="3" s="1"/>
  <c r="D61" i="103" s="1"/>
  <c r="H139" i="3" a="1"/>
  <c r="H139" i="3" s="1"/>
  <c r="D53" i="103" s="1"/>
  <c r="H131" i="3" a="1"/>
  <c r="H131" i="3" s="1"/>
  <c r="D45" i="103" s="1"/>
  <c r="H123" i="3" a="1"/>
  <c r="H123" i="3" s="1"/>
  <c r="D37" i="103" s="1"/>
  <c r="H115" i="3" a="1"/>
  <c r="H115" i="3" s="1"/>
  <c r="D29" i="103" s="1"/>
  <c r="H107" i="3" a="1"/>
  <c r="H107" i="3" s="1"/>
  <c r="D21" i="103" s="1"/>
  <c r="H99" i="3" a="1"/>
  <c r="H99" i="3" s="1"/>
  <c r="D13" i="103" s="1"/>
  <c r="H91" i="3" a="1"/>
  <c r="H91" i="3" s="1"/>
  <c r="D5" i="103" s="1"/>
  <c r="H83" i="3" a="1"/>
  <c r="H83" i="3" s="1"/>
  <c r="H75" i="3" a="1"/>
  <c r="H75" i="3" s="1"/>
  <c r="H67" i="3" a="1"/>
  <c r="H67" i="3" s="1"/>
  <c r="H59" i="3" a="1"/>
  <c r="H59" i="3" s="1"/>
  <c r="H51" i="3" a="1"/>
  <c r="H51" i="3" s="1"/>
  <c r="H43" i="3" a="1"/>
  <c r="H43" i="3" s="1"/>
  <c r="H35" i="3" a="1"/>
  <c r="H35" i="3" s="1"/>
  <c r="H28" i="3" a="1"/>
  <c r="H28" i="3" s="1"/>
  <c r="H21" i="3" a="1"/>
  <c r="H21" i="3" s="1"/>
  <c r="H13" i="3" a="1"/>
  <c r="H13" i="3" s="1"/>
  <c r="I10" i="3" a="1"/>
  <c r="I10" i="3" s="1"/>
  <c r="I19" i="3" a="1"/>
  <c r="I19" i="3" s="1"/>
  <c r="I35" i="3" a="1"/>
  <c r="I35" i="3" s="1"/>
  <c r="I66" i="3" a="1"/>
  <c r="I66" i="3" s="1"/>
  <c r="I130" i="3" a="1"/>
  <c r="I130" i="3" s="1"/>
  <c r="I44" i="103" s="1"/>
  <c r="I199" i="3" a="1"/>
  <c r="I199" i="3" s="1"/>
  <c r="I113" i="103" s="1"/>
  <c r="I263" i="3" a="1"/>
  <c r="I263" i="3" s="1"/>
  <c r="I327" i="3" a="1"/>
  <c r="I327" i="3" s="1"/>
  <c r="J10" i="3" a="1"/>
  <c r="J10" i="3" s="1"/>
  <c r="J18" i="3" a="1"/>
  <c r="J18" i="3" s="1"/>
  <c r="J38" i="3" a="1"/>
  <c r="J38" i="3" s="1"/>
  <c r="J61" i="3" a="1"/>
  <c r="J61" i="3" s="1"/>
  <c r="J121" i="3" a="1"/>
  <c r="J121" i="3" s="1"/>
  <c r="H35" i="103" s="1"/>
  <c r="J185" i="3" a="1"/>
  <c r="J185" i="3" s="1"/>
  <c r="H99" i="103" s="1"/>
  <c r="J249" i="3" a="1"/>
  <c r="J249" i="3" s="1"/>
  <c r="H163" i="103" s="1"/>
  <c r="J313" i="3" a="1"/>
  <c r="J313" i="3" s="1"/>
  <c r="H227" i="103" s="1"/>
  <c r="H306" i="3" a="1"/>
  <c r="H306" i="3" s="1"/>
  <c r="D220" i="103" s="1"/>
  <c r="H242" i="3" a="1"/>
  <c r="H242" i="3" s="1"/>
  <c r="D156" i="103" s="1"/>
  <c r="H180" i="3" a="1"/>
  <c r="H180" i="3" s="1"/>
  <c r="D94" i="103" s="1"/>
  <c r="H125" i="3" a="1"/>
  <c r="H125" i="3" s="1"/>
  <c r="D39" i="103" s="1"/>
  <c r="H69" i="3" a="1"/>
  <c r="H69" i="3" s="1"/>
  <c r="H30" i="3" a="1"/>
  <c r="H30" i="3" s="1"/>
  <c r="H350" i="3" a="1"/>
  <c r="H350" i="3" s="1"/>
  <c r="D264" i="103" s="1"/>
  <c r="H342" i="3" a="1"/>
  <c r="H342" i="3" s="1"/>
  <c r="D256" i="103" s="1"/>
  <c r="H334" i="3" a="1"/>
  <c r="H334" i="3" s="1"/>
  <c r="D248" i="103" s="1"/>
  <c r="H327" i="3" a="1"/>
  <c r="H327" i="3" s="1"/>
  <c r="D241" i="103" s="1"/>
  <c r="H319" i="3" a="1"/>
  <c r="H319" i="3" s="1"/>
  <c r="D233" i="103" s="1"/>
  <c r="H311" i="3" a="1"/>
  <c r="H311" i="3" s="1"/>
  <c r="D225" i="103" s="1"/>
  <c r="H303" i="3" a="1"/>
  <c r="H303" i="3" s="1"/>
  <c r="D217" i="103" s="1"/>
  <c r="H295" i="3" a="1"/>
  <c r="H295" i="3" s="1"/>
  <c r="D209" i="103" s="1"/>
  <c r="H287" i="3" a="1"/>
  <c r="H287" i="3" s="1"/>
  <c r="D201" i="103" s="1"/>
  <c r="H279" i="3" a="1"/>
  <c r="H279" i="3" s="1"/>
  <c r="D193" i="103" s="1"/>
  <c r="H271" i="3" a="1"/>
  <c r="H271" i="3" s="1"/>
  <c r="D185" i="103" s="1"/>
  <c r="H263" i="3" a="1"/>
  <c r="H263" i="3" s="1"/>
  <c r="D177" i="103" s="1"/>
  <c r="H255" i="3" a="1"/>
  <c r="H255" i="3" s="1"/>
  <c r="D169" i="103" s="1"/>
  <c r="H247" i="3" a="1"/>
  <c r="H247" i="3" s="1"/>
  <c r="D161" i="103" s="1"/>
  <c r="H239" i="3" a="1"/>
  <c r="H239" i="3" s="1"/>
  <c r="D153" i="103" s="1"/>
  <c r="H231" i="3" a="1"/>
  <c r="H231" i="3" s="1"/>
  <c r="D145" i="103" s="1"/>
  <c r="H216" i="3" a="1"/>
  <c r="H216" i="3" s="1"/>
  <c r="D130" i="103" s="1"/>
  <c r="H208" i="3" a="1"/>
  <c r="H208" i="3" s="1"/>
  <c r="D122" i="103" s="1"/>
  <c r="H200" i="3" a="1"/>
  <c r="H200" i="3" s="1"/>
  <c r="D114" i="103" s="1"/>
  <c r="H192" i="3" a="1"/>
  <c r="H192" i="3" s="1"/>
  <c r="D106" i="103" s="1"/>
  <c r="H185" i="3" a="1"/>
  <c r="H185" i="3" s="1"/>
  <c r="D99" i="103" s="1"/>
  <c r="H177" i="3" a="1"/>
  <c r="H177" i="3" s="1"/>
  <c r="D91" i="103" s="1"/>
  <c r="H170" i="3" a="1"/>
  <c r="H170" i="3" s="1"/>
  <c r="D84" i="103" s="1"/>
  <c r="H162" i="3" a="1"/>
  <c r="H162" i="3" s="1"/>
  <c r="D76" i="103" s="1"/>
  <c r="H154" i="3" a="1"/>
  <c r="H154" i="3" s="1"/>
  <c r="D68" i="103" s="1"/>
  <c r="H146" i="3" a="1"/>
  <c r="H146" i="3" s="1"/>
  <c r="D60" i="103" s="1"/>
  <c r="H138" i="3" a="1"/>
  <c r="H138" i="3" s="1"/>
  <c r="D52" i="103" s="1"/>
  <c r="H130" i="3" a="1"/>
  <c r="H130" i="3" s="1"/>
  <c r="D44" i="103" s="1"/>
  <c r="H122" i="3" a="1"/>
  <c r="H122" i="3" s="1"/>
  <c r="D36" i="103" s="1"/>
  <c r="H114" i="3" a="1"/>
  <c r="H114" i="3" s="1"/>
  <c r="D28" i="103" s="1"/>
  <c r="H106" i="3" a="1"/>
  <c r="H106" i="3" s="1"/>
  <c r="D20" i="103" s="1"/>
  <c r="H98" i="3" a="1"/>
  <c r="H98" i="3" s="1"/>
  <c r="D12" i="103" s="1"/>
  <c r="H90" i="3" a="1"/>
  <c r="H90" i="3" s="1"/>
  <c r="H82" i="3" a="1"/>
  <c r="H82" i="3" s="1"/>
  <c r="H74" i="3" a="1"/>
  <c r="H74" i="3" s="1"/>
  <c r="H66" i="3" a="1"/>
  <c r="H66" i="3" s="1"/>
  <c r="H58" i="3" a="1"/>
  <c r="H58" i="3" s="1"/>
  <c r="H50" i="3" a="1"/>
  <c r="H50" i="3" s="1"/>
  <c r="H42" i="3" a="1"/>
  <c r="H42" i="3" s="1"/>
  <c r="H34" i="3" a="1"/>
  <c r="H34" i="3" s="1"/>
  <c r="H27" i="3" a="1"/>
  <c r="H27" i="3" s="1"/>
  <c r="H20" i="3" a="1"/>
  <c r="H20" i="3" s="1"/>
  <c r="H12" i="3" a="1"/>
  <c r="H12" i="3" s="1"/>
  <c r="I11" i="3" a="1"/>
  <c r="I11" i="3" s="1"/>
  <c r="I21" i="3" a="1"/>
  <c r="I21" i="3" s="1"/>
  <c r="I43" i="3" a="1"/>
  <c r="I43" i="3" s="1"/>
  <c r="I79" i="3" a="1"/>
  <c r="I79" i="3" s="1"/>
  <c r="I143" i="3" a="1"/>
  <c r="I143" i="3" s="1"/>
  <c r="I57" i="103" s="1"/>
  <c r="I207" i="3" a="1"/>
  <c r="I207" i="3" s="1"/>
  <c r="I121" i="103" s="1"/>
  <c r="I271" i="3" a="1"/>
  <c r="I271" i="3" s="1"/>
  <c r="I335" i="3" a="1"/>
  <c r="I335" i="3" s="1"/>
  <c r="J11" i="3" a="1"/>
  <c r="J11" i="3" s="1"/>
  <c r="J19" i="3" a="1"/>
  <c r="J19" i="3" s="1"/>
  <c r="J42" i="3" a="1"/>
  <c r="J42" i="3" s="1"/>
  <c r="J63" i="3" a="1"/>
  <c r="J63" i="3" s="1"/>
  <c r="J127" i="3" a="1"/>
  <c r="J127" i="3" s="1"/>
  <c r="H41" i="103" s="1"/>
  <c r="J191" i="3" a="1"/>
  <c r="J191" i="3" s="1"/>
  <c r="H105" i="103" s="1"/>
  <c r="J255" i="3" a="1"/>
  <c r="J255" i="3" s="1"/>
  <c r="H169" i="103" s="1"/>
  <c r="J319" i="3" a="1"/>
  <c r="J319" i="3" s="1"/>
  <c r="H233" i="103" s="1"/>
  <c r="H290" i="3" a="1"/>
  <c r="H290" i="3" s="1"/>
  <c r="D204" i="103" s="1"/>
  <c r="H234" i="3" a="1"/>
  <c r="H234" i="3" s="1"/>
  <c r="D148" i="103" s="1"/>
  <c r="H188" i="3" a="1"/>
  <c r="H188" i="3" s="1"/>
  <c r="D102" i="103" s="1"/>
  <c r="H133" i="3" a="1"/>
  <c r="H133" i="3" s="1"/>
  <c r="D47" i="103" s="1"/>
  <c r="H77" i="3" a="1"/>
  <c r="H77" i="3" s="1"/>
  <c r="H37" i="3" a="1"/>
  <c r="H37" i="3" s="1"/>
  <c r="H358" i="3" a="1"/>
  <c r="H358" i="3" s="1"/>
  <c r="D272" i="103" s="1"/>
  <c r="H357" i="3" a="1"/>
  <c r="H357" i="3" s="1"/>
  <c r="D271" i="103" s="1"/>
  <c r="H349" i="3" a="1"/>
  <c r="H349" i="3" s="1"/>
  <c r="D263" i="103" s="1"/>
  <c r="H341" i="3" a="1"/>
  <c r="H341" i="3" s="1"/>
  <c r="D255" i="103" s="1"/>
  <c r="H333" i="3" a="1"/>
  <c r="H333" i="3" s="1"/>
  <c r="D247" i="103" s="1"/>
  <c r="H326" i="3" a="1"/>
  <c r="H326" i="3" s="1"/>
  <c r="D240" i="103" s="1"/>
  <c r="H318" i="3" a="1"/>
  <c r="H318" i="3" s="1"/>
  <c r="D232" i="103" s="1"/>
  <c r="H310" i="3" a="1"/>
  <c r="H310" i="3" s="1"/>
  <c r="D224" i="103" s="1"/>
  <c r="H302" i="3" a="1"/>
  <c r="H302" i="3" s="1"/>
  <c r="D216" i="103" s="1"/>
  <c r="H294" i="3" a="1"/>
  <c r="H294" i="3" s="1"/>
  <c r="D208" i="103" s="1"/>
  <c r="H286" i="3" a="1"/>
  <c r="H286" i="3" s="1"/>
  <c r="D200" i="103" s="1"/>
  <c r="H278" i="3" a="1"/>
  <c r="H278" i="3" s="1"/>
  <c r="D192" i="103" s="1"/>
  <c r="H270" i="3" a="1"/>
  <c r="H270" i="3" s="1"/>
  <c r="D184" i="103" s="1"/>
  <c r="H262" i="3" a="1"/>
  <c r="H262" i="3" s="1"/>
  <c r="D176" i="103" s="1"/>
  <c r="H254" i="3" a="1"/>
  <c r="H254" i="3" s="1"/>
  <c r="D168" i="103" s="1"/>
  <c r="H246" i="3" a="1"/>
  <c r="H246" i="3" s="1"/>
  <c r="D160" i="103" s="1"/>
  <c r="H238" i="3" a="1"/>
  <c r="H238" i="3" s="1"/>
  <c r="D152" i="103" s="1"/>
  <c r="H230" i="3" a="1"/>
  <c r="H230" i="3" s="1"/>
  <c r="D144" i="103" s="1"/>
  <c r="H223" i="3" a="1"/>
  <c r="H223" i="3" s="1"/>
  <c r="D137" i="103" s="1"/>
  <c r="H215" i="3" a="1"/>
  <c r="H215" i="3" s="1"/>
  <c r="D129" i="103" s="1"/>
  <c r="H207" i="3" a="1"/>
  <c r="H207" i="3" s="1"/>
  <c r="D121" i="103" s="1"/>
  <c r="H199" i="3" a="1"/>
  <c r="H199" i="3" s="1"/>
  <c r="D113" i="103" s="1"/>
  <c r="H184" i="3" a="1"/>
  <c r="H184" i="3" s="1"/>
  <c r="D98" i="103" s="1"/>
  <c r="H176" i="3" a="1"/>
  <c r="H176" i="3" s="1"/>
  <c r="D90" i="103" s="1"/>
  <c r="H169" i="3" a="1"/>
  <c r="H169" i="3" s="1"/>
  <c r="D83" i="103" s="1"/>
  <c r="H161" i="3" a="1"/>
  <c r="H161" i="3" s="1"/>
  <c r="D75" i="103" s="1"/>
  <c r="H153" i="3" a="1"/>
  <c r="H153" i="3" s="1"/>
  <c r="D67" i="103" s="1"/>
  <c r="H145" i="3" a="1"/>
  <c r="H145" i="3" s="1"/>
  <c r="D59" i="103" s="1"/>
  <c r="H137" i="3" a="1"/>
  <c r="H137" i="3" s="1"/>
  <c r="D51" i="103" s="1"/>
  <c r="H129" i="3" a="1"/>
  <c r="H129" i="3" s="1"/>
  <c r="D43" i="103" s="1"/>
  <c r="H121" i="3" a="1"/>
  <c r="H121" i="3" s="1"/>
  <c r="D35" i="103" s="1"/>
  <c r="H113" i="3" a="1"/>
  <c r="H113" i="3" s="1"/>
  <c r="D27" i="103" s="1"/>
  <c r="H105" i="3" a="1"/>
  <c r="H105" i="3" s="1"/>
  <c r="D19" i="103" s="1"/>
  <c r="H97" i="3" a="1"/>
  <c r="H97" i="3" s="1"/>
  <c r="D11" i="103" s="1"/>
  <c r="H89" i="3" a="1"/>
  <c r="H89" i="3" s="1"/>
  <c r="H81" i="3" a="1"/>
  <c r="H81" i="3" s="1"/>
  <c r="H73" i="3" a="1"/>
  <c r="H73" i="3" s="1"/>
  <c r="H65" i="3" a="1"/>
  <c r="H65" i="3" s="1"/>
  <c r="H57" i="3" a="1"/>
  <c r="H57" i="3" s="1"/>
  <c r="H49" i="3" a="1"/>
  <c r="H49" i="3" s="1"/>
  <c r="H41" i="3" a="1"/>
  <c r="H41" i="3" s="1"/>
  <c r="H33" i="3" a="1"/>
  <c r="H33" i="3" s="1"/>
  <c r="H26" i="3" a="1"/>
  <c r="H26" i="3" s="1"/>
  <c r="H19" i="3" a="1"/>
  <c r="H19" i="3" s="1"/>
  <c r="H11" i="3" a="1"/>
  <c r="H11" i="3" s="1"/>
  <c r="I12" i="3" a="1"/>
  <c r="I12" i="3" s="1"/>
  <c r="I22" i="3" a="1"/>
  <c r="I22" i="3" s="1"/>
  <c r="I47" i="3" a="1"/>
  <c r="I47" i="3" s="1"/>
  <c r="I85" i="3" a="1"/>
  <c r="I85" i="3" s="1"/>
  <c r="I151" i="3" a="1"/>
  <c r="I151" i="3" s="1"/>
  <c r="I65" i="103" s="1"/>
  <c r="I215" i="3" a="1"/>
  <c r="I215" i="3" s="1"/>
  <c r="I279" i="3" a="1"/>
  <c r="I279" i="3" s="1"/>
  <c r="I343" i="3" a="1"/>
  <c r="I343" i="3" s="1"/>
  <c r="J12" i="3" a="1"/>
  <c r="J12" i="3" s="1"/>
  <c r="J24" i="3" a="1"/>
  <c r="J24" i="3" s="1"/>
  <c r="J43" i="3" a="1"/>
  <c r="J43" i="3" s="1"/>
  <c r="J70" i="3" a="1"/>
  <c r="J70" i="3" s="1"/>
  <c r="J134" i="3" a="1"/>
  <c r="J134" i="3" s="1"/>
  <c r="H48" i="103" s="1"/>
  <c r="J198" i="3" a="1"/>
  <c r="J198" i="3" s="1"/>
  <c r="H112" i="103" s="1"/>
  <c r="J262" i="3" a="1"/>
  <c r="J262" i="3" s="1"/>
  <c r="H176" i="103" s="1"/>
  <c r="J326" i="3" a="1"/>
  <c r="J326" i="3" s="1"/>
  <c r="H240" i="103" s="1"/>
  <c r="H322" i="3" a="1"/>
  <c r="H322" i="3" s="1"/>
  <c r="D236" i="103" s="1"/>
  <c r="H266" i="3" a="1"/>
  <c r="H266" i="3" s="1"/>
  <c r="D180" i="103" s="1"/>
  <c r="H211" i="3" a="1"/>
  <c r="H211" i="3" s="1"/>
  <c r="D125" i="103" s="1"/>
  <c r="H157" i="3" a="1"/>
  <c r="H157" i="3" s="1"/>
  <c r="D71" i="103" s="1"/>
  <c r="H109" i="3" a="1"/>
  <c r="H109" i="3" s="1"/>
  <c r="D23" i="103" s="1"/>
  <c r="H61" i="3" a="1"/>
  <c r="H61" i="3" s="1"/>
  <c r="H23" i="3" a="1"/>
  <c r="H23" i="3" s="1"/>
  <c r="H348" i="3" a="1"/>
  <c r="H348" i="3" s="1"/>
  <c r="D262" i="103" s="1"/>
  <c r="H325" i="3" a="1"/>
  <c r="H325" i="3" s="1"/>
  <c r="D239" i="103" s="1"/>
  <c r="H317" i="3" a="1"/>
  <c r="H317" i="3" s="1"/>
  <c r="D231" i="103" s="1"/>
  <c r="H309" i="3" a="1"/>
  <c r="H309" i="3" s="1"/>
  <c r="D223" i="103" s="1"/>
  <c r="H301" i="3" a="1"/>
  <c r="H301" i="3" s="1"/>
  <c r="D215" i="103" s="1"/>
  <c r="H293" i="3" a="1"/>
  <c r="H293" i="3" s="1"/>
  <c r="D207" i="103" s="1"/>
  <c r="H285" i="3" a="1"/>
  <c r="H285" i="3" s="1"/>
  <c r="D199" i="103" s="1"/>
  <c r="H277" i="3" a="1"/>
  <c r="H277" i="3" s="1"/>
  <c r="D191" i="103" s="1"/>
  <c r="H269" i="3" a="1"/>
  <c r="H269" i="3" s="1"/>
  <c r="D183" i="103" s="1"/>
  <c r="H261" i="3" a="1"/>
  <c r="H261" i="3" s="1"/>
  <c r="D175" i="103" s="1"/>
  <c r="H253" i="3" a="1"/>
  <c r="H253" i="3" s="1"/>
  <c r="D167" i="103" s="1"/>
  <c r="H245" i="3" a="1"/>
  <c r="H245" i="3" s="1"/>
  <c r="D159" i="103" s="1"/>
  <c r="H237" i="3" a="1"/>
  <c r="H237" i="3" s="1"/>
  <c r="D151" i="103" s="1"/>
  <c r="H229" i="3" a="1"/>
  <c r="H229" i="3" s="1"/>
  <c r="D143" i="103" s="1"/>
  <c r="H222" i="3" a="1"/>
  <c r="H222" i="3" s="1"/>
  <c r="D136" i="103" s="1"/>
  <c r="H214" i="3" a="1"/>
  <c r="H214" i="3" s="1"/>
  <c r="D128" i="103" s="1"/>
  <c r="H206" i="3" a="1"/>
  <c r="H206" i="3" s="1"/>
  <c r="D120" i="103" s="1"/>
  <c r="H198" i="3" a="1"/>
  <c r="H198" i="3" s="1"/>
  <c r="D112" i="103" s="1"/>
  <c r="H191" i="3" a="1"/>
  <c r="H191" i="3" s="1"/>
  <c r="D105" i="103" s="1"/>
  <c r="H183" i="3" a="1"/>
  <c r="H183" i="3" s="1"/>
  <c r="D97" i="103" s="1"/>
  <c r="H168" i="3" a="1"/>
  <c r="H168" i="3" s="1"/>
  <c r="D82" i="103" s="1"/>
  <c r="H160" i="3" a="1"/>
  <c r="H160" i="3" s="1"/>
  <c r="D74" i="103" s="1"/>
  <c r="H152" i="3" a="1"/>
  <c r="H152" i="3" s="1"/>
  <c r="D66" i="103" s="1"/>
  <c r="H144" i="3" a="1"/>
  <c r="H144" i="3" s="1"/>
  <c r="D58" i="103" s="1"/>
  <c r="H136" i="3" a="1"/>
  <c r="H136" i="3" s="1"/>
  <c r="D50" i="103" s="1"/>
  <c r="H128" i="3" a="1"/>
  <c r="H128" i="3" s="1"/>
  <c r="D42" i="103" s="1"/>
  <c r="H120" i="3" a="1"/>
  <c r="H120" i="3" s="1"/>
  <c r="D34" i="103" s="1"/>
  <c r="H112" i="3" a="1"/>
  <c r="H112" i="3" s="1"/>
  <c r="D26" i="103" s="1"/>
  <c r="H104" i="3" a="1"/>
  <c r="H104" i="3" s="1"/>
  <c r="D18" i="103" s="1"/>
  <c r="H96" i="3" a="1"/>
  <c r="H96" i="3" s="1"/>
  <c r="D10" i="103" s="1"/>
  <c r="H88" i="3" a="1"/>
  <c r="H88" i="3" s="1"/>
  <c r="H80" i="3" a="1"/>
  <c r="H80" i="3" s="1"/>
  <c r="H72" i="3" a="1"/>
  <c r="H72" i="3" s="1"/>
  <c r="H64" i="3" a="1"/>
  <c r="H64" i="3" s="1"/>
  <c r="H56" i="3" a="1"/>
  <c r="H56" i="3" s="1"/>
  <c r="H48" i="3" a="1"/>
  <c r="H48" i="3" s="1"/>
  <c r="H40" i="3" a="1"/>
  <c r="H40" i="3" s="1"/>
  <c r="H32" i="3" a="1"/>
  <c r="H32" i="3" s="1"/>
  <c r="H25" i="3" a="1"/>
  <c r="H25" i="3" s="1"/>
  <c r="H18" i="3" a="1"/>
  <c r="H18" i="3" s="1"/>
  <c r="H10" i="3" a="1"/>
  <c r="H10" i="3" s="1"/>
  <c r="I13" i="3" a="1"/>
  <c r="I13" i="3" s="1"/>
  <c r="I24" i="3" a="1"/>
  <c r="I24" i="3" s="1"/>
  <c r="I49" i="3" a="1"/>
  <c r="I49" i="3" s="1"/>
  <c r="I92" i="3" a="1"/>
  <c r="I92" i="3" s="1"/>
  <c r="I159" i="3" a="1"/>
  <c r="I159" i="3" s="1"/>
  <c r="I73" i="103" s="1"/>
  <c r="I223" i="3" a="1"/>
  <c r="I223" i="3" s="1"/>
  <c r="I287" i="3" a="1"/>
  <c r="I287" i="3" s="1"/>
  <c r="J13" i="3" a="1"/>
  <c r="J13" i="3" s="1"/>
  <c r="J25" i="3" a="1"/>
  <c r="J25" i="3" s="1"/>
  <c r="J44" i="3" a="1"/>
  <c r="J44" i="3" s="1"/>
  <c r="J76" i="3" a="1"/>
  <c r="J76" i="3" s="1"/>
  <c r="J140" i="3" a="1"/>
  <c r="J140" i="3" s="1"/>
  <c r="H54" i="103" s="1"/>
  <c r="J204" i="3" a="1"/>
  <c r="J204" i="3" s="1"/>
  <c r="H118" i="103" s="1"/>
  <c r="J268" i="3" a="1"/>
  <c r="J268" i="3" s="1"/>
  <c r="H182" i="103" s="1"/>
  <c r="J332" i="3" a="1"/>
  <c r="J332" i="3" s="1"/>
  <c r="H246" i="103" s="1"/>
  <c r="H329" i="3" a="1"/>
  <c r="H329" i="3" s="1"/>
  <c r="D243" i="103" s="1"/>
  <c r="H282" i="3" a="1"/>
  <c r="H282" i="3" s="1"/>
  <c r="D196" i="103" s="1"/>
  <c r="H226" i="3" a="1"/>
  <c r="H226" i="3" s="1"/>
  <c r="D140" i="103" s="1"/>
  <c r="H173" i="3" a="1"/>
  <c r="H173" i="3" s="1"/>
  <c r="D87" i="103" s="1"/>
  <c r="H101" i="3" a="1"/>
  <c r="H101" i="3" s="1"/>
  <c r="D15" i="103" s="1"/>
  <c r="H332" i="3" a="1"/>
  <c r="H332" i="3" s="1"/>
  <c r="D246" i="103" s="1"/>
  <c r="H355" i="3" a="1"/>
  <c r="H355" i="3" s="1"/>
  <c r="D269" i="103" s="1"/>
  <c r="H347" i="3" a="1"/>
  <c r="H347" i="3" s="1"/>
  <c r="D261" i="103" s="1"/>
  <c r="H339" i="3" a="1"/>
  <c r="H339" i="3" s="1"/>
  <c r="D253" i="103" s="1"/>
  <c r="H331" i="3" a="1"/>
  <c r="H331" i="3" s="1"/>
  <c r="D245" i="103" s="1"/>
  <c r="H324" i="3" a="1"/>
  <c r="H324" i="3" s="1"/>
  <c r="D238" i="103" s="1"/>
  <c r="H316" i="3" a="1"/>
  <c r="H316" i="3" s="1"/>
  <c r="D230" i="103" s="1"/>
  <c r="H308" i="3" a="1"/>
  <c r="H308" i="3" s="1"/>
  <c r="D222" i="103" s="1"/>
  <c r="H300" i="3" a="1"/>
  <c r="H300" i="3" s="1"/>
  <c r="D214" i="103" s="1"/>
  <c r="H292" i="3" a="1"/>
  <c r="H292" i="3" s="1"/>
  <c r="D206" i="103" s="1"/>
  <c r="H284" i="3" a="1"/>
  <c r="H284" i="3" s="1"/>
  <c r="D198" i="103" s="1"/>
  <c r="H276" i="3" a="1"/>
  <c r="H276" i="3" s="1"/>
  <c r="D190" i="103" s="1"/>
  <c r="H268" i="3" a="1"/>
  <c r="H268" i="3" s="1"/>
  <c r="D182" i="103" s="1"/>
  <c r="H260" i="3" a="1"/>
  <c r="H260" i="3" s="1"/>
  <c r="D174" i="103" s="1"/>
  <c r="H252" i="3" a="1"/>
  <c r="H252" i="3" s="1"/>
  <c r="D166" i="103" s="1"/>
  <c r="H244" i="3" a="1"/>
  <c r="H244" i="3" s="1"/>
  <c r="D158" i="103" s="1"/>
  <c r="H236" i="3" a="1"/>
  <c r="H236" i="3" s="1"/>
  <c r="D150" i="103" s="1"/>
  <c r="H228" i="3" a="1"/>
  <c r="H228" i="3" s="1"/>
  <c r="D142" i="103" s="1"/>
  <c r="H221" i="3" a="1"/>
  <c r="H221" i="3" s="1"/>
  <c r="D135" i="103" s="1"/>
  <c r="H213" i="3" a="1"/>
  <c r="H213" i="3" s="1"/>
  <c r="H205" i="3" a="1"/>
  <c r="H205" i="3" s="1"/>
  <c r="D119" i="103" s="1"/>
  <c r="H197" i="3" a="1"/>
  <c r="H197" i="3" s="1"/>
  <c r="D111" i="103" s="1"/>
  <c r="H190" i="3" a="1"/>
  <c r="H190" i="3" s="1"/>
  <c r="D104" i="103" s="1"/>
  <c r="H182" i="3" a="1"/>
  <c r="H182" i="3" s="1"/>
  <c r="D96" i="103" s="1"/>
  <c r="H175" i="3" a="1"/>
  <c r="H175" i="3" s="1"/>
  <c r="D89" i="103" s="1"/>
  <c r="H167" i="3" a="1"/>
  <c r="H167" i="3" s="1"/>
  <c r="D81" i="103" s="1"/>
  <c r="H159" i="3" a="1"/>
  <c r="H159" i="3" s="1"/>
  <c r="D73" i="103" s="1"/>
  <c r="H151" i="3" a="1"/>
  <c r="H151" i="3" s="1"/>
  <c r="D65" i="103" s="1"/>
  <c r="H143" i="3" a="1"/>
  <c r="H143" i="3" s="1"/>
  <c r="D57" i="103" s="1"/>
  <c r="H135" i="3" a="1"/>
  <c r="H135" i="3" s="1"/>
  <c r="D49" i="103" s="1"/>
  <c r="H127" i="3" a="1"/>
  <c r="H127" i="3" s="1"/>
  <c r="D41" i="103" s="1"/>
  <c r="H119" i="3" a="1"/>
  <c r="H119" i="3" s="1"/>
  <c r="D33" i="103" s="1"/>
  <c r="H111" i="3" a="1"/>
  <c r="H111" i="3" s="1"/>
  <c r="D25" i="103" s="1"/>
  <c r="H103" i="3" a="1"/>
  <c r="H103" i="3" s="1"/>
  <c r="D17" i="103" s="1"/>
  <c r="H95" i="3" a="1"/>
  <c r="H95" i="3" s="1"/>
  <c r="D9" i="103" s="1"/>
  <c r="H87" i="3" a="1"/>
  <c r="H87" i="3" s="1"/>
  <c r="H79" i="3" a="1"/>
  <c r="H79" i="3" s="1"/>
  <c r="H71" i="3" a="1"/>
  <c r="H71" i="3" s="1"/>
  <c r="H63" i="3" a="1"/>
  <c r="H63" i="3" s="1"/>
  <c r="H55" i="3" a="1"/>
  <c r="H55" i="3" s="1"/>
  <c r="H47" i="3" a="1"/>
  <c r="H47" i="3" s="1"/>
  <c r="H39" i="3" a="1"/>
  <c r="H39" i="3" s="1"/>
  <c r="H24" i="3" a="1"/>
  <c r="H24" i="3" s="1"/>
  <c r="H17" i="3" a="1"/>
  <c r="H17" i="3" s="1"/>
  <c r="H9" i="3" a="1"/>
  <c r="H9" i="3" s="1"/>
  <c r="I6" i="3" a="1"/>
  <c r="I6" i="3" s="1"/>
  <c r="I14" i="3" a="1"/>
  <c r="I14" i="3" s="1"/>
  <c r="I25" i="3" a="1"/>
  <c r="I25" i="3" s="1"/>
  <c r="I53" i="3" a="1"/>
  <c r="I53" i="3" s="1"/>
  <c r="I98" i="3" a="1"/>
  <c r="I98" i="3" s="1"/>
  <c r="I12" i="103" s="1"/>
  <c r="I167" i="3" a="1"/>
  <c r="I167" i="3" s="1"/>
  <c r="I81" i="103" s="1"/>
  <c r="I231" i="3" a="1"/>
  <c r="I231" i="3" s="1"/>
  <c r="I295" i="3" a="1"/>
  <c r="I295" i="3" s="1"/>
  <c r="J6" i="3" a="1"/>
  <c r="J6" i="3" s="1"/>
  <c r="J14" i="3" a="1"/>
  <c r="J14" i="3" s="1"/>
  <c r="J29" i="3" a="1"/>
  <c r="J29" i="3" s="1"/>
  <c r="J48" i="3" a="1"/>
  <c r="J48" i="3" s="1"/>
  <c r="J89" i="3" a="1"/>
  <c r="J89" i="3" s="1"/>
  <c r="J153" i="3" a="1"/>
  <c r="J153" i="3" s="1"/>
  <c r="H67" i="103" s="1"/>
  <c r="J217" i="3" a="1"/>
  <c r="J217" i="3" s="1"/>
  <c r="H131" i="103" s="1"/>
  <c r="J281" i="3" a="1"/>
  <c r="J281" i="3" s="1"/>
  <c r="H195" i="103" s="1"/>
  <c r="J345" i="3" a="1"/>
  <c r="J345" i="3" s="1"/>
  <c r="H259" i="103" s="1"/>
  <c r="H298" i="3" a="1"/>
  <c r="H298" i="3" s="1"/>
  <c r="D212" i="103" s="1"/>
  <c r="H250" i="3" a="1"/>
  <c r="H250" i="3" s="1"/>
  <c r="D164" i="103" s="1"/>
  <c r="H195" i="3" a="1"/>
  <c r="H195" i="3" s="1"/>
  <c r="D109" i="103" s="1"/>
  <c r="H141" i="3" a="1"/>
  <c r="H141" i="3" s="1"/>
  <c r="D55" i="103" s="1"/>
  <c r="H85" i="3" a="1"/>
  <c r="H85" i="3" s="1"/>
  <c r="H45" i="3" a="1"/>
  <c r="H45" i="3" s="1"/>
  <c r="H356" i="3" a="1"/>
  <c r="H356" i="3" s="1"/>
  <c r="D270" i="103" s="1"/>
  <c r="H340" i="3" a="1"/>
  <c r="H340" i="3" s="1"/>
  <c r="D254" i="103" s="1"/>
  <c r="H354" i="3" a="1"/>
  <c r="H354" i="3" s="1"/>
  <c r="D268" i="103" s="1"/>
  <c r="H346" i="3" a="1"/>
  <c r="H346" i="3" s="1"/>
  <c r="D260" i="103" s="1"/>
  <c r="H338" i="3" a="1"/>
  <c r="H338" i="3" s="1"/>
  <c r="D252" i="103" s="1"/>
  <c r="H330" i="3" a="1"/>
  <c r="H330" i="3" s="1"/>
  <c r="D244" i="103" s="1"/>
  <c r="H323" i="3" a="1"/>
  <c r="H323" i="3" s="1"/>
  <c r="D237" i="103" s="1"/>
  <c r="H315" i="3" a="1"/>
  <c r="H315" i="3" s="1"/>
  <c r="D229" i="103" s="1"/>
  <c r="H307" i="3" a="1"/>
  <c r="H307" i="3" s="1"/>
  <c r="D221" i="103" s="1"/>
  <c r="H299" i="3" a="1"/>
  <c r="H299" i="3" s="1"/>
  <c r="D213" i="103" s="1"/>
  <c r="H291" i="3" a="1"/>
  <c r="H291" i="3" s="1"/>
  <c r="D205" i="103" s="1"/>
  <c r="H283" i="3" a="1"/>
  <c r="H283" i="3" s="1"/>
  <c r="D197" i="103" s="1"/>
  <c r="H275" i="3" a="1"/>
  <c r="H275" i="3" s="1"/>
  <c r="D189" i="103" s="1"/>
  <c r="H267" i="3" a="1"/>
  <c r="H267" i="3" s="1"/>
  <c r="D181" i="103" s="1"/>
  <c r="H259" i="3" a="1"/>
  <c r="H259" i="3" s="1"/>
  <c r="D173" i="103" s="1"/>
  <c r="H251" i="3" a="1"/>
  <c r="H251" i="3" s="1"/>
  <c r="D165" i="103" s="1"/>
  <c r="H243" i="3" a="1"/>
  <c r="H243" i="3" s="1"/>
  <c r="D157" i="103" s="1"/>
  <c r="H235" i="3" a="1"/>
  <c r="H235" i="3" s="1"/>
  <c r="D149" i="103" s="1"/>
  <c r="H227" i="3" a="1"/>
  <c r="H227" i="3" s="1"/>
  <c r="D141" i="103" s="1"/>
  <c r="H220" i="3" a="1"/>
  <c r="H220" i="3" s="1"/>
  <c r="D134" i="103" s="1"/>
  <c r="H212" i="3" a="1"/>
  <c r="H212" i="3" s="1"/>
  <c r="D126" i="103" s="1"/>
  <c r="H204" i="3" a="1"/>
  <c r="H204" i="3" s="1"/>
  <c r="D118" i="103" s="1"/>
  <c r="H196" i="3" a="1"/>
  <c r="H196" i="3" s="1"/>
  <c r="D110" i="103" s="1"/>
  <c r="H189" i="3" a="1"/>
  <c r="H189" i="3" s="1"/>
  <c r="D103" i="103" s="1"/>
  <c r="H181" i="3" a="1"/>
  <c r="H181" i="3" s="1"/>
  <c r="D95" i="103" s="1"/>
  <c r="H174" i="3" a="1"/>
  <c r="H174" i="3" s="1"/>
  <c r="D88" i="103" s="1"/>
  <c r="H166" i="3" a="1"/>
  <c r="H166" i="3" s="1"/>
  <c r="D80" i="103" s="1"/>
  <c r="H158" i="3" a="1"/>
  <c r="H158" i="3" s="1"/>
  <c r="D72" i="103" s="1"/>
  <c r="H150" i="3" a="1"/>
  <c r="H150" i="3" s="1"/>
  <c r="D64" i="103" s="1"/>
  <c r="H142" i="3" a="1"/>
  <c r="H142" i="3" s="1"/>
  <c r="D56" i="103" s="1"/>
  <c r="H134" i="3" a="1"/>
  <c r="H134" i="3" s="1"/>
  <c r="D48" i="103" s="1"/>
  <c r="H126" i="3" a="1"/>
  <c r="H126" i="3" s="1"/>
  <c r="D40" i="103" s="1"/>
  <c r="H118" i="3" a="1"/>
  <c r="H118" i="3" s="1"/>
  <c r="D32" i="103" s="1"/>
  <c r="H110" i="3" a="1"/>
  <c r="H110" i="3" s="1"/>
  <c r="D24" i="103" s="1"/>
  <c r="H102" i="3" a="1"/>
  <c r="H102" i="3" s="1"/>
  <c r="D16" i="103" s="1"/>
  <c r="H94" i="3" a="1"/>
  <c r="H94" i="3" s="1"/>
  <c r="D8" i="103" s="1"/>
  <c r="H86" i="3" a="1"/>
  <c r="H86" i="3" s="1"/>
  <c r="H78" i="3" a="1"/>
  <c r="H78" i="3" s="1"/>
  <c r="H70" i="3" a="1"/>
  <c r="H70" i="3" s="1"/>
  <c r="H62" i="3" a="1"/>
  <c r="H62" i="3" s="1"/>
  <c r="H54" i="3" a="1"/>
  <c r="H54" i="3" s="1"/>
  <c r="H46" i="3" a="1"/>
  <c r="H46" i="3" s="1"/>
  <c r="H38" i="3" a="1"/>
  <c r="H38" i="3" s="1"/>
  <c r="H31" i="3" a="1"/>
  <c r="H31" i="3" s="1"/>
  <c r="H16" i="3" a="1"/>
  <c r="H16" i="3" s="1"/>
  <c r="I7" i="3" a="1"/>
  <c r="I7" i="3" s="1"/>
  <c r="I15" i="3" a="1"/>
  <c r="I15" i="3" s="1"/>
  <c r="I28" i="3" a="1"/>
  <c r="I28" i="3" s="1"/>
  <c r="I56" i="3" a="1"/>
  <c r="I56" i="3" s="1"/>
  <c r="I111" i="3" a="1"/>
  <c r="I111" i="3" s="1"/>
  <c r="I25" i="103" s="1"/>
  <c r="I175" i="3" a="1"/>
  <c r="I175" i="3" s="1"/>
  <c r="I89" i="103" s="1"/>
  <c r="I239" i="3" a="1"/>
  <c r="I239" i="3" s="1"/>
  <c r="I303" i="3" a="1"/>
  <c r="I303" i="3" s="1"/>
  <c r="J7" i="3" a="1"/>
  <c r="J7" i="3" s="1"/>
  <c r="J15" i="3" a="1"/>
  <c r="J15" i="3" s="1"/>
  <c r="J31" i="3" a="1"/>
  <c r="J31" i="3" s="1"/>
  <c r="J50" i="3" a="1"/>
  <c r="J50" i="3" s="1"/>
  <c r="J95" i="3" a="1"/>
  <c r="J95" i="3" s="1"/>
  <c r="H9" i="103" s="1"/>
  <c r="J159" i="3" a="1"/>
  <c r="J159" i="3" s="1"/>
  <c r="H73" i="103" s="1"/>
  <c r="J223" i="3" a="1"/>
  <c r="J223" i="3" s="1"/>
  <c r="H137" i="103" s="1"/>
  <c r="J287" i="3" a="1"/>
  <c r="J287" i="3" s="1"/>
  <c r="H201" i="103" s="1"/>
  <c r="J351" i="3" a="1"/>
  <c r="J351" i="3" s="1"/>
  <c r="H265" i="103" s="1"/>
  <c r="J26" i="3" a="1"/>
  <c r="J26" i="3" s="1"/>
  <c r="J32" i="3" a="1"/>
  <c r="J32" i="3" s="1"/>
  <c r="J45" i="3" a="1"/>
  <c r="J45" i="3" s="1"/>
  <c r="J51" i="3" a="1"/>
  <c r="J51" i="3" s="1"/>
  <c r="J58" i="3" a="1"/>
  <c r="J58" i="3" s="1"/>
  <c r="J64" i="3" a="1"/>
  <c r="J64" i="3" s="1"/>
  <c r="J77" i="3" a="1"/>
  <c r="J77" i="3" s="1"/>
  <c r="J83" i="3" a="1"/>
  <c r="J83" i="3" s="1"/>
  <c r="J90" i="3" a="1"/>
  <c r="J90" i="3" s="1"/>
  <c r="J96" i="3" a="1"/>
  <c r="J96" i="3" s="1"/>
  <c r="H10" i="103" s="1"/>
  <c r="J109" i="3" a="1"/>
  <c r="J109" i="3" s="1"/>
  <c r="H23" i="103" s="1"/>
  <c r="J115" i="3" a="1"/>
  <c r="J115" i="3" s="1"/>
  <c r="H29" i="103" s="1"/>
  <c r="J122" i="3" a="1"/>
  <c r="J122" i="3" s="1"/>
  <c r="H36" i="103" s="1"/>
  <c r="J128" i="3" a="1"/>
  <c r="J128" i="3" s="1"/>
  <c r="H42" i="103" s="1"/>
  <c r="J141" i="3" a="1"/>
  <c r="J141" i="3" s="1"/>
  <c r="H55" i="103" s="1"/>
  <c r="J147" i="3" a="1"/>
  <c r="J147" i="3" s="1"/>
  <c r="H61" i="103" s="1"/>
  <c r="J154" i="3" a="1"/>
  <c r="J154" i="3" s="1"/>
  <c r="H68" i="103" s="1"/>
  <c r="J160" i="3" a="1"/>
  <c r="J160" i="3" s="1"/>
  <c r="H74" i="103" s="1"/>
  <c r="J173" i="3" a="1"/>
  <c r="J173" i="3" s="1"/>
  <c r="H87" i="103" s="1"/>
  <c r="J179" i="3" a="1"/>
  <c r="J179" i="3" s="1"/>
  <c r="H93" i="103" s="1"/>
  <c r="J186" i="3" a="1"/>
  <c r="J186" i="3" s="1"/>
  <c r="H100" i="103" s="1"/>
  <c r="J192" i="3" a="1"/>
  <c r="J192" i="3" s="1"/>
  <c r="H106" i="103" s="1"/>
  <c r="J205" i="3" a="1"/>
  <c r="J205" i="3" s="1"/>
  <c r="H119" i="103" s="1"/>
  <c r="J211" i="3" a="1"/>
  <c r="J211" i="3" s="1"/>
  <c r="H125" i="103" s="1"/>
  <c r="J218" i="3" a="1"/>
  <c r="J218" i="3" s="1"/>
  <c r="H132" i="103" s="1"/>
  <c r="J224" i="3" a="1"/>
  <c r="J224" i="3" s="1"/>
  <c r="H138" i="103" s="1"/>
  <c r="J237" i="3" a="1"/>
  <c r="J237" i="3" s="1"/>
  <c r="H151" i="103" s="1"/>
  <c r="J243" i="3" a="1"/>
  <c r="J243" i="3" s="1"/>
  <c r="H157" i="103" s="1"/>
  <c r="J250" i="3" a="1"/>
  <c r="J250" i="3" s="1"/>
  <c r="H164" i="103" s="1"/>
  <c r="J256" i="3" a="1"/>
  <c r="J256" i="3" s="1"/>
  <c r="H170" i="103" s="1"/>
  <c r="J269" i="3" a="1"/>
  <c r="J269" i="3" s="1"/>
  <c r="H183" i="103" s="1"/>
  <c r="J275" i="3" a="1"/>
  <c r="J275" i="3" s="1"/>
  <c r="H189" i="103" s="1"/>
  <c r="J282" i="3" a="1"/>
  <c r="J282" i="3" s="1"/>
  <c r="H196" i="103" s="1"/>
  <c r="J288" i="3" a="1"/>
  <c r="J288" i="3" s="1"/>
  <c r="H202" i="103" s="1"/>
  <c r="J301" i="3" a="1"/>
  <c r="J301" i="3" s="1"/>
  <c r="H215" i="103" s="1"/>
  <c r="J307" i="3" a="1"/>
  <c r="J307" i="3" s="1"/>
  <c r="H221" i="103" s="1"/>
  <c r="J314" i="3" a="1"/>
  <c r="J314" i="3" s="1"/>
  <c r="H228" i="103" s="1"/>
  <c r="J320" i="3" a="1"/>
  <c r="J320" i="3" s="1"/>
  <c r="H234" i="103" s="1"/>
  <c r="J333" i="3" a="1"/>
  <c r="J333" i="3" s="1"/>
  <c r="H247" i="103" s="1"/>
  <c r="J339" i="3" a="1"/>
  <c r="J339" i="3" s="1"/>
  <c r="H253" i="103" s="1"/>
  <c r="J346" i="3" a="1"/>
  <c r="J346" i="3" s="1"/>
  <c r="H260" i="103" s="1"/>
  <c r="J352" i="3" a="1"/>
  <c r="J352" i="3" s="1"/>
  <c r="H266" i="103" s="1"/>
  <c r="J20" i="3" a="1"/>
  <c r="J20" i="3" s="1"/>
  <c r="J33" i="3" a="1"/>
  <c r="J33" i="3" s="1"/>
  <c r="J39" i="3" a="1"/>
  <c r="J39" i="3" s="1"/>
  <c r="J46" i="3" a="1"/>
  <c r="J46" i="3" s="1"/>
  <c r="J52" i="3" a="1"/>
  <c r="J52" i="3" s="1"/>
  <c r="J65" i="3" a="1"/>
  <c r="J65" i="3" s="1"/>
  <c r="J71" i="3" a="1"/>
  <c r="J71" i="3" s="1"/>
  <c r="J78" i="3" a="1"/>
  <c r="J78" i="3" s="1"/>
  <c r="J84" i="3" a="1"/>
  <c r="J84" i="3" s="1"/>
  <c r="J97" i="3" a="1"/>
  <c r="J97" i="3" s="1"/>
  <c r="H11" i="103" s="1"/>
  <c r="J103" i="3" a="1"/>
  <c r="J103" i="3" s="1"/>
  <c r="H17" i="103" s="1"/>
  <c r="J110" i="3" a="1"/>
  <c r="J110" i="3" s="1"/>
  <c r="H24" i="103" s="1"/>
  <c r="J116" i="3" a="1"/>
  <c r="J116" i="3" s="1"/>
  <c r="H30" i="103" s="1"/>
  <c r="J129" i="3" a="1"/>
  <c r="J129" i="3" s="1"/>
  <c r="H43" i="103" s="1"/>
  <c r="J135" i="3" a="1"/>
  <c r="J135" i="3" s="1"/>
  <c r="H49" i="103" s="1"/>
  <c r="J142" i="3" a="1"/>
  <c r="J142" i="3" s="1"/>
  <c r="H56" i="103" s="1"/>
  <c r="J148" i="3" a="1"/>
  <c r="J148" i="3" s="1"/>
  <c r="H62" i="103" s="1"/>
  <c r="J161" i="3" a="1"/>
  <c r="J161" i="3" s="1"/>
  <c r="H75" i="103" s="1"/>
  <c r="J167" i="3" a="1"/>
  <c r="J167" i="3" s="1"/>
  <c r="H81" i="103" s="1"/>
  <c r="J174" i="3" a="1"/>
  <c r="J174" i="3" s="1"/>
  <c r="H88" i="103" s="1"/>
  <c r="J180" i="3" a="1"/>
  <c r="J180" i="3" s="1"/>
  <c r="H94" i="103" s="1"/>
  <c r="J193" i="3" a="1"/>
  <c r="J193" i="3" s="1"/>
  <c r="H107" i="103" s="1"/>
  <c r="J199" i="3" a="1"/>
  <c r="J199" i="3" s="1"/>
  <c r="H113" i="103" s="1"/>
  <c r="J206" i="3" a="1"/>
  <c r="J206" i="3" s="1"/>
  <c r="H120" i="103" s="1"/>
  <c r="J212" i="3" a="1"/>
  <c r="J212" i="3" s="1"/>
  <c r="H126" i="103" s="1"/>
  <c r="J225" i="3" a="1"/>
  <c r="J225" i="3" s="1"/>
  <c r="H139" i="103" s="1"/>
  <c r="J231" i="3" a="1"/>
  <c r="J231" i="3" s="1"/>
  <c r="H145" i="103" s="1"/>
  <c r="J238" i="3" a="1"/>
  <c r="J238" i="3" s="1"/>
  <c r="H152" i="103" s="1"/>
  <c r="J244" i="3" a="1"/>
  <c r="J244" i="3" s="1"/>
  <c r="H158" i="103" s="1"/>
  <c r="J257" i="3" a="1"/>
  <c r="J257" i="3" s="1"/>
  <c r="H171" i="103" s="1"/>
  <c r="J263" i="3" a="1"/>
  <c r="J263" i="3" s="1"/>
  <c r="H177" i="103" s="1"/>
  <c r="J270" i="3" a="1"/>
  <c r="J270" i="3" s="1"/>
  <c r="H184" i="103" s="1"/>
  <c r="J276" i="3" a="1"/>
  <c r="J276" i="3" s="1"/>
  <c r="H190" i="103" s="1"/>
  <c r="J289" i="3" a="1"/>
  <c r="J289" i="3" s="1"/>
  <c r="H203" i="103" s="1"/>
  <c r="J295" i="3" a="1"/>
  <c r="J295" i="3" s="1"/>
  <c r="H209" i="103" s="1"/>
  <c r="J302" i="3" a="1"/>
  <c r="J302" i="3" s="1"/>
  <c r="H216" i="103" s="1"/>
  <c r="J308" i="3" a="1"/>
  <c r="J308" i="3" s="1"/>
  <c r="H222" i="103" s="1"/>
  <c r="J321" i="3" a="1"/>
  <c r="J321" i="3" s="1"/>
  <c r="H235" i="103" s="1"/>
  <c r="J327" i="3" a="1"/>
  <c r="J327" i="3" s="1"/>
  <c r="H241" i="103" s="1"/>
  <c r="J334" i="3" a="1"/>
  <c r="J334" i="3" s="1"/>
  <c r="H248" i="103" s="1"/>
  <c r="J340" i="3" a="1"/>
  <c r="J340" i="3" s="1"/>
  <c r="H254" i="103" s="1"/>
  <c r="J353" i="3" a="1"/>
  <c r="J353" i="3" s="1"/>
  <c r="H267" i="103" s="1"/>
  <c r="J21" i="3" a="1"/>
  <c r="J21" i="3" s="1"/>
  <c r="J27" i="3" a="1"/>
  <c r="J27" i="3" s="1"/>
  <c r="J34" i="3" a="1"/>
  <c r="J34" i="3" s="1"/>
  <c r="J40" i="3" a="1"/>
  <c r="J40" i="3" s="1"/>
  <c r="J53" i="3" a="1"/>
  <c r="J53" i="3" s="1"/>
  <c r="J59" i="3" a="1"/>
  <c r="J59" i="3" s="1"/>
  <c r="J66" i="3" a="1"/>
  <c r="J66" i="3" s="1"/>
  <c r="J72" i="3" a="1"/>
  <c r="J72" i="3" s="1"/>
  <c r="J85" i="3" a="1"/>
  <c r="J85" i="3" s="1"/>
  <c r="J91" i="3" a="1"/>
  <c r="J91" i="3" s="1"/>
  <c r="J98" i="3" a="1"/>
  <c r="J98" i="3" s="1"/>
  <c r="H12" i="103" s="1"/>
  <c r="J104" i="3" a="1"/>
  <c r="J104" i="3" s="1"/>
  <c r="H18" i="103" s="1"/>
  <c r="J117" i="3" a="1"/>
  <c r="J117" i="3" s="1"/>
  <c r="H31" i="103" s="1"/>
  <c r="J123" i="3" a="1"/>
  <c r="J123" i="3" s="1"/>
  <c r="H37" i="103" s="1"/>
  <c r="J130" i="3" a="1"/>
  <c r="J130" i="3" s="1"/>
  <c r="H44" i="103" s="1"/>
  <c r="J136" i="3" a="1"/>
  <c r="J136" i="3" s="1"/>
  <c r="H50" i="103" s="1"/>
  <c r="J149" i="3" a="1"/>
  <c r="J149" i="3" s="1"/>
  <c r="H63" i="103" s="1"/>
  <c r="J155" i="3" a="1"/>
  <c r="J155" i="3" s="1"/>
  <c r="H69" i="103" s="1"/>
  <c r="J162" i="3" a="1"/>
  <c r="J162" i="3" s="1"/>
  <c r="H76" i="103" s="1"/>
  <c r="J168" i="3" a="1"/>
  <c r="J168" i="3" s="1"/>
  <c r="H82" i="103" s="1"/>
  <c r="J181" i="3" a="1"/>
  <c r="J181" i="3" s="1"/>
  <c r="H95" i="103" s="1"/>
  <c r="J187" i="3" a="1"/>
  <c r="J187" i="3" s="1"/>
  <c r="H101" i="103" s="1"/>
  <c r="J194" i="3" a="1"/>
  <c r="J194" i="3" s="1"/>
  <c r="H108" i="103" s="1"/>
  <c r="J200" i="3" a="1"/>
  <c r="J200" i="3" s="1"/>
  <c r="H114" i="103" s="1"/>
  <c r="J213" i="3" a="1"/>
  <c r="J213" i="3" s="1"/>
  <c r="J219" i="3" a="1"/>
  <c r="J219" i="3" s="1"/>
  <c r="H133" i="103" s="1"/>
  <c r="J226" i="3" a="1"/>
  <c r="J226" i="3" s="1"/>
  <c r="H140" i="103" s="1"/>
  <c r="J232" i="3" a="1"/>
  <c r="J232" i="3" s="1"/>
  <c r="H146" i="103" s="1"/>
  <c r="J245" i="3" a="1"/>
  <c r="J245" i="3" s="1"/>
  <c r="H159" i="103" s="1"/>
  <c r="J251" i="3" a="1"/>
  <c r="J251" i="3" s="1"/>
  <c r="H165" i="103" s="1"/>
  <c r="J258" i="3" a="1"/>
  <c r="J258" i="3" s="1"/>
  <c r="H172" i="103" s="1"/>
  <c r="J264" i="3" a="1"/>
  <c r="J264" i="3" s="1"/>
  <c r="H178" i="103" s="1"/>
  <c r="J277" i="3" a="1"/>
  <c r="J277" i="3" s="1"/>
  <c r="H191" i="103" s="1"/>
  <c r="J283" i="3" a="1"/>
  <c r="J283" i="3" s="1"/>
  <c r="H197" i="103" s="1"/>
  <c r="J290" i="3" a="1"/>
  <c r="J290" i="3" s="1"/>
  <c r="H204" i="103" s="1"/>
  <c r="J296" i="3" a="1"/>
  <c r="J296" i="3" s="1"/>
  <c r="H210" i="103" s="1"/>
  <c r="J309" i="3" a="1"/>
  <c r="J309" i="3" s="1"/>
  <c r="H223" i="103" s="1"/>
  <c r="J315" i="3" a="1"/>
  <c r="J315" i="3" s="1"/>
  <c r="H229" i="103" s="1"/>
  <c r="J322" i="3" a="1"/>
  <c r="J322" i="3" s="1"/>
  <c r="H236" i="103" s="1"/>
  <c r="J328" i="3" a="1"/>
  <c r="J328" i="3" s="1"/>
  <c r="H242" i="103" s="1"/>
  <c r="J341" i="3" a="1"/>
  <c r="J341" i="3" s="1"/>
  <c r="H255" i="103" s="1"/>
  <c r="J347" i="3" a="1"/>
  <c r="J347" i="3" s="1"/>
  <c r="H261" i="103" s="1"/>
  <c r="J354" i="3" a="1"/>
  <c r="J354" i="3" s="1"/>
  <c r="H268" i="103" s="1"/>
  <c r="J22" i="3" a="1"/>
  <c r="J22" i="3" s="1"/>
  <c r="J28" i="3" a="1"/>
  <c r="J28" i="3" s="1"/>
  <c r="J41" i="3" a="1"/>
  <c r="J41" i="3" s="1"/>
  <c r="J47" i="3" a="1"/>
  <c r="J47" i="3" s="1"/>
  <c r="J54" i="3" a="1"/>
  <c r="J54" i="3" s="1"/>
  <c r="J60" i="3" a="1"/>
  <c r="J60" i="3" s="1"/>
  <c r="J73" i="3" a="1"/>
  <c r="J73" i="3" s="1"/>
  <c r="J79" i="3" a="1"/>
  <c r="J79" i="3" s="1"/>
  <c r="J86" i="3" a="1"/>
  <c r="J86" i="3" s="1"/>
  <c r="J92" i="3" a="1"/>
  <c r="J92" i="3" s="1"/>
  <c r="J105" i="3" a="1"/>
  <c r="J105" i="3" s="1"/>
  <c r="H19" i="103" s="1"/>
  <c r="J111" i="3" a="1"/>
  <c r="J111" i="3" s="1"/>
  <c r="H25" i="103" s="1"/>
  <c r="J118" i="3" a="1"/>
  <c r="J118" i="3" s="1"/>
  <c r="H32" i="103" s="1"/>
  <c r="J124" i="3" a="1"/>
  <c r="J124" i="3" s="1"/>
  <c r="H38" i="103" s="1"/>
  <c r="J137" i="3" a="1"/>
  <c r="J137" i="3" s="1"/>
  <c r="H51" i="103" s="1"/>
  <c r="J143" i="3" a="1"/>
  <c r="J143" i="3" s="1"/>
  <c r="H57" i="103" s="1"/>
  <c r="J150" i="3" a="1"/>
  <c r="J150" i="3" s="1"/>
  <c r="H64" i="103" s="1"/>
  <c r="J156" i="3" a="1"/>
  <c r="J156" i="3" s="1"/>
  <c r="H70" i="103" s="1"/>
  <c r="J169" i="3" a="1"/>
  <c r="J169" i="3" s="1"/>
  <c r="H83" i="103" s="1"/>
  <c r="J175" i="3" a="1"/>
  <c r="J175" i="3" s="1"/>
  <c r="J182" i="3" a="1"/>
  <c r="J182" i="3" s="1"/>
  <c r="H96" i="103" s="1"/>
  <c r="J188" i="3" a="1"/>
  <c r="J188" i="3" s="1"/>
  <c r="H102" i="103" s="1"/>
  <c r="J201" i="3" a="1"/>
  <c r="J201" i="3" s="1"/>
  <c r="H115" i="103" s="1"/>
  <c r="J207" i="3" a="1"/>
  <c r="J207" i="3" s="1"/>
  <c r="H121" i="103" s="1"/>
  <c r="J214" i="3" a="1"/>
  <c r="J214" i="3" s="1"/>
  <c r="H128" i="103" s="1"/>
  <c r="J220" i="3" a="1"/>
  <c r="J220" i="3" s="1"/>
  <c r="H134" i="103" s="1"/>
  <c r="J233" i="3" a="1"/>
  <c r="J233" i="3" s="1"/>
  <c r="H147" i="103" s="1"/>
  <c r="J239" i="3" a="1"/>
  <c r="J239" i="3" s="1"/>
  <c r="H153" i="103" s="1"/>
  <c r="J246" i="3" a="1"/>
  <c r="J246" i="3" s="1"/>
  <c r="H160" i="103" s="1"/>
  <c r="J252" i="3" a="1"/>
  <c r="J252" i="3" s="1"/>
  <c r="H166" i="103" s="1"/>
  <c r="J265" i="3" a="1"/>
  <c r="J265" i="3" s="1"/>
  <c r="H179" i="103" s="1"/>
  <c r="J271" i="3" a="1"/>
  <c r="J271" i="3" s="1"/>
  <c r="H185" i="103" s="1"/>
  <c r="J278" i="3" a="1"/>
  <c r="J278" i="3" s="1"/>
  <c r="H192" i="103" s="1"/>
  <c r="J284" i="3" a="1"/>
  <c r="J284" i="3" s="1"/>
  <c r="H198" i="103" s="1"/>
  <c r="J297" i="3" a="1"/>
  <c r="J297" i="3" s="1"/>
  <c r="H211" i="103" s="1"/>
  <c r="J303" i="3" a="1"/>
  <c r="J303" i="3" s="1"/>
  <c r="H217" i="103" s="1"/>
  <c r="J310" i="3" a="1"/>
  <c r="J310" i="3" s="1"/>
  <c r="H224" i="103" s="1"/>
  <c r="J316" i="3" a="1"/>
  <c r="J316" i="3" s="1"/>
  <c r="H230" i="103" s="1"/>
  <c r="J329" i="3" a="1"/>
  <c r="J329" i="3" s="1"/>
  <c r="H243" i="103" s="1"/>
  <c r="J335" i="3" a="1"/>
  <c r="J335" i="3" s="1"/>
  <c r="H249" i="103" s="1"/>
  <c r="J342" i="3" a="1"/>
  <c r="J342" i="3" s="1"/>
  <c r="H256" i="103" s="1"/>
  <c r="J348" i="3" a="1"/>
  <c r="J348" i="3" s="1"/>
  <c r="H262" i="103" s="1"/>
  <c r="J67" i="3" a="1"/>
  <c r="J67" i="3" s="1"/>
  <c r="J74" i="3" a="1"/>
  <c r="J74" i="3" s="1"/>
  <c r="J80" i="3" a="1"/>
  <c r="J80" i="3" s="1"/>
  <c r="J93" i="3" a="1"/>
  <c r="J93" i="3" s="1"/>
  <c r="J99" i="3" a="1"/>
  <c r="J99" i="3" s="1"/>
  <c r="H13" i="103" s="1"/>
  <c r="J106" i="3" a="1"/>
  <c r="J106" i="3" s="1"/>
  <c r="H20" i="103" s="1"/>
  <c r="J112" i="3" a="1"/>
  <c r="J112" i="3" s="1"/>
  <c r="H26" i="103" s="1"/>
  <c r="J125" i="3" a="1"/>
  <c r="J125" i="3" s="1"/>
  <c r="H39" i="103" s="1"/>
  <c r="J131" i="3" a="1"/>
  <c r="J131" i="3" s="1"/>
  <c r="H45" i="103" s="1"/>
  <c r="J138" i="3" a="1"/>
  <c r="J138" i="3" s="1"/>
  <c r="H52" i="103" s="1"/>
  <c r="J144" i="3" a="1"/>
  <c r="J144" i="3" s="1"/>
  <c r="H58" i="103" s="1"/>
  <c r="J157" i="3" a="1"/>
  <c r="J157" i="3" s="1"/>
  <c r="H71" i="103" s="1"/>
  <c r="J163" i="3" a="1"/>
  <c r="J163" i="3" s="1"/>
  <c r="H77" i="103" s="1"/>
  <c r="J170" i="3" a="1"/>
  <c r="J170" i="3" s="1"/>
  <c r="H84" i="103" s="1"/>
  <c r="J176" i="3" a="1"/>
  <c r="J176" i="3" s="1"/>
  <c r="J189" i="3" a="1"/>
  <c r="J189" i="3" s="1"/>
  <c r="H103" i="103" s="1"/>
  <c r="J195" i="3" a="1"/>
  <c r="J195" i="3" s="1"/>
  <c r="H109" i="103" s="1"/>
  <c r="J202" i="3" a="1"/>
  <c r="J202" i="3" s="1"/>
  <c r="H116" i="103" s="1"/>
  <c r="J208" i="3" a="1"/>
  <c r="J208" i="3" s="1"/>
  <c r="H122" i="103" s="1"/>
  <c r="J221" i="3" a="1"/>
  <c r="J221" i="3" s="1"/>
  <c r="H135" i="103" s="1"/>
  <c r="J227" i="3" a="1"/>
  <c r="J227" i="3" s="1"/>
  <c r="H141" i="103" s="1"/>
  <c r="J234" i="3" a="1"/>
  <c r="J234" i="3" s="1"/>
  <c r="H148" i="103" s="1"/>
  <c r="J240" i="3" a="1"/>
  <c r="J240" i="3" s="1"/>
  <c r="H154" i="103" s="1"/>
  <c r="J253" i="3" a="1"/>
  <c r="J253" i="3" s="1"/>
  <c r="H167" i="103" s="1"/>
  <c r="J259" i="3" a="1"/>
  <c r="J259" i="3" s="1"/>
  <c r="H173" i="103" s="1"/>
  <c r="J266" i="3" a="1"/>
  <c r="J266" i="3" s="1"/>
  <c r="H180" i="103" s="1"/>
  <c r="J272" i="3" a="1"/>
  <c r="J272" i="3" s="1"/>
  <c r="H186" i="103" s="1"/>
  <c r="J285" i="3" a="1"/>
  <c r="J285" i="3" s="1"/>
  <c r="H199" i="103" s="1"/>
  <c r="J291" i="3" a="1"/>
  <c r="J291" i="3" s="1"/>
  <c r="H205" i="103" s="1"/>
  <c r="J298" i="3" a="1"/>
  <c r="J298" i="3" s="1"/>
  <c r="H212" i="103" s="1"/>
  <c r="J304" i="3" a="1"/>
  <c r="J304" i="3" s="1"/>
  <c r="H218" i="103" s="1"/>
  <c r="J317" i="3" a="1"/>
  <c r="J317" i="3" s="1"/>
  <c r="H231" i="103" s="1"/>
  <c r="J323" i="3" a="1"/>
  <c r="J323" i="3" s="1"/>
  <c r="H237" i="103" s="1"/>
  <c r="J330" i="3" a="1"/>
  <c r="J330" i="3" s="1"/>
  <c r="H244" i="103" s="1"/>
  <c r="J336" i="3" a="1"/>
  <c r="J336" i="3" s="1"/>
  <c r="H250" i="103" s="1"/>
  <c r="J349" i="3" a="1"/>
  <c r="J349" i="3" s="1"/>
  <c r="H263" i="103" s="1"/>
  <c r="J358" i="3" a="1"/>
  <c r="J358" i="3" s="1"/>
  <c r="H272" i="103" s="1"/>
  <c r="J356" i="3" a="1"/>
  <c r="J356" i="3" s="1"/>
  <c r="H270" i="103" s="1"/>
  <c r="J23" i="3" a="1"/>
  <c r="J23" i="3" s="1"/>
  <c r="J30" i="3" a="1"/>
  <c r="J30" i="3" s="1"/>
  <c r="J36" i="3" a="1"/>
  <c r="J36" i="3" s="1"/>
  <c r="J49" i="3" a="1"/>
  <c r="J49" i="3" s="1"/>
  <c r="J55" i="3" a="1"/>
  <c r="J55" i="3" s="1"/>
  <c r="J62" i="3" a="1"/>
  <c r="J62" i="3" s="1"/>
  <c r="J68" i="3" a="1"/>
  <c r="J68" i="3" s="1"/>
  <c r="J81" i="3" a="1"/>
  <c r="J81" i="3" s="1"/>
  <c r="J87" i="3" a="1"/>
  <c r="J87" i="3" s="1"/>
  <c r="J94" i="3" a="1"/>
  <c r="J94" i="3" s="1"/>
  <c r="J100" i="3" a="1"/>
  <c r="J100" i="3" s="1"/>
  <c r="H14" i="103" s="1"/>
  <c r="J113" i="3" a="1"/>
  <c r="J113" i="3" s="1"/>
  <c r="H27" i="103" s="1"/>
  <c r="J119" i="3" a="1"/>
  <c r="J119" i="3" s="1"/>
  <c r="H33" i="103" s="1"/>
  <c r="J126" i="3" a="1"/>
  <c r="J126" i="3" s="1"/>
  <c r="H40" i="103" s="1"/>
  <c r="J132" i="3" a="1"/>
  <c r="J132" i="3" s="1"/>
  <c r="H46" i="103" s="1"/>
  <c r="J145" i="3" a="1"/>
  <c r="J145" i="3" s="1"/>
  <c r="H59" i="103" s="1"/>
  <c r="J151" i="3" a="1"/>
  <c r="J151" i="3" s="1"/>
  <c r="H65" i="103" s="1"/>
  <c r="J158" i="3" a="1"/>
  <c r="J158" i="3" s="1"/>
  <c r="H72" i="103" s="1"/>
  <c r="J164" i="3" a="1"/>
  <c r="J164" i="3" s="1"/>
  <c r="H78" i="103" s="1"/>
  <c r="J177" i="3" a="1"/>
  <c r="J177" i="3" s="1"/>
  <c r="J183" i="3" a="1"/>
  <c r="J183" i="3" s="1"/>
  <c r="H97" i="103" s="1"/>
  <c r="J190" i="3" a="1"/>
  <c r="J190" i="3" s="1"/>
  <c r="H104" i="103" s="1"/>
  <c r="J196" i="3" a="1"/>
  <c r="J196" i="3" s="1"/>
  <c r="H110" i="103" s="1"/>
  <c r="J209" i="3" a="1"/>
  <c r="J209" i="3" s="1"/>
  <c r="H123" i="103" s="1"/>
  <c r="J215" i="3" a="1"/>
  <c r="J215" i="3" s="1"/>
  <c r="H129" i="103" s="1"/>
  <c r="J222" i="3" a="1"/>
  <c r="J222" i="3" s="1"/>
  <c r="H136" i="103" s="1"/>
  <c r="J228" i="3" a="1"/>
  <c r="J228" i="3" s="1"/>
  <c r="H142" i="103" s="1"/>
  <c r="J241" i="3" a="1"/>
  <c r="J241" i="3" s="1"/>
  <c r="H155" i="103" s="1"/>
  <c r="J247" i="3" a="1"/>
  <c r="J247" i="3" s="1"/>
  <c r="H161" i="103" s="1"/>
  <c r="J254" i="3" a="1"/>
  <c r="J254" i="3" s="1"/>
  <c r="H168" i="103" s="1"/>
  <c r="J260" i="3" a="1"/>
  <c r="J260" i="3" s="1"/>
  <c r="H174" i="103" s="1"/>
  <c r="J273" i="3" a="1"/>
  <c r="J273" i="3" s="1"/>
  <c r="H187" i="103" s="1"/>
  <c r="J279" i="3" a="1"/>
  <c r="J279" i="3" s="1"/>
  <c r="H193" i="103" s="1"/>
  <c r="J286" i="3" a="1"/>
  <c r="J286" i="3" s="1"/>
  <c r="H200" i="103" s="1"/>
  <c r="J292" i="3" a="1"/>
  <c r="J292" i="3" s="1"/>
  <c r="H206" i="103" s="1"/>
  <c r="J305" i="3" a="1"/>
  <c r="J305" i="3" s="1"/>
  <c r="H219" i="103" s="1"/>
  <c r="J311" i="3" a="1"/>
  <c r="J311" i="3" s="1"/>
  <c r="H225" i="103" s="1"/>
  <c r="J318" i="3" a="1"/>
  <c r="J318" i="3" s="1"/>
  <c r="H232" i="103" s="1"/>
  <c r="J324" i="3" a="1"/>
  <c r="J324" i="3" s="1"/>
  <c r="H238" i="103" s="1"/>
  <c r="J337" i="3" a="1"/>
  <c r="J337" i="3" s="1"/>
  <c r="H251" i="103" s="1"/>
  <c r="J343" i="3" a="1"/>
  <c r="J343" i="3" s="1"/>
  <c r="H257" i="103" s="1"/>
  <c r="J350" i="3" a="1"/>
  <c r="J350" i="3" s="1"/>
  <c r="H264" i="103" s="1"/>
  <c r="J357" i="3" a="1"/>
  <c r="J357" i="3" s="1"/>
  <c r="H271" i="103" s="1"/>
  <c r="J69" i="3" a="1"/>
  <c r="J69" i="3" s="1"/>
  <c r="J75" i="3" a="1"/>
  <c r="J75" i="3" s="1"/>
  <c r="J82" i="3" a="1"/>
  <c r="J82" i="3" s="1"/>
  <c r="J88" i="3" a="1"/>
  <c r="J88" i="3" s="1"/>
  <c r="J101" i="3" a="1"/>
  <c r="J101" i="3" s="1"/>
  <c r="H15" i="103" s="1"/>
  <c r="J107" i="3" a="1"/>
  <c r="J107" i="3" s="1"/>
  <c r="H21" i="103" s="1"/>
  <c r="J114" i="3" a="1"/>
  <c r="J114" i="3" s="1"/>
  <c r="H28" i="103" s="1"/>
  <c r="J120" i="3" a="1"/>
  <c r="J120" i="3" s="1"/>
  <c r="H34" i="103" s="1"/>
  <c r="J133" i="3" a="1"/>
  <c r="J133" i="3" s="1"/>
  <c r="H47" i="103" s="1"/>
  <c r="J139" i="3" a="1"/>
  <c r="J139" i="3" s="1"/>
  <c r="H53" i="103" s="1"/>
  <c r="J146" i="3" a="1"/>
  <c r="J146" i="3" s="1"/>
  <c r="H60" i="103" s="1"/>
  <c r="J152" i="3" a="1"/>
  <c r="J152" i="3" s="1"/>
  <c r="H66" i="103" s="1"/>
  <c r="J165" i="3" a="1"/>
  <c r="J165" i="3" s="1"/>
  <c r="H79" i="103" s="1"/>
  <c r="J171" i="3" a="1"/>
  <c r="J171" i="3" s="1"/>
  <c r="H85" i="103" s="1"/>
  <c r="J178" i="3" a="1"/>
  <c r="J178" i="3" s="1"/>
  <c r="J184" i="3" a="1"/>
  <c r="J184" i="3" s="1"/>
  <c r="H98" i="103" s="1"/>
  <c r="J197" i="3" a="1"/>
  <c r="J197" i="3" s="1"/>
  <c r="H111" i="103" s="1"/>
  <c r="J203" i="3" a="1"/>
  <c r="J203" i="3" s="1"/>
  <c r="H117" i="103" s="1"/>
  <c r="J210" i="3" a="1"/>
  <c r="J210" i="3" s="1"/>
  <c r="H124" i="103" s="1"/>
  <c r="J216" i="3" a="1"/>
  <c r="J216" i="3" s="1"/>
  <c r="H130" i="103" s="1"/>
  <c r="J229" i="3" a="1"/>
  <c r="J229" i="3" s="1"/>
  <c r="H143" i="103" s="1"/>
  <c r="J235" i="3" a="1"/>
  <c r="J235" i="3" s="1"/>
  <c r="H149" i="103" s="1"/>
  <c r="J242" i="3" a="1"/>
  <c r="J242" i="3" s="1"/>
  <c r="H156" i="103" s="1"/>
  <c r="J248" i="3" a="1"/>
  <c r="J248" i="3" s="1"/>
  <c r="H162" i="103" s="1"/>
  <c r="J261" i="3" a="1"/>
  <c r="J261" i="3" s="1"/>
  <c r="H175" i="103" s="1"/>
  <c r="J267" i="3" a="1"/>
  <c r="J267" i="3" s="1"/>
  <c r="H181" i="103" s="1"/>
  <c r="J274" i="3" a="1"/>
  <c r="J274" i="3" s="1"/>
  <c r="H188" i="103" s="1"/>
  <c r="J280" i="3" a="1"/>
  <c r="J280" i="3" s="1"/>
  <c r="H194" i="103" s="1"/>
  <c r="J293" i="3" a="1"/>
  <c r="J293" i="3" s="1"/>
  <c r="H207" i="103" s="1"/>
  <c r="J299" i="3" a="1"/>
  <c r="J299" i="3" s="1"/>
  <c r="H213" i="103" s="1"/>
  <c r="J306" i="3" a="1"/>
  <c r="J306" i="3" s="1"/>
  <c r="H220" i="103" s="1"/>
  <c r="J312" i="3" a="1"/>
  <c r="J312" i="3" s="1"/>
  <c r="H226" i="103" s="1"/>
  <c r="J325" i="3" a="1"/>
  <c r="J325" i="3" s="1"/>
  <c r="H239" i="103" s="1"/>
  <c r="J331" i="3" a="1"/>
  <c r="J331" i="3" s="1"/>
  <c r="H245" i="103" s="1"/>
  <c r="J338" i="3" a="1"/>
  <c r="J338" i="3" s="1"/>
  <c r="H252" i="103" s="1"/>
  <c r="J344" i="3" a="1"/>
  <c r="J344" i="3" s="1"/>
  <c r="H258" i="103" s="1"/>
  <c r="I20" i="3" a="1"/>
  <c r="I20" i="3" s="1"/>
  <c r="I26" i="3" a="1"/>
  <c r="I26" i="3" s="1"/>
  <c r="I39" i="3" a="1"/>
  <c r="I39" i="3" s="1"/>
  <c r="I45" i="3" a="1"/>
  <c r="I45" i="3" s="1"/>
  <c r="I52" i="3" a="1"/>
  <c r="I52" i="3" s="1"/>
  <c r="I58" i="3" a="1"/>
  <c r="I58" i="3" s="1"/>
  <c r="I71" i="3" a="1"/>
  <c r="I71" i="3" s="1"/>
  <c r="I77" i="3" a="1"/>
  <c r="I77" i="3" s="1"/>
  <c r="I84" i="3" a="1"/>
  <c r="I84" i="3" s="1"/>
  <c r="I90" i="3" a="1"/>
  <c r="I90" i="3" s="1"/>
  <c r="I103" i="3" a="1"/>
  <c r="I103" i="3" s="1"/>
  <c r="I17" i="103" s="1"/>
  <c r="I109" i="3" a="1"/>
  <c r="I109" i="3" s="1"/>
  <c r="I23" i="103" s="1"/>
  <c r="I116" i="3" a="1"/>
  <c r="I116" i="3" s="1"/>
  <c r="I30" i="103" s="1"/>
  <c r="I122" i="3" a="1"/>
  <c r="I122" i="3" s="1"/>
  <c r="I36" i="103" s="1"/>
  <c r="I135" i="3" a="1"/>
  <c r="I135" i="3" s="1"/>
  <c r="I49" i="103" s="1"/>
  <c r="I141" i="3" a="1"/>
  <c r="I141" i="3" s="1"/>
  <c r="I55" i="103" s="1"/>
  <c r="I149" i="3" a="1"/>
  <c r="I149" i="3" s="1"/>
  <c r="I63" i="103" s="1"/>
  <c r="I157" i="3" a="1"/>
  <c r="I157" i="3" s="1"/>
  <c r="I71" i="103" s="1"/>
  <c r="I165" i="3" a="1"/>
  <c r="I165" i="3" s="1"/>
  <c r="I79" i="103" s="1"/>
  <c r="I173" i="3" a="1"/>
  <c r="I173" i="3" s="1"/>
  <c r="I87" i="103" s="1"/>
  <c r="I181" i="3" a="1"/>
  <c r="I181" i="3" s="1"/>
  <c r="I95" i="103" s="1"/>
  <c r="I189" i="3" a="1"/>
  <c r="I189" i="3" s="1"/>
  <c r="I103" i="103" s="1"/>
  <c r="I197" i="3" a="1"/>
  <c r="I197" i="3" s="1"/>
  <c r="I111" i="103" s="1"/>
  <c r="I205" i="3" a="1"/>
  <c r="I205" i="3" s="1"/>
  <c r="I119" i="103" s="1"/>
  <c r="I213" i="3" a="1"/>
  <c r="I213" i="3" s="1"/>
  <c r="I221" i="3" a="1"/>
  <c r="I221" i="3" s="1"/>
  <c r="I229" i="3" a="1"/>
  <c r="I229" i="3" s="1"/>
  <c r="I237" i="3" a="1"/>
  <c r="I237" i="3" s="1"/>
  <c r="I245" i="3" a="1"/>
  <c r="I245" i="3" s="1"/>
  <c r="I253" i="3" a="1"/>
  <c r="I253" i="3" s="1"/>
  <c r="I261" i="3" a="1"/>
  <c r="I261" i="3" s="1"/>
  <c r="I269" i="3" a="1"/>
  <c r="I269" i="3" s="1"/>
  <c r="I277" i="3" a="1"/>
  <c r="I277" i="3" s="1"/>
  <c r="I285" i="3" a="1"/>
  <c r="I285" i="3" s="1"/>
  <c r="I293" i="3" a="1"/>
  <c r="I293" i="3" s="1"/>
  <c r="I301" i="3" a="1"/>
  <c r="I301" i="3" s="1"/>
  <c r="I309" i="3" a="1"/>
  <c r="I309" i="3" s="1"/>
  <c r="I317" i="3" a="1"/>
  <c r="I317" i="3" s="1"/>
  <c r="I325" i="3" a="1"/>
  <c r="I325" i="3" s="1"/>
  <c r="I333" i="3" a="1"/>
  <c r="I333" i="3" s="1"/>
  <c r="I341" i="3" a="1"/>
  <c r="I341" i="3" s="1"/>
  <c r="I16" i="3" a="1"/>
  <c r="I16" i="3" s="1"/>
  <c r="I27" i="3" a="1"/>
  <c r="I27" i="3" s="1"/>
  <c r="I33" i="3" a="1"/>
  <c r="I33" i="3" s="1"/>
  <c r="I40" i="3" a="1"/>
  <c r="I40" i="3" s="1"/>
  <c r="I46" i="3" a="1"/>
  <c r="I46" i="3" s="1"/>
  <c r="I59" i="3" a="1"/>
  <c r="I59" i="3" s="1"/>
  <c r="I65" i="3" a="1"/>
  <c r="I65" i="3" s="1"/>
  <c r="I72" i="3" a="1"/>
  <c r="I72" i="3" s="1"/>
  <c r="I78" i="3" a="1"/>
  <c r="I78" i="3" s="1"/>
  <c r="I91" i="3" a="1"/>
  <c r="I91" i="3" s="1"/>
  <c r="I97" i="3" a="1"/>
  <c r="I97" i="3" s="1"/>
  <c r="I11" i="103" s="1"/>
  <c r="I104" i="3" a="1"/>
  <c r="I104" i="3" s="1"/>
  <c r="I18" i="103" s="1"/>
  <c r="I110" i="3" a="1"/>
  <c r="I110" i="3" s="1"/>
  <c r="I24" i="103" s="1"/>
  <c r="I123" i="3" a="1"/>
  <c r="I123" i="3" s="1"/>
  <c r="I37" i="103" s="1"/>
  <c r="I129" i="3" a="1"/>
  <c r="I129" i="3" s="1"/>
  <c r="I43" i="103" s="1"/>
  <c r="I136" i="3" a="1"/>
  <c r="I136" i="3" s="1"/>
  <c r="I50" i="103" s="1"/>
  <c r="I142" i="3" a="1"/>
  <c r="I142" i="3" s="1"/>
  <c r="I56" i="103" s="1"/>
  <c r="I150" i="3" a="1"/>
  <c r="I150" i="3" s="1"/>
  <c r="I64" i="103" s="1"/>
  <c r="I158" i="3" a="1"/>
  <c r="I158" i="3" s="1"/>
  <c r="I72" i="103" s="1"/>
  <c r="I166" i="3" a="1"/>
  <c r="I166" i="3" s="1"/>
  <c r="I80" i="103" s="1"/>
  <c r="I174" i="3" a="1"/>
  <c r="I174" i="3" s="1"/>
  <c r="I88" i="103" s="1"/>
  <c r="I182" i="3" a="1"/>
  <c r="I182" i="3" s="1"/>
  <c r="I96" i="103" s="1"/>
  <c r="I190" i="3" a="1"/>
  <c r="I190" i="3" s="1"/>
  <c r="I104" i="103" s="1"/>
  <c r="I198" i="3" a="1"/>
  <c r="I198" i="3" s="1"/>
  <c r="I112" i="103" s="1"/>
  <c r="I206" i="3" a="1"/>
  <c r="I206" i="3" s="1"/>
  <c r="I120" i="103" s="1"/>
  <c r="I214" i="3" a="1"/>
  <c r="I214" i="3" s="1"/>
  <c r="I222" i="3" a="1"/>
  <c r="I222" i="3" s="1"/>
  <c r="I230" i="3" a="1"/>
  <c r="I230" i="3" s="1"/>
  <c r="I238" i="3" a="1"/>
  <c r="I238" i="3" s="1"/>
  <c r="I246" i="3" a="1"/>
  <c r="I246" i="3" s="1"/>
  <c r="I254" i="3" a="1"/>
  <c r="I254" i="3" s="1"/>
  <c r="I262" i="3" a="1"/>
  <c r="I262" i="3" s="1"/>
  <c r="I270" i="3" a="1"/>
  <c r="I270" i="3" s="1"/>
  <c r="I278" i="3" a="1"/>
  <c r="I278" i="3" s="1"/>
  <c r="I286" i="3" a="1"/>
  <c r="I286" i="3" s="1"/>
  <c r="I294" i="3" a="1"/>
  <c r="I294" i="3" s="1"/>
  <c r="I302" i="3" a="1"/>
  <c r="I302" i="3" s="1"/>
  <c r="I310" i="3" a="1"/>
  <c r="I310" i="3" s="1"/>
  <c r="I318" i="3" a="1"/>
  <c r="I318" i="3" s="1"/>
  <c r="I326" i="3" a="1"/>
  <c r="I326" i="3" s="1"/>
  <c r="I334" i="3" a="1"/>
  <c r="I334" i="3" s="1"/>
  <c r="I342" i="3" a="1"/>
  <c r="I342" i="3" s="1"/>
  <c r="I41" i="3" a="1"/>
  <c r="I41" i="3" s="1"/>
  <c r="I48" i="3" a="1"/>
  <c r="I48" i="3" s="1"/>
  <c r="I54" i="3" a="1"/>
  <c r="I54" i="3" s="1"/>
  <c r="I67" i="3" a="1"/>
  <c r="I67" i="3" s="1"/>
  <c r="I73" i="3" a="1"/>
  <c r="I73" i="3" s="1"/>
  <c r="I80" i="3" a="1"/>
  <c r="I80" i="3" s="1"/>
  <c r="I86" i="3" a="1"/>
  <c r="I86" i="3" s="1"/>
  <c r="I99" i="3" a="1"/>
  <c r="I99" i="3" s="1"/>
  <c r="I13" i="103" s="1"/>
  <c r="I105" i="3" a="1"/>
  <c r="I105" i="3" s="1"/>
  <c r="I19" i="103" s="1"/>
  <c r="I112" i="3" a="1"/>
  <c r="I112" i="3" s="1"/>
  <c r="I26" i="103" s="1"/>
  <c r="I118" i="3" a="1"/>
  <c r="I118" i="3" s="1"/>
  <c r="I32" i="103" s="1"/>
  <c r="I131" i="3" a="1"/>
  <c r="I131" i="3" s="1"/>
  <c r="I45" i="103" s="1"/>
  <c r="I137" i="3" a="1"/>
  <c r="I137" i="3" s="1"/>
  <c r="I51" i="103" s="1"/>
  <c r="I144" i="3" a="1"/>
  <c r="I144" i="3" s="1"/>
  <c r="I58" i="103" s="1"/>
  <c r="I152" i="3" a="1"/>
  <c r="I152" i="3" s="1"/>
  <c r="I66" i="103" s="1"/>
  <c r="I160" i="3" a="1"/>
  <c r="I160" i="3" s="1"/>
  <c r="I74" i="103" s="1"/>
  <c r="I168" i="3" a="1"/>
  <c r="I168" i="3" s="1"/>
  <c r="I82" i="103" s="1"/>
  <c r="I176" i="3" a="1"/>
  <c r="I176" i="3" s="1"/>
  <c r="I90" i="103" s="1"/>
  <c r="I184" i="3" a="1"/>
  <c r="I184" i="3" s="1"/>
  <c r="I98" i="103" s="1"/>
  <c r="I192" i="3" a="1"/>
  <c r="I192" i="3" s="1"/>
  <c r="I106" i="103" s="1"/>
  <c r="I200" i="3" a="1"/>
  <c r="I200" i="3" s="1"/>
  <c r="I114" i="103" s="1"/>
  <c r="I208" i="3" a="1"/>
  <c r="I208" i="3" s="1"/>
  <c r="I122" i="103" s="1"/>
  <c r="I216" i="3" a="1"/>
  <c r="I216" i="3" s="1"/>
  <c r="I224" i="3" a="1"/>
  <c r="I224" i="3" s="1"/>
  <c r="I232" i="3" a="1"/>
  <c r="I232" i="3" s="1"/>
  <c r="I240" i="3" a="1"/>
  <c r="I240" i="3" s="1"/>
  <c r="I248" i="3" a="1"/>
  <c r="I248" i="3" s="1"/>
  <c r="I256" i="3" a="1"/>
  <c r="I256" i="3" s="1"/>
  <c r="I264" i="3" a="1"/>
  <c r="I264" i="3" s="1"/>
  <c r="I272" i="3" a="1"/>
  <c r="I272" i="3" s="1"/>
  <c r="I280" i="3" a="1"/>
  <c r="I280" i="3" s="1"/>
  <c r="I288" i="3" a="1"/>
  <c r="I288" i="3" s="1"/>
  <c r="I296" i="3" a="1"/>
  <c r="I296" i="3" s="1"/>
  <c r="I304" i="3" a="1"/>
  <c r="I304" i="3" s="1"/>
  <c r="I312" i="3" a="1"/>
  <c r="I312" i="3" s="1"/>
  <c r="I320" i="3" a="1"/>
  <c r="I320" i="3" s="1"/>
  <c r="I328" i="3" a="1"/>
  <c r="I328" i="3" s="1"/>
  <c r="I336" i="3" a="1"/>
  <c r="I336" i="3" s="1"/>
  <c r="I358" i="3" a="1"/>
  <c r="I358" i="3" s="1"/>
  <c r="I354" i="3" a="1"/>
  <c r="I354" i="3" s="1"/>
  <c r="I350" i="3" a="1"/>
  <c r="I350" i="3" s="1"/>
  <c r="I346" i="3" a="1"/>
  <c r="I346" i="3" s="1"/>
  <c r="I357" i="3" a="1"/>
  <c r="I357" i="3" s="1"/>
  <c r="I353" i="3" a="1"/>
  <c r="I353" i="3" s="1"/>
  <c r="I349" i="3" a="1"/>
  <c r="I349" i="3" s="1"/>
  <c r="I345" i="3" a="1"/>
  <c r="I345" i="3" s="1"/>
  <c r="I355" i="3" a="1"/>
  <c r="I355" i="3" s="1"/>
  <c r="I351" i="3" a="1"/>
  <c r="I351" i="3" s="1"/>
  <c r="I23" i="3" a="1"/>
  <c r="I23" i="3" s="1"/>
  <c r="I29" i="3" a="1"/>
  <c r="I29" i="3" s="1"/>
  <c r="I36" i="3" a="1"/>
  <c r="I36" i="3" s="1"/>
  <c r="I42" i="3" a="1"/>
  <c r="I42" i="3" s="1"/>
  <c r="I55" i="3" a="1"/>
  <c r="I55" i="3" s="1"/>
  <c r="I61" i="3" a="1"/>
  <c r="I61" i="3" s="1"/>
  <c r="I68" i="3" a="1"/>
  <c r="I68" i="3" s="1"/>
  <c r="I74" i="3" a="1"/>
  <c r="I74" i="3" s="1"/>
  <c r="I87" i="3" a="1"/>
  <c r="I87" i="3" s="1"/>
  <c r="I93" i="3" a="1"/>
  <c r="I93" i="3" s="1"/>
  <c r="I100" i="3" a="1"/>
  <c r="I100" i="3" s="1"/>
  <c r="I14" i="103" s="1"/>
  <c r="I106" i="3" a="1"/>
  <c r="I106" i="3" s="1"/>
  <c r="I20" i="103" s="1"/>
  <c r="I119" i="3" a="1"/>
  <c r="I119" i="3" s="1"/>
  <c r="I33" i="103" s="1"/>
  <c r="I125" i="3" a="1"/>
  <c r="I125" i="3" s="1"/>
  <c r="I39" i="103" s="1"/>
  <c r="I132" i="3" a="1"/>
  <c r="I132" i="3" s="1"/>
  <c r="I46" i="103" s="1"/>
  <c r="I138" i="3" a="1"/>
  <c r="I138" i="3" s="1"/>
  <c r="I52" i="103" s="1"/>
  <c r="I145" i="3" a="1"/>
  <c r="I145" i="3" s="1"/>
  <c r="I59" i="103" s="1"/>
  <c r="I153" i="3" a="1"/>
  <c r="I153" i="3" s="1"/>
  <c r="I67" i="103" s="1"/>
  <c r="I161" i="3" a="1"/>
  <c r="I161" i="3" s="1"/>
  <c r="I75" i="103" s="1"/>
  <c r="I169" i="3" a="1"/>
  <c r="I169" i="3" s="1"/>
  <c r="I83" i="103" s="1"/>
  <c r="I177" i="3" a="1"/>
  <c r="I177" i="3" s="1"/>
  <c r="I91" i="103" s="1"/>
  <c r="I185" i="3" a="1"/>
  <c r="I185" i="3" s="1"/>
  <c r="I99" i="103" s="1"/>
  <c r="I193" i="3" a="1"/>
  <c r="I193" i="3" s="1"/>
  <c r="I107" i="103" s="1"/>
  <c r="I201" i="3" a="1"/>
  <c r="I201" i="3" s="1"/>
  <c r="I115" i="103" s="1"/>
  <c r="I209" i="3" a="1"/>
  <c r="I209" i="3" s="1"/>
  <c r="I123" i="103" s="1"/>
  <c r="I217" i="3" a="1"/>
  <c r="I217" i="3" s="1"/>
  <c r="I225" i="3" a="1"/>
  <c r="I225" i="3" s="1"/>
  <c r="I233" i="3" a="1"/>
  <c r="I233" i="3" s="1"/>
  <c r="I241" i="3" a="1"/>
  <c r="I241" i="3" s="1"/>
  <c r="I249" i="3" a="1"/>
  <c r="I249" i="3" s="1"/>
  <c r="I257" i="3" a="1"/>
  <c r="I257" i="3" s="1"/>
  <c r="I265" i="3" a="1"/>
  <c r="I265" i="3" s="1"/>
  <c r="I273" i="3" a="1"/>
  <c r="I273" i="3" s="1"/>
  <c r="I281" i="3" a="1"/>
  <c r="I281" i="3" s="1"/>
  <c r="I289" i="3" a="1"/>
  <c r="I289" i="3" s="1"/>
  <c r="I297" i="3" a="1"/>
  <c r="I297" i="3" s="1"/>
  <c r="I305" i="3" a="1"/>
  <c r="I305" i="3" s="1"/>
  <c r="I313" i="3" a="1"/>
  <c r="I313" i="3" s="1"/>
  <c r="I321" i="3" a="1"/>
  <c r="I321" i="3" s="1"/>
  <c r="I329" i="3" a="1"/>
  <c r="I329" i="3" s="1"/>
  <c r="I337" i="3" a="1"/>
  <c r="I337" i="3" s="1"/>
  <c r="I347" i="3" a="1"/>
  <c r="I347" i="3" s="1"/>
  <c r="I75" i="3" a="1"/>
  <c r="I75" i="3" s="1"/>
  <c r="I81" i="3" a="1"/>
  <c r="I81" i="3" s="1"/>
  <c r="I88" i="3" a="1"/>
  <c r="I88" i="3" s="1"/>
  <c r="I94" i="3" a="1"/>
  <c r="I94" i="3" s="1"/>
  <c r="I107" i="3" a="1"/>
  <c r="I107" i="3" s="1"/>
  <c r="I21" i="103" s="1"/>
  <c r="I113" i="3" a="1"/>
  <c r="I113" i="3" s="1"/>
  <c r="I27" i="103" s="1"/>
  <c r="I120" i="3" a="1"/>
  <c r="I120" i="3" s="1"/>
  <c r="I34" i="103" s="1"/>
  <c r="I126" i="3" a="1"/>
  <c r="I126" i="3" s="1"/>
  <c r="I40" i="103" s="1"/>
  <c r="I139" i="3" a="1"/>
  <c r="I139" i="3" s="1"/>
  <c r="I53" i="103" s="1"/>
  <c r="I146" i="3" a="1"/>
  <c r="I146" i="3" s="1"/>
  <c r="I60" i="103" s="1"/>
  <c r="I154" i="3" a="1"/>
  <c r="I154" i="3" s="1"/>
  <c r="I68" i="103" s="1"/>
  <c r="I162" i="3" a="1"/>
  <c r="I162" i="3" s="1"/>
  <c r="I76" i="103" s="1"/>
  <c r="I170" i="3" a="1"/>
  <c r="I170" i="3" s="1"/>
  <c r="I84" i="103" s="1"/>
  <c r="I178" i="3" a="1"/>
  <c r="I178" i="3" s="1"/>
  <c r="I92" i="103" s="1"/>
  <c r="I186" i="3" a="1"/>
  <c r="I186" i="3" s="1"/>
  <c r="I100" i="103" s="1"/>
  <c r="I194" i="3" a="1"/>
  <c r="I194" i="3" s="1"/>
  <c r="I108" i="103" s="1"/>
  <c r="I202" i="3" a="1"/>
  <c r="I202" i="3" s="1"/>
  <c r="I116" i="103" s="1"/>
  <c r="I210" i="3" a="1"/>
  <c r="I210" i="3" s="1"/>
  <c r="I124" i="103" s="1"/>
  <c r="I218" i="3" a="1"/>
  <c r="I218" i="3" s="1"/>
  <c r="I226" i="3" a="1"/>
  <c r="I226" i="3" s="1"/>
  <c r="I234" i="3" a="1"/>
  <c r="I234" i="3" s="1"/>
  <c r="I242" i="3" a="1"/>
  <c r="I242" i="3" s="1"/>
  <c r="I250" i="3" a="1"/>
  <c r="I250" i="3" s="1"/>
  <c r="I258" i="3" a="1"/>
  <c r="I258" i="3" s="1"/>
  <c r="I266" i="3" a="1"/>
  <c r="I266" i="3" s="1"/>
  <c r="I274" i="3" a="1"/>
  <c r="I274" i="3" s="1"/>
  <c r="I282" i="3" a="1"/>
  <c r="I282" i="3" s="1"/>
  <c r="I290" i="3" a="1"/>
  <c r="I290" i="3" s="1"/>
  <c r="I298" i="3" a="1"/>
  <c r="I298" i="3" s="1"/>
  <c r="I306" i="3" a="1"/>
  <c r="I306" i="3" s="1"/>
  <c r="I314" i="3" a="1"/>
  <c r="I314" i="3" s="1"/>
  <c r="I322" i="3" a="1"/>
  <c r="I322" i="3" s="1"/>
  <c r="I330" i="3" a="1"/>
  <c r="I330" i="3" s="1"/>
  <c r="I338" i="3" a="1"/>
  <c r="I338" i="3" s="1"/>
  <c r="I348" i="3" a="1"/>
  <c r="I348" i="3" s="1"/>
  <c r="I31" i="3" a="1"/>
  <c r="I31" i="3" s="1"/>
  <c r="I37" i="3" a="1"/>
  <c r="I37" i="3" s="1"/>
  <c r="I44" i="3" a="1"/>
  <c r="I44" i="3" s="1"/>
  <c r="I50" i="3" a="1"/>
  <c r="I50" i="3" s="1"/>
  <c r="I63" i="3" a="1"/>
  <c r="I63" i="3" s="1"/>
  <c r="I69" i="3" a="1"/>
  <c r="I69" i="3" s="1"/>
  <c r="I76" i="3" a="1"/>
  <c r="I76" i="3" s="1"/>
  <c r="I82" i="3" a="1"/>
  <c r="I82" i="3" s="1"/>
  <c r="I95" i="3" a="1"/>
  <c r="I95" i="3" s="1"/>
  <c r="I9" i="103" s="1"/>
  <c r="I101" i="3" a="1"/>
  <c r="I101" i="3" s="1"/>
  <c r="I15" i="103" s="1"/>
  <c r="I108" i="3" a="1"/>
  <c r="I108" i="3" s="1"/>
  <c r="I22" i="103" s="1"/>
  <c r="I114" i="3" a="1"/>
  <c r="I114" i="3" s="1"/>
  <c r="I28" i="103" s="1"/>
  <c r="I127" i="3" a="1"/>
  <c r="I127" i="3" s="1"/>
  <c r="I41" i="103" s="1"/>
  <c r="I133" i="3" a="1"/>
  <c r="I133" i="3" s="1"/>
  <c r="I47" i="103" s="1"/>
  <c r="I140" i="3" a="1"/>
  <c r="I140" i="3" s="1"/>
  <c r="I54" i="103" s="1"/>
  <c r="I147" i="3" a="1"/>
  <c r="I147" i="3" s="1"/>
  <c r="I61" i="103" s="1"/>
  <c r="I155" i="3" a="1"/>
  <c r="I155" i="3" s="1"/>
  <c r="I69" i="103" s="1"/>
  <c r="I163" i="3" a="1"/>
  <c r="I163" i="3" s="1"/>
  <c r="I77" i="103" s="1"/>
  <c r="I171" i="3" a="1"/>
  <c r="I171" i="3" s="1"/>
  <c r="I85" i="103" s="1"/>
  <c r="I179" i="3" a="1"/>
  <c r="I179" i="3" s="1"/>
  <c r="I93" i="103" s="1"/>
  <c r="I187" i="3" a="1"/>
  <c r="I187" i="3" s="1"/>
  <c r="I101" i="103" s="1"/>
  <c r="I195" i="3" a="1"/>
  <c r="I195" i="3" s="1"/>
  <c r="I109" i="103" s="1"/>
  <c r="I203" i="3" a="1"/>
  <c r="I203" i="3" s="1"/>
  <c r="I117" i="103" s="1"/>
  <c r="I211" i="3" a="1"/>
  <c r="I211" i="3" s="1"/>
  <c r="I125" i="103" s="1"/>
  <c r="I219" i="3" a="1"/>
  <c r="I219" i="3" s="1"/>
  <c r="I227" i="3" a="1"/>
  <c r="I227" i="3" s="1"/>
  <c r="I235" i="3" a="1"/>
  <c r="I235" i="3" s="1"/>
  <c r="I243" i="3" a="1"/>
  <c r="I243" i="3" s="1"/>
  <c r="I251" i="3" a="1"/>
  <c r="I251" i="3" s="1"/>
  <c r="I259" i="3" a="1"/>
  <c r="I259" i="3" s="1"/>
  <c r="I267" i="3" a="1"/>
  <c r="I267" i="3" s="1"/>
  <c r="I275" i="3" a="1"/>
  <c r="I275" i="3" s="1"/>
  <c r="I283" i="3" a="1"/>
  <c r="I283" i="3" s="1"/>
  <c r="I291" i="3" a="1"/>
  <c r="I291" i="3" s="1"/>
  <c r="I299" i="3" a="1"/>
  <c r="I299" i="3" s="1"/>
  <c r="I307" i="3" a="1"/>
  <c r="I307" i="3" s="1"/>
  <c r="I315" i="3" a="1"/>
  <c r="I315" i="3" s="1"/>
  <c r="I323" i="3" a="1"/>
  <c r="I323" i="3" s="1"/>
  <c r="I331" i="3" a="1"/>
  <c r="I331" i="3" s="1"/>
  <c r="I339" i="3" a="1"/>
  <c r="I339" i="3" s="1"/>
  <c r="I352" i="3" a="1"/>
  <c r="I352" i="3" s="1"/>
  <c r="I32" i="3" a="1"/>
  <c r="I32" i="3" s="1"/>
  <c r="I38" i="3" a="1"/>
  <c r="I38" i="3" s="1"/>
  <c r="I51" i="3" a="1"/>
  <c r="I51" i="3" s="1"/>
  <c r="I57" i="3" a="1"/>
  <c r="I57" i="3" s="1"/>
  <c r="I64" i="3" a="1"/>
  <c r="I64" i="3" s="1"/>
  <c r="I70" i="3" a="1"/>
  <c r="I70" i="3" s="1"/>
  <c r="I83" i="3" a="1"/>
  <c r="I83" i="3" s="1"/>
  <c r="I89" i="3" a="1"/>
  <c r="I89" i="3" s="1"/>
  <c r="I96" i="3" a="1"/>
  <c r="I96" i="3" s="1"/>
  <c r="I10" i="103" s="1"/>
  <c r="I102" i="3" a="1"/>
  <c r="I102" i="3" s="1"/>
  <c r="I16" i="103" s="1"/>
  <c r="I115" i="3" a="1"/>
  <c r="I115" i="3" s="1"/>
  <c r="I29" i="103" s="1"/>
  <c r="I121" i="3" a="1"/>
  <c r="I121" i="3" s="1"/>
  <c r="I35" i="103" s="1"/>
  <c r="I128" i="3" a="1"/>
  <c r="I128" i="3" s="1"/>
  <c r="I42" i="103" s="1"/>
  <c r="I134" i="3" a="1"/>
  <c r="I134" i="3" s="1"/>
  <c r="I48" i="103" s="1"/>
  <c r="I148" i="3" a="1"/>
  <c r="I148" i="3" s="1"/>
  <c r="I62" i="103" s="1"/>
  <c r="I156" i="3" a="1"/>
  <c r="I156" i="3" s="1"/>
  <c r="I70" i="103" s="1"/>
  <c r="I164" i="3" a="1"/>
  <c r="I164" i="3" s="1"/>
  <c r="I78" i="103" s="1"/>
  <c r="I172" i="3" a="1"/>
  <c r="I172" i="3" s="1"/>
  <c r="I86" i="103" s="1"/>
  <c r="I180" i="3" a="1"/>
  <c r="I180" i="3" s="1"/>
  <c r="I94" i="103" s="1"/>
  <c r="I188" i="3" a="1"/>
  <c r="I188" i="3" s="1"/>
  <c r="I102" i="103" s="1"/>
  <c r="I196" i="3" a="1"/>
  <c r="I196" i="3" s="1"/>
  <c r="I110" i="103" s="1"/>
  <c r="I204" i="3" a="1"/>
  <c r="I204" i="3" s="1"/>
  <c r="I118" i="103" s="1"/>
  <c r="I212" i="3" a="1"/>
  <c r="I212" i="3" s="1"/>
  <c r="I126" i="103" s="1"/>
  <c r="I220" i="3" a="1"/>
  <c r="I220" i="3" s="1"/>
  <c r="I228" i="3" a="1"/>
  <c r="I228" i="3" s="1"/>
  <c r="I236" i="3" a="1"/>
  <c r="I236" i="3" s="1"/>
  <c r="I244" i="3" a="1"/>
  <c r="I244" i="3" s="1"/>
  <c r="I252" i="3" a="1"/>
  <c r="I252" i="3" s="1"/>
  <c r="I260" i="3" a="1"/>
  <c r="I260" i="3" s="1"/>
  <c r="I268" i="3" a="1"/>
  <c r="I268" i="3" s="1"/>
  <c r="I276" i="3" a="1"/>
  <c r="I276" i="3" s="1"/>
  <c r="I284" i="3" a="1"/>
  <c r="I284" i="3" s="1"/>
  <c r="I292" i="3" a="1"/>
  <c r="I292" i="3" s="1"/>
  <c r="I300" i="3" a="1"/>
  <c r="I300" i="3" s="1"/>
  <c r="I308" i="3" a="1"/>
  <c r="I308" i="3" s="1"/>
  <c r="I316" i="3" a="1"/>
  <c r="I316" i="3" s="1"/>
  <c r="I324" i="3" a="1"/>
  <c r="I324" i="3" s="1"/>
  <c r="I332" i="3" a="1"/>
  <c r="I332" i="3" s="1"/>
  <c r="I340" i="3" a="1"/>
  <c r="I340" i="3" s="1"/>
  <c r="I356" i="3" a="1"/>
  <c r="I356" i="3" s="1"/>
  <c r="I238" i="62" l="1"/>
  <c r="I238" i="64" s="1"/>
  <c r="I238" i="103"/>
  <c r="I203" i="62"/>
  <c r="I203" i="64" s="1"/>
  <c r="I203" i="103"/>
  <c r="I162" i="62"/>
  <c r="I162" i="64" s="1"/>
  <c r="I162" i="103"/>
  <c r="I166" i="62"/>
  <c r="I166" i="64" s="1"/>
  <c r="I166" i="103"/>
  <c r="I7" i="62"/>
  <c r="I7" i="64" s="1"/>
  <c r="I7" i="103"/>
  <c r="I237" i="62"/>
  <c r="I237" i="64" s="1"/>
  <c r="I237" i="103"/>
  <c r="I167" i="62"/>
  <c r="I167" i="64" s="1"/>
  <c r="I167" i="103"/>
  <c r="I229" i="62"/>
  <c r="I229" i="64" s="1"/>
  <c r="I229" i="103"/>
  <c r="I208" i="62"/>
  <c r="I208" i="64" s="1"/>
  <c r="I208" i="103"/>
  <c r="I159" i="62"/>
  <c r="I159" i="64" s="1"/>
  <c r="I159" i="103"/>
  <c r="I222" i="62"/>
  <c r="I222" i="64" s="1"/>
  <c r="I222" i="103"/>
  <c r="I158" i="62"/>
  <c r="I158" i="64" s="1"/>
  <c r="I158" i="103"/>
  <c r="I221" i="62"/>
  <c r="I221" i="64" s="1"/>
  <c r="I221" i="103"/>
  <c r="I157" i="62"/>
  <c r="I157" i="64" s="1"/>
  <c r="I157" i="103"/>
  <c r="I228" i="62"/>
  <c r="I228" i="64" s="1"/>
  <c r="I228" i="103"/>
  <c r="I164" i="62"/>
  <c r="I164" i="64" s="1"/>
  <c r="I164" i="103"/>
  <c r="I251" i="62"/>
  <c r="I251" i="64" s="1"/>
  <c r="I251" i="103"/>
  <c r="I187" i="62"/>
  <c r="I187" i="64" s="1"/>
  <c r="I187" i="103"/>
  <c r="I264" i="62"/>
  <c r="I264" i="64" s="1"/>
  <c r="I264" i="103"/>
  <c r="I210" i="62"/>
  <c r="I210" i="64" s="1"/>
  <c r="I210" i="103"/>
  <c r="I146" i="62"/>
  <c r="I146" i="64" s="1"/>
  <c r="I146" i="103"/>
  <c r="I200" i="62"/>
  <c r="I200" i="64" s="1"/>
  <c r="I200" i="103"/>
  <c r="I136" i="62"/>
  <c r="I136" i="64" s="1"/>
  <c r="I136" i="103"/>
  <c r="I215" i="62"/>
  <c r="I215" i="64" s="1"/>
  <c r="I215" i="103"/>
  <c r="I151" i="62"/>
  <c r="I151" i="64" s="1"/>
  <c r="I151" i="103"/>
  <c r="I145" i="62"/>
  <c r="I145" i="64" s="1"/>
  <c r="I145" i="103"/>
  <c r="D127" i="103"/>
  <c r="H120" i="72"/>
  <c r="I257" i="62"/>
  <c r="I257" i="64" s="1"/>
  <c r="I257" i="103"/>
  <c r="I169" i="62"/>
  <c r="I169" i="64" s="1"/>
  <c r="I169" i="103"/>
  <c r="I173" i="62"/>
  <c r="I173" i="64" s="1"/>
  <c r="I173" i="103"/>
  <c r="I271" i="62"/>
  <c r="I271" i="64" s="1"/>
  <c r="I271" i="103"/>
  <c r="I152" i="62"/>
  <c r="I152" i="64" s="1"/>
  <c r="I152" i="103"/>
  <c r="I230" i="62"/>
  <c r="I230" i="64" s="1"/>
  <c r="I230" i="103"/>
  <c r="I165" i="62"/>
  <c r="I165" i="64" s="1"/>
  <c r="I165" i="103"/>
  <c r="I172" i="62"/>
  <c r="I172" i="64" s="1"/>
  <c r="I172" i="103"/>
  <c r="I131" i="62"/>
  <c r="I131" i="64" s="1"/>
  <c r="I131" i="103"/>
  <c r="AR66" i="77"/>
  <c r="H91" i="103"/>
  <c r="I233" i="62"/>
  <c r="I233" i="64" s="1"/>
  <c r="I233" i="103"/>
  <c r="I150" i="62"/>
  <c r="I150" i="64" s="1"/>
  <c r="I150" i="103"/>
  <c r="I213" i="62"/>
  <c r="I213" i="64" s="1"/>
  <c r="I213" i="103"/>
  <c r="I149" i="62"/>
  <c r="I149" i="64" s="1"/>
  <c r="I149" i="103"/>
  <c r="I220" i="62"/>
  <c r="I220" i="64" s="1"/>
  <c r="I220" i="103"/>
  <c r="I156" i="62"/>
  <c r="I156" i="64" s="1"/>
  <c r="I156" i="103"/>
  <c r="I243" i="62"/>
  <c r="I243" i="64" s="1"/>
  <c r="I243" i="103"/>
  <c r="I179" i="62"/>
  <c r="I179" i="64" s="1"/>
  <c r="I179" i="103"/>
  <c r="I265" i="62"/>
  <c r="I265" i="64" s="1"/>
  <c r="I265" i="103"/>
  <c r="I268" i="62"/>
  <c r="I268" i="64" s="1"/>
  <c r="I268" i="103"/>
  <c r="I202" i="62"/>
  <c r="I202" i="64" s="1"/>
  <c r="I202" i="103"/>
  <c r="I138" i="62"/>
  <c r="I138" i="64" s="1"/>
  <c r="I138" i="103"/>
  <c r="I256" i="62"/>
  <c r="I256" i="64" s="1"/>
  <c r="I256" i="103"/>
  <c r="I192" i="62"/>
  <c r="I192" i="64" s="1"/>
  <c r="I192" i="103"/>
  <c r="I128" i="62"/>
  <c r="I128" i="64" s="1"/>
  <c r="I128" i="103"/>
  <c r="I5" i="62"/>
  <c r="I5" i="64" s="1"/>
  <c r="I5" i="103"/>
  <c r="I207" i="62"/>
  <c r="I207" i="64" s="1"/>
  <c r="I207" i="103"/>
  <c r="I143" i="62"/>
  <c r="I143" i="64" s="1"/>
  <c r="I143" i="103"/>
  <c r="AR67" i="77"/>
  <c r="H92" i="103"/>
  <c r="H8" i="62"/>
  <c r="H8" i="64" s="1"/>
  <c r="H8" i="103"/>
  <c r="H6" i="62"/>
  <c r="H6" i="64" s="1"/>
  <c r="H6" i="103"/>
  <c r="I201" i="62"/>
  <c r="I201" i="64" s="1"/>
  <c r="I201" i="103"/>
  <c r="I193" i="62"/>
  <c r="I193" i="64" s="1"/>
  <c r="I193" i="103"/>
  <c r="I231" i="62"/>
  <c r="I231" i="64" s="1"/>
  <c r="I231" i="103"/>
  <c r="AR64" i="77"/>
  <c r="H89" i="103"/>
  <c r="I209" i="62"/>
  <c r="I209" i="64" s="1"/>
  <c r="I209" i="103"/>
  <c r="I142" i="62"/>
  <c r="I142" i="64" s="1"/>
  <c r="I142" i="103"/>
  <c r="I205" i="62"/>
  <c r="I205" i="64" s="1"/>
  <c r="I205" i="103"/>
  <c r="I141" i="62"/>
  <c r="I141" i="64" s="1"/>
  <c r="I141" i="103"/>
  <c r="I212" i="62"/>
  <c r="I212" i="64" s="1"/>
  <c r="I212" i="103"/>
  <c r="I148" i="62"/>
  <c r="I148" i="64" s="1"/>
  <c r="I148" i="103"/>
  <c r="I235" i="62"/>
  <c r="I235" i="64" s="1"/>
  <c r="I235" i="103"/>
  <c r="I171" i="62"/>
  <c r="I171" i="64" s="1"/>
  <c r="I171" i="103"/>
  <c r="I269" i="62"/>
  <c r="I269" i="64" s="1"/>
  <c r="I269" i="103"/>
  <c r="I272" i="62"/>
  <c r="I272" i="64" s="1"/>
  <c r="I272" i="103"/>
  <c r="I194" i="62"/>
  <c r="I194" i="64" s="1"/>
  <c r="I194" i="103"/>
  <c r="I130" i="62"/>
  <c r="I130" i="64" s="1"/>
  <c r="I130" i="103"/>
  <c r="I248" i="62"/>
  <c r="I248" i="64" s="1"/>
  <c r="I248" i="103"/>
  <c r="I184" i="62"/>
  <c r="I184" i="64" s="1"/>
  <c r="I184" i="103"/>
  <c r="I199" i="62"/>
  <c r="I199" i="64" s="1"/>
  <c r="I199" i="103"/>
  <c r="I135" i="62"/>
  <c r="I135" i="64" s="1"/>
  <c r="I135" i="103"/>
  <c r="AR65" i="77"/>
  <c r="H90" i="103"/>
  <c r="I137" i="62"/>
  <c r="I137" i="64" s="1"/>
  <c r="I137" i="103"/>
  <c r="I129" i="62"/>
  <c r="I129" i="64" s="1"/>
  <c r="I129" i="103"/>
  <c r="I161" i="62"/>
  <c r="I161" i="64" s="1"/>
  <c r="I161" i="103"/>
  <c r="I244" i="62"/>
  <c r="I244" i="64" s="1"/>
  <c r="I244" i="103"/>
  <c r="I139" i="62"/>
  <c r="I139" i="64" s="1"/>
  <c r="I139" i="103"/>
  <c r="I236" i="62"/>
  <c r="I236" i="64" s="1"/>
  <c r="I236" i="103"/>
  <c r="I195" i="62"/>
  <c r="I195" i="64" s="1"/>
  <c r="I195" i="103"/>
  <c r="I260" i="62"/>
  <c r="I260" i="64" s="1"/>
  <c r="I260" i="103"/>
  <c r="I223" i="62"/>
  <c r="I223" i="64" s="1"/>
  <c r="I223" i="103"/>
  <c r="I214" i="62"/>
  <c r="I214" i="64" s="1"/>
  <c r="I214" i="103"/>
  <c r="I270" i="62"/>
  <c r="I270" i="64" s="1"/>
  <c r="I270" i="103"/>
  <c r="I197" i="62"/>
  <c r="I197" i="64" s="1"/>
  <c r="I197" i="103"/>
  <c r="I133" i="62"/>
  <c r="I133" i="64" s="1"/>
  <c r="I133" i="103"/>
  <c r="I204" i="62"/>
  <c r="I204" i="64" s="1"/>
  <c r="I204" i="103"/>
  <c r="I140" i="62"/>
  <c r="I140" i="64" s="1"/>
  <c r="I140" i="103"/>
  <c r="I8" i="62"/>
  <c r="I8" i="64" s="1"/>
  <c r="I8" i="103"/>
  <c r="I227" i="62"/>
  <c r="I227" i="64" s="1"/>
  <c r="I227" i="103"/>
  <c r="I163" i="62"/>
  <c r="I163" i="64" s="1"/>
  <c r="I163" i="103"/>
  <c r="I259" i="62"/>
  <c r="I259" i="64" s="1"/>
  <c r="I259" i="103"/>
  <c r="I250" i="62"/>
  <c r="I250" i="64" s="1"/>
  <c r="I250" i="103"/>
  <c r="I186" i="62"/>
  <c r="I186" i="64" s="1"/>
  <c r="I186" i="103"/>
  <c r="I240" i="62"/>
  <c r="I240" i="64" s="1"/>
  <c r="I240" i="103"/>
  <c r="I176" i="62"/>
  <c r="I176" i="64" s="1"/>
  <c r="I176" i="103"/>
  <c r="I255" i="62"/>
  <c r="I255" i="64" s="1"/>
  <c r="I255" i="103"/>
  <c r="I191" i="62"/>
  <c r="I191" i="64" s="1"/>
  <c r="I191" i="103"/>
  <c r="I127" i="62"/>
  <c r="I127" i="64" s="1"/>
  <c r="I127" i="103"/>
  <c r="I120" i="72"/>
  <c r="I217" i="62"/>
  <c r="I217" i="64" s="1"/>
  <c r="I217" i="103"/>
  <c r="I249" i="62"/>
  <c r="I249" i="64" s="1"/>
  <c r="I249" i="103"/>
  <c r="I180" i="62"/>
  <c r="I180" i="64" s="1"/>
  <c r="I180" i="103"/>
  <c r="I216" i="62"/>
  <c r="I216" i="64" s="1"/>
  <c r="I216" i="103"/>
  <c r="I218" i="62"/>
  <c r="I218" i="64" s="1"/>
  <c r="I218" i="103"/>
  <c r="I134" i="62"/>
  <c r="I134" i="64" s="1"/>
  <c r="I134" i="103"/>
  <c r="I266" i="62"/>
  <c r="I266" i="64" s="1"/>
  <c r="I266" i="103"/>
  <c r="I190" i="62"/>
  <c r="I190" i="64" s="1"/>
  <c r="I190" i="103"/>
  <c r="I189" i="62"/>
  <c r="I189" i="64" s="1"/>
  <c r="I189" i="103"/>
  <c r="I262" i="62"/>
  <c r="I262" i="64" s="1"/>
  <c r="I262" i="103"/>
  <c r="I196" i="62"/>
  <c r="I196" i="64" s="1"/>
  <c r="I196" i="103"/>
  <c r="I132" i="62"/>
  <c r="I132" i="64" s="1"/>
  <c r="I132" i="103"/>
  <c r="I219" i="62"/>
  <c r="I219" i="64" s="1"/>
  <c r="I219" i="103"/>
  <c r="I155" i="62"/>
  <c r="I155" i="64" s="1"/>
  <c r="I155" i="103"/>
  <c r="I263" i="62"/>
  <c r="I263" i="64" s="1"/>
  <c r="I263" i="103"/>
  <c r="I242" i="62"/>
  <c r="I242" i="64" s="1"/>
  <c r="I242" i="103"/>
  <c r="I178" i="62"/>
  <c r="I178" i="64" s="1"/>
  <c r="I178" i="103"/>
  <c r="I232" i="62"/>
  <c r="I232" i="64" s="1"/>
  <c r="I232" i="103"/>
  <c r="I168" i="62"/>
  <c r="I168" i="64" s="1"/>
  <c r="I168" i="103"/>
  <c r="I247" i="62"/>
  <c r="I247" i="64" s="1"/>
  <c r="I247" i="103"/>
  <c r="I183" i="62"/>
  <c r="I183" i="64" s="1"/>
  <c r="I183" i="103"/>
  <c r="H5" i="62"/>
  <c r="H5" i="64" s="1"/>
  <c r="H5" i="103"/>
  <c r="I153" i="62"/>
  <c r="I153" i="64" s="1"/>
  <c r="I153" i="103"/>
  <c r="I6" i="62"/>
  <c r="I6" i="64" s="1"/>
  <c r="I6" i="103"/>
  <c r="I185" i="62"/>
  <c r="I185" i="64" s="1"/>
  <c r="I185" i="103"/>
  <c r="I241" i="62"/>
  <c r="I241" i="64" s="1"/>
  <c r="I241" i="103"/>
  <c r="I174" i="62"/>
  <c r="I174" i="64" s="1"/>
  <c r="I174" i="103"/>
  <c r="I226" i="62"/>
  <c r="I226" i="64" s="1"/>
  <c r="I226" i="103"/>
  <c r="I261" i="62"/>
  <c r="I261" i="64" s="1"/>
  <c r="I261" i="103"/>
  <c r="I154" i="62"/>
  <c r="I154" i="64" s="1"/>
  <c r="I154" i="103"/>
  <c r="I144" i="62"/>
  <c r="I144" i="64" s="1"/>
  <c r="I144" i="103"/>
  <c r="I206" i="62"/>
  <c r="I206" i="64" s="1"/>
  <c r="I206" i="103"/>
  <c r="I198" i="62"/>
  <c r="I198" i="64" s="1"/>
  <c r="I198" i="103"/>
  <c r="I254" i="62"/>
  <c r="I254" i="64" s="1"/>
  <c r="I254" i="103"/>
  <c r="I253" i="62"/>
  <c r="I253" i="64" s="1"/>
  <c r="I253" i="103"/>
  <c r="I246" i="62"/>
  <c r="I246" i="64" s="1"/>
  <c r="I246" i="103"/>
  <c r="I182" i="62"/>
  <c r="I182" i="64" s="1"/>
  <c r="I182" i="103"/>
  <c r="I245" i="62"/>
  <c r="I245" i="64" s="1"/>
  <c r="I245" i="103"/>
  <c r="I181" i="62"/>
  <c r="I181" i="64" s="1"/>
  <c r="I181" i="103"/>
  <c r="I252" i="62"/>
  <c r="I252" i="64" s="1"/>
  <c r="I252" i="103"/>
  <c r="I188" i="62"/>
  <c r="I188" i="64" s="1"/>
  <c r="I188" i="103"/>
  <c r="I211" i="62"/>
  <c r="I211" i="64" s="1"/>
  <c r="I211" i="103"/>
  <c r="I147" i="62"/>
  <c r="I147" i="64" s="1"/>
  <c r="I147" i="103"/>
  <c r="I267" i="62"/>
  <c r="I267" i="64" s="1"/>
  <c r="I267" i="103"/>
  <c r="I234" i="62"/>
  <c r="I234" i="64" s="1"/>
  <c r="I234" i="103"/>
  <c r="I170" i="62"/>
  <c r="I170" i="64" s="1"/>
  <c r="I170" i="103"/>
  <c r="I224" i="62"/>
  <c r="I224" i="64" s="1"/>
  <c r="I224" i="103"/>
  <c r="I160" i="62"/>
  <c r="I160" i="64" s="1"/>
  <c r="I160" i="103"/>
  <c r="I239" i="62"/>
  <c r="I239" i="64" s="1"/>
  <c r="I239" i="103"/>
  <c r="I175" i="62"/>
  <c r="I175" i="64" s="1"/>
  <c r="I175" i="103"/>
  <c r="H7" i="62"/>
  <c r="H7" i="64" s="1"/>
  <c r="H7" i="103"/>
  <c r="H127" i="103"/>
  <c r="P120" i="72"/>
  <c r="I177" i="62"/>
  <c r="I177" i="64" s="1"/>
  <c r="I177" i="103"/>
  <c r="I225" i="62"/>
  <c r="I225" i="64" s="1"/>
  <c r="I225" i="103"/>
  <c r="AQ54" i="68"/>
  <c r="AR53" i="77"/>
  <c r="AQ32" i="68"/>
  <c r="AR31" i="77"/>
  <c r="W47" i="77"/>
  <c r="AR111" i="77"/>
  <c r="AQ48" i="68"/>
  <c r="AR47" i="77"/>
  <c r="W14" i="77"/>
  <c r="AR78" i="77"/>
  <c r="AQ15" i="68"/>
  <c r="AR14" i="77"/>
  <c r="W45" i="77"/>
  <c r="AR109" i="77"/>
  <c r="AQ46" i="68"/>
  <c r="AR45" i="77"/>
  <c r="W6" i="77"/>
  <c r="AR70" i="77"/>
  <c r="AQ7" i="68"/>
  <c r="AR6" i="77"/>
  <c r="W24" i="77"/>
  <c r="AR88" i="77"/>
  <c r="AQ25" i="68"/>
  <c r="AR24" i="77"/>
  <c r="W43" i="77"/>
  <c r="AR107" i="77"/>
  <c r="AQ44" i="68"/>
  <c r="AR43" i="77"/>
  <c r="AQ43" i="68"/>
  <c r="AR42" i="77"/>
  <c r="AQ62" i="68"/>
  <c r="AR61" i="77"/>
  <c r="AQ56" i="68"/>
  <c r="AR55" i="77"/>
  <c r="AQ10" i="68"/>
  <c r="AR9" i="77"/>
  <c r="AQ59" i="68"/>
  <c r="AR58" i="77"/>
  <c r="W12" i="77"/>
  <c r="AR76" i="77"/>
  <c r="AQ61" i="68"/>
  <c r="AR60" i="77"/>
  <c r="W40" i="77"/>
  <c r="AR104" i="77"/>
  <c r="AQ41" i="68"/>
  <c r="AR40" i="77"/>
  <c r="W39" i="77"/>
  <c r="AR103" i="77"/>
  <c r="AQ40" i="68"/>
  <c r="AR39" i="77"/>
  <c r="AQ58" i="68"/>
  <c r="AR57" i="77"/>
  <c r="W18" i="77"/>
  <c r="AR82" i="77"/>
  <c r="AQ19" i="68"/>
  <c r="AR18" i="77"/>
  <c r="W36" i="77"/>
  <c r="AR100" i="77"/>
  <c r="AQ37" i="68"/>
  <c r="AR36" i="77"/>
  <c r="W23" i="77"/>
  <c r="AR87" i="77"/>
  <c r="AQ21" i="68"/>
  <c r="AR20" i="77"/>
  <c r="W31" i="77"/>
  <c r="AR95" i="77"/>
  <c r="AQ55" i="68"/>
  <c r="AR54" i="77"/>
  <c r="W34" i="77"/>
  <c r="AR98" i="77"/>
  <c r="AQ35" i="68"/>
  <c r="AR34" i="77"/>
  <c r="AQ60" i="68"/>
  <c r="AR59" i="77"/>
  <c r="W32" i="77"/>
  <c r="AR96" i="77"/>
  <c r="AQ33" i="68"/>
  <c r="AR32" i="77"/>
  <c r="W51" i="77"/>
  <c r="AR115" i="77"/>
  <c r="AQ52" i="68"/>
  <c r="AR51" i="77"/>
  <c r="W5" i="77"/>
  <c r="AR69" i="77"/>
  <c r="AQ6" i="68"/>
  <c r="AR5" i="77"/>
  <c r="W30" i="77"/>
  <c r="AR94" i="77"/>
  <c r="AQ31" i="68"/>
  <c r="AR30" i="77"/>
  <c r="W29" i="77"/>
  <c r="AR93" i="77"/>
  <c r="AQ24" i="68"/>
  <c r="AR23" i="77"/>
  <c r="W9" i="77"/>
  <c r="AR73" i="77"/>
  <c r="AQ13" i="68"/>
  <c r="AR12" i="77"/>
  <c r="W41" i="77"/>
  <c r="AR105" i="77"/>
  <c r="AQ42" i="68"/>
  <c r="AR41" i="77"/>
  <c r="W21" i="77"/>
  <c r="AR85" i="77"/>
  <c r="AQ22" i="68"/>
  <c r="AR21" i="77"/>
  <c r="AQ53" i="68"/>
  <c r="AR52" i="77"/>
  <c r="W26" i="77"/>
  <c r="AR90" i="77"/>
  <c r="AQ27" i="68"/>
  <c r="AR26" i="77"/>
  <c r="W44" i="77"/>
  <c r="AR108" i="77"/>
  <c r="AQ45" i="68"/>
  <c r="AR44" i="77"/>
  <c r="AQ64" i="68"/>
  <c r="AR63" i="77"/>
  <c r="W17" i="77"/>
  <c r="AR81" i="77"/>
  <c r="AQ18" i="68"/>
  <c r="AR17" i="77"/>
  <c r="W48" i="77"/>
  <c r="AR112" i="77"/>
  <c r="AQ30" i="68"/>
  <c r="AR29" i="77"/>
  <c r="W42" i="77"/>
  <c r="AR106" i="77"/>
  <c r="W35" i="77"/>
  <c r="AR99" i="77"/>
  <c r="AQ36" i="68"/>
  <c r="AR35" i="77"/>
  <c r="W15" i="77"/>
  <c r="AR79" i="77"/>
  <c r="AQ16" i="68"/>
  <c r="AR15" i="77"/>
  <c r="W46" i="77"/>
  <c r="AR110" i="77"/>
  <c r="AQ47" i="68"/>
  <c r="AR46" i="77"/>
  <c r="W13" i="77"/>
  <c r="AR77" i="77"/>
  <c r="AQ14" i="68"/>
  <c r="AR13" i="77"/>
  <c r="W38" i="77"/>
  <c r="AR102" i="77"/>
  <c r="AQ39" i="68"/>
  <c r="AR38" i="77"/>
  <c r="AQ57" i="68"/>
  <c r="AR56" i="77"/>
  <c r="W11" i="77"/>
  <c r="AR75" i="77"/>
  <c r="AQ12" i="68"/>
  <c r="AR11" i="77"/>
  <c r="AQ49" i="68"/>
  <c r="AR48" i="77"/>
  <c r="W16" i="77"/>
  <c r="AR80" i="77"/>
  <c r="W20" i="77"/>
  <c r="AR84" i="77"/>
  <c r="AQ50" i="68"/>
  <c r="AR49" i="77"/>
  <c r="W28" i="77"/>
  <c r="AR92" i="77"/>
  <c r="AQ29" i="68"/>
  <c r="AR28" i="77"/>
  <c r="W8" i="77"/>
  <c r="AR72" i="77"/>
  <c r="AQ9" i="68"/>
  <c r="AR8" i="77"/>
  <c r="W33" i="77"/>
  <c r="AR97" i="77"/>
  <c r="AQ34" i="68"/>
  <c r="AR33" i="77"/>
  <c r="W7" i="77"/>
  <c r="AR71" i="77"/>
  <c r="AQ8" i="68"/>
  <c r="AR7" i="77"/>
  <c r="W25" i="77"/>
  <c r="AR89" i="77"/>
  <c r="AQ26" i="68"/>
  <c r="AR25" i="77"/>
  <c r="W50" i="77"/>
  <c r="AR114" i="77"/>
  <c r="AQ51" i="68"/>
  <c r="AR50" i="77"/>
  <c r="W4" i="77"/>
  <c r="AR68" i="77"/>
  <c r="AQ5" i="68"/>
  <c r="AR4" i="77"/>
  <c r="AQ17" i="68"/>
  <c r="AR16" i="77"/>
  <c r="W10" i="77"/>
  <c r="AR74" i="77"/>
  <c r="W49" i="77"/>
  <c r="AR113" i="77"/>
  <c r="W22" i="77"/>
  <c r="AR86" i="77"/>
  <c r="AQ23" i="68"/>
  <c r="AR22" i="77"/>
  <c r="W27" i="77"/>
  <c r="AR91" i="77"/>
  <c r="AQ28" i="68"/>
  <c r="AR27" i="77"/>
  <c r="W19" i="77"/>
  <c r="AR83" i="77"/>
  <c r="AQ20" i="68"/>
  <c r="AR19" i="77"/>
  <c r="W37" i="77"/>
  <c r="AR101" i="77"/>
  <c r="AQ38" i="68"/>
  <c r="AR37" i="77"/>
  <c r="AQ63" i="68"/>
  <c r="AR62" i="77"/>
  <c r="AQ11" i="68"/>
  <c r="AR10" i="77"/>
  <c r="H245" i="62"/>
  <c r="H245" i="64" s="1"/>
  <c r="AQ221" i="68"/>
  <c r="H181" i="62"/>
  <c r="H181" i="64" s="1"/>
  <c r="AQ157" i="68"/>
  <c r="D32" i="77"/>
  <c r="AQ93" i="68"/>
  <c r="H225" i="62"/>
  <c r="H225" i="64" s="1"/>
  <c r="AQ201" i="68"/>
  <c r="H161" i="62"/>
  <c r="H161" i="64" s="1"/>
  <c r="AQ137" i="68"/>
  <c r="D12" i="77"/>
  <c r="AQ73" i="68"/>
  <c r="H250" i="62"/>
  <c r="H250" i="64" s="1"/>
  <c r="AQ226" i="68"/>
  <c r="H186" i="62"/>
  <c r="H186" i="64" s="1"/>
  <c r="AQ162" i="68"/>
  <c r="D37" i="77"/>
  <c r="AQ98" i="68"/>
  <c r="H224" i="62"/>
  <c r="H224" i="64" s="1"/>
  <c r="AQ200" i="68"/>
  <c r="H160" i="62"/>
  <c r="H160" i="64" s="1"/>
  <c r="AQ136" i="68"/>
  <c r="D11" i="77"/>
  <c r="AQ72" i="68"/>
  <c r="H242" i="62"/>
  <c r="H242" i="64" s="1"/>
  <c r="AQ218" i="68"/>
  <c r="H178" i="62"/>
  <c r="H178" i="64" s="1"/>
  <c r="AQ154" i="68"/>
  <c r="D29" i="77"/>
  <c r="AQ90" i="68"/>
  <c r="H267" i="62"/>
  <c r="H267" i="64" s="1"/>
  <c r="AQ243" i="68"/>
  <c r="H203" i="62"/>
  <c r="H203" i="64" s="1"/>
  <c r="AQ179" i="68"/>
  <c r="H139" i="62"/>
  <c r="H139" i="64" s="1"/>
  <c r="D54" i="77"/>
  <c r="AQ115" i="68"/>
  <c r="H221" i="62"/>
  <c r="H221" i="64" s="1"/>
  <c r="AQ197" i="68"/>
  <c r="H157" i="62"/>
  <c r="H157" i="64" s="1"/>
  <c r="AQ133" i="68"/>
  <c r="D8" i="77"/>
  <c r="AQ69" i="68"/>
  <c r="D213" i="62"/>
  <c r="D254" i="62"/>
  <c r="H259" i="62"/>
  <c r="H259" i="64" s="1"/>
  <c r="AQ235" i="68"/>
  <c r="D174" i="62"/>
  <c r="D174" i="64" s="1"/>
  <c r="D238" i="62"/>
  <c r="D238" i="64" s="1"/>
  <c r="D167" i="62"/>
  <c r="D167" i="64" s="1"/>
  <c r="D231" i="62"/>
  <c r="D180" i="62"/>
  <c r="D168" i="62"/>
  <c r="D232" i="62"/>
  <c r="D209" i="62"/>
  <c r="D14" i="77"/>
  <c r="AQ75" i="68"/>
  <c r="D194" i="62"/>
  <c r="D194" i="64" s="1"/>
  <c r="D265" i="62"/>
  <c r="D251" i="62"/>
  <c r="D171" i="62"/>
  <c r="D235" i="62"/>
  <c r="H239" i="62"/>
  <c r="H239" i="64" s="1"/>
  <c r="AQ215" i="68"/>
  <c r="H175" i="62"/>
  <c r="H175" i="64" s="1"/>
  <c r="AQ151" i="68"/>
  <c r="D26" i="77"/>
  <c r="AQ87" i="68"/>
  <c r="H219" i="62"/>
  <c r="H219" i="64" s="1"/>
  <c r="AQ195" i="68"/>
  <c r="H155" i="62"/>
  <c r="H155" i="64" s="1"/>
  <c r="AQ131" i="68"/>
  <c r="D6" i="77"/>
  <c r="AQ67" i="68"/>
  <c r="H244" i="62"/>
  <c r="H244" i="64" s="1"/>
  <c r="AQ220" i="68"/>
  <c r="H180" i="62"/>
  <c r="H180" i="64" s="1"/>
  <c r="AQ156" i="68"/>
  <c r="D31" i="77"/>
  <c r="AQ92" i="68"/>
  <c r="H217" i="62"/>
  <c r="H217" i="64" s="1"/>
  <c r="AQ193" i="68"/>
  <c r="H153" i="62"/>
  <c r="H153" i="64" s="1"/>
  <c r="AQ129" i="68"/>
  <c r="D4" i="77"/>
  <c r="AQ65" i="68"/>
  <c r="H236" i="62"/>
  <c r="H236" i="64" s="1"/>
  <c r="AQ212" i="68"/>
  <c r="H172" i="62"/>
  <c r="H172" i="64" s="1"/>
  <c r="AQ148" i="68"/>
  <c r="D23" i="77"/>
  <c r="AQ84" i="68"/>
  <c r="H254" i="62"/>
  <c r="H254" i="64" s="1"/>
  <c r="AQ230" i="68"/>
  <c r="H190" i="62"/>
  <c r="H190" i="64" s="1"/>
  <c r="AQ166" i="68"/>
  <c r="D41" i="77"/>
  <c r="AQ102" i="68"/>
  <c r="H215" i="62"/>
  <c r="H215" i="64" s="1"/>
  <c r="AQ191" i="68"/>
  <c r="H151" i="62"/>
  <c r="H151" i="64" s="1"/>
  <c r="AQ127" i="68"/>
  <c r="D157" i="62"/>
  <c r="D221" i="62"/>
  <c r="D221" i="64" s="1"/>
  <c r="D270" i="62"/>
  <c r="D270" i="64" s="1"/>
  <c r="H195" i="62"/>
  <c r="H195" i="64" s="1"/>
  <c r="AQ171" i="68"/>
  <c r="D182" i="62"/>
  <c r="D245" i="62"/>
  <c r="D196" i="62"/>
  <c r="D196" i="64" s="1"/>
  <c r="D175" i="62"/>
  <c r="D239" i="62"/>
  <c r="D239" i="64" s="1"/>
  <c r="D236" i="62"/>
  <c r="D176" i="62"/>
  <c r="D176" i="64" s="1"/>
  <c r="D240" i="62"/>
  <c r="D153" i="62"/>
  <c r="D217" i="62"/>
  <c r="D202" i="62"/>
  <c r="D202" i="64" s="1"/>
  <c r="H214" i="62"/>
  <c r="H214" i="64" s="1"/>
  <c r="AQ190" i="68"/>
  <c r="D179" i="62"/>
  <c r="D179" i="64" s="1"/>
  <c r="D242" i="62"/>
  <c r="D242" i="64" s="1"/>
  <c r="D172" i="62"/>
  <c r="H226" i="62"/>
  <c r="H226" i="64" s="1"/>
  <c r="AQ202" i="68"/>
  <c r="H162" i="62"/>
  <c r="H162" i="64" s="1"/>
  <c r="AQ138" i="68"/>
  <c r="D13" i="77"/>
  <c r="AQ74" i="68"/>
  <c r="H271" i="62"/>
  <c r="H271" i="64" s="1"/>
  <c r="AQ247" i="68"/>
  <c r="H206" i="62"/>
  <c r="H206" i="64" s="1"/>
  <c r="AQ182" i="68"/>
  <c r="H142" i="62"/>
  <c r="H142" i="64" s="1"/>
  <c r="AQ118" i="68"/>
  <c r="H237" i="62"/>
  <c r="H237" i="64" s="1"/>
  <c r="AQ213" i="68"/>
  <c r="H173" i="62"/>
  <c r="H173" i="64" s="1"/>
  <c r="AQ149" i="68"/>
  <c r="D24" i="77"/>
  <c r="AQ85" i="68"/>
  <c r="H211" i="62"/>
  <c r="H211" i="64" s="1"/>
  <c r="AQ187" i="68"/>
  <c r="H147" i="62"/>
  <c r="H147" i="64" s="1"/>
  <c r="AQ123" i="68"/>
  <c r="H229" i="62"/>
  <c r="H229" i="64" s="1"/>
  <c r="AQ205" i="68"/>
  <c r="H165" i="62"/>
  <c r="H165" i="64" s="1"/>
  <c r="AQ141" i="68"/>
  <c r="D16" i="77"/>
  <c r="AQ77" i="68"/>
  <c r="H248" i="62"/>
  <c r="H248" i="64" s="1"/>
  <c r="AQ224" i="68"/>
  <c r="H184" i="62"/>
  <c r="H184" i="64" s="1"/>
  <c r="AQ160" i="68"/>
  <c r="D35" i="77"/>
  <c r="AQ96" i="68"/>
  <c r="H266" i="62"/>
  <c r="H266" i="64" s="1"/>
  <c r="AQ242" i="68"/>
  <c r="H202" i="62"/>
  <c r="H202" i="64" s="1"/>
  <c r="AQ178" i="68"/>
  <c r="H138" i="62"/>
  <c r="H138" i="64" s="1"/>
  <c r="D53" i="77"/>
  <c r="AQ114" i="68"/>
  <c r="D165" i="62"/>
  <c r="D229" i="62"/>
  <c r="D229" i="64" s="1"/>
  <c r="H131" i="62"/>
  <c r="H131" i="64" s="1"/>
  <c r="D46" i="77"/>
  <c r="AQ107" i="68"/>
  <c r="D190" i="62"/>
  <c r="D190" i="64" s="1"/>
  <c r="D253" i="62"/>
  <c r="D243" i="62"/>
  <c r="D183" i="62"/>
  <c r="D262" i="62"/>
  <c r="D262" i="64" s="1"/>
  <c r="H240" i="62"/>
  <c r="H240" i="64" s="1"/>
  <c r="AQ216" i="68"/>
  <c r="D184" i="62"/>
  <c r="D184" i="64" s="1"/>
  <c r="D247" i="62"/>
  <c r="D247" i="64" s="1"/>
  <c r="D161" i="62"/>
  <c r="D225" i="62"/>
  <c r="D210" i="62"/>
  <c r="H150" i="62"/>
  <c r="H150" i="64" s="1"/>
  <c r="AQ126" i="68"/>
  <c r="D187" i="62"/>
  <c r="D187" i="64" s="1"/>
  <c r="D250" i="62"/>
  <c r="D250" i="64" s="1"/>
  <c r="D228" i="62"/>
  <c r="D228" i="64" s="1"/>
  <c r="H220" i="62"/>
  <c r="H220" i="64" s="1"/>
  <c r="AQ196" i="68"/>
  <c r="H156" i="62"/>
  <c r="H156" i="64" s="1"/>
  <c r="AQ132" i="68"/>
  <c r="D7" i="77"/>
  <c r="AQ68" i="68"/>
  <c r="H264" i="62"/>
  <c r="H264" i="64" s="1"/>
  <c r="AQ240" i="68"/>
  <c r="H200" i="62"/>
  <c r="H200" i="64" s="1"/>
  <c r="AQ176" i="68"/>
  <c r="H136" i="62"/>
  <c r="H136" i="64" s="1"/>
  <c r="D51" i="77"/>
  <c r="AQ112" i="68"/>
  <c r="H231" i="62"/>
  <c r="H231" i="64" s="1"/>
  <c r="AQ207" i="68"/>
  <c r="H167" i="62"/>
  <c r="H167" i="64" s="1"/>
  <c r="AQ143" i="68"/>
  <c r="D18" i="77"/>
  <c r="AQ79" i="68"/>
  <c r="H262" i="62"/>
  <c r="H262" i="64" s="1"/>
  <c r="AQ238" i="68"/>
  <c r="H198" i="62"/>
  <c r="H198" i="64" s="1"/>
  <c r="AQ174" i="68"/>
  <c r="H134" i="62"/>
  <c r="H134" i="64" s="1"/>
  <c r="D49" i="77"/>
  <c r="AQ110" i="68"/>
  <c r="H223" i="62"/>
  <c r="H223" i="64" s="1"/>
  <c r="AQ199" i="68"/>
  <c r="H159" i="62"/>
  <c r="H159" i="64" s="1"/>
  <c r="AQ135" i="68"/>
  <c r="D10" i="77"/>
  <c r="AQ71" i="68"/>
  <c r="H241" i="62"/>
  <c r="H241" i="64" s="1"/>
  <c r="AQ217" i="68"/>
  <c r="H177" i="62"/>
  <c r="H177" i="64" s="1"/>
  <c r="AQ153" i="68"/>
  <c r="D28" i="77"/>
  <c r="AQ89" i="68"/>
  <c r="H260" i="62"/>
  <c r="H260" i="64" s="1"/>
  <c r="AQ236" i="68"/>
  <c r="H196" i="62"/>
  <c r="H196" i="64" s="1"/>
  <c r="AQ172" i="68"/>
  <c r="H132" i="62"/>
  <c r="H132" i="64" s="1"/>
  <c r="D47" i="77"/>
  <c r="AQ108" i="68"/>
  <c r="D173" i="62"/>
  <c r="D173" i="64" s="1"/>
  <c r="D237" i="62"/>
  <c r="D237" i="64" s="1"/>
  <c r="D198" i="62"/>
  <c r="D198" i="64" s="1"/>
  <c r="D261" i="62"/>
  <c r="H246" i="62"/>
  <c r="H246" i="64" s="1"/>
  <c r="AQ222" i="68"/>
  <c r="D191" i="62"/>
  <c r="D191" i="64" s="1"/>
  <c r="H176" i="62"/>
  <c r="H176" i="64" s="1"/>
  <c r="AQ152" i="68"/>
  <c r="D192" i="62"/>
  <c r="D192" i="64" s="1"/>
  <c r="D255" i="62"/>
  <c r="D255" i="64" s="1"/>
  <c r="D169" i="62"/>
  <c r="D233" i="62"/>
  <c r="D154" i="62"/>
  <c r="D218" i="62"/>
  <c r="D195" i="62"/>
  <c r="D258" i="62"/>
  <c r="D258" i="64" s="1"/>
  <c r="D259" i="62"/>
  <c r="D259" i="64" s="1"/>
  <c r="H213" i="62"/>
  <c r="H213" i="64" s="1"/>
  <c r="AQ189" i="68"/>
  <c r="H149" i="62"/>
  <c r="H149" i="64" s="1"/>
  <c r="AQ125" i="68"/>
  <c r="H257" i="62"/>
  <c r="H257" i="64" s="1"/>
  <c r="AQ233" i="68"/>
  <c r="H193" i="62"/>
  <c r="H193" i="64" s="1"/>
  <c r="AQ169" i="68"/>
  <c r="H129" i="62"/>
  <c r="H129" i="64" s="1"/>
  <c r="D44" i="77"/>
  <c r="AQ105" i="68"/>
  <c r="H218" i="62"/>
  <c r="H218" i="64" s="1"/>
  <c r="AQ194" i="68"/>
  <c r="H154" i="62"/>
  <c r="H154" i="64" s="1"/>
  <c r="AQ130" i="68"/>
  <c r="D5" i="77"/>
  <c r="AQ66" i="68"/>
  <c r="H256" i="62"/>
  <c r="H256" i="64" s="1"/>
  <c r="AQ232" i="68"/>
  <c r="H192" i="62"/>
  <c r="H192" i="64" s="1"/>
  <c r="AQ168" i="68"/>
  <c r="H128" i="62"/>
  <c r="H128" i="64" s="1"/>
  <c r="D43" i="77"/>
  <c r="AQ104" i="68"/>
  <c r="H210" i="62"/>
  <c r="H210" i="64" s="1"/>
  <c r="AQ186" i="68"/>
  <c r="H146" i="62"/>
  <c r="H146" i="64" s="1"/>
  <c r="AQ122" i="68"/>
  <c r="H235" i="62"/>
  <c r="H235" i="64" s="1"/>
  <c r="AQ211" i="68"/>
  <c r="H171" i="62"/>
  <c r="H171" i="64" s="1"/>
  <c r="AQ147" i="68"/>
  <c r="D22" i="77"/>
  <c r="AQ83" i="68"/>
  <c r="H253" i="62"/>
  <c r="H253" i="64" s="1"/>
  <c r="AQ229" i="68"/>
  <c r="H189" i="62"/>
  <c r="H189" i="64" s="1"/>
  <c r="AQ165" i="68"/>
  <c r="D40" i="77"/>
  <c r="AQ101" i="68"/>
  <c r="H265" i="62"/>
  <c r="H265" i="64" s="1"/>
  <c r="AQ241" i="68"/>
  <c r="D181" i="62"/>
  <c r="D244" i="62"/>
  <c r="D206" i="62"/>
  <c r="D206" i="64" s="1"/>
  <c r="D269" i="62"/>
  <c r="H182" i="62"/>
  <c r="H182" i="64" s="1"/>
  <c r="AQ158" i="68"/>
  <c r="D199" i="62"/>
  <c r="D199" i="64" s="1"/>
  <c r="D27" i="77"/>
  <c r="AQ88" i="68"/>
  <c r="D200" i="62"/>
  <c r="D263" i="62"/>
  <c r="D204" i="62"/>
  <c r="D177" i="62"/>
  <c r="D177" i="64" s="1"/>
  <c r="D241" i="62"/>
  <c r="D241" i="64" s="1"/>
  <c r="D156" i="62"/>
  <c r="D156" i="64" s="1"/>
  <c r="D162" i="62"/>
  <c r="D226" i="62"/>
  <c r="D226" i="64" s="1"/>
  <c r="D203" i="62"/>
  <c r="D266" i="62"/>
  <c r="D266" i="64" s="1"/>
  <c r="D267" i="62"/>
  <c r="H207" i="62"/>
  <c r="H207" i="64" s="1"/>
  <c r="AQ183" i="68"/>
  <c r="H143" i="62"/>
  <c r="H143" i="64" s="1"/>
  <c r="AQ119" i="68"/>
  <c r="H251" i="62"/>
  <c r="H251" i="64" s="1"/>
  <c r="AQ227" i="68"/>
  <c r="H187" i="62"/>
  <c r="H187" i="64" s="1"/>
  <c r="AQ163" i="68"/>
  <c r="D38" i="77"/>
  <c r="AQ99" i="68"/>
  <c r="H270" i="62"/>
  <c r="H270" i="64" s="1"/>
  <c r="AQ246" i="68"/>
  <c r="H212" i="62"/>
  <c r="H212" i="64" s="1"/>
  <c r="AQ188" i="68"/>
  <c r="H148" i="62"/>
  <c r="H148" i="64" s="1"/>
  <c r="AQ124" i="68"/>
  <c r="H249" i="62"/>
  <c r="H249" i="64" s="1"/>
  <c r="AQ225" i="68"/>
  <c r="H185" i="62"/>
  <c r="H185" i="64" s="1"/>
  <c r="AQ161" i="68"/>
  <c r="D36" i="77"/>
  <c r="AQ97" i="68"/>
  <c r="H268" i="62"/>
  <c r="H268" i="64" s="1"/>
  <c r="AQ244" i="68"/>
  <c r="H204" i="62"/>
  <c r="H204" i="64" s="1"/>
  <c r="AQ180" i="68"/>
  <c r="H140" i="62"/>
  <c r="H140" i="64" s="1"/>
  <c r="D55" i="77"/>
  <c r="AQ116" i="68"/>
  <c r="H222" i="62"/>
  <c r="H222" i="64" s="1"/>
  <c r="AQ198" i="68"/>
  <c r="H158" i="62"/>
  <c r="H158" i="64" s="1"/>
  <c r="AQ134" i="68"/>
  <c r="D9" i="77"/>
  <c r="AQ70" i="68"/>
  <c r="H247" i="62"/>
  <c r="H247" i="64" s="1"/>
  <c r="AQ223" i="68"/>
  <c r="H183" i="62"/>
  <c r="H183" i="64" s="1"/>
  <c r="AQ159" i="68"/>
  <c r="D34" i="77"/>
  <c r="AQ95" i="68"/>
  <c r="H201" i="62"/>
  <c r="H201" i="64" s="1"/>
  <c r="AQ177" i="68"/>
  <c r="D189" i="62"/>
  <c r="D189" i="64" s="1"/>
  <c r="D252" i="62"/>
  <c r="D252" i="64" s="1"/>
  <c r="D214" i="62"/>
  <c r="D214" i="64" s="1"/>
  <c r="D246" i="62"/>
  <c r="D246" i="64" s="1"/>
  <c r="D33" i="77"/>
  <c r="AQ94" i="68"/>
  <c r="D207" i="62"/>
  <c r="D207" i="64" s="1"/>
  <c r="D208" i="62"/>
  <c r="D208" i="64" s="1"/>
  <c r="D271" i="62"/>
  <c r="D271" i="64" s="1"/>
  <c r="H233" i="62"/>
  <c r="H233" i="64" s="1"/>
  <c r="AQ209" i="68"/>
  <c r="D185" i="62"/>
  <c r="D185" i="64" s="1"/>
  <c r="D248" i="62"/>
  <c r="D220" i="62"/>
  <c r="D220" i="64" s="1"/>
  <c r="D170" i="62"/>
  <c r="D170" i="64" s="1"/>
  <c r="D234" i="62"/>
  <c r="D234" i="64" s="1"/>
  <c r="D211" i="62"/>
  <c r="D211" i="64" s="1"/>
  <c r="H144" i="62"/>
  <c r="H144" i="64" s="1"/>
  <c r="AQ120" i="68"/>
  <c r="H258" i="62"/>
  <c r="H258" i="64" s="1"/>
  <c r="AQ234" i="68"/>
  <c r="H194" i="62"/>
  <c r="H194" i="64" s="1"/>
  <c r="AQ170" i="68"/>
  <c r="H130" i="62"/>
  <c r="H130" i="64" s="1"/>
  <c r="D45" i="77"/>
  <c r="AQ106" i="68"/>
  <c r="H238" i="62"/>
  <c r="H238" i="64" s="1"/>
  <c r="AQ214" i="68"/>
  <c r="H174" i="62"/>
  <c r="H174" i="64" s="1"/>
  <c r="AQ150" i="68"/>
  <c r="D25" i="77"/>
  <c r="AQ86" i="68"/>
  <c r="H272" i="62"/>
  <c r="H272" i="64" s="1"/>
  <c r="AQ248" i="68"/>
  <c r="H205" i="62"/>
  <c r="H205" i="64" s="1"/>
  <c r="AQ181" i="68"/>
  <c r="H141" i="62"/>
  <c r="H141" i="64" s="1"/>
  <c r="AQ117" i="68"/>
  <c r="H243" i="62"/>
  <c r="H243" i="64" s="1"/>
  <c r="AQ219" i="68"/>
  <c r="H179" i="62"/>
  <c r="H179" i="64" s="1"/>
  <c r="AQ155" i="68"/>
  <c r="D30" i="77"/>
  <c r="AQ91" i="68"/>
  <c r="H261" i="62"/>
  <c r="H261" i="64" s="1"/>
  <c r="AQ237" i="68"/>
  <c r="H197" i="62"/>
  <c r="H197" i="64" s="1"/>
  <c r="AQ173" i="68"/>
  <c r="H133" i="62"/>
  <c r="H133" i="64" s="1"/>
  <c r="D48" i="77"/>
  <c r="AQ109" i="68"/>
  <c r="H216" i="62"/>
  <c r="H216" i="64" s="1"/>
  <c r="AQ192" i="68"/>
  <c r="H152" i="62"/>
  <c r="H152" i="64" s="1"/>
  <c r="AQ128" i="68"/>
  <c r="H234" i="62"/>
  <c r="H234" i="64" s="1"/>
  <c r="AQ210" i="68"/>
  <c r="H170" i="62"/>
  <c r="H170" i="64" s="1"/>
  <c r="AQ146" i="68"/>
  <c r="D21" i="77"/>
  <c r="AQ82" i="68"/>
  <c r="H137" i="62"/>
  <c r="H137" i="64" s="1"/>
  <c r="D52" i="77"/>
  <c r="AQ113" i="68"/>
  <c r="D197" i="62"/>
  <c r="D197" i="64" s="1"/>
  <c r="D260" i="62"/>
  <c r="D260" i="64" s="1"/>
  <c r="D164" i="62"/>
  <c r="D164" i="64" s="1"/>
  <c r="D158" i="62"/>
  <c r="D158" i="64" s="1"/>
  <c r="D222" i="62"/>
  <c r="D222" i="64" s="1"/>
  <c r="D215" i="62"/>
  <c r="D215" i="64" s="1"/>
  <c r="D216" i="62"/>
  <c r="D216" i="64" s="1"/>
  <c r="D272" i="62"/>
  <c r="D272" i="64" s="1"/>
  <c r="H169" i="62"/>
  <c r="H169" i="64" s="1"/>
  <c r="AQ145" i="68"/>
  <c r="D193" i="62"/>
  <c r="D193" i="64" s="1"/>
  <c r="D256" i="62"/>
  <c r="D256" i="64" s="1"/>
  <c r="H227" i="62"/>
  <c r="H227" i="64" s="1"/>
  <c r="AQ203" i="68"/>
  <c r="D178" i="62"/>
  <c r="D178" i="64" s="1"/>
  <c r="D249" i="62"/>
  <c r="D249" i="64" s="1"/>
  <c r="D155" i="62"/>
  <c r="D155" i="64" s="1"/>
  <c r="D219" i="62"/>
  <c r="D219" i="64" s="1"/>
  <c r="H252" i="62"/>
  <c r="H252" i="64" s="1"/>
  <c r="AQ228" i="68"/>
  <c r="H188" i="62"/>
  <c r="H188" i="64" s="1"/>
  <c r="AQ164" i="68"/>
  <c r="D39" i="77"/>
  <c r="AQ100" i="68"/>
  <c r="H232" i="62"/>
  <c r="H232" i="64" s="1"/>
  <c r="AQ208" i="68"/>
  <c r="H168" i="62"/>
  <c r="H168" i="64" s="1"/>
  <c r="AQ144" i="68"/>
  <c r="D19" i="77"/>
  <c r="AQ80" i="68"/>
  <c r="H263" i="62"/>
  <c r="H263" i="64" s="1"/>
  <c r="AQ239" i="68"/>
  <c r="H199" i="62"/>
  <c r="H199" i="64" s="1"/>
  <c r="AQ175" i="68"/>
  <c r="H135" i="62"/>
  <c r="H135" i="64" s="1"/>
  <c r="D50" i="77"/>
  <c r="AQ111" i="68"/>
  <c r="H230" i="62"/>
  <c r="H230" i="64" s="1"/>
  <c r="AQ206" i="68"/>
  <c r="H166" i="62"/>
  <c r="H166" i="64" s="1"/>
  <c r="AQ142" i="68"/>
  <c r="D17" i="77"/>
  <c r="AQ78" i="68"/>
  <c r="H255" i="62"/>
  <c r="H255" i="64" s="1"/>
  <c r="AQ231" i="68"/>
  <c r="H191" i="62"/>
  <c r="H191" i="64" s="1"/>
  <c r="AQ167" i="68"/>
  <c r="H127" i="62"/>
  <c r="H127" i="64" s="1"/>
  <c r="D42" i="77"/>
  <c r="AQ103" i="68"/>
  <c r="H209" i="62"/>
  <c r="H209" i="64" s="1"/>
  <c r="AQ185" i="68"/>
  <c r="H145" i="62"/>
  <c r="H145" i="64" s="1"/>
  <c r="AQ121" i="68"/>
  <c r="H228" i="62"/>
  <c r="H228" i="64" s="1"/>
  <c r="AQ204" i="68"/>
  <c r="H164" i="62"/>
  <c r="H164" i="64" s="1"/>
  <c r="AQ140" i="68"/>
  <c r="D15" i="77"/>
  <c r="AQ76" i="68"/>
  <c r="D205" i="62"/>
  <c r="D268" i="62"/>
  <c r="D268" i="64" s="1"/>
  <c r="D212" i="62"/>
  <c r="D212" i="64" s="1"/>
  <c r="D166" i="62"/>
  <c r="D166" i="64" s="1"/>
  <c r="D230" i="62"/>
  <c r="D159" i="62"/>
  <c r="D159" i="64" s="1"/>
  <c r="D223" i="62"/>
  <c r="D160" i="62"/>
  <c r="D160" i="64" s="1"/>
  <c r="D224" i="62"/>
  <c r="D20" i="77"/>
  <c r="AQ81" i="68"/>
  <c r="D201" i="62"/>
  <c r="D201" i="64" s="1"/>
  <c r="D264" i="62"/>
  <c r="D264" i="64" s="1"/>
  <c r="H163" i="62"/>
  <c r="H163" i="64" s="1"/>
  <c r="AQ139" i="68"/>
  <c r="D186" i="62"/>
  <c r="D186" i="64" s="1"/>
  <c r="D257" i="62"/>
  <c r="D188" i="62"/>
  <c r="D188" i="64" s="1"/>
  <c r="D163" i="62"/>
  <c r="D163" i="64" s="1"/>
  <c r="D227" i="62"/>
  <c r="D227" i="64" s="1"/>
  <c r="H208" i="62"/>
  <c r="H208" i="64" s="1"/>
  <c r="AQ184" i="68"/>
  <c r="H79" i="62"/>
  <c r="H79" i="64" s="1"/>
  <c r="P72" i="72"/>
  <c r="H123" i="62"/>
  <c r="H123" i="64" s="1"/>
  <c r="P116" i="72"/>
  <c r="H84" i="62"/>
  <c r="H84" i="64" s="1"/>
  <c r="P77" i="72"/>
  <c r="H20" i="62"/>
  <c r="H20" i="64" s="1"/>
  <c r="P13" i="72"/>
  <c r="H121" i="62"/>
  <c r="H121" i="64" s="1"/>
  <c r="P114" i="72"/>
  <c r="H57" i="62"/>
  <c r="H57" i="64" s="1"/>
  <c r="P50" i="72"/>
  <c r="H76" i="62"/>
  <c r="H76" i="64" s="1"/>
  <c r="P69" i="72"/>
  <c r="H12" i="62"/>
  <c r="H12" i="64" s="1"/>
  <c r="P5" i="72"/>
  <c r="H94" i="62"/>
  <c r="H94" i="64" s="1"/>
  <c r="P87" i="72"/>
  <c r="H30" i="62"/>
  <c r="H30" i="64" s="1"/>
  <c r="P23" i="72"/>
  <c r="H119" i="62"/>
  <c r="H119" i="64" s="1"/>
  <c r="P112" i="72"/>
  <c r="H55" i="62"/>
  <c r="H55" i="64" s="1"/>
  <c r="P48" i="72"/>
  <c r="D64" i="62"/>
  <c r="H57" i="72"/>
  <c r="D126" i="62"/>
  <c r="H119" i="72"/>
  <c r="D109" i="62"/>
  <c r="H102" i="72"/>
  <c r="H18" i="72"/>
  <c r="D25" i="62"/>
  <c r="H82" i="72"/>
  <c r="D89" i="62"/>
  <c r="D150" i="62"/>
  <c r="H118" i="62"/>
  <c r="H118" i="64" s="1"/>
  <c r="P111" i="72"/>
  <c r="R50" i="57"/>
  <c r="U50" i="57" s="1"/>
  <c r="I73" i="62"/>
  <c r="I73" i="64" s="1"/>
  <c r="I66" i="72"/>
  <c r="D10" i="62"/>
  <c r="H3" i="72"/>
  <c r="D74" i="62"/>
  <c r="H67" i="72"/>
  <c r="D143" i="62"/>
  <c r="D23" i="62"/>
  <c r="H16" i="72"/>
  <c r="H48" i="62"/>
  <c r="H48" i="64" s="1"/>
  <c r="P41" i="72"/>
  <c r="R42" i="57"/>
  <c r="I65" i="62"/>
  <c r="I65" i="64" s="1"/>
  <c r="I58" i="72"/>
  <c r="D11" i="62"/>
  <c r="H4" i="72"/>
  <c r="D75" i="62"/>
  <c r="H68" i="72"/>
  <c r="D144" i="62"/>
  <c r="D52" i="62"/>
  <c r="H45" i="72"/>
  <c r="D114" i="62"/>
  <c r="H107" i="72"/>
  <c r="D248" i="64"/>
  <c r="D45" i="62"/>
  <c r="H38" i="72"/>
  <c r="D107" i="62"/>
  <c r="H100" i="72"/>
  <c r="D79" i="62"/>
  <c r="H72" i="72"/>
  <c r="D22" i="62"/>
  <c r="H15" i="72"/>
  <c r="D86" i="62"/>
  <c r="H79" i="72"/>
  <c r="D147" i="62"/>
  <c r="H16" i="62"/>
  <c r="H16" i="64" s="1"/>
  <c r="P9" i="72"/>
  <c r="R46" i="57"/>
  <c r="U46" i="57" s="1"/>
  <c r="I69" i="62"/>
  <c r="I69" i="64" s="1"/>
  <c r="I62" i="72"/>
  <c r="R99" i="57"/>
  <c r="U99" i="57" s="1"/>
  <c r="I122" i="62"/>
  <c r="I122" i="64" s="1"/>
  <c r="I115" i="72"/>
  <c r="H59" i="62"/>
  <c r="H59" i="64" s="1"/>
  <c r="P52" i="72"/>
  <c r="R39" i="57"/>
  <c r="I62" i="62"/>
  <c r="I62" i="64" s="1"/>
  <c r="I55" i="72"/>
  <c r="R102" i="57"/>
  <c r="U102" i="57" s="1"/>
  <c r="I125" i="62"/>
  <c r="I125" i="64" s="1"/>
  <c r="I118" i="72"/>
  <c r="R38" i="57"/>
  <c r="I61" i="62"/>
  <c r="I61" i="64" s="1"/>
  <c r="I54" i="72"/>
  <c r="R45" i="57"/>
  <c r="U45" i="57" s="1"/>
  <c r="I68" i="62"/>
  <c r="I68" i="64" s="1"/>
  <c r="I61" i="72"/>
  <c r="R68" i="57"/>
  <c r="U68" i="57" s="1"/>
  <c r="I91" i="62"/>
  <c r="I91" i="64" s="1"/>
  <c r="I84" i="72"/>
  <c r="R10" i="57"/>
  <c r="I33" i="62"/>
  <c r="I33" i="64" s="1"/>
  <c r="I26" i="72"/>
  <c r="R91" i="57"/>
  <c r="U91" i="57" s="1"/>
  <c r="I114" i="62"/>
  <c r="I114" i="64" s="1"/>
  <c r="I107" i="72"/>
  <c r="R28" i="57"/>
  <c r="I51" i="62"/>
  <c r="I51" i="64" s="1"/>
  <c r="I44" i="72"/>
  <c r="R81" i="57"/>
  <c r="U81" i="57" s="1"/>
  <c r="I104" i="62"/>
  <c r="I104" i="64" s="1"/>
  <c r="I97" i="72"/>
  <c r="R20" i="57"/>
  <c r="I43" i="62"/>
  <c r="I43" i="64" s="1"/>
  <c r="I36" i="72"/>
  <c r="R96" i="57"/>
  <c r="U96" i="57" s="1"/>
  <c r="I119" i="62"/>
  <c r="I119" i="64" s="1"/>
  <c r="I112" i="72"/>
  <c r="I55" i="62"/>
  <c r="I55" i="64" s="1"/>
  <c r="I48" i="72"/>
  <c r="H66" i="62"/>
  <c r="H66" i="64" s="1"/>
  <c r="P59" i="72"/>
  <c r="H110" i="62"/>
  <c r="H110" i="64" s="1"/>
  <c r="P103" i="72"/>
  <c r="H46" i="62"/>
  <c r="H46" i="64" s="1"/>
  <c r="P39" i="72"/>
  <c r="H77" i="62"/>
  <c r="H77" i="64" s="1"/>
  <c r="P70" i="72"/>
  <c r="H13" i="62"/>
  <c r="H13" i="64" s="1"/>
  <c r="P6" i="72"/>
  <c r="H115" i="62"/>
  <c r="H115" i="64" s="1"/>
  <c r="P108" i="72"/>
  <c r="H51" i="62"/>
  <c r="H51" i="64" s="1"/>
  <c r="P44" i="72"/>
  <c r="H69" i="62"/>
  <c r="H69" i="64" s="1"/>
  <c r="P62" i="72"/>
  <c r="H88" i="62"/>
  <c r="H88" i="64" s="1"/>
  <c r="P81" i="72"/>
  <c r="H24" i="62"/>
  <c r="H24" i="64" s="1"/>
  <c r="P17" i="72"/>
  <c r="H106" i="62"/>
  <c r="H106" i="64" s="1"/>
  <c r="P99" i="72"/>
  <c r="H42" i="62"/>
  <c r="H42" i="64" s="1"/>
  <c r="P35" i="72"/>
  <c r="D8" i="62"/>
  <c r="D72" i="62"/>
  <c r="H65" i="72"/>
  <c r="D134" i="62"/>
  <c r="D33" i="62"/>
  <c r="H26" i="72"/>
  <c r="D96" i="62"/>
  <c r="H89" i="72"/>
  <c r="D15" i="62"/>
  <c r="H8" i="72"/>
  <c r="H54" i="62"/>
  <c r="H54" i="64" s="1"/>
  <c r="P47" i="72"/>
  <c r="D18" i="62"/>
  <c r="H11" i="72"/>
  <c r="D82" i="62"/>
  <c r="H75" i="72"/>
  <c r="D151" i="62"/>
  <c r="D71" i="62"/>
  <c r="H64" i="72"/>
  <c r="D19" i="62"/>
  <c r="H12" i="72"/>
  <c r="D83" i="62"/>
  <c r="H76" i="72"/>
  <c r="D152" i="62"/>
  <c r="D60" i="62"/>
  <c r="H53" i="72"/>
  <c r="D122" i="62"/>
  <c r="H115" i="72"/>
  <c r="D53" i="62"/>
  <c r="H46" i="72"/>
  <c r="D115" i="62"/>
  <c r="H108" i="72"/>
  <c r="D133" i="62"/>
  <c r="D30" i="62"/>
  <c r="H23" i="72"/>
  <c r="D93" i="62"/>
  <c r="H86" i="72"/>
  <c r="D7" i="62"/>
  <c r="D7" i="64" s="1"/>
  <c r="R74" i="57"/>
  <c r="U74" i="57" s="1"/>
  <c r="I97" i="62"/>
  <c r="I97" i="64" s="1"/>
  <c r="I90" i="72"/>
  <c r="R16" i="57"/>
  <c r="I39" i="62"/>
  <c r="I39" i="64" s="1"/>
  <c r="I32" i="72"/>
  <c r="R40" i="57"/>
  <c r="I63" i="62"/>
  <c r="I63" i="64" s="1"/>
  <c r="I56" i="72"/>
  <c r="I126" i="62"/>
  <c r="I126" i="64" s="1"/>
  <c r="I119" i="72"/>
  <c r="R95" i="57"/>
  <c r="U95" i="57" s="1"/>
  <c r="I118" i="62"/>
  <c r="I118" i="64" s="1"/>
  <c r="I111" i="72"/>
  <c r="R25" i="57"/>
  <c r="I48" i="62"/>
  <c r="I48" i="64" s="1"/>
  <c r="I41" i="72"/>
  <c r="R94" i="57"/>
  <c r="U94" i="57" s="1"/>
  <c r="I117" i="62"/>
  <c r="I117" i="64" s="1"/>
  <c r="I110" i="72"/>
  <c r="I54" i="62"/>
  <c r="I54" i="64" s="1"/>
  <c r="I47" i="72"/>
  <c r="R101" i="57"/>
  <c r="U101" i="57" s="1"/>
  <c r="I124" i="62"/>
  <c r="I124" i="64" s="1"/>
  <c r="I117" i="72"/>
  <c r="I60" i="62"/>
  <c r="I60" i="64" s="1"/>
  <c r="I53" i="72"/>
  <c r="R60" i="57"/>
  <c r="U60" i="57" s="1"/>
  <c r="I83" i="62"/>
  <c r="I83" i="64" s="1"/>
  <c r="I76" i="72"/>
  <c r="I20" i="62"/>
  <c r="I20" i="64" s="1"/>
  <c r="I13" i="72"/>
  <c r="R83" i="57"/>
  <c r="U83" i="57" s="1"/>
  <c r="I106" i="62"/>
  <c r="I106" i="64" s="1"/>
  <c r="I99" i="72"/>
  <c r="R22" i="57"/>
  <c r="I45" i="62"/>
  <c r="I45" i="64" s="1"/>
  <c r="I38" i="72"/>
  <c r="R73" i="57"/>
  <c r="U73" i="57" s="1"/>
  <c r="I96" i="62"/>
  <c r="I96" i="64" s="1"/>
  <c r="I89" i="72"/>
  <c r="R14" i="57"/>
  <c r="I37" i="62"/>
  <c r="I37" i="64" s="1"/>
  <c r="I30" i="72"/>
  <c r="R88" i="57"/>
  <c r="U88" i="57" s="1"/>
  <c r="I111" i="62"/>
  <c r="I111" i="64" s="1"/>
  <c r="I104" i="72"/>
  <c r="R26" i="57"/>
  <c r="I49" i="62"/>
  <c r="I49" i="64" s="1"/>
  <c r="I42" i="72"/>
  <c r="H124" i="62"/>
  <c r="H124" i="64" s="1"/>
  <c r="P117" i="72"/>
  <c r="H60" i="62"/>
  <c r="H60" i="64" s="1"/>
  <c r="P53" i="72"/>
  <c r="H104" i="62"/>
  <c r="H104" i="64" s="1"/>
  <c r="P97" i="72"/>
  <c r="H40" i="62"/>
  <c r="H40" i="64" s="1"/>
  <c r="P33" i="72"/>
  <c r="H71" i="62"/>
  <c r="H71" i="64" s="1"/>
  <c r="P64" i="72"/>
  <c r="H102" i="62"/>
  <c r="H102" i="64" s="1"/>
  <c r="P95" i="72"/>
  <c r="H38" i="62"/>
  <c r="H38" i="64" s="1"/>
  <c r="P31" i="72"/>
  <c r="H63" i="62"/>
  <c r="H63" i="64" s="1"/>
  <c r="P56" i="72"/>
  <c r="H81" i="62"/>
  <c r="H81" i="64" s="1"/>
  <c r="P74" i="72"/>
  <c r="H17" i="62"/>
  <c r="H17" i="64" s="1"/>
  <c r="P10" i="72"/>
  <c r="H100" i="62"/>
  <c r="H100" i="64" s="1"/>
  <c r="P93" i="72"/>
  <c r="H36" i="62"/>
  <c r="H36" i="64" s="1"/>
  <c r="P29" i="72"/>
  <c r="H73" i="62"/>
  <c r="H73" i="64" s="1"/>
  <c r="P66" i="72"/>
  <c r="R66" i="57"/>
  <c r="U66" i="57" s="1"/>
  <c r="I89" i="62"/>
  <c r="I89" i="64" s="1"/>
  <c r="I82" i="72"/>
  <c r="H9" i="72"/>
  <c r="D16" i="62"/>
  <c r="D80" i="62"/>
  <c r="H73" i="72"/>
  <c r="D141" i="62"/>
  <c r="D205" i="64"/>
  <c r="D41" i="62"/>
  <c r="H34" i="72"/>
  <c r="D104" i="62"/>
  <c r="H97" i="72"/>
  <c r="D230" i="64"/>
  <c r="D87" i="62"/>
  <c r="H80" i="72"/>
  <c r="D26" i="62"/>
  <c r="H19" i="72"/>
  <c r="D97" i="62"/>
  <c r="H90" i="72"/>
  <c r="D223" i="64"/>
  <c r="D125" i="62"/>
  <c r="H118" i="72"/>
  <c r="D27" i="62"/>
  <c r="H20" i="72"/>
  <c r="D90" i="62"/>
  <c r="H83" i="72"/>
  <c r="D224" i="64"/>
  <c r="H105" i="62"/>
  <c r="H105" i="64" s="1"/>
  <c r="P98" i="72"/>
  <c r="R98" i="57"/>
  <c r="U98" i="57" s="1"/>
  <c r="I121" i="62"/>
  <c r="I121" i="64" s="1"/>
  <c r="I114" i="72"/>
  <c r="D68" i="62"/>
  <c r="H61" i="72"/>
  <c r="D130" i="62"/>
  <c r="D61" i="62"/>
  <c r="H54" i="72"/>
  <c r="D123" i="62"/>
  <c r="H116" i="72"/>
  <c r="D257" i="64"/>
  <c r="D38" i="62"/>
  <c r="H31" i="72"/>
  <c r="D101" i="62"/>
  <c r="H94" i="72"/>
  <c r="D63" i="62"/>
  <c r="H56" i="72"/>
  <c r="R53" i="57"/>
  <c r="U53" i="57" s="1"/>
  <c r="I76" i="62"/>
  <c r="I76" i="64" s="1"/>
  <c r="I69" i="72"/>
  <c r="R27" i="57"/>
  <c r="I50" i="62"/>
  <c r="I50" i="64" s="1"/>
  <c r="I43" i="72"/>
  <c r="R87" i="57"/>
  <c r="U87" i="57" s="1"/>
  <c r="I110" i="62"/>
  <c r="I110" i="64" s="1"/>
  <c r="I103" i="72"/>
  <c r="R19" i="57"/>
  <c r="I42" i="62"/>
  <c r="I42" i="64" s="1"/>
  <c r="I35" i="72"/>
  <c r="R86" i="57"/>
  <c r="U86" i="57" s="1"/>
  <c r="I109" i="62"/>
  <c r="I109" i="64" s="1"/>
  <c r="I102" i="72"/>
  <c r="R24" i="57"/>
  <c r="I47" i="62"/>
  <c r="I47" i="64" s="1"/>
  <c r="I40" i="72"/>
  <c r="R93" i="57"/>
  <c r="U93" i="57" s="1"/>
  <c r="I116" i="62"/>
  <c r="I116" i="64" s="1"/>
  <c r="I109" i="72"/>
  <c r="I53" i="62"/>
  <c r="I53" i="64" s="1"/>
  <c r="I46" i="72"/>
  <c r="R52" i="57"/>
  <c r="U52" i="57" s="1"/>
  <c r="I75" i="62"/>
  <c r="I75" i="64" s="1"/>
  <c r="I68" i="72"/>
  <c r="I14" i="62"/>
  <c r="I14" i="64" s="1"/>
  <c r="I7" i="72"/>
  <c r="R75" i="57"/>
  <c r="U75" i="57" s="1"/>
  <c r="I98" i="62"/>
  <c r="I98" i="64" s="1"/>
  <c r="I91" i="72"/>
  <c r="I32" i="62"/>
  <c r="I32" i="64" s="1"/>
  <c r="I25" i="72"/>
  <c r="R65" i="57"/>
  <c r="U65" i="57" s="1"/>
  <c r="I88" i="62"/>
  <c r="I88" i="64" s="1"/>
  <c r="I81" i="72"/>
  <c r="I24" i="62"/>
  <c r="I24" i="64" s="1"/>
  <c r="I17" i="72"/>
  <c r="R80" i="57"/>
  <c r="U80" i="57" s="1"/>
  <c r="I103" i="62"/>
  <c r="I103" i="64" s="1"/>
  <c r="I96" i="72"/>
  <c r="R13" i="57"/>
  <c r="I36" i="62"/>
  <c r="I36" i="64" s="1"/>
  <c r="I29" i="72"/>
  <c r="H117" i="62"/>
  <c r="H117" i="64" s="1"/>
  <c r="P110" i="72"/>
  <c r="H53" i="62"/>
  <c r="H53" i="64" s="1"/>
  <c r="P46" i="72"/>
  <c r="H97" i="62"/>
  <c r="H97" i="64" s="1"/>
  <c r="P90" i="72"/>
  <c r="H33" i="62"/>
  <c r="H33" i="64" s="1"/>
  <c r="P26" i="72"/>
  <c r="H122" i="62"/>
  <c r="H122" i="64" s="1"/>
  <c r="P115" i="72"/>
  <c r="H58" i="62"/>
  <c r="H58" i="64" s="1"/>
  <c r="P51" i="72"/>
  <c r="H96" i="62"/>
  <c r="H96" i="64" s="1"/>
  <c r="P89" i="72"/>
  <c r="H32" i="62"/>
  <c r="H32" i="64" s="1"/>
  <c r="P25" i="72"/>
  <c r="H114" i="62"/>
  <c r="H114" i="64" s="1"/>
  <c r="P107" i="72"/>
  <c r="H50" i="62"/>
  <c r="H50" i="64" s="1"/>
  <c r="P43" i="72"/>
  <c r="H75" i="62"/>
  <c r="H75" i="64" s="1"/>
  <c r="P68" i="72"/>
  <c r="H11" i="62"/>
  <c r="H11" i="64" s="1"/>
  <c r="P4" i="72"/>
  <c r="H93" i="62"/>
  <c r="H93" i="64" s="1"/>
  <c r="P86" i="72"/>
  <c r="H29" i="62"/>
  <c r="H29" i="64" s="1"/>
  <c r="P22" i="72"/>
  <c r="H9" i="62"/>
  <c r="H9" i="64" s="1"/>
  <c r="P2" i="72"/>
  <c r="I25" i="62"/>
  <c r="I25" i="64" s="1"/>
  <c r="I18" i="72"/>
  <c r="D24" i="62"/>
  <c r="H17" i="72"/>
  <c r="D88" i="62"/>
  <c r="H81" i="72"/>
  <c r="D149" i="62"/>
  <c r="D213" i="64"/>
  <c r="D254" i="64"/>
  <c r="H42" i="72"/>
  <c r="D49" i="62"/>
  <c r="D111" i="62"/>
  <c r="H104" i="72"/>
  <c r="D140" i="62"/>
  <c r="D34" i="62"/>
  <c r="H27" i="72"/>
  <c r="D105" i="62"/>
  <c r="H98" i="72"/>
  <c r="D231" i="64"/>
  <c r="D180" i="64"/>
  <c r="D35" i="62"/>
  <c r="H28" i="72"/>
  <c r="D98" i="62"/>
  <c r="H91" i="72"/>
  <c r="D168" i="64"/>
  <c r="D232" i="64"/>
  <c r="H41" i="62"/>
  <c r="H41" i="64" s="1"/>
  <c r="P34" i="72"/>
  <c r="I57" i="62"/>
  <c r="I57" i="64" s="1"/>
  <c r="I50" i="72"/>
  <c r="D12" i="62"/>
  <c r="H5" i="72"/>
  <c r="D76" i="62"/>
  <c r="H69" i="72"/>
  <c r="D145" i="62"/>
  <c r="D209" i="64"/>
  <c r="H99" i="62"/>
  <c r="H99" i="64" s="1"/>
  <c r="P92" i="72"/>
  <c r="R90" i="57"/>
  <c r="U90" i="57" s="1"/>
  <c r="I113" i="62"/>
  <c r="I113" i="64" s="1"/>
  <c r="I106" i="72"/>
  <c r="D5" i="62"/>
  <c r="D5" i="64" s="1"/>
  <c r="D69" i="62"/>
  <c r="H62" i="72"/>
  <c r="D131" i="62"/>
  <c r="D265" i="64"/>
  <c r="D251" i="64"/>
  <c r="D46" i="62"/>
  <c r="H39" i="72"/>
  <c r="D108" i="62"/>
  <c r="H101" i="72"/>
  <c r="D171" i="64"/>
  <c r="D235" i="64"/>
  <c r="D117" i="62"/>
  <c r="H110" i="72"/>
  <c r="R79" i="57"/>
  <c r="U79" i="57" s="1"/>
  <c r="I102" i="62"/>
  <c r="I102" i="64" s="1"/>
  <c r="I95" i="72"/>
  <c r="R12" i="57"/>
  <c r="I35" i="62"/>
  <c r="I35" i="64" s="1"/>
  <c r="I28" i="72"/>
  <c r="R78" i="57"/>
  <c r="U78" i="57" s="1"/>
  <c r="I101" i="62"/>
  <c r="I101" i="64" s="1"/>
  <c r="I94" i="72"/>
  <c r="R18" i="57"/>
  <c r="I41" i="62"/>
  <c r="I41" i="64" s="1"/>
  <c r="I34" i="72"/>
  <c r="R85" i="57"/>
  <c r="U85" i="57" s="1"/>
  <c r="I108" i="62"/>
  <c r="I108" i="64" s="1"/>
  <c r="I101" i="72"/>
  <c r="R17" i="57"/>
  <c r="I40" i="62"/>
  <c r="I40" i="64" s="1"/>
  <c r="I33" i="72"/>
  <c r="R44" i="57"/>
  <c r="U44" i="57" s="1"/>
  <c r="I67" i="62"/>
  <c r="I67" i="64" s="1"/>
  <c r="I60" i="72"/>
  <c r="R67" i="57"/>
  <c r="U67" i="57" s="1"/>
  <c r="I90" i="62"/>
  <c r="I90" i="64" s="1"/>
  <c r="I83" i="72"/>
  <c r="I26" i="62"/>
  <c r="I26" i="64" s="1"/>
  <c r="I19" i="72"/>
  <c r="R57" i="57"/>
  <c r="U57" i="57" s="1"/>
  <c r="I80" i="62"/>
  <c r="I80" i="64" s="1"/>
  <c r="I73" i="72"/>
  <c r="I18" i="62"/>
  <c r="I18" i="64" s="1"/>
  <c r="I11" i="72"/>
  <c r="R72" i="57"/>
  <c r="U72" i="57" s="1"/>
  <c r="I95" i="62"/>
  <c r="I95" i="64" s="1"/>
  <c r="I88" i="72"/>
  <c r="I30" i="62"/>
  <c r="I30" i="64" s="1"/>
  <c r="I23" i="72"/>
  <c r="H111" i="62"/>
  <c r="H111" i="64" s="1"/>
  <c r="P104" i="72"/>
  <c r="H47" i="62"/>
  <c r="H47" i="64" s="1"/>
  <c r="P40" i="72"/>
  <c r="H91" i="62"/>
  <c r="H91" i="64" s="1"/>
  <c r="P84" i="72"/>
  <c r="H27" i="62"/>
  <c r="H27" i="64" s="1"/>
  <c r="P20" i="72"/>
  <c r="H116" i="62"/>
  <c r="H116" i="64" s="1"/>
  <c r="P109" i="72"/>
  <c r="H52" i="62"/>
  <c r="H52" i="64" s="1"/>
  <c r="P45" i="72"/>
  <c r="H89" i="62"/>
  <c r="H89" i="64" s="1"/>
  <c r="P82" i="72"/>
  <c r="H25" i="62"/>
  <c r="H25" i="64" s="1"/>
  <c r="P18" i="72"/>
  <c r="H108" i="62"/>
  <c r="H108" i="64" s="1"/>
  <c r="P101" i="72"/>
  <c r="H44" i="62"/>
  <c r="H44" i="64" s="1"/>
  <c r="P37" i="72"/>
  <c r="H126" i="62"/>
  <c r="H126" i="64" s="1"/>
  <c r="P119" i="72"/>
  <c r="H62" i="62"/>
  <c r="H62" i="64" s="1"/>
  <c r="P55" i="72"/>
  <c r="H87" i="62"/>
  <c r="H87" i="64" s="1"/>
  <c r="P80" i="72"/>
  <c r="H23" i="62"/>
  <c r="H23" i="64" s="1"/>
  <c r="P16" i="72"/>
  <c r="D32" i="62"/>
  <c r="H25" i="72"/>
  <c r="D95" i="62"/>
  <c r="H88" i="72"/>
  <c r="D157" i="64"/>
  <c r="H50" i="72"/>
  <c r="D57" i="62"/>
  <c r="D119" i="62"/>
  <c r="H112" i="72"/>
  <c r="D182" i="64"/>
  <c r="D245" i="64"/>
  <c r="D42" i="62"/>
  <c r="H35" i="72"/>
  <c r="D112" i="62"/>
  <c r="H105" i="72"/>
  <c r="D175" i="64"/>
  <c r="D236" i="64"/>
  <c r="D43" i="62"/>
  <c r="H36" i="72"/>
  <c r="H106" i="72"/>
  <c r="D113" i="62"/>
  <c r="D240" i="64"/>
  <c r="D47" i="62"/>
  <c r="H40" i="72"/>
  <c r="D20" i="62"/>
  <c r="H13" i="72"/>
  <c r="D84" i="62"/>
  <c r="H77" i="72"/>
  <c r="D153" i="64"/>
  <c r="D217" i="64"/>
  <c r="H35" i="62"/>
  <c r="H35" i="64" s="1"/>
  <c r="P28" i="72"/>
  <c r="R21" i="57"/>
  <c r="I44" i="62"/>
  <c r="I44" i="64" s="1"/>
  <c r="I37" i="72"/>
  <c r="D13" i="62"/>
  <c r="H6" i="72"/>
  <c r="D77" i="62"/>
  <c r="H70" i="72"/>
  <c r="D138" i="62"/>
  <c r="D54" i="62"/>
  <c r="H47" i="72"/>
  <c r="D116" i="62"/>
  <c r="H109" i="72"/>
  <c r="D172" i="64"/>
  <c r="I31" i="62"/>
  <c r="I31" i="64" s="1"/>
  <c r="I24" i="72"/>
  <c r="R47" i="57"/>
  <c r="U47" i="57" s="1"/>
  <c r="I70" i="62"/>
  <c r="I70" i="64" s="1"/>
  <c r="I63" i="72"/>
  <c r="R89" i="57"/>
  <c r="U89" i="57" s="1"/>
  <c r="I112" i="62"/>
  <c r="I112" i="64" s="1"/>
  <c r="I105" i="72"/>
  <c r="R70" i="57"/>
  <c r="U70" i="57" s="1"/>
  <c r="I93" i="62"/>
  <c r="I93" i="64" s="1"/>
  <c r="I86" i="72"/>
  <c r="R77" i="57"/>
  <c r="U77" i="57" s="1"/>
  <c r="I100" i="62"/>
  <c r="I100" i="64" s="1"/>
  <c r="I93" i="72"/>
  <c r="R11" i="57"/>
  <c r="I34" i="62"/>
  <c r="I34" i="64" s="1"/>
  <c r="I27" i="72"/>
  <c r="R100" i="57"/>
  <c r="U100" i="57" s="1"/>
  <c r="I123" i="62"/>
  <c r="I123" i="64" s="1"/>
  <c r="I116" i="72"/>
  <c r="I59" i="62"/>
  <c r="I59" i="64" s="1"/>
  <c r="I52" i="72"/>
  <c r="R59" i="57"/>
  <c r="U59" i="57" s="1"/>
  <c r="I82" i="62"/>
  <c r="I82" i="64" s="1"/>
  <c r="I75" i="72"/>
  <c r="I19" i="62"/>
  <c r="I19" i="64" s="1"/>
  <c r="I12" i="72"/>
  <c r="R49" i="57"/>
  <c r="U49" i="57" s="1"/>
  <c r="I72" i="62"/>
  <c r="I72" i="64" s="1"/>
  <c r="I65" i="72"/>
  <c r="I11" i="62"/>
  <c r="I11" i="64" s="1"/>
  <c r="I4" i="72"/>
  <c r="R64" i="57"/>
  <c r="U64" i="57" s="1"/>
  <c r="I87" i="62"/>
  <c r="I87" i="64" s="1"/>
  <c r="I80" i="72"/>
  <c r="I23" i="62"/>
  <c r="I23" i="64" s="1"/>
  <c r="I16" i="72"/>
  <c r="H98" i="62"/>
  <c r="H98" i="64" s="1"/>
  <c r="P91" i="72"/>
  <c r="H34" i="62"/>
  <c r="H34" i="64" s="1"/>
  <c r="P27" i="72"/>
  <c r="H78" i="62"/>
  <c r="H78" i="64" s="1"/>
  <c r="P71" i="72"/>
  <c r="H14" i="62"/>
  <c r="H14" i="64" s="1"/>
  <c r="P7" i="72"/>
  <c r="H109" i="62"/>
  <c r="H109" i="64" s="1"/>
  <c r="P102" i="72"/>
  <c r="H45" i="62"/>
  <c r="H45" i="64" s="1"/>
  <c r="P38" i="72"/>
  <c r="H83" i="62"/>
  <c r="H83" i="64" s="1"/>
  <c r="P76" i="72"/>
  <c r="H19" i="62"/>
  <c r="H19" i="64" s="1"/>
  <c r="P12" i="72"/>
  <c r="H101" i="62"/>
  <c r="H101" i="64" s="1"/>
  <c r="P94" i="72"/>
  <c r="H37" i="62"/>
  <c r="H37" i="64" s="1"/>
  <c r="P30" i="72"/>
  <c r="H120" i="62"/>
  <c r="H120" i="64" s="1"/>
  <c r="P113" i="72"/>
  <c r="H56" i="62"/>
  <c r="H56" i="64" s="1"/>
  <c r="P49" i="72"/>
  <c r="H74" i="62"/>
  <c r="H74" i="64" s="1"/>
  <c r="P67" i="72"/>
  <c r="H10" i="62"/>
  <c r="H10" i="64" s="1"/>
  <c r="P3" i="72"/>
  <c r="D40" i="62"/>
  <c r="H33" i="72"/>
  <c r="D103" i="62"/>
  <c r="H96" i="72"/>
  <c r="D165" i="64"/>
  <c r="H58" i="72"/>
  <c r="D65" i="62"/>
  <c r="D127" i="62"/>
  <c r="D253" i="64"/>
  <c r="D243" i="64"/>
  <c r="D50" i="62"/>
  <c r="H43" i="72"/>
  <c r="D120" i="62"/>
  <c r="H113" i="72"/>
  <c r="D183" i="64"/>
  <c r="D51" i="62"/>
  <c r="H44" i="72"/>
  <c r="H114" i="72"/>
  <c r="D121" i="62"/>
  <c r="D102" i="62"/>
  <c r="H95" i="72"/>
  <c r="D28" i="62"/>
  <c r="H21" i="72"/>
  <c r="D91" i="62"/>
  <c r="H84" i="72"/>
  <c r="D161" i="64"/>
  <c r="D225" i="64"/>
  <c r="D39" i="62"/>
  <c r="H32" i="72"/>
  <c r="D21" i="62"/>
  <c r="H14" i="72"/>
  <c r="D85" i="62"/>
  <c r="H78" i="72"/>
  <c r="D146" i="62"/>
  <c r="D210" i="64"/>
  <c r="D62" i="62"/>
  <c r="H55" i="72"/>
  <c r="D124" i="62"/>
  <c r="H117" i="72"/>
  <c r="I9" i="62"/>
  <c r="I9" i="64" s="1"/>
  <c r="I2" i="72"/>
  <c r="R76" i="57"/>
  <c r="U76" i="57" s="1"/>
  <c r="I99" i="62"/>
  <c r="I99" i="64" s="1"/>
  <c r="I92" i="72"/>
  <c r="I58" i="62"/>
  <c r="I58" i="64" s="1"/>
  <c r="I51" i="72"/>
  <c r="H15" i="62"/>
  <c r="H15" i="64" s="1"/>
  <c r="P8" i="72"/>
  <c r="R71" i="57"/>
  <c r="U71" i="57" s="1"/>
  <c r="I94" i="62"/>
  <c r="I94" i="64" s="1"/>
  <c r="I87" i="72"/>
  <c r="I28" i="62"/>
  <c r="I28" i="64" s="1"/>
  <c r="I21" i="72"/>
  <c r="R63" i="57"/>
  <c r="U63" i="57" s="1"/>
  <c r="I86" i="62"/>
  <c r="I86" i="64" s="1"/>
  <c r="I79" i="72"/>
  <c r="I16" i="62"/>
  <c r="I16" i="64" s="1"/>
  <c r="I9" i="72"/>
  <c r="R62" i="57"/>
  <c r="U62" i="57" s="1"/>
  <c r="I85" i="62"/>
  <c r="I85" i="64" s="1"/>
  <c r="I78" i="72"/>
  <c r="I22" i="62"/>
  <c r="I22" i="64" s="1"/>
  <c r="I15" i="72"/>
  <c r="R69" i="57"/>
  <c r="U69" i="57" s="1"/>
  <c r="I92" i="62"/>
  <c r="I92" i="64" s="1"/>
  <c r="I85" i="72"/>
  <c r="I27" i="62"/>
  <c r="I27" i="64" s="1"/>
  <c r="I20" i="72"/>
  <c r="R92" i="57"/>
  <c r="U92" i="57" s="1"/>
  <c r="I115" i="62"/>
  <c r="I115" i="64" s="1"/>
  <c r="I108" i="72"/>
  <c r="R29" i="57"/>
  <c r="I52" i="62"/>
  <c r="I52" i="64" s="1"/>
  <c r="I45" i="72"/>
  <c r="R51" i="57"/>
  <c r="U51" i="57" s="1"/>
  <c r="I74" i="62"/>
  <c r="I74" i="64" s="1"/>
  <c r="I67" i="72"/>
  <c r="I13" i="62"/>
  <c r="I13" i="64" s="1"/>
  <c r="I6" i="72"/>
  <c r="R41" i="57"/>
  <c r="I64" i="62"/>
  <c r="I64" i="64" s="1"/>
  <c r="I57" i="72"/>
  <c r="R56" i="57"/>
  <c r="U56" i="57" s="1"/>
  <c r="I79" i="62"/>
  <c r="I79" i="64" s="1"/>
  <c r="I72" i="72"/>
  <c r="I17" i="62"/>
  <c r="I17" i="64" s="1"/>
  <c r="I10" i="72"/>
  <c r="H92" i="62"/>
  <c r="H92" i="64" s="1"/>
  <c r="P85" i="72"/>
  <c r="H28" i="62"/>
  <c r="H28" i="64" s="1"/>
  <c r="P21" i="72"/>
  <c r="H72" i="62"/>
  <c r="H72" i="64" s="1"/>
  <c r="P65" i="72"/>
  <c r="H103" i="62"/>
  <c r="H103" i="64" s="1"/>
  <c r="P96" i="72"/>
  <c r="H39" i="62"/>
  <c r="H39" i="64" s="1"/>
  <c r="P32" i="72"/>
  <c r="H70" i="62"/>
  <c r="H70" i="64" s="1"/>
  <c r="P63" i="72"/>
  <c r="H95" i="62"/>
  <c r="H95" i="64" s="1"/>
  <c r="P88" i="72"/>
  <c r="H31" i="62"/>
  <c r="H31" i="64" s="1"/>
  <c r="P24" i="72"/>
  <c r="H113" i="62"/>
  <c r="H113" i="64" s="1"/>
  <c r="P106" i="72"/>
  <c r="H49" i="62"/>
  <c r="H49" i="64" s="1"/>
  <c r="P42" i="72"/>
  <c r="H68" i="62"/>
  <c r="H68" i="64" s="1"/>
  <c r="P61" i="72"/>
  <c r="D48" i="62"/>
  <c r="H41" i="72"/>
  <c r="D110" i="62"/>
  <c r="H103" i="72"/>
  <c r="H67" i="62"/>
  <c r="H67" i="64" s="1"/>
  <c r="P60" i="72"/>
  <c r="R58" i="57"/>
  <c r="U58" i="57" s="1"/>
  <c r="I81" i="62"/>
  <c r="I81" i="64" s="1"/>
  <c r="I74" i="72"/>
  <c r="H2" i="72"/>
  <c r="D9" i="62"/>
  <c r="H66" i="72"/>
  <c r="D73" i="62"/>
  <c r="D135" i="62"/>
  <c r="D261" i="64"/>
  <c r="D58" i="62"/>
  <c r="H51" i="72"/>
  <c r="D128" i="62"/>
  <c r="D59" i="62"/>
  <c r="H52" i="72"/>
  <c r="D129" i="62"/>
  <c r="D148" i="62"/>
  <c r="D36" i="62"/>
  <c r="H29" i="72"/>
  <c r="D99" i="62"/>
  <c r="H92" i="72"/>
  <c r="D169" i="64"/>
  <c r="D233" i="64"/>
  <c r="D94" i="62"/>
  <c r="H87" i="72"/>
  <c r="D29" i="62"/>
  <c r="H22" i="72"/>
  <c r="D92" i="62"/>
  <c r="H85" i="72"/>
  <c r="D154" i="64"/>
  <c r="D218" i="64"/>
  <c r="H86" i="62"/>
  <c r="H86" i="64" s="1"/>
  <c r="P79" i="72"/>
  <c r="R82" i="57"/>
  <c r="U82" i="57" s="1"/>
  <c r="I105" i="62"/>
  <c r="I105" i="64" s="1"/>
  <c r="I98" i="72"/>
  <c r="D6" i="62"/>
  <c r="D6" i="64" s="1"/>
  <c r="D70" i="62"/>
  <c r="H63" i="72"/>
  <c r="D132" i="62"/>
  <c r="D195" i="64"/>
  <c r="H80" i="62"/>
  <c r="H80" i="64" s="1"/>
  <c r="P73" i="72"/>
  <c r="I29" i="62"/>
  <c r="I29" i="64" s="1"/>
  <c r="I22" i="72"/>
  <c r="R55" i="57"/>
  <c r="U55" i="57" s="1"/>
  <c r="I78" i="62"/>
  <c r="I78" i="64" s="1"/>
  <c r="I71" i="72"/>
  <c r="I10" i="62"/>
  <c r="I10" i="64" s="1"/>
  <c r="I3" i="72"/>
  <c r="R54" i="57"/>
  <c r="U54" i="57" s="1"/>
  <c r="I77" i="62"/>
  <c r="I77" i="64" s="1"/>
  <c r="I70" i="72"/>
  <c r="I15" i="62"/>
  <c r="I15" i="64" s="1"/>
  <c r="I8" i="72"/>
  <c r="R61" i="57"/>
  <c r="U61" i="57" s="1"/>
  <c r="I84" i="62"/>
  <c r="I84" i="64" s="1"/>
  <c r="I77" i="72"/>
  <c r="I21" i="62"/>
  <c r="I21" i="64" s="1"/>
  <c r="I14" i="72"/>
  <c r="R84" i="57"/>
  <c r="U84" i="57" s="1"/>
  <c r="I107" i="62"/>
  <c r="I107" i="64" s="1"/>
  <c r="I100" i="72"/>
  <c r="R23" i="57"/>
  <c r="I46" i="62"/>
  <c r="I46" i="64" s="1"/>
  <c r="I39" i="72"/>
  <c r="R43" i="57"/>
  <c r="U43" i="57" s="1"/>
  <c r="I66" i="62"/>
  <c r="I66" i="64" s="1"/>
  <c r="I59" i="72"/>
  <c r="R97" i="57"/>
  <c r="U97" i="57" s="1"/>
  <c r="I120" i="62"/>
  <c r="I120" i="64" s="1"/>
  <c r="I113" i="72"/>
  <c r="I56" i="62"/>
  <c r="I56" i="64" s="1"/>
  <c r="I49" i="72"/>
  <c r="R48" i="57"/>
  <c r="U48" i="57" s="1"/>
  <c r="I71" i="62"/>
  <c r="I71" i="64" s="1"/>
  <c r="I64" i="72"/>
  <c r="H85" i="62"/>
  <c r="H85" i="64" s="1"/>
  <c r="P78" i="72"/>
  <c r="H21" i="62"/>
  <c r="H21" i="64" s="1"/>
  <c r="P14" i="72"/>
  <c r="H65" i="62"/>
  <c r="H65" i="64" s="1"/>
  <c r="P58" i="72"/>
  <c r="H90" i="62"/>
  <c r="H90" i="64" s="1"/>
  <c r="P83" i="72"/>
  <c r="H26" i="62"/>
  <c r="H26" i="64" s="1"/>
  <c r="P19" i="72"/>
  <c r="H64" i="62"/>
  <c r="H64" i="64" s="1"/>
  <c r="P57" i="72"/>
  <c r="H82" i="62"/>
  <c r="H82" i="64" s="1"/>
  <c r="P75" i="72"/>
  <c r="H18" i="62"/>
  <c r="H18" i="64" s="1"/>
  <c r="P11" i="72"/>
  <c r="H107" i="62"/>
  <c r="H107" i="64" s="1"/>
  <c r="P100" i="72"/>
  <c r="H43" i="62"/>
  <c r="H43" i="64" s="1"/>
  <c r="P36" i="72"/>
  <c r="H125" i="62"/>
  <c r="H125" i="64" s="1"/>
  <c r="P118" i="72"/>
  <c r="H61" i="62"/>
  <c r="H61" i="64" s="1"/>
  <c r="P54" i="72"/>
  <c r="D56" i="62"/>
  <c r="H49" i="72"/>
  <c r="D118" i="62"/>
  <c r="H111" i="72"/>
  <c r="D181" i="64"/>
  <c r="D244" i="64"/>
  <c r="D55" i="62"/>
  <c r="H48" i="72"/>
  <c r="I12" i="62"/>
  <c r="I12" i="64" s="1"/>
  <c r="I5" i="72"/>
  <c r="H10" i="72"/>
  <c r="D17" i="62"/>
  <c r="H74" i="72"/>
  <c r="D81" i="62"/>
  <c r="D142" i="62"/>
  <c r="D269" i="64"/>
  <c r="D66" i="62"/>
  <c r="H59" i="72"/>
  <c r="D136" i="62"/>
  <c r="H112" i="62"/>
  <c r="H112" i="64" s="1"/>
  <c r="P105" i="72"/>
  <c r="D67" i="62"/>
  <c r="H60" i="72"/>
  <c r="D137" i="62"/>
  <c r="D200" i="64"/>
  <c r="D263" i="64"/>
  <c r="D204" i="64"/>
  <c r="D44" i="62"/>
  <c r="H37" i="72"/>
  <c r="D106" i="62"/>
  <c r="H99" i="72"/>
  <c r="D37" i="62"/>
  <c r="H30" i="72"/>
  <c r="D100" i="62"/>
  <c r="H93" i="72"/>
  <c r="D162" i="64"/>
  <c r="D31" i="62"/>
  <c r="H24" i="72"/>
  <c r="H22" i="62"/>
  <c r="H22" i="64" s="1"/>
  <c r="P15" i="72"/>
  <c r="R15" i="57"/>
  <c r="I38" i="62"/>
  <c r="I38" i="64" s="1"/>
  <c r="I31" i="72"/>
  <c r="H7" i="72"/>
  <c r="D14" i="62"/>
  <c r="D78" i="62"/>
  <c r="H71" i="72"/>
  <c r="D139" i="62"/>
  <c r="D203" i="64"/>
  <c r="D267" i="64"/>
  <c r="B98" i="62"/>
  <c r="B91" i="62"/>
  <c r="B123" i="62"/>
  <c r="B113" i="62"/>
  <c r="B116" i="62"/>
  <c r="B125" i="62"/>
  <c r="B102" i="62"/>
  <c r="B95" i="62"/>
  <c r="B90" i="62"/>
  <c r="B106" i="62"/>
  <c r="B99" i="62"/>
  <c r="B101" i="62"/>
  <c r="B92" i="62"/>
  <c r="B124" i="62"/>
  <c r="B120" i="62"/>
  <c r="B110" i="62"/>
  <c r="B103" i="62"/>
  <c r="B96" i="62"/>
  <c r="AL48" i="62"/>
  <c r="B114" i="62"/>
  <c r="B107" i="62"/>
  <c r="B117" i="62"/>
  <c r="B100" i="62"/>
  <c r="B93" i="62"/>
  <c r="B121" i="62"/>
  <c r="B118" i="62"/>
  <c r="B111" i="62"/>
  <c r="B112" i="62"/>
  <c r="B97" i="62"/>
  <c r="B122" i="62"/>
  <c r="B115" i="62"/>
  <c r="B104" i="62"/>
  <c r="B108" i="62"/>
  <c r="B109" i="62"/>
  <c r="B94" i="62"/>
  <c r="B126" i="62"/>
  <c r="B119" i="62"/>
  <c r="B105" i="62"/>
  <c r="R30" i="57"/>
  <c r="R34" i="57"/>
  <c r="R37" i="57"/>
  <c r="R36" i="57"/>
  <c r="R31" i="57"/>
  <c r="R33" i="57"/>
  <c r="R35" i="57"/>
  <c r="R32" i="57"/>
  <c r="I7" i="60"/>
  <c r="I61" i="60"/>
  <c r="I12" i="60"/>
  <c r="R26" i="60"/>
  <c r="R6" i="60"/>
  <c r="R31" i="60"/>
  <c r="R5" i="60"/>
  <c r="R23" i="60"/>
  <c r="R48" i="60"/>
  <c r="R66" i="60"/>
  <c r="R2" i="60"/>
  <c r="H59" i="60"/>
  <c r="H22" i="60"/>
  <c r="H7" i="60"/>
  <c r="R53" i="60"/>
  <c r="H8" i="60"/>
  <c r="H47" i="60"/>
  <c r="H41" i="60"/>
  <c r="H19" i="60"/>
  <c r="I11" i="60"/>
  <c r="I10" i="60"/>
  <c r="I17" i="60"/>
  <c r="I40" i="60"/>
  <c r="I63" i="60"/>
  <c r="I53" i="60"/>
  <c r="I4" i="60"/>
  <c r="R20" i="60"/>
  <c r="R64" i="60"/>
  <c r="R25" i="60"/>
  <c r="R62" i="60"/>
  <c r="R17" i="60"/>
  <c r="R35" i="60"/>
  <c r="R60" i="60"/>
  <c r="H5" i="60"/>
  <c r="H67" i="60"/>
  <c r="H50" i="60"/>
  <c r="H30" i="60"/>
  <c r="R59" i="60"/>
  <c r="I14" i="60"/>
  <c r="H15" i="60"/>
  <c r="I6" i="60"/>
  <c r="H16" i="60"/>
  <c r="H55" i="60"/>
  <c r="H48" i="60"/>
  <c r="H20" i="60"/>
  <c r="H27" i="60"/>
  <c r="I25" i="60"/>
  <c r="I67" i="60"/>
  <c r="I3" i="60"/>
  <c r="I66" i="60"/>
  <c r="I2" i="60"/>
  <c r="I9" i="60"/>
  <c r="I32" i="60"/>
  <c r="I55" i="60"/>
  <c r="I45" i="60"/>
  <c r="I60" i="60"/>
  <c r="R7" i="60"/>
  <c r="R51" i="60"/>
  <c r="R18" i="60"/>
  <c r="R56" i="60"/>
  <c r="R10" i="60"/>
  <c r="R29" i="60"/>
  <c r="R47" i="60"/>
  <c r="H13" i="60"/>
  <c r="H37" i="60"/>
  <c r="H23" i="60"/>
  <c r="H12" i="60"/>
  <c r="H24" i="60"/>
  <c r="H63" i="60"/>
  <c r="H56" i="60"/>
  <c r="H34" i="60"/>
  <c r="I38" i="60"/>
  <c r="R65" i="60"/>
  <c r="R45" i="60"/>
  <c r="R12" i="60"/>
  <c r="R43" i="60"/>
  <c r="R4" i="60"/>
  <c r="R22" i="60"/>
  <c r="R41" i="60"/>
  <c r="R14" i="60"/>
  <c r="I30" i="60"/>
  <c r="H21" i="60"/>
  <c r="H45" i="60"/>
  <c r="H28" i="60"/>
  <c r="H38" i="60"/>
  <c r="H66" i="60"/>
  <c r="H31" i="60"/>
  <c r="R46" i="60"/>
  <c r="I62" i="60"/>
  <c r="H9" i="60"/>
  <c r="H2" i="60"/>
  <c r="H64" i="60"/>
  <c r="H42" i="60"/>
  <c r="H4" i="60"/>
  <c r="I18" i="60"/>
  <c r="I59" i="60"/>
  <c r="I58" i="60"/>
  <c r="I51" i="60"/>
  <c r="I50" i="60"/>
  <c r="I57" i="60"/>
  <c r="I16" i="60"/>
  <c r="I39" i="60"/>
  <c r="I29" i="60"/>
  <c r="I44" i="60"/>
  <c r="R58" i="60"/>
  <c r="R38" i="60"/>
  <c r="R63" i="60"/>
  <c r="R37" i="60"/>
  <c r="R55" i="60"/>
  <c r="R16" i="60"/>
  <c r="R34" i="60"/>
  <c r="H29" i="60"/>
  <c r="H52" i="60"/>
  <c r="H46" i="60"/>
  <c r="H39" i="60"/>
  <c r="H17" i="60"/>
  <c r="R40" i="60"/>
  <c r="I54" i="60"/>
  <c r="H10" i="60"/>
  <c r="H49" i="60"/>
  <c r="H58" i="60"/>
  <c r="I19" i="60"/>
  <c r="I48" i="60"/>
  <c r="I24" i="60"/>
  <c r="I43" i="60"/>
  <c r="I42" i="60"/>
  <c r="I49" i="60"/>
  <c r="I8" i="60"/>
  <c r="I31" i="60"/>
  <c r="I21" i="60"/>
  <c r="I36" i="60"/>
  <c r="R52" i="60"/>
  <c r="R32" i="60"/>
  <c r="R57" i="60"/>
  <c r="R30" i="60"/>
  <c r="R49" i="60"/>
  <c r="R67" i="60"/>
  <c r="R3" i="60"/>
  <c r="R28" i="60"/>
  <c r="H36" i="60"/>
  <c r="H60" i="60"/>
  <c r="H53" i="60"/>
  <c r="H54" i="60"/>
  <c r="H25" i="60"/>
  <c r="H18" i="60"/>
  <c r="H57" i="60"/>
  <c r="I47" i="60"/>
  <c r="I37" i="60"/>
  <c r="I52" i="60"/>
  <c r="I35" i="60"/>
  <c r="I34" i="60"/>
  <c r="I41" i="60"/>
  <c r="I64" i="60"/>
  <c r="I23" i="60"/>
  <c r="I13" i="60"/>
  <c r="I28" i="60"/>
  <c r="R39" i="60"/>
  <c r="R19" i="60"/>
  <c r="R50" i="60"/>
  <c r="R24" i="60"/>
  <c r="R42" i="60"/>
  <c r="R61" i="60"/>
  <c r="R15" i="60"/>
  <c r="H44" i="60"/>
  <c r="H6" i="60"/>
  <c r="H61" i="60"/>
  <c r="H62" i="60"/>
  <c r="H43" i="60"/>
  <c r="H32" i="60"/>
  <c r="H26" i="60"/>
  <c r="H3" i="60"/>
  <c r="H65" i="60"/>
  <c r="I65" i="60"/>
  <c r="I27" i="60"/>
  <c r="I26" i="60"/>
  <c r="I33" i="60"/>
  <c r="I56" i="60"/>
  <c r="I15" i="60"/>
  <c r="I5" i="60"/>
  <c r="I20" i="60"/>
  <c r="R33" i="60"/>
  <c r="R13" i="60"/>
  <c r="R44" i="60"/>
  <c r="R11" i="60"/>
  <c r="R36" i="60"/>
  <c r="R54" i="60"/>
  <c r="R9" i="60"/>
  <c r="H51" i="60"/>
  <c r="R8" i="60"/>
  <c r="I22" i="60"/>
  <c r="H14" i="60"/>
  <c r="H40" i="60"/>
  <c r="H35" i="60"/>
  <c r="H33" i="60"/>
  <c r="R27" i="60"/>
  <c r="I46" i="60"/>
  <c r="H11" i="60"/>
  <c r="R21" i="60"/>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E283" i="104" l="1"/>
  <c r="C283" i="104" s="1"/>
  <c r="D282" i="65"/>
  <c r="F282" i="65" s="1"/>
  <c r="C267" i="103"/>
  <c r="D274" i="65"/>
  <c r="F274" i="65" s="1"/>
  <c r="E275" i="104"/>
  <c r="C275" i="104" s="1"/>
  <c r="C259" i="103"/>
  <c r="E282" i="104"/>
  <c r="C282" i="104" s="1"/>
  <c r="D281" i="65"/>
  <c r="F281" i="65" s="1"/>
  <c r="C266" i="103"/>
  <c r="D273" i="65"/>
  <c r="F273" i="65" s="1"/>
  <c r="E274" i="104"/>
  <c r="C274" i="104" s="1"/>
  <c r="C258" i="103"/>
  <c r="D265" i="65"/>
  <c r="F265" i="65" s="1"/>
  <c r="E266" i="104"/>
  <c r="C266" i="104" s="1"/>
  <c r="C250" i="103"/>
  <c r="D257" i="65"/>
  <c r="F257" i="65" s="1"/>
  <c r="E258" i="104"/>
  <c r="C258" i="104" s="1"/>
  <c r="C242" i="103"/>
  <c r="D249" i="65"/>
  <c r="F249" i="65" s="1"/>
  <c r="E250" i="104"/>
  <c r="C250" i="104" s="1"/>
  <c r="C234" i="103"/>
  <c r="D287" i="65"/>
  <c r="F287" i="65" s="1"/>
  <c r="E288" i="104"/>
  <c r="C288" i="104" s="1"/>
  <c r="C272" i="103"/>
  <c r="D279" i="65"/>
  <c r="F279" i="65" s="1"/>
  <c r="E280" i="104"/>
  <c r="C280" i="104" s="1"/>
  <c r="C264" i="103"/>
  <c r="D271" i="65"/>
  <c r="F271" i="65" s="1"/>
  <c r="E272" i="104"/>
  <c r="C272" i="104" s="1"/>
  <c r="C256" i="103"/>
  <c r="D263" i="65"/>
  <c r="F263" i="65" s="1"/>
  <c r="E264" i="104"/>
  <c r="C264" i="104" s="1"/>
  <c r="C248" i="103"/>
  <c r="D255" i="65"/>
  <c r="F255" i="65" s="1"/>
  <c r="E256" i="104"/>
  <c r="C256" i="104" s="1"/>
  <c r="C240" i="103"/>
  <c r="D286" i="65"/>
  <c r="F286" i="65" s="1"/>
  <c r="E287" i="104"/>
  <c r="C287" i="104" s="1"/>
  <c r="C271" i="103"/>
  <c r="D278" i="65"/>
  <c r="F278" i="65" s="1"/>
  <c r="E279" i="104"/>
  <c r="C279" i="104" s="1"/>
  <c r="C263" i="103"/>
  <c r="D270" i="65"/>
  <c r="F270" i="65" s="1"/>
  <c r="E271" i="104"/>
  <c r="C271" i="104" s="1"/>
  <c r="C255" i="103"/>
  <c r="D262" i="65"/>
  <c r="F262" i="65" s="1"/>
  <c r="E263" i="104"/>
  <c r="C263" i="104" s="1"/>
  <c r="C247" i="103"/>
  <c r="D254" i="65"/>
  <c r="F254" i="65" s="1"/>
  <c r="E255" i="104"/>
  <c r="C255" i="104" s="1"/>
  <c r="C239" i="103"/>
  <c r="D277" i="65"/>
  <c r="F277" i="65" s="1"/>
  <c r="E278" i="104"/>
  <c r="C278" i="104" s="1"/>
  <c r="C262" i="103"/>
  <c r="D261" i="65"/>
  <c r="F261" i="65" s="1"/>
  <c r="E262" i="104"/>
  <c r="C262" i="104" s="1"/>
  <c r="C246" i="103"/>
  <c r="D285" i="65"/>
  <c r="F285" i="65" s="1"/>
  <c r="E286" i="104"/>
  <c r="C286" i="104" s="1"/>
  <c r="C270" i="103"/>
  <c r="D269" i="65"/>
  <c r="F269" i="65" s="1"/>
  <c r="E270" i="104"/>
  <c r="C270" i="104" s="1"/>
  <c r="C254" i="103"/>
  <c r="D253" i="65"/>
  <c r="F253" i="65" s="1"/>
  <c r="E254" i="104"/>
  <c r="C254" i="104" s="1"/>
  <c r="C238" i="103"/>
  <c r="D284" i="65"/>
  <c r="F284" i="65" s="1"/>
  <c r="E285" i="104"/>
  <c r="C285" i="104" s="1"/>
  <c r="C269" i="103"/>
  <c r="D276" i="65"/>
  <c r="F276" i="65" s="1"/>
  <c r="E277" i="104"/>
  <c r="C277" i="104" s="1"/>
  <c r="C261" i="103"/>
  <c r="D268" i="65"/>
  <c r="F268" i="65" s="1"/>
  <c r="E269" i="104"/>
  <c r="C269" i="104" s="1"/>
  <c r="C253" i="103"/>
  <c r="D260" i="65"/>
  <c r="F260" i="65" s="1"/>
  <c r="E261" i="104"/>
  <c r="C261" i="104" s="1"/>
  <c r="C245" i="103"/>
  <c r="D252" i="65"/>
  <c r="F252" i="65" s="1"/>
  <c r="E253" i="104"/>
  <c r="C253" i="104" s="1"/>
  <c r="C237" i="103"/>
  <c r="E284" i="104"/>
  <c r="C284" i="104" s="1"/>
  <c r="D283" i="65"/>
  <c r="F283" i="65" s="1"/>
  <c r="C268" i="103"/>
  <c r="D275" i="65"/>
  <c r="F275" i="65" s="1"/>
  <c r="E276" i="104"/>
  <c r="C276" i="104" s="1"/>
  <c r="C260" i="103"/>
  <c r="D267" i="65"/>
  <c r="F267" i="65" s="1"/>
  <c r="E268" i="104"/>
  <c r="C268" i="104" s="1"/>
  <c r="C252" i="103"/>
  <c r="E260" i="104"/>
  <c r="C260" i="104" s="1"/>
  <c r="D259" i="65"/>
  <c r="F259" i="65" s="1"/>
  <c r="C244" i="103"/>
  <c r="E252" i="104"/>
  <c r="C252" i="104" s="1"/>
  <c r="D251" i="65"/>
  <c r="F251" i="65" s="1"/>
  <c r="C236" i="103"/>
  <c r="D266" i="65"/>
  <c r="F266" i="65" s="1"/>
  <c r="E267" i="104"/>
  <c r="C267" i="104" s="1"/>
  <c r="C251" i="103"/>
  <c r="D258" i="65"/>
  <c r="F258" i="65" s="1"/>
  <c r="E259" i="104"/>
  <c r="C259" i="104" s="1"/>
  <c r="C243" i="103"/>
  <c r="D250" i="65"/>
  <c r="F250" i="65" s="1"/>
  <c r="E251" i="104"/>
  <c r="C251" i="104" s="1"/>
  <c r="C235" i="103"/>
  <c r="D280" i="65"/>
  <c r="F280" i="65" s="1"/>
  <c r="E281" i="104"/>
  <c r="C281" i="104" s="1"/>
  <c r="C265" i="103"/>
  <c r="D272" i="65"/>
  <c r="F272" i="65" s="1"/>
  <c r="E273" i="104"/>
  <c r="C273" i="104" s="1"/>
  <c r="C257" i="103"/>
  <c r="D264" i="65"/>
  <c r="F264" i="65" s="1"/>
  <c r="E265" i="104"/>
  <c r="C265" i="104" s="1"/>
  <c r="C249" i="103"/>
  <c r="D256" i="65"/>
  <c r="F256" i="65" s="1"/>
  <c r="E257" i="104"/>
  <c r="C257" i="104" s="1"/>
  <c r="C241" i="103"/>
  <c r="D248" i="65"/>
  <c r="F248" i="65" s="1"/>
  <c r="E249" i="104"/>
  <c r="C249" i="104" s="1"/>
  <c r="C233" i="103"/>
  <c r="AL96" i="62"/>
  <c r="T96" i="62"/>
  <c r="B96" i="64"/>
  <c r="T108" i="62"/>
  <c r="B108" i="64"/>
  <c r="AL108" i="62"/>
  <c r="T121" i="62"/>
  <c r="B121" i="64"/>
  <c r="AL121" i="62"/>
  <c r="B103" i="64"/>
  <c r="T103" i="62"/>
  <c r="AL103" i="62"/>
  <c r="T90" i="62"/>
  <c r="AL90" i="62"/>
  <c r="B90" i="64"/>
  <c r="T98" i="62"/>
  <c r="B98" i="64"/>
  <c r="AL98" i="62"/>
  <c r="T109" i="62"/>
  <c r="B109" i="64"/>
  <c r="AL109" i="62"/>
  <c r="B118" i="64"/>
  <c r="T118" i="62"/>
  <c r="AL118" i="62"/>
  <c r="T106" i="62"/>
  <c r="B106" i="64"/>
  <c r="AL106" i="62"/>
  <c r="T104" i="62"/>
  <c r="AL104" i="62"/>
  <c r="B104" i="64"/>
  <c r="B93" i="64"/>
  <c r="T93" i="62"/>
  <c r="AL93" i="62"/>
  <c r="AL110" i="62"/>
  <c r="T110" i="62"/>
  <c r="B110" i="64"/>
  <c r="T95" i="62"/>
  <c r="B95" i="64"/>
  <c r="AL95" i="62"/>
  <c r="T91" i="62"/>
  <c r="AL91" i="62"/>
  <c r="B91" i="64"/>
  <c r="T115" i="62"/>
  <c r="B115" i="64"/>
  <c r="AL115" i="62"/>
  <c r="T100" i="62"/>
  <c r="B100" i="64"/>
  <c r="AL100" i="62"/>
  <c r="AL120" i="62"/>
  <c r="T120" i="62"/>
  <c r="B120" i="64"/>
  <c r="AL102" i="62"/>
  <c r="T102" i="62"/>
  <c r="B102" i="64"/>
  <c r="T124" i="62"/>
  <c r="AL124" i="62"/>
  <c r="B124" i="64"/>
  <c r="T105" i="62"/>
  <c r="B105" i="64"/>
  <c r="AL105" i="62"/>
  <c r="T117" i="62"/>
  <c r="B117" i="64"/>
  <c r="AL117" i="62"/>
  <c r="T125" i="62"/>
  <c r="B125" i="64"/>
  <c r="AL125" i="62"/>
  <c r="T119" i="62"/>
  <c r="AL119" i="62"/>
  <c r="B119" i="64"/>
  <c r="T97" i="62"/>
  <c r="AL97" i="62"/>
  <c r="B97" i="64"/>
  <c r="T107" i="62"/>
  <c r="B107" i="64"/>
  <c r="AL107" i="62"/>
  <c r="T92" i="62"/>
  <c r="AL92" i="62"/>
  <c r="B92" i="64"/>
  <c r="T116" i="62"/>
  <c r="B116" i="64"/>
  <c r="AL116" i="62"/>
  <c r="AL126" i="62"/>
  <c r="T126" i="62"/>
  <c r="B126" i="64"/>
  <c r="T101" i="62"/>
  <c r="B101" i="64"/>
  <c r="AL101" i="62"/>
  <c r="T122" i="62"/>
  <c r="B122" i="64"/>
  <c r="AL122" i="62"/>
  <c r="B112" i="64"/>
  <c r="T112" i="62"/>
  <c r="AL112" i="62"/>
  <c r="T114" i="62"/>
  <c r="AL114" i="62"/>
  <c r="B114" i="64"/>
  <c r="T113" i="62"/>
  <c r="B113" i="64"/>
  <c r="AL113" i="62"/>
  <c r="B94" i="64"/>
  <c r="T94" i="62"/>
  <c r="AL94" i="62"/>
  <c r="B111" i="64"/>
  <c r="T111" i="62"/>
  <c r="AL111" i="62"/>
  <c r="T99" i="62"/>
  <c r="AL99" i="62"/>
  <c r="B99" i="64"/>
  <c r="T123" i="62"/>
  <c r="B123" i="64"/>
  <c r="AL123" i="62"/>
  <c r="AI239" i="68"/>
  <c r="AJ239" i="68"/>
  <c r="AK243" i="68" s="1"/>
  <c r="AI223" i="68"/>
  <c r="AJ223" i="68"/>
  <c r="AK227" i="68" s="1"/>
  <c r="AI245" i="68"/>
  <c r="AJ245" i="68"/>
  <c r="AI237" i="68"/>
  <c r="AJ237" i="68"/>
  <c r="AK241" i="68" s="1"/>
  <c r="AI229" i="68"/>
  <c r="AJ229" i="68"/>
  <c r="AK233" i="68" s="1"/>
  <c r="AI221" i="68"/>
  <c r="AJ221" i="68"/>
  <c r="AK225" i="68" s="1"/>
  <c r="AI213" i="68"/>
  <c r="AJ213" i="68"/>
  <c r="AK217" i="68" s="1"/>
  <c r="AI212" i="68"/>
  <c r="AJ212" i="68"/>
  <c r="AK216" i="68" s="1"/>
  <c r="AI236" i="68"/>
  <c r="AJ236" i="68"/>
  <c r="AK240" i="68" s="1"/>
  <c r="AI243" i="68"/>
  <c r="AJ243" i="68"/>
  <c r="AK247" i="68" s="1"/>
  <c r="AI227" i="68"/>
  <c r="AJ227" i="68"/>
  <c r="AK231" i="68" s="1"/>
  <c r="AI219" i="68"/>
  <c r="AJ219" i="68"/>
  <c r="AK223" i="68" s="1"/>
  <c r="AI211" i="68"/>
  <c r="AJ211" i="68"/>
  <c r="AK215" i="68" s="1"/>
  <c r="AI228" i="68"/>
  <c r="AJ228" i="68"/>
  <c r="AK232" i="68" s="1"/>
  <c r="AI235" i="68"/>
  <c r="AJ235" i="68"/>
  <c r="AK239" i="68" s="1"/>
  <c r="AI242" i="68"/>
  <c r="AJ242" i="68"/>
  <c r="AK246" i="68" s="1"/>
  <c r="AI234" i="68"/>
  <c r="AJ234" i="68"/>
  <c r="AK238" i="68" s="1"/>
  <c r="AI226" i="68"/>
  <c r="AJ226" i="68"/>
  <c r="AK230" i="68" s="1"/>
  <c r="AI218" i="68"/>
  <c r="AJ218" i="68"/>
  <c r="AK222" i="68" s="1"/>
  <c r="AI210" i="68"/>
  <c r="AJ210" i="68"/>
  <c r="AK214" i="68" s="1"/>
  <c r="AI241" i="68"/>
  <c r="AJ241" i="68"/>
  <c r="AK245" i="68" s="1"/>
  <c r="AI217" i="68"/>
  <c r="AJ217" i="68"/>
  <c r="AK221" i="68" s="1"/>
  <c r="AI220" i="68"/>
  <c r="AJ220" i="68"/>
  <c r="AK224" i="68" s="1"/>
  <c r="AI233" i="68"/>
  <c r="AJ233" i="68"/>
  <c r="AK237" i="68" s="1"/>
  <c r="AI225" i="68"/>
  <c r="AJ225" i="68"/>
  <c r="AK229" i="68" s="1"/>
  <c r="AI209" i="68"/>
  <c r="AJ209" i="68"/>
  <c r="AK213" i="68" s="1"/>
  <c r="AI248" i="68"/>
  <c r="AJ248" i="68"/>
  <c r="AI240" i="68"/>
  <c r="AJ240" i="68"/>
  <c r="AK244" i="68" s="1"/>
  <c r="AI232" i="68"/>
  <c r="AJ232" i="68"/>
  <c r="AK236" i="68" s="1"/>
  <c r="AI224" i="68"/>
  <c r="AJ224" i="68"/>
  <c r="AK228" i="68" s="1"/>
  <c r="AI216" i="68"/>
  <c r="AJ216" i="68"/>
  <c r="AK220" i="68" s="1"/>
  <c r="AI247" i="68"/>
  <c r="AJ247" i="68"/>
  <c r="AI244" i="68"/>
  <c r="AJ244" i="68"/>
  <c r="AK248" i="68" s="1"/>
  <c r="AI231" i="68"/>
  <c r="AJ231" i="68"/>
  <c r="AK235" i="68" s="1"/>
  <c r="AI215" i="68"/>
  <c r="AJ215" i="68"/>
  <c r="AK219" i="68" s="1"/>
  <c r="AI246" i="68"/>
  <c r="AJ246" i="68"/>
  <c r="AI238" i="68"/>
  <c r="AJ238" i="68"/>
  <c r="AK242" i="68" s="1"/>
  <c r="AJ230" i="68"/>
  <c r="AK234" i="68" s="1"/>
  <c r="AI230" i="68"/>
  <c r="AJ222" i="68"/>
  <c r="AK226" i="68" s="1"/>
  <c r="AI222" i="68"/>
  <c r="AJ214" i="68"/>
  <c r="AK218" i="68" s="1"/>
  <c r="AI214" i="68"/>
  <c r="E262" i="66"/>
  <c r="C262" i="66" s="1"/>
  <c r="C246" i="62"/>
  <c r="C246" i="64" s="1"/>
  <c r="D113" i="64"/>
  <c r="D95" i="64"/>
  <c r="D145" i="64"/>
  <c r="D49" i="64"/>
  <c r="D88" i="64"/>
  <c r="E284" i="66"/>
  <c r="C284" i="66" s="1"/>
  <c r="C268" i="62"/>
  <c r="C268" i="64" s="1"/>
  <c r="E260" i="66"/>
  <c r="C260" i="66" s="1"/>
  <c r="C244" i="62"/>
  <c r="C244" i="64" s="1"/>
  <c r="E283" i="66"/>
  <c r="C283" i="66" s="1"/>
  <c r="C267" i="62"/>
  <c r="C267" i="64" s="1"/>
  <c r="E267" i="66"/>
  <c r="C267" i="66" s="1"/>
  <c r="C251" i="62"/>
  <c r="C251" i="64" s="1"/>
  <c r="E251" i="66"/>
  <c r="C251" i="66" s="1"/>
  <c r="C235" i="62"/>
  <c r="C235" i="64" s="1"/>
  <c r="D55" i="64"/>
  <c r="D70" i="64"/>
  <c r="E282" i="66"/>
  <c r="C282" i="66" s="1"/>
  <c r="C266" i="62"/>
  <c r="C266" i="64" s="1"/>
  <c r="E274" i="66"/>
  <c r="C274" i="66" s="1"/>
  <c r="C258" i="62"/>
  <c r="C258" i="64" s="1"/>
  <c r="E266" i="66"/>
  <c r="C266" i="66" s="1"/>
  <c r="C250" i="62"/>
  <c r="C250" i="64" s="1"/>
  <c r="E258" i="66"/>
  <c r="C258" i="66" s="1"/>
  <c r="C242" i="62"/>
  <c r="C242" i="64" s="1"/>
  <c r="E250" i="66"/>
  <c r="C250" i="66" s="1"/>
  <c r="C234" i="62"/>
  <c r="C234" i="64" s="1"/>
  <c r="D78" i="64"/>
  <c r="D100" i="64"/>
  <c r="D44" i="64"/>
  <c r="D66" i="64"/>
  <c r="D135" i="64"/>
  <c r="D110" i="64"/>
  <c r="D85" i="64"/>
  <c r="D116" i="64"/>
  <c r="D13" i="64"/>
  <c r="D47" i="64"/>
  <c r="D43" i="64"/>
  <c r="D105" i="64"/>
  <c r="D123" i="64"/>
  <c r="D19" i="64"/>
  <c r="D18" i="64"/>
  <c r="D79" i="64"/>
  <c r="D45" i="64"/>
  <c r="E281" i="66"/>
  <c r="C281" i="66" s="1"/>
  <c r="C265" i="62"/>
  <c r="C265" i="64" s="1"/>
  <c r="D57" i="64"/>
  <c r="D149" i="64"/>
  <c r="D80" i="64"/>
  <c r="D72" i="64"/>
  <c r="D144" i="64"/>
  <c r="D74" i="64"/>
  <c r="E265" i="66"/>
  <c r="C265" i="66" s="1"/>
  <c r="C249" i="62"/>
  <c r="C249" i="64" s="1"/>
  <c r="E257" i="66"/>
  <c r="C257" i="66" s="1"/>
  <c r="C241" i="62"/>
  <c r="C241" i="64" s="1"/>
  <c r="D17" i="64"/>
  <c r="D94" i="64"/>
  <c r="D128" i="64"/>
  <c r="D102" i="64"/>
  <c r="D50" i="64"/>
  <c r="E288" i="66"/>
  <c r="C288" i="66" s="1"/>
  <c r="C272" i="62"/>
  <c r="C272" i="64" s="1"/>
  <c r="E256" i="66"/>
  <c r="C256" i="66" s="1"/>
  <c r="C240" i="62"/>
  <c r="C240" i="64" s="1"/>
  <c r="D14" i="64"/>
  <c r="D59" i="64"/>
  <c r="D73" i="64"/>
  <c r="D127" i="64"/>
  <c r="D103" i="64"/>
  <c r="D138" i="64"/>
  <c r="D84" i="64"/>
  <c r="D112" i="64"/>
  <c r="D117" i="64"/>
  <c r="D46" i="64"/>
  <c r="D12" i="64"/>
  <c r="D111" i="64"/>
  <c r="D68" i="64"/>
  <c r="D125" i="64"/>
  <c r="D26" i="64"/>
  <c r="D104" i="64"/>
  <c r="D93" i="64"/>
  <c r="D152" i="64"/>
  <c r="D151" i="64"/>
  <c r="D96" i="64"/>
  <c r="D86" i="64"/>
  <c r="D114" i="64"/>
  <c r="D25" i="64"/>
  <c r="E286" i="66"/>
  <c r="C286" i="66" s="1"/>
  <c r="C270" i="62"/>
  <c r="C270" i="64" s="1"/>
  <c r="D132" i="64"/>
  <c r="E273" i="66"/>
  <c r="C273" i="66" s="1"/>
  <c r="C257" i="62"/>
  <c r="C257" i="64" s="1"/>
  <c r="E249" i="66"/>
  <c r="C249" i="66" s="1"/>
  <c r="C233" i="62"/>
  <c r="C233" i="64" s="1"/>
  <c r="D137" i="64"/>
  <c r="D36" i="64"/>
  <c r="D51" i="64"/>
  <c r="E280" i="66"/>
  <c r="C280" i="66" s="1"/>
  <c r="C264" i="62"/>
  <c r="C264" i="64" s="1"/>
  <c r="E272" i="66"/>
  <c r="C272" i="66" s="1"/>
  <c r="C256" i="62"/>
  <c r="C256" i="64" s="1"/>
  <c r="E264" i="66"/>
  <c r="C264" i="66" s="1"/>
  <c r="C248" i="62"/>
  <c r="C248" i="64" s="1"/>
  <c r="E287" i="66"/>
  <c r="C287" i="66" s="1"/>
  <c r="C271" i="62"/>
  <c r="C271" i="64" s="1"/>
  <c r="E279" i="66"/>
  <c r="C279" i="66" s="1"/>
  <c r="C263" i="62"/>
  <c r="C263" i="64" s="1"/>
  <c r="E271" i="66"/>
  <c r="C271" i="66" s="1"/>
  <c r="C255" i="62"/>
  <c r="C255" i="64" s="1"/>
  <c r="E263" i="66"/>
  <c r="C263" i="66" s="1"/>
  <c r="C247" i="62"/>
  <c r="C247" i="64" s="1"/>
  <c r="E255" i="66"/>
  <c r="C255" i="66" s="1"/>
  <c r="C239" i="62"/>
  <c r="C239" i="64" s="1"/>
  <c r="D31" i="64"/>
  <c r="D37" i="64"/>
  <c r="D92" i="64"/>
  <c r="D148" i="64"/>
  <c r="D48" i="64"/>
  <c r="D124" i="64"/>
  <c r="D21" i="64"/>
  <c r="D91" i="64"/>
  <c r="D54" i="64"/>
  <c r="D131" i="64"/>
  <c r="D98" i="64"/>
  <c r="D34" i="64"/>
  <c r="D101" i="64"/>
  <c r="D61" i="64"/>
  <c r="D16" i="64"/>
  <c r="D71" i="64"/>
  <c r="D8" i="64"/>
  <c r="D126" i="64"/>
  <c r="E254" i="66"/>
  <c r="C254" i="66" s="1"/>
  <c r="C238" i="62"/>
  <c r="C238" i="64" s="1"/>
  <c r="D75" i="64"/>
  <c r="D10" i="64"/>
  <c r="E270" i="66"/>
  <c r="C270" i="66" s="1"/>
  <c r="C254" i="62"/>
  <c r="C254" i="64" s="1"/>
  <c r="D65" i="64"/>
  <c r="D115" i="64"/>
  <c r="D122" i="64"/>
  <c r="E285" i="66"/>
  <c r="C285" i="66" s="1"/>
  <c r="C269" i="62"/>
  <c r="C269" i="64" s="1"/>
  <c r="E277" i="66"/>
  <c r="C277" i="66" s="1"/>
  <c r="C261" i="62"/>
  <c r="C261" i="64" s="1"/>
  <c r="E269" i="66"/>
  <c r="C269" i="66" s="1"/>
  <c r="C253" i="62"/>
  <c r="C253" i="64" s="1"/>
  <c r="E261" i="66"/>
  <c r="C261" i="66" s="1"/>
  <c r="C245" i="62"/>
  <c r="C245" i="64" s="1"/>
  <c r="E253" i="66"/>
  <c r="C253" i="66" s="1"/>
  <c r="C237" i="62"/>
  <c r="C237" i="64" s="1"/>
  <c r="D139" i="64"/>
  <c r="D106" i="64"/>
  <c r="D136" i="64"/>
  <c r="D9" i="64"/>
  <c r="D146" i="64"/>
  <c r="D121" i="64"/>
  <c r="D40" i="64"/>
  <c r="D77" i="64"/>
  <c r="D20" i="64"/>
  <c r="D42" i="64"/>
  <c r="D140" i="64"/>
  <c r="D87" i="64"/>
  <c r="D41" i="64"/>
  <c r="D30" i="64"/>
  <c r="D83" i="64"/>
  <c r="D82" i="64"/>
  <c r="D15" i="64"/>
  <c r="D33" i="64"/>
  <c r="D22" i="64"/>
  <c r="D107" i="64"/>
  <c r="D52" i="64"/>
  <c r="D150" i="64"/>
  <c r="E278" i="66"/>
  <c r="C278" i="66" s="1"/>
  <c r="C262" i="62"/>
  <c r="C262" i="64" s="1"/>
  <c r="D67" i="64"/>
  <c r="D142" i="64"/>
  <c r="D118" i="64"/>
  <c r="D58" i="64"/>
  <c r="D90" i="64"/>
  <c r="E268" i="66"/>
  <c r="C268" i="66" s="1"/>
  <c r="C252" i="62"/>
  <c r="C252" i="64" s="1"/>
  <c r="D29" i="64"/>
  <c r="D99" i="64"/>
  <c r="D62" i="64"/>
  <c r="D39" i="64"/>
  <c r="D28" i="64"/>
  <c r="D120" i="64"/>
  <c r="D69" i="64"/>
  <c r="D35" i="64"/>
  <c r="D63" i="64"/>
  <c r="D38" i="64"/>
  <c r="D141" i="64"/>
  <c r="D134" i="64"/>
  <c r="D143" i="64"/>
  <c r="D109" i="64"/>
  <c r="D64" i="64"/>
  <c r="E276" i="66"/>
  <c r="C276" i="66" s="1"/>
  <c r="C260" i="62"/>
  <c r="C260" i="64" s="1"/>
  <c r="E252" i="66"/>
  <c r="C252" i="66" s="1"/>
  <c r="C236" i="62"/>
  <c r="C236" i="64" s="1"/>
  <c r="D81" i="64"/>
  <c r="E275" i="66"/>
  <c r="C275" i="66" s="1"/>
  <c r="C259" i="62"/>
  <c r="C259" i="64" s="1"/>
  <c r="E259" i="66"/>
  <c r="C259" i="66" s="1"/>
  <c r="C243" i="62"/>
  <c r="C243" i="64" s="1"/>
  <c r="D56" i="64"/>
  <c r="D129" i="64"/>
  <c r="D119" i="64"/>
  <c r="D32" i="64"/>
  <c r="D108" i="64"/>
  <c r="D76" i="64"/>
  <c r="D24" i="64"/>
  <c r="D130" i="64"/>
  <c r="D27" i="64"/>
  <c r="D97" i="64"/>
  <c r="D133" i="64"/>
  <c r="D53" i="64"/>
  <c r="D60" i="64"/>
  <c r="D147" i="64"/>
  <c r="D11" i="64"/>
  <c r="D23" i="64"/>
  <c r="D89" i="64"/>
  <c r="G1" i="3"/>
  <c r="G8" i="3" s="1" a="1"/>
  <c r="G8" i="3" s="1"/>
  <c r="F1" i="3"/>
  <c r="F39" i="3" s="1" a="1"/>
  <c r="F39" i="3" s="1"/>
  <c r="E1" i="3"/>
  <c r="E11" i="3" s="1" a="1"/>
  <c r="E11"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6" i="3" a="1"/>
  <c r="C216" i="3" s="1"/>
  <c r="C217" i="3" a="1"/>
  <c r="C217" i="3" s="1"/>
  <c r="C218" i="3" a="1"/>
  <c r="C218" i="3" s="1"/>
  <c r="C219" i="3" a="1"/>
  <c r="C219" i="3" s="1"/>
  <c r="C220" i="3" a="1"/>
  <c r="C220" i="3" s="1"/>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7" i="3" a="1"/>
  <c r="C7" i="3" s="1"/>
  <c r="C6" i="3" a="1"/>
  <c r="C6" i="3" s="1"/>
  <c r="B6" i="3"/>
  <c r="B349" i="3"/>
  <c r="B350" i="3" s="1"/>
  <c r="B351" i="3" s="1"/>
  <c r="B352" i="3" s="1"/>
  <c r="B353" i="3" s="1"/>
  <c r="B354" i="3" s="1"/>
  <c r="B355" i="3" s="1"/>
  <c r="B356" i="3" s="1"/>
  <c r="B357" i="3" s="1"/>
  <c r="B358" i="3" s="1"/>
  <c r="B335" i="3"/>
  <c r="B336" i="3"/>
  <c r="B337" i="3" s="1"/>
  <c r="B338" i="3" s="1"/>
  <c r="B339" i="3" s="1"/>
  <c r="B340" i="3" s="1"/>
  <c r="B341" i="3" s="1"/>
  <c r="B342" i="3" s="1"/>
  <c r="B343" i="3" s="1"/>
  <c r="B344" i="3" s="1"/>
  <c r="B345" i="3" s="1"/>
  <c r="B346" i="3" s="1"/>
  <c r="B347" i="3" s="1"/>
  <c r="B348" i="3" s="1"/>
  <c r="B319" i="3"/>
  <c r="B320" i="3" s="1"/>
  <c r="B321" i="3" s="1"/>
  <c r="B322" i="3" s="1"/>
  <c r="B323" i="3" s="1"/>
  <c r="B324" i="3" s="1"/>
  <c r="B325" i="3" s="1"/>
  <c r="B326" i="3" s="1"/>
  <c r="B327" i="3" s="1"/>
  <c r="B328" i="3" s="1"/>
  <c r="B329" i="3" s="1"/>
  <c r="B330" i="3" s="1"/>
  <c r="B331" i="3" s="1"/>
  <c r="B332" i="3" s="1"/>
  <c r="B333" i="3" s="1"/>
  <c r="B334" i="3" s="1"/>
  <c r="D235" i="65" l="1"/>
  <c r="F235" i="65" s="1"/>
  <c r="E236" i="104"/>
  <c r="C236" i="104" s="1"/>
  <c r="C220" i="103"/>
  <c r="D219" i="65"/>
  <c r="F219" i="65" s="1"/>
  <c r="E220" i="104"/>
  <c r="C220" i="104" s="1"/>
  <c r="C204" i="103"/>
  <c r="D211" i="65"/>
  <c r="F211" i="65" s="1"/>
  <c r="E212" i="104"/>
  <c r="C212" i="104" s="1"/>
  <c r="C196" i="103"/>
  <c r="D203" i="65"/>
  <c r="F203" i="65" s="1"/>
  <c r="E204" i="104"/>
  <c r="C204" i="104" s="1"/>
  <c r="C188" i="103"/>
  <c r="E196" i="104"/>
  <c r="C196" i="104" s="1"/>
  <c r="D195" i="65"/>
  <c r="F195" i="65" s="1"/>
  <c r="C180" i="103"/>
  <c r="E188" i="104"/>
  <c r="C188" i="104" s="1"/>
  <c r="D187" i="65"/>
  <c r="F187" i="65" s="1"/>
  <c r="C172" i="103"/>
  <c r="E180" i="104"/>
  <c r="C180" i="104" s="1"/>
  <c r="D179" i="65"/>
  <c r="F179" i="65" s="1"/>
  <c r="C164" i="103"/>
  <c r="D171" i="65"/>
  <c r="F171" i="65" s="1"/>
  <c r="E172" i="104"/>
  <c r="C172" i="104" s="1"/>
  <c r="C156" i="103"/>
  <c r="E164" i="104"/>
  <c r="C164" i="104" s="1"/>
  <c r="D163" i="65"/>
  <c r="F163" i="65" s="1"/>
  <c r="C148" i="103"/>
  <c r="D155" i="65"/>
  <c r="F155" i="65" s="1"/>
  <c r="E156" i="104"/>
  <c r="C156" i="104" s="1"/>
  <c r="C140" i="103"/>
  <c r="D147" i="65"/>
  <c r="F147" i="65" s="1"/>
  <c r="E148" i="104"/>
  <c r="C148" i="104" s="1"/>
  <c r="C132" i="103"/>
  <c r="D139" i="65"/>
  <c r="E140" i="104"/>
  <c r="C124" i="103"/>
  <c r="AA91" i="77"/>
  <c r="E132" i="104"/>
  <c r="D131" i="65"/>
  <c r="C116" i="103"/>
  <c r="AA83" i="77"/>
  <c r="D123" i="65"/>
  <c r="E124" i="104"/>
  <c r="C108" i="103"/>
  <c r="AX108" i="103" s="1"/>
  <c r="AA75" i="77"/>
  <c r="D115" i="65"/>
  <c r="E116" i="104"/>
  <c r="C100" i="103"/>
  <c r="AX100" i="103" s="1"/>
  <c r="AA67" i="77"/>
  <c r="E108" i="104"/>
  <c r="D107" i="65"/>
  <c r="C92" i="103"/>
  <c r="AX92" i="103" s="1"/>
  <c r="D99" i="65"/>
  <c r="E100" i="104"/>
  <c r="C84" i="103"/>
  <c r="D91" i="65"/>
  <c r="E92" i="104"/>
  <c r="C76" i="103"/>
  <c r="AX76" i="103" s="1"/>
  <c r="D83" i="65"/>
  <c r="E84" i="104"/>
  <c r="C68" i="103"/>
  <c r="AX68" i="103" s="1"/>
  <c r="D75" i="65"/>
  <c r="E76" i="104"/>
  <c r="C60" i="103"/>
  <c r="AX60" i="103" s="1"/>
  <c r="E68" i="104"/>
  <c r="D67" i="65"/>
  <c r="C52" i="103"/>
  <c r="AX52" i="103" s="1"/>
  <c r="E60" i="104"/>
  <c r="D59" i="65"/>
  <c r="C44" i="103"/>
  <c r="AX44" i="103" s="1"/>
  <c r="E52" i="104"/>
  <c r="D51" i="65"/>
  <c r="C36" i="103"/>
  <c r="AX36" i="103" s="1"/>
  <c r="AM49" i="70"/>
  <c r="D43" i="65"/>
  <c r="E44" i="104"/>
  <c r="C28" i="103"/>
  <c r="AX28" i="103" s="1"/>
  <c r="AM41" i="70"/>
  <c r="D35" i="65"/>
  <c r="E36" i="104"/>
  <c r="C20" i="103"/>
  <c r="AX20" i="103" s="1"/>
  <c r="AM33" i="70"/>
  <c r="E28" i="104"/>
  <c r="D27" i="65"/>
  <c r="C12" i="103"/>
  <c r="AX12" i="103" s="1"/>
  <c r="E20" i="66"/>
  <c r="Q20" i="66" s="1"/>
  <c r="D19" i="65"/>
  <c r="E19" i="65" s="1"/>
  <c r="E20" i="104"/>
  <c r="D11" i="65"/>
  <c r="E11" i="65" s="1"/>
  <c r="E12" i="104"/>
  <c r="D227" i="65"/>
  <c r="F227" i="65" s="1"/>
  <c r="E228" i="104"/>
  <c r="C228" i="104" s="1"/>
  <c r="C212" i="103"/>
  <c r="D242" i="65"/>
  <c r="F242" i="65" s="1"/>
  <c r="E243" i="104"/>
  <c r="C243" i="104" s="1"/>
  <c r="C227" i="103"/>
  <c r="D234" i="65"/>
  <c r="F234" i="65" s="1"/>
  <c r="E235" i="104"/>
  <c r="C235" i="104" s="1"/>
  <c r="C219" i="103"/>
  <c r="D226" i="65"/>
  <c r="F226" i="65" s="1"/>
  <c r="E227" i="104"/>
  <c r="C227" i="104" s="1"/>
  <c r="C211" i="103"/>
  <c r="D218" i="65"/>
  <c r="F218" i="65" s="1"/>
  <c r="E219" i="104"/>
  <c r="C219" i="104" s="1"/>
  <c r="C203" i="103"/>
  <c r="D210" i="65"/>
  <c r="F210" i="65" s="1"/>
  <c r="E211" i="104"/>
  <c r="C211" i="104" s="1"/>
  <c r="C195" i="103"/>
  <c r="D202" i="65"/>
  <c r="F202" i="65" s="1"/>
  <c r="E203" i="104"/>
  <c r="C203" i="104" s="1"/>
  <c r="C187" i="103"/>
  <c r="D194" i="65"/>
  <c r="F194" i="65" s="1"/>
  <c r="E195" i="104"/>
  <c r="C195" i="104" s="1"/>
  <c r="C179" i="103"/>
  <c r="D186" i="65"/>
  <c r="F186" i="65" s="1"/>
  <c r="E187" i="104"/>
  <c r="C187" i="104" s="1"/>
  <c r="C171" i="103"/>
  <c r="D178" i="65"/>
  <c r="F178" i="65" s="1"/>
  <c r="E179" i="104"/>
  <c r="C179" i="104" s="1"/>
  <c r="C163" i="103"/>
  <c r="D170" i="65"/>
  <c r="F170" i="65" s="1"/>
  <c r="E171" i="104"/>
  <c r="C171" i="104" s="1"/>
  <c r="C155" i="103"/>
  <c r="D162" i="65"/>
  <c r="F162" i="65" s="1"/>
  <c r="E163" i="104"/>
  <c r="C163" i="104" s="1"/>
  <c r="C147" i="103"/>
  <c r="D154" i="65"/>
  <c r="F154" i="65" s="1"/>
  <c r="E155" i="104"/>
  <c r="C155" i="104" s="1"/>
  <c r="C139" i="103"/>
  <c r="D146" i="65"/>
  <c r="F146" i="65" s="1"/>
  <c r="E147" i="104"/>
  <c r="C147" i="104" s="1"/>
  <c r="C131" i="103"/>
  <c r="D138" i="65"/>
  <c r="E139" i="104"/>
  <c r="C123" i="103"/>
  <c r="AA90" i="77"/>
  <c r="D130" i="65"/>
  <c r="E131" i="104"/>
  <c r="C115" i="103"/>
  <c r="AA82" i="77"/>
  <c r="D122" i="65"/>
  <c r="E123" i="104"/>
  <c r="C107" i="103"/>
  <c r="AX107" i="103" s="1"/>
  <c r="AA74" i="77"/>
  <c r="D114" i="65"/>
  <c r="E115" i="104"/>
  <c r="C99" i="103"/>
  <c r="AX99" i="103" s="1"/>
  <c r="D106" i="65"/>
  <c r="E107" i="104"/>
  <c r="C91" i="103"/>
  <c r="AX91" i="103" s="1"/>
  <c r="D98" i="65"/>
  <c r="E99" i="104"/>
  <c r="C83" i="103"/>
  <c r="AX83" i="103" s="1"/>
  <c r="D90" i="65"/>
  <c r="E91" i="104"/>
  <c r="C75" i="103"/>
  <c r="AX75" i="103" s="1"/>
  <c r="D82" i="65"/>
  <c r="E83" i="104"/>
  <c r="C67" i="103"/>
  <c r="AX67" i="103" s="1"/>
  <c r="D74" i="65"/>
  <c r="E75" i="104"/>
  <c r="C59" i="103"/>
  <c r="AX59" i="103" s="1"/>
  <c r="D66" i="65"/>
  <c r="E67" i="104"/>
  <c r="C51" i="103"/>
  <c r="AX51" i="103" s="1"/>
  <c r="D58" i="65"/>
  <c r="E59" i="104"/>
  <c r="C43" i="103"/>
  <c r="AX43" i="103" s="1"/>
  <c r="D50" i="65"/>
  <c r="E51" i="104"/>
  <c r="C35" i="103"/>
  <c r="AX35" i="103" s="1"/>
  <c r="AM48" i="70"/>
  <c r="D42" i="65"/>
  <c r="E43" i="104"/>
  <c r="C27" i="103"/>
  <c r="AX27" i="103" s="1"/>
  <c r="AM40" i="70"/>
  <c r="D34" i="65"/>
  <c r="E35" i="104"/>
  <c r="C19" i="103"/>
  <c r="AX19" i="103" s="1"/>
  <c r="AM32" i="70"/>
  <c r="D26" i="65"/>
  <c r="E27" i="104"/>
  <c r="C11" i="103"/>
  <c r="AX11" i="103" s="1"/>
  <c r="E19" i="66"/>
  <c r="Q19" i="66" s="1"/>
  <c r="D18" i="65"/>
  <c r="E18" i="65" s="1"/>
  <c r="E19" i="104"/>
  <c r="D10" i="65"/>
  <c r="E10" i="65" s="1"/>
  <c r="E11" i="104"/>
  <c r="D241" i="65"/>
  <c r="F241" i="65" s="1"/>
  <c r="E242" i="104"/>
  <c r="C242" i="104" s="1"/>
  <c r="C226" i="103"/>
  <c r="D233" i="65"/>
  <c r="F233" i="65" s="1"/>
  <c r="E234" i="104"/>
  <c r="C234" i="104" s="1"/>
  <c r="C218" i="103"/>
  <c r="D225" i="65"/>
  <c r="F225" i="65" s="1"/>
  <c r="E226" i="104"/>
  <c r="C226" i="104" s="1"/>
  <c r="C210" i="103"/>
  <c r="D217" i="65"/>
  <c r="F217" i="65" s="1"/>
  <c r="E218" i="104"/>
  <c r="C218" i="104" s="1"/>
  <c r="C202" i="103"/>
  <c r="D209" i="65"/>
  <c r="F209" i="65" s="1"/>
  <c r="E210" i="104"/>
  <c r="C210" i="104" s="1"/>
  <c r="C194" i="103"/>
  <c r="D201" i="65"/>
  <c r="F201" i="65" s="1"/>
  <c r="E202" i="104"/>
  <c r="C202" i="104" s="1"/>
  <c r="C186" i="103"/>
  <c r="D193" i="65"/>
  <c r="F193" i="65" s="1"/>
  <c r="E194" i="104"/>
  <c r="C194" i="104" s="1"/>
  <c r="C178" i="103"/>
  <c r="D185" i="65"/>
  <c r="F185" i="65" s="1"/>
  <c r="E186" i="104"/>
  <c r="C186" i="104" s="1"/>
  <c r="C170" i="103"/>
  <c r="D177" i="65"/>
  <c r="F177" i="65" s="1"/>
  <c r="E178" i="104"/>
  <c r="C178" i="104" s="1"/>
  <c r="C162" i="103"/>
  <c r="D169" i="65"/>
  <c r="F169" i="65" s="1"/>
  <c r="E170" i="104"/>
  <c r="C170" i="104" s="1"/>
  <c r="C154" i="103"/>
  <c r="D161" i="65"/>
  <c r="F161" i="65" s="1"/>
  <c r="E162" i="104"/>
  <c r="C162" i="104" s="1"/>
  <c r="C146" i="103"/>
  <c r="D153" i="65"/>
  <c r="F153" i="65" s="1"/>
  <c r="E154" i="104"/>
  <c r="C154" i="104" s="1"/>
  <c r="C138" i="103"/>
  <c r="D145" i="65"/>
  <c r="F145" i="65" s="1"/>
  <c r="E146" i="104"/>
  <c r="C146" i="104" s="1"/>
  <c r="C130" i="103"/>
  <c r="AA97" i="77"/>
  <c r="D137" i="65"/>
  <c r="E138" i="104"/>
  <c r="C122" i="103"/>
  <c r="AA89" i="77"/>
  <c r="D129" i="65"/>
  <c r="E130" i="104"/>
  <c r="C114" i="103"/>
  <c r="AA81" i="77"/>
  <c r="D121" i="65"/>
  <c r="E122" i="104"/>
  <c r="C106" i="103"/>
  <c r="AX106" i="103" s="1"/>
  <c r="AA73" i="77"/>
  <c r="D113" i="65"/>
  <c r="E114" i="104"/>
  <c r="C98" i="103"/>
  <c r="AX98" i="103" s="1"/>
  <c r="AA65" i="77"/>
  <c r="D105" i="65"/>
  <c r="E106" i="104"/>
  <c r="C90" i="103"/>
  <c r="AX90" i="103" s="1"/>
  <c r="D97" i="65"/>
  <c r="E98" i="104"/>
  <c r="C82" i="103"/>
  <c r="AX82" i="103" s="1"/>
  <c r="D89" i="65"/>
  <c r="E90" i="104"/>
  <c r="C74" i="103"/>
  <c r="AX74" i="103" s="1"/>
  <c r="D81" i="65"/>
  <c r="E82" i="104"/>
  <c r="C66" i="103"/>
  <c r="AX66" i="103" s="1"/>
  <c r="D73" i="65"/>
  <c r="E74" i="104"/>
  <c r="C58" i="103"/>
  <c r="AX58" i="103" s="1"/>
  <c r="D65" i="65"/>
  <c r="E66" i="104"/>
  <c r="C50" i="103"/>
  <c r="AX50" i="103" s="1"/>
  <c r="D57" i="65"/>
  <c r="E58" i="104"/>
  <c r="C42" i="103"/>
  <c r="AX42" i="103" s="1"/>
  <c r="D49" i="65"/>
  <c r="E50" i="104"/>
  <c r="C34" i="103"/>
  <c r="AX34" i="103" s="1"/>
  <c r="AM47" i="70"/>
  <c r="D41" i="65"/>
  <c r="E42" i="104"/>
  <c r="C26" i="103"/>
  <c r="AX26" i="103" s="1"/>
  <c r="AM39" i="70"/>
  <c r="D33" i="65"/>
  <c r="E34" i="104"/>
  <c r="C18" i="103"/>
  <c r="AX18" i="103" s="1"/>
  <c r="AM31" i="70"/>
  <c r="D25" i="65"/>
  <c r="E26" i="104"/>
  <c r="C10" i="103"/>
  <c r="AX10" i="103" s="1"/>
  <c r="E18" i="66"/>
  <c r="Q18" i="66" s="1"/>
  <c r="D17" i="65"/>
  <c r="E17" i="65" s="1"/>
  <c r="E18" i="104"/>
  <c r="D9" i="65"/>
  <c r="E9" i="65" s="1"/>
  <c r="E10" i="104"/>
  <c r="E244" i="104"/>
  <c r="C244" i="104" s="1"/>
  <c r="D243" i="65"/>
  <c r="F243" i="65" s="1"/>
  <c r="C228" i="103"/>
  <c r="D240" i="65"/>
  <c r="F240" i="65" s="1"/>
  <c r="E241" i="104"/>
  <c r="C241" i="104" s="1"/>
  <c r="C225" i="103"/>
  <c r="D232" i="65"/>
  <c r="F232" i="65" s="1"/>
  <c r="E233" i="104"/>
  <c r="C233" i="104" s="1"/>
  <c r="C217" i="103"/>
  <c r="D224" i="65"/>
  <c r="F224" i="65" s="1"/>
  <c r="E225" i="104"/>
  <c r="C225" i="104" s="1"/>
  <c r="C209" i="103"/>
  <c r="D216" i="65"/>
  <c r="F216" i="65" s="1"/>
  <c r="E217" i="104"/>
  <c r="C217" i="104" s="1"/>
  <c r="C201" i="103"/>
  <c r="D208" i="65"/>
  <c r="F208" i="65" s="1"/>
  <c r="E209" i="104"/>
  <c r="C209" i="104" s="1"/>
  <c r="C193" i="103"/>
  <c r="D200" i="65"/>
  <c r="F200" i="65" s="1"/>
  <c r="E201" i="104"/>
  <c r="C201" i="104" s="1"/>
  <c r="C185" i="103"/>
  <c r="D192" i="65"/>
  <c r="F192" i="65" s="1"/>
  <c r="E193" i="104"/>
  <c r="C193" i="104" s="1"/>
  <c r="C177" i="103"/>
  <c r="D184" i="65"/>
  <c r="F184" i="65" s="1"/>
  <c r="E185" i="104"/>
  <c r="C185" i="104" s="1"/>
  <c r="C169" i="103"/>
  <c r="D176" i="65"/>
  <c r="F176" i="65" s="1"/>
  <c r="E177" i="104"/>
  <c r="C177" i="104" s="1"/>
  <c r="C161" i="103"/>
  <c r="D168" i="65"/>
  <c r="F168" i="65" s="1"/>
  <c r="E169" i="104"/>
  <c r="C169" i="104" s="1"/>
  <c r="C153" i="103"/>
  <c r="D160" i="65"/>
  <c r="F160" i="65" s="1"/>
  <c r="E161" i="104"/>
  <c r="C161" i="104" s="1"/>
  <c r="C145" i="103"/>
  <c r="D152" i="65"/>
  <c r="F152" i="65" s="1"/>
  <c r="E153" i="104"/>
  <c r="C153" i="104" s="1"/>
  <c r="C137" i="103"/>
  <c r="D144" i="65"/>
  <c r="F144" i="65" s="1"/>
  <c r="E145" i="104"/>
  <c r="C145" i="104" s="1"/>
  <c r="C129" i="103"/>
  <c r="D136" i="65"/>
  <c r="E137" i="104"/>
  <c r="C121" i="103"/>
  <c r="AA88" i="77"/>
  <c r="D128" i="65"/>
  <c r="E129" i="104"/>
  <c r="C113" i="103"/>
  <c r="AA80" i="77"/>
  <c r="D120" i="65"/>
  <c r="E121" i="104"/>
  <c r="C105" i="103"/>
  <c r="AX105" i="103" s="1"/>
  <c r="D112" i="65"/>
  <c r="E113" i="104"/>
  <c r="C97" i="103"/>
  <c r="D104" i="65"/>
  <c r="E105" i="104"/>
  <c r="C89" i="103"/>
  <c r="AX89" i="103" s="1"/>
  <c r="D96" i="65"/>
  <c r="E97" i="104"/>
  <c r="C81" i="103"/>
  <c r="AX81" i="103" s="1"/>
  <c r="D88" i="65"/>
  <c r="E89" i="104"/>
  <c r="C73" i="103"/>
  <c r="AX73" i="103" s="1"/>
  <c r="D80" i="65"/>
  <c r="E81" i="104"/>
  <c r="C65" i="103"/>
  <c r="AX65" i="103" s="1"/>
  <c r="D72" i="65"/>
  <c r="E73" i="104"/>
  <c r="C57" i="103"/>
  <c r="AX57" i="103" s="1"/>
  <c r="D64" i="65"/>
  <c r="E65" i="104"/>
  <c r="C49" i="103"/>
  <c r="AX49" i="103" s="1"/>
  <c r="D56" i="65"/>
  <c r="E57" i="104"/>
  <c r="C41" i="103"/>
  <c r="D48" i="65"/>
  <c r="E49" i="104"/>
  <c r="C33" i="103"/>
  <c r="AX33" i="103" s="1"/>
  <c r="AM46" i="70"/>
  <c r="D40" i="65"/>
  <c r="E41" i="104"/>
  <c r="C25" i="103"/>
  <c r="AX25" i="103" s="1"/>
  <c r="AM38" i="70"/>
  <c r="D32" i="65"/>
  <c r="E33" i="104"/>
  <c r="C17" i="103"/>
  <c r="AX17" i="103" s="1"/>
  <c r="AM30" i="70"/>
  <c r="D24" i="65"/>
  <c r="E25" i="104"/>
  <c r="C9" i="103"/>
  <c r="AX9" i="103" s="1"/>
  <c r="E17" i="66"/>
  <c r="Q17" i="66" s="1"/>
  <c r="D16" i="65"/>
  <c r="E16" i="65" s="1"/>
  <c r="E17" i="104"/>
  <c r="D8" i="65"/>
  <c r="E8" i="65" s="1"/>
  <c r="E9" i="104"/>
  <c r="D247" i="65"/>
  <c r="F247" i="65" s="1"/>
  <c r="E248" i="104"/>
  <c r="C248" i="104" s="1"/>
  <c r="C232" i="103"/>
  <c r="D239" i="65"/>
  <c r="F239" i="65" s="1"/>
  <c r="E240" i="104"/>
  <c r="C240" i="104" s="1"/>
  <c r="C224" i="103"/>
  <c r="D231" i="65"/>
  <c r="F231" i="65" s="1"/>
  <c r="E232" i="104"/>
  <c r="C232" i="104" s="1"/>
  <c r="C216" i="103"/>
  <c r="D223" i="65"/>
  <c r="F223" i="65" s="1"/>
  <c r="E224" i="104"/>
  <c r="C224" i="104" s="1"/>
  <c r="C208" i="103"/>
  <c r="D215" i="65"/>
  <c r="F215" i="65" s="1"/>
  <c r="E216" i="104"/>
  <c r="C216" i="104" s="1"/>
  <c r="C200" i="103"/>
  <c r="D207" i="65"/>
  <c r="F207" i="65" s="1"/>
  <c r="E208" i="104"/>
  <c r="C208" i="104" s="1"/>
  <c r="C192" i="103"/>
  <c r="D199" i="65"/>
  <c r="F199" i="65" s="1"/>
  <c r="E200" i="104"/>
  <c r="C200" i="104" s="1"/>
  <c r="C184" i="103"/>
  <c r="D191" i="65"/>
  <c r="F191" i="65" s="1"/>
  <c r="E192" i="104"/>
  <c r="C192" i="104" s="1"/>
  <c r="C176" i="103"/>
  <c r="D183" i="65"/>
  <c r="F183" i="65" s="1"/>
  <c r="E184" i="104"/>
  <c r="C184" i="104" s="1"/>
  <c r="C168" i="103"/>
  <c r="D175" i="65"/>
  <c r="F175" i="65" s="1"/>
  <c r="E176" i="104"/>
  <c r="C176" i="104" s="1"/>
  <c r="C160" i="103"/>
  <c r="D167" i="65"/>
  <c r="F167" i="65" s="1"/>
  <c r="E168" i="104"/>
  <c r="C168" i="104" s="1"/>
  <c r="C152" i="103"/>
  <c r="D159" i="65"/>
  <c r="F159" i="65" s="1"/>
  <c r="E160" i="104"/>
  <c r="C160" i="104" s="1"/>
  <c r="C144" i="103"/>
  <c r="D151" i="65"/>
  <c r="F151" i="65" s="1"/>
  <c r="E152" i="104"/>
  <c r="C152" i="104" s="1"/>
  <c r="C136" i="103"/>
  <c r="D143" i="65"/>
  <c r="F143" i="65" s="1"/>
  <c r="E144" i="104"/>
  <c r="C144" i="104" s="1"/>
  <c r="C128" i="103"/>
  <c r="D135" i="65"/>
  <c r="E136" i="104"/>
  <c r="C120" i="103"/>
  <c r="D127" i="65"/>
  <c r="E128" i="104"/>
  <c r="C112" i="103"/>
  <c r="D119" i="65"/>
  <c r="E120" i="104"/>
  <c r="C104" i="103"/>
  <c r="AX104" i="103" s="1"/>
  <c r="D111" i="65"/>
  <c r="E112" i="104"/>
  <c r="C96" i="103"/>
  <c r="AX96" i="103" s="1"/>
  <c r="D103" i="65"/>
  <c r="E104" i="104"/>
  <c r="C88" i="103"/>
  <c r="AX88" i="103" s="1"/>
  <c r="D95" i="65"/>
  <c r="E96" i="104"/>
  <c r="C80" i="103"/>
  <c r="AX80" i="103" s="1"/>
  <c r="D87" i="65"/>
  <c r="E88" i="104"/>
  <c r="C72" i="103"/>
  <c r="AX72" i="103" s="1"/>
  <c r="D79" i="65"/>
  <c r="E80" i="104"/>
  <c r="C64" i="103"/>
  <c r="AX64" i="103" s="1"/>
  <c r="D71" i="65"/>
  <c r="E72" i="104"/>
  <c r="C56" i="103"/>
  <c r="AX56" i="103" s="1"/>
  <c r="D63" i="65"/>
  <c r="E64" i="104"/>
  <c r="C48" i="103"/>
  <c r="AX48" i="103" s="1"/>
  <c r="D55" i="65"/>
  <c r="E56" i="104"/>
  <c r="C40" i="103"/>
  <c r="AX40" i="103" s="1"/>
  <c r="D47" i="65"/>
  <c r="E48" i="104"/>
  <c r="C32" i="103"/>
  <c r="AX32" i="103" s="1"/>
  <c r="AM45" i="70"/>
  <c r="D39" i="65"/>
  <c r="E40" i="104"/>
  <c r="C24" i="103"/>
  <c r="AX24" i="103" s="1"/>
  <c r="AM37" i="70"/>
  <c r="D31" i="65"/>
  <c r="E32" i="104"/>
  <c r="C16" i="103"/>
  <c r="AX16" i="103" s="1"/>
  <c r="AM29" i="70"/>
  <c r="D23" i="65"/>
  <c r="E24" i="104"/>
  <c r="C8" i="103"/>
  <c r="D15" i="65"/>
  <c r="E15" i="65" s="1"/>
  <c r="E16" i="104"/>
  <c r="D7" i="65"/>
  <c r="E7" i="65" s="1"/>
  <c r="E8" i="104"/>
  <c r="D246" i="65"/>
  <c r="F246" i="65" s="1"/>
  <c r="E247" i="104"/>
  <c r="C247" i="104" s="1"/>
  <c r="C231" i="103"/>
  <c r="D238" i="65"/>
  <c r="F238" i="65" s="1"/>
  <c r="E239" i="104"/>
  <c r="C239" i="104" s="1"/>
  <c r="C223" i="103"/>
  <c r="D230" i="65"/>
  <c r="F230" i="65" s="1"/>
  <c r="E231" i="104"/>
  <c r="C231" i="104" s="1"/>
  <c r="C215" i="103"/>
  <c r="D222" i="65"/>
  <c r="F222" i="65" s="1"/>
  <c r="E223" i="104"/>
  <c r="C223" i="104" s="1"/>
  <c r="C207" i="103"/>
  <c r="D214" i="65"/>
  <c r="F214" i="65" s="1"/>
  <c r="E215" i="104"/>
  <c r="C215" i="104" s="1"/>
  <c r="C199" i="103"/>
  <c r="D206" i="65"/>
  <c r="F206" i="65" s="1"/>
  <c r="E207" i="104"/>
  <c r="C207" i="104" s="1"/>
  <c r="C191" i="103"/>
  <c r="D198" i="65"/>
  <c r="F198" i="65" s="1"/>
  <c r="E199" i="104"/>
  <c r="C199" i="104" s="1"/>
  <c r="C183" i="103"/>
  <c r="D190" i="65"/>
  <c r="F190" i="65" s="1"/>
  <c r="E191" i="104"/>
  <c r="C191" i="104" s="1"/>
  <c r="C175" i="103"/>
  <c r="D182" i="65"/>
  <c r="F182" i="65" s="1"/>
  <c r="E183" i="104"/>
  <c r="C183" i="104" s="1"/>
  <c r="C167" i="103"/>
  <c r="D174" i="65"/>
  <c r="F174" i="65" s="1"/>
  <c r="E175" i="104"/>
  <c r="C175" i="104" s="1"/>
  <c r="C159" i="103"/>
  <c r="D166" i="65"/>
  <c r="F166" i="65" s="1"/>
  <c r="E167" i="104"/>
  <c r="C167" i="104" s="1"/>
  <c r="C151" i="103"/>
  <c r="D158" i="65"/>
  <c r="F158" i="65" s="1"/>
  <c r="E159" i="104"/>
  <c r="C159" i="104" s="1"/>
  <c r="C143" i="103"/>
  <c r="D150" i="65"/>
  <c r="F150" i="65" s="1"/>
  <c r="E151" i="104"/>
  <c r="C151" i="104" s="1"/>
  <c r="C135" i="103"/>
  <c r="D142" i="65"/>
  <c r="E143" i="104"/>
  <c r="C143" i="104" s="1"/>
  <c r="C127" i="103"/>
  <c r="X127" i="103" s="1"/>
  <c r="D120" i="72"/>
  <c r="D134" i="65"/>
  <c r="E135" i="104"/>
  <c r="C119" i="103"/>
  <c r="D126" i="65"/>
  <c r="E127" i="104"/>
  <c r="C111" i="103"/>
  <c r="D118" i="65"/>
  <c r="E119" i="104"/>
  <c r="C103" i="103"/>
  <c r="AX103" i="103" s="1"/>
  <c r="D110" i="65"/>
  <c r="E111" i="104"/>
  <c r="C95" i="103"/>
  <c r="AX95" i="103" s="1"/>
  <c r="D102" i="65"/>
  <c r="E103" i="104"/>
  <c r="C87" i="103"/>
  <c r="AX87" i="103" s="1"/>
  <c r="D94" i="65"/>
  <c r="E95" i="104"/>
  <c r="C79" i="103"/>
  <c r="AX79" i="103" s="1"/>
  <c r="D86" i="65"/>
  <c r="E87" i="104"/>
  <c r="C71" i="103"/>
  <c r="AX71" i="103" s="1"/>
  <c r="D78" i="65"/>
  <c r="E79" i="104"/>
  <c r="C63" i="103"/>
  <c r="AX63" i="103" s="1"/>
  <c r="D70" i="65"/>
  <c r="E71" i="104"/>
  <c r="C55" i="103"/>
  <c r="AX55" i="103" s="1"/>
  <c r="D62" i="65"/>
  <c r="E63" i="104"/>
  <c r="C47" i="103"/>
  <c r="AX47" i="103" s="1"/>
  <c r="D54" i="65"/>
  <c r="E55" i="104"/>
  <c r="C39" i="103"/>
  <c r="D46" i="65"/>
  <c r="E47" i="104"/>
  <c r="C31" i="103"/>
  <c r="AX31" i="103" s="1"/>
  <c r="AM44" i="70"/>
  <c r="D38" i="65"/>
  <c r="E39" i="104"/>
  <c r="C23" i="103"/>
  <c r="AX23" i="103" s="1"/>
  <c r="AM36" i="70"/>
  <c r="D30" i="65"/>
  <c r="E31" i="104"/>
  <c r="C15" i="103"/>
  <c r="AX15" i="103" s="1"/>
  <c r="D22" i="65"/>
  <c r="E22" i="65" s="1"/>
  <c r="E23" i="104"/>
  <c r="C7" i="103"/>
  <c r="D14" i="65"/>
  <c r="E14" i="65" s="1"/>
  <c r="E15" i="104"/>
  <c r="D6" i="65"/>
  <c r="E7" i="104"/>
  <c r="D245" i="65"/>
  <c r="F245" i="65" s="1"/>
  <c r="E246" i="104"/>
  <c r="C246" i="104" s="1"/>
  <c r="C230" i="103"/>
  <c r="D237" i="65"/>
  <c r="F237" i="65" s="1"/>
  <c r="E238" i="104"/>
  <c r="C238" i="104" s="1"/>
  <c r="C222" i="103"/>
  <c r="D229" i="65"/>
  <c r="F229" i="65" s="1"/>
  <c r="E230" i="104"/>
  <c r="C230" i="104" s="1"/>
  <c r="C214" i="103"/>
  <c r="D221" i="65"/>
  <c r="F221" i="65" s="1"/>
  <c r="E222" i="104"/>
  <c r="C222" i="104" s="1"/>
  <c r="C206" i="103"/>
  <c r="D213" i="65"/>
  <c r="F213" i="65" s="1"/>
  <c r="E214" i="104"/>
  <c r="C214" i="104" s="1"/>
  <c r="C198" i="103"/>
  <c r="D205" i="65"/>
  <c r="F205" i="65" s="1"/>
  <c r="E206" i="104"/>
  <c r="C206" i="104" s="1"/>
  <c r="C190" i="103"/>
  <c r="D197" i="65"/>
  <c r="F197" i="65" s="1"/>
  <c r="E198" i="104"/>
  <c r="C198" i="104" s="1"/>
  <c r="C182" i="103"/>
  <c r="D189" i="65"/>
  <c r="F189" i="65" s="1"/>
  <c r="E190" i="104"/>
  <c r="C190" i="104" s="1"/>
  <c r="C174" i="103"/>
  <c r="D181" i="65"/>
  <c r="F181" i="65" s="1"/>
  <c r="E182" i="104"/>
  <c r="C182" i="104" s="1"/>
  <c r="C166" i="103"/>
  <c r="D173" i="65"/>
  <c r="F173" i="65" s="1"/>
  <c r="E174" i="104"/>
  <c r="C174" i="104" s="1"/>
  <c r="C158" i="103"/>
  <c r="D165" i="65"/>
  <c r="F165" i="65" s="1"/>
  <c r="E166" i="104"/>
  <c r="C166" i="104" s="1"/>
  <c r="C150" i="103"/>
  <c r="D157" i="65"/>
  <c r="F157" i="65" s="1"/>
  <c r="E158" i="104"/>
  <c r="C158" i="104" s="1"/>
  <c r="C142" i="103"/>
  <c r="D149" i="65"/>
  <c r="F149" i="65" s="1"/>
  <c r="E150" i="104"/>
  <c r="C150" i="104" s="1"/>
  <c r="C134" i="103"/>
  <c r="D141" i="65"/>
  <c r="E142" i="104"/>
  <c r="C126" i="103"/>
  <c r="D133" i="65"/>
  <c r="E134" i="104"/>
  <c r="C118" i="103"/>
  <c r="AA85" i="77"/>
  <c r="D125" i="65"/>
  <c r="E126" i="104"/>
  <c r="C110" i="103"/>
  <c r="AX110" i="103" s="1"/>
  <c r="AA77" i="77"/>
  <c r="D117" i="65"/>
  <c r="E118" i="104"/>
  <c r="C102" i="103"/>
  <c r="AX102" i="103" s="1"/>
  <c r="AA69" i="77"/>
  <c r="D109" i="65"/>
  <c r="E110" i="104"/>
  <c r="C94" i="103"/>
  <c r="AX94" i="103" s="1"/>
  <c r="D101" i="65"/>
  <c r="E102" i="104"/>
  <c r="C86" i="103"/>
  <c r="AX86" i="103" s="1"/>
  <c r="D93" i="65"/>
  <c r="E94" i="104"/>
  <c r="C78" i="103"/>
  <c r="AX78" i="103" s="1"/>
  <c r="D85" i="65"/>
  <c r="E86" i="104"/>
  <c r="C70" i="103"/>
  <c r="AX70" i="103" s="1"/>
  <c r="D77" i="65"/>
  <c r="E78" i="104"/>
  <c r="C62" i="103"/>
  <c r="AX62" i="103" s="1"/>
  <c r="D69" i="65"/>
  <c r="E70" i="104"/>
  <c r="C54" i="103"/>
  <c r="AX54" i="103" s="1"/>
  <c r="D61" i="65"/>
  <c r="E62" i="104"/>
  <c r="C46" i="103"/>
  <c r="AX46" i="103" s="1"/>
  <c r="D53" i="65"/>
  <c r="E54" i="104"/>
  <c r="C38" i="103"/>
  <c r="AX38" i="103" s="1"/>
  <c r="D45" i="65"/>
  <c r="E46" i="104"/>
  <c r="C30" i="103"/>
  <c r="AX30" i="103" s="1"/>
  <c r="AM43" i="70"/>
  <c r="D37" i="65"/>
  <c r="E38" i="104"/>
  <c r="C22" i="103"/>
  <c r="AX22" i="103" s="1"/>
  <c r="AM35" i="70"/>
  <c r="D29" i="65"/>
  <c r="E30" i="104"/>
  <c r="C14" i="103"/>
  <c r="AX14" i="103" s="1"/>
  <c r="D21" i="65"/>
  <c r="E21" i="65" s="1"/>
  <c r="E22" i="104"/>
  <c r="C6" i="103"/>
  <c r="D13" i="65"/>
  <c r="E13" i="65" s="1"/>
  <c r="E14" i="104"/>
  <c r="D5" i="65"/>
  <c r="E6" i="104"/>
  <c r="D244" i="65"/>
  <c r="F244" i="65" s="1"/>
  <c r="E245" i="104"/>
  <c r="C245" i="104" s="1"/>
  <c r="C229" i="103"/>
  <c r="D236" i="65"/>
  <c r="F236" i="65" s="1"/>
  <c r="E237" i="104"/>
  <c r="C237" i="104" s="1"/>
  <c r="C221" i="103"/>
  <c r="D228" i="65"/>
  <c r="F228" i="65" s="1"/>
  <c r="E229" i="104"/>
  <c r="C229" i="104" s="1"/>
  <c r="C213" i="103"/>
  <c r="D220" i="65"/>
  <c r="F220" i="65" s="1"/>
  <c r="E221" i="104"/>
  <c r="C221" i="104" s="1"/>
  <c r="C205" i="103"/>
  <c r="D212" i="65"/>
  <c r="F212" i="65" s="1"/>
  <c r="E213" i="104"/>
  <c r="C213" i="104" s="1"/>
  <c r="C197" i="103"/>
  <c r="D204" i="65"/>
  <c r="F204" i="65" s="1"/>
  <c r="E205" i="104"/>
  <c r="C205" i="104" s="1"/>
  <c r="C189" i="103"/>
  <c r="D196" i="65"/>
  <c r="F196" i="65" s="1"/>
  <c r="E197" i="104"/>
  <c r="C197" i="104" s="1"/>
  <c r="C181" i="103"/>
  <c r="D188" i="65"/>
  <c r="F188" i="65" s="1"/>
  <c r="E189" i="104"/>
  <c r="C189" i="104" s="1"/>
  <c r="C173" i="103"/>
  <c r="D180" i="65"/>
  <c r="F180" i="65" s="1"/>
  <c r="E181" i="104"/>
  <c r="C181" i="104" s="1"/>
  <c r="C165" i="103"/>
  <c r="D172" i="65"/>
  <c r="F172" i="65" s="1"/>
  <c r="E173" i="104"/>
  <c r="C173" i="104" s="1"/>
  <c r="C157" i="103"/>
  <c r="D164" i="65"/>
  <c r="F164" i="65" s="1"/>
  <c r="E165" i="104"/>
  <c r="C165" i="104" s="1"/>
  <c r="C149" i="103"/>
  <c r="D156" i="65"/>
  <c r="F156" i="65" s="1"/>
  <c r="E157" i="104"/>
  <c r="C157" i="104" s="1"/>
  <c r="C141" i="103"/>
  <c r="D148" i="65"/>
  <c r="F148" i="65" s="1"/>
  <c r="E149" i="104"/>
  <c r="C149" i="104" s="1"/>
  <c r="C133" i="103"/>
  <c r="AA100" i="77"/>
  <c r="D140" i="65"/>
  <c r="E141" i="104"/>
  <c r="C125" i="103"/>
  <c r="AA92" i="77"/>
  <c r="D132" i="65"/>
  <c r="E133" i="104"/>
  <c r="C117" i="103"/>
  <c r="D124" i="65"/>
  <c r="E125" i="104"/>
  <c r="C109" i="103"/>
  <c r="AX109" i="103" s="1"/>
  <c r="D116" i="65"/>
  <c r="E117" i="104"/>
  <c r="C101" i="103"/>
  <c r="AX101" i="103" s="1"/>
  <c r="AA68" i="77"/>
  <c r="D108" i="65"/>
  <c r="E109" i="104"/>
  <c r="C93" i="103"/>
  <c r="AX93" i="103" s="1"/>
  <c r="D100" i="65"/>
  <c r="E101" i="104"/>
  <c r="C85" i="103"/>
  <c r="AX85" i="103" s="1"/>
  <c r="D92" i="65"/>
  <c r="E93" i="104"/>
  <c r="C77" i="103"/>
  <c r="AX77" i="103" s="1"/>
  <c r="D84" i="65"/>
  <c r="E85" i="104"/>
  <c r="C69" i="103"/>
  <c r="AX69" i="103" s="1"/>
  <c r="D76" i="65"/>
  <c r="E77" i="104"/>
  <c r="C61" i="103"/>
  <c r="AX61" i="103" s="1"/>
  <c r="D68" i="65"/>
  <c r="E69" i="104"/>
  <c r="C53" i="103"/>
  <c r="AX53" i="103" s="1"/>
  <c r="D60" i="65"/>
  <c r="E61" i="104"/>
  <c r="C45" i="103"/>
  <c r="AX45" i="103" s="1"/>
  <c r="D52" i="65"/>
  <c r="E53" i="104"/>
  <c r="C37" i="103"/>
  <c r="AX37" i="103" s="1"/>
  <c r="D44" i="65"/>
  <c r="E45" i="104"/>
  <c r="C29" i="103"/>
  <c r="AX29" i="103" s="1"/>
  <c r="AM42" i="70"/>
  <c r="D36" i="65"/>
  <c r="E37" i="104"/>
  <c r="C21" i="103"/>
  <c r="AM34" i="70"/>
  <c r="D28" i="65"/>
  <c r="E29" i="104"/>
  <c r="C13" i="103"/>
  <c r="AX13" i="103" s="1"/>
  <c r="D20" i="65"/>
  <c r="E20" i="65" s="1"/>
  <c r="E21" i="104"/>
  <c r="C5" i="103"/>
  <c r="D12" i="65"/>
  <c r="E12" i="65" s="1"/>
  <c r="E13" i="104"/>
  <c r="D4" i="65"/>
  <c r="E5" i="104"/>
  <c r="BJ53" i="76"/>
  <c r="M52" i="77" s="1"/>
  <c r="AX53" i="76"/>
  <c r="H52" i="77" s="1"/>
  <c r="BK53" i="76"/>
  <c r="N52" i="77" s="1"/>
  <c r="AY53" i="76"/>
  <c r="I52" i="77" s="1"/>
  <c r="BL53" i="76"/>
  <c r="O52" i="77" s="1"/>
  <c r="AZ53" i="76"/>
  <c r="J52" i="77" s="1"/>
  <c r="BM53" i="76"/>
  <c r="L52" i="77" s="1"/>
  <c r="BA53" i="76"/>
  <c r="B52" i="77" s="1"/>
  <c r="BK5" i="76"/>
  <c r="BJ5" i="76"/>
  <c r="BA5" i="76"/>
  <c r="B4" i="77" s="1"/>
  <c r="AZ5" i="76"/>
  <c r="AY5" i="76"/>
  <c r="AX5" i="76"/>
  <c r="BL5" i="76"/>
  <c r="BM5" i="76"/>
  <c r="L4" i="77" s="1"/>
  <c r="AM110" i="70"/>
  <c r="AA64" i="77"/>
  <c r="AA16" i="77"/>
  <c r="AM62" i="70"/>
  <c r="BL60" i="76"/>
  <c r="AZ60" i="76"/>
  <c r="BM60" i="76"/>
  <c r="BA60" i="76"/>
  <c r="AX60" i="76"/>
  <c r="AY60" i="76"/>
  <c r="BJ60" i="76"/>
  <c r="BK60" i="76"/>
  <c r="BL52" i="76"/>
  <c r="O51" i="77" s="1"/>
  <c r="AZ52" i="76"/>
  <c r="J51" i="77" s="1"/>
  <c r="BM52" i="76"/>
  <c r="L51" i="77" s="1"/>
  <c r="BA52" i="76"/>
  <c r="B51" i="77" s="1"/>
  <c r="AX52" i="76"/>
  <c r="H51" i="77" s="1"/>
  <c r="AY52" i="76"/>
  <c r="I51" i="77" s="1"/>
  <c r="BJ52" i="76"/>
  <c r="M51" i="77" s="1"/>
  <c r="BK52" i="76"/>
  <c r="N51" i="77" s="1"/>
  <c r="BL44" i="76"/>
  <c r="O43" i="77" s="1"/>
  <c r="AZ44" i="76"/>
  <c r="J43" i="77" s="1"/>
  <c r="BM44" i="76"/>
  <c r="L43" i="77" s="1"/>
  <c r="BA44" i="76"/>
  <c r="B43" i="77" s="1"/>
  <c r="AX44" i="76"/>
  <c r="H43" i="77" s="1"/>
  <c r="AY44" i="76"/>
  <c r="I43" i="77" s="1"/>
  <c r="BJ44" i="76"/>
  <c r="M43" i="77" s="1"/>
  <c r="BK44" i="76"/>
  <c r="N43" i="77" s="1"/>
  <c r="BL36" i="76"/>
  <c r="AZ36" i="76"/>
  <c r="BM36" i="76"/>
  <c r="L35" i="77" s="1"/>
  <c r="BA36" i="76"/>
  <c r="B35" i="77" s="1"/>
  <c r="AX36" i="76"/>
  <c r="AY36" i="76"/>
  <c r="BJ36" i="76"/>
  <c r="BK36" i="76"/>
  <c r="AM141" i="70"/>
  <c r="BL28" i="76"/>
  <c r="AZ28" i="76"/>
  <c r="BM28" i="76"/>
  <c r="L27" i="77" s="1"/>
  <c r="BA28" i="76"/>
  <c r="B27" i="77" s="1"/>
  <c r="AX28" i="76"/>
  <c r="AY28" i="76"/>
  <c r="BJ28" i="76"/>
  <c r="BK28" i="76"/>
  <c r="AM133" i="70"/>
  <c r="AZ20" i="76"/>
  <c r="BA20" i="76"/>
  <c r="B19" i="77" s="1"/>
  <c r="BM20" i="76"/>
  <c r="L19" i="77" s="1"/>
  <c r="BL20" i="76"/>
  <c r="BK20" i="76"/>
  <c r="BJ20" i="76"/>
  <c r="AX20" i="76"/>
  <c r="AY20" i="76"/>
  <c r="AM125" i="70"/>
  <c r="AZ12" i="76"/>
  <c r="BA12" i="76"/>
  <c r="B11" i="77" s="1"/>
  <c r="BM12" i="76"/>
  <c r="L11" i="77" s="1"/>
  <c r="BL12" i="76"/>
  <c r="BK12" i="76"/>
  <c r="BJ12" i="76"/>
  <c r="AX12" i="76"/>
  <c r="AY12" i="76"/>
  <c r="AM117" i="70"/>
  <c r="AM109" i="70"/>
  <c r="AA63" i="77"/>
  <c r="AM101" i="70"/>
  <c r="AA55" i="77"/>
  <c r="AM93" i="70"/>
  <c r="AA47" i="77"/>
  <c r="AM85" i="70"/>
  <c r="AA39" i="77"/>
  <c r="AM77" i="70"/>
  <c r="AA31" i="77"/>
  <c r="AM69" i="70"/>
  <c r="AA23" i="77"/>
  <c r="AM61" i="70"/>
  <c r="AA15" i="77"/>
  <c r="AM53" i="70"/>
  <c r="AA7" i="77"/>
  <c r="BJ61" i="76"/>
  <c r="AX61" i="76"/>
  <c r="BK61" i="76"/>
  <c r="AY61" i="76"/>
  <c r="BL61" i="76"/>
  <c r="AZ61" i="76"/>
  <c r="BM61" i="76"/>
  <c r="BA61" i="76"/>
  <c r="BK13" i="76"/>
  <c r="BJ13" i="76"/>
  <c r="AX13" i="76"/>
  <c r="AY13" i="76"/>
  <c r="AZ13" i="76"/>
  <c r="BA13" i="76"/>
  <c r="B12" i="77" s="1"/>
  <c r="BM13" i="76"/>
  <c r="L12" i="77" s="1"/>
  <c r="BL13" i="76"/>
  <c r="AM118" i="70"/>
  <c r="AM70" i="70"/>
  <c r="AA24" i="77"/>
  <c r="BJ59" i="76"/>
  <c r="AX59" i="76"/>
  <c r="BK59" i="76"/>
  <c r="AY59" i="76"/>
  <c r="BL59" i="76"/>
  <c r="AZ59" i="76"/>
  <c r="BM59" i="76"/>
  <c r="BA59" i="76"/>
  <c r="BJ51" i="76"/>
  <c r="M50" i="77" s="1"/>
  <c r="AX51" i="76"/>
  <c r="H50" i="77" s="1"/>
  <c r="BK51" i="76"/>
  <c r="N50" i="77" s="1"/>
  <c r="AY51" i="76"/>
  <c r="I50" i="77" s="1"/>
  <c r="BL51" i="76"/>
  <c r="O50" i="77" s="1"/>
  <c r="AZ51" i="76"/>
  <c r="J50" i="77" s="1"/>
  <c r="BM51" i="76"/>
  <c r="L50" i="77" s="1"/>
  <c r="BA51" i="76"/>
  <c r="B50" i="77" s="1"/>
  <c r="BJ43" i="76"/>
  <c r="M42" i="77" s="1"/>
  <c r="AX43" i="76"/>
  <c r="H42" i="77" s="1"/>
  <c r="BK43" i="76"/>
  <c r="N42" i="77" s="1"/>
  <c r="AY43" i="76"/>
  <c r="I42" i="77" s="1"/>
  <c r="BL43" i="76"/>
  <c r="O42" i="77" s="1"/>
  <c r="AZ43" i="76"/>
  <c r="J42" i="77" s="1"/>
  <c r="BM43" i="76"/>
  <c r="L42" i="77" s="1"/>
  <c r="BA43" i="76"/>
  <c r="B42" i="77" s="1"/>
  <c r="G42" i="77" s="1"/>
  <c r="BJ35" i="76"/>
  <c r="AX35" i="76"/>
  <c r="BK35" i="76"/>
  <c r="AY35" i="76"/>
  <c r="BL35" i="76"/>
  <c r="AZ35" i="76"/>
  <c r="BM35" i="76"/>
  <c r="L34" i="77" s="1"/>
  <c r="BA35" i="76"/>
  <c r="B34" i="77" s="1"/>
  <c r="AM140" i="70"/>
  <c r="BJ27" i="76"/>
  <c r="AX27" i="76"/>
  <c r="BK27" i="76"/>
  <c r="AY27" i="76"/>
  <c r="BL27" i="76"/>
  <c r="AZ27" i="76"/>
  <c r="BM27" i="76"/>
  <c r="L26" i="77" s="1"/>
  <c r="BA27" i="76"/>
  <c r="B26" i="77" s="1"/>
  <c r="AM132" i="70"/>
  <c r="BK19" i="76"/>
  <c r="BJ19" i="76"/>
  <c r="AX19" i="76"/>
  <c r="AY19" i="76"/>
  <c r="AZ19" i="76"/>
  <c r="BA19" i="76"/>
  <c r="B18" i="77" s="1"/>
  <c r="BM19" i="76"/>
  <c r="L18" i="77" s="1"/>
  <c r="BL19" i="76"/>
  <c r="AM124" i="70"/>
  <c r="BK11" i="76"/>
  <c r="BJ11" i="76"/>
  <c r="AX11" i="76"/>
  <c r="AY11" i="76"/>
  <c r="AZ11" i="76"/>
  <c r="BA11" i="76"/>
  <c r="B10" i="77" s="1"/>
  <c r="BM11" i="76"/>
  <c r="L10" i="77" s="1"/>
  <c r="BL11" i="76"/>
  <c r="AM116" i="70"/>
  <c r="AM108" i="70"/>
  <c r="AA62" i="77"/>
  <c r="AM100" i="70"/>
  <c r="AA54" i="77"/>
  <c r="AM92" i="70"/>
  <c r="AA46" i="77"/>
  <c r="AM84" i="70"/>
  <c r="AA38" i="77"/>
  <c r="AM76" i="70"/>
  <c r="AA30" i="77"/>
  <c r="AM68" i="70"/>
  <c r="AA22" i="77"/>
  <c r="AM60" i="70"/>
  <c r="AA14" i="77"/>
  <c r="AM52" i="70"/>
  <c r="AA6" i="77"/>
  <c r="AA79" i="77"/>
  <c r="AA71" i="77"/>
  <c r="BJ45" i="76"/>
  <c r="M44" i="77" s="1"/>
  <c r="AX45" i="76"/>
  <c r="H44" i="77" s="1"/>
  <c r="BK45" i="76"/>
  <c r="N44" i="77" s="1"/>
  <c r="AY45" i="76"/>
  <c r="I44" i="77" s="1"/>
  <c r="BL45" i="76"/>
  <c r="O44" i="77" s="1"/>
  <c r="AZ45" i="76"/>
  <c r="J44" i="77" s="1"/>
  <c r="BM45" i="76"/>
  <c r="L44" i="77" s="1"/>
  <c r="BA45" i="76"/>
  <c r="B44" i="77" s="1"/>
  <c r="AM102" i="70"/>
  <c r="AA56" i="77"/>
  <c r="AA8" i="77"/>
  <c r="AM54" i="70"/>
  <c r="BL34" i="76"/>
  <c r="AZ34" i="76"/>
  <c r="BM34" i="76"/>
  <c r="L33" i="77" s="1"/>
  <c r="BA34" i="76"/>
  <c r="B33" i="77" s="1"/>
  <c r="AX34" i="76"/>
  <c r="BJ34" i="76"/>
  <c r="BK34" i="76"/>
  <c r="AY34" i="76"/>
  <c r="AM139" i="70"/>
  <c r="AM107" i="70"/>
  <c r="AA61" i="77"/>
  <c r="AM91" i="70"/>
  <c r="AA45" i="77"/>
  <c r="AM75" i="70"/>
  <c r="AA29" i="77"/>
  <c r="AM67" i="70"/>
  <c r="AA21" i="77"/>
  <c r="AM59" i="70"/>
  <c r="AA13" i="77"/>
  <c r="AM51" i="70"/>
  <c r="AA5" i="77"/>
  <c r="AA95" i="77"/>
  <c r="AA93" i="77"/>
  <c r="BJ37" i="76"/>
  <c r="AX37" i="76"/>
  <c r="BK37" i="76"/>
  <c r="AY37" i="76"/>
  <c r="BL37" i="76"/>
  <c r="AZ37" i="76"/>
  <c r="BM37" i="76"/>
  <c r="L36" i="77" s="1"/>
  <c r="BA37" i="76"/>
  <c r="B36" i="77" s="1"/>
  <c r="AM142" i="70"/>
  <c r="AA48" i="77"/>
  <c r="AM94" i="70"/>
  <c r="BL58" i="76"/>
  <c r="AZ58" i="76"/>
  <c r="BM58" i="76"/>
  <c r="BA58" i="76"/>
  <c r="AX58" i="76"/>
  <c r="AY58" i="76"/>
  <c r="BJ58" i="76"/>
  <c r="BK58" i="76"/>
  <c r="BL26" i="76"/>
  <c r="AZ26" i="76"/>
  <c r="BM26" i="76"/>
  <c r="L25" i="77" s="1"/>
  <c r="BA26" i="76"/>
  <c r="B25" i="77" s="1"/>
  <c r="AY26" i="76"/>
  <c r="BJ26" i="76"/>
  <c r="AX26" i="76"/>
  <c r="BK26" i="76"/>
  <c r="AM131" i="70"/>
  <c r="AM99" i="70"/>
  <c r="AA53" i="77"/>
  <c r="AM83" i="70"/>
  <c r="AA37" i="77"/>
  <c r="BJ57" i="76"/>
  <c r="AX57" i="76"/>
  <c r="BK57" i="76"/>
  <c r="AY57" i="76"/>
  <c r="BL57" i="76"/>
  <c r="AZ57" i="76"/>
  <c r="BM57" i="76"/>
  <c r="BA57" i="76"/>
  <c r="BJ49" i="76"/>
  <c r="M48" i="77" s="1"/>
  <c r="AX49" i="76"/>
  <c r="H48" i="77" s="1"/>
  <c r="BK49" i="76"/>
  <c r="N48" i="77" s="1"/>
  <c r="AY49" i="76"/>
  <c r="I48" i="77" s="1"/>
  <c r="BL49" i="76"/>
  <c r="O48" i="77" s="1"/>
  <c r="AZ49" i="76"/>
  <c r="J48" i="77" s="1"/>
  <c r="BM49" i="76"/>
  <c r="L48" i="77" s="1"/>
  <c r="BA49" i="76"/>
  <c r="B48" i="77" s="1"/>
  <c r="BJ41" i="76"/>
  <c r="AX41" i="76"/>
  <c r="BK41" i="76"/>
  <c r="AY41" i="76"/>
  <c r="BL41" i="76"/>
  <c r="AZ41" i="76"/>
  <c r="BM41" i="76"/>
  <c r="L40" i="77" s="1"/>
  <c r="BA41" i="76"/>
  <c r="B40" i="77" s="1"/>
  <c r="AM146" i="70"/>
  <c r="BJ33" i="76"/>
  <c r="AX33" i="76"/>
  <c r="BK33" i="76"/>
  <c r="AY33" i="76"/>
  <c r="BL33" i="76"/>
  <c r="AZ33" i="76"/>
  <c r="BM33" i="76"/>
  <c r="L32" i="77" s="1"/>
  <c r="BA33" i="76"/>
  <c r="B32" i="77" s="1"/>
  <c r="AM138" i="70"/>
  <c r="BJ25" i="76"/>
  <c r="AX25" i="76"/>
  <c r="BK25" i="76"/>
  <c r="AY25" i="76"/>
  <c r="BL25" i="76"/>
  <c r="AZ25" i="76"/>
  <c r="BM25" i="76"/>
  <c r="L24" i="77" s="1"/>
  <c r="BA25" i="76"/>
  <c r="B24" i="77" s="1"/>
  <c r="AM130" i="70"/>
  <c r="BK17" i="76"/>
  <c r="BJ17" i="76"/>
  <c r="AX17" i="76"/>
  <c r="AY17" i="76"/>
  <c r="AZ17" i="76"/>
  <c r="BA17" i="76"/>
  <c r="B16" i="77" s="1"/>
  <c r="BM17" i="76"/>
  <c r="L16" i="77" s="1"/>
  <c r="BL17" i="76"/>
  <c r="AM122" i="70"/>
  <c r="BK9" i="76"/>
  <c r="BJ9" i="76"/>
  <c r="AX9" i="76"/>
  <c r="AY9" i="76"/>
  <c r="AZ9" i="76"/>
  <c r="BA9" i="76"/>
  <c r="B8" i="77" s="1"/>
  <c r="BM9" i="76"/>
  <c r="L8" i="77" s="1"/>
  <c r="BL9" i="76"/>
  <c r="AM114" i="70"/>
  <c r="AM106" i="70"/>
  <c r="AA60" i="77"/>
  <c r="AM98" i="70"/>
  <c r="AA52" i="77"/>
  <c r="AM90" i="70"/>
  <c r="AA44" i="77"/>
  <c r="AM82" i="70"/>
  <c r="AA36" i="77"/>
  <c r="AM74" i="70"/>
  <c r="AA28" i="77"/>
  <c r="AM66" i="70"/>
  <c r="AA20" i="77"/>
  <c r="AM58" i="70"/>
  <c r="AA12" i="77"/>
  <c r="AM50" i="70"/>
  <c r="AA4" i="77"/>
  <c r="AA76" i="77"/>
  <c r="AA84" i="77"/>
  <c r="BM21" i="76"/>
  <c r="L20" i="77" s="1"/>
  <c r="BL21" i="76"/>
  <c r="BK21" i="76"/>
  <c r="BJ21" i="76"/>
  <c r="AX21" i="76"/>
  <c r="AY21" i="76"/>
  <c r="AZ21" i="76"/>
  <c r="BA21" i="76"/>
  <c r="B20" i="77" s="1"/>
  <c r="AM126" i="70"/>
  <c r="AM78" i="70"/>
  <c r="AA32" i="77"/>
  <c r="BL50" i="76"/>
  <c r="O49" i="77" s="1"/>
  <c r="AZ50" i="76"/>
  <c r="J49" i="77" s="1"/>
  <c r="BM50" i="76"/>
  <c r="L49" i="77" s="1"/>
  <c r="BA50" i="76"/>
  <c r="B49" i="77" s="1"/>
  <c r="BJ50" i="76"/>
  <c r="M49" i="77" s="1"/>
  <c r="AY50" i="76"/>
  <c r="I49" i="77" s="1"/>
  <c r="BK50" i="76"/>
  <c r="N49" i="77" s="1"/>
  <c r="AX50" i="76"/>
  <c r="H49" i="77" s="1"/>
  <c r="AZ18" i="76"/>
  <c r="BA18" i="76"/>
  <c r="B17" i="77" s="1"/>
  <c r="BM18" i="76"/>
  <c r="L17" i="77" s="1"/>
  <c r="BL18" i="76"/>
  <c r="BK18" i="76"/>
  <c r="BJ18" i="76"/>
  <c r="AX18" i="76"/>
  <c r="AY18" i="76"/>
  <c r="AM123" i="70"/>
  <c r="BL64" i="76"/>
  <c r="AZ64" i="76"/>
  <c r="BM64" i="76"/>
  <c r="BA64" i="76"/>
  <c r="BJ64" i="76"/>
  <c r="BK64" i="76"/>
  <c r="AX64" i="76"/>
  <c r="AY64" i="76"/>
  <c r="BL56" i="76"/>
  <c r="O55" i="77" s="1"/>
  <c r="AZ56" i="76"/>
  <c r="J55" i="77" s="1"/>
  <c r="BM56" i="76"/>
  <c r="L55" i="77" s="1"/>
  <c r="BA56" i="76"/>
  <c r="B55" i="77" s="1"/>
  <c r="BJ56" i="76"/>
  <c r="M55" i="77" s="1"/>
  <c r="BK56" i="76"/>
  <c r="N55" i="77" s="1"/>
  <c r="AX56" i="76"/>
  <c r="H55" i="77" s="1"/>
  <c r="AY56" i="76"/>
  <c r="I55" i="77" s="1"/>
  <c r="BL48" i="76"/>
  <c r="O47" i="77" s="1"/>
  <c r="AZ48" i="76"/>
  <c r="J47" i="77" s="1"/>
  <c r="BM48" i="76"/>
  <c r="L47" i="77" s="1"/>
  <c r="BA48" i="76"/>
  <c r="B47" i="77" s="1"/>
  <c r="BJ48" i="76"/>
  <c r="M47" i="77" s="1"/>
  <c r="BK48" i="76"/>
  <c r="N47" i="77" s="1"/>
  <c r="AX48" i="76"/>
  <c r="H47" i="77" s="1"/>
  <c r="AY48" i="76"/>
  <c r="I47" i="77" s="1"/>
  <c r="BL40" i="76"/>
  <c r="AZ40" i="76"/>
  <c r="BM40" i="76"/>
  <c r="L39" i="77" s="1"/>
  <c r="BA40" i="76"/>
  <c r="B39" i="77" s="1"/>
  <c r="BJ40" i="76"/>
  <c r="BK40" i="76"/>
  <c r="AX40" i="76"/>
  <c r="AY40" i="76"/>
  <c r="AM145" i="70"/>
  <c r="BL32" i="76"/>
  <c r="AZ32" i="76"/>
  <c r="BM32" i="76"/>
  <c r="L31" i="77" s="1"/>
  <c r="BA32" i="76"/>
  <c r="B31" i="77" s="1"/>
  <c r="BJ32" i="76"/>
  <c r="BK32" i="76"/>
  <c r="AX32" i="76"/>
  <c r="AY32" i="76"/>
  <c r="AM137" i="70"/>
  <c r="BL24" i="76"/>
  <c r="AZ24" i="76"/>
  <c r="BM24" i="76"/>
  <c r="L23" i="77" s="1"/>
  <c r="BA24" i="76"/>
  <c r="B23" i="77" s="1"/>
  <c r="BJ24" i="76"/>
  <c r="BK24" i="76"/>
  <c r="AX24" i="76"/>
  <c r="AY24" i="76"/>
  <c r="AM129" i="70"/>
  <c r="AZ16" i="76"/>
  <c r="BA16" i="76"/>
  <c r="B15" i="77" s="1"/>
  <c r="BM16" i="76"/>
  <c r="L15" i="77" s="1"/>
  <c r="BL16" i="76"/>
  <c r="BK16" i="76"/>
  <c r="BJ16" i="76"/>
  <c r="AX16" i="76"/>
  <c r="AY16" i="76"/>
  <c r="AM121" i="70"/>
  <c r="AZ8" i="76"/>
  <c r="BA8" i="76"/>
  <c r="B7" i="77" s="1"/>
  <c r="BM8" i="76"/>
  <c r="L7" i="77" s="1"/>
  <c r="BL8" i="76"/>
  <c r="BK8" i="76"/>
  <c r="BJ8" i="76"/>
  <c r="AX8" i="76"/>
  <c r="AY8" i="76"/>
  <c r="AM113" i="70"/>
  <c r="AM105" i="70"/>
  <c r="AA59" i="77"/>
  <c r="AM97" i="70"/>
  <c r="AA51" i="77"/>
  <c r="AM89" i="70"/>
  <c r="AA43" i="77"/>
  <c r="AM81" i="70"/>
  <c r="AA35" i="77"/>
  <c r="AM73" i="70"/>
  <c r="AA27" i="77"/>
  <c r="AM65" i="70"/>
  <c r="AA19" i="77"/>
  <c r="AM57" i="70"/>
  <c r="AA11" i="77"/>
  <c r="AA72" i="77"/>
  <c r="BJ29" i="76"/>
  <c r="AX29" i="76"/>
  <c r="BK29" i="76"/>
  <c r="AY29" i="76"/>
  <c r="BL29" i="76"/>
  <c r="AZ29" i="76"/>
  <c r="BM29" i="76"/>
  <c r="L28" i="77" s="1"/>
  <c r="BA29" i="76"/>
  <c r="B28" i="77" s="1"/>
  <c r="AM134" i="70"/>
  <c r="AA40" i="77"/>
  <c r="AM86" i="70"/>
  <c r="BL42" i="76"/>
  <c r="AZ42" i="76"/>
  <c r="BM42" i="76"/>
  <c r="L41" i="77" s="1"/>
  <c r="BA42" i="76"/>
  <c r="B41" i="77" s="1"/>
  <c r="AY42" i="76"/>
  <c r="BJ42" i="76"/>
  <c r="AX42" i="76"/>
  <c r="BK42" i="76"/>
  <c r="AM147" i="70"/>
  <c r="AZ10" i="76"/>
  <c r="BA10" i="76"/>
  <c r="B9" i="77" s="1"/>
  <c r="BM10" i="76"/>
  <c r="L9" i="77" s="1"/>
  <c r="BL10" i="76"/>
  <c r="BK10" i="76"/>
  <c r="BJ10" i="76"/>
  <c r="AX10" i="76"/>
  <c r="AY10" i="76"/>
  <c r="AM115" i="70"/>
  <c r="BJ63" i="76"/>
  <c r="AX63" i="76"/>
  <c r="BK63" i="76"/>
  <c r="AY63" i="76"/>
  <c r="BL63" i="76"/>
  <c r="AZ63" i="76"/>
  <c r="BM63" i="76"/>
  <c r="BA63" i="76"/>
  <c r="BJ55" i="76"/>
  <c r="M54" i="77" s="1"/>
  <c r="AX55" i="76"/>
  <c r="H54" i="77" s="1"/>
  <c r="BK55" i="76"/>
  <c r="N54" i="77" s="1"/>
  <c r="AY55" i="76"/>
  <c r="I54" i="77" s="1"/>
  <c r="BL55" i="76"/>
  <c r="O54" i="77" s="1"/>
  <c r="AZ55" i="76"/>
  <c r="J54" i="77" s="1"/>
  <c r="BM55" i="76"/>
  <c r="L54" i="77" s="1"/>
  <c r="BA55" i="76"/>
  <c r="B54" i="77" s="1"/>
  <c r="BJ47" i="76"/>
  <c r="M46" i="77" s="1"/>
  <c r="AX47" i="76"/>
  <c r="H46" i="77" s="1"/>
  <c r="BK47" i="76"/>
  <c r="N46" i="77" s="1"/>
  <c r="AY47" i="76"/>
  <c r="I46" i="77" s="1"/>
  <c r="BL47" i="76"/>
  <c r="O46" i="77" s="1"/>
  <c r="AZ47" i="76"/>
  <c r="J46" i="77" s="1"/>
  <c r="BM47" i="76"/>
  <c r="L46" i="77" s="1"/>
  <c r="BA47" i="76"/>
  <c r="B46" i="77" s="1"/>
  <c r="BJ39" i="76"/>
  <c r="AX39" i="76"/>
  <c r="BK39" i="76"/>
  <c r="AY39" i="76"/>
  <c r="BL39" i="76"/>
  <c r="AZ39" i="76"/>
  <c r="BM39" i="76"/>
  <c r="L38" i="77" s="1"/>
  <c r="BA39" i="76"/>
  <c r="B38" i="77" s="1"/>
  <c r="AM144" i="70"/>
  <c r="BJ31" i="76"/>
  <c r="AX31" i="76"/>
  <c r="BK31" i="76"/>
  <c r="AY31" i="76"/>
  <c r="BL31" i="76"/>
  <c r="AZ31" i="76"/>
  <c r="BM31" i="76"/>
  <c r="L30" i="77" s="1"/>
  <c r="BA31" i="76"/>
  <c r="B30" i="77" s="1"/>
  <c r="AM136" i="70"/>
  <c r="BJ23" i="76"/>
  <c r="AX23" i="76"/>
  <c r="BK23" i="76"/>
  <c r="AY23" i="76"/>
  <c r="BL23" i="76"/>
  <c r="AZ23" i="76"/>
  <c r="BM23" i="76"/>
  <c r="L22" i="77" s="1"/>
  <c r="BA23" i="76"/>
  <c r="B22" i="77" s="1"/>
  <c r="AM128" i="70"/>
  <c r="BK15" i="76"/>
  <c r="BJ15" i="76"/>
  <c r="AX15" i="76"/>
  <c r="AY15" i="76"/>
  <c r="AZ15" i="76"/>
  <c r="BA15" i="76"/>
  <c r="B14" i="77" s="1"/>
  <c r="BM15" i="76"/>
  <c r="L14" i="77" s="1"/>
  <c r="BL15" i="76"/>
  <c r="AM120" i="70"/>
  <c r="BK7" i="76"/>
  <c r="BJ7" i="76"/>
  <c r="AX7" i="76"/>
  <c r="AY7" i="76"/>
  <c r="AZ7" i="76"/>
  <c r="BA7" i="76"/>
  <c r="B6" i="77" s="1"/>
  <c r="BM7" i="76"/>
  <c r="L6" i="77" s="1"/>
  <c r="BL7" i="76"/>
  <c r="AM112" i="70"/>
  <c r="AM104" i="70"/>
  <c r="AA58" i="77"/>
  <c r="AM96" i="70"/>
  <c r="AA50" i="77"/>
  <c r="AM88" i="70"/>
  <c r="AA42" i="77"/>
  <c r="AM80" i="70"/>
  <c r="AA34" i="77"/>
  <c r="AM72" i="70"/>
  <c r="AA26" i="77"/>
  <c r="AM64" i="70"/>
  <c r="AA18" i="77"/>
  <c r="AM56" i="70"/>
  <c r="AA10" i="77"/>
  <c r="AA87" i="77"/>
  <c r="AA94" i="77"/>
  <c r="AA86" i="77"/>
  <c r="AA78" i="77"/>
  <c r="AA66" i="77"/>
  <c r="BL62" i="76"/>
  <c r="AZ62" i="76"/>
  <c r="BM62" i="76"/>
  <c r="BA62" i="76"/>
  <c r="BK62" i="76"/>
  <c r="AX62" i="76"/>
  <c r="BJ62" i="76"/>
  <c r="AY62" i="76"/>
  <c r="BL54" i="76"/>
  <c r="O53" i="77" s="1"/>
  <c r="AZ54" i="76"/>
  <c r="J53" i="77" s="1"/>
  <c r="BM54" i="76"/>
  <c r="L53" i="77" s="1"/>
  <c r="BA54" i="76"/>
  <c r="B53" i="77" s="1"/>
  <c r="BJ54" i="76"/>
  <c r="M53" i="77" s="1"/>
  <c r="AX54" i="76"/>
  <c r="H53" i="77" s="1"/>
  <c r="BK54" i="76"/>
  <c r="N53" i="77" s="1"/>
  <c r="AY54" i="76"/>
  <c r="I53" i="77" s="1"/>
  <c r="BL46" i="76"/>
  <c r="O45" i="77" s="1"/>
  <c r="AZ46" i="76"/>
  <c r="J45" i="77" s="1"/>
  <c r="BM46" i="76"/>
  <c r="L45" i="77" s="1"/>
  <c r="BA46" i="76"/>
  <c r="B45" i="77" s="1"/>
  <c r="BK46" i="76"/>
  <c r="N45" i="77" s="1"/>
  <c r="AX46" i="76"/>
  <c r="H45" i="77" s="1"/>
  <c r="AY46" i="76"/>
  <c r="I45" i="77" s="1"/>
  <c r="BJ46" i="76"/>
  <c r="M45" i="77" s="1"/>
  <c r="BL38" i="76"/>
  <c r="AZ38" i="76"/>
  <c r="BM38" i="76"/>
  <c r="L37" i="77" s="1"/>
  <c r="BA38" i="76"/>
  <c r="B37" i="77" s="1"/>
  <c r="BK38" i="76"/>
  <c r="AX38" i="76"/>
  <c r="AY38" i="76"/>
  <c r="BJ38" i="76"/>
  <c r="AM143" i="70"/>
  <c r="BL30" i="76"/>
  <c r="AZ30" i="76"/>
  <c r="BM30" i="76"/>
  <c r="L29" i="77" s="1"/>
  <c r="BA30" i="76"/>
  <c r="B29" i="77" s="1"/>
  <c r="AX30" i="76"/>
  <c r="BJ30" i="76"/>
  <c r="BK30" i="76"/>
  <c r="AY30" i="76"/>
  <c r="AM135" i="70"/>
  <c r="AZ22" i="76"/>
  <c r="BA22" i="76"/>
  <c r="B21" i="77" s="1"/>
  <c r="BJ22" i="76"/>
  <c r="BM22" i="76"/>
  <c r="L21" i="77" s="1"/>
  <c r="BL22" i="76"/>
  <c r="BK22" i="76"/>
  <c r="AX22" i="76"/>
  <c r="AY22" i="76"/>
  <c r="AM127" i="70"/>
  <c r="AZ14" i="76"/>
  <c r="BA14" i="76"/>
  <c r="B13" i="77" s="1"/>
  <c r="BM14" i="76"/>
  <c r="L13" i="77" s="1"/>
  <c r="BL14" i="76"/>
  <c r="BK14" i="76"/>
  <c r="BJ14" i="76"/>
  <c r="AX14" i="76"/>
  <c r="AY14" i="76"/>
  <c r="AM119" i="70"/>
  <c r="AZ6" i="76"/>
  <c r="BA6" i="76"/>
  <c r="B5" i="77" s="1"/>
  <c r="BM6" i="76"/>
  <c r="L5" i="77" s="1"/>
  <c r="BL6" i="76"/>
  <c r="BK6" i="76"/>
  <c r="BJ6" i="76"/>
  <c r="AX6" i="76"/>
  <c r="AY6" i="76"/>
  <c r="AM111" i="70"/>
  <c r="AM103" i="70"/>
  <c r="AA57" i="77"/>
  <c r="AM95" i="70"/>
  <c r="AA49" i="77"/>
  <c r="AA41" i="77"/>
  <c r="AM87" i="70"/>
  <c r="AM79" i="70"/>
  <c r="AA33" i="77"/>
  <c r="AM71" i="70"/>
  <c r="AA25" i="77"/>
  <c r="AM63" i="70"/>
  <c r="AA17" i="77"/>
  <c r="AA9" i="77"/>
  <c r="AM55" i="70"/>
  <c r="AA101" i="77"/>
  <c r="AA99" i="77"/>
  <c r="AA70" i="77"/>
  <c r="AA96" i="77"/>
  <c r="AA98" i="77"/>
  <c r="G356" i="3" a="1"/>
  <c r="G356" i="3" s="1"/>
  <c r="G250" i="3" a="1"/>
  <c r="G250" i="3" s="1"/>
  <c r="G118" i="3" a="1"/>
  <c r="G118" i="3" s="1"/>
  <c r="J25" i="72" s="1"/>
  <c r="AI202" i="68"/>
  <c r="AJ202" i="68"/>
  <c r="AK206" i="68" s="1"/>
  <c r="AI194" i="68"/>
  <c r="AJ194" i="68"/>
  <c r="AK198" i="68" s="1"/>
  <c r="AI186" i="68"/>
  <c r="AJ186" i="68"/>
  <c r="AK190" i="68" s="1"/>
  <c r="AI178" i="68"/>
  <c r="AJ178" i="68"/>
  <c r="AK182" i="68" s="1"/>
  <c r="AI170" i="68"/>
  <c r="AJ170" i="68"/>
  <c r="AK174" i="68" s="1"/>
  <c r="AI162" i="68"/>
  <c r="AJ162" i="68"/>
  <c r="AK166" i="68" s="1"/>
  <c r="AI154" i="68"/>
  <c r="AJ154" i="68"/>
  <c r="AK158" i="68" s="1"/>
  <c r="AI146" i="68"/>
  <c r="AJ146" i="68"/>
  <c r="AK150" i="68" s="1"/>
  <c r="AI138" i="68"/>
  <c r="AJ138" i="68"/>
  <c r="AK142" i="68" s="1"/>
  <c r="AJ130" i="68"/>
  <c r="AK134" i="68" s="1"/>
  <c r="AI130" i="68"/>
  <c r="AJ122" i="68"/>
  <c r="AI122" i="68"/>
  <c r="AJ114" i="68"/>
  <c r="AI114" i="68"/>
  <c r="AJ106" i="68"/>
  <c r="AI106" i="68"/>
  <c r="AJ98" i="68"/>
  <c r="AI98" i="68"/>
  <c r="AJ90" i="68"/>
  <c r="AI90" i="68"/>
  <c r="AJ82" i="68"/>
  <c r="AI82" i="68"/>
  <c r="AJ74" i="68"/>
  <c r="AI74" i="68"/>
  <c r="AJ66" i="68"/>
  <c r="AI66" i="68"/>
  <c r="AJ58" i="68"/>
  <c r="AI58" i="68"/>
  <c r="AJ50" i="68"/>
  <c r="AI50" i="68"/>
  <c r="AJ42" i="68"/>
  <c r="AI42" i="68"/>
  <c r="AJ34" i="68"/>
  <c r="AI34" i="68"/>
  <c r="AJ26" i="68"/>
  <c r="AI26" i="68"/>
  <c r="AJ18" i="68"/>
  <c r="AI18" i="68"/>
  <c r="AJ10" i="68"/>
  <c r="AI10" i="68"/>
  <c r="AI201" i="68"/>
  <c r="AJ201" i="68"/>
  <c r="AK205" i="68" s="1"/>
  <c r="AI193" i="68"/>
  <c r="AJ193" i="68"/>
  <c r="AK197" i="68" s="1"/>
  <c r="AI185" i="68"/>
  <c r="AJ185" i="68"/>
  <c r="AK189" i="68" s="1"/>
  <c r="AI177" i="68"/>
  <c r="AJ177" i="68"/>
  <c r="AK181" i="68" s="1"/>
  <c r="AI169" i="68"/>
  <c r="AJ169" i="68"/>
  <c r="AK173" i="68" s="1"/>
  <c r="AI161" i="68"/>
  <c r="AJ161" i="68"/>
  <c r="AK165" i="68" s="1"/>
  <c r="AI153" i="68"/>
  <c r="AJ153" i="68"/>
  <c r="AK157" i="68" s="1"/>
  <c r="AI145" i="68"/>
  <c r="AJ145" i="68"/>
  <c r="AK149" i="68" s="1"/>
  <c r="AI137" i="68"/>
  <c r="AJ137" i="68"/>
  <c r="AK141" i="68" s="1"/>
  <c r="AI129" i="68"/>
  <c r="AJ129" i="68"/>
  <c r="AK133" i="68" s="1"/>
  <c r="AI121" i="68"/>
  <c r="AJ121" i="68"/>
  <c r="AI113" i="68"/>
  <c r="AJ113" i="68"/>
  <c r="AI105" i="68"/>
  <c r="AJ105" i="68"/>
  <c r="AI97" i="68"/>
  <c r="AJ97" i="68"/>
  <c r="AI89" i="68"/>
  <c r="AJ89" i="68"/>
  <c r="AI81" i="68"/>
  <c r="AJ81" i="68"/>
  <c r="AI73" i="68"/>
  <c r="AJ73" i="68"/>
  <c r="AI65" i="68"/>
  <c r="AJ65" i="68"/>
  <c r="AI57" i="68"/>
  <c r="AJ57" i="68"/>
  <c r="AI49" i="68"/>
  <c r="AJ49" i="68"/>
  <c r="AI41" i="68"/>
  <c r="AJ41" i="68"/>
  <c r="AI33" i="68"/>
  <c r="AJ33" i="68"/>
  <c r="AI25" i="68"/>
  <c r="AJ25" i="68"/>
  <c r="AI17" i="68"/>
  <c r="AJ17" i="68"/>
  <c r="AI9" i="68"/>
  <c r="AJ9" i="68"/>
  <c r="AI208" i="68"/>
  <c r="AJ208" i="68"/>
  <c r="AK212" i="68" s="1"/>
  <c r="AI192" i="68"/>
  <c r="AJ192" i="68"/>
  <c r="AK196" i="68" s="1"/>
  <c r="AI184" i="68"/>
  <c r="AJ184" i="68"/>
  <c r="AK188" i="68" s="1"/>
  <c r="AI176" i="68"/>
  <c r="AJ176" i="68"/>
  <c r="AK180" i="68" s="1"/>
  <c r="AI168" i="68"/>
  <c r="AJ168" i="68"/>
  <c r="AK172" i="68" s="1"/>
  <c r="AI160" i="68"/>
  <c r="AJ160" i="68"/>
  <c r="AK164" i="68" s="1"/>
  <c r="AI152" i="68"/>
  <c r="AJ152" i="68"/>
  <c r="AK156" i="68" s="1"/>
  <c r="AJ144" i="68"/>
  <c r="AK148" i="68" s="1"/>
  <c r="AI144" i="68"/>
  <c r="AJ136" i="68"/>
  <c r="AK140" i="68" s="1"/>
  <c r="AI136" i="68"/>
  <c r="AJ128" i="68"/>
  <c r="AI128" i="68"/>
  <c r="AJ120" i="68"/>
  <c r="AI120" i="68"/>
  <c r="AJ112" i="68"/>
  <c r="AI112" i="68"/>
  <c r="AJ104" i="68"/>
  <c r="AI104" i="68"/>
  <c r="AJ96" i="68"/>
  <c r="AI96" i="68"/>
  <c r="AJ88" i="68"/>
  <c r="AI88" i="68"/>
  <c r="AJ80" i="68"/>
  <c r="AI80" i="68"/>
  <c r="AJ72" i="68"/>
  <c r="AI72" i="68"/>
  <c r="AJ64" i="68"/>
  <c r="AI64" i="68"/>
  <c r="AJ56" i="68"/>
  <c r="AI56" i="68"/>
  <c r="AJ48" i="68"/>
  <c r="AI48" i="68"/>
  <c r="AJ40" i="68"/>
  <c r="AI40" i="68"/>
  <c r="AJ32" i="68"/>
  <c r="AI32" i="68"/>
  <c r="AJ24" i="68"/>
  <c r="AI24" i="68"/>
  <c r="AJ16" i="68"/>
  <c r="AI16" i="68"/>
  <c r="AJ8" i="68"/>
  <c r="AI8" i="68"/>
  <c r="AI200" i="68"/>
  <c r="AJ200" i="68"/>
  <c r="AK204" i="68" s="1"/>
  <c r="AI207" i="68"/>
  <c r="AJ207" i="68"/>
  <c r="AK211" i="68" s="1"/>
  <c r="AI199" i="68"/>
  <c r="AJ199" i="68"/>
  <c r="AK203" i="68" s="1"/>
  <c r="AI191" i="68"/>
  <c r="AJ191" i="68"/>
  <c r="AK195" i="68" s="1"/>
  <c r="AI183" i="68"/>
  <c r="AJ183" i="68"/>
  <c r="AK187" i="68" s="1"/>
  <c r="AI175" i="68"/>
  <c r="AJ175" i="68"/>
  <c r="AK179" i="68" s="1"/>
  <c r="AI167" i="68"/>
  <c r="AJ167" i="68"/>
  <c r="AK171" i="68" s="1"/>
  <c r="AI159" i="68"/>
  <c r="AJ159" i="68"/>
  <c r="AK163" i="68" s="1"/>
  <c r="AI151" i="68"/>
  <c r="AJ151" i="68"/>
  <c r="AK155" i="68" s="1"/>
  <c r="AI143" i="68"/>
  <c r="AJ143" i="68"/>
  <c r="AK147" i="68" s="1"/>
  <c r="AI135" i="68"/>
  <c r="AJ135" i="68"/>
  <c r="AK139" i="68" s="1"/>
  <c r="AI127" i="68"/>
  <c r="AJ127" i="68"/>
  <c r="AI119" i="68"/>
  <c r="AJ119" i="68"/>
  <c r="AI111" i="68"/>
  <c r="AJ111" i="68"/>
  <c r="AI103" i="68"/>
  <c r="AJ103" i="68"/>
  <c r="AI95" i="68"/>
  <c r="AJ95" i="68"/>
  <c r="AI87" i="68"/>
  <c r="AJ87" i="68"/>
  <c r="AI79" i="68"/>
  <c r="AJ79" i="68"/>
  <c r="AI71" i="68"/>
  <c r="AJ71" i="68"/>
  <c r="AI63" i="68"/>
  <c r="AJ63" i="68"/>
  <c r="AI55" i="68"/>
  <c r="AJ55" i="68"/>
  <c r="AI47" i="68"/>
  <c r="AJ47" i="68"/>
  <c r="AI39" i="68"/>
  <c r="AJ39" i="68"/>
  <c r="AI31" i="68"/>
  <c r="AJ31" i="68"/>
  <c r="AI23" i="68"/>
  <c r="AJ23" i="68"/>
  <c r="AI15" i="68"/>
  <c r="AJ15" i="68"/>
  <c r="AI7" i="68"/>
  <c r="AJ7" i="68"/>
  <c r="AJ206" i="68"/>
  <c r="AK210" i="68" s="1"/>
  <c r="AI206" i="68"/>
  <c r="AJ198" i="68"/>
  <c r="AK202" i="68" s="1"/>
  <c r="AI198" i="68"/>
  <c r="AI190" i="68"/>
  <c r="AJ190" i="68"/>
  <c r="AK194" i="68" s="1"/>
  <c r="AI182" i="68"/>
  <c r="AJ182" i="68"/>
  <c r="AK186" i="68" s="1"/>
  <c r="AI174" i="68"/>
  <c r="AJ174" i="68"/>
  <c r="AK178" i="68" s="1"/>
  <c r="AJ166" i="68"/>
  <c r="AK170" i="68" s="1"/>
  <c r="AI166" i="68"/>
  <c r="AJ158" i="68"/>
  <c r="AK162" i="68" s="1"/>
  <c r="AI158" i="68"/>
  <c r="AI150" i="68"/>
  <c r="AJ150" i="68"/>
  <c r="AK154" i="68" s="1"/>
  <c r="AJ142" i="68"/>
  <c r="AK146" i="68" s="1"/>
  <c r="AI142" i="68"/>
  <c r="AJ134" i="68"/>
  <c r="AK138" i="68" s="1"/>
  <c r="AI134" i="68"/>
  <c r="AI126" i="68"/>
  <c r="AJ126" i="68"/>
  <c r="AJ118" i="68"/>
  <c r="AI118" i="68"/>
  <c r="AI110" i="68"/>
  <c r="AJ110" i="68"/>
  <c r="AI102" i="68"/>
  <c r="AJ102" i="68"/>
  <c r="AJ94" i="68"/>
  <c r="AI94" i="68"/>
  <c r="AI86" i="68"/>
  <c r="AJ86" i="68"/>
  <c r="AJ78" i="68"/>
  <c r="AI78" i="68"/>
  <c r="AJ70" i="68"/>
  <c r="AI70" i="68"/>
  <c r="AJ62" i="68"/>
  <c r="AI62" i="68"/>
  <c r="AJ54" i="68"/>
  <c r="AI54" i="68"/>
  <c r="AJ46" i="68"/>
  <c r="AI46" i="68"/>
  <c r="AJ38" i="68"/>
  <c r="AI38" i="68"/>
  <c r="AJ30" i="68"/>
  <c r="AI30" i="68"/>
  <c r="AJ22" i="68"/>
  <c r="AI22" i="68"/>
  <c r="AJ14" i="68"/>
  <c r="AI14" i="68"/>
  <c r="AJ6" i="68"/>
  <c r="AI6" i="68"/>
  <c r="AI197" i="68"/>
  <c r="AJ197" i="68"/>
  <c r="AK201" i="68" s="1"/>
  <c r="AI189" i="68"/>
  <c r="AJ189" i="68"/>
  <c r="AK193" i="68" s="1"/>
  <c r="AI181" i="68"/>
  <c r="AJ181" i="68"/>
  <c r="AK185" i="68" s="1"/>
  <c r="AI173" i="68"/>
  <c r="AJ173" i="68"/>
  <c r="AK177" i="68" s="1"/>
  <c r="AI165" i="68"/>
  <c r="AJ165" i="68"/>
  <c r="AK169" i="68" s="1"/>
  <c r="AI157" i="68"/>
  <c r="AJ157" i="68"/>
  <c r="AK161" i="68" s="1"/>
  <c r="AI149" i="68"/>
  <c r="AJ149" i="68"/>
  <c r="AK153" i="68" s="1"/>
  <c r="AJ141" i="68"/>
  <c r="AK145" i="68" s="1"/>
  <c r="AI141" i="68"/>
  <c r="AJ133" i="68"/>
  <c r="AK137" i="68" s="1"/>
  <c r="AI133" i="68"/>
  <c r="AJ125" i="68"/>
  <c r="AI125" i="68"/>
  <c r="AJ117" i="68"/>
  <c r="AI117" i="68"/>
  <c r="AJ109" i="68"/>
  <c r="AI109" i="68"/>
  <c r="AJ101" i="68"/>
  <c r="AI101" i="68"/>
  <c r="AJ93" i="68"/>
  <c r="AI93" i="68"/>
  <c r="AJ85" i="68"/>
  <c r="AI85" i="68"/>
  <c r="AJ77" i="68"/>
  <c r="AI77" i="68"/>
  <c r="AJ69" i="68"/>
  <c r="AI69" i="68"/>
  <c r="AJ61" i="68"/>
  <c r="AI61" i="68"/>
  <c r="AJ53" i="68"/>
  <c r="AI53" i="68"/>
  <c r="AJ45" i="68"/>
  <c r="AI45" i="68"/>
  <c r="AJ37" i="68"/>
  <c r="AI37" i="68"/>
  <c r="AJ29" i="68"/>
  <c r="AI29" i="68"/>
  <c r="AJ21" i="68"/>
  <c r="AI21" i="68"/>
  <c r="AJ13" i="68"/>
  <c r="AI13" i="68"/>
  <c r="AI5" i="68"/>
  <c r="AJ5" i="68"/>
  <c r="AI205" i="68"/>
  <c r="AJ205" i="68"/>
  <c r="AK209" i="68" s="1"/>
  <c r="AI196" i="68"/>
  <c r="AJ196" i="68"/>
  <c r="AK200" i="68" s="1"/>
  <c r="AI188" i="68"/>
  <c r="AJ188" i="68"/>
  <c r="AK192" i="68" s="1"/>
  <c r="AI180" i="68"/>
  <c r="AJ180" i="68"/>
  <c r="AK184" i="68" s="1"/>
  <c r="AI172" i="68"/>
  <c r="AJ172" i="68"/>
  <c r="AK176" i="68" s="1"/>
  <c r="AI164" i="68"/>
  <c r="AJ164" i="68"/>
  <c r="AK168" i="68" s="1"/>
  <c r="AI156" i="68"/>
  <c r="AJ156" i="68"/>
  <c r="AK160" i="68" s="1"/>
  <c r="AI148" i="68"/>
  <c r="AJ148" i="68"/>
  <c r="AK152" i="68" s="1"/>
  <c r="AI140" i="68"/>
  <c r="AJ140" i="68"/>
  <c r="AK144" i="68" s="1"/>
  <c r="AI132" i="68"/>
  <c r="AJ132" i="68"/>
  <c r="AK136" i="68" s="1"/>
  <c r="AI124" i="68"/>
  <c r="AJ124" i="68"/>
  <c r="AI116" i="68"/>
  <c r="AJ116" i="68"/>
  <c r="AI108" i="68"/>
  <c r="AJ108" i="68"/>
  <c r="AI100" i="68"/>
  <c r="AJ100" i="68"/>
  <c r="AI92" i="68"/>
  <c r="AJ92" i="68"/>
  <c r="AI84" i="68"/>
  <c r="AJ84" i="68"/>
  <c r="AI76" i="68"/>
  <c r="AJ76" i="68"/>
  <c r="AI68" i="68"/>
  <c r="AJ68" i="68"/>
  <c r="AI60" i="68"/>
  <c r="AJ60" i="68"/>
  <c r="AI52" i="68"/>
  <c r="AJ52" i="68"/>
  <c r="AI44" i="68"/>
  <c r="AJ44" i="68"/>
  <c r="AI36" i="68"/>
  <c r="AJ36" i="68"/>
  <c r="AI28" i="68"/>
  <c r="AJ28" i="68"/>
  <c r="AI20" i="68"/>
  <c r="AJ20" i="68"/>
  <c r="AI12" i="68"/>
  <c r="AJ12" i="68"/>
  <c r="AI204" i="68"/>
  <c r="AJ204" i="68"/>
  <c r="AK208" i="68" s="1"/>
  <c r="AI203" i="68"/>
  <c r="AJ203" i="68"/>
  <c r="AK207" i="68" s="1"/>
  <c r="AI195" i="68"/>
  <c r="AJ195" i="68"/>
  <c r="AK199" i="68" s="1"/>
  <c r="AI187" i="68"/>
  <c r="AJ187" i="68"/>
  <c r="AK191" i="68" s="1"/>
  <c r="AI179" i="68"/>
  <c r="AJ179" i="68"/>
  <c r="AK183" i="68" s="1"/>
  <c r="AI171" i="68"/>
  <c r="AJ171" i="68"/>
  <c r="AK175" i="68" s="1"/>
  <c r="AI163" i="68"/>
  <c r="AJ163" i="68"/>
  <c r="AK167" i="68" s="1"/>
  <c r="AI155" i="68"/>
  <c r="AJ155" i="68"/>
  <c r="AK159" i="68" s="1"/>
  <c r="AI147" i="68"/>
  <c r="AJ147" i="68"/>
  <c r="AK151" i="68" s="1"/>
  <c r="AI139" i="68"/>
  <c r="AJ139" i="68"/>
  <c r="AK143" i="68" s="1"/>
  <c r="AI131" i="68"/>
  <c r="AJ131" i="68"/>
  <c r="AK135" i="68" s="1"/>
  <c r="AI123" i="68"/>
  <c r="AJ123" i="68"/>
  <c r="AI115" i="68"/>
  <c r="AJ115" i="68"/>
  <c r="AI107" i="68"/>
  <c r="AJ107" i="68"/>
  <c r="AI99" i="68"/>
  <c r="AJ99" i="68"/>
  <c r="AI91" i="68"/>
  <c r="AJ91" i="68"/>
  <c r="AI83" i="68"/>
  <c r="AJ83" i="68"/>
  <c r="AJ75" i="68"/>
  <c r="AI75" i="68"/>
  <c r="AJ67" i="68"/>
  <c r="AI67" i="68"/>
  <c r="AJ59" i="68"/>
  <c r="AI59" i="68"/>
  <c r="AJ51" i="68"/>
  <c r="AI51" i="68"/>
  <c r="AJ43" i="68"/>
  <c r="AI43" i="68"/>
  <c r="AJ35" i="68"/>
  <c r="AI35" i="68"/>
  <c r="AJ27" i="68"/>
  <c r="AI27" i="68"/>
  <c r="AJ19" i="68"/>
  <c r="AI19" i="68"/>
  <c r="AJ11" i="68"/>
  <c r="AI11" i="68"/>
  <c r="E353" i="3" a="1"/>
  <c r="E353" i="3" s="1"/>
  <c r="E267" i="103" s="1"/>
  <c r="E304" i="3" a="1"/>
  <c r="E304" i="3" s="1"/>
  <c r="E218" i="103" s="1"/>
  <c r="E240" i="66"/>
  <c r="C240" i="66" s="1"/>
  <c r="C224" i="62"/>
  <c r="C224" i="64" s="1"/>
  <c r="E208" i="66"/>
  <c r="C192" i="62"/>
  <c r="C192" i="64" s="1"/>
  <c r="E200" i="66"/>
  <c r="C184" i="62"/>
  <c r="C184" i="64" s="1"/>
  <c r="E192" i="66"/>
  <c r="C176" i="62"/>
  <c r="C176" i="64" s="1"/>
  <c r="E184" i="66"/>
  <c r="C168" i="62"/>
  <c r="C168" i="64" s="1"/>
  <c r="E176" i="66"/>
  <c r="C160" i="62"/>
  <c r="C160" i="64" s="1"/>
  <c r="E168" i="66"/>
  <c r="C152" i="62"/>
  <c r="C152" i="64" s="1"/>
  <c r="E160" i="66"/>
  <c r="C144" i="62"/>
  <c r="C144" i="64" s="1"/>
  <c r="E152" i="66"/>
  <c r="C136" i="62"/>
  <c r="C136" i="64" s="1"/>
  <c r="E144" i="66"/>
  <c r="C128" i="62"/>
  <c r="C128" i="64" s="1"/>
  <c r="E136" i="66"/>
  <c r="C120" i="62"/>
  <c r="D113" i="72"/>
  <c r="E128" i="66"/>
  <c r="C112" i="62"/>
  <c r="D105" i="72"/>
  <c r="E120" i="66"/>
  <c r="C104" i="62"/>
  <c r="D97" i="72"/>
  <c r="E112" i="66"/>
  <c r="C96" i="62"/>
  <c r="D89" i="72"/>
  <c r="E104" i="66"/>
  <c r="C88" i="62"/>
  <c r="D81" i="72"/>
  <c r="E96" i="66"/>
  <c r="C80" i="62"/>
  <c r="D73" i="72"/>
  <c r="E88" i="66"/>
  <c r="C72" i="62"/>
  <c r="C72" i="64" s="1"/>
  <c r="R72" i="64" s="1"/>
  <c r="D65" i="72"/>
  <c r="E80" i="66"/>
  <c r="C64" i="62"/>
  <c r="C64" i="64" s="1"/>
  <c r="R64" i="64" s="1"/>
  <c r="D57" i="72"/>
  <c r="E72" i="66"/>
  <c r="Q72" i="66" s="1"/>
  <c r="C56" i="62"/>
  <c r="C56" i="64" s="1"/>
  <c r="R56" i="64" s="1"/>
  <c r="D49" i="72"/>
  <c r="E64" i="66"/>
  <c r="Q64" i="66" s="1"/>
  <c r="C48" i="62"/>
  <c r="C48" i="64" s="1"/>
  <c r="R48" i="64" s="1"/>
  <c r="D41" i="72"/>
  <c r="E56" i="66"/>
  <c r="Q56" i="66" s="1"/>
  <c r="C40" i="62"/>
  <c r="C40" i="64" s="1"/>
  <c r="R40" i="64" s="1"/>
  <c r="D33" i="72"/>
  <c r="E48" i="66"/>
  <c r="Q48" i="66" s="1"/>
  <c r="C32" i="62"/>
  <c r="C32" i="64" s="1"/>
  <c r="R32" i="64" s="1"/>
  <c r="D25" i="72"/>
  <c r="E40" i="66"/>
  <c r="Q40" i="66" s="1"/>
  <c r="C24" i="62"/>
  <c r="C24" i="64" s="1"/>
  <c r="R24" i="64" s="1"/>
  <c r="D17" i="72"/>
  <c r="E32" i="66"/>
  <c r="Q32" i="66" s="1"/>
  <c r="D9" i="72"/>
  <c r="C16" i="62"/>
  <c r="C16" i="64" s="1"/>
  <c r="R16" i="64" s="1"/>
  <c r="E24" i="66"/>
  <c r="Q24" i="66" s="1"/>
  <c r="C8" i="62"/>
  <c r="C8" i="64" s="1"/>
  <c r="AJ21" i="70"/>
  <c r="E16" i="66"/>
  <c r="Q16" i="66" s="1"/>
  <c r="AJ13" i="70"/>
  <c r="E8" i="66"/>
  <c r="E216" i="66"/>
  <c r="C200" i="62"/>
  <c r="C200" i="64" s="1"/>
  <c r="E215" i="66"/>
  <c r="C199" i="62"/>
  <c r="C199" i="64" s="1"/>
  <c r="E207" i="66"/>
  <c r="C191" i="62"/>
  <c r="C191" i="64" s="1"/>
  <c r="E199" i="66"/>
  <c r="C183" i="62"/>
  <c r="C183" i="64" s="1"/>
  <c r="E191" i="66"/>
  <c r="C175" i="62"/>
  <c r="C175" i="64" s="1"/>
  <c r="E183" i="66"/>
  <c r="C167" i="62"/>
  <c r="C167" i="64" s="1"/>
  <c r="E175" i="66"/>
  <c r="C159" i="62"/>
  <c r="C159" i="64" s="1"/>
  <c r="E167" i="66"/>
  <c r="C151" i="62"/>
  <c r="C151" i="64" s="1"/>
  <c r="E159" i="66"/>
  <c r="C143" i="62"/>
  <c r="C143" i="64" s="1"/>
  <c r="E151" i="66"/>
  <c r="C135" i="62"/>
  <c r="C135" i="64" s="1"/>
  <c r="E143" i="66"/>
  <c r="C127" i="62"/>
  <c r="C127" i="64" s="1"/>
  <c r="E135" i="66"/>
  <c r="C119" i="62"/>
  <c r="D112" i="72"/>
  <c r="E127" i="66"/>
  <c r="C111" i="62"/>
  <c r="D104" i="72"/>
  <c r="E119" i="66"/>
  <c r="C103" i="62"/>
  <c r="D96" i="72"/>
  <c r="E111" i="66"/>
  <c r="C95" i="62"/>
  <c r="D88" i="72"/>
  <c r="E103" i="66"/>
  <c r="C87" i="62"/>
  <c r="D80" i="72"/>
  <c r="E95" i="66"/>
  <c r="C79" i="62"/>
  <c r="D72" i="72"/>
  <c r="E87" i="66"/>
  <c r="C71" i="62"/>
  <c r="C71" i="64" s="1"/>
  <c r="R71" i="64" s="1"/>
  <c r="D64" i="72"/>
  <c r="E79" i="66"/>
  <c r="C63" i="62"/>
  <c r="C63" i="64" s="1"/>
  <c r="R63" i="64" s="1"/>
  <c r="D56" i="72"/>
  <c r="E71" i="66"/>
  <c r="Q71" i="66" s="1"/>
  <c r="C55" i="62"/>
  <c r="C55" i="64" s="1"/>
  <c r="R55" i="64" s="1"/>
  <c r="D48" i="72"/>
  <c r="E63" i="66"/>
  <c r="Q63" i="66" s="1"/>
  <c r="C47" i="62"/>
  <c r="C47" i="64" s="1"/>
  <c r="R47" i="64" s="1"/>
  <c r="D40" i="72"/>
  <c r="E55" i="66"/>
  <c r="Q55" i="66" s="1"/>
  <c r="C39" i="62"/>
  <c r="C39" i="64" s="1"/>
  <c r="R39" i="64" s="1"/>
  <c r="D32" i="72"/>
  <c r="E47" i="66"/>
  <c r="Q47" i="66" s="1"/>
  <c r="C31" i="62"/>
  <c r="C31" i="64" s="1"/>
  <c r="R31" i="64" s="1"/>
  <c r="D24" i="72"/>
  <c r="E39" i="66"/>
  <c r="Q39" i="66" s="1"/>
  <c r="C23" i="62"/>
  <c r="C23" i="64" s="1"/>
  <c r="R23" i="64" s="1"/>
  <c r="D16" i="72"/>
  <c r="E31" i="66"/>
  <c r="Q31" i="66" s="1"/>
  <c r="C15" i="62"/>
  <c r="C15" i="64" s="1"/>
  <c r="R15" i="64" s="1"/>
  <c r="D8" i="72"/>
  <c r="E23" i="66"/>
  <c r="Q23" i="66" s="1"/>
  <c r="C7" i="62"/>
  <c r="C7" i="64" s="1"/>
  <c r="AJ20" i="70"/>
  <c r="E15" i="66"/>
  <c r="Q15" i="66" s="1"/>
  <c r="AJ12" i="70"/>
  <c r="E7" i="66"/>
  <c r="E232" i="66"/>
  <c r="C232" i="66" s="1"/>
  <c r="C216" i="62"/>
  <c r="C216" i="64" s="1"/>
  <c r="E231" i="66"/>
  <c r="C231" i="66" s="1"/>
  <c r="C215" i="62"/>
  <c r="C215" i="64" s="1"/>
  <c r="E238" i="66"/>
  <c r="C238" i="66" s="1"/>
  <c r="C222" i="62"/>
  <c r="C222" i="64" s="1"/>
  <c r="E222" i="66"/>
  <c r="C222" i="66" s="1"/>
  <c r="C206" i="62"/>
  <c r="C206" i="64" s="1"/>
  <c r="E206" i="66"/>
  <c r="C190" i="62"/>
  <c r="C190" i="64" s="1"/>
  <c r="E190" i="66"/>
  <c r="C174" i="62"/>
  <c r="C174" i="64" s="1"/>
  <c r="E174" i="66"/>
  <c r="C158" i="62"/>
  <c r="C158" i="64" s="1"/>
  <c r="E166" i="66"/>
  <c r="C150" i="62"/>
  <c r="C150" i="64" s="1"/>
  <c r="E158" i="66"/>
  <c r="C142" i="62"/>
  <c r="C142" i="64" s="1"/>
  <c r="E150" i="66"/>
  <c r="C134" i="62"/>
  <c r="C134" i="64" s="1"/>
  <c r="E142" i="66"/>
  <c r="C126" i="62"/>
  <c r="D119" i="72"/>
  <c r="E134" i="66"/>
  <c r="C118" i="62"/>
  <c r="D111" i="72"/>
  <c r="E126" i="66"/>
  <c r="C110" i="62"/>
  <c r="D103" i="72"/>
  <c r="E118" i="66"/>
  <c r="C102" i="62"/>
  <c r="D95" i="72"/>
  <c r="E110" i="66"/>
  <c r="C94" i="62"/>
  <c r="D87" i="72"/>
  <c r="E102" i="66"/>
  <c r="C86" i="62"/>
  <c r="D79" i="72"/>
  <c r="E94" i="66"/>
  <c r="C78" i="62"/>
  <c r="C78" i="64" s="1"/>
  <c r="R78" i="64" s="1"/>
  <c r="D71" i="72"/>
  <c r="E86" i="66"/>
  <c r="C70" i="62"/>
  <c r="C70" i="64" s="1"/>
  <c r="R70" i="64" s="1"/>
  <c r="D63" i="72"/>
  <c r="E78" i="66"/>
  <c r="C62" i="62"/>
  <c r="C62" i="64" s="1"/>
  <c r="R62" i="64" s="1"/>
  <c r="D55" i="72"/>
  <c r="E70" i="66"/>
  <c r="Q70" i="66" s="1"/>
  <c r="C54" i="62"/>
  <c r="C54" i="64" s="1"/>
  <c r="R54" i="64" s="1"/>
  <c r="D47" i="72"/>
  <c r="E62" i="66"/>
  <c r="Q62" i="66" s="1"/>
  <c r="C46" i="62"/>
  <c r="C46" i="64" s="1"/>
  <c r="R46" i="64" s="1"/>
  <c r="D39" i="72"/>
  <c r="E54" i="66"/>
  <c r="Q54" i="66" s="1"/>
  <c r="C38" i="62"/>
  <c r="C38" i="64" s="1"/>
  <c r="R38" i="64" s="1"/>
  <c r="D31" i="72"/>
  <c r="E46" i="66"/>
  <c r="Q46" i="66" s="1"/>
  <c r="C30" i="62"/>
  <c r="C30" i="64" s="1"/>
  <c r="R30" i="64" s="1"/>
  <c r="D23" i="72"/>
  <c r="E38" i="66"/>
  <c r="Q38" i="66" s="1"/>
  <c r="C22" i="62"/>
  <c r="C22" i="64" s="1"/>
  <c r="R22" i="64" s="1"/>
  <c r="D15" i="72"/>
  <c r="E30" i="66"/>
  <c r="Q30" i="66" s="1"/>
  <c r="C14" i="62"/>
  <c r="C14" i="64" s="1"/>
  <c r="R14" i="64" s="1"/>
  <c r="D7" i="72"/>
  <c r="E22" i="66"/>
  <c r="Q22" i="66" s="1"/>
  <c r="C6" i="62"/>
  <c r="C6" i="64" s="1"/>
  <c r="AJ19" i="70"/>
  <c r="E14" i="66"/>
  <c r="Q14" i="66" s="1"/>
  <c r="AJ11" i="70"/>
  <c r="E6" i="66"/>
  <c r="E247" i="66"/>
  <c r="C247" i="66" s="1"/>
  <c r="C231" i="62"/>
  <c r="C231" i="64" s="1"/>
  <c r="E246" i="66"/>
  <c r="C246" i="66" s="1"/>
  <c r="C230" i="62"/>
  <c r="C230" i="64" s="1"/>
  <c r="E230" i="66"/>
  <c r="C230" i="66" s="1"/>
  <c r="C214" i="62"/>
  <c r="C214" i="64" s="1"/>
  <c r="E214" i="66"/>
  <c r="C198" i="62"/>
  <c r="C198" i="64" s="1"/>
  <c r="E198" i="66"/>
  <c r="C182" i="62"/>
  <c r="C182" i="64" s="1"/>
  <c r="E182" i="66"/>
  <c r="C166" i="62"/>
  <c r="C166" i="64" s="1"/>
  <c r="E245" i="66"/>
  <c r="C245" i="66" s="1"/>
  <c r="C229" i="62"/>
  <c r="C229" i="64" s="1"/>
  <c r="E237" i="66"/>
  <c r="C237" i="66" s="1"/>
  <c r="C221" i="62"/>
  <c r="C221" i="64" s="1"/>
  <c r="E229" i="66"/>
  <c r="C229" i="66" s="1"/>
  <c r="C213" i="62"/>
  <c r="C213" i="64" s="1"/>
  <c r="E221" i="66"/>
  <c r="C221" i="66" s="1"/>
  <c r="C205" i="62"/>
  <c r="C205" i="64" s="1"/>
  <c r="E213" i="66"/>
  <c r="C197" i="62"/>
  <c r="C197" i="64" s="1"/>
  <c r="E205" i="66"/>
  <c r="C189" i="62"/>
  <c r="C189" i="64" s="1"/>
  <c r="E197" i="66"/>
  <c r="C181" i="62"/>
  <c r="C181" i="64" s="1"/>
  <c r="E189" i="66"/>
  <c r="C173" i="62"/>
  <c r="C173" i="64" s="1"/>
  <c r="E181" i="66"/>
  <c r="C165" i="62"/>
  <c r="C165" i="64" s="1"/>
  <c r="E173" i="66"/>
  <c r="C157" i="62"/>
  <c r="C157" i="64" s="1"/>
  <c r="E165" i="66"/>
  <c r="C149" i="62"/>
  <c r="C149" i="64" s="1"/>
  <c r="E157" i="66"/>
  <c r="C141" i="62"/>
  <c r="C141" i="64" s="1"/>
  <c r="E149" i="66"/>
  <c r="C133" i="62"/>
  <c r="C133" i="64" s="1"/>
  <c r="E141" i="66"/>
  <c r="D118" i="72"/>
  <c r="C125" i="62"/>
  <c r="E133" i="66"/>
  <c r="D110" i="72"/>
  <c r="C117" i="62"/>
  <c r="E125" i="66"/>
  <c r="C109" i="62"/>
  <c r="D102" i="72"/>
  <c r="E117" i="66"/>
  <c r="C101" i="62"/>
  <c r="D94" i="72"/>
  <c r="E109" i="66"/>
  <c r="C93" i="62"/>
  <c r="D86" i="72"/>
  <c r="E101" i="66"/>
  <c r="C85" i="62"/>
  <c r="D78" i="72"/>
  <c r="E93" i="66"/>
  <c r="C77" i="62"/>
  <c r="C77" i="64" s="1"/>
  <c r="R77" i="64" s="1"/>
  <c r="D70" i="72"/>
  <c r="E85" i="66"/>
  <c r="C69" i="62"/>
  <c r="C69" i="64" s="1"/>
  <c r="R69" i="64" s="1"/>
  <c r="D62" i="72"/>
  <c r="E77" i="66"/>
  <c r="D54" i="72"/>
  <c r="C61" i="62"/>
  <c r="C61" i="64" s="1"/>
  <c r="R61" i="64" s="1"/>
  <c r="E69" i="66"/>
  <c r="Q69" i="66" s="1"/>
  <c r="D46" i="72"/>
  <c r="C53" i="62"/>
  <c r="C53" i="64" s="1"/>
  <c r="R53" i="64" s="1"/>
  <c r="E61" i="66"/>
  <c r="Q61" i="66" s="1"/>
  <c r="C45" i="62"/>
  <c r="C45" i="64" s="1"/>
  <c r="R45" i="64" s="1"/>
  <c r="D38" i="72"/>
  <c r="E53" i="66"/>
  <c r="Q53" i="66" s="1"/>
  <c r="C37" i="62"/>
  <c r="C37" i="64" s="1"/>
  <c r="R37" i="64" s="1"/>
  <c r="D30" i="72"/>
  <c r="E45" i="66"/>
  <c r="Q45" i="66" s="1"/>
  <c r="C29" i="62"/>
  <c r="C29" i="64" s="1"/>
  <c r="R29" i="64" s="1"/>
  <c r="D22" i="72"/>
  <c r="E37" i="66"/>
  <c r="Q37" i="66" s="1"/>
  <c r="C21" i="62"/>
  <c r="C21" i="64" s="1"/>
  <c r="R21" i="64" s="1"/>
  <c r="D14" i="72"/>
  <c r="E29" i="66"/>
  <c r="Q29" i="66" s="1"/>
  <c r="C13" i="62"/>
  <c r="C13" i="64" s="1"/>
  <c r="R13" i="64" s="1"/>
  <c r="D6" i="72"/>
  <c r="E21" i="66"/>
  <c r="Q21" i="66" s="1"/>
  <c r="C5" i="62"/>
  <c r="C5" i="64" s="1"/>
  <c r="AJ18" i="70"/>
  <c r="E13" i="66"/>
  <c r="Q13" i="66" s="1"/>
  <c r="AJ10" i="70"/>
  <c r="E5" i="66"/>
  <c r="E224" i="66"/>
  <c r="C224" i="66" s="1"/>
  <c r="C208" i="62"/>
  <c r="C208" i="64" s="1"/>
  <c r="E223" i="66"/>
  <c r="C223" i="66" s="1"/>
  <c r="C207" i="62"/>
  <c r="C207" i="64" s="1"/>
  <c r="E236" i="66"/>
  <c r="C236" i="66" s="1"/>
  <c r="C220" i="62"/>
  <c r="C220" i="64" s="1"/>
  <c r="E220" i="66"/>
  <c r="C204" i="62"/>
  <c r="C204" i="64" s="1"/>
  <c r="E212" i="66"/>
  <c r="C196" i="62"/>
  <c r="C196" i="64" s="1"/>
  <c r="E204" i="66"/>
  <c r="C188" i="62"/>
  <c r="C188" i="64" s="1"/>
  <c r="E196" i="66"/>
  <c r="C180" i="62"/>
  <c r="C180" i="64" s="1"/>
  <c r="E188" i="66"/>
  <c r="C172" i="62"/>
  <c r="C172" i="64" s="1"/>
  <c r="E180" i="66"/>
  <c r="C164" i="62"/>
  <c r="C164" i="64" s="1"/>
  <c r="E172" i="66"/>
  <c r="C156" i="62"/>
  <c r="C156" i="64" s="1"/>
  <c r="E164" i="66"/>
  <c r="C148" i="62"/>
  <c r="C148" i="64" s="1"/>
  <c r="E156" i="66"/>
  <c r="C140" i="62"/>
  <c r="C140" i="64" s="1"/>
  <c r="E148" i="66"/>
  <c r="C132" i="62"/>
  <c r="C132" i="64" s="1"/>
  <c r="E140" i="66"/>
  <c r="C124" i="62"/>
  <c r="D117" i="72"/>
  <c r="E132" i="66"/>
  <c r="C116" i="62"/>
  <c r="D109" i="72"/>
  <c r="E124" i="66"/>
  <c r="C108" i="62"/>
  <c r="D101" i="72"/>
  <c r="E116" i="66"/>
  <c r="C100" i="62"/>
  <c r="D93" i="72"/>
  <c r="E108" i="66"/>
  <c r="C92" i="62"/>
  <c r="D85" i="72"/>
  <c r="E100" i="66"/>
  <c r="C84" i="62"/>
  <c r="D77" i="72"/>
  <c r="E92" i="66"/>
  <c r="C76" i="62"/>
  <c r="C76" i="64" s="1"/>
  <c r="R76" i="64" s="1"/>
  <c r="D69" i="72"/>
  <c r="E84" i="66"/>
  <c r="C68" i="62"/>
  <c r="C68" i="64" s="1"/>
  <c r="R68" i="64" s="1"/>
  <c r="D61" i="72"/>
  <c r="E76" i="66"/>
  <c r="C60" i="62"/>
  <c r="C60" i="64" s="1"/>
  <c r="R60" i="64" s="1"/>
  <c r="D53" i="72"/>
  <c r="E68" i="66"/>
  <c r="Q68" i="66" s="1"/>
  <c r="C52" i="62"/>
  <c r="C52" i="64" s="1"/>
  <c r="R52" i="64" s="1"/>
  <c r="D45" i="72"/>
  <c r="E60" i="66"/>
  <c r="Q60" i="66" s="1"/>
  <c r="C44" i="62"/>
  <c r="C44" i="64" s="1"/>
  <c r="R44" i="64" s="1"/>
  <c r="D37" i="72"/>
  <c r="E52" i="66"/>
  <c r="Q52" i="66" s="1"/>
  <c r="C36" i="62"/>
  <c r="C36" i="64" s="1"/>
  <c r="R36" i="64" s="1"/>
  <c r="D29" i="72"/>
  <c r="E44" i="66"/>
  <c r="Q44" i="66" s="1"/>
  <c r="C28" i="62"/>
  <c r="C28" i="64" s="1"/>
  <c r="R28" i="64" s="1"/>
  <c r="D21" i="72"/>
  <c r="E36" i="66"/>
  <c r="Q36" i="66" s="1"/>
  <c r="C20" i="62"/>
  <c r="C20" i="64" s="1"/>
  <c r="R20" i="64" s="1"/>
  <c r="D13" i="72"/>
  <c r="E28" i="66"/>
  <c r="Q28" i="66" s="1"/>
  <c r="D5" i="72"/>
  <c r="C12" i="62"/>
  <c r="AJ17" i="70"/>
  <c r="E12" i="66"/>
  <c r="Q12" i="66" s="1"/>
  <c r="E239" i="66"/>
  <c r="C239" i="66" s="1"/>
  <c r="C223" i="62"/>
  <c r="C223" i="64" s="1"/>
  <c r="E244" i="66"/>
  <c r="C244" i="66" s="1"/>
  <c r="C228" i="62"/>
  <c r="C228" i="64" s="1"/>
  <c r="E228" i="66"/>
  <c r="C228" i="66" s="1"/>
  <c r="C212" i="62"/>
  <c r="C212" i="64" s="1"/>
  <c r="E243" i="66"/>
  <c r="C243" i="66" s="1"/>
  <c r="C227" i="62"/>
  <c r="C227" i="64" s="1"/>
  <c r="E235" i="66"/>
  <c r="C235" i="66" s="1"/>
  <c r="C219" i="62"/>
  <c r="C219" i="64" s="1"/>
  <c r="E227" i="66"/>
  <c r="C227" i="66" s="1"/>
  <c r="C211" i="62"/>
  <c r="C211" i="64" s="1"/>
  <c r="E219" i="66"/>
  <c r="C203" i="62"/>
  <c r="C203" i="64" s="1"/>
  <c r="E211" i="66"/>
  <c r="C195" i="62"/>
  <c r="C195" i="64" s="1"/>
  <c r="E203" i="66"/>
  <c r="C187" i="62"/>
  <c r="C187" i="64" s="1"/>
  <c r="E195" i="66"/>
  <c r="C179" i="62"/>
  <c r="C179" i="64" s="1"/>
  <c r="E187" i="66"/>
  <c r="C171" i="62"/>
  <c r="C171" i="64" s="1"/>
  <c r="E179" i="66"/>
  <c r="C163" i="62"/>
  <c r="C163" i="64" s="1"/>
  <c r="E171" i="66"/>
  <c r="C155" i="62"/>
  <c r="C155" i="64" s="1"/>
  <c r="E163" i="66"/>
  <c r="C147" i="62"/>
  <c r="C147" i="64" s="1"/>
  <c r="E155" i="66"/>
  <c r="C139" i="62"/>
  <c r="C139" i="64" s="1"/>
  <c r="E147" i="66"/>
  <c r="C131" i="62"/>
  <c r="C131" i="64" s="1"/>
  <c r="E139" i="66"/>
  <c r="C123" i="62"/>
  <c r="D116" i="72"/>
  <c r="E131" i="66"/>
  <c r="C115" i="62"/>
  <c r="D108" i="72"/>
  <c r="E123" i="66"/>
  <c r="C107" i="62"/>
  <c r="D100" i="72"/>
  <c r="E115" i="66"/>
  <c r="C99" i="62"/>
  <c r="D92" i="72"/>
  <c r="E107" i="66"/>
  <c r="C91" i="62"/>
  <c r="D84" i="72"/>
  <c r="E99" i="66"/>
  <c r="C83" i="62"/>
  <c r="D76" i="72"/>
  <c r="E91" i="66"/>
  <c r="C75" i="62"/>
  <c r="C75" i="64" s="1"/>
  <c r="R75" i="64" s="1"/>
  <c r="D68" i="72"/>
  <c r="E83" i="66"/>
  <c r="C67" i="62"/>
  <c r="C67" i="64" s="1"/>
  <c r="R67" i="64" s="1"/>
  <c r="D60" i="72"/>
  <c r="E75" i="66"/>
  <c r="C59" i="62"/>
  <c r="C59" i="64" s="1"/>
  <c r="R59" i="64" s="1"/>
  <c r="D52" i="72"/>
  <c r="E67" i="66"/>
  <c r="Q67" i="66" s="1"/>
  <c r="C51" i="62"/>
  <c r="C51" i="64" s="1"/>
  <c r="R51" i="64" s="1"/>
  <c r="D44" i="72"/>
  <c r="E59" i="66"/>
  <c r="Q59" i="66" s="1"/>
  <c r="C43" i="62"/>
  <c r="C43" i="64" s="1"/>
  <c r="R43" i="64" s="1"/>
  <c r="D36" i="72"/>
  <c r="E51" i="66"/>
  <c r="Q51" i="66" s="1"/>
  <c r="C35" i="62"/>
  <c r="C35" i="64" s="1"/>
  <c r="R35" i="64" s="1"/>
  <c r="D28" i="72"/>
  <c r="E43" i="66"/>
  <c r="Q43" i="66" s="1"/>
  <c r="C27" i="62"/>
  <c r="C27" i="64" s="1"/>
  <c r="R27" i="64" s="1"/>
  <c r="D20" i="72"/>
  <c r="E35" i="66"/>
  <c r="Q35" i="66" s="1"/>
  <c r="D12" i="72"/>
  <c r="C19" i="62"/>
  <c r="C19" i="64" s="1"/>
  <c r="R19" i="64" s="1"/>
  <c r="E27" i="66"/>
  <c r="Q27" i="66" s="1"/>
  <c r="D4" i="72"/>
  <c r="C11" i="62"/>
  <c r="AJ16" i="70"/>
  <c r="E11" i="66"/>
  <c r="Q11" i="66" s="1"/>
  <c r="E242" i="66"/>
  <c r="C242" i="66" s="1"/>
  <c r="C226" i="62"/>
  <c r="C226" i="64" s="1"/>
  <c r="E234" i="66"/>
  <c r="C234" i="66" s="1"/>
  <c r="C218" i="62"/>
  <c r="C218" i="64" s="1"/>
  <c r="E226" i="66"/>
  <c r="C226" i="66" s="1"/>
  <c r="C210" i="62"/>
  <c r="C210" i="64" s="1"/>
  <c r="E218" i="66"/>
  <c r="C202" i="62"/>
  <c r="C202" i="64" s="1"/>
  <c r="E210" i="66"/>
  <c r="C194" i="62"/>
  <c r="C194" i="64" s="1"/>
  <c r="E202" i="66"/>
  <c r="C186" i="62"/>
  <c r="C186" i="64" s="1"/>
  <c r="E194" i="66"/>
  <c r="C178" i="62"/>
  <c r="C178" i="64" s="1"/>
  <c r="E186" i="66"/>
  <c r="C170" i="62"/>
  <c r="C170" i="64" s="1"/>
  <c r="E178" i="66"/>
  <c r="C162" i="62"/>
  <c r="C162" i="64" s="1"/>
  <c r="E170" i="66"/>
  <c r="C154" i="62"/>
  <c r="C154" i="64" s="1"/>
  <c r="E162" i="66"/>
  <c r="C146" i="62"/>
  <c r="C146" i="64" s="1"/>
  <c r="E154" i="66"/>
  <c r="C138" i="62"/>
  <c r="C138" i="64" s="1"/>
  <c r="E146" i="66"/>
  <c r="C130" i="62"/>
  <c r="C130" i="64" s="1"/>
  <c r="E138" i="66"/>
  <c r="C122" i="62"/>
  <c r="D115" i="72"/>
  <c r="E130" i="66"/>
  <c r="C114" i="62"/>
  <c r="D107" i="72"/>
  <c r="E122" i="66"/>
  <c r="C106" i="62"/>
  <c r="D99" i="72"/>
  <c r="E114" i="66"/>
  <c r="C98" i="62"/>
  <c r="D91" i="72"/>
  <c r="E106" i="66"/>
  <c r="C90" i="62"/>
  <c r="D83" i="72"/>
  <c r="E98" i="66"/>
  <c r="C82" i="62"/>
  <c r="D75" i="72"/>
  <c r="E90" i="66"/>
  <c r="C74" i="62"/>
  <c r="C74" i="64" s="1"/>
  <c r="R74" i="64" s="1"/>
  <c r="D67" i="72"/>
  <c r="E82" i="66"/>
  <c r="C66" i="62"/>
  <c r="C66" i="64" s="1"/>
  <c r="R66" i="64" s="1"/>
  <c r="D59" i="72"/>
  <c r="E74" i="66"/>
  <c r="Q74" i="66" s="1"/>
  <c r="C58" i="62"/>
  <c r="C58" i="64" s="1"/>
  <c r="R58" i="64" s="1"/>
  <c r="D51" i="72"/>
  <c r="E66" i="66"/>
  <c r="Q66" i="66" s="1"/>
  <c r="C50" i="62"/>
  <c r="C50" i="64" s="1"/>
  <c r="R50" i="64" s="1"/>
  <c r="D43" i="72"/>
  <c r="E58" i="66"/>
  <c r="Q58" i="66" s="1"/>
  <c r="C42" i="62"/>
  <c r="C42" i="64" s="1"/>
  <c r="R42" i="64" s="1"/>
  <c r="D35" i="72"/>
  <c r="E50" i="66"/>
  <c r="Q50" i="66" s="1"/>
  <c r="C34" i="62"/>
  <c r="C34" i="64" s="1"/>
  <c r="R34" i="64" s="1"/>
  <c r="D27" i="72"/>
  <c r="E42" i="66"/>
  <c r="Q42" i="66" s="1"/>
  <c r="C26" i="62"/>
  <c r="C26" i="64" s="1"/>
  <c r="R26" i="64" s="1"/>
  <c r="D19" i="72"/>
  <c r="E34" i="66"/>
  <c r="Q34" i="66" s="1"/>
  <c r="C18" i="62"/>
  <c r="C18" i="64" s="1"/>
  <c r="R18" i="64" s="1"/>
  <c r="D11" i="72"/>
  <c r="E26" i="66"/>
  <c r="Q26" i="66" s="1"/>
  <c r="C10" i="62"/>
  <c r="D3" i="72"/>
  <c r="AJ15" i="70"/>
  <c r="E10" i="66"/>
  <c r="Q10" i="66" s="1"/>
  <c r="E248" i="66"/>
  <c r="C248" i="66" s="1"/>
  <c r="C232" i="62"/>
  <c r="C232" i="64" s="1"/>
  <c r="E241" i="66"/>
  <c r="C241" i="66" s="1"/>
  <c r="C225" i="62"/>
  <c r="C225" i="64" s="1"/>
  <c r="E233" i="66"/>
  <c r="C233" i="66" s="1"/>
  <c r="C217" i="62"/>
  <c r="C217" i="64" s="1"/>
  <c r="E225" i="66"/>
  <c r="C225" i="66" s="1"/>
  <c r="C209" i="62"/>
  <c r="C209" i="64" s="1"/>
  <c r="E217" i="66"/>
  <c r="C201" i="62"/>
  <c r="C201" i="64" s="1"/>
  <c r="E209" i="66"/>
  <c r="C193" i="62"/>
  <c r="C193" i="64" s="1"/>
  <c r="E201" i="66"/>
  <c r="C185" i="62"/>
  <c r="C185" i="64" s="1"/>
  <c r="E193" i="66"/>
  <c r="C177" i="62"/>
  <c r="C177" i="64" s="1"/>
  <c r="E185" i="66"/>
  <c r="C169" i="62"/>
  <c r="C169" i="64" s="1"/>
  <c r="E177" i="66"/>
  <c r="C161" i="62"/>
  <c r="C161" i="64" s="1"/>
  <c r="E169" i="66"/>
  <c r="C153" i="62"/>
  <c r="C153" i="64" s="1"/>
  <c r="E161" i="66"/>
  <c r="C145" i="62"/>
  <c r="C145" i="64" s="1"/>
  <c r="E153" i="66"/>
  <c r="C137" i="62"/>
  <c r="C137" i="64" s="1"/>
  <c r="E145" i="66"/>
  <c r="C129" i="62"/>
  <c r="C129" i="64" s="1"/>
  <c r="E137" i="66"/>
  <c r="C121" i="62"/>
  <c r="D114" i="72"/>
  <c r="E129" i="66"/>
  <c r="C113" i="62"/>
  <c r="D106" i="72"/>
  <c r="E121" i="66"/>
  <c r="C105" i="62"/>
  <c r="D98" i="72"/>
  <c r="E113" i="66"/>
  <c r="C97" i="62"/>
  <c r="D90" i="72"/>
  <c r="E105" i="66"/>
  <c r="C89" i="62"/>
  <c r="D82" i="72"/>
  <c r="E97" i="66"/>
  <c r="C81" i="62"/>
  <c r="D74" i="72"/>
  <c r="E89" i="66"/>
  <c r="C73" i="62"/>
  <c r="C73" i="64" s="1"/>
  <c r="R73" i="64" s="1"/>
  <c r="D66" i="72"/>
  <c r="E81" i="66"/>
  <c r="C65" i="62"/>
  <c r="C65" i="64" s="1"/>
  <c r="R65" i="64" s="1"/>
  <c r="D58" i="72"/>
  <c r="E73" i="66"/>
  <c r="Q73" i="66" s="1"/>
  <c r="C57" i="62"/>
  <c r="C57" i="64" s="1"/>
  <c r="R57" i="64" s="1"/>
  <c r="D50" i="72"/>
  <c r="E65" i="66"/>
  <c r="Q65" i="66" s="1"/>
  <c r="C49" i="62"/>
  <c r="C49" i="64" s="1"/>
  <c r="R49" i="64" s="1"/>
  <c r="D42" i="72"/>
  <c r="E57" i="66"/>
  <c r="Q57" i="66" s="1"/>
  <c r="C41" i="62"/>
  <c r="D34" i="72"/>
  <c r="E49" i="66"/>
  <c r="Q49" i="66" s="1"/>
  <c r="C33" i="62"/>
  <c r="C33" i="64" s="1"/>
  <c r="R33" i="64" s="1"/>
  <c r="D26" i="72"/>
  <c r="E41" i="66"/>
  <c r="Q41" i="66" s="1"/>
  <c r="C25" i="62"/>
  <c r="C25" i="64" s="1"/>
  <c r="R25" i="64" s="1"/>
  <c r="D18" i="72"/>
  <c r="E33" i="66"/>
  <c r="Q33" i="66" s="1"/>
  <c r="C17" i="62"/>
  <c r="C17" i="64" s="1"/>
  <c r="R17" i="64" s="1"/>
  <c r="D10" i="72"/>
  <c r="E25" i="66"/>
  <c r="Q25" i="66" s="1"/>
  <c r="C9" i="62"/>
  <c r="D2" i="72"/>
  <c r="AJ14" i="70"/>
  <c r="E9" i="66"/>
  <c r="Q9" i="66" s="1"/>
  <c r="AJ128" i="70"/>
  <c r="AJ72" i="70"/>
  <c r="AJ143" i="70"/>
  <c r="AJ135" i="70"/>
  <c r="AJ127" i="70"/>
  <c r="AJ119" i="70"/>
  <c r="AJ111" i="70"/>
  <c r="AJ103" i="70"/>
  <c r="AJ95" i="70"/>
  <c r="AJ87" i="70"/>
  <c r="AJ79" i="70"/>
  <c r="AJ71" i="70"/>
  <c r="AJ63" i="70"/>
  <c r="AJ55" i="70"/>
  <c r="AJ47" i="70"/>
  <c r="AJ39" i="70"/>
  <c r="AJ31" i="70"/>
  <c r="AJ23" i="70"/>
  <c r="AJ96" i="70"/>
  <c r="AJ40" i="70"/>
  <c r="AJ142" i="70"/>
  <c r="AJ134" i="70"/>
  <c r="AJ126" i="70"/>
  <c r="AJ118" i="70"/>
  <c r="AJ110" i="70"/>
  <c r="AJ102" i="70"/>
  <c r="AJ94" i="70"/>
  <c r="AJ86" i="70"/>
  <c r="AJ78" i="70"/>
  <c r="AJ70" i="70"/>
  <c r="AJ62" i="70"/>
  <c r="AJ54" i="70"/>
  <c r="AJ46" i="70"/>
  <c r="AJ38" i="70"/>
  <c r="AJ30" i="70"/>
  <c r="AJ22" i="70"/>
  <c r="AJ120" i="70"/>
  <c r="AJ64" i="70"/>
  <c r="AJ141" i="70"/>
  <c r="AJ133" i="70"/>
  <c r="AJ125" i="70"/>
  <c r="AJ117" i="70"/>
  <c r="AJ109" i="70"/>
  <c r="AJ101" i="70"/>
  <c r="AJ93" i="70"/>
  <c r="AJ85" i="70"/>
  <c r="AJ77" i="70"/>
  <c r="AJ69" i="70"/>
  <c r="AJ61" i="70"/>
  <c r="AJ53" i="70"/>
  <c r="AJ45" i="70"/>
  <c r="AJ37" i="70"/>
  <c r="AJ29" i="70"/>
  <c r="AJ136" i="70"/>
  <c r="AJ88" i="70"/>
  <c r="AJ24" i="70"/>
  <c r="AJ140" i="70"/>
  <c r="AJ132" i="70"/>
  <c r="AJ124" i="70"/>
  <c r="AJ116" i="70"/>
  <c r="AJ108" i="70"/>
  <c r="AJ100" i="70"/>
  <c r="AJ92" i="70"/>
  <c r="AJ84" i="70"/>
  <c r="AJ76" i="70"/>
  <c r="AJ68" i="70"/>
  <c r="AJ60" i="70"/>
  <c r="AJ52" i="70"/>
  <c r="AJ44" i="70"/>
  <c r="AJ36" i="70"/>
  <c r="AJ28" i="70"/>
  <c r="AJ144" i="70"/>
  <c r="AJ80" i="70"/>
  <c r="AJ32" i="70"/>
  <c r="AJ147" i="70"/>
  <c r="AJ139" i="70"/>
  <c r="AJ131" i="70"/>
  <c r="AJ123" i="70"/>
  <c r="AJ115" i="70"/>
  <c r="AJ107" i="70"/>
  <c r="AJ99" i="70"/>
  <c r="AJ91" i="70"/>
  <c r="AJ83" i="70"/>
  <c r="AJ75" i="70"/>
  <c r="AJ67" i="70"/>
  <c r="AJ59" i="70"/>
  <c r="AJ51" i="70"/>
  <c r="AJ43" i="70"/>
  <c r="AJ35" i="70"/>
  <c r="AJ27" i="70"/>
  <c r="AJ104" i="70"/>
  <c r="AJ48" i="70"/>
  <c r="AJ146" i="70"/>
  <c r="AJ138" i="70"/>
  <c r="AJ130" i="70"/>
  <c r="AJ122" i="70"/>
  <c r="AJ114" i="70"/>
  <c r="AJ106" i="70"/>
  <c r="AJ98" i="70"/>
  <c r="AJ90" i="70"/>
  <c r="AJ82" i="70"/>
  <c r="AJ74" i="70"/>
  <c r="AJ66" i="70"/>
  <c r="AJ58" i="70"/>
  <c r="AJ50" i="70"/>
  <c r="AJ42" i="70"/>
  <c r="AJ34" i="70"/>
  <c r="AJ26" i="70"/>
  <c r="AJ112" i="70"/>
  <c r="AJ56" i="70"/>
  <c r="AJ145" i="70"/>
  <c r="AJ137" i="70"/>
  <c r="AJ129" i="70"/>
  <c r="AJ121" i="70"/>
  <c r="AJ113" i="70"/>
  <c r="AJ105" i="70"/>
  <c r="AJ97" i="70"/>
  <c r="AJ89" i="70"/>
  <c r="AJ81" i="70"/>
  <c r="AJ73" i="70"/>
  <c r="AJ65" i="70"/>
  <c r="AJ57" i="70"/>
  <c r="AJ49" i="70"/>
  <c r="AJ41" i="70"/>
  <c r="AJ33" i="70"/>
  <c r="AJ25" i="70"/>
  <c r="D62" i="60"/>
  <c r="D54" i="60"/>
  <c r="D46" i="60"/>
  <c r="D38" i="60"/>
  <c r="D30" i="60"/>
  <c r="D22" i="60"/>
  <c r="D14" i="60"/>
  <c r="D6" i="60"/>
  <c r="D61" i="60"/>
  <c r="D53" i="60"/>
  <c r="D45" i="60"/>
  <c r="D37" i="60"/>
  <c r="D29" i="60"/>
  <c r="D21" i="60"/>
  <c r="D13" i="60"/>
  <c r="D5" i="60"/>
  <c r="D60" i="60"/>
  <c r="D52" i="60"/>
  <c r="D44" i="60"/>
  <c r="D36" i="60"/>
  <c r="D28" i="60"/>
  <c r="D20" i="60"/>
  <c r="D12" i="60"/>
  <c r="D4" i="60"/>
  <c r="D67" i="60"/>
  <c r="D59" i="60"/>
  <c r="D51" i="60"/>
  <c r="D43" i="60"/>
  <c r="D35" i="60"/>
  <c r="D27" i="60"/>
  <c r="D19" i="60"/>
  <c r="D11" i="60"/>
  <c r="D3" i="60"/>
  <c r="D66" i="60"/>
  <c r="D58" i="60"/>
  <c r="D50" i="60"/>
  <c r="D42" i="60"/>
  <c r="D34" i="60"/>
  <c r="D26" i="60"/>
  <c r="D18" i="60"/>
  <c r="D10" i="60"/>
  <c r="D2" i="60"/>
  <c r="D65" i="60"/>
  <c r="D57" i="60"/>
  <c r="D49" i="60"/>
  <c r="D41" i="60"/>
  <c r="D33" i="60"/>
  <c r="D25" i="60"/>
  <c r="D17" i="60"/>
  <c r="D9" i="60"/>
  <c r="D64" i="60"/>
  <c r="D56" i="60"/>
  <c r="D48" i="60"/>
  <c r="D40" i="60"/>
  <c r="D32" i="60"/>
  <c r="D24" i="60"/>
  <c r="D16" i="60"/>
  <c r="D8" i="60"/>
  <c r="D63" i="60"/>
  <c r="D55" i="60"/>
  <c r="D47" i="60"/>
  <c r="D39" i="60"/>
  <c r="D31" i="60"/>
  <c r="D23" i="60"/>
  <c r="D15" i="60"/>
  <c r="D7" i="60"/>
  <c r="F345" i="3" a="1"/>
  <c r="F345" i="3" s="1"/>
  <c r="F259" i="103" s="1"/>
  <c r="F33" i="3" a="1"/>
  <c r="F33" i="3" s="1"/>
  <c r="G358" i="3" a="1"/>
  <c r="G358" i="3" s="1"/>
  <c r="G55" i="3" a="1"/>
  <c r="G55" i="3" s="1"/>
  <c r="E350" i="3" a="1"/>
  <c r="E350" i="3" s="1"/>
  <c r="E264" i="103" s="1"/>
  <c r="E299" i="3" a="1"/>
  <c r="E299" i="3" s="1"/>
  <c r="E213" i="103" s="1"/>
  <c r="E347" i="3" a="1"/>
  <c r="E347" i="3" s="1"/>
  <c r="E261" i="103" s="1"/>
  <c r="E251" i="3" a="1"/>
  <c r="E251" i="3" s="1"/>
  <c r="E165" i="103" s="1"/>
  <c r="E336" i="3" a="1"/>
  <c r="E336" i="3" s="1"/>
  <c r="E250" i="103" s="1"/>
  <c r="E228" i="3" a="1"/>
  <c r="E228" i="3" s="1"/>
  <c r="E333" i="3" a="1"/>
  <c r="E333" i="3" s="1"/>
  <c r="E247" i="103" s="1"/>
  <c r="E37" i="3" a="1"/>
  <c r="E37" i="3" s="1"/>
  <c r="E330" i="3" a="1"/>
  <c r="E330" i="3" s="1"/>
  <c r="E244" i="103" s="1"/>
  <c r="E310" i="3" a="1"/>
  <c r="E310" i="3" s="1"/>
  <c r="E224" i="103" s="1"/>
  <c r="E355" i="3" a="1"/>
  <c r="E355" i="3" s="1"/>
  <c r="E269" i="103" s="1"/>
  <c r="E305" i="3" a="1"/>
  <c r="E305" i="3" s="1"/>
  <c r="E219" i="103" s="1"/>
  <c r="F330" i="3" a="1"/>
  <c r="F330" i="3" s="1"/>
  <c r="F244" i="103" s="1"/>
  <c r="E241" i="3" a="1"/>
  <c r="E241" i="3" s="1"/>
  <c r="E155" i="103" s="1"/>
  <c r="E328" i="3" a="1"/>
  <c r="E328" i="3" s="1"/>
  <c r="E242" i="103" s="1"/>
  <c r="E216" i="3" a="1"/>
  <c r="E216" i="3" s="1"/>
  <c r="E345" i="3" a="1"/>
  <c r="E345" i="3" s="1"/>
  <c r="E259" i="103" s="1"/>
  <c r="E324" i="3" a="1"/>
  <c r="E324" i="3" s="1"/>
  <c r="E238" i="103" s="1"/>
  <c r="E295" i="3" a="1"/>
  <c r="E295" i="3" s="1"/>
  <c r="E209" i="103" s="1"/>
  <c r="E197" i="3" a="1"/>
  <c r="E197" i="3" s="1"/>
  <c r="F324" i="3" a="1"/>
  <c r="F324" i="3" s="1"/>
  <c r="F238" i="103" s="1"/>
  <c r="G351" i="3" a="1"/>
  <c r="G351" i="3" s="1"/>
  <c r="E344" i="3" a="1"/>
  <c r="E344" i="3" s="1"/>
  <c r="E258" i="103" s="1"/>
  <c r="E323" i="3" a="1"/>
  <c r="E323" i="3" s="1"/>
  <c r="E237" i="103" s="1"/>
  <c r="E285" i="3" a="1"/>
  <c r="E285" i="3" s="1"/>
  <c r="E199" i="103" s="1"/>
  <c r="E180" i="3" a="1"/>
  <c r="E180" i="3" s="1"/>
  <c r="F302" i="3" a="1"/>
  <c r="F302" i="3" s="1"/>
  <c r="F216" i="103" s="1"/>
  <c r="G344" i="3" a="1"/>
  <c r="G344" i="3" s="1"/>
  <c r="E7" i="3" a="1"/>
  <c r="E7" i="3" s="1"/>
  <c r="E339" i="3" a="1"/>
  <c r="E339" i="3" s="1"/>
  <c r="E253" i="103" s="1"/>
  <c r="E319" i="3" a="1"/>
  <c r="E319" i="3" s="1"/>
  <c r="E233" i="103" s="1"/>
  <c r="E275" i="3" a="1"/>
  <c r="E275" i="3" s="1"/>
  <c r="E189" i="103" s="1"/>
  <c r="E152" i="3" a="1"/>
  <c r="E152" i="3" s="1"/>
  <c r="F236" i="3" a="1"/>
  <c r="F236" i="3" s="1"/>
  <c r="F150" i="103" s="1"/>
  <c r="G331" i="3" a="1"/>
  <c r="G331" i="3" s="1"/>
  <c r="E357" i="3" a="1"/>
  <c r="E357" i="3" s="1"/>
  <c r="E271" i="103" s="1"/>
  <c r="E338" i="3" a="1"/>
  <c r="E338" i="3" s="1"/>
  <c r="E252" i="103" s="1"/>
  <c r="E315" i="3" a="1"/>
  <c r="E315" i="3" s="1"/>
  <c r="E229" i="103" s="1"/>
  <c r="E263" i="3" a="1"/>
  <c r="E263" i="3" s="1"/>
  <c r="E177" i="103" s="1"/>
  <c r="E99" i="3" a="1"/>
  <c r="E99" i="3" s="1"/>
  <c r="E13" i="103" s="1"/>
  <c r="F191" i="3" a="1"/>
  <c r="F191" i="3" s="1"/>
  <c r="F105" i="103" s="1"/>
  <c r="G308" i="3" a="1"/>
  <c r="G308" i="3" s="1"/>
  <c r="G181" i="3" a="1"/>
  <c r="G181" i="3" s="1"/>
  <c r="E317" i="3" a="1"/>
  <c r="E317" i="3" s="1"/>
  <c r="E231" i="103" s="1"/>
  <c r="E308" i="3" a="1"/>
  <c r="E308" i="3" s="1"/>
  <c r="E222" i="103" s="1"/>
  <c r="E297" i="3" a="1"/>
  <c r="E297" i="3" s="1"/>
  <c r="E211" i="103" s="1"/>
  <c r="E288" i="3" a="1"/>
  <c r="E288" i="3" s="1"/>
  <c r="E202" i="103" s="1"/>
  <c r="E277" i="3" a="1"/>
  <c r="E277" i="3" s="1"/>
  <c r="E191" i="103" s="1"/>
  <c r="E267" i="3" a="1"/>
  <c r="E267" i="3" s="1"/>
  <c r="E181" i="103" s="1"/>
  <c r="E255" i="3" a="1"/>
  <c r="E255" i="3" s="1"/>
  <c r="E169" i="103" s="1"/>
  <c r="E243" i="3" a="1"/>
  <c r="E243" i="3" s="1"/>
  <c r="E157" i="103" s="1"/>
  <c r="E231" i="3" a="1"/>
  <c r="E231" i="3" s="1"/>
  <c r="E218" i="3" a="1"/>
  <c r="E218" i="3" s="1"/>
  <c r="E201" i="3" a="1"/>
  <c r="E201" i="3" s="1"/>
  <c r="E185" i="3" a="1"/>
  <c r="E185" i="3" s="1"/>
  <c r="E165" i="3" a="1"/>
  <c r="E165" i="3" s="1"/>
  <c r="E120" i="3" a="1"/>
  <c r="E120" i="3" s="1"/>
  <c r="E52" i="3" a="1"/>
  <c r="E52" i="3" s="1"/>
  <c r="F276" i="3" a="1"/>
  <c r="F276" i="3" s="1"/>
  <c r="F190" i="103" s="1"/>
  <c r="G338" i="3" a="1"/>
  <c r="G338" i="3" s="1"/>
  <c r="G315" i="3" a="1"/>
  <c r="G315" i="3" s="1"/>
  <c r="G266" i="3" a="1"/>
  <c r="G266" i="3" s="1"/>
  <c r="G197" i="3" a="1"/>
  <c r="G197" i="3" s="1"/>
  <c r="G134" i="3" a="1"/>
  <c r="G134" i="3" s="1"/>
  <c r="J41" i="72" s="1"/>
  <c r="G71" i="3" a="1"/>
  <c r="G71" i="3" s="1"/>
  <c r="E356" i="3" a="1"/>
  <c r="E356" i="3" s="1"/>
  <c r="E270" i="103" s="1"/>
  <c r="E346" i="3" a="1"/>
  <c r="E346" i="3" s="1"/>
  <c r="E260" i="103" s="1"/>
  <c r="E337" i="3" a="1"/>
  <c r="E337" i="3" s="1"/>
  <c r="E251" i="103" s="1"/>
  <c r="E325" i="3" a="1"/>
  <c r="E325" i="3" s="1"/>
  <c r="E239" i="103" s="1"/>
  <c r="E316" i="3" a="1"/>
  <c r="E316" i="3" s="1"/>
  <c r="E230" i="103" s="1"/>
  <c r="E306" i="3" a="1"/>
  <c r="E306" i="3" s="1"/>
  <c r="E220" i="103" s="1"/>
  <c r="E296" i="3" a="1"/>
  <c r="E296" i="3" s="1"/>
  <c r="E210" i="103" s="1"/>
  <c r="E286" i="3" a="1"/>
  <c r="E286" i="3" s="1"/>
  <c r="E200" i="103" s="1"/>
  <c r="E276" i="3" a="1"/>
  <c r="E276" i="3" s="1"/>
  <c r="E190" i="103" s="1"/>
  <c r="E264" i="3" a="1"/>
  <c r="E264" i="3" s="1"/>
  <c r="E178" i="103" s="1"/>
  <c r="E254" i="3" a="1"/>
  <c r="E254" i="3" s="1"/>
  <c r="E168" i="103" s="1"/>
  <c r="E242" i="3" a="1"/>
  <c r="E242" i="3" s="1"/>
  <c r="E156" i="103" s="1"/>
  <c r="E230" i="3" a="1"/>
  <c r="E230" i="3" s="1"/>
  <c r="E217" i="3" a="1"/>
  <c r="E217" i="3" s="1"/>
  <c r="E198" i="3" a="1"/>
  <c r="E198" i="3" s="1"/>
  <c r="E183" i="3" a="1"/>
  <c r="E183" i="3" s="1"/>
  <c r="E159" i="3" a="1"/>
  <c r="E159" i="3" s="1"/>
  <c r="E114" i="3" a="1"/>
  <c r="E114" i="3" s="1"/>
  <c r="E28" i="103" s="1"/>
  <c r="E44" i="3" a="1"/>
  <c r="E44" i="3" s="1"/>
  <c r="F338" i="3" a="1"/>
  <c r="F338" i="3" s="1"/>
  <c r="F252" i="103" s="1"/>
  <c r="F254" i="3" a="1"/>
  <c r="F254" i="3" s="1"/>
  <c r="F168" i="103" s="1"/>
  <c r="G357" i="3" a="1"/>
  <c r="G357" i="3" s="1"/>
  <c r="G337" i="3" a="1"/>
  <c r="G337" i="3" s="1"/>
  <c r="G314" i="3" a="1"/>
  <c r="G314" i="3" s="1"/>
  <c r="G258" i="3" a="1"/>
  <c r="G258" i="3" s="1"/>
  <c r="G189" i="3" a="1"/>
  <c r="G189" i="3" s="1"/>
  <c r="G126" i="3" a="1"/>
  <c r="G126" i="3" s="1"/>
  <c r="J33" i="72" s="1"/>
  <c r="G63" i="3" a="1"/>
  <c r="G63" i="3" s="1"/>
  <c r="E292" i="3" a="1"/>
  <c r="E292" i="3" s="1"/>
  <c r="E206" i="103" s="1"/>
  <c r="E284" i="3" a="1"/>
  <c r="E284" i="3" s="1"/>
  <c r="E198" i="103" s="1"/>
  <c r="E274" i="3" a="1"/>
  <c r="E274" i="3" s="1"/>
  <c r="E188" i="103" s="1"/>
  <c r="E261" i="3" a="1"/>
  <c r="E261" i="3" s="1"/>
  <c r="E175" i="103" s="1"/>
  <c r="E250" i="3" a="1"/>
  <c r="E250" i="3" s="1"/>
  <c r="E164" i="103" s="1"/>
  <c r="E239" i="3" a="1"/>
  <c r="E239" i="3" s="1"/>
  <c r="E153" i="103" s="1"/>
  <c r="E227" i="3" a="1"/>
  <c r="E227" i="3" s="1"/>
  <c r="E214" i="3" a="1"/>
  <c r="E214" i="3" s="1"/>
  <c r="E195" i="3" a="1"/>
  <c r="E195" i="3" s="1"/>
  <c r="E179" i="3" a="1"/>
  <c r="E179" i="3" s="1"/>
  <c r="E93" i="103" s="1"/>
  <c r="E145" i="3" a="1"/>
  <c r="E145" i="3" s="1"/>
  <c r="E92" i="3" a="1"/>
  <c r="E92" i="3" s="1"/>
  <c r="E6" i="103" s="1"/>
  <c r="E30" i="3" a="1"/>
  <c r="E30" i="3" s="1"/>
  <c r="G330" i="3" a="1"/>
  <c r="G330" i="3" s="1"/>
  <c r="G306" i="3" a="1"/>
  <c r="G306" i="3" s="1"/>
  <c r="G242" i="3" a="1"/>
  <c r="G242" i="3" s="1"/>
  <c r="G173" i="3" a="1"/>
  <c r="G173" i="3" s="1"/>
  <c r="G110" i="3" a="1"/>
  <c r="G110" i="3" s="1"/>
  <c r="J17" i="72" s="1"/>
  <c r="G47" i="3" a="1"/>
  <c r="G47" i="3" s="1"/>
  <c r="E352" i="3" a="1"/>
  <c r="E352" i="3" s="1"/>
  <c r="E266" i="103" s="1"/>
  <c r="E343" i="3" a="1"/>
  <c r="E343" i="3" s="1"/>
  <c r="E257" i="103" s="1"/>
  <c r="E332" i="3" a="1"/>
  <c r="E332" i="3" s="1"/>
  <c r="E246" i="103" s="1"/>
  <c r="E322" i="3" a="1"/>
  <c r="E322" i="3" s="1"/>
  <c r="E236" i="103" s="1"/>
  <c r="E312" i="3" a="1"/>
  <c r="E312" i="3" s="1"/>
  <c r="E226" i="103" s="1"/>
  <c r="E303" i="3" a="1"/>
  <c r="E303" i="3" s="1"/>
  <c r="E217" i="103" s="1"/>
  <c r="E291" i="3" a="1"/>
  <c r="E291" i="3" s="1"/>
  <c r="E205" i="103" s="1"/>
  <c r="E283" i="3" a="1"/>
  <c r="E283" i="3" s="1"/>
  <c r="E197" i="103" s="1"/>
  <c r="E260" i="3" a="1"/>
  <c r="E260" i="3" s="1"/>
  <c r="E174" i="103" s="1"/>
  <c r="E248" i="3" a="1"/>
  <c r="E248" i="3" s="1"/>
  <c r="E162" i="103" s="1"/>
  <c r="E238" i="3" a="1"/>
  <c r="E238" i="3" s="1"/>
  <c r="E225" i="3" a="1"/>
  <c r="E225" i="3" s="1"/>
  <c r="E210" i="3" a="1"/>
  <c r="E210" i="3" s="1"/>
  <c r="E192" i="3" a="1"/>
  <c r="E192" i="3" s="1"/>
  <c r="E173" i="3" a="1"/>
  <c r="E173" i="3" s="1"/>
  <c r="E144" i="3" a="1"/>
  <c r="E144" i="3" s="1"/>
  <c r="E85" i="3" a="1"/>
  <c r="E85" i="3" s="1"/>
  <c r="E23" i="3" a="1"/>
  <c r="E23" i="3" s="1"/>
  <c r="F316" i="3" a="1"/>
  <c r="F316" i="3" s="1"/>
  <c r="F230" i="103" s="1"/>
  <c r="F150" i="3" a="1"/>
  <c r="F150" i="3" s="1"/>
  <c r="F64" i="103" s="1"/>
  <c r="G350" i="3" a="1"/>
  <c r="G350" i="3" s="1"/>
  <c r="G329" i="3" a="1"/>
  <c r="G329" i="3" s="1"/>
  <c r="G298" i="3" a="1"/>
  <c r="G298" i="3" s="1"/>
  <c r="G235" i="3" a="1"/>
  <c r="G235" i="3" s="1"/>
  <c r="G165" i="3" a="1"/>
  <c r="G165" i="3" s="1"/>
  <c r="G102" i="3" a="1"/>
  <c r="G102" i="3" s="1"/>
  <c r="J9" i="72" s="1"/>
  <c r="G39" i="3" a="1"/>
  <c r="G39" i="3" s="1"/>
  <c r="E6" i="3" a="1"/>
  <c r="E6" i="3" s="1"/>
  <c r="E351" i="3" a="1"/>
  <c r="E351" i="3" s="1"/>
  <c r="E265" i="103" s="1"/>
  <c r="E342" i="3" a="1"/>
  <c r="E342" i="3" s="1"/>
  <c r="E256" i="103" s="1"/>
  <c r="E331" i="3" a="1"/>
  <c r="E331" i="3" s="1"/>
  <c r="E245" i="103" s="1"/>
  <c r="E321" i="3" a="1"/>
  <c r="E321" i="3" s="1"/>
  <c r="E235" i="103" s="1"/>
  <c r="E311" i="3" a="1"/>
  <c r="E311" i="3" s="1"/>
  <c r="E225" i="103" s="1"/>
  <c r="E302" i="3" a="1"/>
  <c r="E302" i="3" s="1"/>
  <c r="E216" i="103" s="1"/>
  <c r="E282" i="3" a="1"/>
  <c r="E282" i="3" s="1"/>
  <c r="E196" i="103" s="1"/>
  <c r="E271" i="3" a="1"/>
  <c r="E271" i="3" s="1"/>
  <c r="E185" i="103" s="1"/>
  <c r="E258" i="3" a="1"/>
  <c r="E258" i="3" s="1"/>
  <c r="E172" i="103" s="1"/>
  <c r="E247" i="3" a="1"/>
  <c r="E247" i="3" s="1"/>
  <c r="E161" i="103" s="1"/>
  <c r="E237" i="3" a="1"/>
  <c r="E237" i="3" s="1"/>
  <c r="E224" i="3" a="1"/>
  <c r="E224" i="3" s="1"/>
  <c r="E209" i="3" a="1"/>
  <c r="E209" i="3" s="1"/>
  <c r="E191" i="3" a="1"/>
  <c r="E191" i="3" s="1"/>
  <c r="E172" i="3" a="1"/>
  <c r="E172" i="3" s="1"/>
  <c r="E139" i="3" a="1"/>
  <c r="E139" i="3" s="1"/>
  <c r="E77" i="3" a="1"/>
  <c r="E77" i="3" s="1"/>
  <c r="E15" i="3" a="1"/>
  <c r="E15" i="3" s="1"/>
  <c r="F310" i="3" a="1"/>
  <c r="F310" i="3" s="1"/>
  <c r="F224" i="103" s="1"/>
  <c r="F87" i="3" a="1"/>
  <c r="F87" i="3" s="1"/>
  <c r="G345" i="3" a="1"/>
  <c r="G345" i="3" s="1"/>
  <c r="G323" i="3" a="1"/>
  <c r="G323" i="3" s="1"/>
  <c r="G290" i="3" a="1"/>
  <c r="G290" i="3" s="1"/>
  <c r="G227" i="3" a="1"/>
  <c r="G227" i="3" s="1"/>
  <c r="G157" i="3" a="1"/>
  <c r="G157" i="3" s="1"/>
  <c r="G94" i="3" a="1"/>
  <c r="G94" i="3" s="1"/>
  <c r="G31" i="3" a="1"/>
  <c r="G31" i="3" s="1"/>
  <c r="E290" i="3" a="1"/>
  <c r="E290" i="3" s="1"/>
  <c r="E204" i="103" s="1"/>
  <c r="E281" i="3" a="1"/>
  <c r="E281" i="3" s="1"/>
  <c r="E195" i="103" s="1"/>
  <c r="E270" i="3" a="1"/>
  <c r="E270" i="3" s="1"/>
  <c r="E184" i="103" s="1"/>
  <c r="E257" i="3" a="1"/>
  <c r="E257" i="3" s="1"/>
  <c r="E171" i="103" s="1"/>
  <c r="E245" i="3" a="1"/>
  <c r="E245" i="3" s="1"/>
  <c r="E159" i="103" s="1"/>
  <c r="E235" i="3" a="1"/>
  <c r="E235" i="3" s="1"/>
  <c r="E222" i="3" a="1"/>
  <c r="E222" i="3" s="1"/>
  <c r="E204" i="3" a="1"/>
  <c r="E204" i="3" s="1"/>
  <c r="E189" i="3" a="1"/>
  <c r="E189" i="3" s="1"/>
  <c r="E171" i="3" a="1"/>
  <c r="E171" i="3" s="1"/>
  <c r="E133" i="3" a="1"/>
  <c r="E133" i="3" s="1"/>
  <c r="E71" i="3" a="1"/>
  <c r="E71" i="3" s="1"/>
  <c r="E8" i="3" a="1"/>
  <c r="E8" i="3" s="1"/>
  <c r="G322" i="3" a="1"/>
  <c r="G322" i="3" s="1"/>
  <c r="G282" i="3" a="1"/>
  <c r="G282" i="3" s="1"/>
  <c r="G219" i="3" a="1"/>
  <c r="G219" i="3" s="1"/>
  <c r="G149" i="3" a="1"/>
  <c r="G149" i="3" s="1"/>
  <c r="G86" i="3" a="1"/>
  <c r="G86" i="3" s="1"/>
  <c r="G23" i="3" a="1"/>
  <c r="G23" i="3" s="1"/>
  <c r="E358" i="3" a="1"/>
  <c r="E358" i="3" s="1"/>
  <c r="E272" i="103" s="1"/>
  <c r="E348" i="3" a="1"/>
  <c r="E348" i="3" s="1"/>
  <c r="E262" i="103" s="1"/>
  <c r="E329" i="3" a="1"/>
  <c r="E329" i="3" s="1"/>
  <c r="E243" i="103" s="1"/>
  <c r="E318" i="3" a="1"/>
  <c r="E318" i="3" s="1"/>
  <c r="E232" i="103" s="1"/>
  <c r="E309" i="3" a="1"/>
  <c r="E309" i="3" s="1"/>
  <c r="E223" i="103" s="1"/>
  <c r="E298" i="3" a="1"/>
  <c r="E298" i="3" s="1"/>
  <c r="E212" i="103" s="1"/>
  <c r="E289" i="3" a="1"/>
  <c r="E289" i="3" s="1"/>
  <c r="E203" i="103" s="1"/>
  <c r="E278" i="3" a="1"/>
  <c r="E278" i="3" s="1"/>
  <c r="E192" i="103" s="1"/>
  <c r="E268" i="3" a="1"/>
  <c r="E268" i="3" s="1"/>
  <c r="E182" i="103" s="1"/>
  <c r="E256" i="3" a="1"/>
  <c r="E256" i="3" s="1"/>
  <c r="E170" i="103" s="1"/>
  <c r="E244" i="3" a="1"/>
  <c r="E244" i="3" s="1"/>
  <c r="E158" i="103" s="1"/>
  <c r="E232" i="3" a="1"/>
  <c r="E232" i="3" s="1"/>
  <c r="E221" i="3" a="1"/>
  <c r="E221" i="3" s="1"/>
  <c r="E203" i="3" a="1"/>
  <c r="E203" i="3" s="1"/>
  <c r="E186" i="3" a="1"/>
  <c r="E186" i="3" s="1"/>
  <c r="E166" i="3" a="1"/>
  <c r="E166" i="3" s="1"/>
  <c r="E126" i="3" a="1"/>
  <c r="E126" i="3" s="1"/>
  <c r="E65" i="3" a="1"/>
  <c r="E65" i="3" s="1"/>
  <c r="F293" i="3" a="1"/>
  <c r="F293" i="3" s="1"/>
  <c r="F207" i="103" s="1"/>
  <c r="G339" i="3" a="1"/>
  <c r="G339" i="3" s="1"/>
  <c r="G316" i="3" a="1"/>
  <c r="G316" i="3" s="1"/>
  <c r="G274" i="3" a="1"/>
  <c r="G274" i="3" s="1"/>
  <c r="G211" i="3" a="1"/>
  <c r="G211" i="3" s="1"/>
  <c r="G141" i="3" a="1"/>
  <c r="G141" i="3" s="1"/>
  <c r="J48" i="72" s="1"/>
  <c r="G78" i="3" a="1"/>
  <c r="G78" i="3" s="1"/>
  <c r="G15" i="3" a="1"/>
  <c r="G15" i="3" s="1"/>
  <c r="E354" i="3" a="1"/>
  <c r="E354" i="3" s="1"/>
  <c r="E268" i="103" s="1"/>
  <c r="E349" i="3" a="1"/>
  <c r="E349" i="3" s="1"/>
  <c r="E263" i="103" s="1"/>
  <c r="E341" i="3" a="1"/>
  <c r="E341" i="3" s="1"/>
  <c r="E255" i="103" s="1"/>
  <c r="E335" i="3" a="1"/>
  <c r="E335" i="3" s="1"/>
  <c r="E249" i="103" s="1"/>
  <c r="E327" i="3" a="1"/>
  <c r="E327" i="3" s="1"/>
  <c r="E241" i="103" s="1"/>
  <c r="E320" i="3" a="1"/>
  <c r="E320" i="3" s="1"/>
  <c r="E234" i="103" s="1"/>
  <c r="E314" i="3" a="1"/>
  <c r="E314" i="3" s="1"/>
  <c r="E228" i="103" s="1"/>
  <c r="E307" i="3" a="1"/>
  <c r="E307" i="3" s="1"/>
  <c r="E221" i="103" s="1"/>
  <c r="E301" i="3" a="1"/>
  <c r="E301" i="3" s="1"/>
  <c r="E215" i="103" s="1"/>
  <c r="E294" i="3" a="1"/>
  <c r="E294" i="3" s="1"/>
  <c r="E208" i="103" s="1"/>
  <c r="E280" i="3" a="1"/>
  <c r="E280" i="3" s="1"/>
  <c r="E194" i="103" s="1"/>
  <c r="E273" i="3" a="1"/>
  <c r="E273" i="3" s="1"/>
  <c r="E187" i="103" s="1"/>
  <c r="E266" i="3" a="1"/>
  <c r="E266" i="3" s="1"/>
  <c r="E180" i="103" s="1"/>
  <c r="E259" i="3" a="1"/>
  <c r="E259" i="3" s="1"/>
  <c r="E173" i="103" s="1"/>
  <c r="E253" i="3" a="1"/>
  <c r="E253" i="3" s="1"/>
  <c r="E167" i="103" s="1"/>
  <c r="E240" i="3" a="1"/>
  <c r="E240" i="3" s="1"/>
  <c r="E154" i="103" s="1"/>
  <c r="E234" i="3" a="1"/>
  <c r="E234" i="3" s="1"/>
  <c r="E220" i="3" a="1"/>
  <c r="E220" i="3" s="1"/>
  <c r="E212" i="3" a="1"/>
  <c r="E212" i="3" s="1"/>
  <c r="E206" i="3" a="1"/>
  <c r="E206" i="3" s="1"/>
  <c r="E194" i="3" a="1"/>
  <c r="E194" i="3" s="1"/>
  <c r="E182" i="3" a="1"/>
  <c r="E182" i="3" s="1"/>
  <c r="E175" i="3" a="1"/>
  <c r="E175" i="3" s="1"/>
  <c r="E168" i="3" a="1"/>
  <c r="E168" i="3" s="1"/>
  <c r="E161" i="3" a="1"/>
  <c r="E161" i="3" s="1"/>
  <c r="E154" i="3" a="1"/>
  <c r="E154" i="3" s="1"/>
  <c r="E147" i="3" a="1"/>
  <c r="E147" i="3" s="1"/>
  <c r="E140" i="3" a="1"/>
  <c r="E140" i="3" s="1"/>
  <c r="E128" i="3" a="1"/>
  <c r="E128" i="3" s="1"/>
  <c r="E122" i="3" a="1"/>
  <c r="E122" i="3" s="1"/>
  <c r="E115" i="3" a="1"/>
  <c r="E115" i="3" s="1"/>
  <c r="E108" i="3" a="1"/>
  <c r="E108" i="3" s="1"/>
  <c r="E22" i="103" s="1"/>
  <c r="E101" i="3" a="1"/>
  <c r="E101" i="3" s="1"/>
  <c r="E15" i="103" s="1"/>
  <c r="E94" i="3" a="1"/>
  <c r="E94" i="3" s="1"/>
  <c r="E8" i="103" s="1"/>
  <c r="E87" i="3" a="1"/>
  <c r="E87" i="3" s="1"/>
  <c r="E79" i="3" a="1"/>
  <c r="E79" i="3" s="1"/>
  <c r="E72" i="3" a="1"/>
  <c r="E72" i="3" s="1"/>
  <c r="E54" i="3" a="1"/>
  <c r="E54" i="3" s="1"/>
  <c r="E46" i="3" a="1"/>
  <c r="E46" i="3" s="1"/>
  <c r="E39" i="3" a="1"/>
  <c r="E39" i="3" s="1"/>
  <c r="E24" i="3" a="1"/>
  <c r="E24" i="3" s="1"/>
  <c r="E17" i="3" a="1"/>
  <c r="E17" i="3" s="1"/>
  <c r="E10" i="3" a="1"/>
  <c r="E10" i="3" s="1"/>
  <c r="F354" i="3" a="1"/>
  <c r="F354" i="3" s="1"/>
  <c r="F268" i="103" s="1"/>
  <c r="F347" i="3" a="1"/>
  <c r="F347" i="3" s="1"/>
  <c r="F261" i="103" s="1"/>
  <c r="F340" i="3" a="1"/>
  <c r="F340" i="3" s="1"/>
  <c r="F254" i="103" s="1"/>
  <c r="F332" i="3" a="1"/>
  <c r="F332" i="3" s="1"/>
  <c r="F246" i="103" s="1"/>
  <c r="F318" i="3" a="1"/>
  <c r="F318" i="3" s="1"/>
  <c r="F232" i="103" s="1"/>
  <c r="F304" i="3" a="1"/>
  <c r="F304" i="3" s="1"/>
  <c r="F218" i="103" s="1"/>
  <c r="F296" i="3" a="1"/>
  <c r="F296" i="3" s="1"/>
  <c r="F210" i="103" s="1"/>
  <c r="F261" i="3" a="1"/>
  <c r="F261" i="3" s="1"/>
  <c r="F175" i="103" s="1"/>
  <c r="F238" i="3" a="1"/>
  <c r="F238" i="3" s="1"/>
  <c r="F152" i="103" s="1"/>
  <c r="F220" i="3" a="1"/>
  <c r="F220" i="3" s="1"/>
  <c r="F134" i="103" s="1"/>
  <c r="F198" i="3" a="1"/>
  <c r="F198" i="3" s="1"/>
  <c r="F112" i="103" s="1"/>
  <c r="F164" i="3" a="1"/>
  <c r="F164" i="3" s="1"/>
  <c r="F78" i="103" s="1"/>
  <c r="F103" i="3" a="1"/>
  <c r="F103" i="3" s="1"/>
  <c r="F17" i="103" s="1"/>
  <c r="F45" i="3" a="1"/>
  <c r="F45" i="3" s="1"/>
  <c r="E340" i="3" a="1"/>
  <c r="E340" i="3" s="1"/>
  <c r="E254" i="103" s="1"/>
  <c r="E334" i="3" a="1"/>
  <c r="E334" i="3" s="1"/>
  <c r="E248" i="103" s="1"/>
  <c r="E326" i="3" a="1"/>
  <c r="E326" i="3" s="1"/>
  <c r="E240" i="103" s="1"/>
  <c r="E313" i="3" a="1"/>
  <c r="E313" i="3" s="1"/>
  <c r="E227" i="103" s="1"/>
  <c r="E300" i="3" a="1"/>
  <c r="E300" i="3" s="1"/>
  <c r="E214" i="103" s="1"/>
  <c r="E293" i="3" a="1"/>
  <c r="E293" i="3" s="1"/>
  <c r="E207" i="103" s="1"/>
  <c r="E287" i="3" a="1"/>
  <c r="E287" i="3" s="1"/>
  <c r="E201" i="103" s="1"/>
  <c r="E279" i="3" a="1"/>
  <c r="E279" i="3" s="1"/>
  <c r="E193" i="103" s="1"/>
  <c r="E272" i="3" a="1"/>
  <c r="E272" i="3" s="1"/>
  <c r="E186" i="103" s="1"/>
  <c r="E265" i="3" a="1"/>
  <c r="E265" i="3" s="1"/>
  <c r="E179" i="103" s="1"/>
  <c r="E252" i="3" a="1"/>
  <c r="E252" i="3" s="1"/>
  <c r="E166" i="103" s="1"/>
  <c r="E246" i="3" a="1"/>
  <c r="E246" i="3" s="1"/>
  <c r="E160" i="103" s="1"/>
  <c r="E233" i="3" a="1"/>
  <c r="E233" i="3" s="1"/>
  <c r="E226" i="3" a="1"/>
  <c r="E226" i="3" s="1"/>
  <c r="E219" i="3" a="1"/>
  <c r="E219" i="3" s="1"/>
  <c r="E211" i="3" a="1"/>
  <c r="E211" i="3" s="1"/>
  <c r="E205" i="3" a="1"/>
  <c r="E205" i="3" s="1"/>
  <c r="E199" i="3" a="1"/>
  <c r="E199" i="3" s="1"/>
  <c r="E193" i="3" a="1"/>
  <c r="E193" i="3" s="1"/>
  <c r="E187" i="3" a="1"/>
  <c r="E187" i="3" s="1"/>
  <c r="E181" i="3" a="1"/>
  <c r="E181" i="3" s="1"/>
  <c r="E174" i="3" a="1"/>
  <c r="E174" i="3" s="1"/>
  <c r="E167" i="3" a="1"/>
  <c r="E167" i="3" s="1"/>
  <c r="E160" i="3" a="1"/>
  <c r="E160" i="3" s="1"/>
  <c r="E153" i="3" a="1"/>
  <c r="E153" i="3" s="1"/>
  <c r="E146" i="3" a="1"/>
  <c r="E146" i="3" s="1"/>
  <c r="E134" i="3" a="1"/>
  <c r="E134" i="3" s="1"/>
  <c r="E127" i="3" a="1"/>
  <c r="E127" i="3" s="1"/>
  <c r="E121" i="3" a="1"/>
  <c r="E121" i="3" s="1"/>
  <c r="E107" i="3" a="1"/>
  <c r="E107" i="3" s="1"/>
  <c r="E21" i="103" s="1"/>
  <c r="E100" i="3" a="1"/>
  <c r="E100" i="3" s="1"/>
  <c r="E14" i="103" s="1"/>
  <c r="E93" i="3" a="1"/>
  <c r="E93" i="3" s="1"/>
  <c r="E7" i="103" s="1"/>
  <c r="E86" i="3" a="1"/>
  <c r="E86" i="3" s="1"/>
  <c r="E78" i="3" a="1"/>
  <c r="E78" i="3" s="1"/>
  <c r="E66" i="3" a="1"/>
  <c r="E66" i="3" s="1"/>
  <c r="E59" i="3" a="1"/>
  <c r="E59" i="3" s="1"/>
  <c r="E53" i="3" a="1"/>
  <c r="E53" i="3" s="1"/>
  <c r="E45" i="3" a="1"/>
  <c r="E45" i="3" s="1"/>
  <c r="E38" i="3" a="1"/>
  <c r="E38" i="3" s="1"/>
  <c r="E31" i="3" a="1"/>
  <c r="E31" i="3" s="1"/>
  <c r="E16" i="3" a="1"/>
  <c r="E16" i="3" s="1"/>
  <c r="E9" i="3" a="1"/>
  <c r="E9" i="3" s="1"/>
  <c r="F353" i="3" a="1"/>
  <c r="F353" i="3" s="1"/>
  <c r="F267" i="103" s="1"/>
  <c r="F346" i="3" a="1"/>
  <c r="F346" i="3" s="1"/>
  <c r="F260" i="103" s="1"/>
  <c r="F339" i="3" a="1"/>
  <c r="F339" i="3" s="1"/>
  <c r="F253" i="103" s="1"/>
  <c r="F331" i="3" a="1"/>
  <c r="F331" i="3" s="1"/>
  <c r="F245" i="103" s="1"/>
  <c r="F325" i="3" a="1"/>
  <c r="F325" i="3" s="1"/>
  <c r="F239" i="103" s="1"/>
  <c r="F317" i="3" a="1"/>
  <c r="F317" i="3" s="1"/>
  <c r="F231" i="103" s="1"/>
  <c r="F311" i="3" a="1"/>
  <c r="F311" i="3" s="1"/>
  <c r="F225" i="103" s="1"/>
  <c r="F303" i="3" a="1"/>
  <c r="F303" i="3" s="1"/>
  <c r="F217" i="103" s="1"/>
  <c r="F277" i="3" a="1"/>
  <c r="F277" i="3" s="1"/>
  <c r="F191" i="103" s="1"/>
  <c r="F260" i="3" a="1"/>
  <c r="F260" i="3" s="1"/>
  <c r="F174" i="103" s="1"/>
  <c r="F237" i="3" a="1"/>
  <c r="F237" i="3" s="1"/>
  <c r="F151" i="103" s="1"/>
  <c r="F214" i="3" a="1"/>
  <c r="F214" i="3" s="1"/>
  <c r="F128" i="103" s="1"/>
  <c r="F193" i="3" a="1"/>
  <c r="F193" i="3" s="1"/>
  <c r="F107" i="103" s="1"/>
  <c r="F156" i="3" a="1"/>
  <c r="F156" i="3" s="1"/>
  <c r="F70" i="103" s="1"/>
  <c r="F95" i="3" a="1"/>
  <c r="F95" i="3" s="1"/>
  <c r="F9" i="103" s="1"/>
  <c r="E138" i="3" a="1"/>
  <c r="E138" i="3" s="1"/>
  <c r="E132" i="3" a="1"/>
  <c r="E132" i="3" s="1"/>
  <c r="E125" i="3" a="1"/>
  <c r="E125" i="3" s="1"/>
  <c r="E119" i="3" a="1"/>
  <c r="E119" i="3" s="1"/>
  <c r="E113" i="3" a="1"/>
  <c r="E113" i="3" s="1"/>
  <c r="E27" i="103" s="1"/>
  <c r="E106" i="3" a="1"/>
  <c r="E106" i="3" s="1"/>
  <c r="E20" i="103" s="1"/>
  <c r="E98" i="3" a="1"/>
  <c r="E98" i="3" s="1"/>
  <c r="E12" i="103" s="1"/>
  <c r="E91" i="3" a="1"/>
  <c r="E91" i="3" s="1"/>
  <c r="E5" i="103" s="1"/>
  <c r="E84" i="3" a="1"/>
  <c r="E84" i="3" s="1"/>
  <c r="E76" i="3" a="1"/>
  <c r="E76" i="3" s="1"/>
  <c r="E64" i="3" a="1"/>
  <c r="E64" i="3" s="1"/>
  <c r="E58" i="3" a="1"/>
  <c r="E58" i="3" s="1"/>
  <c r="E51" i="3" a="1"/>
  <c r="E51" i="3" s="1"/>
  <c r="E43" i="3" a="1"/>
  <c r="E43" i="3" s="1"/>
  <c r="E36" i="3" a="1"/>
  <c r="E36" i="3" s="1"/>
  <c r="E29" i="3" a="1"/>
  <c r="E29" i="3" s="1"/>
  <c r="E22" i="3" a="1"/>
  <c r="E22" i="3" s="1"/>
  <c r="E14" i="3" a="1"/>
  <c r="E14" i="3" s="1"/>
  <c r="F6" i="3" a="1"/>
  <c r="F6" i="3" s="1"/>
  <c r="F11" i="3" a="1"/>
  <c r="F11" i="3" s="1"/>
  <c r="F18" i="3" a="1"/>
  <c r="F18" i="3" s="1"/>
  <c r="F26" i="3" a="1"/>
  <c r="F26" i="3" s="1"/>
  <c r="F46" i="3" a="1"/>
  <c r="F46" i="3" s="1"/>
  <c r="F59" i="3" a="1"/>
  <c r="F59" i="3" s="1"/>
  <c r="F67" i="3" a="1"/>
  <c r="F67" i="3" s="1"/>
  <c r="F73" i="3" a="1"/>
  <c r="F73" i="3" s="1"/>
  <c r="F81" i="3" a="1"/>
  <c r="F81" i="3" s="1"/>
  <c r="F88" i="3" a="1"/>
  <c r="F88" i="3" s="1"/>
  <c r="F96" i="3" a="1"/>
  <c r="F96" i="3" s="1"/>
  <c r="F10" i="103" s="1"/>
  <c r="F104" i="3" a="1"/>
  <c r="F104" i="3" s="1"/>
  <c r="F18" i="103" s="1"/>
  <c r="F112" i="3" a="1"/>
  <c r="F112" i="3" s="1"/>
  <c r="F26" i="103" s="1"/>
  <c r="F120" i="3" a="1"/>
  <c r="F120" i="3" s="1"/>
  <c r="F34" i="103" s="1"/>
  <c r="F128" i="3" a="1"/>
  <c r="F128" i="3" s="1"/>
  <c r="F42" i="103" s="1"/>
  <c r="F136" i="3" a="1"/>
  <c r="F136" i="3" s="1"/>
  <c r="F50" i="103" s="1"/>
  <c r="F143" i="3" a="1"/>
  <c r="F143" i="3" s="1"/>
  <c r="F57" i="103" s="1"/>
  <c r="F151" i="3" a="1"/>
  <c r="F151" i="3" s="1"/>
  <c r="F65" i="103" s="1"/>
  <c r="F157" i="3" a="1"/>
  <c r="F157" i="3" s="1"/>
  <c r="F71" i="103" s="1"/>
  <c r="F165" i="3" a="1"/>
  <c r="F165" i="3" s="1"/>
  <c r="F79" i="103" s="1"/>
  <c r="F170" i="3" a="1"/>
  <c r="F170" i="3" s="1"/>
  <c r="F84" i="103" s="1"/>
  <c r="F178" i="3" a="1"/>
  <c r="F178" i="3" s="1"/>
  <c r="F92" i="103" s="1"/>
  <c r="F185" i="3" a="1"/>
  <c r="F185" i="3" s="1"/>
  <c r="F99" i="103" s="1"/>
  <c r="F192" i="3" a="1"/>
  <c r="F192" i="3" s="1"/>
  <c r="F106" i="103" s="1"/>
  <c r="F199" i="3" a="1"/>
  <c r="F199" i="3" s="1"/>
  <c r="F113" i="103" s="1"/>
  <c r="F19" i="3" a="1"/>
  <c r="F19" i="3" s="1"/>
  <c r="F27" i="3" a="1"/>
  <c r="F27" i="3" s="1"/>
  <c r="F34" i="3" a="1"/>
  <c r="F34" i="3" s="1"/>
  <c r="F40" i="3" a="1"/>
  <c r="F40" i="3" s="1"/>
  <c r="F47" i="3" a="1"/>
  <c r="F47" i="3" s="1"/>
  <c r="F54" i="3" a="1"/>
  <c r="F54" i="3" s="1"/>
  <c r="F60" i="3" a="1"/>
  <c r="F60" i="3" s="1"/>
  <c r="F68" i="3" a="1"/>
  <c r="F68" i="3" s="1"/>
  <c r="F74" i="3" a="1"/>
  <c r="F74" i="3" s="1"/>
  <c r="F82" i="3" a="1"/>
  <c r="F82" i="3" s="1"/>
  <c r="F89" i="3" a="1"/>
  <c r="F89" i="3" s="1"/>
  <c r="F97" i="3" a="1"/>
  <c r="F97" i="3" s="1"/>
  <c r="F11" i="103" s="1"/>
  <c r="F105" i="3" a="1"/>
  <c r="F105" i="3" s="1"/>
  <c r="F19" i="103" s="1"/>
  <c r="F113" i="3" a="1"/>
  <c r="F113" i="3" s="1"/>
  <c r="F27" i="103" s="1"/>
  <c r="F121" i="3" a="1"/>
  <c r="F121" i="3" s="1"/>
  <c r="F35" i="103" s="1"/>
  <c r="F129" i="3" a="1"/>
  <c r="F129" i="3" s="1"/>
  <c r="F43" i="103" s="1"/>
  <c r="F137" i="3" a="1"/>
  <c r="F137" i="3" s="1"/>
  <c r="F51" i="103" s="1"/>
  <c r="F144" i="3" a="1"/>
  <c r="F144" i="3" s="1"/>
  <c r="F58" i="103" s="1"/>
  <c r="F158" i="3" a="1"/>
  <c r="F158" i="3" s="1"/>
  <c r="F72" i="103" s="1"/>
  <c r="F171" i="3" a="1"/>
  <c r="F171" i="3" s="1"/>
  <c r="F85" i="103" s="1"/>
  <c r="F12" i="3" a="1"/>
  <c r="F12" i="3" s="1"/>
  <c r="F20" i="3" a="1"/>
  <c r="F20" i="3" s="1"/>
  <c r="F28" i="3" a="1"/>
  <c r="F28" i="3" s="1"/>
  <c r="F35" i="3" a="1"/>
  <c r="F35" i="3" s="1"/>
  <c r="F41" i="3" a="1"/>
  <c r="F41" i="3" s="1"/>
  <c r="F48" i="3" a="1"/>
  <c r="F48" i="3" s="1"/>
  <c r="F55" i="3" a="1"/>
  <c r="F55" i="3" s="1"/>
  <c r="F61" i="3" a="1"/>
  <c r="F61" i="3" s="1"/>
  <c r="F69" i="3" a="1"/>
  <c r="F69" i="3" s="1"/>
  <c r="F75" i="3" a="1"/>
  <c r="F75" i="3" s="1"/>
  <c r="F83" i="3" a="1"/>
  <c r="F83" i="3" s="1"/>
  <c r="F90" i="3" a="1"/>
  <c r="F90" i="3" s="1"/>
  <c r="F98" i="3" a="1"/>
  <c r="F98" i="3" s="1"/>
  <c r="F12" i="103" s="1"/>
  <c r="F106" i="3" a="1"/>
  <c r="F106" i="3" s="1"/>
  <c r="F20" i="103" s="1"/>
  <c r="F114" i="3" a="1"/>
  <c r="F114" i="3" s="1"/>
  <c r="F28" i="103" s="1"/>
  <c r="M29" i="103" s="1"/>
  <c r="F122" i="3" a="1"/>
  <c r="F122" i="3" s="1"/>
  <c r="F36" i="103" s="1"/>
  <c r="F130" i="3" a="1"/>
  <c r="F130" i="3" s="1"/>
  <c r="F44" i="103" s="1"/>
  <c r="F145" i="3" a="1"/>
  <c r="F145" i="3" s="1"/>
  <c r="F59" i="103" s="1"/>
  <c r="F152" i="3" a="1"/>
  <c r="F152" i="3" s="1"/>
  <c r="F66" i="103" s="1"/>
  <c r="F159" i="3" a="1"/>
  <c r="F159" i="3" s="1"/>
  <c r="F73" i="103" s="1"/>
  <c r="F166" i="3" a="1"/>
  <c r="F166" i="3" s="1"/>
  <c r="F80" i="103" s="1"/>
  <c r="F172" i="3" a="1"/>
  <c r="F172" i="3" s="1"/>
  <c r="F86" i="103" s="1"/>
  <c r="F180" i="3" a="1"/>
  <c r="F180" i="3" s="1"/>
  <c r="F94" i="103" s="1"/>
  <c r="F186" i="3" a="1"/>
  <c r="F186" i="3" s="1"/>
  <c r="F100" i="103" s="1"/>
  <c r="F194" i="3" a="1"/>
  <c r="F194" i="3" s="1"/>
  <c r="F108" i="103" s="1"/>
  <c r="F200" i="3" a="1"/>
  <c r="F200" i="3" s="1"/>
  <c r="F114" i="103" s="1"/>
  <c r="F208" i="3" a="1"/>
  <c r="F208" i="3" s="1"/>
  <c r="F122" i="103" s="1"/>
  <c r="F215" i="3" a="1"/>
  <c r="F215" i="3" s="1"/>
  <c r="F129" i="103" s="1"/>
  <c r="F223" i="3" a="1"/>
  <c r="F223" i="3" s="1"/>
  <c r="F137" i="103" s="1"/>
  <c r="F231" i="3" a="1"/>
  <c r="F231" i="3" s="1"/>
  <c r="F145" i="103" s="1"/>
  <c r="F239" i="3" a="1"/>
  <c r="F239" i="3" s="1"/>
  <c r="F153" i="103" s="1"/>
  <c r="F247" i="3" a="1"/>
  <c r="F247" i="3" s="1"/>
  <c r="F161" i="103" s="1"/>
  <c r="F255" i="3" a="1"/>
  <c r="F255" i="3" s="1"/>
  <c r="F169" i="103" s="1"/>
  <c r="F263" i="3" a="1"/>
  <c r="F263" i="3" s="1"/>
  <c r="F177" i="103" s="1"/>
  <c r="F270" i="3" a="1"/>
  <c r="F270" i="3" s="1"/>
  <c r="F184" i="103" s="1"/>
  <c r="F278" i="3" a="1"/>
  <c r="F278" i="3" s="1"/>
  <c r="F192" i="103" s="1"/>
  <c r="F284" i="3" a="1"/>
  <c r="F284" i="3" s="1"/>
  <c r="F198" i="103" s="1"/>
  <c r="F292" i="3" a="1"/>
  <c r="F292" i="3" s="1"/>
  <c r="F206" i="103" s="1"/>
  <c r="F13" i="3" a="1"/>
  <c r="F13" i="3" s="1"/>
  <c r="F21" i="3" a="1"/>
  <c r="F21" i="3" s="1"/>
  <c r="F29" i="3" a="1"/>
  <c r="F29" i="3" s="1"/>
  <c r="F36" i="3" a="1"/>
  <c r="F36" i="3" s="1"/>
  <c r="F49" i="3" a="1"/>
  <c r="F49" i="3" s="1"/>
  <c r="F62" i="3" a="1"/>
  <c r="F62" i="3" s="1"/>
  <c r="F76" i="3" a="1"/>
  <c r="F76" i="3" s="1"/>
  <c r="F84" i="3" a="1"/>
  <c r="F84" i="3" s="1"/>
  <c r="F91" i="3" a="1"/>
  <c r="F91" i="3" s="1"/>
  <c r="F99" i="3" a="1"/>
  <c r="F99" i="3" s="1"/>
  <c r="F13" i="103" s="1"/>
  <c r="F107" i="3" a="1"/>
  <c r="F107" i="3" s="1"/>
  <c r="F21" i="103" s="1"/>
  <c r="F115" i="3" a="1"/>
  <c r="F115" i="3" s="1"/>
  <c r="F29" i="103" s="1"/>
  <c r="F123" i="3" a="1"/>
  <c r="F123" i="3" s="1"/>
  <c r="F37" i="103" s="1"/>
  <c r="F131" i="3" a="1"/>
  <c r="F131" i="3" s="1"/>
  <c r="F45" i="103" s="1"/>
  <c r="F138" i="3" a="1"/>
  <c r="F138" i="3" s="1"/>
  <c r="F52" i="103" s="1"/>
  <c r="F146" i="3" a="1"/>
  <c r="F146" i="3" s="1"/>
  <c r="F60" i="103" s="1"/>
  <c r="F153" i="3" a="1"/>
  <c r="F153" i="3" s="1"/>
  <c r="F67" i="103" s="1"/>
  <c r="F160" i="3" a="1"/>
  <c r="F160" i="3" s="1"/>
  <c r="F74" i="103" s="1"/>
  <c r="F167" i="3" a="1"/>
  <c r="F167" i="3" s="1"/>
  <c r="F81" i="103" s="1"/>
  <c r="F173" i="3" a="1"/>
  <c r="F173" i="3" s="1"/>
  <c r="F87" i="103" s="1"/>
  <c r="F181" i="3" a="1"/>
  <c r="F181" i="3" s="1"/>
  <c r="F95" i="103" s="1"/>
  <c r="F187" i="3" a="1"/>
  <c r="F187" i="3" s="1"/>
  <c r="F101" i="103" s="1"/>
  <c r="F195" i="3" a="1"/>
  <c r="F195" i="3" s="1"/>
  <c r="F109" i="103" s="1"/>
  <c r="F201" i="3" a="1"/>
  <c r="F201" i="3" s="1"/>
  <c r="F115" i="103" s="1"/>
  <c r="F209" i="3" a="1"/>
  <c r="F209" i="3" s="1"/>
  <c r="F123" i="103" s="1"/>
  <c r="F216" i="3" a="1"/>
  <c r="F216" i="3" s="1"/>
  <c r="F130" i="103" s="1"/>
  <c r="F224" i="3" a="1"/>
  <c r="F224" i="3" s="1"/>
  <c r="F138" i="103" s="1"/>
  <c r="F232" i="3" a="1"/>
  <c r="F232" i="3" s="1"/>
  <c r="F146" i="103" s="1"/>
  <c r="F240" i="3" a="1"/>
  <c r="F240" i="3" s="1"/>
  <c r="F154" i="103" s="1"/>
  <c r="F248" i="3" a="1"/>
  <c r="F248" i="3" s="1"/>
  <c r="F162" i="103" s="1"/>
  <c r="F256" i="3" a="1"/>
  <c r="F256" i="3" s="1"/>
  <c r="F170" i="103" s="1"/>
  <c r="F264" i="3" a="1"/>
  <c r="F264" i="3" s="1"/>
  <c r="F178" i="103" s="1"/>
  <c r="F271" i="3" a="1"/>
  <c r="F271" i="3" s="1"/>
  <c r="F185" i="103" s="1"/>
  <c r="F279" i="3" a="1"/>
  <c r="F279" i="3" s="1"/>
  <c r="F193" i="103" s="1"/>
  <c r="F285" i="3" a="1"/>
  <c r="F285" i="3" s="1"/>
  <c r="F199" i="103" s="1"/>
  <c r="F14" i="3" a="1"/>
  <c r="F14" i="3" s="1"/>
  <c r="F22" i="3" a="1"/>
  <c r="F22" i="3" s="1"/>
  <c r="F30" i="3" a="1"/>
  <c r="F30" i="3" s="1"/>
  <c r="F37" i="3" a="1"/>
  <c r="F37" i="3" s="1"/>
  <c r="F42" i="3" a="1"/>
  <c r="F42" i="3" s="1"/>
  <c r="F50" i="3" a="1"/>
  <c r="F50" i="3" s="1"/>
  <c r="F56" i="3" a="1"/>
  <c r="F56" i="3" s="1"/>
  <c r="F63" i="3" a="1"/>
  <c r="F63" i="3" s="1"/>
  <c r="F70" i="3" a="1"/>
  <c r="F70" i="3" s="1"/>
  <c r="F77" i="3" a="1"/>
  <c r="F77" i="3" s="1"/>
  <c r="F85" i="3" a="1"/>
  <c r="F85" i="3" s="1"/>
  <c r="F92" i="3" a="1"/>
  <c r="F92" i="3" s="1"/>
  <c r="F100" i="3" a="1"/>
  <c r="F100" i="3" s="1"/>
  <c r="F14" i="103" s="1"/>
  <c r="F108" i="3" a="1"/>
  <c r="F108" i="3" s="1"/>
  <c r="F22" i="103" s="1"/>
  <c r="F116" i="3" a="1"/>
  <c r="F116" i="3" s="1"/>
  <c r="F30" i="103" s="1"/>
  <c r="F124" i="3" a="1"/>
  <c r="F124" i="3" s="1"/>
  <c r="F38" i="103" s="1"/>
  <c r="F132" i="3" a="1"/>
  <c r="F132" i="3" s="1"/>
  <c r="F46" i="103" s="1"/>
  <c r="F139" i="3" a="1"/>
  <c r="F139" i="3" s="1"/>
  <c r="F53" i="103" s="1"/>
  <c r="F147" i="3" a="1"/>
  <c r="F147" i="3" s="1"/>
  <c r="F61" i="103" s="1"/>
  <c r="F161" i="3" a="1"/>
  <c r="F161" i="3" s="1"/>
  <c r="F75" i="103" s="1"/>
  <c r="F174" i="3" a="1"/>
  <c r="F174" i="3" s="1"/>
  <c r="F88" i="103" s="1"/>
  <c r="F182" i="3" a="1"/>
  <c r="F182" i="3" s="1"/>
  <c r="F96" i="103" s="1"/>
  <c r="F188" i="3" a="1"/>
  <c r="F188" i="3" s="1"/>
  <c r="F102" i="103" s="1"/>
  <c r="F196" i="3" a="1"/>
  <c r="F196" i="3" s="1"/>
  <c r="F110" i="103" s="1"/>
  <c r="F202" i="3" a="1"/>
  <c r="F202" i="3" s="1"/>
  <c r="F116" i="103" s="1"/>
  <c r="F210" i="3" a="1"/>
  <c r="F210" i="3" s="1"/>
  <c r="F124" i="103" s="1"/>
  <c r="F217" i="3" a="1"/>
  <c r="F217" i="3" s="1"/>
  <c r="F131" i="103" s="1"/>
  <c r="F225" i="3" a="1"/>
  <c r="F225" i="3" s="1"/>
  <c r="F139" i="103" s="1"/>
  <c r="F233" i="3" a="1"/>
  <c r="F233" i="3" s="1"/>
  <c r="F147" i="103" s="1"/>
  <c r="F241" i="3" a="1"/>
  <c r="F241" i="3" s="1"/>
  <c r="F155" i="103" s="1"/>
  <c r="F249" i="3" a="1"/>
  <c r="F249" i="3" s="1"/>
  <c r="F163" i="103" s="1"/>
  <c r="F257" i="3" a="1"/>
  <c r="F257" i="3" s="1"/>
  <c r="F171" i="103" s="1"/>
  <c r="F265" i="3" a="1"/>
  <c r="F265" i="3" s="1"/>
  <c r="F179" i="103" s="1"/>
  <c r="F272" i="3" a="1"/>
  <c r="F272" i="3" s="1"/>
  <c r="F186" i="103" s="1"/>
  <c r="F286" i="3" a="1"/>
  <c r="F286" i="3" s="1"/>
  <c r="F200" i="103" s="1"/>
  <c r="F299" i="3" a="1"/>
  <c r="F299" i="3" s="1"/>
  <c r="F213" i="103" s="1"/>
  <c r="F8" i="3" a="1"/>
  <c r="F8" i="3" s="1"/>
  <c r="F15" i="3" a="1"/>
  <c r="F15" i="3" s="1"/>
  <c r="F23" i="3" a="1"/>
  <c r="F23" i="3" s="1"/>
  <c r="F31" i="3" a="1"/>
  <c r="F31" i="3" s="1"/>
  <c r="F43" i="3" a="1"/>
  <c r="F43" i="3" s="1"/>
  <c r="F51" i="3" a="1"/>
  <c r="F51" i="3" s="1"/>
  <c r="F57" i="3" a="1"/>
  <c r="F57" i="3" s="1"/>
  <c r="F64" i="3" a="1"/>
  <c r="F64" i="3" s="1"/>
  <c r="F71" i="3" a="1"/>
  <c r="F71" i="3" s="1"/>
  <c r="F78" i="3" a="1"/>
  <c r="F78" i="3" s="1"/>
  <c r="F93" i="3" a="1"/>
  <c r="F93" i="3" s="1"/>
  <c r="F101" i="3" a="1"/>
  <c r="F101" i="3" s="1"/>
  <c r="F15" i="103" s="1"/>
  <c r="F109" i="3" a="1"/>
  <c r="F109" i="3" s="1"/>
  <c r="F23" i="103" s="1"/>
  <c r="F117" i="3" a="1"/>
  <c r="F117" i="3" s="1"/>
  <c r="F31" i="103" s="1"/>
  <c r="F125" i="3" a="1"/>
  <c r="F125" i="3" s="1"/>
  <c r="F39" i="103" s="1"/>
  <c r="F133" i="3" a="1"/>
  <c r="F133" i="3" s="1"/>
  <c r="F47" i="103" s="1"/>
  <c r="F140" i="3" a="1"/>
  <c r="F140" i="3" s="1"/>
  <c r="F54" i="103" s="1"/>
  <c r="F148" i="3" a="1"/>
  <c r="F148" i="3" s="1"/>
  <c r="F62" i="103" s="1"/>
  <c r="F154" i="3" a="1"/>
  <c r="F154" i="3" s="1"/>
  <c r="F68" i="103" s="1"/>
  <c r="F162" i="3" a="1"/>
  <c r="F162" i="3" s="1"/>
  <c r="F76" i="103" s="1"/>
  <c r="F168" i="3" a="1"/>
  <c r="F168" i="3" s="1"/>
  <c r="F82" i="103" s="1"/>
  <c r="F175" i="3" a="1"/>
  <c r="F175" i="3" s="1"/>
  <c r="F89" i="103" s="1"/>
  <c r="F183" i="3" a="1"/>
  <c r="F183" i="3" s="1"/>
  <c r="F97" i="103" s="1"/>
  <c r="F189" i="3" a="1"/>
  <c r="F189" i="3" s="1"/>
  <c r="F103" i="103" s="1"/>
  <c r="F197" i="3" a="1"/>
  <c r="F197" i="3" s="1"/>
  <c r="F111" i="103" s="1"/>
  <c r="F203" i="3" a="1"/>
  <c r="F203" i="3" s="1"/>
  <c r="F117" i="103" s="1"/>
  <c r="F211" i="3" a="1"/>
  <c r="F211" i="3" s="1"/>
  <c r="F125" i="103" s="1"/>
  <c r="F218" i="3" a="1"/>
  <c r="F218" i="3" s="1"/>
  <c r="F132" i="103" s="1"/>
  <c r="F226" i="3" a="1"/>
  <c r="F226" i="3" s="1"/>
  <c r="F140" i="103" s="1"/>
  <c r="F234" i="3" a="1"/>
  <c r="F234" i="3" s="1"/>
  <c r="F148" i="103" s="1"/>
  <c r="F242" i="3" a="1"/>
  <c r="F242" i="3" s="1"/>
  <c r="F156" i="103" s="1"/>
  <c r="F250" i="3" a="1"/>
  <c r="F250" i="3" s="1"/>
  <c r="F164" i="103" s="1"/>
  <c r="M165" i="103" s="1"/>
  <c r="AY165" i="103" s="1"/>
  <c r="F258" i="3" a="1"/>
  <c r="F258" i="3" s="1"/>
  <c r="F172" i="103" s="1"/>
  <c r="F273" i="3" a="1"/>
  <c r="F273" i="3" s="1"/>
  <c r="F187" i="103" s="1"/>
  <c r="F280" i="3" a="1"/>
  <c r="F280" i="3" s="1"/>
  <c r="F194" i="103" s="1"/>
  <c r="F287" i="3" a="1"/>
  <c r="F287" i="3" s="1"/>
  <c r="F201" i="103" s="1"/>
  <c r="F294" i="3" a="1"/>
  <c r="F294" i="3" s="1"/>
  <c r="F208" i="103" s="1"/>
  <c r="F9" i="3" a="1"/>
  <c r="F9" i="3" s="1"/>
  <c r="F16" i="3" a="1"/>
  <c r="F16" i="3" s="1"/>
  <c r="F24" i="3" a="1"/>
  <c r="F24" i="3" s="1"/>
  <c r="F32" i="3" a="1"/>
  <c r="F32" i="3" s="1"/>
  <c r="F38" i="3" a="1"/>
  <c r="F38" i="3" s="1"/>
  <c r="F44" i="3" a="1"/>
  <c r="F44" i="3" s="1"/>
  <c r="F52" i="3" a="1"/>
  <c r="F52" i="3" s="1"/>
  <c r="F65" i="3" a="1"/>
  <c r="F65" i="3" s="1"/>
  <c r="F79" i="3" a="1"/>
  <c r="F79" i="3" s="1"/>
  <c r="F86" i="3" a="1"/>
  <c r="F86" i="3" s="1"/>
  <c r="F94" i="3" a="1"/>
  <c r="F94" i="3" s="1"/>
  <c r="F102" i="3" a="1"/>
  <c r="F102" i="3" s="1"/>
  <c r="F16" i="103" s="1"/>
  <c r="F110" i="3" a="1"/>
  <c r="F110" i="3" s="1"/>
  <c r="F24" i="103" s="1"/>
  <c r="F118" i="3" a="1"/>
  <c r="F118" i="3" s="1"/>
  <c r="F32" i="103" s="1"/>
  <c r="F126" i="3" a="1"/>
  <c r="F126" i="3" s="1"/>
  <c r="F40" i="103" s="1"/>
  <c r="F134" i="3" a="1"/>
  <c r="F134" i="3" s="1"/>
  <c r="F48" i="103" s="1"/>
  <c r="F141" i="3" a="1"/>
  <c r="F141" i="3" s="1"/>
  <c r="F55" i="103" s="1"/>
  <c r="F149" i="3" a="1"/>
  <c r="F149" i="3" s="1"/>
  <c r="F63" i="103" s="1"/>
  <c r="F155" i="3" a="1"/>
  <c r="F155" i="3" s="1"/>
  <c r="F69" i="103" s="1"/>
  <c r="F163" i="3" a="1"/>
  <c r="F163" i="3" s="1"/>
  <c r="F77" i="103" s="1"/>
  <c r="F169" i="3" a="1"/>
  <c r="F169" i="3" s="1"/>
  <c r="F83" i="103" s="1"/>
  <c r="F176" i="3" a="1"/>
  <c r="F176" i="3" s="1"/>
  <c r="F90" i="103" s="1"/>
  <c r="F190" i="3" a="1"/>
  <c r="F190" i="3" s="1"/>
  <c r="F104" i="103" s="1"/>
  <c r="F204" i="3" a="1"/>
  <c r="F204" i="3" s="1"/>
  <c r="F118" i="103" s="1"/>
  <c r="F212" i="3" a="1"/>
  <c r="F212" i="3" s="1"/>
  <c r="F126" i="103" s="1"/>
  <c r="F219" i="3" a="1"/>
  <c r="F219" i="3" s="1"/>
  <c r="F133" i="103" s="1"/>
  <c r="F227" i="3" a="1"/>
  <c r="F227" i="3" s="1"/>
  <c r="F141" i="103" s="1"/>
  <c r="F235" i="3" a="1"/>
  <c r="F235" i="3" s="1"/>
  <c r="F149" i="103" s="1"/>
  <c r="F243" i="3" a="1"/>
  <c r="F243" i="3" s="1"/>
  <c r="F157" i="103" s="1"/>
  <c r="F251" i="3" a="1"/>
  <c r="F251" i="3" s="1"/>
  <c r="F165" i="103" s="1"/>
  <c r="F259" i="3" a="1"/>
  <c r="F259" i="3" s="1"/>
  <c r="F173" i="103" s="1"/>
  <c r="F266" i="3" a="1"/>
  <c r="F266" i="3" s="1"/>
  <c r="F180" i="103" s="1"/>
  <c r="F274" i="3" a="1"/>
  <c r="F274" i="3" s="1"/>
  <c r="F188" i="103" s="1"/>
  <c r="F281" i="3" a="1"/>
  <c r="F281" i="3" s="1"/>
  <c r="F195" i="103" s="1"/>
  <c r="F288" i="3" a="1"/>
  <c r="F288" i="3" s="1"/>
  <c r="F202" i="103" s="1"/>
  <c r="F295" i="3" a="1"/>
  <c r="F295" i="3" s="1"/>
  <c r="F209" i="103" s="1"/>
  <c r="F352" i="3" a="1"/>
  <c r="F352" i="3" s="1"/>
  <c r="F266" i="103" s="1"/>
  <c r="F344" i="3" a="1"/>
  <c r="F344" i="3" s="1"/>
  <c r="F258" i="103" s="1"/>
  <c r="F337" i="3" a="1"/>
  <c r="F337" i="3" s="1"/>
  <c r="F251" i="103" s="1"/>
  <c r="F329" i="3" a="1"/>
  <c r="F329" i="3" s="1"/>
  <c r="F243" i="103" s="1"/>
  <c r="F323" i="3" a="1"/>
  <c r="F323" i="3" s="1"/>
  <c r="F237" i="103" s="1"/>
  <c r="F315" i="3" a="1"/>
  <c r="F315" i="3" s="1"/>
  <c r="F229" i="103" s="1"/>
  <c r="F309" i="3" a="1"/>
  <c r="F309" i="3" s="1"/>
  <c r="F223" i="103" s="1"/>
  <c r="F301" i="3" a="1"/>
  <c r="F301" i="3" s="1"/>
  <c r="F215" i="103" s="1"/>
  <c r="F291" i="3" a="1"/>
  <c r="F291" i="3" s="1"/>
  <c r="F205" i="103" s="1"/>
  <c r="F275" i="3" a="1"/>
  <c r="F275" i="3" s="1"/>
  <c r="F189" i="103" s="1"/>
  <c r="F253" i="3" a="1"/>
  <c r="F253" i="3" s="1"/>
  <c r="F167" i="103" s="1"/>
  <c r="F230" i="3" a="1"/>
  <c r="F230" i="3" s="1"/>
  <c r="F144" i="103" s="1"/>
  <c r="F213" i="3" a="1"/>
  <c r="F213" i="3" s="1"/>
  <c r="F142" i="3" a="1"/>
  <c r="F142" i="3" s="1"/>
  <c r="F56" i="103" s="1"/>
  <c r="F80" i="3" a="1"/>
  <c r="F80" i="3" s="1"/>
  <c r="F25" i="3" a="1"/>
  <c r="F25" i="3" s="1"/>
  <c r="E164" i="3" a="1"/>
  <c r="E164" i="3" s="1"/>
  <c r="E158" i="3" a="1"/>
  <c r="E158" i="3" s="1"/>
  <c r="E151" i="3" a="1"/>
  <c r="E151" i="3" s="1"/>
  <c r="E137" i="3" a="1"/>
  <c r="E137" i="3" s="1"/>
  <c r="E131" i="3" a="1"/>
  <c r="E131" i="3" s="1"/>
  <c r="E124" i="3" a="1"/>
  <c r="E124" i="3" s="1"/>
  <c r="E112" i="3" a="1"/>
  <c r="E112" i="3" s="1"/>
  <c r="E26" i="103" s="1"/>
  <c r="E105" i="3" a="1"/>
  <c r="E105" i="3" s="1"/>
  <c r="E19" i="103" s="1"/>
  <c r="E97" i="3" a="1"/>
  <c r="E97" i="3" s="1"/>
  <c r="E11" i="103" s="1"/>
  <c r="E90" i="3" a="1"/>
  <c r="E90" i="3" s="1"/>
  <c r="E83" i="3" a="1"/>
  <c r="E83" i="3" s="1"/>
  <c r="E70" i="3" a="1"/>
  <c r="E70" i="3" s="1"/>
  <c r="E63" i="3" a="1"/>
  <c r="E63" i="3" s="1"/>
  <c r="E57" i="3" a="1"/>
  <c r="E57" i="3" s="1"/>
  <c r="E50" i="3" a="1"/>
  <c r="E50" i="3" s="1"/>
  <c r="E35" i="3" a="1"/>
  <c r="E35" i="3" s="1"/>
  <c r="E28" i="3" a="1"/>
  <c r="E28" i="3" s="1"/>
  <c r="E21" i="3" a="1"/>
  <c r="E21" i="3" s="1"/>
  <c r="E13" i="3" a="1"/>
  <c r="E13" i="3" s="1"/>
  <c r="F358" i="3" a="1"/>
  <c r="F358" i="3" s="1"/>
  <c r="F272" i="103" s="1"/>
  <c r="F351" i="3" a="1"/>
  <c r="F351" i="3" s="1"/>
  <c r="F265" i="103" s="1"/>
  <c r="F343" i="3" a="1"/>
  <c r="F343" i="3" s="1"/>
  <c r="F257" i="103" s="1"/>
  <c r="F336" i="3" a="1"/>
  <c r="F336" i="3" s="1"/>
  <c r="F250" i="103" s="1"/>
  <c r="F328" i="3" a="1"/>
  <c r="F328" i="3" s="1"/>
  <c r="F242" i="103" s="1"/>
  <c r="F322" i="3" a="1"/>
  <c r="F322" i="3" s="1"/>
  <c r="F236" i="103" s="1"/>
  <c r="F314" i="3" a="1"/>
  <c r="F314" i="3" s="1"/>
  <c r="F228" i="103" s="1"/>
  <c r="F308" i="3" a="1"/>
  <c r="F308" i="3" s="1"/>
  <c r="F222" i="103" s="1"/>
  <c r="F300" i="3" a="1"/>
  <c r="F300" i="3" s="1"/>
  <c r="F214" i="103" s="1"/>
  <c r="F290" i="3" a="1"/>
  <c r="F290" i="3" s="1"/>
  <c r="F204" i="103" s="1"/>
  <c r="F269" i="3" a="1"/>
  <c r="F269" i="3" s="1"/>
  <c r="F183" i="103" s="1"/>
  <c r="F252" i="3" a="1"/>
  <c r="F252" i="3" s="1"/>
  <c r="F166" i="103" s="1"/>
  <c r="F229" i="3" a="1"/>
  <c r="F229" i="3" s="1"/>
  <c r="F143" i="103" s="1"/>
  <c r="F207" i="3" a="1"/>
  <c r="F207" i="3" s="1"/>
  <c r="F121" i="103" s="1"/>
  <c r="F184" i="3" a="1"/>
  <c r="F184" i="3" s="1"/>
  <c r="F98" i="103" s="1"/>
  <c r="F135" i="3" a="1"/>
  <c r="F135" i="3" s="1"/>
  <c r="F49" i="103" s="1"/>
  <c r="F72" i="3" a="1"/>
  <c r="F72" i="3" s="1"/>
  <c r="F17" i="3" a="1"/>
  <c r="F17" i="3" s="1"/>
  <c r="E269" i="3" a="1"/>
  <c r="E269" i="3" s="1"/>
  <c r="E183" i="103" s="1"/>
  <c r="E262" i="3" a="1"/>
  <c r="E262" i="3" s="1"/>
  <c r="E176" i="103" s="1"/>
  <c r="E249" i="3" a="1"/>
  <c r="E249" i="3" s="1"/>
  <c r="E163" i="103" s="1"/>
  <c r="E236" i="3" a="1"/>
  <c r="E236" i="3" s="1"/>
  <c r="E229" i="3" a="1"/>
  <c r="E229" i="3" s="1"/>
  <c r="E223" i="3" a="1"/>
  <c r="E223" i="3" s="1"/>
  <c r="E215" i="3" a="1"/>
  <c r="E215" i="3" s="1"/>
  <c r="E208" i="3" a="1"/>
  <c r="E208" i="3" s="1"/>
  <c r="E202" i="3" a="1"/>
  <c r="E202" i="3" s="1"/>
  <c r="E196" i="3" a="1"/>
  <c r="E196" i="3" s="1"/>
  <c r="E190" i="3" a="1"/>
  <c r="E190" i="3" s="1"/>
  <c r="E184" i="3" a="1"/>
  <c r="E184" i="3" s="1"/>
  <c r="E178" i="3" a="1"/>
  <c r="E178" i="3" s="1"/>
  <c r="E163" i="3" a="1"/>
  <c r="E163" i="3" s="1"/>
  <c r="E157" i="3" a="1"/>
  <c r="E157" i="3" s="1"/>
  <c r="E150" i="3" a="1"/>
  <c r="E150" i="3" s="1"/>
  <c r="E143" i="3" a="1"/>
  <c r="E143" i="3" s="1"/>
  <c r="E136" i="3" a="1"/>
  <c r="E136" i="3" s="1"/>
  <c r="E118" i="3" a="1"/>
  <c r="E118" i="3" s="1"/>
  <c r="E111" i="3" a="1"/>
  <c r="E111" i="3" s="1"/>
  <c r="E25" i="103" s="1"/>
  <c r="E104" i="3" a="1"/>
  <c r="E104" i="3" s="1"/>
  <c r="E18" i="103" s="1"/>
  <c r="E96" i="3" a="1"/>
  <c r="E96" i="3" s="1"/>
  <c r="E10" i="103" s="1"/>
  <c r="E89" i="3" a="1"/>
  <c r="E89" i="3" s="1"/>
  <c r="E82" i="3" a="1"/>
  <c r="E82" i="3" s="1"/>
  <c r="E75" i="3" a="1"/>
  <c r="E75" i="3" s="1"/>
  <c r="E69" i="3" a="1"/>
  <c r="E69" i="3" s="1"/>
  <c r="E62" i="3" a="1"/>
  <c r="E62" i="3" s="1"/>
  <c r="E56" i="3" a="1"/>
  <c r="E56" i="3" s="1"/>
  <c r="E49" i="3" a="1"/>
  <c r="E49" i="3" s="1"/>
  <c r="E42" i="3" a="1"/>
  <c r="E42" i="3" s="1"/>
  <c r="E34" i="3" a="1"/>
  <c r="E34" i="3" s="1"/>
  <c r="E27" i="3" a="1"/>
  <c r="E27" i="3" s="1"/>
  <c r="E20" i="3" a="1"/>
  <c r="E20" i="3" s="1"/>
  <c r="E12" i="3" a="1"/>
  <c r="E12" i="3" s="1"/>
  <c r="F357" i="3" a="1"/>
  <c r="F357" i="3" s="1"/>
  <c r="F271" i="103" s="1"/>
  <c r="F350" i="3" a="1"/>
  <c r="F350" i="3" s="1"/>
  <c r="F264" i="103" s="1"/>
  <c r="F342" i="3" a="1"/>
  <c r="F342" i="3" s="1"/>
  <c r="F256" i="103" s="1"/>
  <c r="F335" i="3" a="1"/>
  <c r="F335" i="3" s="1"/>
  <c r="F249" i="103" s="1"/>
  <c r="F321" i="3" a="1"/>
  <c r="F321" i="3" s="1"/>
  <c r="F235" i="103" s="1"/>
  <c r="F307" i="3" a="1"/>
  <c r="F307" i="3" s="1"/>
  <c r="F221" i="103" s="1"/>
  <c r="F298" i="3" a="1"/>
  <c r="F298" i="3" s="1"/>
  <c r="F212" i="103" s="1"/>
  <c r="F289" i="3" a="1"/>
  <c r="F289" i="3" s="1"/>
  <c r="F203" i="103" s="1"/>
  <c r="F268" i="3" a="1"/>
  <c r="F268" i="3" s="1"/>
  <c r="F182" i="103" s="1"/>
  <c r="F246" i="3" a="1"/>
  <c r="F246" i="3" s="1"/>
  <c r="F160" i="103" s="1"/>
  <c r="F228" i="3" a="1"/>
  <c r="F228" i="3" s="1"/>
  <c r="F142" i="103" s="1"/>
  <c r="F206" i="3" a="1"/>
  <c r="F206" i="3" s="1"/>
  <c r="F120" i="103" s="1"/>
  <c r="F179" i="3" a="1"/>
  <c r="F179" i="3" s="1"/>
  <c r="F93" i="103" s="1"/>
  <c r="F127" i="3" a="1"/>
  <c r="F127" i="3" s="1"/>
  <c r="F41" i="103" s="1"/>
  <c r="F66" i="3" a="1"/>
  <c r="F66" i="3" s="1"/>
  <c r="F10" i="3" a="1"/>
  <c r="F10" i="3" s="1"/>
  <c r="E177" i="3" a="1"/>
  <c r="E177" i="3" s="1"/>
  <c r="E170" i="3" a="1"/>
  <c r="E170" i="3" s="1"/>
  <c r="E156" i="3" a="1"/>
  <c r="E156" i="3" s="1"/>
  <c r="E149" i="3" a="1"/>
  <c r="E149" i="3" s="1"/>
  <c r="E142" i="3" a="1"/>
  <c r="E142" i="3" s="1"/>
  <c r="E130" i="3" a="1"/>
  <c r="E130" i="3" s="1"/>
  <c r="E123" i="3" a="1"/>
  <c r="E123" i="3" s="1"/>
  <c r="E117" i="3" a="1"/>
  <c r="E117" i="3" s="1"/>
  <c r="E110" i="3" a="1"/>
  <c r="E110" i="3" s="1"/>
  <c r="E24" i="103" s="1"/>
  <c r="E103" i="3" a="1"/>
  <c r="E103" i="3" s="1"/>
  <c r="E17" i="103" s="1"/>
  <c r="E88" i="3" a="1"/>
  <c r="E88" i="3" s="1"/>
  <c r="E81" i="3" a="1"/>
  <c r="E81" i="3" s="1"/>
  <c r="E74" i="3" a="1"/>
  <c r="E74" i="3" s="1"/>
  <c r="E68" i="3" a="1"/>
  <c r="E68" i="3" s="1"/>
  <c r="E61" i="3" a="1"/>
  <c r="E61" i="3" s="1"/>
  <c r="E55" i="3" a="1"/>
  <c r="E55" i="3" s="1"/>
  <c r="E48" i="3" a="1"/>
  <c r="E48" i="3" s="1"/>
  <c r="E41" i="3" a="1"/>
  <c r="E41" i="3" s="1"/>
  <c r="E33" i="3" a="1"/>
  <c r="E33" i="3" s="1"/>
  <c r="E26" i="3" a="1"/>
  <c r="E26" i="3" s="1"/>
  <c r="E19" i="3" a="1"/>
  <c r="E19" i="3" s="1"/>
  <c r="F356" i="3" a="1"/>
  <c r="F356" i="3" s="1"/>
  <c r="F270" i="103" s="1"/>
  <c r="F349" i="3" a="1"/>
  <c r="F349" i="3" s="1"/>
  <c r="F263" i="103" s="1"/>
  <c r="F334" i="3" a="1"/>
  <c r="F334" i="3" s="1"/>
  <c r="F248" i="103" s="1"/>
  <c r="F327" i="3" a="1"/>
  <c r="F327" i="3" s="1"/>
  <c r="F241" i="103" s="1"/>
  <c r="F320" i="3" a="1"/>
  <c r="F320" i="3" s="1"/>
  <c r="F234" i="103" s="1"/>
  <c r="F313" i="3" a="1"/>
  <c r="F313" i="3" s="1"/>
  <c r="F227" i="103" s="1"/>
  <c r="F306" i="3" a="1"/>
  <c r="F306" i="3" s="1"/>
  <c r="F220" i="103" s="1"/>
  <c r="F283" i="3" a="1"/>
  <c r="F283" i="3" s="1"/>
  <c r="F197" i="103" s="1"/>
  <c r="F267" i="3" a="1"/>
  <c r="F267" i="3" s="1"/>
  <c r="F181" i="103" s="1"/>
  <c r="F245" i="3" a="1"/>
  <c r="F245" i="3" s="1"/>
  <c r="F159" i="103" s="1"/>
  <c r="F222" i="3" a="1"/>
  <c r="F222" i="3" s="1"/>
  <c r="F136" i="103" s="1"/>
  <c r="F205" i="3" a="1"/>
  <c r="F205" i="3" s="1"/>
  <c r="F119" i="103" s="1"/>
  <c r="F177" i="3" a="1"/>
  <c r="F177" i="3" s="1"/>
  <c r="F91" i="103" s="1"/>
  <c r="F119" i="3" a="1"/>
  <c r="F119" i="3" s="1"/>
  <c r="F33" i="103" s="1"/>
  <c r="F58" i="3" a="1"/>
  <c r="F58" i="3" s="1"/>
  <c r="E213" i="3" a="1"/>
  <c r="E213" i="3" s="1"/>
  <c r="E207" i="3" a="1"/>
  <c r="E207" i="3" s="1"/>
  <c r="E200" i="3" a="1"/>
  <c r="E200" i="3" s="1"/>
  <c r="E188" i="3" a="1"/>
  <c r="E188" i="3" s="1"/>
  <c r="E176" i="3" a="1"/>
  <c r="E176" i="3" s="1"/>
  <c r="E169" i="3" a="1"/>
  <c r="E169" i="3" s="1"/>
  <c r="E162" i="3" a="1"/>
  <c r="E162" i="3" s="1"/>
  <c r="E155" i="3" a="1"/>
  <c r="E155" i="3" s="1"/>
  <c r="E148" i="3" a="1"/>
  <c r="E148" i="3" s="1"/>
  <c r="E141" i="3" a="1"/>
  <c r="E141" i="3" s="1"/>
  <c r="E135" i="3" a="1"/>
  <c r="E135" i="3" s="1"/>
  <c r="E129" i="3" a="1"/>
  <c r="E129" i="3" s="1"/>
  <c r="E116" i="3" a="1"/>
  <c r="E116" i="3" s="1"/>
  <c r="E109" i="3" a="1"/>
  <c r="E109" i="3" s="1"/>
  <c r="E23" i="103" s="1"/>
  <c r="E102" i="3" a="1"/>
  <c r="E102" i="3" s="1"/>
  <c r="E16" i="103" s="1"/>
  <c r="E95" i="3" a="1"/>
  <c r="E95" i="3" s="1"/>
  <c r="E9" i="103" s="1"/>
  <c r="E80" i="3" a="1"/>
  <c r="E80" i="3" s="1"/>
  <c r="E73" i="3" a="1"/>
  <c r="E73" i="3" s="1"/>
  <c r="E67" i="3" a="1"/>
  <c r="E67" i="3" s="1"/>
  <c r="E60" i="3" a="1"/>
  <c r="E60" i="3" s="1"/>
  <c r="E47" i="3" a="1"/>
  <c r="E47" i="3" s="1"/>
  <c r="E40" i="3" a="1"/>
  <c r="E40" i="3" s="1"/>
  <c r="E32" i="3" a="1"/>
  <c r="E32" i="3" s="1"/>
  <c r="E25" i="3" a="1"/>
  <c r="E25" i="3" s="1"/>
  <c r="E18" i="3" a="1"/>
  <c r="E18" i="3" s="1"/>
  <c r="F355" i="3" a="1"/>
  <c r="F355" i="3" s="1"/>
  <c r="F269" i="103" s="1"/>
  <c r="F348" i="3" a="1"/>
  <c r="F348" i="3" s="1"/>
  <c r="F262" i="103" s="1"/>
  <c r="F341" i="3" a="1"/>
  <c r="F341" i="3" s="1"/>
  <c r="F255" i="103" s="1"/>
  <c r="F333" i="3" a="1"/>
  <c r="F333" i="3" s="1"/>
  <c r="F247" i="103" s="1"/>
  <c r="F326" i="3" a="1"/>
  <c r="F326" i="3" s="1"/>
  <c r="F240" i="103" s="1"/>
  <c r="F319" i="3" a="1"/>
  <c r="F319" i="3" s="1"/>
  <c r="F233" i="103" s="1"/>
  <c r="F312" i="3" a="1"/>
  <c r="F312" i="3" s="1"/>
  <c r="F226" i="103" s="1"/>
  <c r="F305" i="3" a="1"/>
  <c r="F305" i="3" s="1"/>
  <c r="F219" i="103" s="1"/>
  <c r="F297" i="3" a="1"/>
  <c r="F297" i="3" s="1"/>
  <c r="F211" i="103" s="1"/>
  <c r="F282" i="3" a="1"/>
  <c r="F282" i="3" s="1"/>
  <c r="F196" i="103" s="1"/>
  <c r="F262" i="3" a="1"/>
  <c r="F262" i="3" s="1"/>
  <c r="F176" i="103" s="1"/>
  <c r="F244" i="3" a="1"/>
  <c r="F244" i="3" s="1"/>
  <c r="F158" i="103" s="1"/>
  <c r="F221" i="3" a="1"/>
  <c r="F221" i="3" s="1"/>
  <c r="F135" i="103" s="1"/>
  <c r="F111" i="3" a="1"/>
  <c r="F111" i="3" s="1"/>
  <c r="F25" i="103" s="1"/>
  <c r="F53" i="3" a="1"/>
  <c r="F53" i="3" s="1"/>
  <c r="G355" i="3" a="1"/>
  <c r="G355" i="3" s="1"/>
  <c r="G343" i="3" a="1"/>
  <c r="G343" i="3" s="1"/>
  <c r="G336" i="3" a="1"/>
  <c r="G336" i="3" s="1"/>
  <c r="G328" i="3" a="1"/>
  <c r="G328" i="3" s="1"/>
  <c r="G321" i="3" a="1"/>
  <c r="G321" i="3" s="1"/>
  <c r="G313" i="3" a="1"/>
  <c r="G313" i="3" s="1"/>
  <c r="G305" i="3" a="1"/>
  <c r="G305" i="3" s="1"/>
  <c r="G297" i="3" a="1"/>
  <c r="G297" i="3" s="1"/>
  <c r="G289" i="3" a="1"/>
  <c r="G289" i="3" s="1"/>
  <c r="G281" i="3" a="1"/>
  <c r="G281" i="3" s="1"/>
  <c r="G273" i="3" a="1"/>
  <c r="G273" i="3" s="1"/>
  <c r="G265" i="3" a="1"/>
  <c r="G265" i="3" s="1"/>
  <c r="G257" i="3" a="1"/>
  <c r="G257" i="3" s="1"/>
  <c r="G249" i="3" a="1"/>
  <c r="G249" i="3" s="1"/>
  <c r="G241" i="3" a="1"/>
  <c r="G241" i="3" s="1"/>
  <c r="G234" i="3" a="1"/>
  <c r="G234" i="3" s="1"/>
  <c r="G226" i="3" a="1"/>
  <c r="G226" i="3" s="1"/>
  <c r="G218" i="3" a="1"/>
  <c r="G218" i="3" s="1"/>
  <c r="G210" i="3" a="1"/>
  <c r="G210" i="3" s="1"/>
  <c r="G203" i="3" a="1"/>
  <c r="G203" i="3" s="1"/>
  <c r="G196" i="3" a="1"/>
  <c r="G196" i="3" s="1"/>
  <c r="G188" i="3" a="1"/>
  <c r="G188" i="3" s="1"/>
  <c r="G180" i="3" a="1"/>
  <c r="G180" i="3" s="1"/>
  <c r="G172" i="3" a="1"/>
  <c r="G172" i="3" s="1"/>
  <c r="G164" i="3" a="1"/>
  <c r="G164" i="3" s="1"/>
  <c r="G156" i="3" a="1"/>
  <c r="G156" i="3" s="1"/>
  <c r="G148" i="3" a="1"/>
  <c r="G148" i="3" s="1"/>
  <c r="G140" i="3" a="1"/>
  <c r="G140" i="3" s="1"/>
  <c r="J47" i="72" s="1"/>
  <c r="G133" i="3" a="1"/>
  <c r="G133" i="3" s="1"/>
  <c r="J40" i="72" s="1"/>
  <c r="G125" i="3" a="1"/>
  <c r="G125" i="3" s="1"/>
  <c r="J32" i="72" s="1"/>
  <c r="G117" i="3" a="1"/>
  <c r="G117" i="3" s="1"/>
  <c r="J24" i="72" s="1"/>
  <c r="G109" i="3" a="1"/>
  <c r="G109" i="3" s="1"/>
  <c r="J16" i="72" s="1"/>
  <c r="G101" i="3" a="1"/>
  <c r="G101" i="3" s="1"/>
  <c r="J8" i="72" s="1"/>
  <c r="G93" i="3" a="1"/>
  <c r="G93" i="3" s="1"/>
  <c r="G85" i="3" a="1"/>
  <c r="G85" i="3" s="1"/>
  <c r="G77" i="3" a="1"/>
  <c r="G77" i="3" s="1"/>
  <c r="G70" i="3" a="1"/>
  <c r="G70" i="3" s="1"/>
  <c r="G62" i="3" a="1"/>
  <c r="G62" i="3" s="1"/>
  <c r="G54" i="3" a="1"/>
  <c r="G54" i="3" s="1"/>
  <c r="G46" i="3" a="1"/>
  <c r="G46" i="3" s="1"/>
  <c r="G38" i="3" a="1"/>
  <c r="G38" i="3" s="1"/>
  <c r="G30" i="3" a="1"/>
  <c r="G30" i="3" s="1"/>
  <c r="G22" i="3" a="1"/>
  <c r="G22" i="3" s="1"/>
  <c r="G14" i="3" a="1"/>
  <c r="G14" i="3" s="1"/>
  <c r="G349" i="3" a="1"/>
  <c r="G349" i="3" s="1"/>
  <c r="G342" i="3" a="1"/>
  <c r="G342" i="3" s="1"/>
  <c r="G335" i="3" a="1"/>
  <c r="G335" i="3" s="1"/>
  <c r="G327" i="3" a="1"/>
  <c r="G327" i="3" s="1"/>
  <c r="G320" i="3" a="1"/>
  <c r="G320" i="3" s="1"/>
  <c r="G312" i="3" a="1"/>
  <c r="G312" i="3" s="1"/>
  <c r="G304" i="3" a="1"/>
  <c r="G304" i="3" s="1"/>
  <c r="G296" i="3" a="1"/>
  <c r="G296" i="3" s="1"/>
  <c r="G288" i="3" a="1"/>
  <c r="G288" i="3" s="1"/>
  <c r="G280" i="3" a="1"/>
  <c r="G280" i="3" s="1"/>
  <c r="G272" i="3" a="1"/>
  <c r="G272" i="3" s="1"/>
  <c r="G264" i="3" a="1"/>
  <c r="G264" i="3" s="1"/>
  <c r="G256" i="3" a="1"/>
  <c r="G256" i="3" s="1"/>
  <c r="G248" i="3" a="1"/>
  <c r="G248" i="3" s="1"/>
  <c r="G240" i="3" a="1"/>
  <c r="G240" i="3" s="1"/>
  <c r="G233" i="3" a="1"/>
  <c r="G233" i="3" s="1"/>
  <c r="G225" i="3" a="1"/>
  <c r="G225" i="3" s="1"/>
  <c r="G217" i="3" a="1"/>
  <c r="G217" i="3" s="1"/>
  <c r="G209" i="3" a="1"/>
  <c r="G209" i="3" s="1"/>
  <c r="G202" i="3" a="1"/>
  <c r="G202" i="3" s="1"/>
  <c r="G195" i="3" a="1"/>
  <c r="G195" i="3" s="1"/>
  <c r="G187" i="3" a="1"/>
  <c r="G187" i="3" s="1"/>
  <c r="G179" i="3" a="1"/>
  <c r="G179" i="3" s="1"/>
  <c r="G171" i="3" a="1"/>
  <c r="G171" i="3" s="1"/>
  <c r="G163" i="3" a="1"/>
  <c r="G163" i="3" s="1"/>
  <c r="G155" i="3" a="1"/>
  <c r="G155" i="3" s="1"/>
  <c r="G147" i="3" a="1"/>
  <c r="G147" i="3" s="1"/>
  <c r="G139" i="3" a="1"/>
  <c r="G139" i="3" s="1"/>
  <c r="J46" i="72" s="1"/>
  <c r="G132" i="3" a="1"/>
  <c r="G132" i="3" s="1"/>
  <c r="J39" i="72" s="1"/>
  <c r="G124" i="3" a="1"/>
  <c r="G124" i="3" s="1"/>
  <c r="J31" i="72" s="1"/>
  <c r="G116" i="3" a="1"/>
  <c r="G116" i="3" s="1"/>
  <c r="J23" i="72" s="1"/>
  <c r="G108" i="3" a="1"/>
  <c r="G108" i="3" s="1"/>
  <c r="J15" i="72" s="1"/>
  <c r="G100" i="3" a="1"/>
  <c r="G100" i="3" s="1"/>
  <c r="J7" i="72" s="1"/>
  <c r="G92" i="3" a="1"/>
  <c r="G92" i="3" s="1"/>
  <c r="G84" i="3" a="1"/>
  <c r="G84" i="3" s="1"/>
  <c r="G76" i="3" a="1"/>
  <c r="G76" i="3" s="1"/>
  <c r="G69" i="3" a="1"/>
  <c r="G69" i="3" s="1"/>
  <c r="G61" i="3" a="1"/>
  <c r="G61" i="3" s="1"/>
  <c r="G53" i="3" a="1"/>
  <c r="G53" i="3" s="1"/>
  <c r="G45" i="3" a="1"/>
  <c r="G45" i="3" s="1"/>
  <c r="G37" i="3" a="1"/>
  <c r="G37" i="3" s="1"/>
  <c r="G29" i="3" a="1"/>
  <c r="G29" i="3" s="1"/>
  <c r="G21" i="3" a="1"/>
  <c r="G21" i="3" s="1"/>
  <c r="G13" i="3" a="1"/>
  <c r="G13" i="3" s="1"/>
  <c r="G354" i="3" a="1"/>
  <c r="G354" i="3" s="1"/>
  <c r="G348" i="3" a="1"/>
  <c r="G348" i="3" s="1"/>
  <c r="G341" i="3" a="1"/>
  <c r="G341" i="3" s="1"/>
  <c r="G334" i="3" a="1"/>
  <c r="G334" i="3" s="1"/>
  <c r="G326" i="3" a="1"/>
  <c r="G326" i="3" s="1"/>
  <c r="G319" i="3" a="1"/>
  <c r="G319" i="3" s="1"/>
  <c r="G311" i="3" a="1"/>
  <c r="G311" i="3" s="1"/>
  <c r="G303" i="3" a="1"/>
  <c r="G303" i="3" s="1"/>
  <c r="G295" i="3" a="1"/>
  <c r="G295" i="3" s="1"/>
  <c r="G287" i="3" a="1"/>
  <c r="G287" i="3" s="1"/>
  <c r="G279" i="3" a="1"/>
  <c r="G279" i="3" s="1"/>
  <c r="G271" i="3" a="1"/>
  <c r="G271" i="3" s="1"/>
  <c r="G263" i="3" a="1"/>
  <c r="G263" i="3" s="1"/>
  <c r="G255" i="3" a="1"/>
  <c r="G255" i="3" s="1"/>
  <c r="G247" i="3" a="1"/>
  <c r="G247" i="3" s="1"/>
  <c r="G239" i="3" a="1"/>
  <c r="G239" i="3" s="1"/>
  <c r="G232" i="3" a="1"/>
  <c r="G232" i="3" s="1"/>
  <c r="G224" i="3" a="1"/>
  <c r="G224" i="3" s="1"/>
  <c r="G216" i="3" a="1"/>
  <c r="G216" i="3" s="1"/>
  <c r="G208" i="3" a="1"/>
  <c r="G208" i="3" s="1"/>
  <c r="G201" i="3" a="1"/>
  <c r="G201" i="3" s="1"/>
  <c r="G194" i="3" a="1"/>
  <c r="G194" i="3" s="1"/>
  <c r="G186" i="3" a="1"/>
  <c r="G186" i="3" s="1"/>
  <c r="G178" i="3" a="1"/>
  <c r="G178" i="3" s="1"/>
  <c r="G170" i="3" a="1"/>
  <c r="G170" i="3" s="1"/>
  <c r="G162" i="3" a="1"/>
  <c r="G162" i="3" s="1"/>
  <c r="G154" i="3" a="1"/>
  <c r="G154" i="3" s="1"/>
  <c r="G146" i="3" a="1"/>
  <c r="G146" i="3" s="1"/>
  <c r="J53" i="72" s="1"/>
  <c r="G138" i="3" a="1"/>
  <c r="G138" i="3" s="1"/>
  <c r="J45" i="72" s="1"/>
  <c r="G131" i="3" a="1"/>
  <c r="G131" i="3" s="1"/>
  <c r="J38" i="72" s="1"/>
  <c r="G123" i="3" a="1"/>
  <c r="G123" i="3" s="1"/>
  <c r="J30" i="72" s="1"/>
  <c r="G115" i="3" a="1"/>
  <c r="G115" i="3" s="1"/>
  <c r="J22" i="72" s="1"/>
  <c r="G107" i="3" a="1"/>
  <c r="G107" i="3" s="1"/>
  <c r="J14" i="72" s="1"/>
  <c r="G99" i="3" a="1"/>
  <c r="G99" i="3" s="1"/>
  <c r="J6" i="72" s="1"/>
  <c r="G91" i="3" a="1"/>
  <c r="G91" i="3" s="1"/>
  <c r="G83" i="3" a="1"/>
  <c r="G83" i="3" s="1"/>
  <c r="G75" i="3" a="1"/>
  <c r="G75" i="3" s="1"/>
  <c r="G68" i="3" a="1"/>
  <c r="G68" i="3" s="1"/>
  <c r="G60" i="3" a="1"/>
  <c r="G60" i="3" s="1"/>
  <c r="G52" i="3" a="1"/>
  <c r="G52" i="3" s="1"/>
  <c r="G44" i="3" a="1"/>
  <c r="G44" i="3" s="1"/>
  <c r="G36" i="3" a="1"/>
  <c r="G36" i="3" s="1"/>
  <c r="G28" i="3" a="1"/>
  <c r="G28" i="3" s="1"/>
  <c r="G20" i="3" a="1"/>
  <c r="G20" i="3" s="1"/>
  <c r="G12" i="3" a="1"/>
  <c r="G12" i="3" s="1"/>
  <c r="G6" i="3" a="1"/>
  <c r="G6" i="3" s="1"/>
  <c r="G353" i="3" a="1"/>
  <c r="G353" i="3" s="1"/>
  <c r="G347" i="3" a="1"/>
  <c r="G347" i="3" s="1"/>
  <c r="G333" i="3" a="1"/>
  <c r="G333" i="3" s="1"/>
  <c r="G325" i="3" a="1"/>
  <c r="G325" i="3" s="1"/>
  <c r="G318" i="3" a="1"/>
  <c r="G318" i="3" s="1"/>
  <c r="G310" i="3" a="1"/>
  <c r="G310" i="3" s="1"/>
  <c r="G302" i="3" a="1"/>
  <c r="G302" i="3" s="1"/>
  <c r="G294" i="3" a="1"/>
  <c r="G294" i="3" s="1"/>
  <c r="G286" i="3" a="1"/>
  <c r="G286" i="3" s="1"/>
  <c r="G278" i="3" a="1"/>
  <c r="G278" i="3" s="1"/>
  <c r="G270" i="3" a="1"/>
  <c r="G270" i="3" s="1"/>
  <c r="G262" i="3" a="1"/>
  <c r="G262" i="3" s="1"/>
  <c r="G254" i="3" a="1"/>
  <c r="G254" i="3" s="1"/>
  <c r="G246" i="3" a="1"/>
  <c r="G246" i="3" s="1"/>
  <c r="G238" i="3" a="1"/>
  <c r="G238" i="3" s="1"/>
  <c r="G231" i="3" a="1"/>
  <c r="G231" i="3" s="1"/>
  <c r="G223" i="3" a="1"/>
  <c r="G223" i="3" s="1"/>
  <c r="G215" i="3" a="1"/>
  <c r="G215" i="3" s="1"/>
  <c r="G207" i="3" a="1"/>
  <c r="G207" i="3" s="1"/>
  <c r="G200" i="3" a="1"/>
  <c r="G200" i="3" s="1"/>
  <c r="G193" i="3" a="1"/>
  <c r="G193" i="3" s="1"/>
  <c r="G185" i="3" a="1"/>
  <c r="G185" i="3" s="1"/>
  <c r="G177" i="3" a="1"/>
  <c r="G177" i="3" s="1"/>
  <c r="G169" i="3" a="1"/>
  <c r="G169" i="3" s="1"/>
  <c r="G161" i="3" a="1"/>
  <c r="G161" i="3" s="1"/>
  <c r="G153" i="3" a="1"/>
  <c r="G153" i="3" s="1"/>
  <c r="G145" i="3" a="1"/>
  <c r="G145" i="3" s="1"/>
  <c r="J52" i="72" s="1"/>
  <c r="G137" i="3" a="1"/>
  <c r="G137" i="3" s="1"/>
  <c r="J44" i="72" s="1"/>
  <c r="G130" i="3" a="1"/>
  <c r="G130" i="3" s="1"/>
  <c r="J37" i="72" s="1"/>
  <c r="G122" i="3" a="1"/>
  <c r="G122" i="3" s="1"/>
  <c r="J29" i="72" s="1"/>
  <c r="G114" i="3" a="1"/>
  <c r="G114" i="3" s="1"/>
  <c r="J21" i="72" s="1"/>
  <c r="G106" i="3" a="1"/>
  <c r="G106" i="3" s="1"/>
  <c r="J13" i="72" s="1"/>
  <c r="G98" i="3" a="1"/>
  <c r="G98" i="3" s="1"/>
  <c r="J5" i="72" s="1"/>
  <c r="G90" i="3" a="1"/>
  <c r="G90" i="3" s="1"/>
  <c r="G82" i="3" a="1"/>
  <c r="G82" i="3" s="1"/>
  <c r="G74" i="3" a="1"/>
  <c r="G74" i="3" s="1"/>
  <c r="G67" i="3" a="1"/>
  <c r="G67" i="3" s="1"/>
  <c r="G59" i="3" a="1"/>
  <c r="G59" i="3" s="1"/>
  <c r="G51" i="3" a="1"/>
  <c r="G51" i="3" s="1"/>
  <c r="G43" i="3" a="1"/>
  <c r="G43" i="3" s="1"/>
  <c r="G35" i="3" a="1"/>
  <c r="G35" i="3" s="1"/>
  <c r="G27" i="3" a="1"/>
  <c r="G27" i="3" s="1"/>
  <c r="G19" i="3" a="1"/>
  <c r="G19" i="3" s="1"/>
  <c r="G11" i="3" a="1"/>
  <c r="G11" i="3" s="1"/>
  <c r="G7" i="3" a="1"/>
  <c r="G7" i="3" s="1"/>
  <c r="G352" i="3" a="1"/>
  <c r="G352" i="3" s="1"/>
  <c r="G346" i="3" a="1"/>
  <c r="G346" i="3" s="1"/>
  <c r="G340" i="3" a="1"/>
  <c r="G340" i="3" s="1"/>
  <c r="G332" i="3" a="1"/>
  <c r="G332" i="3" s="1"/>
  <c r="G324" i="3" a="1"/>
  <c r="G324" i="3" s="1"/>
  <c r="G317" i="3" a="1"/>
  <c r="G317" i="3" s="1"/>
  <c r="G309" i="3" a="1"/>
  <c r="G309" i="3" s="1"/>
  <c r="G301" i="3" a="1"/>
  <c r="G301" i="3" s="1"/>
  <c r="G293" i="3" a="1"/>
  <c r="G293" i="3" s="1"/>
  <c r="G285" i="3" a="1"/>
  <c r="G285" i="3" s="1"/>
  <c r="G277" i="3" a="1"/>
  <c r="G277" i="3" s="1"/>
  <c r="G269" i="3" a="1"/>
  <c r="G269" i="3" s="1"/>
  <c r="G261" i="3" a="1"/>
  <c r="G261" i="3" s="1"/>
  <c r="G253" i="3" a="1"/>
  <c r="G253" i="3" s="1"/>
  <c r="G245" i="3" a="1"/>
  <c r="G245" i="3" s="1"/>
  <c r="G237" i="3" a="1"/>
  <c r="G237" i="3" s="1"/>
  <c r="G230" i="3" a="1"/>
  <c r="G230" i="3" s="1"/>
  <c r="G222" i="3" a="1"/>
  <c r="G222" i="3" s="1"/>
  <c r="G214" i="3" a="1"/>
  <c r="G214" i="3" s="1"/>
  <c r="G206" i="3" a="1"/>
  <c r="G206" i="3" s="1"/>
  <c r="G192" i="3" a="1"/>
  <c r="G192" i="3" s="1"/>
  <c r="G184" i="3" a="1"/>
  <c r="G184" i="3" s="1"/>
  <c r="G176" i="3" a="1"/>
  <c r="G176" i="3" s="1"/>
  <c r="G168" i="3" a="1"/>
  <c r="G168" i="3" s="1"/>
  <c r="G160" i="3" a="1"/>
  <c r="G160" i="3" s="1"/>
  <c r="G152" i="3" a="1"/>
  <c r="G152" i="3" s="1"/>
  <c r="G144" i="3" a="1"/>
  <c r="G144" i="3" s="1"/>
  <c r="J51" i="72" s="1"/>
  <c r="G136" i="3" a="1"/>
  <c r="G136" i="3" s="1"/>
  <c r="J43" i="72" s="1"/>
  <c r="G129" i="3" a="1"/>
  <c r="G129" i="3" s="1"/>
  <c r="J36" i="72" s="1"/>
  <c r="G121" i="3" a="1"/>
  <c r="G121" i="3" s="1"/>
  <c r="J28" i="72" s="1"/>
  <c r="G113" i="3" a="1"/>
  <c r="G113" i="3" s="1"/>
  <c r="J20" i="72" s="1"/>
  <c r="G105" i="3" a="1"/>
  <c r="G105" i="3" s="1"/>
  <c r="J12" i="72" s="1"/>
  <c r="G97" i="3" a="1"/>
  <c r="G97" i="3" s="1"/>
  <c r="J4" i="72" s="1"/>
  <c r="G89" i="3" a="1"/>
  <c r="G89" i="3" s="1"/>
  <c r="G81" i="3" a="1"/>
  <c r="G81" i="3" s="1"/>
  <c r="G73" i="3" a="1"/>
  <c r="G73" i="3" s="1"/>
  <c r="G66" i="3" a="1"/>
  <c r="G66" i="3" s="1"/>
  <c r="G58" i="3" a="1"/>
  <c r="G58" i="3" s="1"/>
  <c r="G50" i="3" a="1"/>
  <c r="G50" i="3" s="1"/>
  <c r="G42" i="3" a="1"/>
  <c r="G42" i="3" s="1"/>
  <c r="G34" i="3" a="1"/>
  <c r="G34" i="3" s="1"/>
  <c r="G26" i="3" a="1"/>
  <c r="G26" i="3" s="1"/>
  <c r="G18" i="3" a="1"/>
  <c r="G18" i="3" s="1"/>
  <c r="G10" i="3" a="1"/>
  <c r="G10" i="3" s="1"/>
  <c r="G300" i="3" a="1"/>
  <c r="G300" i="3" s="1"/>
  <c r="G292" i="3" a="1"/>
  <c r="G292" i="3" s="1"/>
  <c r="G284" i="3" a="1"/>
  <c r="G284" i="3" s="1"/>
  <c r="G276" i="3" a="1"/>
  <c r="G276" i="3" s="1"/>
  <c r="G268" i="3" a="1"/>
  <c r="G268" i="3" s="1"/>
  <c r="G260" i="3" a="1"/>
  <c r="G260" i="3" s="1"/>
  <c r="G252" i="3" a="1"/>
  <c r="G252" i="3" s="1"/>
  <c r="G244" i="3" a="1"/>
  <c r="G244" i="3" s="1"/>
  <c r="G236" i="3" a="1"/>
  <c r="G236" i="3" s="1"/>
  <c r="G229" i="3" a="1"/>
  <c r="G229" i="3" s="1"/>
  <c r="G221" i="3" a="1"/>
  <c r="G221" i="3" s="1"/>
  <c r="G213" i="3" a="1"/>
  <c r="G213" i="3" s="1"/>
  <c r="J120" i="72" s="1"/>
  <c r="G205" i="3" a="1"/>
  <c r="G205" i="3" s="1"/>
  <c r="G199" i="3" a="1"/>
  <c r="G199" i="3" s="1"/>
  <c r="G191" i="3" a="1"/>
  <c r="G191" i="3" s="1"/>
  <c r="G183" i="3" a="1"/>
  <c r="G183" i="3" s="1"/>
  <c r="G175" i="3" a="1"/>
  <c r="G175" i="3" s="1"/>
  <c r="G167" i="3" a="1"/>
  <c r="G167" i="3" s="1"/>
  <c r="G159" i="3" a="1"/>
  <c r="G159" i="3" s="1"/>
  <c r="G151" i="3" a="1"/>
  <c r="G151" i="3" s="1"/>
  <c r="G143" i="3" a="1"/>
  <c r="G143" i="3" s="1"/>
  <c r="J50" i="72" s="1"/>
  <c r="G128" i="3" a="1"/>
  <c r="G128" i="3" s="1"/>
  <c r="J35" i="72" s="1"/>
  <c r="G120" i="3" a="1"/>
  <c r="G120" i="3" s="1"/>
  <c r="J27" i="72" s="1"/>
  <c r="G112" i="3" a="1"/>
  <c r="G112" i="3" s="1"/>
  <c r="J19" i="72" s="1"/>
  <c r="G104" i="3" a="1"/>
  <c r="G104" i="3" s="1"/>
  <c r="J11" i="72" s="1"/>
  <c r="G96" i="3" a="1"/>
  <c r="G96" i="3" s="1"/>
  <c r="J3" i="72" s="1"/>
  <c r="G88" i="3" a="1"/>
  <c r="G88" i="3" s="1"/>
  <c r="G80" i="3" a="1"/>
  <c r="G80" i="3" s="1"/>
  <c r="G72" i="3" a="1"/>
  <c r="G72" i="3" s="1"/>
  <c r="G65" i="3" a="1"/>
  <c r="G65" i="3" s="1"/>
  <c r="G57" i="3" a="1"/>
  <c r="G57" i="3" s="1"/>
  <c r="G49" i="3" a="1"/>
  <c r="G49" i="3" s="1"/>
  <c r="G41" i="3" a="1"/>
  <c r="G41" i="3" s="1"/>
  <c r="G33" i="3" a="1"/>
  <c r="G33" i="3" s="1"/>
  <c r="G25" i="3" a="1"/>
  <c r="G25" i="3" s="1"/>
  <c r="G17" i="3" a="1"/>
  <c r="G17" i="3" s="1"/>
  <c r="G9" i="3" a="1"/>
  <c r="G9" i="3" s="1"/>
  <c r="G307" i="3" a="1"/>
  <c r="G307" i="3" s="1"/>
  <c r="G299" i="3" a="1"/>
  <c r="G299" i="3" s="1"/>
  <c r="G291" i="3" a="1"/>
  <c r="G291" i="3" s="1"/>
  <c r="G283" i="3" a="1"/>
  <c r="G283" i="3" s="1"/>
  <c r="G275" i="3" a="1"/>
  <c r="G275" i="3" s="1"/>
  <c r="G267" i="3" a="1"/>
  <c r="G267" i="3" s="1"/>
  <c r="G259" i="3" a="1"/>
  <c r="G259" i="3" s="1"/>
  <c r="G251" i="3" a="1"/>
  <c r="G251" i="3" s="1"/>
  <c r="G243" i="3" a="1"/>
  <c r="G243" i="3" s="1"/>
  <c r="G228" i="3" a="1"/>
  <c r="G228" i="3" s="1"/>
  <c r="G220" i="3" a="1"/>
  <c r="G220" i="3" s="1"/>
  <c r="G212" i="3" a="1"/>
  <c r="G212" i="3" s="1"/>
  <c r="G204" i="3" a="1"/>
  <c r="G204" i="3" s="1"/>
  <c r="G198" i="3" a="1"/>
  <c r="G198" i="3" s="1"/>
  <c r="G190" i="3" a="1"/>
  <c r="G190" i="3" s="1"/>
  <c r="G182" i="3" a="1"/>
  <c r="G182" i="3" s="1"/>
  <c r="G174" i="3" a="1"/>
  <c r="G174" i="3" s="1"/>
  <c r="G166" i="3" a="1"/>
  <c r="G166" i="3" s="1"/>
  <c r="G158" i="3" a="1"/>
  <c r="G158" i="3" s="1"/>
  <c r="G150" i="3" a="1"/>
  <c r="G150" i="3" s="1"/>
  <c r="G142" i="3" a="1"/>
  <c r="G142" i="3" s="1"/>
  <c r="J49" i="72" s="1"/>
  <c r="G135" i="3" a="1"/>
  <c r="G135" i="3" s="1"/>
  <c r="J42" i="72" s="1"/>
  <c r="G127" i="3" a="1"/>
  <c r="G127" i="3" s="1"/>
  <c r="J34" i="72" s="1"/>
  <c r="G119" i="3" a="1"/>
  <c r="G119" i="3" s="1"/>
  <c r="J26" i="72" s="1"/>
  <c r="G111" i="3" a="1"/>
  <c r="G111" i="3" s="1"/>
  <c r="J18" i="72" s="1"/>
  <c r="G103" i="3" a="1"/>
  <c r="G103" i="3" s="1"/>
  <c r="J10" i="72" s="1"/>
  <c r="G95" i="3" a="1"/>
  <c r="G95" i="3" s="1"/>
  <c r="J2" i="72" s="1"/>
  <c r="G87" i="3" a="1"/>
  <c r="G87" i="3" s="1"/>
  <c r="G79" i="3" a="1"/>
  <c r="G79" i="3" s="1"/>
  <c r="G64" i="3" a="1"/>
  <c r="G64" i="3" s="1"/>
  <c r="G56" i="3" a="1"/>
  <c r="G56" i="3" s="1"/>
  <c r="G48" i="3" a="1"/>
  <c r="G48" i="3" s="1"/>
  <c r="G40" i="3" a="1"/>
  <c r="G40" i="3" s="1"/>
  <c r="G32" i="3" a="1"/>
  <c r="G32" i="3" s="1"/>
  <c r="G24" i="3" a="1"/>
  <c r="G24" i="3" s="1"/>
  <c r="G16" i="3" a="1"/>
  <c r="G16" i="3" s="1"/>
  <c r="F7" i="3" a="1"/>
  <c r="F7" i="3" s="1"/>
  <c r="M233" i="103" l="1"/>
  <c r="AY233" i="103" s="1"/>
  <c r="G4" i="77"/>
  <c r="M157" i="103"/>
  <c r="AY157" i="103" s="1"/>
  <c r="AO19" i="68"/>
  <c r="E43" i="103"/>
  <c r="AO78" i="68"/>
  <c r="E102" i="103"/>
  <c r="AO7" i="68"/>
  <c r="E31" i="103"/>
  <c r="AO26" i="68"/>
  <c r="E50" i="103"/>
  <c r="AO86" i="68"/>
  <c r="E110" i="103"/>
  <c r="Q176" i="103"/>
  <c r="N176" i="103"/>
  <c r="AZ176" i="103" s="1"/>
  <c r="O176" i="103"/>
  <c r="BA176" i="103" s="1"/>
  <c r="M177" i="103"/>
  <c r="AY177" i="103" s="1"/>
  <c r="Q26" i="103"/>
  <c r="O26" i="103"/>
  <c r="N26" i="103"/>
  <c r="F8" i="62"/>
  <c r="F8" i="64" s="1"/>
  <c r="F8" i="103"/>
  <c r="F6" i="62"/>
  <c r="F6" i="64" s="1"/>
  <c r="F6" i="103"/>
  <c r="AO9" i="68"/>
  <c r="E33" i="103"/>
  <c r="AO11" i="68"/>
  <c r="E35" i="103"/>
  <c r="AO71" i="68"/>
  <c r="E95" i="103"/>
  <c r="AO123" i="68"/>
  <c r="E147" i="103"/>
  <c r="M215" i="103"/>
  <c r="AY215" i="103" s="1"/>
  <c r="Q214" i="103"/>
  <c r="O214" i="103"/>
  <c r="BA214" i="103" s="1"/>
  <c r="N214" i="103"/>
  <c r="AZ214" i="103" s="1"/>
  <c r="AO12" i="68"/>
  <c r="E36" i="103"/>
  <c r="AO72" i="68"/>
  <c r="E96" i="103"/>
  <c r="M97" i="103" s="1"/>
  <c r="M174" i="103"/>
  <c r="AY174" i="103" s="1"/>
  <c r="N173" i="103"/>
  <c r="AZ173" i="103" s="1"/>
  <c r="Q173" i="103"/>
  <c r="O173" i="103"/>
  <c r="BA173" i="103" s="1"/>
  <c r="M235" i="103"/>
  <c r="AY235" i="103" s="1"/>
  <c r="Q234" i="103"/>
  <c r="N234" i="103"/>
  <c r="AZ234" i="103" s="1"/>
  <c r="O234" i="103"/>
  <c r="BA234" i="103" s="1"/>
  <c r="AO56" i="68"/>
  <c r="E80" i="103"/>
  <c r="M193" i="103"/>
  <c r="AY193" i="103" s="1"/>
  <c r="Q192" i="103"/>
  <c r="O192" i="103"/>
  <c r="BA192" i="103" s="1"/>
  <c r="N192" i="103"/>
  <c r="AZ192" i="103" s="1"/>
  <c r="AO23" i="68"/>
  <c r="E47" i="103"/>
  <c r="Q184" i="103"/>
  <c r="M185" i="103"/>
  <c r="AY185" i="103" s="1"/>
  <c r="N184" i="103"/>
  <c r="AZ184" i="103" s="1"/>
  <c r="O184" i="103"/>
  <c r="BA184" i="103" s="1"/>
  <c r="AO81" i="68"/>
  <c r="E105" i="103"/>
  <c r="N216" i="103"/>
  <c r="AZ216" i="103" s="1"/>
  <c r="Q216" i="103"/>
  <c r="O216" i="103"/>
  <c r="BA216" i="103" s="1"/>
  <c r="M217" i="103"/>
  <c r="AY217" i="103" s="1"/>
  <c r="M163" i="103"/>
  <c r="AY163" i="103" s="1"/>
  <c r="N162" i="103"/>
  <c r="AZ162" i="103" s="1"/>
  <c r="Q162" i="103"/>
  <c r="O162" i="103"/>
  <c r="BA162" i="103" s="1"/>
  <c r="O257" i="103"/>
  <c r="BA257" i="103" s="1"/>
  <c r="Q257" i="103"/>
  <c r="N257" i="103"/>
  <c r="AZ257" i="103" s="1"/>
  <c r="O164" i="103"/>
  <c r="BA164" i="103" s="1"/>
  <c r="N164" i="103"/>
  <c r="AZ164" i="103" s="1"/>
  <c r="Q164" i="103"/>
  <c r="AO49" i="68"/>
  <c r="E73" i="103"/>
  <c r="Q190" i="103"/>
  <c r="M191" i="103"/>
  <c r="AY191" i="103" s="1"/>
  <c r="O190" i="103"/>
  <c r="BA190" i="103" s="1"/>
  <c r="N190" i="103"/>
  <c r="AZ190" i="103" s="1"/>
  <c r="Q270" i="103"/>
  <c r="N270" i="103"/>
  <c r="AZ270" i="103" s="1"/>
  <c r="O270" i="103"/>
  <c r="BA270" i="103" s="1"/>
  <c r="N169" i="103"/>
  <c r="AZ169" i="103" s="1"/>
  <c r="Q169" i="103"/>
  <c r="O169" i="103"/>
  <c r="BA169" i="103" s="1"/>
  <c r="AO70" i="68"/>
  <c r="E94" i="103"/>
  <c r="Q238" i="103"/>
  <c r="N238" i="103"/>
  <c r="AZ238" i="103" s="1"/>
  <c r="O238" i="103"/>
  <c r="BA238" i="103" s="1"/>
  <c r="Q224" i="103"/>
  <c r="O224" i="103"/>
  <c r="BA224" i="103" s="1"/>
  <c r="N224" i="103"/>
  <c r="AZ224" i="103" s="1"/>
  <c r="M214" i="103"/>
  <c r="AY214" i="103" s="1"/>
  <c r="Q213" i="103"/>
  <c r="N213" i="103"/>
  <c r="AZ213" i="103" s="1"/>
  <c r="O213" i="103"/>
  <c r="BA213" i="103" s="1"/>
  <c r="M21" i="103"/>
  <c r="AX21" i="103"/>
  <c r="C53" i="104"/>
  <c r="I53" i="104"/>
  <c r="Q53" i="104"/>
  <c r="F92" i="65"/>
  <c r="I93" i="65"/>
  <c r="E92" i="65"/>
  <c r="F132" i="65"/>
  <c r="I133" i="65"/>
  <c r="E132" i="65"/>
  <c r="I14" i="104"/>
  <c r="Q14" i="104"/>
  <c r="F69" i="65"/>
  <c r="E69" i="65"/>
  <c r="I70" i="65"/>
  <c r="C94" i="104"/>
  <c r="I94" i="104"/>
  <c r="Q94" i="104"/>
  <c r="M222" i="103"/>
  <c r="AY222" i="103" s="1"/>
  <c r="C31" i="104"/>
  <c r="Q31" i="104"/>
  <c r="I31" i="104"/>
  <c r="C47" i="104"/>
  <c r="I47" i="104"/>
  <c r="Q47" i="104"/>
  <c r="F86" i="65"/>
  <c r="E86" i="65"/>
  <c r="I87" i="65"/>
  <c r="C111" i="104"/>
  <c r="I111" i="104"/>
  <c r="Q111" i="104"/>
  <c r="AX119" i="103"/>
  <c r="X119" i="103"/>
  <c r="M223" i="103"/>
  <c r="AY223" i="103" s="1"/>
  <c r="I8" i="104"/>
  <c r="Q8" i="104"/>
  <c r="F63" i="65"/>
  <c r="E63" i="65"/>
  <c r="I64" i="65"/>
  <c r="C88" i="104"/>
  <c r="I88" i="104"/>
  <c r="Q88" i="104"/>
  <c r="F127" i="65"/>
  <c r="E127" i="65"/>
  <c r="I128" i="65"/>
  <c r="F64" i="65"/>
  <c r="I65" i="65"/>
  <c r="E64" i="65"/>
  <c r="I89" i="104"/>
  <c r="C89" i="104"/>
  <c r="Q89" i="104"/>
  <c r="AX97" i="103"/>
  <c r="C129" i="104"/>
  <c r="I129" i="104"/>
  <c r="Q129" i="104"/>
  <c r="F25" i="65"/>
  <c r="E25" i="65"/>
  <c r="I26" i="65"/>
  <c r="F41" i="65"/>
  <c r="I42" i="65"/>
  <c r="E41" i="65"/>
  <c r="F81" i="65"/>
  <c r="I82" i="65"/>
  <c r="E81" i="65"/>
  <c r="C106" i="104"/>
  <c r="I106" i="104"/>
  <c r="Q106" i="104"/>
  <c r="C122" i="104"/>
  <c r="I122" i="104"/>
  <c r="Q122" i="104"/>
  <c r="C138" i="104"/>
  <c r="I138" i="104"/>
  <c r="Q138" i="104"/>
  <c r="F74" i="65"/>
  <c r="I75" i="65"/>
  <c r="E74" i="65"/>
  <c r="I99" i="104"/>
  <c r="C99" i="104"/>
  <c r="Q99" i="104"/>
  <c r="Q20" i="104"/>
  <c r="I20" i="104"/>
  <c r="I36" i="104"/>
  <c r="C36" i="104"/>
  <c r="Q36" i="104"/>
  <c r="F51" i="65"/>
  <c r="E51" i="65"/>
  <c r="I52" i="65"/>
  <c r="F91" i="65"/>
  <c r="E91" i="65"/>
  <c r="I92" i="65"/>
  <c r="AX116" i="103"/>
  <c r="X116" i="103"/>
  <c r="AO25" i="68"/>
  <c r="E49" i="103"/>
  <c r="AO90" i="68"/>
  <c r="E114" i="103"/>
  <c r="AO13" i="68"/>
  <c r="E37" i="103"/>
  <c r="AO33" i="68"/>
  <c r="E57" i="103"/>
  <c r="AO92" i="68"/>
  <c r="E116" i="103"/>
  <c r="Q183" i="103"/>
  <c r="N183" i="103"/>
  <c r="AZ183" i="103" s="1"/>
  <c r="O183" i="103"/>
  <c r="BA183" i="103" s="1"/>
  <c r="M184" i="103"/>
  <c r="AY184" i="103" s="1"/>
  <c r="AO14" i="68"/>
  <c r="E38" i="103"/>
  <c r="M39" i="103" s="1"/>
  <c r="AO15" i="68"/>
  <c r="E39" i="103"/>
  <c r="AO17" i="68"/>
  <c r="E41" i="103"/>
  <c r="AO77" i="68"/>
  <c r="E101" i="103"/>
  <c r="M161" i="103"/>
  <c r="AY161" i="103" s="1"/>
  <c r="Q160" i="103"/>
  <c r="O160" i="103"/>
  <c r="BA160" i="103" s="1"/>
  <c r="N160" i="103"/>
  <c r="AZ160" i="103" s="1"/>
  <c r="Q227" i="103"/>
  <c r="O227" i="103"/>
  <c r="BA227" i="103" s="1"/>
  <c r="M228" i="103"/>
  <c r="AY228" i="103" s="1"/>
  <c r="N227" i="103"/>
  <c r="AZ227" i="103" s="1"/>
  <c r="AO18" i="68"/>
  <c r="E42" i="103"/>
  <c r="AO84" i="68"/>
  <c r="E108" i="103"/>
  <c r="Q180" i="103"/>
  <c r="O180" i="103"/>
  <c r="BA180" i="103" s="1"/>
  <c r="M181" i="103"/>
  <c r="AY181" i="103" s="1"/>
  <c r="N180" i="103"/>
  <c r="AZ180" i="103" s="1"/>
  <c r="M242" i="103"/>
  <c r="AY242" i="103" s="1"/>
  <c r="Q241" i="103"/>
  <c r="N241" i="103"/>
  <c r="AZ241" i="103" s="1"/>
  <c r="O241" i="103"/>
  <c r="BA241" i="103" s="1"/>
  <c r="AO76" i="68"/>
  <c r="E100" i="103"/>
  <c r="O203" i="103"/>
  <c r="BA203" i="103" s="1"/>
  <c r="Q203" i="103"/>
  <c r="N203" i="103"/>
  <c r="AZ203" i="103" s="1"/>
  <c r="M204" i="103"/>
  <c r="AY204" i="103" s="1"/>
  <c r="AO61" i="68"/>
  <c r="E85" i="103"/>
  <c r="Q195" i="103"/>
  <c r="N195" i="103"/>
  <c r="AZ195" i="103" s="1"/>
  <c r="O195" i="103"/>
  <c r="BA195" i="103" s="1"/>
  <c r="M196" i="103"/>
  <c r="AY196" i="103" s="1"/>
  <c r="AO99" i="68"/>
  <c r="E123" i="103"/>
  <c r="M124" i="103" s="1"/>
  <c r="O225" i="103"/>
  <c r="BA225" i="103" s="1"/>
  <c r="N225" i="103"/>
  <c r="AZ225" i="103" s="1"/>
  <c r="Q225" i="103"/>
  <c r="M175" i="103"/>
  <c r="AY175" i="103" s="1"/>
  <c r="Q174" i="103"/>
  <c r="O174" i="103"/>
  <c r="BA174" i="103" s="1"/>
  <c r="N174" i="103"/>
  <c r="AZ174" i="103" s="1"/>
  <c r="M267" i="103"/>
  <c r="AY267" i="103" s="1"/>
  <c r="Q266" i="103"/>
  <c r="N266" i="103"/>
  <c r="AZ266" i="103" s="1"/>
  <c r="O266" i="103"/>
  <c r="BA266" i="103" s="1"/>
  <c r="M176" i="103"/>
  <c r="AY176" i="103" s="1"/>
  <c r="O175" i="103"/>
  <c r="BA175" i="103" s="1"/>
  <c r="N175" i="103"/>
  <c r="AZ175" i="103" s="1"/>
  <c r="Q175" i="103"/>
  <c r="AO73" i="68"/>
  <c r="E97" i="103"/>
  <c r="Q200" i="103"/>
  <c r="N200" i="103"/>
  <c r="AZ200" i="103" s="1"/>
  <c r="O200" i="103"/>
  <c r="BA200" i="103" s="1"/>
  <c r="M201" i="103"/>
  <c r="AY201" i="103" s="1"/>
  <c r="AO10" i="68"/>
  <c r="E34" i="103"/>
  <c r="N181" i="103"/>
  <c r="AZ181" i="103" s="1"/>
  <c r="Q181" i="103"/>
  <c r="M182" i="103"/>
  <c r="AY182" i="103" s="1"/>
  <c r="O181" i="103"/>
  <c r="BA181" i="103" s="1"/>
  <c r="AO42" i="68"/>
  <c r="E66" i="103"/>
  <c r="Q199" i="103"/>
  <c r="N199" i="103"/>
  <c r="AZ199" i="103" s="1"/>
  <c r="M200" i="103"/>
  <c r="AY200" i="103" s="1"/>
  <c r="O199" i="103"/>
  <c r="BA199" i="103" s="1"/>
  <c r="M260" i="103"/>
  <c r="AY260" i="103" s="1"/>
  <c r="O259" i="103"/>
  <c r="BA259" i="103" s="1"/>
  <c r="N259" i="103"/>
  <c r="AZ259" i="103" s="1"/>
  <c r="Q259" i="103"/>
  <c r="M245" i="103"/>
  <c r="AY245" i="103" s="1"/>
  <c r="N244" i="103"/>
  <c r="AZ244" i="103" s="1"/>
  <c r="Q244" i="103"/>
  <c r="O244" i="103"/>
  <c r="BA244" i="103" s="1"/>
  <c r="M265" i="103"/>
  <c r="AY265" i="103" s="1"/>
  <c r="O264" i="103"/>
  <c r="BA264" i="103" s="1"/>
  <c r="Q264" i="103"/>
  <c r="N264" i="103"/>
  <c r="AZ264" i="103" s="1"/>
  <c r="C37" i="104"/>
  <c r="Q37" i="104"/>
  <c r="I37" i="104"/>
  <c r="F52" i="65"/>
  <c r="I53" i="65"/>
  <c r="E52" i="65"/>
  <c r="Q77" i="104"/>
  <c r="C77" i="104"/>
  <c r="I77" i="104"/>
  <c r="I117" i="104"/>
  <c r="C117" i="104"/>
  <c r="Q117" i="104"/>
  <c r="C54" i="104"/>
  <c r="Q54" i="104"/>
  <c r="I54" i="104"/>
  <c r="F93" i="65"/>
  <c r="E93" i="65"/>
  <c r="I94" i="65"/>
  <c r="AX118" i="103"/>
  <c r="X118" i="103"/>
  <c r="F30" i="65"/>
  <c r="E30" i="65"/>
  <c r="I31" i="65"/>
  <c r="F46" i="65"/>
  <c r="E46" i="65"/>
  <c r="I47" i="65"/>
  <c r="C71" i="104"/>
  <c r="Z72" i="104"/>
  <c r="I71" i="104"/>
  <c r="Q71" i="104"/>
  <c r="F110" i="65"/>
  <c r="I111" i="65"/>
  <c r="E110" i="65"/>
  <c r="C135" i="104"/>
  <c r="I135" i="104"/>
  <c r="Q135" i="104"/>
  <c r="I32" i="104"/>
  <c r="C32" i="104"/>
  <c r="Q32" i="104"/>
  <c r="C48" i="104"/>
  <c r="I48" i="104"/>
  <c r="Q48" i="104"/>
  <c r="F87" i="65"/>
  <c r="E87" i="65"/>
  <c r="I88" i="65"/>
  <c r="C112" i="104"/>
  <c r="I112" i="104"/>
  <c r="Q112" i="104"/>
  <c r="AX120" i="103"/>
  <c r="X120" i="103"/>
  <c r="I17" i="104"/>
  <c r="Q17" i="104"/>
  <c r="C33" i="104"/>
  <c r="Q33" i="104"/>
  <c r="I33" i="104"/>
  <c r="C49" i="104"/>
  <c r="Q49" i="104"/>
  <c r="I49" i="104"/>
  <c r="F88" i="65"/>
  <c r="E88" i="65"/>
  <c r="I89" i="65"/>
  <c r="Q113" i="104"/>
  <c r="I113" i="104"/>
  <c r="C113" i="104"/>
  <c r="F128" i="65"/>
  <c r="I129" i="65"/>
  <c r="E128" i="65"/>
  <c r="Q10" i="104"/>
  <c r="I10" i="104"/>
  <c r="C66" i="104"/>
  <c r="Q66" i="104"/>
  <c r="I66" i="104"/>
  <c r="F105" i="65"/>
  <c r="I106" i="65"/>
  <c r="E105" i="65"/>
  <c r="F121" i="65"/>
  <c r="I122" i="65"/>
  <c r="E121" i="65"/>
  <c r="F137" i="65"/>
  <c r="I138" i="65"/>
  <c r="E137" i="65"/>
  <c r="C59" i="104"/>
  <c r="Q59" i="104"/>
  <c r="I59" i="104"/>
  <c r="F98" i="65"/>
  <c r="E98" i="65"/>
  <c r="I99" i="65"/>
  <c r="AX123" i="103"/>
  <c r="X123" i="103"/>
  <c r="F35" i="65"/>
  <c r="E35" i="65"/>
  <c r="I36" i="65"/>
  <c r="C52" i="104"/>
  <c r="Q52" i="104"/>
  <c r="I52" i="104"/>
  <c r="C76" i="104"/>
  <c r="I76" i="104"/>
  <c r="Q76" i="104"/>
  <c r="AX84" i="103"/>
  <c r="C116" i="104"/>
  <c r="I116" i="104"/>
  <c r="Q116" i="104"/>
  <c r="F131" i="65"/>
  <c r="E131" i="65"/>
  <c r="I132" i="65"/>
  <c r="AO31" i="68"/>
  <c r="E55" i="103"/>
  <c r="AO97" i="68"/>
  <c r="E121" i="103"/>
  <c r="AO20" i="68"/>
  <c r="E44" i="103"/>
  <c r="AO40" i="68"/>
  <c r="E64" i="103"/>
  <c r="AO98" i="68"/>
  <c r="E122" i="103"/>
  <c r="AO21" i="68"/>
  <c r="E45" i="103"/>
  <c r="F127" i="103"/>
  <c r="G120" i="72"/>
  <c r="AO22" i="68"/>
  <c r="E46" i="103"/>
  <c r="AO24" i="68"/>
  <c r="E48" i="103"/>
  <c r="AO83" i="68"/>
  <c r="E107" i="103"/>
  <c r="M167" i="103"/>
  <c r="AY167" i="103" s="1"/>
  <c r="O166" i="103"/>
  <c r="BA166" i="103" s="1"/>
  <c r="Q166" i="103"/>
  <c r="N166" i="103"/>
  <c r="AZ166" i="103" s="1"/>
  <c r="N240" i="103"/>
  <c r="AZ240" i="103" s="1"/>
  <c r="Q240" i="103"/>
  <c r="O240" i="103"/>
  <c r="BA240" i="103" s="1"/>
  <c r="AO30" i="68"/>
  <c r="E54" i="103"/>
  <c r="AO96" i="68"/>
  <c r="E120" i="103"/>
  <c r="O187" i="103"/>
  <c r="BA187" i="103" s="1"/>
  <c r="M188" i="103"/>
  <c r="AY188" i="103" s="1"/>
  <c r="Q187" i="103"/>
  <c r="N187" i="103"/>
  <c r="AZ187" i="103" s="1"/>
  <c r="M250" i="103"/>
  <c r="AY250" i="103" s="1"/>
  <c r="Q249" i="103"/>
  <c r="O249" i="103"/>
  <c r="BA249" i="103" s="1"/>
  <c r="N249" i="103"/>
  <c r="AZ249" i="103" s="1"/>
  <c r="AO93" i="68"/>
  <c r="E117" i="103"/>
  <c r="N212" i="103"/>
  <c r="AZ212" i="103" s="1"/>
  <c r="Q212" i="103"/>
  <c r="M213" i="103"/>
  <c r="AY213" i="103" s="1"/>
  <c r="O212" i="103"/>
  <c r="BA212" i="103" s="1"/>
  <c r="AO79" i="68"/>
  <c r="E103" i="103"/>
  <c r="Q204" i="103"/>
  <c r="M205" i="103"/>
  <c r="AY205" i="103" s="1"/>
  <c r="O204" i="103"/>
  <c r="BA204" i="103" s="1"/>
  <c r="N204" i="103"/>
  <c r="AZ204" i="103" s="1"/>
  <c r="AO114" i="68"/>
  <c r="E138" i="103"/>
  <c r="Q235" i="103"/>
  <c r="N235" i="103"/>
  <c r="AZ235" i="103" s="1"/>
  <c r="O235" i="103"/>
  <c r="BA235" i="103" s="1"/>
  <c r="M236" i="103"/>
  <c r="AY236" i="103" s="1"/>
  <c r="AO34" i="68"/>
  <c r="E58" i="103"/>
  <c r="O197" i="103"/>
  <c r="BA197" i="103" s="1"/>
  <c r="M198" i="103"/>
  <c r="AY198" i="103" s="1"/>
  <c r="N197" i="103"/>
  <c r="AZ197" i="103" s="1"/>
  <c r="Q197" i="103"/>
  <c r="AO35" i="68"/>
  <c r="E59" i="103"/>
  <c r="Q188" i="103"/>
  <c r="M189" i="103"/>
  <c r="AY189" i="103" s="1"/>
  <c r="N188" i="103"/>
  <c r="AZ188" i="103" s="1"/>
  <c r="O188" i="103"/>
  <c r="BA188" i="103" s="1"/>
  <c r="AO88" i="68"/>
  <c r="E112" i="103"/>
  <c r="M113" i="103" s="1"/>
  <c r="Q210" i="103"/>
  <c r="N210" i="103"/>
  <c r="AZ210" i="103" s="1"/>
  <c r="O210" i="103"/>
  <c r="BA210" i="103" s="1"/>
  <c r="AO55" i="68"/>
  <c r="E79" i="103"/>
  <c r="Q191" i="103"/>
  <c r="O191" i="103"/>
  <c r="BA191" i="103" s="1"/>
  <c r="M192" i="103"/>
  <c r="AY192" i="103" s="1"/>
  <c r="Q13" i="103"/>
  <c r="N13" i="103"/>
  <c r="M14" i="103"/>
  <c r="O13" i="103"/>
  <c r="Q189" i="103"/>
  <c r="N189" i="103"/>
  <c r="AZ189" i="103" s="1"/>
  <c r="O189" i="103"/>
  <c r="BA189" i="103" s="1"/>
  <c r="M190" i="103"/>
  <c r="AY190" i="103" s="1"/>
  <c r="Q237" i="103"/>
  <c r="O237" i="103"/>
  <c r="BA237" i="103" s="1"/>
  <c r="N237" i="103"/>
  <c r="AZ237" i="103" s="1"/>
  <c r="AO106" i="68"/>
  <c r="E130" i="103"/>
  <c r="Q21" i="104"/>
  <c r="I21" i="104"/>
  <c r="F36" i="65"/>
  <c r="I37" i="65"/>
  <c r="E36" i="65"/>
  <c r="F76" i="65"/>
  <c r="E76" i="65"/>
  <c r="I77" i="65"/>
  <c r="I101" i="104"/>
  <c r="C101" i="104"/>
  <c r="Q101" i="104"/>
  <c r="F116" i="65"/>
  <c r="I117" i="65"/>
  <c r="E116" i="65"/>
  <c r="AX125" i="103"/>
  <c r="X125" i="103"/>
  <c r="C38" i="104"/>
  <c r="I38" i="104"/>
  <c r="Q38" i="104"/>
  <c r="F53" i="65"/>
  <c r="I54" i="65"/>
  <c r="E53" i="65"/>
  <c r="C78" i="104"/>
  <c r="I78" i="104"/>
  <c r="Q78" i="104"/>
  <c r="C118" i="104"/>
  <c r="I118" i="104"/>
  <c r="Q118" i="104"/>
  <c r="C134" i="104"/>
  <c r="Q134" i="104"/>
  <c r="I134" i="104"/>
  <c r="I15" i="104"/>
  <c r="Q15" i="104"/>
  <c r="AX39" i="103"/>
  <c r="F70" i="65"/>
  <c r="I71" i="65"/>
  <c r="E70" i="65"/>
  <c r="I95" i="104"/>
  <c r="C95" i="104"/>
  <c r="Q95" i="104"/>
  <c r="F134" i="65"/>
  <c r="I135" i="65"/>
  <c r="E134" i="65"/>
  <c r="I16" i="104"/>
  <c r="Q16" i="104"/>
  <c r="F31" i="65"/>
  <c r="I32" i="65"/>
  <c r="E31" i="65"/>
  <c r="F47" i="65"/>
  <c r="I48" i="65"/>
  <c r="E47" i="65"/>
  <c r="C72" i="104"/>
  <c r="Q72" i="104"/>
  <c r="I72" i="104"/>
  <c r="Z73" i="104"/>
  <c r="F111" i="65"/>
  <c r="I112" i="65"/>
  <c r="E111" i="65"/>
  <c r="C136" i="104"/>
  <c r="I136" i="104"/>
  <c r="Q136" i="104"/>
  <c r="F32" i="65"/>
  <c r="I33" i="65"/>
  <c r="E32" i="65"/>
  <c r="F48" i="65"/>
  <c r="E48" i="65"/>
  <c r="I49" i="65"/>
  <c r="C73" i="104"/>
  <c r="Z74" i="104"/>
  <c r="I73" i="104"/>
  <c r="Q73" i="104"/>
  <c r="F112" i="65"/>
  <c r="I113" i="65"/>
  <c r="E112" i="65"/>
  <c r="M225" i="103"/>
  <c r="AY225" i="103" s="1"/>
  <c r="F65" i="65"/>
  <c r="I66" i="65"/>
  <c r="E65" i="65"/>
  <c r="C90" i="104"/>
  <c r="I90" i="104"/>
  <c r="Q90" i="104"/>
  <c r="M170" i="103"/>
  <c r="AY170" i="103" s="1"/>
  <c r="M271" i="103"/>
  <c r="AY271" i="103" s="1"/>
  <c r="C27" i="104"/>
  <c r="Q27" i="104"/>
  <c r="I27" i="104"/>
  <c r="C43" i="104"/>
  <c r="I43" i="104"/>
  <c r="Q43" i="104"/>
  <c r="F58" i="65"/>
  <c r="I59" i="65"/>
  <c r="E58" i="65"/>
  <c r="I83" i="104"/>
  <c r="C83" i="104"/>
  <c r="Q83" i="104"/>
  <c r="I123" i="104"/>
  <c r="C123" i="104"/>
  <c r="Q123" i="104"/>
  <c r="C139" i="104"/>
  <c r="I139" i="104"/>
  <c r="Q139" i="104"/>
  <c r="M211" i="103"/>
  <c r="AY211" i="103" s="1"/>
  <c r="F75" i="65"/>
  <c r="I76" i="65"/>
  <c r="E75" i="65"/>
  <c r="C100" i="104"/>
  <c r="I100" i="104"/>
  <c r="Q100" i="104"/>
  <c r="F115" i="65"/>
  <c r="E115" i="65"/>
  <c r="I116" i="65"/>
  <c r="I132" i="104"/>
  <c r="Q132" i="104"/>
  <c r="C132" i="104"/>
  <c r="AO38" i="68"/>
  <c r="E62" i="103"/>
  <c r="AO103" i="68"/>
  <c r="E127" i="103"/>
  <c r="F120" i="72"/>
  <c r="AO32" i="68"/>
  <c r="E56" i="103"/>
  <c r="AO47" i="68"/>
  <c r="E71" i="103"/>
  <c r="AO105" i="68"/>
  <c r="E129" i="103"/>
  <c r="AO27" i="68"/>
  <c r="E51" i="103"/>
  <c r="N24" i="103"/>
  <c r="AO28" i="68"/>
  <c r="E52" i="103"/>
  <c r="AO36" i="68"/>
  <c r="E60" i="103"/>
  <c r="AO89" i="68"/>
  <c r="E113" i="103"/>
  <c r="Q179" i="103"/>
  <c r="M180" i="103"/>
  <c r="AY180" i="103" s="1"/>
  <c r="O179" i="103"/>
  <c r="BA179" i="103" s="1"/>
  <c r="N179" i="103"/>
  <c r="AZ179" i="103" s="1"/>
  <c r="M249" i="103"/>
  <c r="AY249" i="103" s="1"/>
  <c r="N248" i="103"/>
  <c r="AZ248" i="103" s="1"/>
  <c r="Q248" i="103"/>
  <c r="O248" i="103"/>
  <c r="BA248" i="103" s="1"/>
  <c r="AO37" i="68"/>
  <c r="E61" i="103"/>
  <c r="AO102" i="68"/>
  <c r="E126" i="103"/>
  <c r="N194" i="103"/>
  <c r="AZ194" i="103" s="1"/>
  <c r="M195" i="103"/>
  <c r="AY195" i="103" s="1"/>
  <c r="O194" i="103"/>
  <c r="BA194" i="103" s="1"/>
  <c r="Q194" i="103"/>
  <c r="Q255" i="103"/>
  <c r="N255" i="103"/>
  <c r="AZ255" i="103" s="1"/>
  <c r="O255" i="103"/>
  <c r="BA255" i="103" s="1"/>
  <c r="M256" i="103"/>
  <c r="AY256" i="103" s="1"/>
  <c r="AO111" i="68"/>
  <c r="E135" i="103"/>
  <c r="Q223" i="103"/>
  <c r="M224" i="103"/>
  <c r="AY224" i="103" s="1"/>
  <c r="N223" i="103"/>
  <c r="AZ223" i="103" s="1"/>
  <c r="O223" i="103"/>
  <c r="BA223" i="103" s="1"/>
  <c r="AO94" i="68"/>
  <c r="E118" i="103"/>
  <c r="AO127" i="68"/>
  <c r="E151" i="103"/>
  <c r="M246" i="103"/>
  <c r="AY246" i="103" s="1"/>
  <c r="N245" i="103"/>
  <c r="AZ245" i="103" s="1"/>
  <c r="Q245" i="103"/>
  <c r="O245" i="103"/>
  <c r="BA245" i="103" s="1"/>
  <c r="AO63" i="68"/>
  <c r="E87" i="103"/>
  <c r="Q205" i="103"/>
  <c r="O205" i="103"/>
  <c r="BA205" i="103" s="1"/>
  <c r="N205" i="103"/>
  <c r="AZ205" i="103" s="1"/>
  <c r="M206" i="103"/>
  <c r="AY206" i="103" s="1"/>
  <c r="M94" i="103"/>
  <c r="N198" i="103"/>
  <c r="AZ198" i="103" s="1"/>
  <c r="O198" i="103"/>
  <c r="BA198" i="103" s="1"/>
  <c r="M199" i="103"/>
  <c r="AY199" i="103" s="1"/>
  <c r="Q198" i="103"/>
  <c r="AO107" i="68"/>
  <c r="E131" i="103"/>
  <c r="M221" i="103"/>
  <c r="AY221" i="103" s="1"/>
  <c r="N220" i="103"/>
  <c r="AZ220" i="103" s="1"/>
  <c r="Q220" i="103"/>
  <c r="O220" i="103"/>
  <c r="BA220" i="103" s="1"/>
  <c r="AO75" i="68"/>
  <c r="E99" i="103"/>
  <c r="Q202" i="103"/>
  <c r="M203" i="103"/>
  <c r="AY203" i="103" s="1"/>
  <c r="O202" i="103"/>
  <c r="BA202" i="103" s="1"/>
  <c r="N202" i="103"/>
  <c r="AZ202" i="103" s="1"/>
  <c r="M178" i="103"/>
  <c r="AY178" i="103" s="1"/>
  <c r="Q177" i="103"/>
  <c r="N177" i="103"/>
  <c r="AZ177" i="103" s="1"/>
  <c r="O177" i="103"/>
  <c r="BA177" i="103" s="1"/>
  <c r="M234" i="103"/>
  <c r="AY234" i="103" s="1"/>
  <c r="Q233" i="103"/>
  <c r="O233" i="103"/>
  <c r="BA233" i="103" s="1"/>
  <c r="N233" i="103"/>
  <c r="AZ233" i="103" s="1"/>
  <c r="M259" i="103"/>
  <c r="AY259" i="103" s="1"/>
  <c r="Q258" i="103"/>
  <c r="O258" i="103"/>
  <c r="BA258" i="103" s="1"/>
  <c r="N258" i="103"/>
  <c r="AZ258" i="103" s="1"/>
  <c r="Q242" i="103"/>
  <c r="O242" i="103"/>
  <c r="BA242" i="103" s="1"/>
  <c r="N242" i="103"/>
  <c r="AZ242" i="103" s="1"/>
  <c r="M243" i="103"/>
  <c r="AY243" i="103" s="1"/>
  <c r="N247" i="103"/>
  <c r="AZ247" i="103" s="1"/>
  <c r="M248" i="103"/>
  <c r="AY248" i="103" s="1"/>
  <c r="Q247" i="103"/>
  <c r="O247" i="103"/>
  <c r="BA247" i="103" s="1"/>
  <c r="C61" i="104"/>
  <c r="I61" i="104"/>
  <c r="Q61" i="104"/>
  <c r="F100" i="65"/>
  <c r="I101" i="65"/>
  <c r="E100" i="65"/>
  <c r="C141" i="104"/>
  <c r="Q141" i="104"/>
  <c r="I141" i="104"/>
  <c r="I22" i="104"/>
  <c r="Q22" i="104"/>
  <c r="F37" i="65"/>
  <c r="E37" i="65"/>
  <c r="I38" i="65"/>
  <c r="F77" i="65"/>
  <c r="E77" i="65"/>
  <c r="I78" i="65"/>
  <c r="C102" i="104"/>
  <c r="I102" i="104"/>
  <c r="Q102" i="104"/>
  <c r="F117" i="65"/>
  <c r="I118" i="65"/>
  <c r="E117" i="65"/>
  <c r="F133" i="65"/>
  <c r="E133" i="65"/>
  <c r="I134" i="65"/>
  <c r="M166" i="103"/>
  <c r="AY166" i="103" s="1"/>
  <c r="C55" i="104"/>
  <c r="I55" i="104"/>
  <c r="Q55" i="104"/>
  <c r="F94" i="65"/>
  <c r="E94" i="65"/>
  <c r="I95" i="65"/>
  <c r="I119" i="104"/>
  <c r="C119" i="104"/>
  <c r="Q119" i="104"/>
  <c r="F71" i="65"/>
  <c r="E71" i="65"/>
  <c r="I72" i="65"/>
  <c r="C96" i="104"/>
  <c r="I96" i="104"/>
  <c r="Q96" i="104"/>
  <c r="F135" i="65"/>
  <c r="E135" i="65"/>
  <c r="I136" i="65"/>
  <c r="AX41" i="103"/>
  <c r="V41" i="103"/>
  <c r="F72" i="65"/>
  <c r="I73" i="65"/>
  <c r="E72" i="65"/>
  <c r="I97" i="104"/>
  <c r="C97" i="104"/>
  <c r="Q97" i="104"/>
  <c r="AX121" i="103"/>
  <c r="X121" i="103"/>
  <c r="I18" i="104"/>
  <c r="Q18" i="104"/>
  <c r="C34" i="104"/>
  <c r="I34" i="104"/>
  <c r="Q34" i="104"/>
  <c r="C50" i="104"/>
  <c r="I50" i="104"/>
  <c r="Q50" i="104"/>
  <c r="F89" i="65"/>
  <c r="E89" i="65"/>
  <c r="I90" i="65"/>
  <c r="AX114" i="103"/>
  <c r="X114" i="103"/>
  <c r="M238" i="103"/>
  <c r="AY238" i="103" s="1"/>
  <c r="F26" i="65"/>
  <c r="E26" i="65"/>
  <c r="I27" i="65"/>
  <c r="F42" i="65"/>
  <c r="E42" i="65"/>
  <c r="I43" i="65"/>
  <c r="F82" i="65"/>
  <c r="I83" i="65"/>
  <c r="E82" i="65"/>
  <c r="C107" i="104"/>
  <c r="I107" i="104"/>
  <c r="Q107" i="104"/>
  <c r="F122" i="65"/>
  <c r="I123" i="65"/>
  <c r="E122" i="65"/>
  <c r="F138" i="65"/>
  <c r="I139" i="65"/>
  <c r="E138" i="65"/>
  <c r="F59" i="65"/>
  <c r="E59" i="65"/>
  <c r="I60" i="65"/>
  <c r="F99" i="65"/>
  <c r="E99" i="65"/>
  <c r="I100" i="65"/>
  <c r="O9" i="103"/>
  <c r="N9" i="103"/>
  <c r="Q9" i="103"/>
  <c r="M10" i="103"/>
  <c r="AO45" i="68"/>
  <c r="E69" i="103"/>
  <c r="AO39" i="68"/>
  <c r="E63" i="103"/>
  <c r="M121" i="103"/>
  <c r="M11" i="103"/>
  <c r="Q10" i="103"/>
  <c r="O10" i="103"/>
  <c r="N10" i="103"/>
  <c r="AO53" i="68"/>
  <c r="E77" i="103"/>
  <c r="AO113" i="68"/>
  <c r="E137" i="103"/>
  <c r="AO41" i="68"/>
  <c r="E65" i="103"/>
  <c r="AO43" i="68"/>
  <c r="E67" i="103"/>
  <c r="AO95" i="68"/>
  <c r="E119" i="103"/>
  <c r="Q186" i="103"/>
  <c r="M187" i="103"/>
  <c r="AY187" i="103" s="1"/>
  <c r="O186" i="103"/>
  <c r="BA186" i="103" s="1"/>
  <c r="N186" i="103"/>
  <c r="AZ186" i="103" s="1"/>
  <c r="M255" i="103"/>
  <c r="AY255" i="103" s="1"/>
  <c r="N254" i="103"/>
  <c r="AZ254" i="103" s="1"/>
  <c r="Q254" i="103"/>
  <c r="O254" i="103"/>
  <c r="BA254" i="103" s="1"/>
  <c r="M9" i="103"/>
  <c r="AO44" i="68"/>
  <c r="E68" i="103"/>
  <c r="AO110" i="68"/>
  <c r="E134" i="103"/>
  <c r="O208" i="103"/>
  <c r="BA208" i="103" s="1"/>
  <c r="N208" i="103"/>
  <c r="AZ208" i="103" s="1"/>
  <c r="Q208" i="103"/>
  <c r="O263" i="103"/>
  <c r="BA263" i="103" s="1"/>
  <c r="Q263" i="103"/>
  <c r="N263" i="103"/>
  <c r="AZ263" i="103" s="1"/>
  <c r="M264" i="103"/>
  <c r="AY264" i="103" s="1"/>
  <c r="AO122" i="68"/>
  <c r="E146" i="103"/>
  <c r="N232" i="103"/>
  <c r="AZ232" i="103" s="1"/>
  <c r="Q232" i="103"/>
  <c r="O232" i="103"/>
  <c r="BA232" i="103" s="1"/>
  <c r="AO112" i="68"/>
  <c r="E136" i="103"/>
  <c r="N161" i="103"/>
  <c r="AZ161" i="103" s="1"/>
  <c r="Q161" i="103"/>
  <c r="O161" i="103"/>
  <c r="BA161" i="103" s="1"/>
  <c r="N256" i="103"/>
  <c r="AZ256" i="103" s="1"/>
  <c r="Q256" i="103"/>
  <c r="O256" i="103"/>
  <c r="BA256" i="103" s="1"/>
  <c r="AO82" i="68"/>
  <c r="E106" i="103"/>
  <c r="M218" i="103"/>
  <c r="AY218" i="103" s="1"/>
  <c r="N217" i="103"/>
  <c r="AZ217" i="103" s="1"/>
  <c r="Q217" i="103"/>
  <c r="O217" i="103"/>
  <c r="BA217" i="103" s="1"/>
  <c r="AO85" i="68"/>
  <c r="E109" i="103"/>
  <c r="Q206" i="103"/>
  <c r="M207" i="103"/>
  <c r="AY207" i="103" s="1"/>
  <c r="N206" i="103"/>
  <c r="AZ206" i="103" s="1"/>
  <c r="O206" i="103"/>
  <c r="BA206" i="103" s="1"/>
  <c r="AO120" i="68"/>
  <c r="E144" i="103"/>
  <c r="M231" i="103"/>
  <c r="AY231" i="103" s="1"/>
  <c r="N230" i="103"/>
  <c r="AZ230" i="103" s="1"/>
  <c r="Q230" i="103"/>
  <c r="O230" i="103"/>
  <c r="BA230" i="103" s="1"/>
  <c r="AO91" i="68"/>
  <c r="E115" i="103"/>
  <c r="M116" i="103" s="1"/>
  <c r="Q211" i="103"/>
  <c r="O211" i="103"/>
  <c r="BA211" i="103" s="1"/>
  <c r="N211" i="103"/>
  <c r="AZ211" i="103" s="1"/>
  <c r="M212" i="103"/>
  <c r="AY212" i="103" s="1"/>
  <c r="M230" i="103"/>
  <c r="AY230" i="103" s="1"/>
  <c r="Q229" i="103"/>
  <c r="O229" i="103"/>
  <c r="BA229" i="103" s="1"/>
  <c r="N229" i="103"/>
  <c r="AZ229" i="103" s="1"/>
  <c r="Q253" i="103"/>
  <c r="O253" i="103"/>
  <c r="BA253" i="103" s="1"/>
  <c r="N253" i="103"/>
  <c r="AZ253" i="103" s="1"/>
  <c r="M156" i="103"/>
  <c r="AY156" i="103" s="1"/>
  <c r="Q155" i="103"/>
  <c r="N155" i="103"/>
  <c r="AZ155" i="103" s="1"/>
  <c r="O155" i="103"/>
  <c r="BA155" i="103" s="1"/>
  <c r="AO118" i="68"/>
  <c r="E142" i="103"/>
  <c r="Q218" i="103"/>
  <c r="M219" i="103"/>
  <c r="AY219" i="103" s="1"/>
  <c r="N218" i="103"/>
  <c r="AZ218" i="103" s="1"/>
  <c r="O218" i="103"/>
  <c r="BA218" i="103" s="1"/>
  <c r="F60" i="65"/>
  <c r="I61" i="65"/>
  <c r="E60" i="65"/>
  <c r="I85" i="104"/>
  <c r="C85" i="104"/>
  <c r="Q85" i="104"/>
  <c r="Q125" i="104"/>
  <c r="I125" i="104"/>
  <c r="C125" i="104"/>
  <c r="F140" i="65"/>
  <c r="E140" i="65"/>
  <c r="I141" i="65"/>
  <c r="C62" i="104"/>
  <c r="I62" i="104"/>
  <c r="Q62" i="104"/>
  <c r="F101" i="65"/>
  <c r="E101" i="65"/>
  <c r="I102" i="65"/>
  <c r="AX126" i="103"/>
  <c r="X126" i="103"/>
  <c r="C39" i="104"/>
  <c r="I39" i="104"/>
  <c r="Q39" i="104"/>
  <c r="F54" i="65"/>
  <c r="E54" i="65"/>
  <c r="I55" i="65"/>
  <c r="C79" i="104"/>
  <c r="I79" i="104"/>
  <c r="Q79" i="104"/>
  <c r="F118" i="65"/>
  <c r="I119" i="65"/>
  <c r="E118" i="65"/>
  <c r="C56" i="104"/>
  <c r="Q56" i="104"/>
  <c r="I56" i="104"/>
  <c r="J57" i="104" s="1"/>
  <c r="M57" i="104" s="1"/>
  <c r="N57" i="104" s="1"/>
  <c r="F95" i="65"/>
  <c r="I96" i="65"/>
  <c r="E95" i="65"/>
  <c r="C120" i="104"/>
  <c r="I120" i="104"/>
  <c r="Q120" i="104"/>
  <c r="C57" i="104"/>
  <c r="Q57" i="104"/>
  <c r="I57" i="104"/>
  <c r="F96" i="65"/>
  <c r="I97" i="65"/>
  <c r="E96" i="65"/>
  <c r="I121" i="104"/>
  <c r="C121" i="104"/>
  <c r="Q121" i="104"/>
  <c r="C137" i="104"/>
  <c r="Q137" i="104"/>
  <c r="I137" i="104"/>
  <c r="M209" i="103"/>
  <c r="AY209" i="103" s="1"/>
  <c r="F33" i="65"/>
  <c r="I34" i="65"/>
  <c r="E33" i="65"/>
  <c r="F49" i="65"/>
  <c r="I50" i="65"/>
  <c r="E49" i="65"/>
  <c r="C74" i="104"/>
  <c r="I74" i="104"/>
  <c r="X75" i="104"/>
  <c r="Q74" i="104"/>
  <c r="C114" i="104"/>
  <c r="I114" i="104"/>
  <c r="Q114" i="104"/>
  <c r="C130" i="104"/>
  <c r="Q130" i="104"/>
  <c r="I130" i="104"/>
  <c r="I11" i="104"/>
  <c r="Q11" i="104"/>
  <c r="C67" i="104"/>
  <c r="Q67" i="104"/>
  <c r="I67" i="104"/>
  <c r="J68" i="104" s="1"/>
  <c r="M68" i="104" s="1"/>
  <c r="N68" i="104" s="1"/>
  <c r="F106" i="65"/>
  <c r="E106" i="65"/>
  <c r="I107" i="65"/>
  <c r="F27" i="65"/>
  <c r="E27" i="65"/>
  <c r="I28" i="65"/>
  <c r="C44" i="104"/>
  <c r="I44" i="104"/>
  <c r="Q44" i="104"/>
  <c r="C60" i="104"/>
  <c r="I60" i="104"/>
  <c r="Q60" i="104"/>
  <c r="C84" i="104"/>
  <c r="I84" i="104"/>
  <c r="Q84" i="104"/>
  <c r="AX124" i="103"/>
  <c r="X124" i="103"/>
  <c r="M17" i="103"/>
  <c r="N16" i="103"/>
  <c r="Q16" i="103"/>
  <c r="O16" i="103"/>
  <c r="AO52" i="68"/>
  <c r="E76" i="103"/>
  <c r="AO46" i="68"/>
  <c r="E70" i="103"/>
  <c r="M19" i="103"/>
  <c r="Q18" i="103"/>
  <c r="O18" i="103"/>
  <c r="N18" i="103"/>
  <c r="AO68" i="68"/>
  <c r="E92" i="103"/>
  <c r="Q93" i="103" s="1"/>
  <c r="AO119" i="68"/>
  <c r="E143" i="103"/>
  <c r="AO48" i="68"/>
  <c r="E72" i="103"/>
  <c r="F7" i="62"/>
  <c r="F7" i="64" s="1"/>
  <c r="F7" i="103"/>
  <c r="M86" i="103"/>
  <c r="M27" i="103"/>
  <c r="N12" i="103"/>
  <c r="Q12" i="103"/>
  <c r="O12" i="103"/>
  <c r="M13" i="103"/>
  <c r="AO50" i="68"/>
  <c r="E74" i="103"/>
  <c r="AO101" i="68"/>
  <c r="E125" i="103"/>
  <c r="Q193" i="103"/>
  <c r="N193" i="103"/>
  <c r="AZ193" i="103" s="1"/>
  <c r="O193" i="103"/>
  <c r="BA193" i="103" s="1"/>
  <c r="M194" i="103"/>
  <c r="AY194" i="103" s="1"/>
  <c r="N15" i="103"/>
  <c r="O15" i="103"/>
  <c r="Q15" i="103"/>
  <c r="M16" i="103"/>
  <c r="AO51" i="68"/>
  <c r="E75" i="103"/>
  <c r="AO124" i="68"/>
  <c r="E148" i="103"/>
  <c r="M149" i="103" s="1"/>
  <c r="AY149" i="103" s="1"/>
  <c r="Q215" i="103"/>
  <c r="O215" i="103"/>
  <c r="BA215" i="103" s="1"/>
  <c r="N215" i="103"/>
  <c r="AZ215" i="103" s="1"/>
  <c r="M216" i="103"/>
  <c r="AY216" i="103" s="1"/>
  <c r="N268" i="103"/>
  <c r="AZ268" i="103" s="1"/>
  <c r="O268" i="103"/>
  <c r="BA268" i="103" s="1"/>
  <c r="Q268" i="103"/>
  <c r="O158" i="103"/>
  <c r="BA158" i="103" s="1"/>
  <c r="N158" i="103"/>
  <c r="AZ158" i="103" s="1"/>
  <c r="M159" i="103"/>
  <c r="AY159" i="103" s="1"/>
  <c r="Q158" i="103"/>
  <c r="Q243" i="103"/>
  <c r="O243" i="103"/>
  <c r="BA243" i="103" s="1"/>
  <c r="N243" i="103"/>
  <c r="AZ243" i="103" s="1"/>
  <c r="M244" i="103"/>
  <c r="AY244" i="103" s="1"/>
  <c r="AO125" i="68"/>
  <c r="E149" i="103"/>
  <c r="Q172" i="103"/>
  <c r="M173" i="103"/>
  <c r="AY173" i="103" s="1"/>
  <c r="N172" i="103"/>
  <c r="AZ172" i="103" s="1"/>
  <c r="O172" i="103"/>
  <c r="BA172" i="103" s="1"/>
  <c r="M266" i="103"/>
  <c r="AY266" i="103" s="1"/>
  <c r="Q265" i="103"/>
  <c r="O265" i="103"/>
  <c r="BA265" i="103" s="1"/>
  <c r="N265" i="103"/>
  <c r="AZ265" i="103" s="1"/>
  <c r="AO100" i="68"/>
  <c r="E124" i="103"/>
  <c r="M227" i="103"/>
  <c r="AY227" i="103" s="1"/>
  <c r="Q226" i="103"/>
  <c r="O226" i="103"/>
  <c r="BA226" i="103" s="1"/>
  <c r="N226" i="103"/>
  <c r="AZ226" i="103" s="1"/>
  <c r="AO104" i="68"/>
  <c r="E128" i="103"/>
  <c r="N156" i="103"/>
  <c r="AZ156" i="103" s="1"/>
  <c r="Q156" i="103"/>
  <c r="O156" i="103"/>
  <c r="BA156" i="103" s="1"/>
  <c r="Q239" i="103"/>
  <c r="N239" i="103"/>
  <c r="AZ239" i="103" s="1"/>
  <c r="O239" i="103"/>
  <c r="BA239" i="103" s="1"/>
  <c r="M240" i="103"/>
  <c r="AY240" i="103" s="1"/>
  <c r="AO108" i="68"/>
  <c r="E132" i="103"/>
  <c r="N222" i="103"/>
  <c r="AZ222" i="103" s="1"/>
  <c r="Q222" i="103"/>
  <c r="O222" i="103"/>
  <c r="BA222" i="103" s="1"/>
  <c r="N252" i="103"/>
  <c r="AZ252" i="103" s="1"/>
  <c r="Q252" i="103"/>
  <c r="O252" i="103"/>
  <c r="BA252" i="103" s="1"/>
  <c r="M253" i="103"/>
  <c r="AY253" i="103" s="1"/>
  <c r="M251" i="103"/>
  <c r="AY251" i="103" s="1"/>
  <c r="Q250" i="103"/>
  <c r="O250" i="103"/>
  <c r="BA250" i="103" s="1"/>
  <c r="N250" i="103"/>
  <c r="AZ250" i="103" s="1"/>
  <c r="N267" i="103"/>
  <c r="AZ267" i="103" s="1"/>
  <c r="O267" i="103"/>
  <c r="BA267" i="103" s="1"/>
  <c r="Q267" i="103"/>
  <c r="M268" i="103"/>
  <c r="AY268" i="103" s="1"/>
  <c r="C29" i="104"/>
  <c r="Q29" i="104"/>
  <c r="I29" i="104"/>
  <c r="C45" i="104"/>
  <c r="I45" i="104"/>
  <c r="Q45" i="104"/>
  <c r="F84" i="65"/>
  <c r="E84" i="65"/>
  <c r="I85" i="65"/>
  <c r="C109" i="104"/>
  <c r="I109" i="104"/>
  <c r="Q109" i="104"/>
  <c r="F124" i="65"/>
  <c r="I125" i="65"/>
  <c r="E124" i="65"/>
  <c r="M269" i="103"/>
  <c r="AY269" i="103" s="1"/>
  <c r="F61" i="65"/>
  <c r="I62" i="65"/>
  <c r="E61" i="65"/>
  <c r="C86" i="104"/>
  <c r="I86" i="104"/>
  <c r="Q86" i="104"/>
  <c r="C142" i="104"/>
  <c r="I142" i="104"/>
  <c r="Q142" i="104"/>
  <c r="I23" i="104"/>
  <c r="Q23" i="104"/>
  <c r="F38" i="65"/>
  <c r="E38" i="65"/>
  <c r="I39" i="65"/>
  <c r="F78" i="65"/>
  <c r="E78" i="65"/>
  <c r="I79" i="65"/>
  <c r="C103" i="104"/>
  <c r="I103" i="104"/>
  <c r="Q103" i="104"/>
  <c r="AX111" i="103"/>
  <c r="X111" i="103"/>
  <c r="C24" i="104"/>
  <c r="I24" i="104"/>
  <c r="Q24" i="104"/>
  <c r="C40" i="104"/>
  <c r="Q40" i="104"/>
  <c r="I40" i="104"/>
  <c r="F55" i="65"/>
  <c r="E55" i="65"/>
  <c r="I56" i="65"/>
  <c r="C80" i="104"/>
  <c r="I80" i="104"/>
  <c r="Q80" i="104"/>
  <c r="F119" i="65"/>
  <c r="E119" i="65"/>
  <c r="I120" i="65"/>
  <c r="C25" i="104"/>
  <c r="I25" i="104"/>
  <c r="Q25" i="104"/>
  <c r="C41" i="104"/>
  <c r="I41" i="104"/>
  <c r="Q41" i="104"/>
  <c r="F56" i="65"/>
  <c r="E56" i="65"/>
  <c r="I57" i="65"/>
  <c r="I81" i="104"/>
  <c r="C81" i="104"/>
  <c r="Q81" i="104"/>
  <c r="F120" i="65"/>
  <c r="I121" i="65"/>
  <c r="E120" i="65"/>
  <c r="F136" i="65"/>
  <c r="I137" i="65"/>
  <c r="E136" i="65"/>
  <c r="F73" i="65"/>
  <c r="I74" i="65"/>
  <c r="E73" i="65"/>
  <c r="C98" i="104"/>
  <c r="I98" i="104"/>
  <c r="Q98" i="104"/>
  <c r="F113" i="65"/>
  <c r="I114" i="65"/>
  <c r="E113" i="65"/>
  <c r="F129" i="65"/>
  <c r="I130" i="65"/>
  <c r="E129" i="65"/>
  <c r="F66" i="65"/>
  <c r="I67" i="65"/>
  <c r="E66" i="65"/>
  <c r="I91" i="104"/>
  <c r="C91" i="104"/>
  <c r="Q91" i="104"/>
  <c r="AX115" i="103"/>
  <c r="X115" i="103"/>
  <c r="C28" i="104"/>
  <c r="Q28" i="104"/>
  <c r="I28" i="104"/>
  <c r="F43" i="65"/>
  <c r="E43" i="65"/>
  <c r="I44" i="65"/>
  <c r="F83" i="65"/>
  <c r="E83" i="65"/>
  <c r="I84" i="65"/>
  <c r="F107" i="65"/>
  <c r="E107" i="65"/>
  <c r="I108" i="65"/>
  <c r="C124" i="104"/>
  <c r="I124" i="104"/>
  <c r="Q124" i="104"/>
  <c r="C140" i="104"/>
  <c r="I140" i="104"/>
  <c r="Q140" i="104"/>
  <c r="N23" i="103"/>
  <c r="Q23" i="103"/>
  <c r="M24" i="103"/>
  <c r="O23" i="103"/>
  <c r="AO59" i="68"/>
  <c r="E83" i="103"/>
  <c r="Q17" i="103"/>
  <c r="O17" i="103"/>
  <c r="M18" i="103"/>
  <c r="N17" i="103"/>
  <c r="AO60" i="68"/>
  <c r="E84" i="103"/>
  <c r="N25" i="103"/>
  <c r="Q25" i="103"/>
  <c r="O25" i="103"/>
  <c r="M26" i="103"/>
  <c r="AO74" i="68"/>
  <c r="E98" i="103"/>
  <c r="AO126" i="68"/>
  <c r="E150" i="103"/>
  <c r="O11" i="103"/>
  <c r="N11" i="103"/>
  <c r="Q11" i="103"/>
  <c r="M12" i="103"/>
  <c r="AO54" i="68"/>
  <c r="E78" i="103"/>
  <c r="F5" i="62"/>
  <c r="F5" i="64" s="1"/>
  <c r="F5" i="103"/>
  <c r="AY29" i="103"/>
  <c r="AM29" i="103"/>
  <c r="AS29" i="103" s="1"/>
  <c r="N20" i="103"/>
  <c r="Q20" i="103"/>
  <c r="O20" i="103"/>
  <c r="Q14" i="103"/>
  <c r="N14" i="103"/>
  <c r="M15" i="103"/>
  <c r="O14" i="103"/>
  <c r="AO57" i="68"/>
  <c r="E81" i="103"/>
  <c r="AO109" i="68"/>
  <c r="E133" i="103"/>
  <c r="M202" i="103"/>
  <c r="AY202" i="103" s="1"/>
  <c r="Q201" i="103"/>
  <c r="O201" i="103"/>
  <c r="BA201" i="103" s="1"/>
  <c r="N201" i="103"/>
  <c r="AZ201" i="103" s="1"/>
  <c r="Q22" i="103"/>
  <c r="M23" i="103"/>
  <c r="O22" i="103"/>
  <c r="N22" i="103"/>
  <c r="AO58" i="68"/>
  <c r="E82" i="103"/>
  <c r="O154" i="103"/>
  <c r="BA154" i="103" s="1"/>
  <c r="N154" i="103"/>
  <c r="AZ154" i="103" s="1"/>
  <c r="M155" i="103"/>
  <c r="AY155" i="103" s="1"/>
  <c r="Q154" i="103"/>
  <c r="Q221" i="103"/>
  <c r="O221" i="103"/>
  <c r="BA221" i="103" s="1"/>
  <c r="N221" i="103"/>
  <c r="AZ221" i="103" s="1"/>
  <c r="Q170" i="103"/>
  <c r="O170" i="103"/>
  <c r="BA170" i="103" s="1"/>
  <c r="N170" i="103"/>
  <c r="AZ170" i="103" s="1"/>
  <c r="M171" i="103"/>
  <c r="AY171" i="103" s="1"/>
  <c r="M263" i="103"/>
  <c r="AY263" i="103" s="1"/>
  <c r="N262" i="103"/>
  <c r="AZ262" i="103" s="1"/>
  <c r="Q262" i="103"/>
  <c r="O262" i="103"/>
  <c r="BA262" i="103" s="1"/>
  <c r="M160" i="103"/>
  <c r="AY160" i="103" s="1"/>
  <c r="Q159" i="103"/>
  <c r="O159" i="103"/>
  <c r="BA159" i="103" s="1"/>
  <c r="N159" i="103"/>
  <c r="AZ159" i="103" s="1"/>
  <c r="AO29" i="68"/>
  <c r="E53" i="103"/>
  <c r="Q185" i="103"/>
  <c r="O185" i="103"/>
  <c r="BA185" i="103" s="1"/>
  <c r="N185" i="103"/>
  <c r="AZ185" i="103" s="1"/>
  <c r="M186" i="103"/>
  <c r="AY186" i="103" s="1"/>
  <c r="AO115" i="68"/>
  <c r="E139" i="103"/>
  <c r="M237" i="103"/>
  <c r="AY237" i="103" s="1"/>
  <c r="Q236" i="103"/>
  <c r="N236" i="103"/>
  <c r="AZ236" i="103" s="1"/>
  <c r="O236" i="103"/>
  <c r="BA236" i="103" s="1"/>
  <c r="AO117" i="68"/>
  <c r="E141" i="103"/>
  <c r="M169" i="103"/>
  <c r="AY169" i="103" s="1"/>
  <c r="Q168" i="103"/>
  <c r="N168" i="103"/>
  <c r="AZ168" i="103" s="1"/>
  <c r="O168" i="103"/>
  <c r="BA168" i="103" s="1"/>
  <c r="Q251" i="103"/>
  <c r="O251" i="103"/>
  <c r="BA251" i="103" s="1"/>
  <c r="N251" i="103"/>
  <c r="AZ251" i="103" s="1"/>
  <c r="M252" i="103"/>
  <c r="AY252" i="103" s="1"/>
  <c r="AO121" i="68"/>
  <c r="E145" i="103"/>
  <c r="N231" i="103"/>
  <c r="AZ231" i="103" s="1"/>
  <c r="O231" i="103"/>
  <c r="BA231" i="103" s="1"/>
  <c r="Q231" i="103"/>
  <c r="M232" i="103"/>
  <c r="AY232" i="103" s="1"/>
  <c r="M272" i="103"/>
  <c r="AY272" i="103" s="1"/>
  <c r="Q271" i="103"/>
  <c r="N271" i="103"/>
  <c r="AZ271" i="103" s="1"/>
  <c r="O271" i="103"/>
  <c r="BA271" i="103" s="1"/>
  <c r="AO87" i="68"/>
  <c r="E111" i="103"/>
  <c r="N219" i="103"/>
  <c r="AZ219" i="103" s="1"/>
  <c r="Q219" i="103"/>
  <c r="O219" i="103"/>
  <c r="BA219" i="103" s="1"/>
  <c r="M220" i="103"/>
  <c r="AY220" i="103" s="1"/>
  <c r="N165" i="103"/>
  <c r="AZ165" i="103" s="1"/>
  <c r="Q165" i="103"/>
  <c r="O165" i="103"/>
  <c r="BA165" i="103" s="1"/>
  <c r="F28" i="65"/>
  <c r="I29" i="65"/>
  <c r="E28" i="65"/>
  <c r="F44" i="65"/>
  <c r="I45" i="65"/>
  <c r="E44" i="65"/>
  <c r="C69" i="104"/>
  <c r="I69" i="104"/>
  <c r="Q69" i="104"/>
  <c r="F108" i="65"/>
  <c r="I109" i="65"/>
  <c r="E108" i="65"/>
  <c r="AX117" i="103"/>
  <c r="X117" i="103"/>
  <c r="C30" i="104"/>
  <c r="I30" i="104"/>
  <c r="Q30" i="104"/>
  <c r="C46" i="104"/>
  <c r="Q46" i="104"/>
  <c r="I46" i="104"/>
  <c r="F85" i="65"/>
  <c r="E85" i="65"/>
  <c r="I86" i="65"/>
  <c r="C110" i="104"/>
  <c r="I110" i="104"/>
  <c r="Q110" i="104"/>
  <c r="C126" i="104"/>
  <c r="Q126" i="104"/>
  <c r="I126" i="104"/>
  <c r="F141" i="65"/>
  <c r="E141" i="65"/>
  <c r="I142" i="65"/>
  <c r="M239" i="103"/>
  <c r="AY239" i="103" s="1"/>
  <c r="C63" i="104"/>
  <c r="Q63" i="104"/>
  <c r="I63" i="104"/>
  <c r="F102" i="65"/>
  <c r="E102" i="65"/>
  <c r="I103" i="65"/>
  <c r="C127" i="104"/>
  <c r="I127" i="104"/>
  <c r="Q127" i="104"/>
  <c r="F142" i="65"/>
  <c r="E142" i="65"/>
  <c r="M258" i="103"/>
  <c r="AY258" i="103" s="1"/>
  <c r="F23" i="65"/>
  <c r="E23" i="65"/>
  <c r="I24" i="65"/>
  <c r="F39" i="65"/>
  <c r="I40" i="65"/>
  <c r="E39" i="65"/>
  <c r="F79" i="65"/>
  <c r="E79" i="65"/>
  <c r="I80" i="65"/>
  <c r="C104" i="104"/>
  <c r="I104" i="104"/>
  <c r="Q104" i="104"/>
  <c r="AX112" i="103"/>
  <c r="X112" i="103"/>
  <c r="M257" i="103"/>
  <c r="AY257" i="103" s="1"/>
  <c r="F24" i="65"/>
  <c r="I25" i="65"/>
  <c r="E24" i="65"/>
  <c r="F40" i="65"/>
  <c r="I41" i="65"/>
  <c r="E40" i="65"/>
  <c r="F80" i="65"/>
  <c r="I81" i="65"/>
  <c r="E80" i="65"/>
  <c r="C105" i="104"/>
  <c r="I105" i="104"/>
  <c r="Q105" i="104"/>
  <c r="C58" i="104"/>
  <c r="Q58" i="104"/>
  <c r="I58" i="104"/>
  <c r="F97" i="65"/>
  <c r="I98" i="65"/>
  <c r="E97" i="65"/>
  <c r="M138" i="103"/>
  <c r="AY138" i="103" s="1"/>
  <c r="I19" i="104"/>
  <c r="Q19" i="104"/>
  <c r="C35" i="104"/>
  <c r="I35" i="104"/>
  <c r="Q35" i="104"/>
  <c r="C51" i="104"/>
  <c r="I51" i="104"/>
  <c r="Q51" i="104"/>
  <c r="F90" i="65"/>
  <c r="E90" i="65"/>
  <c r="I91" i="65"/>
  <c r="Q115" i="104"/>
  <c r="I115" i="104"/>
  <c r="C115" i="104"/>
  <c r="C131" i="104"/>
  <c r="I131" i="104"/>
  <c r="Q131" i="104"/>
  <c r="I12" i="104"/>
  <c r="Q12" i="104"/>
  <c r="F67" i="65"/>
  <c r="E67" i="65"/>
  <c r="I68" i="65"/>
  <c r="C108" i="104"/>
  <c r="I108" i="104"/>
  <c r="Q108" i="104"/>
  <c r="F123" i="65"/>
  <c r="E123" i="65"/>
  <c r="I124" i="65"/>
  <c r="F139" i="65"/>
  <c r="I140" i="65"/>
  <c r="E139" i="65"/>
  <c r="AO6" i="68"/>
  <c r="E30" i="103"/>
  <c r="M31" i="103" s="1"/>
  <c r="AO66" i="68"/>
  <c r="E90" i="103"/>
  <c r="M25" i="103"/>
  <c r="Q24" i="103"/>
  <c r="O24" i="103"/>
  <c r="AO67" i="68"/>
  <c r="E91" i="103"/>
  <c r="AO8" i="68"/>
  <c r="E32" i="103"/>
  <c r="AO80" i="68"/>
  <c r="E104" i="103"/>
  <c r="Q163" i="103"/>
  <c r="O163" i="103"/>
  <c r="BA163" i="103" s="1"/>
  <c r="N163" i="103"/>
  <c r="AZ163" i="103" s="1"/>
  <c r="M164" i="103"/>
  <c r="AY164" i="103" s="1"/>
  <c r="O19" i="103"/>
  <c r="N19" i="103"/>
  <c r="M20" i="103"/>
  <c r="Q19" i="103"/>
  <c r="Q27" i="103"/>
  <c r="N27" i="103"/>
  <c r="O27" i="103"/>
  <c r="M28" i="103"/>
  <c r="O21" i="103"/>
  <c r="M22" i="103"/>
  <c r="N21" i="103"/>
  <c r="Q21" i="103"/>
  <c r="AO64" i="68"/>
  <c r="E88" i="103"/>
  <c r="AO116" i="68"/>
  <c r="E140" i="103"/>
  <c r="O207" i="103"/>
  <c r="BA207" i="103" s="1"/>
  <c r="M208" i="103"/>
  <c r="AY208" i="103" s="1"/>
  <c r="Q207" i="103"/>
  <c r="N207" i="103"/>
  <c r="AZ207" i="103" s="1"/>
  <c r="AO5" i="68"/>
  <c r="E29" i="103"/>
  <c r="AO65" i="68"/>
  <c r="E89" i="103"/>
  <c r="M168" i="103"/>
  <c r="AY168" i="103" s="1"/>
  <c r="N167" i="103"/>
  <c r="AZ167" i="103" s="1"/>
  <c r="O167" i="103"/>
  <c r="BA167" i="103" s="1"/>
  <c r="Q167" i="103"/>
  <c r="M229" i="103"/>
  <c r="AY229" i="103" s="1"/>
  <c r="N228" i="103"/>
  <c r="AZ228" i="103" s="1"/>
  <c r="Q228" i="103"/>
  <c r="O228" i="103"/>
  <c r="BA228" i="103" s="1"/>
  <c r="AO16" i="68"/>
  <c r="E40" i="103"/>
  <c r="M183" i="103"/>
  <c r="AY183" i="103" s="1"/>
  <c r="Q182" i="103"/>
  <c r="N182" i="103"/>
  <c r="AZ182" i="103" s="1"/>
  <c r="O182" i="103"/>
  <c r="BA182" i="103" s="1"/>
  <c r="Q272" i="103"/>
  <c r="O272" i="103"/>
  <c r="BA272" i="103" s="1"/>
  <c r="N272" i="103"/>
  <c r="AZ272" i="103" s="1"/>
  <c r="N171" i="103"/>
  <c r="AZ171" i="103" s="1"/>
  <c r="O171" i="103"/>
  <c r="BA171" i="103" s="1"/>
  <c r="M172" i="103"/>
  <c r="AY172" i="103" s="1"/>
  <c r="Q171" i="103"/>
  <c r="AO62" i="68"/>
  <c r="E86" i="103"/>
  <c r="M197" i="103"/>
  <c r="AY197" i="103" s="1"/>
  <c r="Q196" i="103"/>
  <c r="O196" i="103"/>
  <c r="BA196" i="103" s="1"/>
  <c r="N196" i="103"/>
  <c r="AZ196" i="103" s="1"/>
  <c r="AO128" i="68"/>
  <c r="E152" i="103"/>
  <c r="O153" i="103" s="1"/>
  <c r="BA153" i="103" s="1"/>
  <c r="Q246" i="103"/>
  <c r="N246" i="103"/>
  <c r="AZ246" i="103" s="1"/>
  <c r="O246" i="103"/>
  <c r="BA246" i="103" s="1"/>
  <c r="M247" i="103"/>
  <c r="AY247" i="103" s="1"/>
  <c r="M154" i="103"/>
  <c r="AY154" i="103" s="1"/>
  <c r="Q28" i="103"/>
  <c r="O28" i="103"/>
  <c r="N28" i="103"/>
  <c r="Q178" i="103"/>
  <c r="O178" i="103"/>
  <c r="BA178" i="103" s="1"/>
  <c r="M179" i="103"/>
  <c r="AY179" i="103" s="1"/>
  <c r="N178" i="103"/>
  <c r="AZ178" i="103" s="1"/>
  <c r="M261" i="103"/>
  <c r="AY261" i="103" s="1"/>
  <c r="Q260" i="103"/>
  <c r="O260" i="103"/>
  <c r="BA260" i="103" s="1"/>
  <c r="N260" i="103"/>
  <c r="AZ260" i="103" s="1"/>
  <c r="N191" i="103"/>
  <c r="AZ191" i="103" s="1"/>
  <c r="Q157" i="103"/>
  <c r="O157" i="103"/>
  <c r="BA157" i="103" s="1"/>
  <c r="M158" i="103"/>
  <c r="AY158" i="103" s="1"/>
  <c r="N157" i="103"/>
  <c r="AZ157" i="103" s="1"/>
  <c r="M210" i="103"/>
  <c r="AY210" i="103" s="1"/>
  <c r="Q209" i="103"/>
  <c r="O209" i="103"/>
  <c r="BA209" i="103" s="1"/>
  <c r="N209" i="103"/>
  <c r="AZ209" i="103" s="1"/>
  <c r="M270" i="103"/>
  <c r="AY270" i="103" s="1"/>
  <c r="Q269" i="103"/>
  <c r="O269" i="103"/>
  <c r="BA269" i="103" s="1"/>
  <c r="N269" i="103"/>
  <c r="AZ269" i="103" s="1"/>
  <c r="M262" i="103"/>
  <c r="AY262" i="103" s="1"/>
  <c r="Q261" i="103"/>
  <c r="O261" i="103"/>
  <c r="BA261" i="103" s="1"/>
  <c r="N261" i="103"/>
  <c r="AZ261" i="103" s="1"/>
  <c r="Q13" i="104"/>
  <c r="I13" i="104"/>
  <c r="F68" i="65"/>
  <c r="I69" i="65"/>
  <c r="E68" i="65"/>
  <c r="I93" i="104"/>
  <c r="C93" i="104"/>
  <c r="Q93" i="104"/>
  <c r="C133" i="104"/>
  <c r="I133" i="104"/>
  <c r="Q133" i="104"/>
  <c r="F29" i="65"/>
  <c r="E29" i="65"/>
  <c r="I30" i="65"/>
  <c r="F45" i="65"/>
  <c r="I46" i="65"/>
  <c r="E45" i="65"/>
  <c r="Q70" i="104"/>
  <c r="I70" i="104"/>
  <c r="C70" i="104"/>
  <c r="F109" i="65"/>
  <c r="I110" i="65"/>
  <c r="E109" i="65"/>
  <c r="F125" i="65"/>
  <c r="I126" i="65"/>
  <c r="E125" i="65"/>
  <c r="M241" i="103"/>
  <c r="AY241" i="103" s="1"/>
  <c r="F62" i="65"/>
  <c r="I63" i="65"/>
  <c r="E62" i="65"/>
  <c r="I87" i="104"/>
  <c r="C87" i="104"/>
  <c r="Q87" i="104"/>
  <c r="F126" i="65"/>
  <c r="I127" i="65"/>
  <c r="E126" i="65"/>
  <c r="M254" i="103"/>
  <c r="AY254" i="103" s="1"/>
  <c r="C64" i="104"/>
  <c r="I64" i="104"/>
  <c r="Q64" i="104"/>
  <c r="F103" i="65"/>
  <c r="I104" i="65"/>
  <c r="E103" i="65"/>
  <c r="Q128" i="104"/>
  <c r="C128" i="104"/>
  <c r="I128" i="104"/>
  <c r="Q9" i="104"/>
  <c r="I9" i="104"/>
  <c r="C65" i="104"/>
  <c r="Q65" i="104"/>
  <c r="I65" i="104"/>
  <c r="F104" i="65"/>
  <c r="I105" i="65"/>
  <c r="E104" i="65"/>
  <c r="AX113" i="103"/>
  <c r="X113" i="103"/>
  <c r="C26" i="104"/>
  <c r="I26" i="104"/>
  <c r="Q26" i="104"/>
  <c r="C42" i="104"/>
  <c r="I42" i="104"/>
  <c r="Q42" i="104"/>
  <c r="F57" i="65"/>
  <c r="I58" i="65"/>
  <c r="E57" i="65"/>
  <c r="C82" i="104"/>
  <c r="I82" i="104"/>
  <c r="Q82" i="104"/>
  <c r="AX122" i="103"/>
  <c r="X122" i="103"/>
  <c r="M162" i="103"/>
  <c r="AY162" i="103" s="1"/>
  <c r="M226" i="103"/>
  <c r="AY226" i="103" s="1"/>
  <c r="F34" i="65"/>
  <c r="E34" i="65"/>
  <c r="I35" i="65"/>
  <c r="F50" i="65"/>
  <c r="E50" i="65"/>
  <c r="I51" i="65"/>
  <c r="I75" i="104"/>
  <c r="C75" i="104"/>
  <c r="Q75" i="104"/>
  <c r="F114" i="65"/>
  <c r="E114" i="65"/>
  <c r="I115" i="65"/>
  <c r="F130" i="65"/>
  <c r="I131" i="65"/>
  <c r="E130" i="65"/>
  <c r="I68" i="104"/>
  <c r="C68" i="104"/>
  <c r="Q68" i="104"/>
  <c r="C92" i="104"/>
  <c r="I92" i="104"/>
  <c r="Q92" i="104"/>
  <c r="AP39" i="68"/>
  <c r="AP38" i="77"/>
  <c r="AP49" i="68"/>
  <c r="AP48" i="77"/>
  <c r="AP33" i="68"/>
  <c r="AP32" i="77"/>
  <c r="G35" i="77"/>
  <c r="S31" i="77" s="1"/>
  <c r="AP17" i="68"/>
  <c r="AP16" i="77"/>
  <c r="AP29" i="68"/>
  <c r="AP28" i="77"/>
  <c r="AP11" i="68"/>
  <c r="AP10" i="77"/>
  <c r="G7" i="77"/>
  <c r="G8" i="77"/>
  <c r="S4" i="77" s="1"/>
  <c r="G43" i="77"/>
  <c r="S39" i="77" s="1"/>
  <c r="AA103" i="77" s="1"/>
  <c r="AP69" i="68"/>
  <c r="V4" i="77"/>
  <c r="AP68" i="77"/>
  <c r="AP94" i="68"/>
  <c r="V29" i="77"/>
  <c r="AP93" i="77"/>
  <c r="AP24" i="68"/>
  <c r="AP23" i="77"/>
  <c r="V51" i="77"/>
  <c r="AP115" i="77"/>
  <c r="AP58" i="68"/>
  <c r="AP57" i="77"/>
  <c r="AP92" i="68"/>
  <c r="AP91" i="77"/>
  <c r="V27" i="77"/>
  <c r="AP22" i="68"/>
  <c r="AP21" i="77"/>
  <c r="AP63" i="68"/>
  <c r="AP62" i="77"/>
  <c r="AP5" i="68"/>
  <c r="AP4" i="77"/>
  <c r="AP90" i="68"/>
  <c r="V25" i="77"/>
  <c r="AP89" i="77"/>
  <c r="AP35" i="68"/>
  <c r="AP34" i="77"/>
  <c r="AP75" i="68"/>
  <c r="AP74" i="77"/>
  <c r="V10" i="77"/>
  <c r="AP18" i="68"/>
  <c r="AP17" i="77"/>
  <c r="AO69" i="68"/>
  <c r="G50" i="77"/>
  <c r="S46" i="77" s="1"/>
  <c r="AA110" i="77" s="1"/>
  <c r="G11" i="77"/>
  <c r="S7" i="77" s="1"/>
  <c r="AP77" i="68"/>
  <c r="V12" i="77"/>
  <c r="AP76" i="77"/>
  <c r="AP89" i="68"/>
  <c r="AP88" i="77"/>
  <c r="V24" i="77"/>
  <c r="V45" i="77"/>
  <c r="AP109" i="77"/>
  <c r="AP81" i="68"/>
  <c r="AP80" i="77"/>
  <c r="V16" i="77"/>
  <c r="G10" i="77"/>
  <c r="S6" i="77" s="1"/>
  <c r="G53" i="77"/>
  <c r="S49" i="77" s="1"/>
  <c r="AA113" i="77" s="1"/>
  <c r="AP102" i="68"/>
  <c r="V37" i="77"/>
  <c r="AP101" i="77"/>
  <c r="AP7" i="68"/>
  <c r="AP6" i="77"/>
  <c r="AP98" i="68"/>
  <c r="AP97" i="77"/>
  <c r="V33" i="77"/>
  <c r="AP82" i="68"/>
  <c r="AP81" i="77"/>
  <c r="V17" i="77"/>
  <c r="G38" i="77"/>
  <c r="S34" i="77" s="1"/>
  <c r="G17" i="77"/>
  <c r="S13" i="77" s="1"/>
  <c r="AP96" i="68"/>
  <c r="V31" i="77"/>
  <c r="AP95" i="77"/>
  <c r="AP25" i="68"/>
  <c r="AP24" i="77"/>
  <c r="AP80" i="68"/>
  <c r="V15" i="77"/>
  <c r="AP79" i="77"/>
  <c r="AP16" i="68"/>
  <c r="AP15" i="77"/>
  <c r="AP107" i="77"/>
  <c r="V43" i="77"/>
  <c r="AP52" i="68"/>
  <c r="AP51" i="77"/>
  <c r="AP86" i="68"/>
  <c r="V21" i="77"/>
  <c r="AP85" i="77"/>
  <c r="AP14" i="68"/>
  <c r="AP13" i="77"/>
  <c r="V49" i="77"/>
  <c r="AP113" i="77"/>
  <c r="AP57" i="68"/>
  <c r="AP56" i="77"/>
  <c r="AP84" i="68"/>
  <c r="AP83" i="77"/>
  <c r="V19" i="77"/>
  <c r="AP20" i="68"/>
  <c r="AP19" i="77"/>
  <c r="AP68" i="68"/>
  <c r="AP67" i="77"/>
  <c r="AP10" i="68"/>
  <c r="AP9" i="77"/>
  <c r="G14" i="77"/>
  <c r="S10" i="77" s="1"/>
  <c r="G46" i="77"/>
  <c r="S42" i="77" s="1"/>
  <c r="AA106" i="77" s="1"/>
  <c r="G15" i="77"/>
  <c r="S11" i="77" s="1"/>
  <c r="G47" i="77"/>
  <c r="S43" i="77" s="1"/>
  <c r="AA107" i="77" s="1"/>
  <c r="G16" i="77"/>
  <c r="S12" i="77" s="1"/>
  <c r="G48" i="77"/>
  <c r="S44" i="77" s="1"/>
  <c r="AA108" i="77" s="1"/>
  <c r="G25" i="77"/>
  <c r="S21" i="77" s="1"/>
  <c r="G28" i="77"/>
  <c r="S24" i="77" s="1"/>
  <c r="G5" i="77"/>
  <c r="G37" i="77"/>
  <c r="S33" i="77" s="1"/>
  <c r="AP108" i="77"/>
  <c r="V44" i="77"/>
  <c r="AP15" i="68"/>
  <c r="AP14" i="77"/>
  <c r="AP19" i="68"/>
  <c r="AP18" i="77"/>
  <c r="V38" i="77"/>
  <c r="AP102" i="77"/>
  <c r="AP42" i="68"/>
  <c r="AP41" i="77"/>
  <c r="AP26" i="68"/>
  <c r="AP25" i="77"/>
  <c r="G49" i="77"/>
  <c r="S45" i="77" s="1"/>
  <c r="AA109" i="77" s="1"/>
  <c r="G52" i="77"/>
  <c r="S48" i="77" s="1"/>
  <c r="AA112" i="77" s="1"/>
  <c r="AP9" i="68"/>
  <c r="AP8" i="77"/>
  <c r="AP74" i="68"/>
  <c r="AP73" i="77"/>
  <c r="V9" i="77"/>
  <c r="AP66" i="68"/>
  <c r="AP65" i="77"/>
  <c r="AP8" i="68"/>
  <c r="AP7" i="77"/>
  <c r="AP101" i="68"/>
  <c r="AP100" i="77"/>
  <c r="V36" i="77"/>
  <c r="AP44" i="68"/>
  <c r="AP43" i="77"/>
  <c r="AP78" i="68"/>
  <c r="V13" i="77"/>
  <c r="AP77" i="77"/>
  <c r="AP6" i="68"/>
  <c r="AP5" i="77"/>
  <c r="AP105" i="77"/>
  <c r="V41" i="77"/>
  <c r="AP50" i="68"/>
  <c r="AP49" i="77"/>
  <c r="AP76" i="68"/>
  <c r="AP75" i="77"/>
  <c r="V11" i="77"/>
  <c r="AP12" i="68"/>
  <c r="AP11" i="77"/>
  <c r="AP61" i="68"/>
  <c r="AP60" i="77"/>
  <c r="AP60" i="68"/>
  <c r="AP59" i="77"/>
  <c r="AP46" i="68"/>
  <c r="AP45" i="77"/>
  <c r="G26" i="77"/>
  <c r="S22" i="77" s="1"/>
  <c r="G19" i="77"/>
  <c r="S15" i="77" s="1"/>
  <c r="G51" i="77"/>
  <c r="S47" i="77" s="1"/>
  <c r="AA111" i="77" s="1"/>
  <c r="AP37" i="68"/>
  <c r="AP36" i="77"/>
  <c r="G40" i="77"/>
  <c r="S36" i="77" s="1"/>
  <c r="AP65" i="68"/>
  <c r="AP64" i="77"/>
  <c r="V46" i="77"/>
  <c r="AP110" i="77"/>
  <c r="AP67" i="68"/>
  <c r="AP66" i="77"/>
  <c r="AP97" i="68"/>
  <c r="AP96" i="77"/>
  <c r="V32" i="77"/>
  <c r="AP59" i="68"/>
  <c r="AP58" i="77"/>
  <c r="AP93" i="68"/>
  <c r="V28" i="77"/>
  <c r="AP92" i="77"/>
  <c r="AP38" i="68"/>
  <c r="AP37" i="77"/>
  <c r="AP72" i="68"/>
  <c r="V7" i="77"/>
  <c r="AP71" i="77"/>
  <c r="AP99" i="68"/>
  <c r="AP98" i="77"/>
  <c r="V34" i="77"/>
  <c r="AP43" i="68"/>
  <c r="AP42" i="77"/>
  <c r="AP70" i="68"/>
  <c r="V5" i="77"/>
  <c r="AP69" i="77"/>
  <c r="AP48" i="68"/>
  <c r="AP47" i="77"/>
  <c r="AP55" i="68"/>
  <c r="AP54" i="77"/>
  <c r="AP83" i="68"/>
  <c r="AP82" i="77"/>
  <c r="V18" i="77"/>
  <c r="AP40" i="68"/>
  <c r="AP39" i="77"/>
  <c r="G22" i="77"/>
  <c r="S18" i="77" s="1"/>
  <c r="G54" i="77"/>
  <c r="S50" i="77" s="1"/>
  <c r="AA114" i="77" s="1"/>
  <c r="G23" i="77"/>
  <c r="S19" i="77" s="1"/>
  <c r="G55" i="77"/>
  <c r="S51" i="77" s="1"/>
  <c r="AA115" i="77" s="1"/>
  <c r="G24" i="77"/>
  <c r="S20" i="77" s="1"/>
  <c r="G33" i="77"/>
  <c r="S29" i="77" s="1"/>
  <c r="G36" i="77"/>
  <c r="S32" i="77" s="1"/>
  <c r="G13" i="77"/>
  <c r="S9" i="77" s="1"/>
  <c r="G45" i="77"/>
  <c r="S41" i="77" s="1"/>
  <c r="AA105" i="77" s="1"/>
  <c r="AP32" i="68"/>
  <c r="AP31" i="77"/>
  <c r="AP106" i="77"/>
  <c r="V42" i="77"/>
  <c r="AP21" i="68"/>
  <c r="AP20" i="77"/>
  <c r="AP100" i="68"/>
  <c r="AP99" i="77"/>
  <c r="V35" i="77"/>
  <c r="AP13" i="68"/>
  <c r="AP12" i="77"/>
  <c r="G39" i="77"/>
  <c r="S35" i="77" s="1"/>
  <c r="G18" i="77"/>
  <c r="S14" i="77" s="1"/>
  <c r="G20" i="77"/>
  <c r="S16" i="77" s="1"/>
  <c r="G29" i="77"/>
  <c r="S25" i="77" s="1"/>
  <c r="AP95" i="68"/>
  <c r="V30" i="77"/>
  <c r="AP94" i="77"/>
  <c r="AP53" i="68"/>
  <c r="AP52" i="77"/>
  <c r="AP87" i="68"/>
  <c r="V22" i="77"/>
  <c r="AP86" i="77"/>
  <c r="AP30" i="68"/>
  <c r="AP29" i="77"/>
  <c r="AP64" i="68"/>
  <c r="AP63" i="77"/>
  <c r="AP91" i="68"/>
  <c r="AP90" i="77"/>
  <c r="V26" i="77"/>
  <c r="AP36" i="68"/>
  <c r="AP35" i="77"/>
  <c r="AP62" i="68"/>
  <c r="AP61" i="77"/>
  <c r="AP34" i="68"/>
  <c r="AP33" i="77"/>
  <c r="AP47" i="68"/>
  <c r="AP46" i="77"/>
  <c r="V39" i="77"/>
  <c r="AP103" i="77"/>
  <c r="AP54" i="68"/>
  <c r="AP53" i="77"/>
  <c r="G34" i="77"/>
  <c r="S30" i="77" s="1"/>
  <c r="G27" i="77"/>
  <c r="S23" i="77" s="1"/>
  <c r="AP73" i="68"/>
  <c r="AP72" i="77"/>
  <c r="V8" i="77"/>
  <c r="AP104" i="77"/>
  <c r="V40" i="77"/>
  <c r="AP31" i="68"/>
  <c r="AP30" i="77"/>
  <c r="AP71" i="68"/>
  <c r="V6" i="77"/>
  <c r="AP70" i="77"/>
  <c r="G6" i="77"/>
  <c r="V47" i="77"/>
  <c r="AP111" i="77"/>
  <c r="AP45" i="68"/>
  <c r="AP44" i="77"/>
  <c r="AP79" i="68"/>
  <c r="V14" i="77"/>
  <c r="AP78" i="77"/>
  <c r="AP23" i="68"/>
  <c r="AP22" i="77"/>
  <c r="V50" i="77"/>
  <c r="AP114" i="77"/>
  <c r="AP51" i="68"/>
  <c r="AP50" i="77"/>
  <c r="AP85" i="68"/>
  <c r="V20" i="77"/>
  <c r="AP84" i="77"/>
  <c r="AP28" i="68"/>
  <c r="AP27" i="77"/>
  <c r="V48" i="77"/>
  <c r="AP112" i="77"/>
  <c r="AP56" i="68"/>
  <c r="AP55" i="77"/>
  <c r="AP27" i="68"/>
  <c r="AP26" i="77"/>
  <c r="AP41" i="68"/>
  <c r="AP40" i="77"/>
  <c r="AP88" i="68"/>
  <c r="V23" i="77"/>
  <c r="AP87" i="77"/>
  <c r="G30" i="77"/>
  <c r="S26" i="77" s="1"/>
  <c r="G31" i="77"/>
  <c r="S27" i="77" s="1"/>
  <c r="G32" i="77"/>
  <c r="S28" i="77" s="1"/>
  <c r="G9" i="77"/>
  <c r="S5" i="77" s="1"/>
  <c r="G41" i="77"/>
  <c r="S37" i="77" s="1"/>
  <c r="S38" i="77"/>
  <c r="AA102" i="77" s="1"/>
  <c r="G12" i="77"/>
  <c r="S8" i="77" s="1"/>
  <c r="G44" i="77"/>
  <c r="S40" i="77" s="1"/>
  <c r="AA104" i="77" s="1"/>
  <c r="G21" i="77"/>
  <c r="S17" i="77" s="1"/>
  <c r="AK23" i="68"/>
  <c r="AK55" i="68"/>
  <c r="AK25" i="68"/>
  <c r="AK57" i="68"/>
  <c r="AK89" i="68"/>
  <c r="AK121" i="68"/>
  <c r="AK18" i="68"/>
  <c r="AK50" i="68"/>
  <c r="AK82" i="68"/>
  <c r="AK12" i="68"/>
  <c r="AK44" i="68"/>
  <c r="AK76" i="68"/>
  <c r="AK108" i="68"/>
  <c r="AK30" i="68"/>
  <c r="AK62" i="68"/>
  <c r="AK94" i="68"/>
  <c r="AK126" i="68"/>
  <c r="AK95" i="68"/>
  <c r="AK127" i="68"/>
  <c r="AK16" i="68"/>
  <c r="AK48" i="68"/>
  <c r="AK80" i="68"/>
  <c r="AK112" i="68"/>
  <c r="AK90" i="68"/>
  <c r="AK11" i="68"/>
  <c r="AK43" i="68"/>
  <c r="AK75" i="68"/>
  <c r="AK107" i="68"/>
  <c r="AK13" i="68"/>
  <c r="AK45" i="68"/>
  <c r="AK77" i="68"/>
  <c r="AK109" i="68"/>
  <c r="AK31" i="68"/>
  <c r="AK33" i="68"/>
  <c r="AK97" i="68"/>
  <c r="AK84" i="68"/>
  <c r="AK38" i="68"/>
  <c r="AK103" i="68"/>
  <c r="AK24" i="68"/>
  <c r="AK56" i="68"/>
  <c r="AK88" i="68"/>
  <c r="AK120" i="68"/>
  <c r="AK9" i="68"/>
  <c r="AK130" i="68"/>
  <c r="AK19" i="68"/>
  <c r="AK51" i="68"/>
  <c r="AK83" i="68"/>
  <c r="AK115" i="68"/>
  <c r="AK21" i="68"/>
  <c r="AK53" i="68"/>
  <c r="AK85" i="68"/>
  <c r="AK117" i="68"/>
  <c r="AK63" i="68"/>
  <c r="AK65" i="68"/>
  <c r="AK20" i="68"/>
  <c r="AK70" i="68"/>
  <c r="AK39" i="68"/>
  <c r="AK71" i="68"/>
  <c r="AK41" i="68"/>
  <c r="AK73" i="68"/>
  <c r="AK105" i="68"/>
  <c r="AK34" i="68"/>
  <c r="AK66" i="68"/>
  <c r="AK98" i="68"/>
  <c r="AK28" i="68"/>
  <c r="AK60" i="68"/>
  <c r="AK92" i="68"/>
  <c r="AK124" i="68"/>
  <c r="AK14" i="68"/>
  <c r="AK46" i="68"/>
  <c r="AK78" i="68"/>
  <c r="AK110" i="68"/>
  <c r="AK116" i="68"/>
  <c r="AK102" i="68"/>
  <c r="AK111" i="68"/>
  <c r="AK32" i="68"/>
  <c r="AK64" i="68"/>
  <c r="AK96" i="68"/>
  <c r="AK128" i="68"/>
  <c r="AK106" i="68"/>
  <c r="AK27" i="68"/>
  <c r="AK59" i="68"/>
  <c r="AK91" i="68"/>
  <c r="AK123" i="68"/>
  <c r="AK29" i="68"/>
  <c r="AK61" i="68"/>
  <c r="AK93" i="68"/>
  <c r="AK125" i="68"/>
  <c r="AK58" i="68"/>
  <c r="AK52" i="68"/>
  <c r="AK15" i="68"/>
  <c r="AK47" i="68"/>
  <c r="AK79" i="68"/>
  <c r="AK17" i="68"/>
  <c r="AK49" i="68"/>
  <c r="AK81" i="68"/>
  <c r="AK113" i="68"/>
  <c r="AK10" i="68"/>
  <c r="AK42" i="68"/>
  <c r="AK74" i="68"/>
  <c r="AK36" i="68"/>
  <c r="AK68" i="68"/>
  <c r="AK100" i="68"/>
  <c r="AK132" i="68"/>
  <c r="AK22" i="68"/>
  <c r="AK54" i="68"/>
  <c r="AK86" i="68"/>
  <c r="AK118" i="68"/>
  <c r="AK129" i="68"/>
  <c r="AK26" i="68"/>
  <c r="AK122" i="68"/>
  <c r="AK87" i="68"/>
  <c r="AK119" i="68"/>
  <c r="AK40" i="68"/>
  <c r="AK72" i="68"/>
  <c r="AK104" i="68"/>
  <c r="AK114" i="68"/>
  <c r="AK35" i="68"/>
  <c r="AK67" i="68"/>
  <c r="AK99" i="68"/>
  <c r="AK131" i="68"/>
  <c r="AK37" i="68"/>
  <c r="AK69" i="68"/>
  <c r="AK101" i="68"/>
  <c r="F176" i="62"/>
  <c r="F176" i="64" s="1"/>
  <c r="AP152" i="68"/>
  <c r="F255" i="62"/>
  <c r="F255" i="64" s="1"/>
  <c r="AP231" i="68"/>
  <c r="F136" i="62"/>
  <c r="F136" i="64" s="1"/>
  <c r="AP112" i="68"/>
  <c r="F248" i="62"/>
  <c r="F248" i="64" s="1"/>
  <c r="AP224" i="68"/>
  <c r="F203" i="62"/>
  <c r="F203" i="64" s="1"/>
  <c r="AP179" i="68"/>
  <c r="E176" i="62"/>
  <c r="E176" i="64" s="1"/>
  <c r="AO152" i="68"/>
  <c r="F166" i="62"/>
  <c r="F166" i="64" s="1"/>
  <c r="AP142" i="68"/>
  <c r="F250" i="62"/>
  <c r="F250" i="64" s="1"/>
  <c r="AP226" i="68"/>
  <c r="F223" i="62"/>
  <c r="F223" i="64" s="1"/>
  <c r="AP199" i="68"/>
  <c r="F202" i="62"/>
  <c r="F202" i="64" s="1"/>
  <c r="AP178" i="68"/>
  <c r="F141" i="62"/>
  <c r="F141" i="64" s="1"/>
  <c r="AP117" i="68"/>
  <c r="F164" i="62"/>
  <c r="F164" i="64" s="1"/>
  <c r="AP140" i="68"/>
  <c r="F213" i="62"/>
  <c r="F213" i="64" s="1"/>
  <c r="AP189" i="68"/>
  <c r="F139" i="62"/>
  <c r="F139" i="64" s="1"/>
  <c r="AP115" i="68"/>
  <c r="F170" i="62"/>
  <c r="F170" i="64" s="1"/>
  <c r="AP146" i="68"/>
  <c r="F198" i="62"/>
  <c r="F198" i="64" s="1"/>
  <c r="AP174" i="68"/>
  <c r="F137" i="62"/>
  <c r="F137" i="64" s="1"/>
  <c r="AP113" i="68"/>
  <c r="F151" i="62"/>
  <c r="F151" i="64" s="1"/>
  <c r="AP127" i="68"/>
  <c r="F253" i="62"/>
  <c r="F253" i="64" s="1"/>
  <c r="AP229" i="68"/>
  <c r="E214" i="62"/>
  <c r="E214" i="64" s="1"/>
  <c r="AO190" i="68"/>
  <c r="F254" i="62"/>
  <c r="F254" i="64" s="1"/>
  <c r="AP230" i="68"/>
  <c r="E173" i="62"/>
  <c r="E173" i="64" s="1"/>
  <c r="AO149" i="68"/>
  <c r="E234" i="62"/>
  <c r="E234" i="64" s="1"/>
  <c r="AO210" i="68"/>
  <c r="E192" i="62"/>
  <c r="E192" i="64" s="1"/>
  <c r="AO168" i="68"/>
  <c r="E184" i="62"/>
  <c r="E184" i="64" s="1"/>
  <c r="AO160" i="68"/>
  <c r="E216" i="62"/>
  <c r="E216" i="64" s="1"/>
  <c r="AO192" i="68"/>
  <c r="E162" i="62"/>
  <c r="AO138" i="68"/>
  <c r="E257" i="62"/>
  <c r="E257" i="64" s="1"/>
  <c r="AO233" i="68"/>
  <c r="E164" i="62"/>
  <c r="AO140" i="68"/>
  <c r="E190" i="62"/>
  <c r="E190" i="64" s="1"/>
  <c r="AO166" i="68"/>
  <c r="E270" i="62"/>
  <c r="AO246" i="68"/>
  <c r="E169" i="62"/>
  <c r="E169" i="64" s="1"/>
  <c r="AO145" i="68"/>
  <c r="F150" i="62"/>
  <c r="F150" i="64" s="1"/>
  <c r="AP126" i="68"/>
  <c r="E238" i="62"/>
  <c r="E238" i="64" s="1"/>
  <c r="AO214" i="68"/>
  <c r="E224" i="62"/>
  <c r="E224" i="64" s="1"/>
  <c r="AO200" i="68"/>
  <c r="E213" i="62"/>
  <c r="E213" i="64" s="1"/>
  <c r="AO189" i="68"/>
  <c r="F196" i="62"/>
  <c r="F196" i="64" s="1"/>
  <c r="AP172" i="68"/>
  <c r="F262" i="62"/>
  <c r="F262" i="64" s="1"/>
  <c r="AP238" i="68"/>
  <c r="F159" i="62"/>
  <c r="F159" i="64" s="1"/>
  <c r="AP135" i="68"/>
  <c r="F263" i="62"/>
  <c r="F263" i="64" s="1"/>
  <c r="AP239" i="68"/>
  <c r="F212" i="62"/>
  <c r="F212" i="64" s="1"/>
  <c r="AP188" i="68"/>
  <c r="E183" i="62"/>
  <c r="E183" i="64" s="1"/>
  <c r="AO159" i="68"/>
  <c r="F183" i="62"/>
  <c r="F183" i="64" s="1"/>
  <c r="AP159" i="68"/>
  <c r="F257" i="62"/>
  <c r="F257" i="64" s="1"/>
  <c r="AP233" i="68"/>
  <c r="F229" i="62"/>
  <c r="F229" i="64" s="1"/>
  <c r="AP205" i="68"/>
  <c r="F195" i="62"/>
  <c r="F195" i="64" s="1"/>
  <c r="AP171" i="68"/>
  <c r="F133" i="62"/>
  <c r="F133" i="64" s="1"/>
  <c r="AP109" i="68"/>
  <c r="F156" i="62"/>
  <c r="F156" i="64" s="1"/>
  <c r="AP132" i="68"/>
  <c r="F200" i="62"/>
  <c r="F200" i="64" s="1"/>
  <c r="AP176" i="68"/>
  <c r="F131" i="62"/>
  <c r="F131" i="64" s="1"/>
  <c r="AP107" i="68"/>
  <c r="F162" i="62"/>
  <c r="F162" i="64" s="1"/>
  <c r="AP138" i="68"/>
  <c r="F192" i="62"/>
  <c r="F192" i="64" s="1"/>
  <c r="AP168" i="68"/>
  <c r="F129" i="62"/>
  <c r="F129" i="64" s="1"/>
  <c r="AP105" i="68"/>
  <c r="F174" i="62"/>
  <c r="F174" i="64" s="1"/>
  <c r="AP150" i="68"/>
  <c r="F260" i="62"/>
  <c r="F260" i="64" s="1"/>
  <c r="AP236" i="68"/>
  <c r="E160" i="62"/>
  <c r="E160" i="64" s="1"/>
  <c r="AO136" i="68"/>
  <c r="E227" i="62"/>
  <c r="E227" i="64" s="1"/>
  <c r="AO203" i="68"/>
  <c r="F134" i="62"/>
  <c r="F134" i="64" s="1"/>
  <c r="AP110" i="68"/>
  <c r="F261" i="62"/>
  <c r="F261" i="64" s="1"/>
  <c r="AP237" i="68"/>
  <c r="E180" i="62"/>
  <c r="E180" i="64" s="1"/>
  <c r="AO156" i="68"/>
  <c r="E241" i="62"/>
  <c r="E241" i="64" s="1"/>
  <c r="AO217" i="68"/>
  <c r="E203" i="62"/>
  <c r="E203" i="64" s="1"/>
  <c r="AO179" i="68"/>
  <c r="E195" i="62"/>
  <c r="AO171" i="68"/>
  <c r="E225" i="62"/>
  <c r="E225" i="64" s="1"/>
  <c r="AO201" i="68"/>
  <c r="E174" i="62"/>
  <c r="AO150" i="68"/>
  <c r="E266" i="62"/>
  <c r="E266" i="64" s="1"/>
  <c r="AO242" i="68"/>
  <c r="E175" i="62"/>
  <c r="AO151" i="68"/>
  <c r="E200" i="62"/>
  <c r="E200" i="64" s="1"/>
  <c r="AO176" i="68"/>
  <c r="E181" i="62"/>
  <c r="E181" i="64" s="1"/>
  <c r="AO157" i="68"/>
  <c r="E199" i="62"/>
  <c r="AO175" i="68"/>
  <c r="E259" i="62"/>
  <c r="AO235" i="68"/>
  <c r="E244" i="62"/>
  <c r="E244" i="64" s="1"/>
  <c r="AO220" i="68"/>
  <c r="E264" i="62"/>
  <c r="E264" i="64" s="1"/>
  <c r="AO240" i="68"/>
  <c r="F211" i="62"/>
  <c r="F211" i="64" s="1"/>
  <c r="AP187" i="68"/>
  <c r="F269" i="62"/>
  <c r="F269" i="64" s="1"/>
  <c r="AP245" i="68"/>
  <c r="F181" i="62"/>
  <c r="F181" i="64" s="1"/>
  <c r="AP157" i="68"/>
  <c r="F270" i="62"/>
  <c r="F270" i="64" s="1"/>
  <c r="AP246" i="68"/>
  <c r="F221" i="62"/>
  <c r="F221" i="64" s="1"/>
  <c r="AP197" i="68"/>
  <c r="F204" i="62"/>
  <c r="F204" i="64" s="1"/>
  <c r="AP180" i="68"/>
  <c r="F265" i="62"/>
  <c r="F265" i="64" s="1"/>
  <c r="AP241" i="68"/>
  <c r="F127" i="62"/>
  <c r="F127" i="64" s="1"/>
  <c r="AP103" i="68"/>
  <c r="F237" i="62"/>
  <c r="F237" i="64" s="1"/>
  <c r="AP213" i="68"/>
  <c r="F188" i="62"/>
  <c r="F188" i="64" s="1"/>
  <c r="AP164" i="68"/>
  <c r="F148" i="62"/>
  <c r="F148" i="64" s="1"/>
  <c r="AP124" i="68"/>
  <c r="F186" i="62"/>
  <c r="F186" i="64" s="1"/>
  <c r="AP162" i="68"/>
  <c r="F154" i="62"/>
  <c r="F154" i="64" s="1"/>
  <c r="AP130" i="68"/>
  <c r="F184" i="62"/>
  <c r="F184" i="64" s="1"/>
  <c r="AP160" i="68"/>
  <c r="F191" i="62"/>
  <c r="F191" i="64" s="1"/>
  <c r="AP167" i="68"/>
  <c r="F267" i="62"/>
  <c r="F267" i="64" s="1"/>
  <c r="AP243" i="68"/>
  <c r="E166" i="62"/>
  <c r="M167" i="62" s="1"/>
  <c r="AY167" i="62" s="1"/>
  <c r="AO142" i="68"/>
  <c r="E240" i="62"/>
  <c r="AO216" i="68"/>
  <c r="F152" i="62"/>
  <c r="F152" i="64" s="1"/>
  <c r="AP128" i="68"/>
  <c r="F268" i="62"/>
  <c r="F268" i="64" s="1"/>
  <c r="AP244" i="68"/>
  <c r="E187" i="62"/>
  <c r="E187" i="64" s="1"/>
  <c r="AO163" i="68"/>
  <c r="E249" i="62"/>
  <c r="E249" i="64" s="1"/>
  <c r="AO225" i="68"/>
  <c r="E212" i="62"/>
  <c r="E212" i="64" s="1"/>
  <c r="AO188" i="68"/>
  <c r="E204" i="62"/>
  <c r="E204" i="64" s="1"/>
  <c r="AO180" i="68"/>
  <c r="E235" i="62"/>
  <c r="E235" i="64" s="1"/>
  <c r="AO211" i="68"/>
  <c r="E197" i="62"/>
  <c r="E197" i="64" s="1"/>
  <c r="AO173" i="68"/>
  <c r="E188" i="62"/>
  <c r="E188" i="64" s="1"/>
  <c r="AO164" i="68"/>
  <c r="E210" i="62"/>
  <c r="E210" i="64" s="1"/>
  <c r="AO186" i="68"/>
  <c r="E191" i="62"/>
  <c r="AO167" i="68"/>
  <c r="E189" i="62"/>
  <c r="E189" i="64" s="1"/>
  <c r="AO165" i="68"/>
  <c r="E237" i="62"/>
  <c r="E237" i="64" s="1"/>
  <c r="AO213" i="68"/>
  <c r="F219" i="62"/>
  <c r="F219" i="64" s="1"/>
  <c r="AP195" i="68"/>
  <c r="F197" i="62"/>
  <c r="F197" i="64" s="1"/>
  <c r="AP173" i="68"/>
  <c r="F235" i="62"/>
  <c r="F235" i="64" s="1"/>
  <c r="AP211" i="68"/>
  <c r="F214" i="62"/>
  <c r="F214" i="64" s="1"/>
  <c r="AP190" i="68"/>
  <c r="F272" i="62"/>
  <c r="F272" i="64" s="1"/>
  <c r="AP248" i="68"/>
  <c r="F144" i="62"/>
  <c r="F144" i="64" s="1"/>
  <c r="AP120" i="68"/>
  <c r="F243" i="62"/>
  <c r="F243" i="64" s="1"/>
  <c r="AP219" i="68"/>
  <c r="F180" i="62"/>
  <c r="F180" i="64" s="1"/>
  <c r="AP156" i="68"/>
  <c r="F208" i="62"/>
  <c r="F208" i="64" s="1"/>
  <c r="AP184" i="68"/>
  <c r="F140" i="62"/>
  <c r="F140" i="64" s="1"/>
  <c r="AP116" i="68"/>
  <c r="F179" i="62"/>
  <c r="F179" i="64" s="1"/>
  <c r="AP155" i="68"/>
  <c r="F146" i="62"/>
  <c r="F146" i="64" s="1"/>
  <c r="AP122" i="68"/>
  <c r="F177" i="62"/>
  <c r="F177" i="64" s="1"/>
  <c r="AP153" i="68"/>
  <c r="F217" i="62"/>
  <c r="F217" i="64" s="1"/>
  <c r="AP193" i="68"/>
  <c r="E179" i="62"/>
  <c r="E179" i="64" s="1"/>
  <c r="AO155" i="68"/>
  <c r="E248" i="62"/>
  <c r="E248" i="64" s="1"/>
  <c r="AO224" i="68"/>
  <c r="F175" i="62"/>
  <c r="F175" i="64" s="1"/>
  <c r="AP151" i="68"/>
  <c r="E194" i="62"/>
  <c r="AO170" i="68"/>
  <c r="E255" i="62"/>
  <c r="M256" i="62" s="1"/>
  <c r="AY256" i="62" s="1"/>
  <c r="AO231" i="68"/>
  <c r="E223" i="62"/>
  <c r="E223" i="64" s="1"/>
  <c r="AO199" i="68"/>
  <c r="F224" i="62"/>
  <c r="F224" i="64" s="1"/>
  <c r="AP200" i="68"/>
  <c r="E245" i="62"/>
  <c r="E245" i="64" s="1"/>
  <c r="AO221" i="68"/>
  <c r="E205" i="62"/>
  <c r="E205" i="64" s="1"/>
  <c r="AO181" i="68"/>
  <c r="E198" i="62"/>
  <c r="AO174" i="68"/>
  <c r="E220" i="62"/>
  <c r="E220" i="64" s="1"/>
  <c r="AO196" i="68"/>
  <c r="E202" i="62"/>
  <c r="M203" i="62" s="1"/>
  <c r="AY203" i="62" s="1"/>
  <c r="AO178" i="68"/>
  <c r="E177" i="62"/>
  <c r="AO153" i="68"/>
  <c r="E233" i="62"/>
  <c r="E233" i="64" s="1"/>
  <c r="AO209" i="68"/>
  <c r="E258" i="62"/>
  <c r="AO234" i="68"/>
  <c r="E242" i="62"/>
  <c r="E242" i="64" s="1"/>
  <c r="AO218" i="68"/>
  <c r="E247" i="62"/>
  <c r="AO223" i="68"/>
  <c r="F226" i="62"/>
  <c r="F226" i="64" s="1"/>
  <c r="AP202" i="68"/>
  <c r="F220" i="62"/>
  <c r="F220" i="64" s="1"/>
  <c r="AP196" i="68"/>
  <c r="F249" i="62"/>
  <c r="F249" i="64" s="1"/>
  <c r="AP225" i="68"/>
  <c r="F222" i="62"/>
  <c r="F222" i="64" s="1"/>
  <c r="AP198" i="68"/>
  <c r="F167" i="62"/>
  <c r="F167" i="64" s="1"/>
  <c r="AP143" i="68"/>
  <c r="F251" i="62"/>
  <c r="F251" i="64" s="1"/>
  <c r="AP227" i="68"/>
  <c r="F173" i="62"/>
  <c r="F173" i="64" s="1"/>
  <c r="AP149" i="68"/>
  <c r="F201" i="62"/>
  <c r="F201" i="64" s="1"/>
  <c r="AP177" i="68"/>
  <c r="F132" i="62"/>
  <c r="F132" i="64" s="1"/>
  <c r="AP108" i="68"/>
  <c r="F171" i="62"/>
  <c r="F171" i="64" s="1"/>
  <c r="AP147" i="68"/>
  <c r="F199" i="62"/>
  <c r="F199" i="64" s="1"/>
  <c r="AP175" i="68"/>
  <c r="F138" i="62"/>
  <c r="F138" i="64" s="1"/>
  <c r="AP114" i="68"/>
  <c r="F169" i="62"/>
  <c r="F169" i="64" s="1"/>
  <c r="AP145" i="68"/>
  <c r="F225" i="62"/>
  <c r="F225" i="64" s="1"/>
  <c r="AP201" i="68"/>
  <c r="E186" i="62"/>
  <c r="E186" i="64" s="1"/>
  <c r="AO162" i="68"/>
  <c r="E254" i="62"/>
  <c r="E254" i="64" s="1"/>
  <c r="AO230" i="68"/>
  <c r="F210" i="62"/>
  <c r="F210" i="64" s="1"/>
  <c r="AP186" i="68"/>
  <c r="E208" i="62"/>
  <c r="M209" i="62" s="1"/>
  <c r="AY209" i="62" s="1"/>
  <c r="AO184" i="68"/>
  <c r="E263" i="62"/>
  <c r="AO239" i="68"/>
  <c r="E232" i="62"/>
  <c r="E232" i="64" s="1"/>
  <c r="AO208" i="68"/>
  <c r="E161" i="62"/>
  <c r="E161" i="64" s="1"/>
  <c r="AO137" i="68"/>
  <c r="E256" i="62"/>
  <c r="AO232" i="68"/>
  <c r="E217" i="62"/>
  <c r="M218" i="62" s="1"/>
  <c r="AO193" i="68"/>
  <c r="E206" i="62"/>
  <c r="AO182" i="68"/>
  <c r="F168" i="62"/>
  <c r="F168" i="64" s="1"/>
  <c r="AP144" i="68"/>
  <c r="E230" i="62"/>
  <c r="E230" i="64" s="1"/>
  <c r="AO206" i="68"/>
  <c r="E211" i="62"/>
  <c r="M212" i="62" s="1"/>
  <c r="AO187" i="68"/>
  <c r="E229" i="62"/>
  <c r="M230" i="62" s="1"/>
  <c r="AY230" i="62" s="1"/>
  <c r="AO205" i="68"/>
  <c r="E253" i="62"/>
  <c r="E253" i="64" s="1"/>
  <c r="AO229" i="68"/>
  <c r="E155" i="62"/>
  <c r="E155" i="64" s="1"/>
  <c r="AO131" i="68"/>
  <c r="F233" i="62"/>
  <c r="F233" i="64" s="1"/>
  <c r="AP209" i="68"/>
  <c r="F227" i="62"/>
  <c r="F227" i="64" s="1"/>
  <c r="AP203" i="68"/>
  <c r="F142" i="62"/>
  <c r="F142" i="64" s="1"/>
  <c r="AP118" i="68"/>
  <c r="F256" i="62"/>
  <c r="F256" i="64" s="1"/>
  <c r="AP232" i="68"/>
  <c r="F228" i="62"/>
  <c r="F228" i="64" s="1"/>
  <c r="AP204" i="68"/>
  <c r="F189" i="62"/>
  <c r="F189" i="64" s="1"/>
  <c r="AP165" i="68"/>
  <c r="F258" i="62"/>
  <c r="F258" i="64" s="1"/>
  <c r="AP234" i="68"/>
  <c r="F165" i="62"/>
  <c r="F165" i="64" s="1"/>
  <c r="AP141" i="68"/>
  <c r="F194" i="62"/>
  <c r="F194" i="64" s="1"/>
  <c r="AP170" i="68"/>
  <c r="F163" i="62"/>
  <c r="F163" i="64" s="1"/>
  <c r="AP139" i="68"/>
  <c r="F193" i="62"/>
  <c r="F193" i="64" s="1"/>
  <c r="AP169" i="68"/>
  <c r="F130" i="62"/>
  <c r="F130" i="64" s="1"/>
  <c r="AP106" i="68"/>
  <c r="F161" i="62"/>
  <c r="F161" i="64" s="1"/>
  <c r="AP137" i="68"/>
  <c r="F231" i="62"/>
  <c r="F231" i="64" s="1"/>
  <c r="AP207" i="68"/>
  <c r="E193" i="62"/>
  <c r="E193" i="64" s="1"/>
  <c r="AO169" i="68"/>
  <c r="F218" i="62"/>
  <c r="F218" i="64" s="1"/>
  <c r="AP194" i="68"/>
  <c r="E215" i="62"/>
  <c r="AO191" i="68"/>
  <c r="E268" i="62"/>
  <c r="AO244" i="68"/>
  <c r="F207" i="62"/>
  <c r="F207" i="64" s="1"/>
  <c r="AP183" i="68"/>
  <c r="E158" i="62"/>
  <c r="E158" i="64" s="1"/>
  <c r="AO134" i="68"/>
  <c r="E243" i="62"/>
  <c r="AO219" i="68"/>
  <c r="E172" i="62"/>
  <c r="AO148" i="68"/>
  <c r="E265" i="62"/>
  <c r="E265" i="64" s="1"/>
  <c r="AO241" i="68"/>
  <c r="E226" i="62"/>
  <c r="AO202" i="68"/>
  <c r="F252" i="62"/>
  <c r="F252" i="64" s="1"/>
  <c r="AP228" i="68"/>
  <c r="E156" i="62"/>
  <c r="E156" i="64" s="1"/>
  <c r="AO132" i="68"/>
  <c r="E239" i="62"/>
  <c r="E239" i="64" s="1"/>
  <c r="AO215" i="68"/>
  <c r="E222" i="62"/>
  <c r="E222" i="64" s="1"/>
  <c r="AO198" i="68"/>
  <c r="E252" i="62"/>
  <c r="AO228" i="68"/>
  <c r="F238" i="62"/>
  <c r="F238" i="64" s="1"/>
  <c r="AP214" i="68"/>
  <c r="F244" i="62"/>
  <c r="F244" i="64" s="1"/>
  <c r="AP220" i="68"/>
  <c r="E250" i="62"/>
  <c r="AO226" i="68"/>
  <c r="F259" i="62"/>
  <c r="F259" i="64" s="1"/>
  <c r="AP235" i="68"/>
  <c r="F135" i="62"/>
  <c r="F135" i="64" s="1"/>
  <c r="AP111" i="68"/>
  <c r="F240" i="62"/>
  <c r="F240" i="64" s="1"/>
  <c r="AP216" i="68"/>
  <c r="F234" i="62"/>
  <c r="F234" i="64" s="1"/>
  <c r="AP210" i="68"/>
  <c r="F160" i="62"/>
  <c r="F160" i="64" s="1"/>
  <c r="AP136" i="68"/>
  <c r="F264" i="62"/>
  <c r="F264" i="64" s="1"/>
  <c r="AP240" i="68"/>
  <c r="F236" i="62"/>
  <c r="F236" i="64" s="1"/>
  <c r="AP212" i="68"/>
  <c r="F205" i="62"/>
  <c r="F205" i="64" s="1"/>
  <c r="AP181" i="68"/>
  <c r="F266" i="62"/>
  <c r="F266" i="64" s="1"/>
  <c r="AP242" i="68"/>
  <c r="F157" i="62"/>
  <c r="F157" i="64" s="1"/>
  <c r="AP133" i="68"/>
  <c r="F187" i="62"/>
  <c r="F187" i="64" s="1"/>
  <c r="AP163" i="68"/>
  <c r="F155" i="62"/>
  <c r="F155" i="64" s="1"/>
  <c r="AP131" i="68"/>
  <c r="F185" i="62"/>
  <c r="F185" i="64" s="1"/>
  <c r="AP161" i="68"/>
  <c r="F153" i="62"/>
  <c r="F153" i="64" s="1"/>
  <c r="AP129" i="68"/>
  <c r="F239" i="62"/>
  <c r="F239" i="64" s="1"/>
  <c r="AP215" i="68"/>
  <c r="E201" i="62"/>
  <c r="AO177" i="68"/>
  <c r="F232" i="62"/>
  <c r="F232" i="64" s="1"/>
  <c r="AP208" i="68"/>
  <c r="E154" i="62"/>
  <c r="AO130" i="68"/>
  <c r="E221" i="62"/>
  <c r="E221" i="64" s="1"/>
  <c r="AO197" i="68"/>
  <c r="E170" i="62"/>
  <c r="AO146" i="68"/>
  <c r="E262" i="62"/>
  <c r="AO238" i="68"/>
  <c r="E159" i="62"/>
  <c r="AO135" i="68"/>
  <c r="E185" i="62"/>
  <c r="E185" i="64" s="1"/>
  <c r="AO161" i="68"/>
  <c r="E236" i="62"/>
  <c r="AO212" i="68"/>
  <c r="E168" i="62"/>
  <c r="E168" i="64" s="1"/>
  <c r="AO144" i="68"/>
  <c r="E251" i="62"/>
  <c r="AO227" i="68"/>
  <c r="E231" i="62"/>
  <c r="E231" i="64" s="1"/>
  <c r="AO207" i="68"/>
  <c r="E271" i="62"/>
  <c r="E271" i="64" s="1"/>
  <c r="AO247" i="68"/>
  <c r="E219" i="62"/>
  <c r="E219" i="64" s="1"/>
  <c r="AO195" i="68"/>
  <c r="E165" i="62"/>
  <c r="AO141" i="68"/>
  <c r="E218" i="62"/>
  <c r="E218" i="64" s="1"/>
  <c r="AO194" i="68"/>
  <c r="F158" i="62"/>
  <c r="F158" i="64" s="1"/>
  <c r="AP134" i="68"/>
  <c r="F247" i="62"/>
  <c r="F247" i="64" s="1"/>
  <c r="AP223" i="68"/>
  <c r="F241" i="62"/>
  <c r="F241" i="64" s="1"/>
  <c r="AP217" i="68"/>
  <c r="F182" i="62"/>
  <c r="F182" i="64" s="1"/>
  <c r="AP158" i="68"/>
  <c r="F271" i="62"/>
  <c r="F271" i="64" s="1"/>
  <c r="AP247" i="68"/>
  <c r="E163" i="62"/>
  <c r="AO139" i="68"/>
  <c r="F143" i="62"/>
  <c r="F143" i="64" s="1"/>
  <c r="AP119" i="68"/>
  <c r="F242" i="62"/>
  <c r="F242" i="64" s="1"/>
  <c r="AP218" i="68"/>
  <c r="F215" i="62"/>
  <c r="F215" i="64" s="1"/>
  <c r="AP191" i="68"/>
  <c r="F209" i="62"/>
  <c r="F209" i="64" s="1"/>
  <c r="AP185" i="68"/>
  <c r="F149" i="62"/>
  <c r="F149" i="64" s="1"/>
  <c r="AP125" i="68"/>
  <c r="F172" i="62"/>
  <c r="F172" i="64" s="1"/>
  <c r="AP148" i="68"/>
  <c r="F147" i="62"/>
  <c r="F147" i="64" s="1"/>
  <c r="AP123" i="68"/>
  <c r="F178" i="62"/>
  <c r="F178" i="64" s="1"/>
  <c r="AP154" i="68"/>
  <c r="F206" i="62"/>
  <c r="F206" i="64" s="1"/>
  <c r="AP182" i="68"/>
  <c r="F145" i="62"/>
  <c r="F145" i="64" s="1"/>
  <c r="AP121" i="68"/>
  <c r="F128" i="62"/>
  <c r="F128" i="64" s="1"/>
  <c r="AP104" i="68"/>
  <c r="F245" i="62"/>
  <c r="F245" i="64" s="1"/>
  <c r="AP221" i="68"/>
  <c r="E207" i="62"/>
  <c r="AO183" i="68"/>
  <c r="F246" i="62"/>
  <c r="F246" i="64" s="1"/>
  <c r="AP222" i="68"/>
  <c r="E167" i="62"/>
  <c r="AO143" i="68"/>
  <c r="E228" i="62"/>
  <c r="M229" i="62" s="1"/>
  <c r="AY229" i="62" s="1"/>
  <c r="AO204" i="68"/>
  <c r="E182" i="62"/>
  <c r="AO158" i="68"/>
  <c r="E272" i="62"/>
  <c r="E272" i="64" s="1"/>
  <c r="AO248" i="68"/>
  <c r="E171" i="62"/>
  <c r="M172" i="62" s="1"/>
  <c r="AO147" i="68"/>
  <c r="E196" i="62"/>
  <c r="AO172" i="68"/>
  <c r="F230" i="62"/>
  <c r="F230" i="64" s="1"/>
  <c r="AP206" i="68"/>
  <c r="E246" i="62"/>
  <c r="AO222" i="68"/>
  <c r="E153" i="62"/>
  <c r="E153" i="64" s="1"/>
  <c r="AO129" i="68"/>
  <c r="E178" i="62"/>
  <c r="E178" i="64" s="1"/>
  <c r="AO154" i="68"/>
  <c r="E260" i="62"/>
  <c r="AO236" i="68"/>
  <c r="F190" i="62"/>
  <c r="F190" i="64" s="1"/>
  <c r="AP166" i="68"/>
  <c r="E157" i="62"/>
  <c r="E157" i="64" s="1"/>
  <c r="AO133" i="68"/>
  <c r="F216" i="62"/>
  <c r="F216" i="64" s="1"/>
  <c r="AP192" i="68"/>
  <c r="E209" i="62"/>
  <c r="E209" i="64" s="1"/>
  <c r="AO185" i="68"/>
  <c r="E269" i="62"/>
  <c r="AO245" i="68"/>
  <c r="E261" i="62"/>
  <c r="E261" i="64" s="1"/>
  <c r="AO237" i="68"/>
  <c r="E267" i="62"/>
  <c r="E267" i="64" s="1"/>
  <c r="AO243" i="68"/>
  <c r="J6" i="60"/>
  <c r="J58" i="72"/>
  <c r="J65" i="60"/>
  <c r="J117" i="72"/>
  <c r="E38" i="62"/>
  <c r="F31" i="72"/>
  <c r="F61" i="62"/>
  <c r="F61" i="64" s="1"/>
  <c r="G54" i="72"/>
  <c r="E39" i="62"/>
  <c r="F32" i="72"/>
  <c r="J46" i="60"/>
  <c r="J98" i="72"/>
  <c r="J29" i="60"/>
  <c r="J81" i="72"/>
  <c r="J54" i="60"/>
  <c r="J106" i="72"/>
  <c r="J7" i="60"/>
  <c r="J59" i="72"/>
  <c r="J32" i="60"/>
  <c r="J84" i="72"/>
  <c r="J56" i="60"/>
  <c r="J108" i="72"/>
  <c r="J18" i="60"/>
  <c r="J70" i="72"/>
  <c r="J51" i="60"/>
  <c r="J103" i="72"/>
  <c r="E30" i="62"/>
  <c r="F23" i="72"/>
  <c r="E90" i="62"/>
  <c r="F83" i="72"/>
  <c r="F119" i="62"/>
  <c r="F119" i="64" s="1"/>
  <c r="G112" i="72"/>
  <c r="E24" i="62"/>
  <c r="F17" i="72"/>
  <c r="E91" i="62"/>
  <c r="F84" i="72"/>
  <c r="E32" i="62"/>
  <c r="F25" i="72"/>
  <c r="E104" i="62"/>
  <c r="F97" i="72"/>
  <c r="E19" i="62"/>
  <c r="F12" i="72"/>
  <c r="F77" i="62"/>
  <c r="F77" i="64" s="1"/>
  <c r="G70" i="72"/>
  <c r="G9" i="72"/>
  <c r="F16" i="62"/>
  <c r="F16" i="64" s="1"/>
  <c r="F111" i="62"/>
  <c r="F111" i="64" s="1"/>
  <c r="G104" i="72"/>
  <c r="F54" i="62"/>
  <c r="F54" i="64" s="1"/>
  <c r="G47" i="72"/>
  <c r="F88" i="62"/>
  <c r="F88" i="64" s="1"/>
  <c r="G81" i="72"/>
  <c r="G7" i="72"/>
  <c r="F14" i="62"/>
  <c r="F14" i="64" s="1"/>
  <c r="F115" i="62"/>
  <c r="F115" i="64" s="1"/>
  <c r="G108" i="72"/>
  <c r="F60" i="62"/>
  <c r="F60" i="64" s="1"/>
  <c r="G53" i="72"/>
  <c r="F86" i="62"/>
  <c r="F86" i="64" s="1"/>
  <c r="G79" i="72"/>
  <c r="F20" i="62"/>
  <c r="F20" i="64" s="1"/>
  <c r="G13" i="72"/>
  <c r="F58" i="62"/>
  <c r="F58" i="64" s="1"/>
  <c r="G51" i="72"/>
  <c r="F71" i="62"/>
  <c r="F71" i="64" s="1"/>
  <c r="G64" i="72"/>
  <c r="F10" i="62"/>
  <c r="F10" i="64" s="1"/>
  <c r="G3" i="72"/>
  <c r="E27" i="62"/>
  <c r="F20" i="72"/>
  <c r="E21" i="62"/>
  <c r="F14" i="72"/>
  <c r="E88" i="62"/>
  <c r="F81" i="72"/>
  <c r="E140" i="62"/>
  <c r="Z226" i="3"/>
  <c r="F78" i="62"/>
  <c r="F78" i="64" s="1"/>
  <c r="G71" i="72"/>
  <c r="E29" i="62"/>
  <c r="F22" i="72"/>
  <c r="E89" i="62"/>
  <c r="F82" i="72"/>
  <c r="E40" i="62"/>
  <c r="F33" i="72"/>
  <c r="E86" i="62"/>
  <c r="F79" i="72"/>
  <c r="E152" i="62"/>
  <c r="J44" i="60"/>
  <c r="J96" i="72"/>
  <c r="E28" i="62"/>
  <c r="F21" i="72"/>
  <c r="J36" i="60"/>
  <c r="J88" i="72"/>
  <c r="C81" i="66"/>
  <c r="Q81" i="66"/>
  <c r="I81" i="66"/>
  <c r="C89" i="64"/>
  <c r="R89" i="64" s="1"/>
  <c r="AX89" i="62"/>
  <c r="C122" i="66"/>
  <c r="Q122" i="66"/>
  <c r="I122" i="66"/>
  <c r="C91" i="66"/>
  <c r="I91" i="66"/>
  <c r="Q91" i="66"/>
  <c r="C99" i="64"/>
  <c r="R99" i="64" s="1"/>
  <c r="AX99" i="62"/>
  <c r="C116" i="66"/>
  <c r="Q116" i="66"/>
  <c r="I116" i="66"/>
  <c r="C124" i="64"/>
  <c r="R124" i="64" s="1"/>
  <c r="AX124" i="62"/>
  <c r="C125" i="66"/>
  <c r="Q125" i="66"/>
  <c r="I125" i="66"/>
  <c r="Q118" i="66"/>
  <c r="C118" i="66"/>
  <c r="I118" i="66"/>
  <c r="C126" i="64"/>
  <c r="R126" i="64" s="1"/>
  <c r="AX126" i="62"/>
  <c r="C79" i="64"/>
  <c r="R79" i="64" s="1"/>
  <c r="AX79" i="62"/>
  <c r="C135" i="66"/>
  <c r="Q135" i="66"/>
  <c r="I135" i="66"/>
  <c r="C128" i="66"/>
  <c r="Q128" i="66"/>
  <c r="I128" i="66"/>
  <c r="F63" i="62"/>
  <c r="F63" i="64" s="1"/>
  <c r="G56" i="72"/>
  <c r="F45" i="62"/>
  <c r="F45" i="64" s="1"/>
  <c r="G38" i="72"/>
  <c r="F43" i="62"/>
  <c r="F43" i="64" s="1"/>
  <c r="G36" i="72"/>
  <c r="J21" i="60"/>
  <c r="J73" i="72"/>
  <c r="J37" i="60"/>
  <c r="J89" i="72"/>
  <c r="J60" i="60"/>
  <c r="J112" i="72"/>
  <c r="J15" i="60"/>
  <c r="J67" i="72"/>
  <c r="J40" i="60"/>
  <c r="J92" i="72"/>
  <c r="J63" i="60"/>
  <c r="J115" i="72"/>
  <c r="J26" i="60"/>
  <c r="J78" i="72"/>
  <c r="J58" i="60"/>
  <c r="J110" i="72"/>
  <c r="E43" i="62"/>
  <c r="F36" i="72"/>
  <c r="E102" i="62"/>
  <c r="F95" i="72"/>
  <c r="E31" i="62"/>
  <c r="F24" i="72"/>
  <c r="E50" i="62"/>
  <c r="F43" i="72"/>
  <c r="E110" i="62"/>
  <c r="F103" i="72"/>
  <c r="E26" i="62"/>
  <c r="F19" i="72"/>
  <c r="F69" i="62"/>
  <c r="F69" i="64" s="1"/>
  <c r="G62" i="72"/>
  <c r="F103" i="62"/>
  <c r="F103" i="64" s="1"/>
  <c r="G96" i="72"/>
  <c r="F47" i="62"/>
  <c r="F47" i="64" s="1"/>
  <c r="G40" i="72"/>
  <c r="F75" i="62"/>
  <c r="F75" i="64" s="1"/>
  <c r="G68" i="72"/>
  <c r="F109" i="62"/>
  <c r="F109" i="64" s="1"/>
  <c r="G102" i="72"/>
  <c r="F52" i="62"/>
  <c r="F52" i="64" s="1"/>
  <c r="G45" i="72"/>
  <c r="F80" i="62"/>
  <c r="F80" i="64" s="1"/>
  <c r="G73" i="72"/>
  <c r="F12" i="62"/>
  <c r="F12" i="64" s="1"/>
  <c r="G5" i="72"/>
  <c r="F51" i="62"/>
  <c r="F51" i="64" s="1"/>
  <c r="G44" i="72"/>
  <c r="F65" i="62"/>
  <c r="F65" i="64" s="1"/>
  <c r="G58" i="72"/>
  <c r="E33" i="62"/>
  <c r="F26" i="72"/>
  <c r="E35" i="62"/>
  <c r="F28" i="72"/>
  <c r="E95" i="62"/>
  <c r="F88" i="72"/>
  <c r="E147" i="62"/>
  <c r="F112" i="62"/>
  <c r="F112" i="64" s="1"/>
  <c r="G105" i="72"/>
  <c r="E36" i="62"/>
  <c r="F29" i="72"/>
  <c r="E96" i="62"/>
  <c r="F89" i="72"/>
  <c r="E80" i="62"/>
  <c r="F73" i="72"/>
  <c r="E47" i="62"/>
  <c r="F40" i="72"/>
  <c r="E105" i="62"/>
  <c r="F98" i="72"/>
  <c r="E73" i="62"/>
  <c r="F66" i="72"/>
  <c r="E94" i="62"/>
  <c r="F87" i="72"/>
  <c r="C105" i="66"/>
  <c r="Q105" i="66"/>
  <c r="I105" i="66"/>
  <c r="C113" i="64"/>
  <c r="R113" i="64" s="1"/>
  <c r="AX113" i="62"/>
  <c r="C82" i="66"/>
  <c r="Q82" i="66"/>
  <c r="I82" i="66"/>
  <c r="C90" i="64"/>
  <c r="R90" i="64" s="1"/>
  <c r="AX90" i="62"/>
  <c r="C115" i="66"/>
  <c r="I115" i="66"/>
  <c r="Q115" i="66"/>
  <c r="C123" i="64"/>
  <c r="R123" i="64" s="1"/>
  <c r="AX123" i="62"/>
  <c r="C76" i="66"/>
  <c r="Q76" i="66"/>
  <c r="I76" i="66"/>
  <c r="C84" i="64"/>
  <c r="R84" i="64" s="1"/>
  <c r="AX84" i="62"/>
  <c r="C140" i="66"/>
  <c r="Q140" i="66"/>
  <c r="I140" i="66"/>
  <c r="C85" i="66"/>
  <c r="Q85" i="66"/>
  <c r="I85" i="66"/>
  <c r="C93" i="64"/>
  <c r="R93" i="64" s="1"/>
  <c r="AX93" i="62"/>
  <c r="C117" i="64"/>
  <c r="R117" i="64" s="1"/>
  <c r="AX117" i="62"/>
  <c r="C78" i="66"/>
  <c r="Q78" i="66"/>
  <c r="I78" i="66"/>
  <c r="C86" i="64"/>
  <c r="R86" i="64" s="1"/>
  <c r="AX86" i="62"/>
  <c r="C142" i="66"/>
  <c r="Q142" i="66"/>
  <c r="I142" i="66"/>
  <c r="C95" i="66"/>
  <c r="Q95" i="66"/>
  <c r="I95" i="66"/>
  <c r="C103" i="64"/>
  <c r="R103" i="64" s="1"/>
  <c r="AX103" i="62"/>
  <c r="C88" i="66"/>
  <c r="Q88" i="66"/>
  <c r="I88" i="66"/>
  <c r="C96" i="64"/>
  <c r="R96" i="64" s="1"/>
  <c r="AX96" i="62"/>
  <c r="J23" i="60"/>
  <c r="J75" i="72"/>
  <c r="J48" i="60"/>
  <c r="J100" i="72"/>
  <c r="J34" i="60"/>
  <c r="J86" i="72"/>
  <c r="J3" i="60"/>
  <c r="J55" i="72"/>
  <c r="E49" i="62"/>
  <c r="F42" i="72"/>
  <c r="M184" i="62"/>
  <c r="AY184" i="62" s="1"/>
  <c r="F56" i="62"/>
  <c r="F56" i="64" s="1"/>
  <c r="G49" i="72"/>
  <c r="F113" i="62"/>
  <c r="F113" i="64" s="1"/>
  <c r="G106" i="72"/>
  <c r="E101" i="62"/>
  <c r="F94" i="72"/>
  <c r="E6" i="62"/>
  <c r="E6" i="64" s="1"/>
  <c r="E97" i="62"/>
  <c r="F90" i="72"/>
  <c r="E34" i="62"/>
  <c r="F27" i="72"/>
  <c r="F105" i="62"/>
  <c r="F105" i="64" s="1"/>
  <c r="G98" i="72"/>
  <c r="E66" i="62"/>
  <c r="F59" i="72"/>
  <c r="C9" i="64"/>
  <c r="AX9" i="62"/>
  <c r="C129" i="66"/>
  <c r="Q129" i="66"/>
  <c r="I129" i="66"/>
  <c r="C106" i="66"/>
  <c r="I106" i="66"/>
  <c r="Q106" i="66"/>
  <c r="C114" i="64"/>
  <c r="R114" i="64" s="1"/>
  <c r="AX114" i="62"/>
  <c r="C75" i="66"/>
  <c r="I75" i="66"/>
  <c r="Q75" i="66"/>
  <c r="C83" i="64"/>
  <c r="R83" i="64" s="1"/>
  <c r="AX83" i="62"/>
  <c r="C139" i="66"/>
  <c r="I139" i="66"/>
  <c r="Q139" i="66"/>
  <c r="C100" i="66"/>
  <c r="Q100" i="66"/>
  <c r="I100" i="66"/>
  <c r="C108" i="64"/>
  <c r="R108" i="64" s="1"/>
  <c r="AX108" i="62"/>
  <c r="C109" i="66"/>
  <c r="Q109" i="66"/>
  <c r="I109" i="66"/>
  <c r="C102" i="66"/>
  <c r="Q102" i="66"/>
  <c r="I102" i="66"/>
  <c r="C110" i="64"/>
  <c r="R110" i="64" s="1"/>
  <c r="AX110" i="62"/>
  <c r="C119" i="66"/>
  <c r="Q119" i="66"/>
  <c r="I119" i="66"/>
  <c r="C112" i="66"/>
  <c r="Q112" i="66"/>
  <c r="I112" i="66"/>
  <c r="C120" i="64"/>
  <c r="R120" i="64" s="1"/>
  <c r="AX120" i="62"/>
  <c r="J53" i="60"/>
  <c r="J105" i="72"/>
  <c r="J14" i="60"/>
  <c r="J66" i="72"/>
  <c r="J31" i="60"/>
  <c r="J83" i="72"/>
  <c r="J55" i="60"/>
  <c r="J107" i="72"/>
  <c r="J17" i="60"/>
  <c r="J69" i="72"/>
  <c r="J42" i="60"/>
  <c r="J94" i="72"/>
  <c r="J11" i="60"/>
  <c r="J63" i="72"/>
  <c r="E55" i="62"/>
  <c r="F48" i="72"/>
  <c r="E121" i="62"/>
  <c r="F114" i="72"/>
  <c r="Z207" i="3"/>
  <c r="E44" i="62"/>
  <c r="F37" i="72"/>
  <c r="F41" i="62"/>
  <c r="F41" i="64" s="1"/>
  <c r="G34" i="72"/>
  <c r="E64" i="62"/>
  <c r="F57" i="72"/>
  <c r="E122" i="62"/>
  <c r="F115" i="72"/>
  <c r="Z208" i="3"/>
  <c r="E45" i="62"/>
  <c r="F38" i="72"/>
  <c r="F126" i="62"/>
  <c r="F126" i="64" s="1"/>
  <c r="G119" i="72"/>
  <c r="F55" i="62"/>
  <c r="F55" i="64" s="1"/>
  <c r="G48" i="72"/>
  <c r="F89" i="62"/>
  <c r="F89" i="64" s="1"/>
  <c r="G82" i="72"/>
  <c r="F31" i="62"/>
  <c r="F31" i="64" s="1"/>
  <c r="G24" i="72"/>
  <c r="F124" i="62"/>
  <c r="F124" i="64" s="1"/>
  <c r="G117" i="72"/>
  <c r="F53" i="62"/>
  <c r="F53" i="64" s="1"/>
  <c r="G46" i="72"/>
  <c r="F95" i="62"/>
  <c r="F95" i="64" s="1"/>
  <c r="G88" i="72"/>
  <c r="F37" i="62"/>
  <c r="F37" i="64" s="1"/>
  <c r="G30" i="72"/>
  <c r="F122" i="62"/>
  <c r="F122" i="64" s="1"/>
  <c r="G115" i="72"/>
  <c r="F66" i="62"/>
  <c r="F66" i="64" s="1"/>
  <c r="G59" i="72"/>
  <c r="F35" i="62"/>
  <c r="F35" i="64" s="1"/>
  <c r="G28" i="72"/>
  <c r="F106" i="62"/>
  <c r="F106" i="64" s="1"/>
  <c r="G99" i="72"/>
  <c r="F50" i="62"/>
  <c r="F50" i="64" s="1"/>
  <c r="G43" i="72"/>
  <c r="E46" i="62"/>
  <c r="F39" i="72"/>
  <c r="E48" i="62"/>
  <c r="F41" i="72"/>
  <c r="E107" i="62"/>
  <c r="F100" i="72"/>
  <c r="E166" i="64"/>
  <c r="E54" i="62"/>
  <c r="F47" i="72"/>
  <c r="E120" i="62"/>
  <c r="F113" i="72"/>
  <c r="Z206" i="3"/>
  <c r="E117" i="62"/>
  <c r="F110" i="72"/>
  <c r="J4" i="60"/>
  <c r="J56" i="72"/>
  <c r="E103" i="62"/>
  <c r="F96" i="72"/>
  <c r="E138" i="62"/>
  <c r="Z224" i="3"/>
  <c r="E58" i="62"/>
  <c r="F51" i="72"/>
  <c r="E59" i="62"/>
  <c r="F52" i="72"/>
  <c r="E112" i="62"/>
  <c r="F105" i="72"/>
  <c r="Z198" i="3"/>
  <c r="E79" i="62"/>
  <c r="F72" i="72"/>
  <c r="F6" i="72"/>
  <c r="E13" i="62"/>
  <c r="E130" i="62"/>
  <c r="Z216" i="3"/>
  <c r="C89" i="66"/>
  <c r="Q89" i="66"/>
  <c r="I89" i="66"/>
  <c r="C97" i="64"/>
  <c r="R97" i="64" s="1"/>
  <c r="AX97" i="62"/>
  <c r="C10" i="64"/>
  <c r="R10" i="64" s="1"/>
  <c r="AX10" i="62"/>
  <c r="C130" i="66"/>
  <c r="I130" i="66"/>
  <c r="Q130" i="66"/>
  <c r="C99" i="66"/>
  <c r="I99" i="66"/>
  <c r="Q99" i="66"/>
  <c r="C107" i="64"/>
  <c r="R107" i="64" s="1"/>
  <c r="AX107" i="62"/>
  <c r="C124" i="66"/>
  <c r="Q124" i="66"/>
  <c r="I124" i="66"/>
  <c r="Q133" i="66"/>
  <c r="C133" i="66"/>
  <c r="I133" i="66"/>
  <c r="C126" i="66"/>
  <c r="Q126" i="66"/>
  <c r="I126" i="66"/>
  <c r="C79" i="66"/>
  <c r="Q79" i="66"/>
  <c r="I79" i="66"/>
  <c r="C87" i="64"/>
  <c r="R87" i="64" s="1"/>
  <c r="AX87" i="62"/>
  <c r="C80" i="64"/>
  <c r="R80" i="64" s="1"/>
  <c r="AX80" i="62"/>
  <c r="C136" i="66"/>
  <c r="Q136" i="66"/>
  <c r="I136" i="66"/>
  <c r="E114" i="62"/>
  <c r="F107" i="72"/>
  <c r="Z200" i="3"/>
  <c r="F101" i="62"/>
  <c r="F101" i="64" s="1"/>
  <c r="G94" i="72"/>
  <c r="E41" i="62"/>
  <c r="F34" i="72"/>
  <c r="E108" i="62"/>
  <c r="F101" i="72"/>
  <c r="E100" i="62"/>
  <c r="F93" i="72"/>
  <c r="E85" i="62"/>
  <c r="F78" i="72"/>
  <c r="J20" i="60"/>
  <c r="J72" i="72"/>
  <c r="J59" i="60"/>
  <c r="J111" i="72"/>
  <c r="J22" i="60"/>
  <c r="J74" i="72"/>
  <c r="J39" i="60"/>
  <c r="J91" i="72"/>
  <c r="J62" i="60"/>
  <c r="J114" i="72"/>
  <c r="J25" i="60"/>
  <c r="J77" i="72"/>
  <c r="J50" i="60"/>
  <c r="J102" i="72"/>
  <c r="J19" i="60"/>
  <c r="J71" i="72"/>
  <c r="E62" i="62"/>
  <c r="F55" i="72"/>
  <c r="E127" i="62"/>
  <c r="Z213" i="3"/>
  <c r="E56" i="62"/>
  <c r="F49" i="72"/>
  <c r="F93" i="62"/>
  <c r="F93" i="64" s="1"/>
  <c r="G86" i="72"/>
  <c r="E71" i="62"/>
  <c r="F64" i="72"/>
  <c r="E129" i="62"/>
  <c r="Z215" i="3"/>
  <c r="E51" i="62"/>
  <c r="F44" i="72"/>
  <c r="F118" i="62"/>
  <c r="F118" i="64" s="1"/>
  <c r="G111" i="72"/>
  <c r="F48" i="62"/>
  <c r="F48" i="64" s="1"/>
  <c r="G41" i="72"/>
  <c r="F82" i="62"/>
  <c r="F82" i="64" s="1"/>
  <c r="G75" i="72"/>
  <c r="F23" i="62"/>
  <c r="F23" i="64" s="1"/>
  <c r="G16" i="72"/>
  <c r="F116" i="62"/>
  <c r="F116" i="64" s="1"/>
  <c r="G109" i="72"/>
  <c r="F46" i="62"/>
  <c r="F46" i="64" s="1"/>
  <c r="G39" i="72"/>
  <c r="F87" i="62"/>
  <c r="F87" i="64" s="1"/>
  <c r="G80" i="72"/>
  <c r="F29" i="62"/>
  <c r="F29" i="64" s="1"/>
  <c r="G22" i="72"/>
  <c r="F114" i="62"/>
  <c r="F114" i="64" s="1"/>
  <c r="G107" i="72"/>
  <c r="F59" i="62"/>
  <c r="F59" i="64" s="1"/>
  <c r="G52" i="72"/>
  <c r="F27" i="62"/>
  <c r="F27" i="64" s="1"/>
  <c r="G20" i="72"/>
  <c r="F99" i="62"/>
  <c r="F99" i="64" s="1"/>
  <c r="G92" i="72"/>
  <c r="F42" i="62"/>
  <c r="F42" i="64" s="1"/>
  <c r="G35" i="72"/>
  <c r="E52" i="62"/>
  <c r="F45" i="72"/>
  <c r="E60" i="62"/>
  <c r="F53" i="72"/>
  <c r="E113" i="62"/>
  <c r="F106" i="72"/>
  <c r="Z199" i="3"/>
  <c r="E61" i="62"/>
  <c r="F54" i="72"/>
  <c r="E126" i="62"/>
  <c r="F119" i="72"/>
  <c r="Z212" i="3"/>
  <c r="E194" i="64"/>
  <c r="M195" i="62"/>
  <c r="AY195" i="62" s="1"/>
  <c r="E135" i="62"/>
  <c r="Z221" i="3"/>
  <c r="E118" i="62"/>
  <c r="F111" i="72"/>
  <c r="Z204" i="3"/>
  <c r="E151" i="62"/>
  <c r="E87" i="62"/>
  <c r="F80" i="72"/>
  <c r="E93" i="62"/>
  <c r="F86" i="72"/>
  <c r="E131" i="62"/>
  <c r="Z217" i="3"/>
  <c r="J52" i="60"/>
  <c r="J104" i="72"/>
  <c r="E99" i="62"/>
  <c r="F92" i="72"/>
  <c r="C113" i="66"/>
  <c r="Q113" i="66"/>
  <c r="I113" i="66"/>
  <c r="C121" i="64"/>
  <c r="R121" i="64" s="1"/>
  <c r="AX121" i="62"/>
  <c r="C90" i="66"/>
  <c r="Q90" i="66"/>
  <c r="I90" i="66"/>
  <c r="C98" i="64"/>
  <c r="R98" i="64" s="1"/>
  <c r="AX98" i="62"/>
  <c r="C123" i="66"/>
  <c r="I123" i="66"/>
  <c r="Q123" i="66"/>
  <c r="C84" i="66"/>
  <c r="Q84" i="66"/>
  <c r="I84" i="66"/>
  <c r="C92" i="64"/>
  <c r="R92" i="64" s="1"/>
  <c r="AX92" i="62"/>
  <c r="C93" i="66"/>
  <c r="Q93" i="66"/>
  <c r="I93" i="66"/>
  <c r="C101" i="64"/>
  <c r="R101" i="64" s="1"/>
  <c r="AX101" i="62"/>
  <c r="C125" i="64"/>
  <c r="R125" i="64" s="1"/>
  <c r="AX125" i="62"/>
  <c r="C86" i="66"/>
  <c r="Q86" i="66"/>
  <c r="I86" i="66"/>
  <c r="C94" i="64"/>
  <c r="R94" i="64" s="1"/>
  <c r="AX94" i="62"/>
  <c r="C103" i="66"/>
  <c r="Q103" i="66"/>
  <c r="I103" i="66"/>
  <c r="C111" i="64"/>
  <c r="R111" i="64" s="1"/>
  <c r="AX111" i="62"/>
  <c r="Q8" i="66"/>
  <c r="I8" i="66"/>
  <c r="C96" i="66"/>
  <c r="Q96" i="66"/>
  <c r="I96" i="66"/>
  <c r="C104" i="64"/>
  <c r="R104" i="64" s="1"/>
  <c r="AX104" i="62"/>
  <c r="E57" i="62"/>
  <c r="F50" i="72"/>
  <c r="F97" i="62"/>
  <c r="F97" i="64" s="1"/>
  <c r="G90" i="72"/>
  <c r="E42" i="62"/>
  <c r="F35" i="72"/>
  <c r="J66" i="60"/>
  <c r="J118" i="72"/>
  <c r="E195" i="64"/>
  <c r="J67" i="60"/>
  <c r="J119" i="72"/>
  <c r="J30" i="60"/>
  <c r="J82" i="72"/>
  <c r="J47" i="60"/>
  <c r="J99" i="72"/>
  <c r="J8" i="60"/>
  <c r="J60" i="72"/>
  <c r="J33" i="60"/>
  <c r="J85" i="72"/>
  <c r="J57" i="60"/>
  <c r="J109" i="72"/>
  <c r="J27" i="60"/>
  <c r="J79" i="72"/>
  <c r="E9" i="62"/>
  <c r="F2" i="72"/>
  <c r="E69" i="62"/>
  <c r="F62" i="72"/>
  <c r="E63" i="62"/>
  <c r="F56" i="72"/>
  <c r="F120" i="62"/>
  <c r="F120" i="64" s="1"/>
  <c r="G113" i="72"/>
  <c r="E10" i="62"/>
  <c r="F3" i="72"/>
  <c r="E77" i="62"/>
  <c r="F70" i="72"/>
  <c r="E137" i="62"/>
  <c r="Z223" i="3"/>
  <c r="F49" i="62"/>
  <c r="F49" i="64" s="1"/>
  <c r="G42" i="72"/>
  <c r="E65" i="62"/>
  <c r="F58" i="72"/>
  <c r="F104" i="62"/>
  <c r="F104" i="64" s="1"/>
  <c r="G97" i="72"/>
  <c r="F40" i="62"/>
  <c r="F40" i="64" s="1"/>
  <c r="G33" i="72"/>
  <c r="F76" i="62"/>
  <c r="F76" i="64" s="1"/>
  <c r="G69" i="72"/>
  <c r="F15" i="62"/>
  <c r="F15" i="64" s="1"/>
  <c r="G8" i="72"/>
  <c r="F110" i="62"/>
  <c r="F110" i="64" s="1"/>
  <c r="G103" i="72"/>
  <c r="F38" i="62"/>
  <c r="F38" i="64" s="1"/>
  <c r="G31" i="72"/>
  <c r="F81" i="62"/>
  <c r="F81" i="64" s="1"/>
  <c r="G74" i="72"/>
  <c r="F21" i="62"/>
  <c r="F21" i="64" s="1"/>
  <c r="G14" i="72"/>
  <c r="F108" i="62"/>
  <c r="F108" i="64" s="1"/>
  <c r="G101" i="72"/>
  <c r="F44" i="62"/>
  <c r="F44" i="64" s="1"/>
  <c r="G37" i="72"/>
  <c r="F19" i="62"/>
  <c r="F19" i="64" s="1"/>
  <c r="G12" i="72"/>
  <c r="F92" i="62"/>
  <c r="F92" i="64" s="1"/>
  <c r="G85" i="72"/>
  <c r="F34" i="62"/>
  <c r="F34" i="64" s="1"/>
  <c r="G27" i="72"/>
  <c r="E5" i="62"/>
  <c r="E5" i="64" s="1"/>
  <c r="F9" i="62"/>
  <c r="F9" i="64" s="1"/>
  <c r="G2" i="72"/>
  <c r="E67" i="62"/>
  <c r="F60" i="72"/>
  <c r="E119" i="62"/>
  <c r="F112" i="72"/>
  <c r="Z205" i="3"/>
  <c r="E8" i="62"/>
  <c r="E68" i="62"/>
  <c r="F61" i="72"/>
  <c r="E134" i="62"/>
  <c r="Z220" i="3"/>
  <c r="E208" i="64"/>
  <c r="E263" i="64"/>
  <c r="E146" i="62"/>
  <c r="E136" i="62"/>
  <c r="Z222" i="3"/>
  <c r="M257" i="62"/>
  <c r="AY257" i="62" s="1"/>
  <c r="E106" i="62"/>
  <c r="F99" i="72"/>
  <c r="E217" i="64"/>
  <c r="J28" i="60"/>
  <c r="J80" i="72"/>
  <c r="E109" i="62"/>
  <c r="F102" i="72"/>
  <c r="E144" i="62"/>
  <c r="E115" i="62"/>
  <c r="F108" i="72"/>
  <c r="Z201" i="3"/>
  <c r="E142" i="62"/>
  <c r="C81" i="64"/>
  <c r="R81" i="64" s="1"/>
  <c r="AX81" i="62"/>
  <c r="C137" i="66"/>
  <c r="Q137" i="66"/>
  <c r="I137" i="66"/>
  <c r="C114" i="66"/>
  <c r="Q114" i="66"/>
  <c r="I114" i="66"/>
  <c r="C122" i="64"/>
  <c r="R122" i="64" s="1"/>
  <c r="AX122" i="62"/>
  <c r="C83" i="66"/>
  <c r="I83" i="66"/>
  <c r="Q83" i="66"/>
  <c r="C91" i="64"/>
  <c r="R91" i="64" s="1"/>
  <c r="AX91" i="62"/>
  <c r="C12" i="64"/>
  <c r="R12" i="64" s="1"/>
  <c r="AX12" i="62"/>
  <c r="C108" i="66"/>
  <c r="Q108" i="66"/>
  <c r="I108" i="66"/>
  <c r="C116" i="64"/>
  <c r="R116" i="64" s="1"/>
  <c r="AX116" i="62"/>
  <c r="C117" i="66"/>
  <c r="Q117" i="66"/>
  <c r="I117" i="66"/>
  <c r="C110" i="66"/>
  <c r="Q110" i="66"/>
  <c r="I110" i="66"/>
  <c r="C118" i="64"/>
  <c r="R118" i="64" s="1"/>
  <c r="AX118" i="62"/>
  <c r="C127" i="66"/>
  <c r="Q127" i="66"/>
  <c r="I127" i="66"/>
  <c r="C120" i="66"/>
  <c r="Q120" i="66"/>
  <c r="I120" i="66"/>
  <c r="J9" i="60"/>
  <c r="J61" i="72"/>
  <c r="E116" i="62"/>
  <c r="F109" i="72"/>
  <c r="Z202" i="3"/>
  <c r="M204" i="62"/>
  <c r="AY204" i="62" s="1"/>
  <c r="N203" i="62"/>
  <c r="AZ203" i="62" s="1"/>
  <c r="E123" i="62"/>
  <c r="F116" i="72"/>
  <c r="Z209" i="3"/>
  <c r="J5" i="60"/>
  <c r="J57" i="72"/>
  <c r="J13" i="60"/>
  <c r="J65" i="72"/>
  <c r="J38" i="60"/>
  <c r="J90" i="72"/>
  <c r="J61" i="60"/>
  <c r="J113" i="72"/>
  <c r="J16" i="60"/>
  <c r="J68" i="72"/>
  <c r="J41" i="60"/>
  <c r="J93" i="72"/>
  <c r="J2" i="60"/>
  <c r="J54" i="72"/>
  <c r="J64" i="60"/>
  <c r="J116" i="72"/>
  <c r="J35" i="60"/>
  <c r="J87" i="72"/>
  <c r="F25" i="62"/>
  <c r="F25" i="64" s="1"/>
  <c r="G18" i="72"/>
  <c r="E16" i="62"/>
  <c r="F9" i="72"/>
  <c r="E76" i="62"/>
  <c r="F69" i="72"/>
  <c r="F33" i="62"/>
  <c r="F33" i="64" s="1"/>
  <c r="G26" i="72"/>
  <c r="E70" i="62"/>
  <c r="F63" i="72"/>
  <c r="E18" i="62"/>
  <c r="F11" i="72"/>
  <c r="E92" i="62"/>
  <c r="F85" i="72"/>
  <c r="E143" i="62"/>
  <c r="F98" i="62"/>
  <c r="F98" i="64" s="1"/>
  <c r="G91" i="72"/>
  <c r="E72" i="62"/>
  <c r="F65" i="72"/>
  <c r="F90" i="62"/>
  <c r="F90" i="64" s="1"/>
  <c r="G83" i="72"/>
  <c r="F32" i="62"/>
  <c r="F32" i="64" s="1"/>
  <c r="G25" i="72"/>
  <c r="F125" i="62"/>
  <c r="F125" i="64" s="1"/>
  <c r="G118" i="72"/>
  <c r="F68" i="62"/>
  <c r="F68" i="64" s="1"/>
  <c r="G61" i="72"/>
  <c r="F102" i="62"/>
  <c r="F102" i="64" s="1"/>
  <c r="G95" i="72"/>
  <c r="F30" i="62"/>
  <c r="F30" i="64" s="1"/>
  <c r="G23" i="72"/>
  <c r="F74" i="62"/>
  <c r="F74" i="64" s="1"/>
  <c r="G67" i="72"/>
  <c r="G6" i="72"/>
  <c r="F13" i="62"/>
  <c r="F13" i="64" s="1"/>
  <c r="F100" i="62"/>
  <c r="F100" i="64" s="1"/>
  <c r="G93" i="72"/>
  <c r="F36" i="62"/>
  <c r="F36" i="64" s="1"/>
  <c r="G29" i="72"/>
  <c r="F85" i="62"/>
  <c r="F85" i="64" s="1"/>
  <c r="G78" i="72"/>
  <c r="F11" i="62"/>
  <c r="F11" i="64" s="1"/>
  <c r="G4" i="72"/>
  <c r="F84" i="62"/>
  <c r="F84" i="64" s="1"/>
  <c r="G77" i="72"/>
  <c r="F26" i="62"/>
  <c r="F26" i="64" s="1"/>
  <c r="G19" i="72"/>
  <c r="F5" i="72"/>
  <c r="E12" i="62"/>
  <c r="F70" i="62"/>
  <c r="F70" i="64" s="1"/>
  <c r="G63" i="72"/>
  <c r="E7" i="62"/>
  <c r="E7" i="64" s="1"/>
  <c r="E74" i="62"/>
  <c r="F67" i="72"/>
  <c r="E125" i="62"/>
  <c r="F118" i="72"/>
  <c r="E15" i="62"/>
  <c r="F8" i="72"/>
  <c r="E75" i="62"/>
  <c r="F68" i="72"/>
  <c r="E148" i="62"/>
  <c r="E215" i="64"/>
  <c r="E268" i="64"/>
  <c r="E243" i="64"/>
  <c r="E149" i="62"/>
  <c r="J12" i="60"/>
  <c r="J64" i="72"/>
  <c r="E172" i="64"/>
  <c r="M266" i="62"/>
  <c r="AY266" i="62" s="1"/>
  <c r="E124" i="62"/>
  <c r="F117" i="72"/>
  <c r="Z210" i="3"/>
  <c r="E128" i="62"/>
  <c r="Z214" i="3"/>
  <c r="E132" i="62"/>
  <c r="Z218" i="3"/>
  <c r="M253" i="62"/>
  <c r="AY253" i="62" s="1"/>
  <c r="C41" i="64"/>
  <c r="R41" i="64" s="1"/>
  <c r="V41" i="62"/>
  <c r="C97" i="66"/>
  <c r="Q97" i="66"/>
  <c r="I97" i="66"/>
  <c r="C105" i="64"/>
  <c r="R105" i="64" s="1"/>
  <c r="AX105" i="62"/>
  <c r="C82" i="64"/>
  <c r="R82" i="64" s="1"/>
  <c r="AX82" i="62"/>
  <c r="C138" i="66"/>
  <c r="I138" i="66"/>
  <c r="Q138" i="66"/>
  <c r="C11" i="64"/>
  <c r="R11" i="64" s="1"/>
  <c r="AX11" i="62"/>
  <c r="C107" i="66"/>
  <c r="I107" i="66"/>
  <c r="Q107" i="66"/>
  <c r="C115" i="64"/>
  <c r="R115" i="64" s="1"/>
  <c r="AX115" i="62"/>
  <c r="C132" i="66"/>
  <c r="Q132" i="66"/>
  <c r="I132" i="66"/>
  <c r="C77" i="66"/>
  <c r="Q77" i="66"/>
  <c r="I77" i="66"/>
  <c r="C85" i="64"/>
  <c r="R85" i="64" s="1"/>
  <c r="AX85" i="62"/>
  <c r="C141" i="66"/>
  <c r="Q141" i="66"/>
  <c r="I141" i="66"/>
  <c r="C134" i="66"/>
  <c r="Q134" i="66"/>
  <c r="I134" i="66"/>
  <c r="C87" i="66"/>
  <c r="Q87" i="66"/>
  <c r="I87" i="66"/>
  <c r="C95" i="64"/>
  <c r="R95" i="64" s="1"/>
  <c r="AX95" i="62"/>
  <c r="C80" i="66"/>
  <c r="Q80" i="66"/>
  <c r="I80" i="66"/>
  <c r="C88" i="64"/>
  <c r="R88" i="64" s="1"/>
  <c r="AX88" i="62"/>
  <c r="J45" i="60"/>
  <c r="J97" i="72"/>
  <c r="E37" i="62"/>
  <c r="F30" i="72"/>
  <c r="F39" i="62"/>
  <c r="F39" i="64" s="1"/>
  <c r="G32" i="72"/>
  <c r="F73" i="62"/>
  <c r="F73" i="64" s="1"/>
  <c r="G66" i="72"/>
  <c r="F57" i="62"/>
  <c r="F57" i="64" s="1"/>
  <c r="G50" i="72"/>
  <c r="J24" i="60"/>
  <c r="J76" i="72"/>
  <c r="J49" i="60"/>
  <c r="J101" i="72"/>
  <c r="J10" i="60"/>
  <c r="J62" i="72"/>
  <c r="J43" i="60"/>
  <c r="J95" i="72"/>
  <c r="E23" i="62"/>
  <c r="F16" i="72"/>
  <c r="E83" i="62"/>
  <c r="F76" i="72"/>
  <c r="F91" i="62"/>
  <c r="F91" i="64" s="1"/>
  <c r="G84" i="72"/>
  <c r="F10" i="72"/>
  <c r="E17" i="62"/>
  <c r="E84" i="62"/>
  <c r="F77" i="72"/>
  <c r="E25" i="62"/>
  <c r="F18" i="72"/>
  <c r="E98" i="62"/>
  <c r="F91" i="72"/>
  <c r="E150" i="62"/>
  <c r="F121" i="62"/>
  <c r="F121" i="64" s="1"/>
  <c r="G114" i="72"/>
  <c r="E11" i="62"/>
  <c r="F4" i="72"/>
  <c r="E78" i="62"/>
  <c r="F71" i="72"/>
  <c r="F83" i="62"/>
  <c r="F83" i="64" s="1"/>
  <c r="G76" i="72"/>
  <c r="F24" i="62"/>
  <c r="F24" i="64" s="1"/>
  <c r="G17" i="72"/>
  <c r="F117" i="62"/>
  <c r="F117" i="64" s="1"/>
  <c r="G110" i="72"/>
  <c r="F62" i="62"/>
  <c r="F62" i="64" s="1"/>
  <c r="G55" i="72"/>
  <c r="F96" i="62"/>
  <c r="F96" i="64" s="1"/>
  <c r="G89" i="72"/>
  <c r="F22" i="62"/>
  <c r="F22" i="64" s="1"/>
  <c r="G15" i="72"/>
  <c r="F123" i="62"/>
  <c r="F123" i="64" s="1"/>
  <c r="G116" i="72"/>
  <c r="F67" i="62"/>
  <c r="F67" i="64" s="1"/>
  <c r="G60" i="72"/>
  <c r="F94" i="62"/>
  <c r="F94" i="64" s="1"/>
  <c r="G87" i="72"/>
  <c r="F28" i="62"/>
  <c r="F28" i="64" s="1"/>
  <c r="G21" i="72"/>
  <c r="F72" i="62"/>
  <c r="F72" i="64" s="1"/>
  <c r="G65" i="72"/>
  <c r="F79" i="62"/>
  <c r="F79" i="64" s="1"/>
  <c r="G72" i="72"/>
  <c r="F18" i="62"/>
  <c r="F18" i="64" s="1"/>
  <c r="G11" i="72"/>
  <c r="E20" i="62"/>
  <c r="F13" i="72"/>
  <c r="F107" i="62"/>
  <c r="F107" i="64" s="1"/>
  <c r="G100" i="72"/>
  <c r="E14" i="62"/>
  <c r="F7" i="72"/>
  <c r="E81" i="62"/>
  <c r="F74" i="72"/>
  <c r="E133" i="62"/>
  <c r="Z219" i="3"/>
  <c r="G10" i="72"/>
  <c r="F17" i="62"/>
  <c r="F17" i="64" s="1"/>
  <c r="E22" i="62"/>
  <c r="F15" i="72"/>
  <c r="E82" i="62"/>
  <c r="F75" i="72"/>
  <c r="E170" i="64"/>
  <c r="E262" i="64"/>
  <c r="E53" i="62"/>
  <c r="F46" i="72"/>
  <c r="F64" i="62"/>
  <c r="F64" i="64" s="1"/>
  <c r="G57" i="72"/>
  <c r="E139" i="62"/>
  <c r="Z225" i="3"/>
  <c r="E236" i="64"/>
  <c r="E141" i="62"/>
  <c r="E145" i="62"/>
  <c r="E111" i="62"/>
  <c r="F104" i="72"/>
  <c r="Z197" i="3"/>
  <c r="C121" i="66"/>
  <c r="Q121" i="66"/>
  <c r="I121" i="66"/>
  <c r="C98" i="66"/>
  <c r="I98" i="66"/>
  <c r="Q98" i="66"/>
  <c r="C106" i="64"/>
  <c r="R106" i="64" s="1"/>
  <c r="AX106" i="62"/>
  <c r="C131" i="66"/>
  <c r="I131" i="66"/>
  <c r="Q131" i="66"/>
  <c r="C92" i="66"/>
  <c r="Q92" i="66"/>
  <c r="I92" i="66"/>
  <c r="C100" i="64"/>
  <c r="R100" i="64" s="1"/>
  <c r="AX100" i="62"/>
  <c r="Q101" i="66"/>
  <c r="C101" i="66"/>
  <c r="I101" i="66"/>
  <c r="C109" i="64"/>
  <c r="R109" i="64" s="1"/>
  <c r="AX109" i="62"/>
  <c r="C94" i="66"/>
  <c r="Q94" i="66"/>
  <c r="I94" i="66"/>
  <c r="C102" i="64"/>
  <c r="R102" i="64" s="1"/>
  <c r="AX102" i="62"/>
  <c r="C111" i="66"/>
  <c r="Q111" i="66"/>
  <c r="I111" i="66"/>
  <c r="C119" i="64"/>
  <c r="R119" i="64" s="1"/>
  <c r="AX119" i="62"/>
  <c r="C104" i="66"/>
  <c r="Q104" i="66"/>
  <c r="I104" i="66"/>
  <c r="C112" i="64"/>
  <c r="R112" i="64" s="1"/>
  <c r="AX112" i="62"/>
  <c r="I24" i="66"/>
  <c r="C24" i="66"/>
  <c r="I41" i="66"/>
  <c r="C41" i="66"/>
  <c r="I58" i="66"/>
  <c r="C58" i="66"/>
  <c r="I43" i="66"/>
  <c r="C43" i="66"/>
  <c r="I12" i="66"/>
  <c r="I21" i="66"/>
  <c r="I54" i="66"/>
  <c r="C54" i="66"/>
  <c r="I48" i="66"/>
  <c r="C48" i="66"/>
  <c r="I65" i="66"/>
  <c r="C65" i="66"/>
  <c r="I18" i="66"/>
  <c r="I67" i="66"/>
  <c r="C67" i="66"/>
  <c r="I36" i="66"/>
  <c r="C36" i="66"/>
  <c r="I47" i="66"/>
  <c r="C47" i="66"/>
  <c r="I45" i="66"/>
  <c r="C45" i="66"/>
  <c r="I14" i="66"/>
  <c r="Z73" i="66"/>
  <c r="I72" i="66"/>
  <c r="C72" i="66"/>
  <c r="I25" i="66"/>
  <c r="C25" i="66"/>
  <c r="I42" i="66"/>
  <c r="C42" i="66"/>
  <c r="Z72" i="66"/>
  <c r="I71" i="66"/>
  <c r="C71" i="66"/>
  <c r="I27" i="66"/>
  <c r="C27" i="66"/>
  <c r="I60" i="66"/>
  <c r="C60" i="66"/>
  <c r="I69" i="66"/>
  <c r="C69" i="66"/>
  <c r="I38" i="66"/>
  <c r="C38" i="66"/>
  <c r="I55" i="66"/>
  <c r="C55" i="66"/>
  <c r="I32" i="66"/>
  <c r="C32" i="66"/>
  <c r="I49" i="66"/>
  <c r="C49" i="66"/>
  <c r="I66" i="66"/>
  <c r="C66" i="66"/>
  <c r="I51" i="66"/>
  <c r="C51" i="66"/>
  <c r="I15" i="66"/>
  <c r="I20" i="66"/>
  <c r="I29" i="66"/>
  <c r="C29" i="66"/>
  <c r="I62" i="66"/>
  <c r="C62" i="66"/>
  <c r="I56" i="66"/>
  <c r="C56" i="66"/>
  <c r="I39" i="66"/>
  <c r="C39" i="66"/>
  <c r="I9" i="66"/>
  <c r="Z74" i="66"/>
  <c r="I73" i="66"/>
  <c r="C73" i="66"/>
  <c r="I26" i="66"/>
  <c r="C26" i="66"/>
  <c r="I11" i="66"/>
  <c r="I44" i="66"/>
  <c r="C44" i="66"/>
  <c r="I53" i="66"/>
  <c r="C53" i="66"/>
  <c r="I22" i="66"/>
  <c r="I16" i="66"/>
  <c r="I33" i="66"/>
  <c r="C33" i="66"/>
  <c r="I50" i="66"/>
  <c r="C50" i="66"/>
  <c r="I35" i="66"/>
  <c r="C35" i="66"/>
  <c r="I68" i="66"/>
  <c r="C68" i="66"/>
  <c r="I13" i="66"/>
  <c r="I46" i="66"/>
  <c r="C46" i="66"/>
  <c r="I40" i="66"/>
  <c r="C40" i="66"/>
  <c r="I57" i="66"/>
  <c r="C57" i="66"/>
  <c r="I31" i="66"/>
  <c r="C31" i="66"/>
  <c r="I10" i="66"/>
  <c r="I74" i="66"/>
  <c r="C74" i="66"/>
  <c r="I59" i="66"/>
  <c r="C59" i="66"/>
  <c r="I63" i="66"/>
  <c r="C63" i="66"/>
  <c r="I28" i="66"/>
  <c r="C28" i="66"/>
  <c r="I37" i="66"/>
  <c r="C37" i="66"/>
  <c r="I23" i="66"/>
  <c r="I70" i="66"/>
  <c r="C70" i="66"/>
  <c r="I64" i="66"/>
  <c r="C64" i="66"/>
  <c r="I17" i="66"/>
  <c r="I34" i="66"/>
  <c r="C34" i="66"/>
  <c r="I19" i="66"/>
  <c r="I52" i="66"/>
  <c r="C52" i="66"/>
  <c r="I61" i="66"/>
  <c r="C61" i="66"/>
  <c r="I30" i="66"/>
  <c r="C30" i="66"/>
  <c r="F24" i="60"/>
  <c r="G32" i="60"/>
  <c r="F25" i="60"/>
  <c r="F39" i="60"/>
  <c r="G62" i="60"/>
  <c r="F19" i="60"/>
  <c r="G24" i="60"/>
  <c r="G58" i="60"/>
  <c r="G3" i="60"/>
  <c r="G37" i="60"/>
  <c r="G64" i="60"/>
  <c r="G8" i="60"/>
  <c r="G35" i="60"/>
  <c r="G13" i="60"/>
  <c r="G20" i="60"/>
  <c r="G48" i="60"/>
  <c r="F22" i="60"/>
  <c r="F23" i="60"/>
  <c r="G5" i="60"/>
  <c r="F52" i="60"/>
  <c r="AX42" i="62"/>
  <c r="AX74" i="62"/>
  <c r="AX19" i="62"/>
  <c r="AX51" i="62"/>
  <c r="AX20" i="62"/>
  <c r="AX52" i="62"/>
  <c r="AX31" i="62"/>
  <c r="AX63" i="62"/>
  <c r="AX16" i="62"/>
  <c r="AX48" i="62"/>
  <c r="AX17" i="62"/>
  <c r="AX49" i="62"/>
  <c r="F31" i="60"/>
  <c r="G60" i="60"/>
  <c r="F32" i="60"/>
  <c r="F45" i="60"/>
  <c r="G18" i="60"/>
  <c r="G52" i="60"/>
  <c r="G29" i="60"/>
  <c r="G56" i="60"/>
  <c r="G27" i="60"/>
  <c r="G12" i="60"/>
  <c r="F29" i="60"/>
  <c r="G19" i="60"/>
  <c r="F30" i="60"/>
  <c r="F27" i="60"/>
  <c r="AX21" i="62"/>
  <c r="AX53" i="62"/>
  <c r="AX14" i="62"/>
  <c r="AX46" i="62"/>
  <c r="AX78" i="62"/>
  <c r="F43" i="60"/>
  <c r="F51" i="60"/>
  <c r="G10" i="60"/>
  <c r="G44" i="60"/>
  <c r="G16" i="60"/>
  <c r="G50" i="60"/>
  <c r="G21" i="60"/>
  <c r="G6" i="60"/>
  <c r="F36" i="60"/>
  <c r="G53" i="60"/>
  <c r="F37" i="60"/>
  <c r="F21" i="60"/>
  <c r="F46" i="60"/>
  <c r="F14" i="60"/>
  <c r="F35" i="60"/>
  <c r="AX18" i="62"/>
  <c r="AX50" i="62"/>
  <c r="AX27" i="62"/>
  <c r="AX59" i="62"/>
  <c r="AX28" i="62"/>
  <c r="AX60" i="62"/>
  <c r="AX39" i="62"/>
  <c r="AX71" i="62"/>
  <c r="AX24" i="62"/>
  <c r="AX56" i="62"/>
  <c r="AX25" i="62"/>
  <c r="AX57" i="62"/>
  <c r="F55" i="60"/>
  <c r="F57" i="60"/>
  <c r="G4" i="60"/>
  <c r="G38" i="60"/>
  <c r="G2" i="60"/>
  <c r="G42" i="60"/>
  <c r="G14" i="60"/>
  <c r="G54" i="60"/>
  <c r="F42" i="60"/>
  <c r="F49" i="60"/>
  <c r="F41" i="60"/>
  <c r="F26" i="60"/>
  <c r="F64" i="60"/>
  <c r="F38" i="60"/>
  <c r="G46" i="60"/>
  <c r="F7" i="60"/>
  <c r="AX29" i="62"/>
  <c r="AX61" i="62"/>
  <c r="AX22" i="62"/>
  <c r="AX54" i="62"/>
  <c r="F62" i="60"/>
  <c r="F5" i="60"/>
  <c r="F63" i="60"/>
  <c r="G67" i="60"/>
  <c r="G30" i="60"/>
  <c r="G65" i="60"/>
  <c r="G36" i="60"/>
  <c r="G63" i="60"/>
  <c r="G7" i="60"/>
  <c r="G47" i="60"/>
  <c r="F48" i="60"/>
  <c r="F61" i="60"/>
  <c r="F58" i="60"/>
  <c r="F44" i="60"/>
  <c r="F53" i="60"/>
  <c r="F20" i="60"/>
  <c r="AX26" i="62"/>
  <c r="AX58" i="62"/>
  <c r="AX35" i="62"/>
  <c r="AX67" i="62"/>
  <c r="AX36" i="62"/>
  <c r="AX68" i="62"/>
  <c r="AX15" i="62"/>
  <c r="AX47" i="62"/>
  <c r="AX32" i="62"/>
  <c r="AX64" i="62"/>
  <c r="AX33" i="62"/>
  <c r="AX65" i="62"/>
  <c r="F3" i="60"/>
  <c r="G34" i="60"/>
  <c r="F12" i="60"/>
  <c r="G59" i="60"/>
  <c r="G23" i="60"/>
  <c r="G57" i="60"/>
  <c r="G28" i="60"/>
  <c r="G55" i="60"/>
  <c r="G40" i="60"/>
  <c r="F54" i="60"/>
  <c r="F2" i="60"/>
  <c r="F67" i="60"/>
  <c r="F59" i="60"/>
  <c r="F28" i="60"/>
  <c r="F34" i="60"/>
  <c r="F40" i="60"/>
  <c r="AX37" i="62"/>
  <c r="AX69" i="62"/>
  <c r="AX30" i="62"/>
  <c r="AX62" i="62"/>
  <c r="F10" i="60"/>
  <c r="F4" i="60"/>
  <c r="G61" i="60"/>
  <c r="F18" i="60"/>
  <c r="F6" i="60"/>
  <c r="G45" i="60"/>
  <c r="G17" i="60"/>
  <c r="G51" i="60"/>
  <c r="G22" i="60"/>
  <c r="G49" i="60"/>
  <c r="G33" i="60"/>
  <c r="F8" i="60"/>
  <c r="F60" i="60"/>
  <c r="F9" i="60"/>
  <c r="F47" i="60"/>
  <c r="F50" i="60"/>
  <c r="F56" i="60"/>
  <c r="AX34" i="62"/>
  <c r="AX66" i="62"/>
  <c r="AX43" i="62"/>
  <c r="AX75" i="62"/>
  <c r="AX44" i="62"/>
  <c r="AX76" i="62"/>
  <c r="AX23" i="62"/>
  <c r="AX55" i="62"/>
  <c r="AX40" i="62"/>
  <c r="AX72" i="62"/>
  <c r="AX41" i="62"/>
  <c r="AX73" i="62"/>
  <c r="F17" i="60"/>
  <c r="F11" i="60"/>
  <c r="F33" i="60"/>
  <c r="G39" i="60"/>
  <c r="F13" i="60"/>
  <c r="G31" i="60"/>
  <c r="G66" i="60"/>
  <c r="G9" i="60"/>
  <c r="G43" i="60"/>
  <c r="G15" i="60"/>
  <c r="G41" i="60"/>
  <c r="G26" i="60"/>
  <c r="G25" i="60"/>
  <c r="G11" i="60"/>
  <c r="F15" i="60"/>
  <c r="F66" i="60"/>
  <c r="F16" i="60"/>
  <c r="F65" i="60"/>
  <c r="AX13" i="62"/>
  <c r="AX45" i="62"/>
  <c r="AX77" i="62"/>
  <c r="AX38" i="62"/>
  <c r="AX70" i="62"/>
  <c r="D1" i="3"/>
  <c r="B8" i="3"/>
  <c r="J71" i="104" l="1"/>
  <c r="M71" i="104" s="1"/>
  <c r="N71" i="104" s="1"/>
  <c r="N199" i="62"/>
  <c r="AZ199" i="62" s="1"/>
  <c r="J105" i="104"/>
  <c r="M105" i="104" s="1"/>
  <c r="N105" i="104" s="1"/>
  <c r="J31" i="104"/>
  <c r="M31" i="104" s="1"/>
  <c r="N31" i="104" s="1"/>
  <c r="K112" i="65"/>
  <c r="J51" i="104"/>
  <c r="M51" i="104" s="1"/>
  <c r="N51" i="104" s="1"/>
  <c r="K72" i="65"/>
  <c r="M163" i="62"/>
  <c r="AY163" i="62" s="1"/>
  <c r="K58" i="65"/>
  <c r="K46" i="65"/>
  <c r="K84" i="65"/>
  <c r="K132" i="65"/>
  <c r="M240" i="62"/>
  <c r="AY240" i="62" s="1"/>
  <c r="J76" i="104"/>
  <c r="M76" i="104" s="1"/>
  <c r="N76" i="104" s="1"/>
  <c r="J39" i="104"/>
  <c r="M39" i="104" s="1"/>
  <c r="N39" i="104" s="1"/>
  <c r="S39" i="104" s="1"/>
  <c r="M249" i="62"/>
  <c r="AY249" i="62" s="1"/>
  <c r="M164" i="62"/>
  <c r="M199" i="62"/>
  <c r="N211" i="62"/>
  <c r="AZ211" i="62" s="1"/>
  <c r="J98" i="104"/>
  <c r="M98" i="104" s="1"/>
  <c r="N98" i="104" s="1"/>
  <c r="J80" i="104"/>
  <c r="M80" i="104" s="1"/>
  <c r="N80" i="104" s="1"/>
  <c r="O180" i="62"/>
  <c r="E198" i="64"/>
  <c r="L198" i="64" s="1"/>
  <c r="M198" i="64" s="1"/>
  <c r="N191" i="62"/>
  <c r="AZ191" i="62" s="1"/>
  <c r="M215" i="62"/>
  <c r="J104" i="104"/>
  <c r="M104" i="104" s="1"/>
  <c r="N104" i="104" s="1"/>
  <c r="R104" i="104" s="1"/>
  <c r="J97" i="104"/>
  <c r="M97" i="104" s="1"/>
  <c r="N97" i="104" s="1"/>
  <c r="K134" i="65"/>
  <c r="J140" i="104"/>
  <c r="M140" i="104" s="1"/>
  <c r="N140" i="104" s="1"/>
  <c r="S140" i="104" s="1"/>
  <c r="U140" i="104" s="1"/>
  <c r="V140" i="104" s="1"/>
  <c r="J137" i="104"/>
  <c r="M137" i="104" s="1"/>
  <c r="N137" i="104" s="1"/>
  <c r="J50" i="104"/>
  <c r="M50" i="104" s="1"/>
  <c r="N50" i="104" s="1"/>
  <c r="S50" i="104" s="1"/>
  <c r="M194" i="62"/>
  <c r="M188" i="62"/>
  <c r="AY188" i="62" s="1"/>
  <c r="J69" i="104"/>
  <c r="M69" i="104" s="1"/>
  <c r="N69" i="104" s="1"/>
  <c r="J115" i="104"/>
  <c r="M115" i="104" s="1"/>
  <c r="N115" i="104" s="1"/>
  <c r="J49" i="104"/>
  <c r="M49" i="104" s="1"/>
  <c r="N49" i="104" s="1"/>
  <c r="M181" i="62"/>
  <c r="AY181" i="62" s="1"/>
  <c r="Q193" i="62"/>
  <c r="M258" i="62"/>
  <c r="AY258" i="62" s="1"/>
  <c r="J85" i="104"/>
  <c r="M85" i="104" s="1"/>
  <c r="N85" i="104" s="1"/>
  <c r="O226" i="62"/>
  <c r="BA226" i="62" s="1"/>
  <c r="O193" i="62"/>
  <c r="K128" i="66"/>
  <c r="M238" i="62"/>
  <c r="AY238" i="62" s="1"/>
  <c r="M193" i="62"/>
  <c r="AY193" i="62" s="1"/>
  <c r="Q169" i="62"/>
  <c r="N263" i="62"/>
  <c r="AZ263" i="62" s="1"/>
  <c r="Q253" i="62"/>
  <c r="N192" i="62"/>
  <c r="AZ192" i="62" s="1"/>
  <c r="K105" i="65"/>
  <c r="J64" i="104"/>
  <c r="M64" i="104" s="1"/>
  <c r="N64" i="104" s="1"/>
  <c r="J47" i="104"/>
  <c r="M47" i="104" s="1"/>
  <c r="N47" i="104" s="1"/>
  <c r="K44" i="65"/>
  <c r="K114" i="65"/>
  <c r="K79" i="65"/>
  <c r="K76" i="65"/>
  <c r="J34" i="104"/>
  <c r="M34" i="104" s="1"/>
  <c r="N34" i="104" s="1"/>
  <c r="J113" i="104"/>
  <c r="M113" i="104" s="1"/>
  <c r="N113" i="104" s="1"/>
  <c r="J55" i="104"/>
  <c r="M55" i="104" s="1"/>
  <c r="N55" i="104" s="1"/>
  <c r="M222" i="62"/>
  <c r="M161" i="62"/>
  <c r="AY161" i="62" s="1"/>
  <c r="N193" i="62"/>
  <c r="AZ193" i="62" s="1"/>
  <c r="Q263" i="62"/>
  <c r="T263" i="62" s="1"/>
  <c r="M182" i="62"/>
  <c r="AY182" i="62" s="1"/>
  <c r="K51" i="65"/>
  <c r="J43" i="104"/>
  <c r="M43" i="104" s="1"/>
  <c r="N43" i="104" s="1"/>
  <c r="S43" i="104" s="1"/>
  <c r="K30" i="65"/>
  <c r="J36" i="104"/>
  <c r="M36" i="104" s="1"/>
  <c r="N36" i="104" s="1"/>
  <c r="R36" i="104" s="1"/>
  <c r="J59" i="104"/>
  <c r="M59" i="104" s="1"/>
  <c r="N59" i="104" s="1"/>
  <c r="R59" i="104" s="1"/>
  <c r="K40" i="65"/>
  <c r="K29" i="65"/>
  <c r="K137" i="65"/>
  <c r="J26" i="104"/>
  <c r="M26" i="104" s="1"/>
  <c r="N26" i="104" s="1"/>
  <c r="J91" i="104"/>
  <c r="M91" i="104" s="1"/>
  <c r="N91" i="104" s="1"/>
  <c r="K32" i="65"/>
  <c r="J33" i="104"/>
  <c r="M33" i="104" s="1"/>
  <c r="N33" i="104" s="1"/>
  <c r="S33" i="104" s="1"/>
  <c r="Q168" i="62"/>
  <c r="T168" i="62" s="1"/>
  <c r="O170" i="62"/>
  <c r="M251" i="62"/>
  <c r="AY251" i="62" s="1"/>
  <c r="M227" i="62"/>
  <c r="AY227" i="62" s="1"/>
  <c r="K127" i="65"/>
  <c r="J29" i="104"/>
  <c r="M29" i="104" s="1"/>
  <c r="N29" i="104" s="1"/>
  <c r="J61" i="104"/>
  <c r="M61" i="104" s="1"/>
  <c r="N61" i="104" s="1"/>
  <c r="J131" i="104"/>
  <c r="M131" i="104" s="1"/>
  <c r="N131" i="104" s="1"/>
  <c r="S131" i="104" s="1"/>
  <c r="U131" i="104" s="1"/>
  <c r="V131" i="104" s="1"/>
  <c r="J75" i="104"/>
  <c r="M75" i="104" s="1"/>
  <c r="N75" i="104" s="1"/>
  <c r="S75" i="104" s="1"/>
  <c r="U75" i="104" s="1"/>
  <c r="V75" i="104" s="1"/>
  <c r="J40" i="104"/>
  <c r="M40" i="104" s="1"/>
  <c r="N40" i="104" s="1"/>
  <c r="J63" i="104"/>
  <c r="M63" i="104" s="1"/>
  <c r="N63" i="104" s="1"/>
  <c r="R63" i="104" s="1"/>
  <c r="J79" i="104"/>
  <c r="M79" i="104" s="1"/>
  <c r="N79" i="104" s="1"/>
  <c r="O221" i="62"/>
  <c r="K115" i="65"/>
  <c r="J83" i="104"/>
  <c r="M83" i="104" s="1"/>
  <c r="N83" i="104" s="1"/>
  <c r="J66" i="104"/>
  <c r="M66" i="104" s="1"/>
  <c r="N66" i="104" s="1"/>
  <c r="R66" i="104" s="1"/>
  <c r="K104" i="65"/>
  <c r="J87" i="104"/>
  <c r="M87" i="104" s="1"/>
  <c r="N87" i="104" s="1"/>
  <c r="J46" i="104"/>
  <c r="M46" i="104" s="1"/>
  <c r="N46" i="104" s="1"/>
  <c r="S46" i="104" s="1"/>
  <c r="J35" i="104"/>
  <c r="M35" i="104" s="1"/>
  <c r="N35" i="104" s="1"/>
  <c r="J103" i="104"/>
  <c r="M103" i="104" s="1"/>
  <c r="N103" i="104" s="1"/>
  <c r="K88" i="65"/>
  <c r="AY31" i="103"/>
  <c r="AM31" i="103"/>
  <c r="AS31" i="103" s="1"/>
  <c r="AP93" i="103"/>
  <c r="AV93" i="103" s="1"/>
  <c r="R93" i="103"/>
  <c r="BB93" i="103"/>
  <c r="AM116" i="103"/>
  <c r="AS116" i="103" s="1"/>
  <c r="AY116" i="103"/>
  <c r="AY113" i="103"/>
  <c r="AM113" i="103"/>
  <c r="AS113" i="103" s="1"/>
  <c r="M131" i="65"/>
  <c r="J131" i="65"/>
  <c r="M51" i="65"/>
  <c r="J51" i="65"/>
  <c r="J129" i="104"/>
  <c r="M129" i="104" s="1"/>
  <c r="N129" i="104" s="1"/>
  <c r="K63" i="65"/>
  <c r="M110" i="65"/>
  <c r="J110" i="65"/>
  <c r="M30" i="65"/>
  <c r="J30" i="65"/>
  <c r="J94" i="104"/>
  <c r="M94" i="104" s="1"/>
  <c r="N94" i="104" s="1"/>
  <c r="BB261" i="103"/>
  <c r="BB209" i="103"/>
  <c r="BA28" i="103"/>
  <c r="AO28" i="103"/>
  <c r="AU28" i="103" s="1"/>
  <c r="O86" i="103"/>
  <c r="N86" i="103"/>
  <c r="M87" i="103"/>
  <c r="Q86" i="103"/>
  <c r="BB272" i="103"/>
  <c r="BB228" i="103"/>
  <c r="AO27" i="103"/>
  <c r="AU27" i="103" s="1"/>
  <c r="BA27" i="103"/>
  <c r="K140" i="65"/>
  <c r="J52" i="104"/>
  <c r="M52" i="104" s="1"/>
  <c r="N52" i="104" s="1"/>
  <c r="K98" i="65"/>
  <c r="M25" i="65"/>
  <c r="J25" i="65"/>
  <c r="M80" i="65"/>
  <c r="J80" i="65"/>
  <c r="K103" i="65"/>
  <c r="K86" i="65"/>
  <c r="K45" i="65"/>
  <c r="AO14" i="103"/>
  <c r="AU14" i="103" s="1"/>
  <c r="BA14" i="103"/>
  <c r="AN11" i="103"/>
  <c r="AT11" i="103" s="1"/>
  <c r="AZ11" i="103"/>
  <c r="R25" i="103"/>
  <c r="BB25" i="103"/>
  <c r="AP25" i="103"/>
  <c r="AV25" i="103" s="1"/>
  <c r="Q83" i="103"/>
  <c r="O83" i="103"/>
  <c r="N83" i="103"/>
  <c r="K130" i="65"/>
  <c r="M121" i="65"/>
  <c r="J121" i="65"/>
  <c r="S104" i="104"/>
  <c r="U104" i="104" s="1"/>
  <c r="V104" i="104" s="1"/>
  <c r="K62" i="65"/>
  <c r="J110" i="104"/>
  <c r="M110" i="104" s="1"/>
  <c r="J30" i="104"/>
  <c r="M30" i="104" s="1"/>
  <c r="N30" i="104" s="1"/>
  <c r="BB222" i="103"/>
  <c r="BB243" i="103"/>
  <c r="AM16" i="103"/>
  <c r="AS16" i="103" s="1"/>
  <c r="AY16" i="103"/>
  <c r="Q125" i="103"/>
  <c r="O125" i="103"/>
  <c r="N125" i="103"/>
  <c r="M126" i="103"/>
  <c r="AM27" i="103"/>
  <c r="AS27" i="103" s="1"/>
  <c r="AY27" i="103"/>
  <c r="K50" i="65"/>
  <c r="J58" i="104"/>
  <c r="M58" i="104" s="1"/>
  <c r="N58" i="104" s="1"/>
  <c r="BB218" i="103"/>
  <c r="M145" i="103"/>
  <c r="AY145" i="103" s="1"/>
  <c r="Q144" i="103"/>
  <c r="N144" i="103"/>
  <c r="AZ144" i="103" s="1"/>
  <c r="O144" i="103"/>
  <c r="BA144" i="103" s="1"/>
  <c r="BB254" i="103"/>
  <c r="Q69" i="103"/>
  <c r="O69" i="103"/>
  <c r="N69" i="103"/>
  <c r="M123" i="65"/>
  <c r="J123" i="65"/>
  <c r="M43" i="65"/>
  <c r="J43" i="65"/>
  <c r="S35" i="104"/>
  <c r="R35" i="104"/>
  <c r="S98" i="104"/>
  <c r="U98" i="104" s="1"/>
  <c r="V98" i="104" s="1"/>
  <c r="R98" i="104"/>
  <c r="S103" i="104"/>
  <c r="U103" i="104" s="1"/>
  <c r="V103" i="104" s="1"/>
  <c r="R103" i="104"/>
  <c r="M57" i="103"/>
  <c r="Q56" i="103"/>
  <c r="N56" i="103"/>
  <c r="O56" i="103"/>
  <c r="M113" i="65"/>
  <c r="J113" i="65"/>
  <c r="M112" i="65"/>
  <c r="J112" i="65"/>
  <c r="AY39" i="103"/>
  <c r="AM39" i="103"/>
  <c r="AS39" i="103" s="1"/>
  <c r="BB235" i="103"/>
  <c r="BB166" i="103"/>
  <c r="J77" i="104"/>
  <c r="M77" i="104" s="1"/>
  <c r="N77" i="104" s="1"/>
  <c r="K138" i="65"/>
  <c r="S49" i="104"/>
  <c r="R49" i="104"/>
  <c r="K111" i="65"/>
  <c r="K47" i="65"/>
  <c r="K94" i="65"/>
  <c r="J78" i="104"/>
  <c r="M78" i="104" s="1"/>
  <c r="N78" i="104" s="1"/>
  <c r="BB199" i="103"/>
  <c r="BB203" i="103"/>
  <c r="N101" i="103"/>
  <c r="Q101" i="103"/>
  <c r="O101" i="103"/>
  <c r="M102" i="103"/>
  <c r="N37" i="103"/>
  <c r="O37" i="103"/>
  <c r="Q37" i="103"/>
  <c r="M38" i="103"/>
  <c r="J37" i="104"/>
  <c r="M37" i="104" s="1"/>
  <c r="N37" i="104" s="1"/>
  <c r="M75" i="65"/>
  <c r="J75" i="65"/>
  <c r="AM97" i="103"/>
  <c r="AS97" i="103" s="1"/>
  <c r="AY97" i="103"/>
  <c r="K128" i="65"/>
  <c r="M87" i="65"/>
  <c r="J87" i="65"/>
  <c r="BB184" i="103"/>
  <c r="BB214" i="103"/>
  <c r="Q33" i="103"/>
  <c r="N33" i="103"/>
  <c r="O33" i="103"/>
  <c r="M34" i="103"/>
  <c r="BA26" i="103"/>
  <c r="AO26" i="103"/>
  <c r="AU26" i="103" s="1"/>
  <c r="N50" i="103"/>
  <c r="Q50" i="103"/>
  <c r="M51" i="103"/>
  <c r="O50" i="103"/>
  <c r="N221" i="62"/>
  <c r="AZ221" i="62" s="1"/>
  <c r="E226" i="64"/>
  <c r="K127" i="66"/>
  <c r="K130" i="66"/>
  <c r="R43" i="104"/>
  <c r="M105" i="65"/>
  <c r="J105" i="65"/>
  <c r="M63" i="65"/>
  <c r="J63" i="65"/>
  <c r="K69" i="65"/>
  <c r="BB260" i="103"/>
  <c r="BB28" i="103"/>
  <c r="AP28" i="103"/>
  <c r="AV28" i="103" s="1"/>
  <c r="R28" i="103"/>
  <c r="BB246" i="103"/>
  <c r="M30" i="103"/>
  <c r="N29" i="103"/>
  <c r="O29" i="103"/>
  <c r="Q29" i="103"/>
  <c r="M89" i="103"/>
  <c r="N88" i="103"/>
  <c r="Q88" i="103"/>
  <c r="O88" i="103"/>
  <c r="AN27" i="103"/>
  <c r="AT27" i="103" s="1"/>
  <c r="AZ27" i="103"/>
  <c r="BA24" i="103"/>
  <c r="AO24" i="103"/>
  <c r="AU24" i="103" s="1"/>
  <c r="M140" i="65"/>
  <c r="J140" i="65"/>
  <c r="M68" i="65"/>
  <c r="J68" i="65"/>
  <c r="M98" i="65"/>
  <c r="J98" i="65"/>
  <c r="K81" i="65"/>
  <c r="K80" i="65"/>
  <c r="J127" i="104"/>
  <c r="M127" i="104" s="1"/>
  <c r="N127" i="104" s="1"/>
  <c r="M45" i="65"/>
  <c r="J45" i="65"/>
  <c r="BB271" i="103"/>
  <c r="M142" i="103"/>
  <c r="AY142" i="103" s="1"/>
  <c r="Q141" i="103"/>
  <c r="O141" i="103"/>
  <c r="BA141" i="103" s="1"/>
  <c r="N141" i="103"/>
  <c r="AZ141" i="103" s="1"/>
  <c r="BB159" i="103"/>
  <c r="AM15" i="103"/>
  <c r="AS15" i="103" s="1"/>
  <c r="AY15" i="103"/>
  <c r="BA11" i="103"/>
  <c r="AO11" i="103"/>
  <c r="AU11" i="103" s="1"/>
  <c r="AN25" i="103"/>
  <c r="AT25" i="103" s="1"/>
  <c r="AZ25" i="103"/>
  <c r="M130" i="65"/>
  <c r="J130" i="65"/>
  <c r="K74" i="65"/>
  <c r="J42" i="104"/>
  <c r="M42" i="104" s="1"/>
  <c r="N42" i="104" s="1"/>
  <c r="M62" i="65"/>
  <c r="J62" i="65"/>
  <c r="BB250" i="103"/>
  <c r="BB156" i="103"/>
  <c r="Q124" i="103"/>
  <c r="M125" i="103"/>
  <c r="N124" i="103"/>
  <c r="O124" i="103"/>
  <c r="BB158" i="103"/>
  <c r="BB15" i="103"/>
  <c r="AP15" i="103"/>
  <c r="AV15" i="103" s="1"/>
  <c r="R15" i="103"/>
  <c r="AM86" i="103"/>
  <c r="AS86" i="103" s="1"/>
  <c r="AY86" i="103"/>
  <c r="Q92" i="103"/>
  <c r="O92" i="103"/>
  <c r="M93" i="103"/>
  <c r="N92" i="103"/>
  <c r="N76" i="103"/>
  <c r="O76" i="103"/>
  <c r="M77" i="103"/>
  <c r="Q76" i="103"/>
  <c r="AM124" i="103"/>
  <c r="AS124" i="103" s="1"/>
  <c r="AY124" i="103"/>
  <c r="J45" i="104"/>
  <c r="M45" i="104" s="1"/>
  <c r="N45" i="104" s="1"/>
  <c r="R68" i="104"/>
  <c r="S68" i="104"/>
  <c r="M50" i="65"/>
  <c r="J50" i="65"/>
  <c r="S57" i="104"/>
  <c r="R57" i="104"/>
  <c r="M141" i="65"/>
  <c r="J141" i="65"/>
  <c r="J86" i="104"/>
  <c r="M86" i="104" s="1"/>
  <c r="N86" i="104" s="1"/>
  <c r="M143" i="103"/>
  <c r="AY143" i="103" s="1"/>
  <c r="Q142" i="103"/>
  <c r="O142" i="103"/>
  <c r="BA142" i="103" s="1"/>
  <c r="N142" i="103"/>
  <c r="AZ142" i="103" s="1"/>
  <c r="BB253" i="103"/>
  <c r="BB211" i="103"/>
  <c r="BB217" i="103"/>
  <c r="Q146" i="103"/>
  <c r="N146" i="103"/>
  <c r="AZ146" i="103" s="1"/>
  <c r="O146" i="103"/>
  <c r="BA146" i="103" s="1"/>
  <c r="M147" i="103"/>
  <c r="AY147" i="103" s="1"/>
  <c r="Q67" i="103"/>
  <c r="O67" i="103"/>
  <c r="M68" i="103"/>
  <c r="N67" i="103"/>
  <c r="AZ10" i="103"/>
  <c r="AN10" i="103"/>
  <c r="AT10" i="103" s="1"/>
  <c r="M60" i="65"/>
  <c r="J60" i="65"/>
  <c r="K43" i="65"/>
  <c r="M90" i="65"/>
  <c r="J90" i="65"/>
  <c r="K73" i="65"/>
  <c r="J120" i="104"/>
  <c r="M120" i="104" s="1"/>
  <c r="M134" i="65"/>
  <c r="J134" i="65"/>
  <c r="J62" i="104"/>
  <c r="M62" i="104" s="1"/>
  <c r="N62" i="104" s="1"/>
  <c r="BB233" i="103"/>
  <c r="M132" i="103"/>
  <c r="AY132" i="103" s="1"/>
  <c r="N131" i="103"/>
  <c r="AZ131" i="103" s="1"/>
  <c r="O131" i="103"/>
  <c r="BA131" i="103" s="1"/>
  <c r="Q131" i="103"/>
  <c r="AM94" i="103"/>
  <c r="AS94" i="103" s="1"/>
  <c r="AY94" i="103"/>
  <c r="N61" i="103"/>
  <c r="Q61" i="103"/>
  <c r="M62" i="103"/>
  <c r="O61" i="103"/>
  <c r="AN24" i="103"/>
  <c r="AT24" i="103" s="1"/>
  <c r="AZ24" i="103"/>
  <c r="J133" i="104"/>
  <c r="M133" i="104" s="1"/>
  <c r="N133" i="104" s="1"/>
  <c r="M76" i="65"/>
  <c r="J76" i="65"/>
  <c r="J124" i="104"/>
  <c r="M124" i="104" s="1"/>
  <c r="N124" i="104" s="1"/>
  <c r="J44" i="104"/>
  <c r="M44" i="104" s="1"/>
  <c r="N44" i="104" s="1"/>
  <c r="S91" i="104"/>
  <c r="U91" i="104" s="1"/>
  <c r="V91" i="104" s="1"/>
  <c r="R91" i="104"/>
  <c r="K33" i="65"/>
  <c r="J102" i="104"/>
  <c r="M102" i="104" s="1"/>
  <c r="N102" i="104" s="1"/>
  <c r="BB191" i="103"/>
  <c r="M139" i="103"/>
  <c r="AY139" i="103" s="1"/>
  <c r="Q138" i="103"/>
  <c r="O138" i="103"/>
  <c r="BA138" i="103" s="1"/>
  <c r="N138" i="103"/>
  <c r="AZ138" i="103" s="1"/>
  <c r="BB249" i="103"/>
  <c r="Q54" i="103"/>
  <c r="O54" i="103"/>
  <c r="M55" i="103"/>
  <c r="N54" i="103"/>
  <c r="M45" i="103"/>
  <c r="Q44" i="103"/>
  <c r="O44" i="103"/>
  <c r="N44" i="103"/>
  <c r="M138" i="65"/>
  <c r="J138" i="65"/>
  <c r="J67" i="104"/>
  <c r="M67" i="104" s="1"/>
  <c r="N67" i="104" s="1"/>
  <c r="M111" i="65"/>
  <c r="J111" i="65"/>
  <c r="BB259" i="103"/>
  <c r="M67" i="103"/>
  <c r="Q66" i="103"/>
  <c r="O66" i="103"/>
  <c r="N66" i="103"/>
  <c r="BB174" i="103"/>
  <c r="M92" i="65"/>
  <c r="J92" i="65"/>
  <c r="J107" i="104"/>
  <c r="M107" i="104" s="1"/>
  <c r="N107" i="104" s="1"/>
  <c r="M26" i="65"/>
  <c r="J26" i="65"/>
  <c r="K87" i="65"/>
  <c r="J54" i="104"/>
  <c r="M54" i="104" s="1"/>
  <c r="N54" i="104" s="1"/>
  <c r="BB257" i="103"/>
  <c r="BB216" i="103"/>
  <c r="Q47" i="103"/>
  <c r="O47" i="103"/>
  <c r="M48" i="103"/>
  <c r="N47" i="103"/>
  <c r="Q96" i="103"/>
  <c r="N96" i="103"/>
  <c r="O96" i="103"/>
  <c r="BB26" i="103"/>
  <c r="AP26" i="103"/>
  <c r="AV26" i="103" s="1"/>
  <c r="R26" i="103"/>
  <c r="K129" i="66"/>
  <c r="Q207" i="62"/>
  <c r="T207" i="62" s="1"/>
  <c r="M241" i="62"/>
  <c r="AY241" i="62" s="1"/>
  <c r="J93" i="104"/>
  <c r="M93" i="104" s="1"/>
  <c r="N93" i="104" s="1"/>
  <c r="M115" i="65"/>
  <c r="J115" i="65"/>
  <c r="M69" i="65"/>
  <c r="J69" i="65"/>
  <c r="Q152" i="103"/>
  <c r="N152" i="103"/>
  <c r="AZ152" i="103" s="1"/>
  <c r="O152" i="103"/>
  <c r="BA152" i="103" s="1"/>
  <c r="BB171" i="103"/>
  <c r="BB27" i="103"/>
  <c r="AP27" i="103"/>
  <c r="AV27" i="103" s="1"/>
  <c r="R27" i="103"/>
  <c r="BB163" i="103"/>
  <c r="BB24" i="103"/>
  <c r="AP24" i="103"/>
  <c r="AV24" i="103" s="1"/>
  <c r="R24" i="103"/>
  <c r="K68" i="65"/>
  <c r="J116" i="104"/>
  <c r="M116" i="104" s="1"/>
  <c r="N116" i="104" s="1"/>
  <c r="M81" i="65"/>
  <c r="J81" i="65"/>
  <c r="K143" i="65"/>
  <c r="K144" i="65" s="1"/>
  <c r="K145" i="65" s="1"/>
  <c r="K146" i="65" s="1"/>
  <c r="K147" i="65" s="1"/>
  <c r="K148" i="65" s="1"/>
  <c r="K149" i="65" s="1"/>
  <c r="K150" i="65" s="1"/>
  <c r="K151" i="65" s="1"/>
  <c r="K152" i="65" s="1"/>
  <c r="K153" i="65" s="1"/>
  <c r="K154" i="65" s="1"/>
  <c r="K155" i="65" s="1"/>
  <c r="K156" i="65" s="1"/>
  <c r="K157" i="65" s="1"/>
  <c r="K158" i="65" s="1"/>
  <c r="K159" i="65" s="1"/>
  <c r="K160" i="65" s="1"/>
  <c r="K161" i="65" s="1"/>
  <c r="K162" i="65" s="1"/>
  <c r="K163" i="65" s="1"/>
  <c r="K164" i="65" s="1"/>
  <c r="K165" i="65" s="1"/>
  <c r="K166" i="65" s="1"/>
  <c r="K167" i="65" s="1"/>
  <c r="K168" i="65" s="1"/>
  <c r="K169" i="65" s="1"/>
  <c r="K170" i="65" s="1"/>
  <c r="K171" i="65" s="1"/>
  <c r="K172" i="65" s="1"/>
  <c r="K173" i="65" s="1"/>
  <c r="K174" i="65" s="1"/>
  <c r="K175" i="65" s="1"/>
  <c r="K176" i="65" s="1"/>
  <c r="K177" i="65" s="1"/>
  <c r="K178" i="65" s="1"/>
  <c r="K179" i="65" s="1"/>
  <c r="K180" i="65" s="1"/>
  <c r="K181" i="65" s="1"/>
  <c r="K182" i="65" s="1"/>
  <c r="K183" i="65" s="1"/>
  <c r="K184" i="65" s="1"/>
  <c r="K185" i="65" s="1"/>
  <c r="K186" i="65" s="1"/>
  <c r="K187" i="65" s="1"/>
  <c r="K188" i="65" s="1"/>
  <c r="K189" i="65" s="1"/>
  <c r="K190" i="65" s="1"/>
  <c r="K191" i="65" s="1"/>
  <c r="K192" i="65" s="1"/>
  <c r="K193" i="65" s="1"/>
  <c r="K194" i="65" s="1"/>
  <c r="K195" i="65" s="1"/>
  <c r="K196" i="65" s="1"/>
  <c r="K197" i="65" s="1"/>
  <c r="K198" i="65" s="1"/>
  <c r="K199" i="65" s="1"/>
  <c r="K200" i="65" s="1"/>
  <c r="K201" i="65" s="1"/>
  <c r="K202" i="65" s="1"/>
  <c r="K203" i="65" s="1"/>
  <c r="K204" i="65" s="1"/>
  <c r="K205" i="65" s="1"/>
  <c r="K206" i="65" s="1"/>
  <c r="K207" i="65" s="1"/>
  <c r="K208" i="65" s="1"/>
  <c r="K209" i="65" s="1"/>
  <c r="K210" i="65" s="1"/>
  <c r="K211" i="65" s="1"/>
  <c r="K212" i="65" s="1"/>
  <c r="K213" i="65" s="1"/>
  <c r="K214" i="65" s="1"/>
  <c r="K215" i="65" s="1"/>
  <c r="K216" i="65" s="1"/>
  <c r="K217" i="65" s="1"/>
  <c r="K218" i="65" s="1"/>
  <c r="K219" i="65" s="1"/>
  <c r="K220" i="65" s="1"/>
  <c r="K221" i="65" s="1"/>
  <c r="K222" i="65" s="1"/>
  <c r="K223" i="65" s="1"/>
  <c r="K224" i="65" s="1"/>
  <c r="K225" i="65" s="1"/>
  <c r="K226" i="65" s="1"/>
  <c r="K227" i="65" s="1"/>
  <c r="K228" i="65" s="1"/>
  <c r="K229" i="65" s="1"/>
  <c r="K230" i="65" s="1"/>
  <c r="K231" i="65" s="1"/>
  <c r="K232" i="65" s="1"/>
  <c r="K233" i="65" s="1"/>
  <c r="K234" i="65" s="1"/>
  <c r="K235" i="65" s="1"/>
  <c r="K236" i="65" s="1"/>
  <c r="K237" i="65" s="1"/>
  <c r="K238" i="65" s="1"/>
  <c r="K239" i="65" s="1"/>
  <c r="K240" i="65" s="1"/>
  <c r="K241" i="65" s="1"/>
  <c r="K242" i="65" s="1"/>
  <c r="K243" i="65" s="1"/>
  <c r="K244" i="65" s="1"/>
  <c r="K245" i="65" s="1"/>
  <c r="K246" i="65" s="1"/>
  <c r="K247" i="65" s="1"/>
  <c r="K248" i="65" s="1"/>
  <c r="K249" i="65" s="1"/>
  <c r="K250" i="65" s="1"/>
  <c r="K251" i="65" s="1"/>
  <c r="K252" i="65" s="1"/>
  <c r="K253" i="65" s="1"/>
  <c r="K254" i="65" s="1"/>
  <c r="K255" i="65" s="1"/>
  <c r="K256" i="65" s="1"/>
  <c r="K257" i="65" s="1"/>
  <c r="K258" i="65" s="1"/>
  <c r="K259" i="65" s="1"/>
  <c r="K260" i="65" s="1"/>
  <c r="K261" i="65" s="1"/>
  <c r="K262" i="65" s="1"/>
  <c r="K263" i="65" s="1"/>
  <c r="K264" i="65" s="1"/>
  <c r="K265" i="65" s="1"/>
  <c r="K266" i="65" s="1"/>
  <c r="K267" i="65" s="1"/>
  <c r="K268" i="65" s="1"/>
  <c r="K269" i="65" s="1"/>
  <c r="K270" i="65" s="1"/>
  <c r="K271" i="65" s="1"/>
  <c r="K272" i="65" s="1"/>
  <c r="K273" i="65" s="1"/>
  <c r="K274" i="65" s="1"/>
  <c r="K275" i="65" s="1"/>
  <c r="K276" i="65" s="1"/>
  <c r="K277" i="65" s="1"/>
  <c r="K278" i="65" s="1"/>
  <c r="K279" i="65" s="1"/>
  <c r="K280" i="65" s="1"/>
  <c r="K281" i="65" s="1"/>
  <c r="K282" i="65" s="1"/>
  <c r="K283" i="65" s="1"/>
  <c r="K284" i="65" s="1"/>
  <c r="K285" i="65" s="1"/>
  <c r="K286" i="65" s="1"/>
  <c r="K287" i="65" s="1"/>
  <c r="S64" i="104"/>
  <c r="R64" i="104"/>
  <c r="S47" i="104"/>
  <c r="R47" i="104"/>
  <c r="K109" i="65"/>
  <c r="BB170" i="103"/>
  <c r="Q82" i="103"/>
  <c r="O82" i="103"/>
  <c r="M83" i="103"/>
  <c r="N82" i="103"/>
  <c r="BB201" i="103"/>
  <c r="AZ14" i="103"/>
  <c r="AN14" i="103"/>
  <c r="AT14" i="103" s="1"/>
  <c r="O150" i="103"/>
  <c r="BA150" i="103" s="1"/>
  <c r="Q150" i="103"/>
  <c r="M151" i="103"/>
  <c r="AY151" i="103" s="1"/>
  <c r="N150" i="103"/>
  <c r="AZ150" i="103" s="1"/>
  <c r="O84" i="103"/>
  <c r="M85" i="103"/>
  <c r="Q84" i="103"/>
  <c r="N84" i="103"/>
  <c r="AO23" i="103"/>
  <c r="AU23" i="103" s="1"/>
  <c r="BA23" i="103"/>
  <c r="J125" i="104"/>
  <c r="M125" i="104" s="1"/>
  <c r="M44" i="65"/>
  <c r="J44" i="65"/>
  <c r="M74" i="65"/>
  <c r="J74" i="65"/>
  <c r="J81" i="104"/>
  <c r="M81" i="104" s="1"/>
  <c r="N81" i="104" s="1"/>
  <c r="M79" i="65"/>
  <c r="J79" i="65"/>
  <c r="M85" i="65"/>
  <c r="J85" i="65"/>
  <c r="Q132" i="103"/>
  <c r="N132" i="103"/>
  <c r="AZ132" i="103" s="1"/>
  <c r="O132" i="103"/>
  <c r="BA132" i="103" s="1"/>
  <c r="M133" i="103"/>
  <c r="AY133" i="103" s="1"/>
  <c r="BB172" i="103"/>
  <c r="AO15" i="103"/>
  <c r="AU15" i="103" s="1"/>
  <c r="BA15" i="103"/>
  <c r="O74" i="103"/>
  <c r="Q74" i="103"/>
  <c r="N74" i="103"/>
  <c r="M75" i="103"/>
  <c r="S115" i="104"/>
  <c r="U115" i="104" s="1"/>
  <c r="V115" i="104" s="1"/>
  <c r="R115" i="104"/>
  <c r="M55" i="65"/>
  <c r="J55" i="65"/>
  <c r="M102" i="65"/>
  <c r="J102" i="65"/>
  <c r="K141" i="65"/>
  <c r="K61" i="65"/>
  <c r="O115" i="103"/>
  <c r="Q115" i="103"/>
  <c r="N115" i="103"/>
  <c r="BB161" i="103"/>
  <c r="M135" i="103"/>
  <c r="AY135" i="103" s="1"/>
  <c r="Q134" i="103"/>
  <c r="O134" i="103"/>
  <c r="BA134" i="103" s="1"/>
  <c r="N134" i="103"/>
  <c r="AZ134" i="103" s="1"/>
  <c r="BA10" i="103"/>
  <c r="AO10" i="103"/>
  <c r="AU10" i="103" s="1"/>
  <c r="AM10" i="103"/>
  <c r="AS10" i="103" s="1"/>
  <c r="AY10" i="103"/>
  <c r="K60" i="65"/>
  <c r="K90" i="65"/>
  <c r="M73" i="65"/>
  <c r="J73" i="65"/>
  <c r="S97" i="104"/>
  <c r="U97" i="104" s="1"/>
  <c r="V97" i="104" s="1"/>
  <c r="R97" i="104"/>
  <c r="M95" i="65"/>
  <c r="J95" i="65"/>
  <c r="M78" i="65"/>
  <c r="J78" i="65"/>
  <c r="J142" i="104"/>
  <c r="M142" i="104" s="1"/>
  <c r="BB242" i="103"/>
  <c r="BB202" i="103"/>
  <c r="O93" i="103"/>
  <c r="BB245" i="103"/>
  <c r="BB255" i="103"/>
  <c r="BB179" i="103"/>
  <c r="M52" i="103"/>
  <c r="Q51" i="103"/>
  <c r="O51" i="103"/>
  <c r="N51" i="103"/>
  <c r="M116" i="65"/>
  <c r="J116" i="65"/>
  <c r="M33" i="65"/>
  <c r="J33" i="65"/>
  <c r="M32" i="65"/>
  <c r="J32" i="65"/>
  <c r="R79" i="104"/>
  <c r="S79" i="104"/>
  <c r="U79" i="104" s="1"/>
  <c r="V79" i="104" s="1"/>
  <c r="M77" i="65"/>
  <c r="J77" i="65"/>
  <c r="O130" i="103"/>
  <c r="BA130" i="103" s="1"/>
  <c r="N130" i="103"/>
  <c r="AZ130" i="103" s="1"/>
  <c r="M131" i="103"/>
  <c r="AY131" i="103" s="1"/>
  <c r="Q130" i="103"/>
  <c r="BB189" i="103"/>
  <c r="Q79" i="103"/>
  <c r="M80" i="103"/>
  <c r="O79" i="103"/>
  <c r="J53" i="104"/>
  <c r="M53" i="104" s="1"/>
  <c r="N53" i="104" s="1"/>
  <c r="M99" i="65"/>
  <c r="J99" i="65"/>
  <c r="J114" i="104"/>
  <c r="M114" i="104" s="1"/>
  <c r="N114" i="104" s="1"/>
  <c r="R34" i="104"/>
  <c r="S34" i="104"/>
  <c r="S113" i="104"/>
  <c r="U113" i="104" s="1"/>
  <c r="V113" i="104" s="1"/>
  <c r="R113" i="104"/>
  <c r="M31" i="65"/>
  <c r="J31" i="65"/>
  <c r="S55" i="104"/>
  <c r="R55" i="104"/>
  <c r="BB264" i="103"/>
  <c r="M101" i="103"/>
  <c r="Q100" i="103"/>
  <c r="N100" i="103"/>
  <c r="O100" i="103"/>
  <c r="N41" i="103"/>
  <c r="O41" i="103"/>
  <c r="M42" i="103"/>
  <c r="Q41" i="103"/>
  <c r="Q114" i="103"/>
  <c r="N114" i="103"/>
  <c r="O114" i="103"/>
  <c r="M115" i="103"/>
  <c r="K92" i="65"/>
  <c r="K26" i="65"/>
  <c r="K133" i="65"/>
  <c r="BB169" i="103"/>
  <c r="BB190" i="103"/>
  <c r="Q147" i="103"/>
  <c r="O147" i="103"/>
  <c r="BA147" i="103" s="1"/>
  <c r="M148" i="103"/>
  <c r="AY148" i="103" s="1"/>
  <c r="N147" i="103"/>
  <c r="AZ147" i="103" s="1"/>
  <c r="N31" i="103"/>
  <c r="M32" i="103"/>
  <c r="Q31" i="103"/>
  <c r="O31" i="103"/>
  <c r="M35" i="65"/>
  <c r="J35" i="65"/>
  <c r="S83" i="104"/>
  <c r="U83" i="104" s="1"/>
  <c r="V83" i="104" s="1"/>
  <c r="R83" i="104"/>
  <c r="M127" i="65"/>
  <c r="J127" i="65"/>
  <c r="R71" i="104"/>
  <c r="S71" i="104"/>
  <c r="BB182" i="103"/>
  <c r="BB167" i="103"/>
  <c r="BB21" i="103"/>
  <c r="AP21" i="103"/>
  <c r="AV21" i="103" s="1"/>
  <c r="R21" i="103"/>
  <c r="BB19" i="103"/>
  <c r="AP19" i="103"/>
  <c r="AV19" i="103" s="1"/>
  <c r="R19" i="103"/>
  <c r="Q104" i="103"/>
  <c r="O104" i="103"/>
  <c r="N104" i="103"/>
  <c r="M105" i="103"/>
  <c r="AM25" i="103"/>
  <c r="AS25" i="103" s="1"/>
  <c r="AY25" i="103"/>
  <c r="M124" i="65"/>
  <c r="J124" i="65"/>
  <c r="S36" i="104"/>
  <c r="M109" i="65"/>
  <c r="J109" i="65"/>
  <c r="BB219" i="103"/>
  <c r="BB14" i="103"/>
  <c r="AP14" i="103"/>
  <c r="AV14" i="103" s="1"/>
  <c r="R14" i="103"/>
  <c r="AY24" i="103"/>
  <c r="AM24" i="103"/>
  <c r="AS24" i="103" s="1"/>
  <c r="J143" i="104"/>
  <c r="K85" i="65"/>
  <c r="N128" i="103"/>
  <c r="AZ128" i="103" s="1"/>
  <c r="Q128" i="103"/>
  <c r="M129" i="103"/>
  <c r="AY129" i="103" s="1"/>
  <c r="O128" i="103"/>
  <c r="BA128" i="103" s="1"/>
  <c r="N149" i="103"/>
  <c r="AZ149" i="103" s="1"/>
  <c r="O149" i="103"/>
  <c r="BA149" i="103" s="1"/>
  <c r="Q149" i="103"/>
  <c r="M150" i="103"/>
  <c r="AY150" i="103" s="1"/>
  <c r="BB215" i="103"/>
  <c r="AN15" i="103"/>
  <c r="AT15" i="103" s="1"/>
  <c r="AZ15" i="103"/>
  <c r="AZ18" i="103"/>
  <c r="AN18" i="103"/>
  <c r="AT18" i="103" s="1"/>
  <c r="BA16" i="103"/>
  <c r="AO16" i="103"/>
  <c r="AU16" i="103" s="1"/>
  <c r="R85" i="104"/>
  <c r="S85" i="104"/>
  <c r="U85" i="104" s="1"/>
  <c r="V85" i="104" s="1"/>
  <c r="M28" i="65"/>
  <c r="J28" i="65"/>
  <c r="K34" i="65"/>
  <c r="K55" i="65"/>
  <c r="K102" i="65"/>
  <c r="M61" i="65"/>
  <c r="J61" i="65"/>
  <c r="M66" i="103"/>
  <c r="Q65" i="103"/>
  <c r="O65" i="103"/>
  <c r="N65" i="103"/>
  <c r="R10" i="103"/>
  <c r="BB10" i="103"/>
  <c r="AP10" i="103"/>
  <c r="AV10" i="103" s="1"/>
  <c r="BB9" i="103"/>
  <c r="AP9" i="103"/>
  <c r="AV9" i="103" s="1"/>
  <c r="R9" i="103"/>
  <c r="J108" i="104"/>
  <c r="M108" i="104" s="1"/>
  <c r="N108" i="104" s="1"/>
  <c r="M27" i="65"/>
  <c r="J27" i="65"/>
  <c r="K95" i="65"/>
  <c r="K78" i="65"/>
  <c r="N99" i="103"/>
  <c r="Q99" i="103"/>
  <c r="O99" i="103"/>
  <c r="M100" i="103"/>
  <c r="BB198" i="103"/>
  <c r="BB194" i="103"/>
  <c r="M114" i="103"/>
  <c r="N113" i="103"/>
  <c r="Q113" i="103"/>
  <c r="O113" i="103"/>
  <c r="Q127" i="103"/>
  <c r="O127" i="103"/>
  <c r="BA127" i="103" s="1"/>
  <c r="N127" i="103"/>
  <c r="AZ127" i="103" s="1"/>
  <c r="M128" i="103"/>
  <c r="AY128" i="103" s="1"/>
  <c r="K116" i="65"/>
  <c r="J28" i="104"/>
  <c r="M28" i="104" s="1"/>
  <c r="N28" i="104" s="1"/>
  <c r="K66" i="65"/>
  <c r="J74" i="104"/>
  <c r="M74" i="104" s="1"/>
  <c r="N74" i="104" s="1"/>
  <c r="J73" i="104"/>
  <c r="M73" i="104" s="1"/>
  <c r="N73" i="104" s="1"/>
  <c r="J96" i="104"/>
  <c r="M96" i="104" s="1"/>
  <c r="N96" i="104" s="1"/>
  <c r="J135" i="104"/>
  <c r="M135" i="104" s="1"/>
  <c r="N135" i="104" s="1"/>
  <c r="K77" i="65"/>
  <c r="AO13" i="103"/>
  <c r="AU13" i="103" s="1"/>
  <c r="BA13" i="103"/>
  <c r="Q58" i="103"/>
  <c r="N58" i="103"/>
  <c r="M59" i="103"/>
  <c r="O58" i="103"/>
  <c r="BB212" i="103"/>
  <c r="M153" i="103"/>
  <c r="AY153" i="103" s="1"/>
  <c r="N107" i="103"/>
  <c r="Q107" i="103"/>
  <c r="M108" i="103"/>
  <c r="O107" i="103"/>
  <c r="Q45" i="103"/>
  <c r="N45" i="103"/>
  <c r="O45" i="103"/>
  <c r="M46" i="103"/>
  <c r="M122" i="103"/>
  <c r="O121" i="103"/>
  <c r="N121" i="103"/>
  <c r="Q121" i="103"/>
  <c r="J117" i="104"/>
  <c r="M117" i="104" s="1"/>
  <c r="N117" i="104" s="1"/>
  <c r="K99" i="65"/>
  <c r="K122" i="65"/>
  <c r="R33" i="104"/>
  <c r="K31" i="65"/>
  <c r="K53" i="65"/>
  <c r="BB225" i="103"/>
  <c r="BB195" i="103"/>
  <c r="BB180" i="103"/>
  <c r="BB227" i="103"/>
  <c r="BB183" i="103"/>
  <c r="J139" i="104"/>
  <c r="M139" i="104" s="1"/>
  <c r="N139" i="104" s="1"/>
  <c r="K82" i="65"/>
  <c r="J90" i="104"/>
  <c r="M90" i="104" s="1"/>
  <c r="N90" i="104" s="1"/>
  <c r="J89" i="104"/>
  <c r="M89" i="104" s="1"/>
  <c r="N89" i="104" s="1"/>
  <c r="J95" i="104"/>
  <c r="M95" i="104" s="1"/>
  <c r="N95" i="104" s="1"/>
  <c r="M133" i="65"/>
  <c r="J133" i="65"/>
  <c r="BB224" i="103"/>
  <c r="Q73" i="103"/>
  <c r="O73" i="103"/>
  <c r="N73" i="103"/>
  <c r="M74" i="103"/>
  <c r="M106" i="103"/>
  <c r="O105" i="103"/>
  <c r="N105" i="103"/>
  <c r="Q105" i="103"/>
  <c r="BB234" i="103"/>
  <c r="N36" i="103"/>
  <c r="O36" i="103"/>
  <c r="M37" i="103"/>
  <c r="Q36" i="103"/>
  <c r="O159" i="62"/>
  <c r="Q219" i="62"/>
  <c r="N243" i="62"/>
  <c r="AZ243" i="62" s="1"/>
  <c r="O215" i="62"/>
  <c r="K35" i="65"/>
  <c r="J27" i="104"/>
  <c r="M27" i="104" s="1"/>
  <c r="N27" i="104" s="1"/>
  <c r="M104" i="65"/>
  <c r="J104" i="65"/>
  <c r="K126" i="65"/>
  <c r="BB269" i="103"/>
  <c r="N153" i="103"/>
  <c r="AZ153" i="103" s="1"/>
  <c r="BB207" i="103"/>
  <c r="AZ21" i="103"/>
  <c r="AN21" i="103"/>
  <c r="AT21" i="103" s="1"/>
  <c r="AM20" i="103"/>
  <c r="AS20" i="103" s="1"/>
  <c r="AY20" i="103"/>
  <c r="N90" i="103"/>
  <c r="Q90" i="103"/>
  <c r="O90" i="103"/>
  <c r="M91" i="103"/>
  <c r="K124" i="65"/>
  <c r="M91" i="65"/>
  <c r="J91" i="65"/>
  <c r="K41" i="65"/>
  <c r="M40" i="65"/>
  <c r="J40" i="65"/>
  <c r="M29" i="65"/>
  <c r="J29" i="65"/>
  <c r="BB231" i="103"/>
  <c r="BB251" i="103"/>
  <c r="BB185" i="103"/>
  <c r="BB262" i="103"/>
  <c r="AZ22" i="103"/>
  <c r="AN22" i="103"/>
  <c r="AT22" i="103" s="1"/>
  <c r="Q133" i="103"/>
  <c r="N133" i="103"/>
  <c r="AZ133" i="103" s="1"/>
  <c r="O133" i="103"/>
  <c r="BA133" i="103" s="1"/>
  <c r="M134" i="103"/>
  <c r="AY134" i="103" s="1"/>
  <c r="BA20" i="103"/>
  <c r="AO20" i="103"/>
  <c r="AU20" i="103" s="1"/>
  <c r="O78" i="103"/>
  <c r="Q78" i="103"/>
  <c r="M79" i="103"/>
  <c r="N78" i="103"/>
  <c r="M99" i="103"/>
  <c r="Q98" i="103"/>
  <c r="O98" i="103"/>
  <c r="N98" i="103"/>
  <c r="AN17" i="103"/>
  <c r="AT17" i="103" s="1"/>
  <c r="AZ17" i="103"/>
  <c r="BB23" i="103"/>
  <c r="AP23" i="103"/>
  <c r="AV23" i="103" s="1"/>
  <c r="R23" i="103"/>
  <c r="M108" i="65"/>
  <c r="J108" i="65"/>
  <c r="J92" i="104"/>
  <c r="M92" i="104" s="1"/>
  <c r="N92" i="104" s="1"/>
  <c r="M114" i="65"/>
  <c r="J114" i="65"/>
  <c r="J82" i="104"/>
  <c r="M82" i="104" s="1"/>
  <c r="N82" i="104" s="1"/>
  <c r="R26" i="104"/>
  <c r="S26" i="104"/>
  <c r="M56" i="65"/>
  <c r="J56" i="65"/>
  <c r="K125" i="65"/>
  <c r="BB267" i="103"/>
  <c r="Q148" i="103"/>
  <c r="O148" i="103"/>
  <c r="BA148" i="103" s="1"/>
  <c r="N148" i="103"/>
  <c r="AZ148" i="103" s="1"/>
  <c r="AM13" i="103"/>
  <c r="AS13" i="103" s="1"/>
  <c r="AY13" i="103"/>
  <c r="AO18" i="103"/>
  <c r="AU18" i="103" s="1"/>
  <c r="BA18" i="103"/>
  <c r="AP16" i="103"/>
  <c r="AV16" i="103" s="1"/>
  <c r="R16" i="103"/>
  <c r="BB16" i="103"/>
  <c r="K28" i="65"/>
  <c r="M34" i="65"/>
  <c r="J34" i="65"/>
  <c r="J122" i="104"/>
  <c r="M122" i="104" s="1"/>
  <c r="N122" i="104" s="1"/>
  <c r="J121" i="104"/>
  <c r="M121" i="104" s="1"/>
  <c r="K119" i="65"/>
  <c r="BB229" i="103"/>
  <c r="Q106" i="103"/>
  <c r="O106" i="103"/>
  <c r="M107" i="103"/>
  <c r="N106" i="103"/>
  <c r="M137" i="103"/>
  <c r="AY137" i="103" s="1"/>
  <c r="N136" i="103"/>
  <c r="AZ136" i="103" s="1"/>
  <c r="Q136" i="103"/>
  <c r="O136" i="103"/>
  <c r="BA136" i="103" s="1"/>
  <c r="Q68" i="103"/>
  <c r="N68" i="103"/>
  <c r="O68" i="103"/>
  <c r="M69" i="103"/>
  <c r="AM11" i="103"/>
  <c r="AS11" i="103" s="1"/>
  <c r="AY11" i="103"/>
  <c r="AZ9" i="103"/>
  <c r="AN9" i="103"/>
  <c r="AT9" i="103" s="1"/>
  <c r="K139" i="65"/>
  <c r="K27" i="65"/>
  <c r="M72" i="65"/>
  <c r="J72" i="65"/>
  <c r="K118" i="65"/>
  <c r="BB247" i="103"/>
  <c r="BB223" i="103"/>
  <c r="BB248" i="103"/>
  <c r="Q129" i="103"/>
  <c r="M130" i="103"/>
  <c r="AY130" i="103" s="1"/>
  <c r="N129" i="103"/>
  <c r="AZ129" i="103" s="1"/>
  <c r="O129" i="103"/>
  <c r="BA129" i="103" s="1"/>
  <c r="J84" i="104"/>
  <c r="M84" i="104" s="1"/>
  <c r="N84" i="104" s="1"/>
  <c r="M66" i="65"/>
  <c r="J66" i="65"/>
  <c r="K71" i="65"/>
  <c r="K54" i="65"/>
  <c r="K117" i="65"/>
  <c r="AM14" i="103"/>
  <c r="AS14" i="103" s="1"/>
  <c r="AY14" i="103"/>
  <c r="BB188" i="103"/>
  <c r="BB187" i="103"/>
  <c r="M122" i="65"/>
  <c r="J122" i="65"/>
  <c r="M89" i="65"/>
  <c r="J89" i="65"/>
  <c r="M88" i="65"/>
  <c r="J88" i="65"/>
  <c r="J72" i="104"/>
  <c r="M72" i="104" s="1"/>
  <c r="N72" i="104" s="1"/>
  <c r="M53" i="65"/>
  <c r="J53" i="65"/>
  <c r="BB200" i="103"/>
  <c r="Q85" i="103"/>
  <c r="N85" i="103"/>
  <c r="O85" i="103"/>
  <c r="Q108" i="103"/>
  <c r="N108" i="103"/>
  <c r="O108" i="103"/>
  <c r="M109" i="103"/>
  <c r="M40" i="103"/>
  <c r="Q39" i="103"/>
  <c r="N39" i="103"/>
  <c r="O39" i="103"/>
  <c r="Q116" i="103"/>
  <c r="O116" i="103"/>
  <c r="N116" i="103"/>
  <c r="M117" i="103"/>
  <c r="Q49" i="103"/>
  <c r="N49" i="103"/>
  <c r="M50" i="103"/>
  <c r="O49" i="103"/>
  <c r="M52" i="65"/>
  <c r="J52" i="65"/>
  <c r="M82" i="65"/>
  <c r="J82" i="65"/>
  <c r="K65" i="65"/>
  <c r="J48" i="104"/>
  <c r="M48" i="104" s="1"/>
  <c r="N48" i="104" s="1"/>
  <c r="AM21" i="103"/>
  <c r="AS21" i="103" s="1"/>
  <c r="AY21" i="103"/>
  <c r="BB162" i="103"/>
  <c r="M96" i="103"/>
  <c r="N95" i="103"/>
  <c r="Q95" i="103"/>
  <c r="O95" i="103"/>
  <c r="Q102" i="103"/>
  <c r="N102" i="103"/>
  <c r="O102" i="103"/>
  <c r="M103" i="103"/>
  <c r="Q218" i="62"/>
  <c r="T218" i="62" s="1"/>
  <c r="M126" i="65"/>
  <c r="J126" i="65"/>
  <c r="BB157" i="103"/>
  <c r="Q153" i="103"/>
  <c r="M41" i="103"/>
  <c r="Q40" i="103"/>
  <c r="O40" i="103"/>
  <c r="N40" i="103"/>
  <c r="AM22" i="103"/>
  <c r="AS22" i="103" s="1"/>
  <c r="AY22" i="103"/>
  <c r="AZ19" i="103"/>
  <c r="AN19" i="103"/>
  <c r="AT19" i="103" s="1"/>
  <c r="M33" i="103"/>
  <c r="Q32" i="103"/>
  <c r="O32" i="103"/>
  <c r="N32" i="103"/>
  <c r="K91" i="65"/>
  <c r="M41" i="65"/>
  <c r="J41" i="65"/>
  <c r="J128" i="104"/>
  <c r="M128" i="104" s="1"/>
  <c r="N128" i="104" s="1"/>
  <c r="J111" i="104"/>
  <c r="M111" i="104" s="1"/>
  <c r="N111" i="104" s="1"/>
  <c r="M112" i="103"/>
  <c r="Q111" i="103"/>
  <c r="N111" i="103"/>
  <c r="O111" i="103"/>
  <c r="BB236" i="103"/>
  <c r="Q53" i="103"/>
  <c r="M54" i="103"/>
  <c r="O53" i="103"/>
  <c r="N53" i="103"/>
  <c r="BB221" i="103"/>
  <c r="BA22" i="103"/>
  <c r="AO22" i="103"/>
  <c r="AU22" i="103" s="1"/>
  <c r="R20" i="103"/>
  <c r="AP20" i="103"/>
  <c r="AV20" i="103" s="1"/>
  <c r="BB20" i="103"/>
  <c r="AY18" i="103"/>
  <c r="AM18" i="103"/>
  <c r="AS18" i="103" s="1"/>
  <c r="AN23" i="103"/>
  <c r="AT23" i="103" s="1"/>
  <c r="AZ23" i="103"/>
  <c r="K108" i="65"/>
  <c r="S29" i="104"/>
  <c r="R29" i="104"/>
  <c r="K67" i="65"/>
  <c r="M137" i="65"/>
  <c r="J137" i="65"/>
  <c r="M57" i="65"/>
  <c r="J57" i="65"/>
  <c r="K56" i="65"/>
  <c r="M39" i="65"/>
  <c r="J39" i="65"/>
  <c r="M125" i="65"/>
  <c r="J125" i="65"/>
  <c r="BB252" i="103"/>
  <c r="BB265" i="103"/>
  <c r="BB268" i="103"/>
  <c r="BA12" i="103"/>
  <c r="AO12" i="103"/>
  <c r="AU12" i="103" s="1"/>
  <c r="Q72" i="103"/>
  <c r="O72" i="103"/>
  <c r="M73" i="103"/>
  <c r="N72" i="103"/>
  <c r="AP18" i="103"/>
  <c r="AV18" i="103" s="1"/>
  <c r="BB18" i="103"/>
  <c r="R18" i="103"/>
  <c r="AZ16" i="103"/>
  <c r="AN16" i="103"/>
  <c r="AT16" i="103" s="1"/>
  <c r="K97" i="65"/>
  <c r="M119" i="65"/>
  <c r="J119" i="65"/>
  <c r="J126" i="104"/>
  <c r="M126" i="104" s="1"/>
  <c r="N126" i="104" s="1"/>
  <c r="BB155" i="103"/>
  <c r="BB230" i="103"/>
  <c r="BB206" i="103"/>
  <c r="BB263" i="103"/>
  <c r="O137" i="103"/>
  <c r="BA137" i="103" s="1"/>
  <c r="Q137" i="103"/>
  <c r="N137" i="103"/>
  <c r="AZ137" i="103" s="1"/>
  <c r="AY121" i="103"/>
  <c r="AM121" i="103"/>
  <c r="AS121" i="103" s="1"/>
  <c r="BA9" i="103"/>
  <c r="AO9" i="103"/>
  <c r="AU9" i="103" s="1"/>
  <c r="M139" i="65"/>
  <c r="J139" i="65"/>
  <c r="K83" i="65"/>
  <c r="S51" i="104"/>
  <c r="R51" i="104"/>
  <c r="M118" i="65"/>
  <c r="J118" i="65"/>
  <c r="M38" i="65"/>
  <c r="J38" i="65"/>
  <c r="K101" i="65"/>
  <c r="BB258" i="103"/>
  <c r="BB177" i="103"/>
  <c r="M152" i="103"/>
  <c r="AY152" i="103" s="1"/>
  <c r="Q151" i="103"/>
  <c r="O151" i="103"/>
  <c r="BA151" i="103" s="1"/>
  <c r="N151" i="103"/>
  <c r="AZ151" i="103" s="1"/>
  <c r="Q135" i="103"/>
  <c r="N135" i="103"/>
  <c r="AZ135" i="103" s="1"/>
  <c r="M136" i="103"/>
  <c r="AY136" i="103" s="1"/>
  <c r="O135" i="103"/>
  <c r="BA135" i="103" s="1"/>
  <c r="Q60" i="103"/>
  <c r="O60" i="103"/>
  <c r="M61" i="103"/>
  <c r="N60" i="103"/>
  <c r="O62" i="103"/>
  <c r="M63" i="103"/>
  <c r="Q62" i="103"/>
  <c r="N62" i="103"/>
  <c r="R140" i="104"/>
  <c r="K59" i="65"/>
  <c r="R137" i="104"/>
  <c r="S137" i="104"/>
  <c r="U137" i="104" s="1"/>
  <c r="V137" i="104" s="1"/>
  <c r="M71" i="65"/>
  <c r="J71" i="65"/>
  <c r="M54" i="65"/>
  <c r="J54" i="65"/>
  <c r="M117" i="65"/>
  <c r="J117" i="65"/>
  <c r="K37" i="65"/>
  <c r="AN13" i="103"/>
  <c r="AT13" i="103" s="1"/>
  <c r="AZ13" i="103"/>
  <c r="Q59" i="103"/>
  <c r="O59" i="103"/>
  <c r="N59" i="103"/>
  <c r="M60" i="103"/>
  <c r="O117" i="103"/>
  <c r="M118" i="103"/>
  <c r="Q117" i="103"/>
  <c r="N117" i="103"/>
  <c r="BB240" i="103"/>
  <c r="M49" i="103"/>
  <c r="N48" i="103"/>
  <c r="O48" i="103"/>
  <c r="Q48" i="103"/>
  <c r="O122" i="103"/>
  <c r="Q122" i="103"/>
  <c r="M123" i="103"/>
  <c r="N122" i="103"/>
  <c r="Q55" i="103"/>
  <c r="N55" i="103"/>
  <c r="O55" i="103"/>
  <c r="M56" i="103"/>
  <c r="M36" i="65"/>
  <c r="J36" i="65"/>
  <c r="J60" i="104"/>
  <c r="M60" i="104" s="1"/>
  <c r="N60" i="104" s="1"/>
  <c r="K89" i="65"/>
  <c r="BB181" i="103"/>
  <c r="Q97" i="103"/>
  <c r="M98" i="103"/>
  <c r="N97" i="103"/>
  <c r="O97" i="103"/>
  <c r="BB266" i="103"/>
  <c r="K52" i="65"/>
  <c r="J130" i="104"/>
  <c r="M130" i="104" s="1"/>
  <c r="N130" i="104" s="1"/>
  <c r="M65" i="65"/>
  <c r="J65" i="65"/>
  <c r="M64" i="65"/>
  <c r="J64" i="65"/>
  <c r="M70" i="65"/>
  <c r="J70" i="65"/>
  <c r="K93" i="65"/>
  <c r="BB164" i="103"/>
  <c r="BB192" i="103"/>
  <c r="BB176" i="103"/>
  <c r="R69" i="104"/>
  <c r="S69" i="104"/>
  <c r="R76" i="104"/>
  <c r="S76" i="104"/>
  <c r="U76" i="104" s="1"/>
  <c r="V76" i="104" s="1"/>
  <c r="M58" i="65"/>
  <c r="J58" i="65"/>
  <c r="M46" i="65"/>
  <c r="J46" i="65"/>
  <c r="BB178" i="103"/>
  <c r="BB196" i="103"/>
  <c r="BA21" i="103"/>
  <c r="AO21" i="103"/>
  <c r="AU21" i="103" s="1"/>
  <c r="AO19" i="103"/>
  <c r="AU19" i="103" s="1"/>
  <c r="BA19" i="103"/>
  <c r="Q30" i="103"/>
  <c r="N30" i="103"/>
  <c r="O30" i="103"/>
  <c r="S105" i="104"/>
  <c r="U105" i="104" s="1"/>
  <c r="V105" i="104" s="1"/>
  <c r="R105" i="104"/>
  <c r="M24" i="65"/>
  <c r="J24" i="65"/>
  <c r="M142" i="65"/>
  <c r="J142" i="65"/>
  <c r="S31" i="104"/>
  <c r="R31" i="104"/>
  <c r="J70" i="104"/>
  <c r="M70" i="104" s="1"/>
  <c r="N70" i="104" s="1"/>
  <c r="BB154" i="103"/>
  <c r="AY23" i="103"/>
  <c r="AM23" i="103"/>
  <c r="AS23" i="103" s="1"/>
  <c r="M82" i="103"/>
  <c r="Q81" i="103"/>
  <c r="N81" i="103"/>
  <c r="O81" i="103"/>
  <c r="AZ20" i="103"/>
  <c r="AN20" i="103"/>
  <c r="AT20" i="103" s="1"/>
  <c r="AM12" i="103"/>
  <c r="AS12" i="103" s="1"/>
  <c r="AY12" i="103"/>
  <c r="AY26" i="103"/>
  <c r="AM26" i="103"/>
  <c r="AS26" i="103" s="1"/>
  <c r="BA17" i="103"/>
  <c r="AO17" i="103"/>
  <c r="AU17" i="103" s="1"/>
  <c r="M67" i="65"/>
  <c r="J67" i="65"/>
  <c r="K57" i="65"/>
  <c r="M120" i="65"/>
  <c r="J120" i="65"/>
  <c r="K39" i="65"/>
  <c r="R87" i="104"/>
  <c r="S87" i="104"/>
  <c r="U87" i="104" s="1"/>
  <c r="V87" i="104" s="1"/>
  <c r="Q75" i="103"/>
  <c r="O75" i="103"/>
  <c r="N75" i="103"/>
  <c r="M76" i="103"/>
  <c r="R12" i="103"/>
  <c r="AP12" i="103"/>
  <c r="AV12" i="103" s="1"/>
  <c r="BB12" i="103"/>
  <c r="AY19" i="103"/>
  <c r="AM19" i="103"/>
  <c r="AS19" i="103" s="1"/>
  <c r="AM17" i="103"/>
  <c r="AS17" i="103" s="1"/>
  <c r="AY17" i="103"/>
  <c r="S61" i="104"/>
  <c r="R61" i="104"/>
  <c r="M107" i="65"/>
  <c r="J107" i="65"/>
  <c r="M97" i="65"/>
  <c r="J97" i="65"/>
  <c r="K96" i="65"/>
  <c r="R40" i="104"/>
  <c r="S40" i="104"/>
  <c r="Q109" i="103"/>
  <c r="N109" i="103"/>
  <c r="O109" i="103"/>
  <c r="M110" i="103"/>
  <c r="AM9" i="103"/>
  <c r="AS9" i="103" s="1"/>
  <c r="AY9" i="103"/>
  <c r="BB186" i="103"/>
  <c r="N63" i="103"/>
  <c r="Q63" i="103"/>
  <c r="M64" i="103"/>
  <c r="O63" i="103"/>
  <c r="M100" i="65"/>
  <c r="J100" i="65"/>
  <c r="M83" i="65"/>
  <c r="J83" i="65"/>
  <c r="M136" i="65"/>
  <c r="J136" i="65"/>
  <c r="J56" i="104"/>
  <c r="M56" i="104" s="1"/>
  <c r="N56" i="104" s="1"/>
  <c r="K38" i="65"/>
  <c r="M101" i="65"/>
  <c r="J101" i="65"/>
  <c r="BB220" i="103"/>
  <c r="BB205" i="103"/>
  <c r="N71" i="103"/>
  <c r="Q71" i="103"/>
  <c r="M72" i="103"/>
  <c r="O71" i="103"/>
  <c r="J101" i="104"/>
  <c r="M101" i="104" s="1"/>
  <c r="N101" i="104" s="1"/>
  <c r="M59" i="65"/>
  <c r="J59" i="65"/>
  <c r="M49" i="65"/>
  <c r="J49" i="65"/>
  <c r="J138" i="104"/>
  <c r="M138" i="104" s="1"/>
  <c r="N138" i="104" s="1"/>
  <c r="K48" i="65"/>
  <c r="K135" i="65"/>
  <c r="M37" i="65"/>
  <c r="J37" i="65"/>
  <c r="BB237" i="103"/>
  <c r="R13" i="103"/>
  <c r="BB13" i="103"/>
  <c r="AP13" i="103"/>
  <c r="AV13" i="103" s="1"/>
  <c r="BB210" i="103"/>
  <c r="BB204" i="103"/>
  <c r="M84" i="103"/>
  <c r="K36" i="65"/>
  <c r="K106" i="65"/>
  <c r="K129" i="65"/>
  <c r="J136" i="104"/>
  <c r="M136" i="104" s="1"/>
  <c r="J38" i="104"/>
  <c r="M38" i="104" s="1"/>
  <c r="N38" i="104" s="1"/>
  <c r="BB244" i="103"/>
  <c r="O123" i="103"/>
  <c r="N123" i="103"/>
  <c r="Q123" i="103"/>
  <c r="BB241" i="103"/>
  <c r="M43" i="103"/>
  <c r="Q42" i="103"/>
  <c r="O42" i="103"/>
  <c r="N42" i="103"/>
  <c r="BB160" i="103"/>
  <c r="N38" i="103"/>
  <c r="Q38" i="103"/>
  <c r="O38" i="103"/>
  <c r="N57" i="103"/>
  <c r="Q57" i="103"/>
  <c r="O57" i="103"/>
  <c r="M58" i="103"/>
  <c r="J100" i="104"/>
  <c r="M100" i="104" s="1"/>
  <c r="J123" i="104"/>
  <c r="M123" i="104" s="1"/>
  <c r="N123" i="104" s="1"/>
  <c r="K42" i="65"/>
  <c r="K64" i="65"/>
  <c r="J112" i="104"/>
  <c r="M112" i="104" s="1"/>
  <c r="N112" i="104" s="1"/>
  <c r="J32" i="104"/>
  <c r="M32" i="104" s="1"/>
  <c r="N32" i="104" s="1"/>
  <c r="K70" i="65"/>
  <c r="M93" i="65"/>
  <c r="J93" i="65"/>
  <c r="BB238" i="103"/>
  <c r="BB270" i="103"/>
  <c r="BB173" i="103"/>
  <c r="Q35" i="103"/>
  <c r="O35" i="103"/>
  <c r="N35" i="103"/>
  <c r="M36" i="103"/>
  <c r="M70" i="103"/>
  <c r="M111" i="103"/>
  <c r="Q110" i="103"/>
  <c r="O110" i="103"/>
  <c r="N110" i="103"/>
  <c r="Q43" i="103"/>
  <c r="O43" i="103"/>
  <c r="M44" i="103"/>
  <c r="N43" i="103"/>
  <c r="O219" i="62"/>
  <c r="Q226" i="62"/>
  <c r="K126" i="66"/>
  <c r="K131" i="65"/>
  <c r="J65" i="104"/>
  <c r="M65" i="104" s="1"/>
  <c r="N65" i="104" s="1"/>
  <c r="J88" i="104"/>
  <c r="M88" i="104" s="1"/>
  <c r="N88" i="104" s="1"/>
  <c r="K110" i="65"/>
  <c r="AN28" i="103"/>
  <c r="AT28" i="103" s="1"/>
  <c r="AZ28" i="103"/>
  <c r="Q89" i="103"/>
  <c r="M90" i="103"/>
  <c r="N89" i="103"/>
  <c r="O89" i="103"/>
  <c r="M141" i="103"/>
  <c r="AY141" i="103" s="1"/>
  <c r="N140" i="103"/>
  <c r="AZ140" i="103" s="1"/>
  <c r="Q140" i="103"/>
  <c r="O140" i="103"/>
  <c r="BA140" i="103" s="1"/>
  <c r="AY28" i="103"/>
  <c r="AM28" i="103"/>
  <c r="AS28" i="103" s="1"/>
  <c r="Q91" i="103"/>
  <c r="N91" i="103"/>
  <c r="O91" i="103"/>
  <c r="M92" i="103"/>
  <c r="J109" i="104"/>
  <c r="M109" i="104" s="1"/>
  <c r="N109" i="104" s="1"/>
  <c r="J132" i="104"/>
  <c r="M132" i="104" s="1"/>
  <c r="J106" i="104"/>
  <c r="M106" i="104" s="1"/>
  <c r="N106" i="104" s="1"/>
  <c r="K25" i="65"/>
  <c r="K24" i="65"/>
  <c r="M103" i="65"/>
  <c r="J103" i="65"/>
  <c r="K142" i="65"/>
  <c r="M86" i="65"/>
  <c r="J86" i="65"/>
  <c r="BB165" i="103"/>
  <c r="M146" i="103"/>
  <c r="AY146" i="103" s="1"/>
  <c r="Q145" i="103"/>
  <c r="N145" i="103"/>
  <c r="AZ145" i="103" s="1"/>
  <c r="O145" i="103"/>
  <c r="BA145" i="103" s="1"/>
  <c r="BB168" i="103"/>
  <c r="Q139" i="103"/>
  <c r="M140" i="103"/>
  <c r="AY140" i="103" s="1"/>
  <c r="N139" i="103"/>
  <c r="AZ139" i="103" s="1"/>
  <c r="O139" i="103"/>
  <c r="BA139" i="103" s="1"/>
  <c r="AP22" i="103"/>
  <c r="AV22" i="103" s="1"/>
  <c r="BB22" i="103"/>
  <c r="R22" i="103"/>
  <c r="N79" i="103"/>
  <c r="AP11" i="103"/>
  <c r="AV11" i="103" s="1"/>
  <c r="R11" i="103"/>
  <c r="BB11" i="103"/>
  <c r="AO25" i="103"/>
  <c r="AU25" i="103" s="1"/>
  <c r="BA25" i="103"/>
  <c r="BB17" i="103"/>
  <c r="AP17" i="103"/>
  <c r="AV17" i="103" s="1"/>
  <c r="R17" i="103"/>
  <c r="J141" i="104"/>
  <c r="M141" i="104" s="1"/>
  <c r="N141" i="104" s="1"/>
  <c r="M84" i="65"/>
  <c r="J84" i="65"/>
  <c r="J99" i="104"/>
  <c r="M99" i="104" s="1"/>
  <c r="N99" i="104" s="1"/>
  <c r="K121" i="65"/>
  <c r="K120" i="65"/>
  <c r="J41" i="104"/>
  <c r="M41" i="104" s="1"/>
  <c r="N41" i="104" s="1"/>
  <c r="BB239" i="103"/>
  <c r="BB226" i="103"/>
  <c r="BB193" i="103"/>
  <c r="AZ12" i="103"/>
  <c r="AN12" i="103"/>
  <c r="AT12" i="103" s="1"/>
  <c r="Q143" i="103"/>
  <c r="O143" i="103"/>
  <c r="BA143" i="103" s="1"/>
  <c r="M144" i="103"/>
  <c r="AY144" i="103" s="1"/>
  <c r="N143" i="103"/>
  <c r="AZ143" i="103" s="1"/>
  <c r="M71" i="103"/>
  <c r="N70" i="103"/>
  <c r="O70" i="103"/>
  <c r="Q70" i="103"/>
  <c r="K107" i="65"/>
  <c r="M96" i="65"/>
  <c r="J96" i="65"/>
  <c r="BB256" i="103"/>
  <c r="BB232" i="103"/>
  <c r="BB208" i="103"/>
  <c r="M120" i="103"/>
  <c r="Q119" i="103"/>
  <c r="O119" i="103"/>
  <c r="N119" i="103"/>
  <c r="Q77" i="103"/>
  <c r="O77" i="103"/>
  <c r="N77" i="103"/>
  <c r="M78" i="103"/>
  <c r="K100" i="65"/>
  <c r="K123" i="65"/>
  <c r="K136" i="65"/>
  <c r="N93" i="103"/>
  <c r="N87" i="103"/>
  <c r="M88" i="103"/>
  <c r="Q87" i="103"/>
  <c r="O87" i="103"/>
  <c r="M119" i="103"/>
  <c r="Q118" i="103"/>
  <c r="O118" i="103"/>
  <c r="N118" i="103"/>
  <c r="N126" i="103"/>
  <c r="Q126" i="103"/>
  <c r="O126" i="103"/>
  <c r="M127" i="103"/>
  <c r="AY127" i="103" s="1"/>
  <c r="N52" i="103"/>
  <c r="O52" i="103"/>
  <c r="M53" i="103"/>
  <c r="Q52" i="103"/>
  <c r="J134" i="104"/>
  <c r="M134" i="104" s="1"/>
  <c r="N134" i="104" s="1"/>
  <c r="K113" i="65"/>
  <c r="K49" i="65"/>
  <c r="M48" i="65"/>
  <c r="J48" i="65"/>
  <c r="M135" i="65"/>
  <c r="J135" i="65"/>
  <c r="J119" i="104"/>
  <c r="M119" i="104" s="1"/>
  <c r="N119" i="104" s="1"/>
  <c r="O112" i="103"/>
  <c r="N112" i="103"/>
  <c r="Q112" i="103"/>
  <c r="BB197" i="103"/>
  <c r="O103" i="103"/>
  <c r="N103" i="103"/>
  <c r="Q103" i="103"/>
  <c r="M104" i="103"/>
  <c r="Q120" i="103"/>
  <c r="O120" i="103"/>
  <c r="N120" i="103"/>
  <c r="M47" i="103"/>
  <c r="Q46" i="103"/>
  <c r="N46" i="103"/>
  <c r="O46" i="103"/>
  <c r="M65" i="103"/>
  <c r="Q64" i="103"/>
  <c r="O64" i="103"/>
  <c r="N64" i="103"/>
  <c r="M132" i="65"/>
  <c r="J132" i="65"/>
  <c r="M106" i="65"/>
  <c r="J106" i="65"/>
  <c r="M129" i="65"/>
  <c r="J129" i="65"/>
  <c r="M47" i="65"/>
  <c r="J47" i="65"/>
  <c r="M94" i="65"/>
  <c r="J94" i="65"/>
  <c r="J118" i="104"/>
  <c r="M118" i="104" s="1"/>
  <c r="N118" i="104" s="1"/>
  <c r="Q34" i="103"/>
  <c r="N34" i="103"/>
  <c r="O34" i="103"/>
  <c r="M35" i="103"/>
  <c r="BB175" i="103"/>
  <c r="K75" i="65"/>
  <c r="M42" i="65"/>
  <c r="J42" i="65"/>
  <c r="M128" i="65"/>
  <c r="J128" i="65"/>
  <c r="BB213" i="103"/>
  <c r="Q94" i="103"/>
  <c r="O94" i="103"/>
  <c r="M95" i="103"/>
  <c r="N94" i="103"/>
  <c r="Q80" i="103"/>
  <c r="M81" i="103"/>
  <c r="O80" i="103"/>
  <c r="N80" i="103"/>
  <c r="AZ26" i="103"/>
  <c r="AN26" i="103"/>
  <c r="AT26" i="103" s="1"/>
  <c r="M162" i="62"/>
  <c r="AY162" i="62" s="1"/>
  <c r="M186" i="62"/>
  <c r="O239" i="62"/>
  <c r="BA239" i="62" s="1"/>
  <c r="N253" i="62"/>
  <c r="AZ253" i="62" s="1"/>
  <c r="O161" i="62"/>
  <c r="O233" i="62"/>
  <c r="BA233" i="62" s="1"/>
  <c r="Q260" i="62"/>
  <c r="T260" i="62" s="1"/>
  <c r="N160" i="62"/>
  <c r="AZ160" i="62" s="1"/>
  <c r="Q247" i="62"/>
  <c r="O175" i="62"/>
  <c r="M196" i="62"/>
  <c r="AY196" i="62" s="1"/>
  <c r="Q232" i="62"/>
  <c r="E202" i="64"/>
  <c r="L202" i="64" s="1"/>
  <c r="M202" i="64" s="1"/>
  <c r="O192" i="62"/>
  <c r="O263" i="62"/>
  <c r="BA263" i="62" s="1"/>
  <c r="N245" i="62"/>
  <c r="AZ245" i="62" s="1"/>
  <c r="O194" i="62"/>
  <c r="M200" i="62"/>
  <c r="N168" i="62"/>
  <c r="AZ168" i="62" s="1"/>
  <c r="E252" i="64"/>
  <c r="N161" i="62"/>
  <c r="AZ161" i="62" s="1"/>
  <c r="Q198" i="62"/>
  <c r="T198" i="62" s="1"/>
  <c r="Q245" i="62"/>
  <c r="T245" i="62" s="1"/>
  <c r="Q179" i="62"/>
  <c r="M192" i="62"/>
  <c r="E199" i="64"/>
  <c r="Z211" i="3"/>
  <c r="O245" i="62"/>
  <c r="BA245" i="62" s="1"/>
  <c r="Q266" i="62"/>
  <c r="BB266" i="62" s="1"/>
  <c r="M174" i="62"/>
  <c r="AY174" i="62" s="1"/>
  <c r="O168" i="62"/>
  <c r="N237" i="62"/>
  <c r="AZ237" i="62" s="1"/>
  <c r="M202" i="62"/>
  <c r="AY202" i="62" s="1"/>
  <c r="M169" i="62"/>
  <c r="AY169" i="62" s="1"/>
  <c r="M263" i="62"/>
  <c r="AY263" i="62" s="1"/>
  <c r="Q203" i="62"/>
  <c r="T203" i="62" s="1"/>
  <c r="M264" i="62"/>
  <c r="AY264" i="62" s="1"/>
  <c r="M259" i="62"/>
  <c r="AY259" i="62" s="1"/>
  <c r="E191" i="64"/>
  <c r="N212" i="62"/>
  <c r="AZ212" i="62" s="1"/>
  <c r="Q200" i="62"/>
  <c r="O174" i="62"/>
  <c r="M234" i="62"/>
  <c r="AY234" i="62" s="1"/>
  <c r="Q194" i="62"/>
  <c r="M205" i="62"/>
  <c r="AY205" i="62" s="1"/>
  <c r="Z203" i="3"/>
  <c r="Q244" i="62"/>
  <c r="O236" i="62"/>
  <c r="BA236" i="62" s="1"/>
  <c r="M157" i="62"/>
  <c r="M233" i="62"/>
  <c r="AY233" i="62" s="1"/>
  <c r="O254" i="62"/>
  <c r="BA254" i="62" s="1"/>
  <c r="O184" i="62"/>
  <c r="M175" i="62"/>
  <c r="AY175" i="62" s="1"/>
  <c r="N218" i="62"/>
  <c r="AZ218" i="62" s="1"/>
  <c r="Q201" i="62"/>
  <c r="Q250" i="62"/>
  <c r="O230" i="62"/>
  <c r="BA230" i="62" s="1"/>
  <c r="N217" i="62"/>
  <c r="AZ217" i="62" s="1"/>
  <c r="O186" i="62"/>
  <c r="M246" i="62"/>
  <c r="AY246" i="62" s="1"/>
  <c r="M245" i="62"/>
  <c r="AY245" i="62" s="1"/>
  <c r="Q174" i="62"/>
  <c r="Q192" i="62"/>
  <c r="N214" i="62"/>
  <c r="AZ214" i="62" s="1"/>
  <c r="E250" i="64"/>
  <c r="O251" i="64" s="1"/>
  <c r="R251" i="64" s="1"/>
  <c r="O177" i="62"/>
  <c r="O220" i="62"/>
  <c r="Q224" i="62"/>
  <c r="T224" i="62" s="1"/>
  <c r="O271" i="62"/>
  <c r="BA271" i="62" s="1"/>
  <c r="E201" i="64"/>
  <c r="O217" i="62"/>
  <c r="N194" i="62"/>
  <c r="AZ194" i="62" s="1"/>
  <c r="Q237" i="62"/>
  <c r="T237" i="62" s="1"/>
  <c r="Q188" i="62"/>
  <c r="N174" i="62"/>
  <c r="AZ174" i="62" s="1"/>
  <c r="M219" i="62"/>
  <c r="AY219" i="62" s="1"/>
  <c r="M272" i="62"/>
  <c r="AY272" i="62" s="1"/>
  <c r="M159" i="62"/>
  <c r="O257" i="62"/>
  <c r="BA257" i="62" s="1"/>
  <c r="Q259" i="62"/>
  <c r="O211" i="62"/>
  <c r="N165" i="62"/>
  <c r="AZ165" i="62" s="1"/>
  <c r="O246" i="62"/>
  <c r="BA246" i="62" s="1"/>
  <c r="Q175" i="62"/>
  <c r="T175" i="62" s="1"/>
  <c r="N268" i="62"/>
  <c r="AZ268" i="62" s="1"/>
  <c r="O216" i="62"/>
  <c r="M268" i="62"/>
  <c r="AY268" i="62" s="1"/>
  <c r="N262" i="62"/>
  <c r="AZ262" i="62" s="1"/>
  <c r="Q221" i="62"/>
  <c r="BB221" i="62" s="1"/>
  <c r="M156" i="62"/>
  <c r="AY156" i="62" s="1"/>
  <c r="Q211" i="62"/>
  <c r="T211" i="62" s="1"/>
  <c r="N186" i="62"/>
  <c r="AZ186" i="62" s="1"/>
  <c r="N258" i="62"/>
  <c r="AZ258" i="62" s="1"/>
  <c r="M221" i="62"/>
  <c r="N181" i="62"/>
  <c r="AZ181" i="62" s="1"/>
  <c r="M201" i="62"/>
  <c r="AY201" i="62" s="1"/>
  <c r="E174" i="64"/>
  <c r="N213" i="62"/>
  <c r="AZ213" i="62" s="1"/>
  <c r="M165" i="62"/>
  <c r="N215" i="62"/>
  <c r="AZ215" i="62" s="1"/>
  <c r="M187" i="62"/>
  <c r="AY187" i="62" s="1"/>
  <c r="O258" i="62"/>
  <c r="BA258" i="62" s="1"/>
  <c r="N220" i="62"/>
  <c r="AZ220" i="62" s="1"/>
  <c r="M224" i="62"/>
  <c r="AY224" i="62" s="1"/>
  <c r="Q181" i="62"/>
  <c r="O200" i="62"/>
  <c r="Q225" i="62"/>
  <c r="T225" i="62" s="1"/>
  <c r="O213" i="62"/>
  <c r="E164" i="64"/>
  <c r="M177" i="62"/>
  <c r="AY177" i="62" s="1"/>
  <c r="Q269" i="62"/>
  <c r="O219" i="64"/>
  <c r="R219" i="64" s="1"/>
  <c r="Q213" i="62"/>
  <c r="M252" i="62"/>
  <c r="AY252" i="62" s="1"/>
  <c r="Q262" i="62"/>
  <c r="M220" i="62"/>
  <c r="AY220" i="62" s="1"/>
  <c r="O251" i="62"/>
  <c r="BA251" i="62" s="1"/>
  <c r="M237" i="62"/>
  <c r="AY237" i="62" s="1"/>
  <c r="O218" i="62"/>
  <c r="Q215" i="62"/>
  <c r="Q186" i="62"/>
  <c r="T186" i="62" s="1"/>
  <c r="Q258" i="62"/>
  <c r="Q220" i="62"/>
  <c r="M211" i="62"/>
  <c r="AY211" i="62" s="1"/>
  <c r="O181" i="62"/>
  <c r="N200" i="62"/>
  <c r="AZ200" i="62" s="1"/>
  <c r="M214" i="62"/>
  <c r="AY214" i="62" s="1"/>
  <c r="M170" i="62"/>
  <c r="N257" i="62"/>
  <c r="AZ257" i="62" s="1"/>
  <c r="O214" i="62"/>
  <c r="N226" i="62"/>
  <c r="AZ226" i="62" s="1"/>
  <c r="M216" i="62"/>
  <c r="AY216" i="62" s="1"/>
  <c r="E258" i="64"/>
  <c r="O259" i="64" s="1"/>
  <c r="R259" i="64" s="1"/>
  <c r="Q210" i="62"/>
  <c r="T210" i="62" s="1"/>
  <c r="M213" i="62"/>
  <c r="N187" i="62"/>
  <c r="AZ187" i="62" s="1"/>
  <c r="Q257" i="62"/>
  <c r="O209" i="62"/>
  <c r="Q156" i="62"/>
  <c r="T156" i="62" s="1"/>
  <c r="M269" i="62"/>
  <c r="AY269" i="62" s="1"/>
  <c r="M178" i="62"/>
  <c r="AY178" i="62" s="1"/>
  <c r="N219" i="62"/>
  <c r="AZ219" i="62" s="1"/>
  <c r="O231" i="62"/>
  <c r="BA231" i="62" s="1"/>
  <c r="N172" i="62"/>
  <c r="AZ172" i="62" s="1"/>
  <c r="O203" i="62"/>
  <c r="E256" i="64"/>
  <c r="Q197" i="62"/>
  <c r="O212" i="62"/>
  <c r="Q214" i="62"/>
  <c r="T214" i="62" s="1"/>
  <c r="O268" i="64"/>
  <c r="R268" i="64" s="1"/>
  <c r="M197" i="62"/>
  <c r="AY197" i="62" s="1"/>
  <c r="Q212" i="62"/>
  <c r="Q217" i="62"/>
  <c r="Q187" i="62"/>
  <c r="M243" i="62"/>
  <c r="AY243" i="62" s="1"/>
  <c r="Q199" i="62"/>
  <c r="BB199" i="62" s="1"/>
  <c r="N184" i="62"/>
  <c r="AZ184" i="62" s="1"/>
  <c r="Q243" i="62"/>
  <c r="BB243" i="62" s="1"/>
  <c r="E211" i="64"/>
  <c r="Q161" i="62"/>
  <c r="N233" i="62"/>
  <c r="AZ233" i="62" s="1"/>
  <c r="N266" i="62"/>
  <c r="AZ266" i="62" s="1"/>
  <c r="N225" i="62"/>
  <c r="AZ225" i="62" s="1"/>
  <c r="M267" i="62"/>
  <c r="AY267" i="62" s="1"/>
  <c r="O191" i="62"/>
  <c r="O199" i="62"/>
  <c r="Q162" i="62"/>
  <c r="E269" i="64"/>
  <c r="O266" i="62"/>
  <c r="BA266" i="62" s="1"/>
  <c r="N207" i="62"/>
  <c r="AZ207" i="62" s="1"/>
  <c r="Q182" i="62"/>
  <c r="N166" i="62"/>
  <c r="AZ166" i="62" s="1"/>
  <c r="O252" i="62"/>
  <c r="BA252" i="62" s="1"/>
  <c r="O160" i="62"/>
  <c r="Q155" i="62"/>
  <c r="Q173" i="62"/>
  <c r="Q248" i="62"/>
  <c r="N197" i="62"/>
  <c r="AZ197" i="62" s="1"/>
  <c r="N249" i="62"/>
  <c r="AZ249" i="62" s="1"/>
  <c r="O240" i="62"/>
  <c r="BA240" i="62" s="1"/>
  <c r="N259" i="62"/>
  <c r="AZ259" i="62" s="1"/>
  <c r="M176" i="62"/>
  <c r="AY176" i="62" s="1"/>
  <c r="O195" i="62"/>
  <c r="N224" i="62"/>
  <c r="AZ224" i="62" s="1"/>
  <c r="Q271" i="62"/>
  <c r="N162" i="62"/>
  <c r="AZ162" i="62" s="1"/>
  <c r="O234" i="62"/>
  <c r="BA234" i="62" s="1"/>
  <c r="N230" i="62"/>
  <c r="AZ230" i="62" s="1"/>
  <c r="N231" i="62"/>
  <c r="AZ231" i="62" s="1"/>
  <c r="E251" i="64"/>
  <c r="N201" i="62"/>
  <c r="AZ201" i="62" s="1"/>
  <c r="Q160" i="62"/>
  <c r="N252" i="62"/>
  <c r="AZ252" i="62" s="1"/>
  <c r="N239" i="62"/>
  <c r="AZ239" i="62" s="1"/>
  <c r="O253" i="62"/>
  <c r="BA253" i="62" s="1"/>
  <c r="N208" i="62"/>
  <c r="AZ208" i="62" s="1"/>
  <c r="N255" i="62"/>
  <c r="AZ255" i="62" s="1"/>
  <c r="M180" i="62"/>
  <c r="AY180" i="62" s="1"/>
  <c r="M260" i="62"/>
  <c r="AY260" i="62" s="1"/>
  <c r="N175" i="62"/>
  <c r="AZ175" i="62" s="1"/>
  <c r="M239" i="62"/>
  <c r="AY239" i="62" s="1"/>
  <c r="M271" i="62"/>
  <c r="AY271" i="62" s="1"/>
  <c r="E162" i="64"/>
  <c r="L162" i="64" s="1"/>
  <c r="M162" i="64" s="1"/>
  <c r="N176" i="62"/>
  <c r="AZ176" i="62" s="1"/>
  <c r="N246" i="62"/>
  <c r="AZ246" i="62" s="1"/>
  <c r="E182" i="64"/>
  <c r="L183" i="64" s="1"/>
  <c r="M183" i="64" s="1"/>
  <c r="Q206" i="62"/>
  <c r="O165" i="62"/>
  <c r="M232" i="62"/>
  <c r="AY232" i="62" s="1"/>
  <c r="N236" i="62"/>
  <c r="AZ236" i="62" s="1"/>
  <c r="Q185" i="62"/>
  <c r="N159" i="62"/>
  <c r="AZ159" i="62" s="1"/>
  <c r="M171" i="62"/>
  <c r="AY171" i="62" s="1"/>
  <c r="Q252" i="62"/>
  <c r="T252" i="62" s="1"/>
  <c r="Q158" i="62"/>
  <c r="Q180" i="62"/>
  <c r="M254" i="62"/>
  <c r="AY254" i="62" s="1"/>
  <c r="M255" i="62"/>
  <c r="AY255" i="62" s="1"/>
  <c r="E255" i="64"/>
  <c r="L256" i="64" s="1"/>
  <c r="M256" i="64" s="1"/>
  <c r="O179" i="62"/>
  <c r="Q204" i="62"/>
  <c r="T204" i="62" s="1"/>
  <c r="N240" i="62"/>
  <c r="AZ240" i="62" s="1"/>
  <c r="O259" i="62"/>
  <c r="BA259" i="62" s="1"/>
  <c r="E175" i="64"/>
  <c r="Q241" i="62"/>
  <c r="E270" i="64"/>
  <c r="Q236" i="62"/>
  <c r="T236" i="62" s="1"/>
  <c r="N185" i="62"/>
  <c r="AZ185" i="62" s="1"/>
  <c r="Q159" i="62"/>
  <c r="BB159" i="62" s="1"/>
  <c r="N170" i="62"/>
  <c r="AZ170" i="62" s="1"/>
  <c r="Q154" i="62"/>
  <c r="N250" i="62"/>
  <c r="AZ250" i="62" s="1"/>
  <c r="O222" i="62"/>
  <c r="Q265" i="62"/>
  <c r="O158" i="62"/>
  <c r="O227" i="62"/>
  <c r="BA227" i="62" s="1"/>
  <c r="N155" i="62"/>
  <c r="AZ155" i="62" s="1"/>
  <c r="N206" i="62"/>
  <c r="AZ206" i="62" s="1"/>
  <c r="N195" i="62"/>
  <c r="AZ195" i="62" s="1"/>
  <c r="Q177" i="62"/>
  <c r="N223" i="62"/>
  <c r="AZ223" i="62" s="1"/>
  <c r="O197" i="62"/>
  <c r="Q235" i="62"/>
  <c r="T235" i="62" s="1"/>
  <c r="O204" i="62"/>
  <c r="O249" i="62"/>
  <c r="BA249" i="62" s="1"/>
  <c r="Q240" i="62"/>
  <c r="T240" i="62" s="1"/>
  <c r="E259" i="64"/>
  <c r="Q183" i="62"/>
  <c r="N196" i="62"/>
  <c r="AZ196" i="62" s="1"/>
  <c r="M262" i="62"/>
  <c r="AY262" i="62" s="1"/>
  <c r="N157" i="62"/>
  <c r="AZ157" i="62" s="1"/>
  <c r="N171" i="62"/>
  <c r="AZ171" i="62" s="1"/>
  <c r="Q167" i="62"/>
  <c r="T167" i="62" s="1"/>
  <c r="O237" i="62"/>
  <c r="BA237" i="62" s="1"/>
  <c r="O189" i="62"/>
  <c r="N178" i="62"/>
  <c r="AZ178" i="62" s="1"/>
  <c r="N271" i="62"/>
  <c r="AZ271" i="62" s="1"/>
  <c r="O185" i="62"/>
  <c r="O262" i="62"/>
  <c r="BA262" i="62" s="1"/>
  <c r="Q170" i="62"/>
  <c r="T170" i="62" s="1"/>
  <c r="O154" i="62"/>
  <c r="O250" i="62"/>
  <c r="BA250" i="62" s="1"/>
  <c r="Q222" i="62"/>
  <c r="N156" i="62"/>
  <c r="AZ156" i="62" s="1"/>
  <c r="M244" i="62"/>
  <c r="AY244" i="62" s="1"/>
  <c r="N227" i="62"/>
  <c r="AZ227" i="62" s="1"/>
  <c r="O155" i="62"/>
  <c r="O229" i="62"/>
  <c r="BA229" i="62" s="1"/>
  <c r="M207" i="62"/>
  <c r="AY207" i="62" s="1"/>
  <c r="N256" i="62"/>
  <c r="AZ256" i="62" s="1"/>
  <c r="Q195" i="62"/>
  <c r="N247" i="62"/>
  <c r="AZ247" i="62" s="1"/>
  <c r="E177" i="64"/>
  <c r="L178" i="64" s="1"/>
  <c r="M178" i="64" s="1"/>
  <c r="N198" i="62"/>
  <c r="AZ198" i="62" s="1"/>
  <c r="M206" i="62"/>
  <c r="AY206" i="62" s="1"/>
  <c r="O188" i="62"/>
  <c r="M198" i="62"/>
  <c r="AY198" i="62" s="1"/>
  <c r="O235" i="62"/>
  <c r="BA235" i="62" s="1"/>
  <c r="N204" i="62"/>
  <c r="AZ204" i="62" s="1"/>
  <c r="M250" i="62"/>
  <c r="AY250" i="62" s="1"/>
  <c r="E240" i="64"/>
  <c r="L240" i="64" s="1"/>
  <c r="M240" i="64" s="1"/>
  <c r="N234" i="62"/>
  <c r="AZ234" i="62" s="1"/>
  <c r="E228" i="64"/>
  <c r="L228" i="64" s="1"/>
  <c r="M228" i="64" s="1"/>
  <c r="Q176" i="62"/>
  <c r="BB176" i="62" s="1"/>
  <c r="E154" i="64"/>
  <c r="O155" i="64" s="1"/>
  <c r="R155" i="64" s="1"/>
  <c r="O156" i="62"/>
  <c r="M173" i="62"/>
  <c r="O243" i="62"/>
  <c r="BA243" i="62" s="1"/>
  <c r="O268" i="62"/>
  <c r="BA268" i="62" s="1"/>
  <c r="Q227" i="62"/>
  <c r="N229" i="62"/>
  <c r="AZ229" i="62" s="1"/>
  <c r="E206" i="64"/>
  <c r="L206" i="64" s="1"/>
  <c r="M206" i="64" s="1"/>
  <c r="Q256" i="62"/>
  <c r="T256" i="62" s="1"/>
  <c r="O247" i="62"/>
  <c r="BA247" i="62" s="1"/>
  <c r="N202" i="62"/>
  <c r="AZ202" i="62" s="1"/>
  <c r="O198" i="62"/>
  <c r="Q205" i="62"/>
  <c r="T205" i="62" s="1"/>
  <c r="N248" i="62"/>
  <c r="AZ248" i="62" s="1"/>
  <c r="M189" i="62"/>
  <c r="M236" i="62"/>
  <c r="AY236" i="62" s="1"/>
  <c r="Q249" i="62"/>
  <c r="BB249" i="62" s="1"/>
  <c r="Q166" i="62"/>
  <c r="BB166" i="62" s="1"/>
  <c r="O225" i="62"/>
  <c r="BA225" i="62" s="1"/>
  <c r="O167" i="62"/>
  <c r="O162" i="62"/>
  <c r="O238" i="62"/>
  <c r="BA238" i="62" s="1"/>
  <c r="O260" i="62"/>
  <c r="BA260" i="62" s="1"/>
  <c r="M208" i="62"/>
  <c r="AY208" i="62" s="1"/>
  <c r="N269" i="62"/>
  <c r="AZ269" i="62" s="1"/>
  <c r="Q165" i="62"/>
  <c r="T165" i="62" s="1"/>
  <c r="M160" i="62"/>
  <c r="AY160" i="62" s="1"/>
  <c r="O201" i="62"/>
  <c r="N222" i="62"/>
  <c r="AZ222" i="62" s="1"/>
  <c r="Q239" i="62"/>
  <c r="BB239" i="62" s="1"/>
  <c r="O172" i="62"/>
  <c r="N158" i="62"/>
  <c r="AZ158" i="62" s="1"/>
  <c r="N180" i="62"/>
  <c r="AZ180" i="62" s="1"/>
  <c r="Q229" i="62"/>
  <c r="T229" i="62" s="1"/>
  <c r="O232" i="62"/>
  <c r="BA232" i="62" s="1"/>
  <c r="N254" i="62"/>
  <c r="AZ254" i="62" s="1"/>
  <c r="M248" i="62"/>
  <c r="AY248" i="62" s="1"/>
  <c r="Q233" i="62"/>
  <c r="Q202" i="62"/>
  <c r="T202" i="62" s="1"/>
  <c r="O205" i="62"/>
  <c r="N179" i="62"/>
  <c r="AZ179" i="62" s="1"/>
  <c r="O244" i="62"/>
  <c r="BA244" i="62" s="1"/>
  <c r="M242" i="62"/>
  <c r="AY242" i="62" s="1"/>
  <c r="M225" i="62"/>
  <c r="AY225" i="62" s="1"/>
  <c r="Q238" i="62"/>
  <c r="O270" i="62"/>
  <c r="BA270" i="62" s="1"/>
  <c r="M217" i="62"/>
  <c r="M185" i="62"/>
  <c r="AY185" i="62" s="1"/>
  <c r="M235" i="62"/>
  <c r="AY235" i="62" s="1"/>
  <c r="O176" i="62"/>
  <c r="N209" i="62"/>
  <c r="AZ209" i="62" s="1"/>
  <c r="M261" i="62"/>
  <c r="AY261" i="62" s="1"/>
  <c r="M154" i="62"/>
  <c r="AY154" i="62" s="1"/>
  <c r="E207" i="64"/>
  <c r="M166" i="62"/>
  <c r="Q231" i="62"/>
  <c r="BB231" i="62" s="1"/>
  <c r="N251" i="62"/>
  <c r="AZ251" i="62" s="1"/>
  <c r="E159" i="64"/>
  <c r="L159" i="64" s="1"/>
  <c r="M159" i="64" s="1"/>
  <c r="N154" i="62"/>
  <c r="AZ154" i="62" s="1"/>
  <c r="M223" i="62"/>
  <c r="AY223" i="62" s="1"/>
  <c r="N265" i="62"/>
  <c r="AZ265" i="62" s="1"/>
  <c r="Q172" i="62"/>
  <c r="Q268" i="62"/>
  <c r="BB268" i="62" s="1"/>
  <c r="E229" i="64"/>
  <c r="O206" i="62"/>
  <c r="N232" i="62"/>
  <c r="AZ232" i="62" s="1"/>
  <c r="Q254" i="62"/>
  <c r="J124" i="66"/>
  <c r="M124" i="66" s="1"/>
  <c r="N124" i="66" s="1"/>
  <c r="E247" i="64"/>
  <c r="O248" i="64" s="1"/>
  <c r="R248" i="64" s="1"/>
  <c r="N177" i="62"/>
  <c r="AZ177" i="62" s="1"/>
  <c r="O202" i="62"/>
  <c r="N205" i="62"/>
  <c r="AZ205" i="62" s="1"/>
  <c r="Q223" i="62"/>
  <c r="T223" i="62" s="1"/>
  <c r="Q255" i="62"/>
  <c r="T255" i="62" s="1"/>
  <c r="O248" i="62"/>
  <c r="BA248" i="62" s="1"/>
  <c r="O166" i="62"/>
  <c r="N264" i="62"/>
  <c r="AZ264" i="62" s="1"/>
  <c r="O241" i="62"/>
  <c r="BA241" i="62" s="1"/>
  <c r="O224" i="62"/>
  <c r="N216" i="62"/>
  <c r="AZ216" i="62" s="1"/>
  <c r="Q184" i="62"/>
  <c r="T184" i="62" s="1"/>
  <c r="Q234" i="62"/>
  <c r="BB234" i="62" s="1"/>
  <c r="O178" i="62"/>
  <c r="E246" i="64"/>
  <c r="Q171" i="62"/>
  <c r="M231" i="62"/>
  <c r="AY231" i="62" s="1"/>
  <c r="Q242" i="62"/>
  <c r="T242" i="62" s="1"/>
  <c r="O255" i="62"/>
  <c r="BA255" i="62" s="1"/>
  <c r="Q189" i="62"/>
  <c r="T189" i="62" s="1"/>
  <c r="N210" i="62"/>
  <c r="AZ210" i="62" s="1"/>
  <c r="Q264" i="62"/>
  <c r="N241" i="62"/>
  <c r="AZ241" i="62" s="1"/>
  <c r="Q190" i="62"/>
  <c r="Q164" i="62"/>
  <c r="Q261" i="62"/>
  <c r="T261" i="62" s="1"/>
  <c r="N272" i="62"/>
  <c r="AZ272" i="62" s="1"/>
  <c r="L267" i="64"/>
  <c r="M267" i="64" s="1"/>
  <c r="O228" i="62"/>
  <c r="BA228" i="62" s="1"/>
  <c r="O163" i="62"/>
  <c r="N169" i="62"/>
  <c r="AZ169" i="62" s="1"/>
  <c r="E165" i="64"/>
  <c r="O166" i="64" s="1"/>
  <c r="R166" i="64" s="1"/>
  <c r="Q251" i="62"/>
  <c r="M155" i="62"/>
  <c r="AY155" i="62" s="1"/>
  <c r="O265" i="62"/>
  <c r="BA265" i="62" s="1"/>
  <c r="M228" i="62"/>
  <c r="AY228" i="62" s="1"/>
  <c r="O256" i="62"/>
  <c r="BA256" i="62" s="1"/>
  <c r="Q208" i="62"/>
  <c r="O242" i="62"/>
  <c r="BA242" i="62" s="1"/>
  <c r="O223" i="62"/>
  <c r="N189" i="62"/>
  <c r="AZ189" i="62" s="1"/>
  <c r="Q191" i="62"/>
  <c r="BB191" i="62" s="1"/>
  <c r="O210" i="62"/>
  <c r="N188" i="62"/>
  <c r="AZ188" i="62" s="1"/>
  <c r="N235" i="62"/>
  <c r="AZ235" i="62" s="1"/>
  <c r="O187" i="62"/>
  <c r="O264" i="62"/>
  <c r="BA264" i="62" s="1"/>
  <c r="M226" i="62"/>
  <c r="AY226" i="62" s="1"/>
  <c r="N183" i="62"/>
  <c r="AZ183" i="62" s="1"/>
  <c r="M191" i="62"/>
  <c r="AY191" i="62" s="1"/>
  <c r="O164" i="62"/>
  <c r="O153" i="62"/>
  <c r="Q272" i="62"/>
  <c r="T272" i="62" s="1"/>
  <c r="N167" i="62"/>
  <c r="AZ167" i="62" s="1"/>
  <c r="Q230" i="62"/>
  <c r="O208" i="62"/>
  <c r="N242" i="62"/>
  <c r="AZ242" i="62" s="1"/>
  <c r="M190" i="62"/>
  <c r="AY190" i="62" s="1"/>
  <c r="M265" i="62"/>
  <c r="AY265" i="62" s="1"/>
  <c r="N238" i="62"/>
  <c r="AZ238" i="62" s="1"/>
  <c r="O190" i="62"/>
  <c r="M158" i="62"/>
  <c r="AY158" i="62" s="1"/>
  <c r="N182" i="62"/>
  <c r="AZ182" i="62" s="1"/>
  <c r="N261" i="62"/>
  <c r="AZ261" i="62" s="1"/>
  <c r="O157" i="62"/>
  <c r="J137" i="66"/>
  <c r="M137" i="66" s="1"/>
  <c r="N137" i="66" s="1"/>
  <c r="S137" i="66" s="1"/>
  <c r="N267" i="62"/>
  <c r="AZ267" i="62" s="1"/>
  <c r="N244" i="62"/>
  <c r="AZ244" i="62" s="1"/>
  <c r="O169" i="62"/>
  <c r="N270" i="62"/>
  <c r="AZ270" i="62" s="1"/>
  <c r="N173" i="62"/>
  <c r="AZ173" i="62" s="1"/>
  <c r="O261" i="62"/>
  <c r="BA261" i="62" s="1"/>
  <c r="M270" i="62"/>
  <c r="AY270" i="62" s="1"/>
  <c r="N260" i="62"/>
  <c r="AZ260" i="62" s="1"/>
  <c r="M247" i="62"/>
  <c r="AY247" i="62" s="1"/>
  <c r="Q196" i="62"/>
  <c r="T196" i="62" s="1"/>
  <c r="O171" i="62"/>
  <c r="M183" i="62"/>
  <c r="N228" i="62"/>
  <c r="AZ228" i="62" s="1"/>
  <c r="E167" i="64"/>
  <c r="L168" i="64" s="1"/>
  <c r="M168" i="64" s="1"/>
  <c r="N163" i="62"/>
  <c r="AZ163" i="62" s="1"/>
  <c r="J47" i="66"/>
  <c r="J43" i="66"/>
  <c r="M43" i="66" s="1"/>
  <c r="N43" i="66" s="1"/>
  <c r="N190" i="62"/>
  <c r="AZ190" i="62" s="1"/>
  <c r="N164" i="62"/>
  <c r="AZ164" i="62" s="1"/>
  <c r="Q216" i="62"/>
  <c r="M210" i="62"/>
  <c r="AY210" i="62" s="1"/>
  <c r="Q157" i="62"/>
  <c r="E260" i="64"/>
  <c r="Q246" i="62"/>
  <c r="E196" i="64"/>
  <c r="L197" i="64" s="1"/>
  <c r="M197" i="64" s="1"/>
  <c r="E171" i="64"/>
  <c r="L171" i="64" s="1"/>
  <c r="M171" i="64" s="1"/>
  <c r="Q228" i="62"/>
  <c r="T228" i="62" s="1"/>
  <c r="O207" i="62"/>
  <c r="E163" i="64"/>
  <c r="J105" i="66"/>
  <c r="M105" i="66" s="1"/>
  <c r="N105" i="66" s="1"/>
  <c r="R105" i="66" s="1"/>
  <c r="O267" i="62"/>
  <c r="BA267" i="62" s="1"/>
  <c r="J108" i="66"/>
  <c r="M108" i="66" s="1"/>
  <c r="N108" i="66" s="1"/>
  <c r="S108" i="66" s="1"/>
  <c r="J107" i="66"/>
  <c r="M107" i="66" s="1"/>
  <c r="N107" i="66" s="1"/>
  <c r="R107" i="66" s="1"/>
  <c r="Q209" i="62"/>
  <c r="T209" i="62" s="1"/>
  <c r="Q178" i="62"/>
  <c r="T178" i="62" s="1"/>
  <c r="O272" i="62"/>
  <c r="BA272" i="62" s="1"/>
  <c r="M168" i="62"/>
  <c r="O183" i="62"/>
  <c r="Q270" i="62"/>
  <c r="O173" i="62"/>
  <c r="O269" i="62"/>
  <c r="BA269" i="62" s="1"/>
  <c r="M179" i="62"/>
  <c r="AY179" i="62" s="1"/>
  <c r="O196" i="62"/>
  <c r="Q163" i="62"/>
  <c r="Q267" i="62"/>
  <c r="T267" i="62" s="1"/>
  <c r="O182" i="62"/>
  <c r="J122" i="66"/>
  <c r="M122" i="66" s="1"/>
  <c r="N122" i="66" s="1"/>
  <c r="J121" i="66"/>
  <c r="M121" i="66" s="1"/>
  <c r="N121" i="66" s="1"/>
  <c r="R121" i="66" s="1"/>
  <c r="J138" i="66"/>
  <c r="M138" i="66" s="1"/>
  <c r="N138" i="66" s="1"/>
  <c r="S138" i="66" s="1"/>
  <c r="J97" i="66"/>
  <c r="M97" i="66" s="1"/>
  <c r="N97" i="66" s="1"/>
  <c r="R97" i="66" s="1"/>
  <c r="J127" i="66"/>
  <c r="M127" i="66" s="1"/>
  <c r="N127" i="66" s="1"/>
  <c r="R127" i="66" s="1"/>
  <c r="J69" i="66"/>
  <c r="J60" i="66"/>
  <c r="J55" i="66"/>
  <c r="J87" i="66"/>
  <c r="M87" i="66" s="1"/>
  <c r="N87" i="66" s="1"/>
  <c r="J80" i="66"/>
  <c r="M80" i="66" s="1"/>
  <c r="N80" i="66" s="1"/>
  <c r="R80" i="66" s="1"/>
  <c r="J90" i="66"/>
  <c r="M90" i="66" s="1"/>
  <c r="N90" i="66" s="1"/>
  <c r="R90" i="66" s="1"/>
  <c r="J120" i="66"/>
  <c r="M120" i="66" s="1"/>
  <c r="N120" i="66" s="1"/>
  <c r="S120" i="66" s="1"/>
  <c r="J74" i="66"/>
  <c r="M74" i="66" s="1"/>
  <c r="N74" i="66" s="1"/>
  <c r="J41" i="66"/>
  <c r="J49" i="66"/>
  <c r="J42" i="66"/>
  <c r="J29" i="66"/>
  <c r="J117" i="66"/>
  <c r="M117" i="66" s="1"/>
  <c r="N117" i="66" s="1"/>
  <c r="S117" i="66" s="1"/>
  <c r="J64" i="66"/>
  <c r="M64" i="66" s="1"/>
  <c r="N64" i="66" s="1"/>
  <c r="J40" i="66"/>
  <c r="M40" i="66" s="1"/>
  <c r="N40" i="66" s="1"/>
  <c r="J33" i="66"/>
  <c r="M33" i="66" s="1"/>
  <c r="N33" i="66" s="1"/>
  <c r="J61" i="66"/>
  <c r="J46" i="66"/>
  <c r="J112" i="66"/>
  <c r="M112" i="66" s="1"/>
  <c r="N112" i="66" s="1"/>
  <c r="R112" i="66" s="1"/>
  <c r="J93" i="66"/>
  <c r="M93" i="66" s="1"/>
  <c r="N93" i="66" s="1"/>
  <c r="J139" i="66"/>
  <c r="M139" i="66" s="1"/>
  <c r="N139" i="66" s="1"/>
  <c r="S139" i="66" s="1"/>
  <c r="J115" i="66"/>
  <c r="M115" i="66" s="1"/>
  <c r="N115" i="66" s="1"/>
  <c r="R115" i="66" s="1"/>
  <c r="J104" i="66"/>
  <c r="M104" i="66" s="1"/>
  <c r="N104" i="66" s="1"/>
  <c r="S104" i="66" s="1"/>
  <c r="J53" i="66"/>
  <c r="M53" i="66" s="1"/>
  <c r="N53" i="66" s="1"/>
  <c r="J71" i="66"/>
  <c r="J58" i="66"/>
  <c r="J34" i="66"/>
  <c r="J45" i="66"/>
  <c r="J30" i="66"/>
  <c r="J50" i="66"/>
  <c r="M50" i="66" s="1"/>
  <c r="N50" i="66" s="1"/>
  <c r="J70" i="66"/>
  <c r="M70" i="66" s="1"/>
  <c r="N70" i="66" s="1"/>
  <c r="J68" i="66"/>
  <c r="M68" i="66" s="1"/>
  <c r="N68" i="66" s="1"/>
  <c r="J95" i="66"/>
  <c r="M95" i="66" s="1"/>
  <c r="N95" i="66" s="1"/>
  <c r="E145" i="64"/>
  <c r="Q145" i="62"/>
  <c r="N145" i="62"/>
  <c r="AZ145" i="62" s="1"/>
  <c r="M146" i="62"/>
  <c r="AY146" i="62" s="1"/>
  <c r="O145" i="62"/>
  <c r="E81" i="64"/>
  <c r="N81" i="62"/>
  <c r="M82" i="62"/>
  <c r="AM82" i="62" s="1"/>
  <c r="AS82" i="62" s="1"/>
  <c r="O81" i="62"/>
  <c r="AO81" i="62" s="1"/>
  <c r="AU81" i="62" s="1"/>
  <c r="Q81" i="62"/>
  <c r="E20" i="64"/>
  <c r="Q20" i="62"/>
  <c r="N20" i="62"/>
  <c r="M21" i="62"/>
  <c r="AM21" i="62" s="1"/>
  <c r="O20" i="62"/>
  <c r="E11" i="64"/>
  <c r="Q11" i="62"/>
  <c r="N11" i="62"/>
  <c r="M12" i="62"/>
  <c r="O11" i="62"/>
  <c r="E23" i="64"/>
  <c r="N23" i="62"/>
  <c r="M24" i="62"/>
  <c r="AM24" i="62" s="1"/>
  <c r="O23" i="62"/>
  <c r="Q23" i="62"/>
  <c r="J88" i="66"/>
  <c r="M88" i="66" s="1"/>
  <c r="N88" i="66" s="1"/>
  <c r="J98" i="66"/>
  <c r="M98" i="66" s="1"/>
  <c r="N98" i="66" s="1"/>
  <c r="T239" i="62"/>
  <c r="T215" i="62"/>
  <c r="BB215" i="62"/>
  <c r="E75" i="64"/>
  <c r="N75" i="62"/>
  <c r="O75" i="62"/>
  <c r="Q75" i="62"/>
  <c r="M76" i="62"/>
  <c r="AM76" i="62" s="1"/>
  <c r="L193" i="64"/>
  <c r="M193" i="64" s="1"/>
  <c r="O194" i="64"/>
  <c r="R194" i="64" s="1"/>
  <c r="E143" i="64"/>
  <c r="Q143" i="62"/>
  <c r="M144" i="62"/>
  <c r="AY144" i="62" s="1"/>
  <c r="N143" i="62"/>
  <c r="AZ143" i="62" s="1"/>
  <c r="O143" i="62"/>
  <c r="E123" i="64"/>
  <c r="Q123" i="62"/>
  <c r="O123" i="62"/>
  <c r="AO123" i="62" s="1"/>
  <c r="AU123" i="62" s="1"/>
  <c r="M124" i="62"/>
  <c r="N123" i="62"/>
  <c r="J128" i="66"/>
  <c r="M128" i="66" s="1"/>
  <c r="N128" i="66" s="1"/>
  <c r="O156" i="64"/>
  <c r="R156" i="64" s="1"/>
  <c r="L217" i="64"/>
  <c r="M217" i="64" s="1"/>
  <c r="O218" i="64"/>
  <c r="R218" i="64" s="1"/>
  <c r="O257" i="64"/>
  <c r="R257" i="64" s="1"/>
  <c r="L208" i="64"/>
  <c r="M208" i="64" s="1"/>
  <c r="O209" i="64"/>
  <c r="R209" i="64" s="1"/>
  <c r="BB186" i="62"/>
  <c r="E65" i="64"/>
  <c r="M66" i="62"/>
  <c r="AM66" i="62" s="1"/>
  <c r="N65" i="62"/>
  <c r="O65" i="62"/>
  <c r="Q65" i="62"/>
  <c r="L195" i="64"/>
  <c r="M195" i="64" s="1"/>
  <c r="O196" i="64"/>
  <c r="R196" i="64" s="1"/>
  <c r="T233" i="62"/>
  <c r="BB233" i="62"/>
  <c r="E135" i="64"/>
  <c r="Q135" i="62"/>
  <c r="N135" i="62"/>
  <c r="AZ135" i="62" s="1"/>
  <c r="O135" i="62"/>
  <c r="M136" i="62"/>
  <c r="AY136" i="62" s="1"/>
  <c r="E61" i="64"/>
  <c r="M62" i="62"/>
  <c r="AM62" i="62" s="1"/>
  <c r="N61" i="62"/>
  <c r="Q61" i="62"/>
  <c r="O61" i="62"/>
  <c r="E60" i="64"/>
  <c r="Q60" i="62"/>
  <c r="N60" i="62"/>
  <c r="M61" i="62"/>
  <c r="AM61" i="62" s="1"/>
  <c r="O60" i="62"/>
  <c r="E51" i="64"/>
  <c r="Q51" i="62"/>
  <c r="M52" i="62"/>
  <c r="AM52" i="62" s="1"/>
  <c r="O51" i="62"/>
  <c r="N51" i="62"/>
  <c r="E108" i="64"/>
  <c r="N108" i="62"/>
  <c r="M109" i="62"/>
  <c r="Q108" i="62"/>
  <c r="O108" i="62"/>
  <c r="AO108" i="62" s="1"/>
  <c r="AU108" i="62" s="1"/>
  <c r="E114" i="64"/>
  <c r="N114" i="62"/>
  <c r="M115" i="62"/>
  <c r="O114" i="62"/>
  <c r="AO114" i="62" s="1"/>
  <c r="AU114" i="62" s="1"/>
  <c r="Q114" i="62"/>
  <c r="J134" i="66"/>
  <c r="M134" i="66" s="1"/>
  <c r="N134" i="66" s="1"/>
  <c r="L189" i="64"/>
  <c r="M189" i="64" s="1"/>
  <c r="O190" i="64"/>
  <c r="R190" i="64" s="1"/>
  <c r="L191" i="64"/>
  <c r="M191" i="64" s="1"/>
  <c r="O192" i="64"/>
  <c r="R192" i="64" s="1"/>
  <c r="L210" i="64"/>
  <c r="M210" i="64" s="1"/>
  <c r="O211" i="64"/>
  <c r="R211" i="64" s="1"/>
  <c r="L188" i="64"/>
  <c r="M188" i="64" s="1"/>
  <c r="O189" i="64"/>
  <c r="R189" i="64" s="1"/>
  <c r="O198" i="64"/>
  <c r="R198" i="64" s="1"/>
  <c r="L235" i="64"/>
  <c r="M235" i="64" s="1"/>
  <c r="O236" i="64"/>
  <c r="R236" i="64" s="1"/>
  <c r="BB240" i="62"/>
  <c r="J76" i="66"/>
  <c r="M76" i="66" s="1"/>
  <c r="N76" i="66" s="1"/>
  <c r="S76" i="66" s="1"/>
  <c r="U76" i="66" s="1"/>
  <c r="L264" i="64"/>
  <c r="M264" i="64" s="1"/>
  <c r="O265" i="64"/>
  <c r="R265" i="64" s="1"/>
  <c r="O267" i="64"/>
  <c r="R267" i="64" s="1"/>
  <c r="L266" i="64"/>
  <c r="M266" i="64" s="1"/>
  <c r="J141" i="66"/>
  <c r="M141" i="66" s="1"/>
  <c r="N141" i="66" s="1"/>
  <c r="L224" i="64"/>
  <c r="M224" i="64" s="1"/>
  <c r="O225" i="64"/>
  <c r="R225" i="64" s="1"/>
  <c r="E94" i="64"/>
  <c r="M95" i="62"/>
  <c r="Q94" i="62"/>
  <c r="N94" i="62"/>
  <c r="O94" i="62"/>
  <c r="AO94" i="62" s="1"/>
  <c r="AU94" i="62" s="1"/>
  <c r="T162" i="62"/>
  <c r="BB162" i="62"/>
  <c r="L214" i="64"/>
  <c r="M214" i="64" s="1"/>
  <c r="O215" i="64"/>
  <c r="R215" i="64" s="1"/>
  <c r="E35" i="64"/>
  <c r="M36" i="62"/>
  <c r="AM36" i="62" s="1"/>
  <c r="O35" i="62"/>
  <c r="Q35" i="62"/>
  <c r="N35" i="62"/>
  <c r="E31" i="64"/>
  <c r="M32" i="62"/>
  <c r="AM32" i="62" s="1"/>
  <c r="O31" i="62"/>
  <c r="N31" i="62"/>
  <c r="Q31" i="62"/>
  <c r="J92" i="66"/>
  <c r="M92" i="66" s="1"/>
  <c r="N92" i="66" s="1"/>
  <c r="L209" i="64"/>
  <c r="M209" i="64" s="1"/>
  <c r="O210" i="64"/>
  <c r="R210" i="64" s="1"/>
  <c r="N153" i="62"/>
  <c r="AZ153" i="62" s="1"/>
  <c r="L246" i="64"/>
  <c r="M246" i="64" s="1"/>
  <c r="O247" i="64"/>
  <c r="R247" i="64" s="1"/>
  <c r="E89" i="64"/>
  <c r="Q89" i="62"/>
  <c r="M90" i="62"/>
  <c r="AM90" i="62" s="1"/>
  <c r="AS90" i="62" s="1"/>
  <c r="O89" i="62"/>
  <c r="AO89" i="62" s="1"/>
  <c r="AU89" i="62" s="1"/>
  <c r="N89" i="62"/>
  <c r="E91" i="64"/>
  <c r="Q91" i="62"/>
  <c r="O91" i="62"/>
  <c r="AO91" i="62" s="1"/>
  <c r="AU91" i="62" s="1"/>
  <c r="N91" i="62"/>
  <c r="M92" i="62"/>
  <c r="E90" i="64"/>
  <c r="O90" i="62"/>
  <c r="AO90" i="62" s="1"/>
  <c r="AU90" i="62" s="1"/>
  <c r="M91" i="62"/>
  <c r="Q90" i="62"/>
  <c r="N90" i="62"/>
  <c r="L219" i="64"/>
  <c r="M219" i="64" s="1"/>
  <c r="O220" i="64"/>
  <c r="R220" i="64" s="1"/>
  <c r="L271" i="64"/>
  <c r="M271" i="64" s="1"/>
  <c r="O272" i="64"/>
  <c r="R272" i="64" s="1"/>
  <c r="L236" i="64"/>
  <c r="M236" i="64" s="1"/>
  <c r="O237" i="64"/>
  <c r="R237" i="64" s="1"/>
  <c r="L221" i="64"/>
  <c r="M221" i="64" s="1"/>
  <c r="O222" i="64"/>
  <c r="R222" i="64" s="1"/>
  <c r="E82" i="64"/>
  <c r="M83" i="62"/>
  <c r="AM83" i="62" s="1"/>
  <c r="AS83" i="62" s="1"/>
  <c r="O82" i="62"/>
  <c r="AO82" i="62" s="1"/>
  <c r="AU82" i="62" s="1"/>
  <c r="Q82" i="62"/>
  <c r="N82" i="62"/>
  <c r="T201" i="62"/>
  <c r="BB201" i="62"/>
  <c r="L250" i="64"/>
  <c r="M250" i="64" s="1"/>
  <c r="T222" i="62"/>
  <c r="BB222" i="62"/>
  <c r="E128" i="64"/>
  <c r="Q128" i="62"/>
  <c r="N128" i="62"/>
  <c r="AZ128" i="62" s="1"/>
  <c r="M129" i="62"/>
  <c r="O128" i="62"/>
  <c r="E124" i="64"/>
  <c r="O124" i="62"/>
  <c r="AO124" i="62" s="1"/>
  <c r="AU124" i="62" s="1"/>
  <c r="Q124" i="62"/>
  <c r="N124" i="62"/>
  <c r="M125" i="62"/>
  <c r="L158" i="64"/>
  <c r="M158" i="64" s="1"/>
  <c r="O159" i="64"/>
  <c r="R159" i="64" s="1"/>
  <c r="E70" i="64"/>
  <c r="M71" i="62"/>
  <c r="AM71" i="62" s="1"/>
  <c r="O70" i="62"/>
  <c r="N70" i="62"/>
  <c r="Q70" i="62"/>
  <c r="E16" i="64"/>
  <c r="N16" i="62"/>
  <c r="Q16" i="62"/>
  <c r="M17" i="62"/>
  <c r="AM17" i="62" s="1"/>
  <c r="O16" i="62"/>
  <c r="T180" i="62"/>
  <c r="BB180" i="62"/>
  <c r="J118" i="66"/>
  <c r="M118" i="66" s="1"/>
  <c r="N118" i="66" s="1"/>
  <c r="T253" i="62"/>
  <c r="BB253" i="62"/>
  <c r="E144" i="64"/>
  <c r="Q144" i="62"/>
  <c r="M145" i="62"/>
  <c r="AY145" i="62" s="1"/>
  <c r="N144" i="62"/>
  <c r="AZ144" i="62" s="1"/>
  <c r="O144" i="62"/>
  <c r="E109" i="64"/>
  <c r="N109" i="62"/>
  <c r="M110" i="62"/>
  <c r="AM110" i="62" s="1"/>
  <c r="AS110" i="62" s="1"/>
  <c r="O109" i="62"/>
  <c r="AO109" i="62" s="1"/>
  <c r="AU109" i="62" s="1"/>
  <c r="Q109" i="62"/>
  <c r="L186" i="64"/>
  <c r="M186" i="64" s="1"/>
  <c r="O187" i="64"/>
  <c r="R187" i="64" s="1"/>
  <c r="J94" i="66"/>
  <c r="M94" i="66" s="1"/>
  <c r="N94" i="66" s="1"/>
  <c r="T247" i="62"/>
  <c r="BB247" i="62"/>
  <c r="L233" i="64"/>
  <c r="M233" i="64" s="1"/>
  <c r="O234" i="64"/>
  <c r="R234" i="64" s="1"/>
  <c r="E118" i="64"/>
  <c r="Q118" i="62"/>
  <c r="N118" i="62"/>
  <c r="M119" i="62"/>
  <c r="O118" i="62"/>
  <c r="AO118" i="62" s="1"/>
  <c r="AU118" i="62" s="1"/>
  <c r="T179" i="62"/>
  <c r="BB179" i="62"/>
  <c r="J100" i="66"/>
  <c r="M100" i="66" s="1"/>
  <c r="N100" i="66" s="1"/>
  <c r="O213" i="64"/>
  <c r="R213" i="64" s="1"/>
  <c r="L212" i="64"/>
  <c r="M212" i="64" s="1"/>
  <c r="L249" i="64"/>
  <c r="M249" i="64" s="1"/>
  <c r="O250" i="64"/>
  <c r="R250" i="64" s="1"/>
  <c r="E120" i="64"/>
  <c r="Q120" i="62"/>
  <c r="M121" i="62"/>
  <c r="O120" i="62"/>
  <c r="AO120" i="62" s="1"/>
  <c r="AU120" i="62" s="1"/>
  <c r="N120" i="62"/>
  <c r="E107" i="64"/>
  <c r="O107" i="62"/>
  <c r="AO107" i="62" s="1"/>
  <c r="AU107" i="62" s="1"/>
  <c r="Q107" i="62"/>
  <c r="N107" i="62"/>
  <c r="M108" i="62"/>
  <c r="T259" i="62"/>
  <c r="BB259" i="62"/>
  <c r="L181" i="64"/>
  <c r="M181" i="64" s="1"/>
  <c r="O182" i="64"/>
  <c r="R182" i="64" s="1"/>
  <c r="O201" i="64"/>
  <c r="R201" i="64" s="1"/>
  <c r="L200" i="64"/>
  <c r="M200" i="64" s="1"/>
  <c r="L175" i="64"/>
  <c r="M175" i="64" s="1"/>
  <c r="O176" i="64"/>
  <c r="R176" i="64" s="1"/>
  <c r="T174" i="62"/>
  <c r="BB174" i="62"/>
  <c r="J89" i="66"/>
  <c r="M89" i="66" s="1"/>
  <c r="N89" i="66" s="1"/>
  <c r="J143" i="66"/>
  <c r="T257" i="62"/>
  <c r="BB257" i="62"/>
  <c r="E105" i="64"/>
  <c r="Q105" i="62"/>
  <c r="N105" i="62"/>
  <c r="M106" i="62"/>
  <c r="O105" i="62"/>
  <c r="AO105" i="62" s="1"/>
  <c r="AU105" i="62" s="1"/>
  <c r="E47" i="64"/>
  <c r="O47" i="62"/>
  <c r="Q47" i="62"/>
  <c r="N47" i="62"/>
  <c r="M48" i="62"/>
  <c r="AM48" i="62" s="1"/>
  <c r="E80" i="64"/>
  <c r="Q80" i="62"/>
  <c r="N80" i="62"/>
  <c r="M81" i="62"/>
  <c r="AM81" i="62" s="1"/>
  <c r="AS81" i="62" s="1"/>
  <c r="O80" i="62"/>
  <c r="AO80" i="62" s="1"/>
  <c r="AU80" i="62" s="1"/>
  <c r="E36" i="64"/>
  <c r="O36" i="62"/>
  <c r="Q36" i="62"/>
  <c r="M37" i="62"/>
  <c r="AM37" i="62" s="1"/>
  <c r="N36" i="62"/>
  <c r="J136" i="66"/>
  <c r="M136" i="66" s="1"/>
  <c r="N136" i="66" s="1"/>
  <c r="O179" i="64"/>
  <c r="R179" i="64" s="1"/>
  <c r="BB207" i="62"/>
  <c r="O169" i="64"/>
  <c r="R169" i="64" s="1"/>
  <c r="L185" i="64"/>
  <c r="M185" i="64" s="1"/>
  <c r="O186" i="64"/>
  <c r="R186" i="64" s="1"/>
  <c r="L180" i="64"/>
  <c r="M180" i="64" s="1"/>
  <c r="O181" i="64"/>
  <c r="R181" i="64" s="1"/>
  <c r="E116" i="64"/>
  <c r="Q116" i="62"/>
  <c r="N116" i="62"/>
  <c r="M117" i="62"/>
  <c r="O116" i="62"/>
  <c r="AO116" i="62" s="1"/>
  <c r="AU116" i="62" s="1"/>
  <c r="E115" i="64"/>
  <c r="O115" i="62"/>
  <c r="AO115" i="62" s="1"/>
  <c r="AU115" i="62" s="1"/>
  <c r="N115" i="62"/>
  <c r="Q115" i="62"/>
  <c r="M116" i="62"/>
  <c r="T161" i="62"/>
  <c r="BB161" i="62"/>
  <c r="E134" i="64"/>
  <c r="Q134" i="62"/>
  <c r="M135" i="62"/>
  <c r="AY135" i="62" s="1"/>
  <c r="O134" i="62"/>
  <c r="N134" i="62"/>
  <c r="AZ134" i="62" s="1"/>
  <c r="T254" i="62"/>
  <c r="BB254" i="62"/>
  <c r="E10" i="64"/>
  <c r="N10" i="62"/>
  <c r="Q10" i="62"/>
  <c r="M11" i="62"/>
  <c r="O10" i="62"/>
  <c r="E69" i="64"/>
  <c r="Q69" i="62"/>
  <c r="N69" i="62"/>
  <c r="M70" i="62"/>
  <c r="AM70" i="62" s="1"/>
  <c r="O69" i="62"/>
  <c r="E57" i="64"/>
  <c r="M58" i="62"/>
  <c r="AM58" i="62" s="1"/>
  <c r="Q57" i="62"/>
  <c r="O57" i="62"/>
  <c r="N57" i="62"/>
  <c r="R87" i="66"/>
  <c r="S87" i="66"/>
  <c r="R124" i="66"/>
  <c r="S124" i="66"/>
  <c r="L194" i="64"/>
  <c r="M194" i="64" s="1"/>
  <c r="O195" i="64"/>
  <c r="R195" i="64" s="1"/>
  <c r="L179" i="64"/>
  <c r="M179" i="64" s="1"/>
  <c r="O180" i="64"/>
  <c r="R180" i="64" s="1"/>
  <c r="E129" i="64"/>
  <c r="M130" i="62"/>
  <c r="AY130" i="62" s="1"/>
  <c r="N129" i="62"/>
  <c r="AZ129" i="62" s="1"/>
  <c r="O129" i="62"/>
  <c r="Q129" i="62"/>
  <c r="E56" i="64"/>
  <c r="Q56" i="62"/>
  <c r="N56" i="62"/>
  <c r="O56" i="62"/>
  <c r="M57" i="62"/>
  <c r="AM57" i="62" s="1"/>
  <c r="E85" i="64"/>
  <c r="Q85" i="62"/>
  <c r="M86" i="62"/>
  <c r="AM86" i="62" s="1"/>
  <c r="AS86" i="62" s="1"/>
  <c r="O85" i="62"/>
  <c r="AO85" i="62" s="1"/>
  <c r="AU85" i="62" s="1"/>
  <c r="N85" i="62"/>
  <c r="E13" i="64"/>
  <c r="Q13" i="62"/>
  <c r="N13" i="62"/>
  <c r="M14" i="62"/>
  <c r="AM14" i="62" s="1"/>
  <c r="O13" i="62"/>
  <c r="AO13" i="62" s="1"/>
  <c r="AU13" i="62" s="1"/>
  <c r="E138" i="64"/>
  <c r="N138" i="62"/>
  <c r="AZ138" i="62" s="1"/>
  <c r="O138" i="62"/>
  <c r="M139" i="62"/>
  <c r="AY139" i="62" s="1"/>
  <c r="Q138" i="62"/>
  <c r="E103" i="64"/>
  <c r="Q103" i="62"/>
  <c r="N103" i="62"/>
  <c r="O103" i="62"/>
  <c r="AO103" i="62" s="1"/>
  <c r="AU103" i="62" s="1"/>
  <c r="M104" i="62"/>
  <c r="E64" i="64"/>
  <c r="O64" i="62"/>
  <c r="Q64" i="62"/>
  <c r="N64" i="62"/>
  <c r="M65" i="62"/>
  <c r="AM65" i="62" s="1"/>
  <c r="E121" i="64"/>
  <c r="M122" i="62"/>
  <c r="Q121" i="62"/>
  <c r="O121" i="62"/>
  <c r="AO121" i="62" s="1"/>
  <c r="AU121" i="62" s="1"/>
  <c r="N121" i="62"/>
  <c r="J110" i="66"/>
  <c r="M110" i="66" s="1"/>
  <c r="N110" i="66" s="1"/>
  <c r="O260" i="64"/>
  <c r="R260" i="64" s="1"/>
  <c r="E66" i="64"/>
  <c r="Q66" i="62"/>
  <c r="N66" i="62"/>
  <c r="M67" i="62"/>
  <c r="AM67" i="62" s="1"/>
  <c r="O66" i="62"/>
  <c r="L225" i="64"/>
  <c r="M225" i="64" s="1"/>
  <c r="O226" i="64"/>
  <c r="R226" i="64" s="1"/>
  <c r="E101" i="64"/>
  <c r="Q101" i="62"/>
  <c r="N101" i="62"/>
  <c r="M102" i="62"/>
  <c r="O101" i="62"/>
  <c r="AO101" i="62" s="1"/>
  <c r="AU101" i="62" s="1"/>
  <c r="T183" i="62"/>
  <c r="BB183" i="62"/>
  <c r="O271" i="64"/>
  <c r="R271" i="64" s="1"/>
  <c r="L270" i="64"/>
  <c r="M270" i="64" s="1"/>
  <c r="E73" i="64"/>
  <c r="Q73" i="62"/>
  <c r="O73" i="62"/>
  <c r="N73" i="62"/>
  <c r="M74" i="62"/>
  <c r="AM74" i="62" s="1"/>
  <c r="T173" i="62"/>
  <c r="BB173" i="62"/>
  <c r="E147" i="64"/>
  <c r="Q147" i="62"/>
  <c r="N147" i="62"/>
  <c r="AZ147" i="62" s="1"/>
  <c r="M148" i="62"/>
  <c r="AY148" i="62" s="1"/>
  <c r="O147" i="62"/>
  <c r="E26" i="64"/>
  <c r="Q26" i="62"/>
  <c r="N26" i="62"/>
  <c r="O26" i="62"/>
  <c r="M27" i="62"/>
  <c r="AM27" i="62" s="1"/>
  <c r="E110" i="64"/>
  <c r="M111" i="62"/>
  <c r="N110" i="62"/>
  <c r="Q110" i="62"/>
  <c r="O110" i="62"/>
  <c r="AO110" i="62" s="1"/>
  <c r="AU110" i="62" s="1"/>
  <c r="J119" i="66"/>
  <c r="M119" i="66" s="1"/>
  <c r="N119" i="66" s="1"/>
  <c r="J123" i="66"/>
  <c r="M123" i="66" s="1"/>
  <c r="N123" i="66" s="1"/>
  <c r="E152" i="64"/>
  <c r="L153" i="64" s="1"/>
  <c r="M153" i="64" s="1"/>
  <c r="Q152" i="62"/>
  <c r="N152" i="62"/>
  <c r="AZ152" i="62" s="1"/>
  <c r="M153" i="62"/>
  <c r="AY153" i="62" s="1"/>
  <c r="O152" i="62"/>
  <c r="E86" i="64"/>
  <c r="Q86" i="62"/>
  <c r="N86" i="62"/>
  <c r="M87" i="62"/>
  <c r="O86" i="62"/>
  <c r="AO86" i="62" s="1"/>
  <c r="AU86" i="62" s="1"/>
  <c r="O208" i="64"/>
  <c r="R208" i="64" s="1"/>
  <c r="E21" i="64"/>
  <c r="Q21" i="62"/>
  <c r="M22" i="62"/>
  <c r="AM22" i="62" s="1"/>
  <c r="O21" i="62"/>
  <c r="N21" i="62"/>
  <c r="E19" i="64"/>
  <c r="M20" i="62"/>
  <c r="AM20" i="62" s="1"/>
  <c r="N19" i="62"/>
  <c r="O19" i="62"/>
  <c r="Q19" i="62"/>
  <c r="E104" i="64"/>
  <c r="N104" i="62"/>
  <c r="M105" i="62"/>
  <c r="O104" i="62"/>
  <c r="AO104" i="62" s="1"/>
  <c r="AU104" i="62" s="1"/>
  <c r="Q104" i="62"/>
  <c r="S93" i="66"/>
  <c r="R93" i="66"/>
  <c r="E25" i="64"/>
  <c r="Q25" i="62"/>
  <c r="M26" i="62"/>
  <c r="AM26" i="62" s="1"/>
  <c r="O25" i="62"/>
  <c r="N25" i="62"/>
  <c r="L239" i="64"/>
  <c r="M239" i="64" s="1"/>
  <c r="O240" i="64"/>
  <c r="R240" i="64" s="1"/>
  <c r="J35" i="66"/>
  <c r="M35" i="66" s="1"/>
  <c r="N35" i="66" s="1"/>
  <c r="J38" i="66"/>
  <c r="M38" i="66" s="1"/>
  <c r="N38" i="66" s="1"/>
  <c r="J75" i="66"/>
  <c r="M75" i="66" s="1"/>
  <c r="N75" i="66" s="1"/>
  <c r="J27" i="66"/>
  <c r="M27" i="66" s="1"/>
  <c r="N27" i="66" s="1"/>
  <c r="J57" i="66"/>
  <c r="J26" i="66"/>
  <c r="M26" i="66" s="1"/>
  <c r="N26" i="66" s="1"/>
  <c r="J66" i="66"/>
  <c r="J44" i="66"/>
  <c r="M44" i="66" s="1"/>
  <c r="N44" i="66" s="1"/>
  <c r="J99" i="66"/>
  <c r="M99" i="66" s="1"/>
  <c r="N99" i="66" s="1"/>
  <c r="E139" i="64"/>
  <c r="Q139" i="62"/>
  <c r="N139" i="62"/>
  <c r="AZ139" i="62" s="1"/>
  <c r="M140" i="62"/>
  <c r="AY140" i="62" s="1"/>
  <c r="O139" i="62"/>
  <c r="T154" i="62"/>
  <c r="BB154" i="62"/>
  <c r="L201" i="64"/>
  <c r="M201" i="64" s="1"/>
  <c r="O202" i="64"/>
  <c r="R202" i="64" s="1"/>
  <c r="E14" i="64"/>
  <c r="Q14" i="62"/>
  <c r="N14" i="62"/>
  <c r="O14" i="62"/>
  <c r="M15" i="62"/>
  <c r="AM15" i="62" s="1"/>
  <c r="T160" i="62"/>
  <c r="BB160" i="62"/>
  <c r="J81" i="66"/>
  <c r="M81" i="66" s="1"/>
  <c r="N81" i="66" s="1"/>
  <c r="L222" i="64"/>
  <c r="M222" i="64" s="1"/>
  <c r="O223" i="64"/>
  <c r="R223" i="64" s="1"/>
  <c r="T226" i="62"/>
  <c r="BB226" i="62"/>
  <c r="O173" i="64"/>
  <c r="R173" i="64" s="1"/>
  <c r="O216" i="64"/>
  <c r="R216" i="64" s="1"/>
  <c r="L215" i="64"/>
  <c r="M215" i="64" s="1"/>
  <c r="E15" i="64"/>
  <c r="Q15" i="62"/>
  <c r="N15" i="62"/>
  <c r="M16" i="62"/>
  <c r="AM16" i="62" s="1"/>
  <c r="O15" i="62"/>
  <c r="E125" i="64"/>
  <c r="M126" i="62"/>
  <c r="AM126" i="62" s="1"/>
  <c r="AS126" i="62" s="1"/>
  <c r="N125" i="62"/>
  <c r="Q125" i="62"/>
  <c r="O125" i="62"/>
  <c r="AO125" i="62" s="1"/>
  <c r="AU125" i="62" s="1"/>
  <c r="E92" i="64"/>
  <c r="Q92" i="62"/>
  <c r="M93" i="62"/>
  <c r="AM93" i="62" s="1"/>
  <c r="AS93" i="62" s="1"/>
  <c r="N92" i="62"/>
  <c r="O92" i="62"/>
  <c r="AO92" i="62" s="1"/>
  <c r="AU92" i="62" s="1"/>
  <c r="E142" i="64"/>
  <c r="O142" i="62"/>
  <c r="M143" i="62"/>
  <c r="AY143" i="62" s="1"/>
  <c r="Q142" i="62"/>
  <c r="N142" i="62"/>
  <c r="AZ142" i="62" s="1"/>
  <c r="E106" i="64"/>
  <c r="Q106" i="62"/>
  <c r="N106" i="62"/>
  <c r="O106" i="62"/>
  <c r="AO106" i="62" s="1"/>
  <c r="AU106" i="62" s="1"/>
  <c r="M107" i="62"/>
  <c r="T232" i="62"/>
  <c r="BB232" i="62"/>
  <c r="L263" i="64"/>
  <c r="M263" i="64" s="1"/>
  <c r="O264" i="64"/>
  <c r="R264" i="64" s="1"/>
  <c r="J114" i="66"/>
  <c r="M114" i="66" s="1"/>
  <c r="N114" i="66" s="1"/>
  <c r="T258" i="62"/>
  <c r="BB258" i="62"/>
  <c r="BB205" i="62"/>
  <c r="E52" i="64"/>
  <c r="Q52" i="62"/>
  <c r="N52" i="62"/>
  <c r="M53" i="62"/>
  <c r="AM53" i="62" s="1"/>
  <c r="O52" i="62"/>
  <c r="E41" i="64"/>
  <c r="N41" i="62"/>
  <c r="M42" i="62"/>
  <c r="AM42" i="62" s="1"/>
  <c r="O41" i="62"/>
  <c r="Q41" i="62"/>
  <c r="J125" i="66"/>
  <c r="M125" i="66" s="1"/>
  <c r="N125" i="66" s="1"/>
  <c r="L237" i="64"/>
  <c r="M237" i="64" s="1"/>
  <c r="O238" i="64"/>
  <c r="R238" i="64" s="1"/>
  <c r="E79" i="64"/>
  <c r="Q79" i="62"/>
  <c r="M80" i="62"/>
  <c r="O79" i="62"/>
  <c r="AO79" i="62" s="1"/>
  <c r="AU79" i="62" s="1"/>
  <c r="N79" i="62"/>
  <c r="E112" i="64"/>
  <c r="Q112" i="62"/>
  <c r="O112" i="62"/>
  <c r="AO112" i="62" s="1"/>
  <c r="AU112" i="62" s="1"/>
  <c r="N112" i="62"/>
  <c r="M113" i="62"/>
  <c r="AM113" i="62" s="1"/>
  <c r="AS113" i="62" s="1"/>
  <c r="E59" i="64"/>
  <c r="Q59" i="62"/>
  <c r="N59" i="62"/>
  <c r="M60" i="62"/>
  <c r="AM60" i="62" s="1"/>
  <c r="O59" i="62"/>
  <c r="E58" i="64"/>
  <c r="Q58" i="62"/>
  <c r="O58" i="62"/>
  <c r="M59" i="62"/>
  <c r="AM59" i="62" s="1"/>
  <c r="N58" i="62"/>
  <c r="T187" i="62"/>
  <c r="BB187" i="62"/>
  <c r="J140" i="66"/>
  <c r="M140" i="66" s="1"/>
  <c r="N140" i="66" s="1"/>
  <c r="O184" i="64"/>
  <c r="R184" i="64" s="1"/>
  <c r="J116" i="66"/>
  <c r="M116" i="66" s="1"/>
  <c r="N116" i="66" s="1"/>
  <c r="L213" i="64"/>
  <c r="M213" i="64" s="1"/>
  <c r="O214" i="64"/>
  <c r="R214" i="64" s="1"/>
  <c r="T216" i="62"/>
  <c r="BB216" i="62"/>
  <c r="L173" i="64"/>
  <c r="M173" i="64" s="1"/>
  <c r="O174" i="64"/>
  <c r="R174" i="64" s="1"/>
  <c r="E33" i="64"/>
  <c r="Q33" i="62"/>
  <c r="N33" i="62"/>
  <c r="M34" i="62"/>
  <c r="AM34" i="62" s="1"/>
  <c r="O33" i="62"/>
  <c r="E102" i="64"/>
  <c r="Q102" i="62"/>
  <c r="N102" i="62"/>
  <c r="M103" i="62"/>
  <c r="O102" i="62"/>
  <c r="AO102" i="62" s="1"/>
  <c r="AU102" i="62" s="1"/>
  <c r="L269" i="64"/>
  <c r="M269" i="64" s="1"/>
  <c r="O270" i="64"/>
  <c r="R270" i="64" s="1"/>
  <c r="O154" i="64"/>
  <c r="R154" i="64" s="1"/>
  <c r="L272" i="64"/>
  <c r="M272" i="64" s="1"/>
  <c r="E40" i="64"/>
  <c r="Q40" i="62"/>
  <c r="M41" i="62"/>
  <c r="AM41" i="62" s="1"/>
  <c r="N40" i="62"/>
  <c r="O40" i="62"/>
  <c r="E29" i="64"/>
  <c r="Q29" i="62"/>
  <c r="N29" i="62"/>
  <c r="O29" i="62"/>
  <c r="M30" i="62"/>
  <c r="AM30" i="62" s="1"/>
  <c r="T163" i="62"/>
  <c r="BB163" i="62"/>
  <c r="E24" i="64"/>
  <c r="Q24" i="62"/>
  <c r="N24" i="62"/>
  <c r="M25" i="62"/>
  <c r="AM25" i="62" s="1"/>
  <c r="O24" i="62"/>
  <c r="E30" i="64"/>
  <c r="M31" i="62"/>
  <c r="AM31" i="62" s="1"/>
  <c r="Q30" i="62"/>
  <c r="N30" i="62"/>
  <c r="O30" i="62"/>
  <c r="E38" i="64"/>
  <c r="N38" i="62"/>
  <c r="M39" i="62"/>
  <c r="AM39" i="62" s="1"/>
  <c r="O38" i="62"/>
  <c r="Q38" i="62"/>
  <c r="T172" i="62"/>
  <c r="BB172" i="62"/>
  <c r="J31" i="66"/>
  <c r="M31" i="66" s="1"/>
  <c r="N31" i="66" s="1"/>
  <c r="J36" i="66"/>
  <c r="M36" i="66" s="1"/>
  <c r="N36" i="66" s="1"/>
  <c r="J52" i="66"/>
  <c r="M52" i="66" s="1"/>
  <c r="N52" i="66" s="1"/>
  <c r="J56" i="66"/>
  <c r="M56" i="66" s="1"/>
  <c r="N56" i="66" s="1"/>
  <c r="J28" i="66"/>
  <c r="M28" i="66" s="1"/>
  <c r="N28" i="66" s="1"/>
  <c r="J48" i="66"/>
  <c r="M48" i="66" s="1"/>
  <c r="N48" i="66" s="1"/>
  <c r="S105" i="66"/>
  <c r="E111" i="64"/>
  <c r="Q111" i="62"/>
  <c r="N111" i="62"/>
  <c r="M112" i="62"/>
  <c r="O111" i="62"/>
  <c r="AO111" i="62" s="1"/>
  <c r="AU111" i="62" s="1"/>
  <c r="T251" i="62"/>
  <c r="BB251" i="62"/>
  <c r="E141" i="64"/>
  <c r="Q141" i="62"/>
  <c r="N141" i="62"/>
  <c r="AZ141" i="62" s="1"/>
  <c r="M142" i="62"/>
  <c r="AY142" i="62" s="1"/>
  <c r="O141" i="62"/>
  <c r="L170" i="64"/>
  <c r="M170" i="64" s="1"/>
  <c r="O171" i="64"/>
  <c r="R171" i="64" s="1"/>
  <c r="E22" i="64"/>
  <c r="M23" i="62"/>
  <c r="AM23" i="62" s="1"/>
  <c r="O22" i="62"/>
  <c r="Q22" i="62"/>
  <c r="N22" i="62"/>
  <c r="E150" i="64"/>
  <c r="Q150" i="62"/>
  <c r="N150" i="62"/>
  <c r="AZ150" i="62" s="1"/>
  <c r="M151" i="62"/>
  <c r="AY151" i="62" s="1"/>
  <c r="O150" i="62"/>
  <c r="J135" i="66"/>
  <c r="M135" i="66" s="1"/>
  <c r="N135" i="66" s="1"/>
  <c r="J78" i="66"/>
  <c r="M78" i="66" s="1"/>
  <c r="N78" i="66" s="1"/>
  <c r="BB156" i="62"/>
  <c r="L243" i="64"/>
  <c r="M243" i="64" s="1"/>
  <c r="O244" i="64"/>
  <c r="R244" i="64" s="1"/>
  <c r="E12" i="64"/>
  <c r="Q12" i="62"/>
  <c r="M13" i="62"/>
  <c r="AM13" i="62" s="1"/>
  <c r="AS13" i="62" s="1"/>
  <c r="O12" i="62"/>
  <c r="N12" i="62"/>
  <c r="E72" i="64"/>
  <c r="O72" i="62"/>
  <c r="Q72" i="62"/>
  <c r="M73" i="62"/>
  <c r="AM73" i="62" s="1"/>
  <c r="N72" i="62"/>
  <c r="T155" i="62"/>
  <c r="BB155" i="62"/>
  <c r="T206" i="62"/>
  <c r="BB206" i="62"/>
  <c r="O233" i="64"/>
  <c r="R233" i="64" s="1"/>
  <c r="L232" i="64"/>
  <c r="M232" i="64" s="1"/>
  <c r="T208" i="62"/>
  <c r="BB208" i="62"/>
  <c r="L254" i="64"/>
  <c r="M254" i="64" s="1"/>
  <c r="O255" i="64"/>
  <c r="R255" i="64" s="1"/>
  <c r="E119" i="64"/>
  <c r="Q119" i="62"/>
  <c r="M120" i="62"/>
  <c r="N119" i="62"/>
  <c r="O119" i="62"/>
  <c r="AO119" i="62" s="1"/>
  <c r="AU119" i="62" s="1"/>
  <c r="E137" i="64"/>
  <c r="N137" i="62"/>
  <c r="AZ137" i="62" s="1"/>
  <c r="M138" i="62"/>
  <c r="AY138" i="62" s="1"/>
  <c r="Q137" i="62"/>
  <c r="O137" i="62"/>
  <c r="T220" i="62"/>
  <c r="BB220" i="62"/>
  <c r="L205" i="64"/>
  <c r="M205" i="64" s="1"/>
  <c r="O206" i="64"/>
  <c r="R206" i="64" s="1"/>
  <c r="L245" i="64"/>
  <c r="M245" i="64" s="1"/>
  <c r="O246" i="64"/>
  <c r="R246" i="64" s="1"/>
  <c r="T248" i="62"/>
  <c r="BB248" i="62"/>
  <c r="E127" i="64"/>
  <c r="Q127" i="62"/>
  <c r="N127" i="62"/>
  <c r="AZ127" i="62" s="1"/>
  <c r="O127" i="62"/>
  <c r="M128" i="62"/>
  <c r="AY128" i="62" s="1"/>
  <c r="J131" i="66"/>
  <c r="M131" i="66" s="1"/>
  <c r="N131" i="66" s="1"/>
  <c r="BB235" i="62"/>
  <c r="E117" i="64"/>
  <c r="Q117" i="62"/>
  <c r="N117" i="62"/>
  <c r="M118" i="62"/>
  <c r="AM118" i="62" s="1"/>
  <c r="AS118" i="62" s="1"/>
  <c r="O117" i="62"/>
  <c r="AO117" i="62" s="1"/>
  <c r="AU117" i="62" s="1"/>
  <c r="E54" i="64"/>
  <c r="Q54" i="62"/>
  <c r="N54" i="62"/>
  <c r="M55" i="62"/>
  <c r="AM55" i="62" s="1"/>
  <c r="O54" i="62"/>
  <c r="E48" i="64"/>
  <c r="N48" i="62"/>
  <c r="M49" i="62"/>
  <c r="AM49" i="62" s="1"/>
  <c r="O48" i="62"/>
  <c r="Q48" i="62"/>
  <c r="E45" i="64"/>
  <c r="Q45" i="62"/>
  <c r="N45" i="62"/>
  <c r="M46" i="62"/>
  <c r="AM46" i="62" s="1"/>
  <c r="O45" i="62"/>
  <c r="T244" i="62"/>
  <c r="BB244" i="62"/>
  <c r="E34" i="64"/>
  <c r="Q34" i="62"/>
  <c r="M35" i="62"/>
  <c r="AM35" i="62" s="1"/>
  <c r="O34" i="62"/>
  <c r="N34" i="62"/>
  <c r="E97" i="64"/>
  <c r="Q97" i="62"/>
  <c r="N97" i="62"/>
  <c r="M98" i="62"/>
  <c r="O97" i="62"/>
  <c r="AO97" i="62" s="1"/>
  <c r="AU97" i="62" s="1"/>
  <c r="T266" i="62"/>
  <c r="T241" i="62"/>
  <c r="BB241" i="62"/>
  <c r="J106" i="66"/>
  <c r="M106" i="66" s="1"/>
  <c r="N106" i="66" s="1"/>
  <c r="T238" i="62"/>
  <c r="BB238" i="62"/>
  <c r="T169" i="62"/>
  <c r="BB169" i="62"/>
  <c r="T190" i="62"/>
  <c r="BB190" i="62"/>
  <c r="L257" i="64"/>
  <c r="M257" i="64" s="1"/>
  <c r="O258" i="64"/>
  <c r="R258" i="64" s="1"/>
  <c r="T157" i="62"/>
  <c r="BB157" i="62"/>
  <c r="O261" i="64"/>
  <c r="R261" i="64" s="1"/>
  <c r="L260" i="64"/>
  <c r="M260" i="64" s="1"/>
  <c r="E28" i="64"/>
  <c r="N28" i="62"/>
  <c r="O28" i="62"/>
  <c r="Q28" i="62"/>
  <c r="M29" i="62"/>
  <c r="AM29" i="62" s="1"/>
  <c r="E140" i="64"/>
  <c r="M141" i="62"/>
  <c r="AY141" i="62" s="1"/>
  <c r="Q140" i="62"/>
  <c r="O140" i="62"/>
  <c r="N140" i="62"/>
  <c r="AZ140" i="62" s="1"/>
  <c r="J73" i="66"/>
  <c r="J59" i="66"/>
  <c r="M59" i="66" s="1"/>
  <c r="N59" i="66" s="1"/>
  <c r="J102" i="66"/>
  <c r="M102" i="66" s="1"/>
  <c r="N102" i="66" s="1"/>
  <c r="S122" i="66"/>
  <c r="R122" i="66"/>
  <c r="E53" i="64"/>
  <c r="Q53" i="62"/>
  <c r="N53" i="62"/>
  <c r="M54" i="62"/>
  <c r="AM54" i="62" s="1"/>
  <c r="O53" i="62"/>
  <c r="E133" i="64"/>
  <c r="M134" i="62"/>
  <c r="AY134" i="62" s="1"/>
  <c r="O133" i="62"/>
  <c r="Q133" i="62"/>
  <c r="N133" i="62"/>
  <c r="AZ133" i="62" s="1"/>
  <c r="E78" i="64"/>
  <c r="Q78" i="62"/>
  <c r="N78" i="62"/>
  <c r="O78" i="62"/>
  <c r="M79" i="62"/>
  <c r="AM79" i="62" s="1"/>
  <c r="AS79" i="62" s="1"/>
  <c r="E84" i="64"/>
  <c r="O84" i="62"/>
  <c r="AO84" i="62" s="1"/>
  <c r="AU84" i="62" s="1"/>
  <c r="Q84" i="62"/>
  <c r="M85" i="62"/>
  <c r="N84" i="62"/>
  <c r="E83" i="64"/>
  <c r="Q83" i="62"/>
  <c r="N83" i="62"/>
  <c r="M84" i="62"/>
  <c r="O83" i="62"/>
  <c r="AO83" i="62" s="1"/>
  <c r="AU83" i="62" s="1"/>
  <c r="O161" i="64"/>
  <c r="R161" i="64" s="1"/>
  <c r="T250" i="62"/>
  <c r="BB250" i="62"/>
  <c r="E132" i="64"/>
  <c r="Q132" i="62"/>
  <c r="N132" i="62"/>
  <c r="AZ132" i="62" s="1"/>
  <c r="O132" i="62"/>
  <c r="M133" i="62"/>
  <c r="AY133" i="62" s="1"/>
  <c r="T265" i="62"/>
  <c r="BB265" i="62"/>
  <c r="T158" i="62"/>
  <c r="BB158" i="62"/>
  <c r="E148" i="64"/>
  <c r="Q148" i="62"/>
  <c r="M149" i="62"/>
  <c r="AY149" i="62" s="1"/>
  <c r="N148" i="62"/>
  <c r="AZ148" i="62" s="1"/>
  <c r="O148" i="62"/>
  <c r="T193" i="62"/>
  <c r="BB193" i="62"/>
  <c r="L203" i="64"/>
  <c r="M203" i="64" s="1"/>
  <c r="O204" i="64"/>
  <c r="R204" i="64" s="1"/>
  <c r="L253" i="64"/>
  <c r="M253" i="64" s="1"/>
  <c r="O254" i="64"/>
  <c r="R254" i="64" s="1"/>
  <c r="T230" i="62"/>
  <c r="BB230" i="62"/>
  <c r="L161" i="64"/>
  <c r="M161" i="64" s="1"/>
  <c r="O162" i="64"/>
  <c r="R162" i="64" s="1"/>
  <c r="E68" i="64"/>
  <c r="O68" i="62"/>
  <c r="M69" i="62"/>
  <c r="AM69" i="62" s="1"/>
  <c r="Q68" i="62"/>
  <c r="N68" i="62"/>
  <c r="E9" i="64"/>
  <c r="Q9" i="62"/>
  <c r="O9" i="62"/>
  <c r="N9" i="62"/>
  <c r="M10" i="62"/>
  <c r="E42" i="64"/>
  <c r="Q42" i="62"/>
  <c r="N42" i="62"/>
  <c r="M43" i="62"/>
  <c r="AM43" i="62" s="1"/>
  <c r="O42" i="62"/>
  <c r="T177" i="62"/>
  <c r="BB177" i="62"/>
  <c r="L220" i="64"/>
  <c r="M220" i="64" s="1"/>
  <c r="O221" i="64"/>
  <c r="R221" i="64" s="1"/>
  <c r="L255" i="64"/>
  <c r="M255" i="64" s="1"/>
  <c r="O256" i="64"/>
  <c r="R256" i="64" s="1"/>
  <c r="E126" i="64"/>
  <c r="Q126" i="62"/>
  <c r="N126" i="62"/>
  <c r="O126" i="62"/>
  <c r="AO126" i="62" s="1"/>
  <c r="AU126" i="62" s="1"/>
  <c r="M127" i="62"/>
  <c r="AY127" i="62" s="1"/>
  <c r="L248" i="64"/>
  <c r="M248" i="64" s="1"/>
  <c r="O249" i="64"/>
  <c r="R249" i="64" s="1"/>
  <c r="E113" i="64"/>
  <c r="N113" i="62"/>
  <c r="Q113" i="62"/>
  <c r="M114" i="62"/>
  <c r="O113" i="62"/>
  <c r="AO113" i="62" s="1"/>
  <c r="AU113" i="62" s="1"/>
  <c r="E71" i="64"/>
  <c r="Q71" i="62"/>
  <c r="N71" i="62"/>
  <c r="O71" i="62"/>
  <c r="M72" i="62"/>
  <c r="AM72" i="62" s="1"/>
  <c r="E100" i="64"/>
  <c r="O100" i="62"/>
  <c r="AO100" i="62" s="1"/>
  <c r="AU100" i="62" s="1"/>
  <c r="N100" i="62"/>
  <c r="Q100" i="62"/>
  <c r="M101" i="62"/>
  <c r="T191" i="62"/>
  <c r="E55" i="64"/>
  <c r="Q55" i="62"/>
  <c r="M56" i="62"/>
  <c r="AM56" i="62" s="1"/>
  <c r="N55" i="62"/>
  <c r="O55" i="62"/>
  <c r="T264" i="62"/>
  <c r="BB264" i="62"/>
  <c r="L244" i="64"/>
  <c r="M244" i="64" s="1"/>
  <c r="O245" i="64"/>
  <c r="R245" i="64" s="1"/>
  <c r="T200" i="62"/>
  <c r="BB200" i="62"/>
  <c r="L174" i="64"/>
  <c r="M174" i="64" s="1"/>
  <c r="O175" i="64"/>
  <c r="R175" i="64" s="1"/>
  <c r="J86" i="66"/>
  <c r="M86" i="66" s="1"/>
  <c r="N86" i="66" s="1"/>
  <c r="J77" i="66"/>
  <c r="M77" i="66" s="1"/>
  <c r="N77" i="66" s="1"/>
  <c r="L238" i="64"/>
  <c r="M238" i="64" s="1"/>
  <c r="O239" i="64"/>
  <c r="R239" i="64" s="1"/>
  <c r="L169" i="64"/>
  <c r="M169" i="64" s="1"/>
  <c r="O170" i="64"/>
  <c r="R170" i="64" s="1"/>
  <c r="T164" i="62"/>
  <c r="BB164" i="62"/>
  <c r="T192" i="62"/>
  <c r="BB192" i="62"/>
  <c r="T234" i="62"/>
  <c r="E95" i="64"/>
  <c r="Q95" i="62"/>
  <c r="M96" i="62"/>
  <c r="O95" i="62"/>
  <c r="AO95" i="62" s="1"/>
  <c r="AU95" i="62" s="1"/>
  <c r="N95" i="62"/>
  <c r="E50" i="64"/>
  <c r="N50" i="62"/>
  <c r="M51" i="62"/>
  <c r="AM51" i="62" s="1"/>
  <c r="O50" i="62"/>
  <c r="Q50" i="62"/>
  <c r="J129" i="66"/>
  <c r="M129" i="66" s="1"/>
  <c r="N129" i="66" s="1"/>
  <c r="J126" i="66"/>
  <c r="M126" i="66" s="1"/>
  <c r="N126" i="66" s="1"/>
  <c r="L167" i="64"/>
  <c r="M167" i="64" s="1"/>
  <c r="O168" i="64"/>
  <c r="R168" i="64" s="1"/>
  <c r="E27" i="64"/>
  <c r="Q27" i="62"/>
  <c r="O27" i="62"/>
  <c r="N27" i="62"/>
  <c r="M28" i="62"/>
  <c r="AM28" i="62" s="1"/>
  <c r="E32" i="64"/>
  <c r="Q32" i="62"/>
  <c r="O32" i="62"/>
  <c r="M33" i="62"/>
  <c r="AM33" i="62" s="1"/>
  <c r="N32" i="62"/>
  <c r="J62" i="66"/>
  <c r="M62" i="66" s="1"/>
  <c r="N62" i="66" s="1"/>
  <c r="J65" i="66"/>
  <c r="M65" i="66" s="1"/>
  <c r="N65" i="66" s="1"/>
  <c r="J32" i="66"/>
  <c r="M32" i="66" s="1"/>
  <c r="N32" i="66" s="1"/>
  <c r="J51" i="66"/>
  <c r="M51" i="66" s="1"/>
  <c r="N51" i="66" s="1"/>
  <c r="J54" i="66"/>
  <c r="M54" i="66" s="1"/>
  <c r="N54" i="66" s="1"/>
  <c r="J63" i="66"/>
  <c r="M63" i="66" s="1"/>
  <c r="N63" i="66" s="1"/>
  <c r="J67" i="66"/>
  <c r="M67" i="66" s="1"/>
  <c r="N67" i="66" s="1"/>
  <c r="J39" i="66"/>
  <c r="M39" i="66" s="1"/>
  <c r="N39" i="66" s="1"/>
  <c r="J72" i="66"/>
  <c r="M72" i="66" s="1"/>
  <c r="N72" i="66" s="1"/>
  <c r="J37" i="66"/>
  <c r="M37" i="66" s="1"/>
  <c r="N37" i="66" s="1"/>
  <c r="J132" i="66"/>
  <c r="M132" i="66" s="1"/>
  <c r="N132" i="66" s="1"/>
  <c r="O232" i="64"/>
  <c r="R232" i="64" s="1"/>
  <c r="L231" i="64"/>
  <c r="M231" i="64" s="1"/>
  <c r="T185" i="62"/>
  <c r="BB185" i="62"/>
  <c r="T262" i="62"/>
  <c r="BB262" i="62"/>
  <c r="E37" i="64"/>
  <c r="O37" i="62"/>
  <c r="Q37" i="62"/>
  <c r="N37" i="62"/>
  <c r="M38" i="62"/>
  <c r="AM38" i="62" s="1"/>
  <c r="O253" i="64"/>
  <c r="R253" i="64" s="1"/>
  <c r="L226" i="64"/>
  <c r="M226" i="64" s="1"/>
  <c r="O227" i="64"/>
  <c r="R227" i="64" s="1"/>
  <c r="L265" i="64"/>
  <c r="M265" i="64" s="1"/>
  <c r="O266" i="64"/>
  <c r="R266" i="64" s="1"/>
  <c r="L268" i="64"/>
  <c r="M268" i="64" s="1"/>
  <c r="O269" i="64"/>
  <c r="R269" i="64" s="1"/>
  <c r="E74" i="64"/>
  <c r="Q74" i="62"/>
  <c r="M75" i="62"/>
  <c r="AM75" i="62" s="1"/>
  <c r="O74" i="62"/>
  <c r="N74" i="62"/>
  <c r="E18" i="64"/>
  <c r="O18" i="62"/>
  <c r="Q18" i="62"/>
  <c r="N18" i="62"/>
  <c r="M19" i="62"/>
  <c r="AM19" i="62" s="1"/>
  <c r="E76" i="64"/>
  <c r="Q76" i="62"/>
  <c r="M77" i="62"/>
  <c r="AM77" i="62" s="1"/>
  <c r="O76" i="62"/>
  <c r="N76" i="62"/>
  <c r="T227" i="62"/>
  <c r="BB227" i="62"/>
  <c r="J111" i="66"/>
  <c r="M111" i="66" s="1"/>
  <c r="N111" i="66" s="1"/>
  <c r="J109" i="66"/>
  <c r="M109" i="66" s="1"/>
  <c r="N109" i="66" s="1"/>
  <c r="J84" i="66"/>
  <c r="M84" i="66" s="1"/>
  <c r="N84" i="66" s="1"/>
  <c r="BB211" i="62"/>
  <c r="E146" i="64"/>
  <c r="O146" i="62"/>
  <c r="N146" i="62"/>
  <c r="AZ146" i="62" s="1"/>
  <c r="Q146" i="62"/>
  <c r="M147" i="62"/>
  <c r="AY147" i="62" s="1"/>
  <c r="T195" i="62"/>
  <c r="BB195" i="62"/>
  <c r="J85" i="66"/>
  <c r="M85" i="66" s="1"/>
  <c r="N85" i="66" s="1"/>
  <c r="J91" i="66"/>
  <c r="M91" i="66" s="1"/>
  <c r="N91" i="66" s="1"/>
  <c r="O178" i="64"/>
  <c r="R178" i="64" s="1"/>
  <c r="L177" i="64"/>
  <c r="M177" i="64" s="1"/>
  <c r="E99" i="64"/>
  <c r="O99" i="62"/>
  <c r="AO99" i="62" s="1"/>
  <c r="AU99" i="62" s="1"/>
  <c r="Q99" i="62"/>
  <c r="N99" i="62"/>
  <c r="M100" i="62"/>
  <c r="E151" i="64"/>
  <c r="Q151" i="62"/>
  <c r="N151" i="62"/>
  <c r="AZ151" i="62" s="1"/>
  <c r="O151" i="62"/>
  <c r="M152" i="62"/>
  <c r="AY152" i="62" s="1"/>
  <c r="O224" i="64"/>
  <c r="R224" i="64" s="1"/>
  <c r="L223" i="64"/>
  <c r="M223" i="64" s="1"/>
  <c r="E130" i="64"/>
  <c r="Q130" i="62"/>
  <c r="N130" i="62"/>
  <c r="AZ130" i="62" s="1"/>
  <c r="M131" i="62"/>
  <c r="AY131" i="62" s="1"/>
  <c r="O130" i="62"/>
  <c r="L187" i="64"/>
  <c r="M187" i="64" s="1"/>
  <c r="O188" i="64"/>
  <c r="R188" i="64" s="1"/>
  <c r="L166" i="64"/>
  <c r="M166" i="64" s="1"/>
  <c r="O167" i="64"/>
  <c r="R167" i="64" s="1"/>
  <c r="J113" i="66"/>
  <c r="M113" i="66" s="1"/>
  <c r="N113" i="66" s="1"/>
  <c r="E49" i="64"/>
  <c r="O49" i="62"/>
  <c r="N49" i="62"/>
  <c r="Q49" i="62"/>
  <c r="M50" i="62"/>
  <c r="AM50" i="62" s="1"/>
  <c r="J96" i="66"/>
  <c r="M96" i="66" s="1"/>
  <c r="N96" i="66" s="1"/>
  <c r="J79" i="66"/>
  <c r="M79" i="66" s="1"/>
  <c r="N79" i="66" s="1"/>
  <c r="L216" i="64"/>
  <c r="M216" i="64" s="1"/>
  <c r="O217" i="64"/>
  <c r="R217" i="64" s="1"/>
  <c r="O185" i="64"/>
  <c r="R185" i="64" s="1"/>
  <c r="L184" i="64"/>
  <c r="M184" i="64" s="1"/>
  <c r="L192" i="64"/>
  <c r="M192" i="64" s="1"/>
  <c r="O193" i="64"/>
  <c r="R193" i="64" s="1"/>
  <c r="L234" i="64"/>
  <c r="M234" i="64" s="1"/>
  <c r="O235" i="64"/>
  <c r="R235" i="64" s="1"/>
  <c r="E96" i="64"/>
  <c r="M97" i="62"/>
  <c r="AM97" i="62" s="1"/>
  <c r="AS97" i="62" s="1"/>
  <c r="N96" i="62"/>
  <c r="Q96" i="62"/>
  <c r="O96" i="62"/>
  <c r="AO96" i="62" s="1"/>
  <c r="AU96" i="62" s="1"/>
  <c r="E43" i="64"/>
  <c r="Q43" i="62"/>
  <c r="N43" i="62"/>
  <c r="M44" i="62"/>
  <c r="AM44" i="62" s="1"/>
  <c r="O43" i="62"/>
  <c r="L261" i="64"/>
  <c r="M261" i="64" s="1"/>
  <c r="O262" i="64"/>
  <c r="R262" i="64" s="1"/>
  <c r="T171" i="62"/>
  <c r="BB171" i="62"/>
  <c r="E39" i="64"/>
  <c r="Q39" i="62"/>
  <c r="N39" i="62"/>
  <c r="O39" i="62"/>
  <c r="M40" i="62"/>
  <c r="AM40" i="62" s="1"/>
  <c r="T219" i="62"/>
  <c r="BB219" i="62"/>
  <c r="T271" i="62"/>
  <c r="BB271" i="62"/>
  <c r="L262" i="64"/>
  <c r="M262" i="64" s="1"/>
  <c r="O263" i="64"/>
  <c r="R263" i="64" s="1"/>
  <c r="E98" i="64"/>
  <c r="Q98" i="62"/>
  <c r="M99" i="62"/>
  <c r="AM99" i="62" s="1"/>
  <c r="AS99" i="62" s="1"/>
  <c r="O98" i="62"/>
  <c r="AO98" i="62" s="1"/>
  <c r="AU98" i="62" s="1"/>
  <c r="N98" i="62"/>
  <c r="E17" i="64"/>
  <c r="Q17" i="62"/>
  <c r="N17" i="62"/>
  <c r="M18" i="62"/>
  <c r="AM18" i="62" s="1"/>
  <c r="O17" i="62"/>
  <c r="J142" i="66"/>
  <c r="M142" i="66" s="1"/>
  <c r="N142" i="66" s="1"/>
  <c r="J133" i="66"/>
  <c r="M133" i="66" s="1"/>
  <c r="N133" i="66" s="1"/>
  <c r="L156" i="64"/>
  <c r="M156" i="64" s="1"/>
  <c r="O157" i="64"/>
  <c r="R157" i="64" s="1"/>
  <c r="E149" i="64"/>
  <c r="O149" i="62"/>
  <c r="N149" i="62"/>
  <c r="AZ149" i="62" s="1"/>
  <c r="Q149" i="62"/>
  <c r="M150" i="62"/>
  <c r="AY150" i="62" s="1"/>
  <c r="L227" i="64"/>
  <c r="M227" i="64" s="1"/>
  <c r="O228" i="64"/>
  <c r="R228" i="64" s="1"/>
  <c r="L211" i="64"/>
  <c r="M211" i="64" s="1"/>
  <c r="O212" i="64"/>
  <c r="R212" i="64" s="1"/>
  <c r="O231" i="64"/>
  <c r="R231" i="64" s="1"/>
  <c r="T217" i="62"/>
  <c r="BB217" i="62"/>
  <c r="E136" i="64"/>
  <c r="N136" i="62"/>
  <c r="AZ136" i="62" s="1"/>
  <c r="M137" i="62"/>
  <c r="AY137" i="62" s="1"/>
  <c r="O136" i="62"/>
  <c r="Q136" i="62"/>
  <c r="E8" i="64"/>
  <c r="O9" i="64" s="1"/>
  <c r="M9" i="62"/>
  <c r="E67" i="64"/>
  <c r="Q67" i="62"/>
  <c r="N67" i="62"/>
  <c r="M68" i="62"/>
  <c r="AM68" i="62" s="1"/>
  <c r="O67" i="62"/>
  <c r="E77" i="64"/>
  <c r="M78" i="62"/>
  <c r="AM78" i="62" s="1"/>
  <c r="O77" i="62"/>
  <c r="Q77" i="62"/>
  <c r="N77" i="62"/>
  <c r="E63" i="64"/>
  <c r="Q63" i="62"/>
  <c r="N63" i="62"/>
  <c r="O63" i="62"/>
  <c r="M64" i="62"/>
  <c r="AM64" i="62" s="1"/>
  <c r="L242" i="64"/>
  <c r="M242" i="64" s="1"/>
  <c r="O243" i="64"/>
  <c r="R243" i="64" s="1"/>
  <c r="E131" i="64"/>
  <c r="N131" i="62"/>
  <c r="AZ131" i="62" s="1"/>
  <c r="M132" i="62"/>
  <c r="AY132" i="62" s="1"/>
  <c r="O131" i="62"/>
  <c r="Q131" i="62"/>
  <c r="E93" i="64"/>
  <c r="M94" i="62"/>
  <c r="AM94" i="62" s="1"/>
  <c r="AS94" i="62" s="1"/>
  <c r="Q93" i="62"/>
  <c r="N93" i="62"/>
  <c r="O93" i="62"/>
  <c r="AO93" i="62" s="1"/>
  <c r="AU93" i="62" s="1"/>
  <c r="E87" i="64"/>
  <c r="Q87" i="62"/>
  <c r="N87" i="62"/>
  <c r="O87" i="62"/>
  <c r="AO87" i="62" s="1"/>
  <c r="AU87" i="62" s="1"/>
  <c r="M88" i="62"/>
  <c r="T194" i="62"/>
  <c r="BB194" i="62"/>
  <c r="E62" i="64"/>
  <c r="M63" i="62"/>
  <c r="AM63" i="62" s="1"/>
  <c r="Q62" i="62"/>
  <c r="N62" i="62"/>
  <c r="O62" i="62"/>
  <c r="T188" i="62"/>
  <c r="BB188" i="62"/>
  <c r="T197" i="62"/>
  <c r="BB197" i="62"/>
  <c r="O205" i="64"/>
  <c r="R205" i="64" s="1"/>
  <c r="L204" i="64"/>
  <c r="M204" i="64" s="1"/>
  <c r="T212" i="62"/>
  <c r="BB212" i="62"/>
  <c r="E46" i="64"/>
  <c r="M47" i="62"/>
  <c r="AM47" i="62" s="1"/>
  <c r="N46" i="62"/>
  <c r="Q46" i="62"/>
  <c r="O46" i="62"/>
  <c r="E122" i="64"/>
  <c r="Q122" i="62"/>
  <c r="O122" i="62"/>
  <c r="AO122" i="62" s="1"/>
  <c r="AU122" i="62" s="1"/>
  <c r="M123" i="62"/>
  <c r="N122" i="62"/>
  <c r="E44" i="64"/>
  <c r="M45" i="62"/>
  <c r="AM45" i="62" s="1"/>
  <c r="Q44" i="62"/>
  <c r="N44" i="62"/>
  <c r="O44" i="62"/>
  <c r="J103" i="66"/>
  <c r="M103" i="66" s="1"/>
  <c r="N103" i="66" s="1"/>
  <c r="J101" i="66"/>
  <c r="M101" i="66" s="1"/>
  <c r="N101" i="66" s="1"/>
  <c r="J130" i="66"/>
  <c r="M130" i="66" s="1"/>
  <c r="N130" i="66" s="1"/>
  <c r="O200" i="64"/>
  <c r="R200" i="64" s="1"/>
  <c r="T181" i="62"/>
  <c r="BB181" i="62"/>
  <c r="L241" i="64"/>
  <c r="M241" i="64" s="1"/>
  <c r="O242" i="64"/>
  <c r="R242" i="64" s="1"/>
  <c r="J83" i="66"/>
  <c r="M83" i="66" s="1"/>
  <c r="N83" i="66" s="1"/>
  <c r="T213" i="62"/>
  <c r="BB213" i="62"/>
  <c r="T270" i="62"/>
  <c r="BB270" i="62"/>
  <c r="L190" i="64"/>
  <c r="M190" i="64" s="1"/>
  <c r="O191" i="64"/>
  <c r="R191" i="64" s="1"/>
  <c r="L176" i="64"/>
  <c r="M176" i="64" s="1"/>
  <c r="O177" i="64"/>
  <c r="R177" i="64" s="1"/>
  <c r="L218" i="64"/>
  <c r="M218" i="64" s="1"/>
  <c r="J82" i="66"/>
  <c r="M82" i="66" s="1"/>
  <c r="N82" i="66" s="1"/>
  <c r="T269" i="62"/>
  <c r="BB269" i="62"/>
  <c r="L157" i="64"/>
  <c r="M157" i="64" s="1"/>
  <c r="O158" i="64"/>
  <c r="R158" i="64" s="1"/>
  <c r="Q153" i="62"/>
  <c r="T246" i="62"/>
  <c r="BB246" i="62"/>
  <c r="T182" i="62"/>
  <c r="BB182" i="62"/>
  <c r="BB228" i="62"/>
  <c r="E88" i="64"/>
  <c r="O88" i="62"/>
  <c r="AO88" i="62" s="1"/>
  <c r="AU88" i="62" s="1"/>
  <c r="Q88" i="62"/>
  <c r="N88" i="62"/>
  <c r="M89" i="62"/>
  <c r="L163" i="64"/>
  <c r="M163" i="64" s="1"/>
  <c r="O164" i="64"/>
  <c r="R164" i="64" s="1"/>
  <c r="M73" i="66"/>
  <c r="N73" i="66" s="1"/>
  <c r="M45" i="66"/>
  <c r="N45" i="66" s="1"/>
  <c r="M55" i="66"/>
  <c r="N55" i="66" s="1"/>
  <c r="M41" i="66"/>
  <c r="N41" i="66" s="1"/>
  <c r="M46" i="66"/>
  <c r="N46" i="66" s="1"/>
  <c r="M29" i="66"/>
  <c r="N29" i="66" s="1"/>
  <c r="S174" i="64"/>
  <c r="C168" i="66"/>
  <c r="C187" i="66"/>
  <c r="C180" i="66"/>
  <c r="M66" i="66"/>
  <c r="N66" i="66" s="1"/>
  <c r="AY218" i="62"/>
  <c r="AY183" i="62"/>
  <c r="AY200" i="62"/>
  <c r="AY215" i="62"/>
  <c r="M58" i="66"/>
  <c r="N58" i="66" s="1"/>
  <c r="M49" i="66"/>
  <c r="N49" i="66" s="1"/>
  <c r="AY173" i="62"/>
  <c r="AY157" i="62"/>
  <c r="AY194" i="62"/>
  <c r="AY221" i="62"/>
  <c r="C213" i="66"/>
  <c r="AY168" i="62"/>
  <c r="AY129" i="62"/>
  <c r="AY213" i="62"/>
  <c r="AY199" i="62"/>
  <c r="M69" i="66"/>
  <c r="N69" i="66" s="1"/>
  <c r="AY212" i="62"/>
  <c r="AY170" i="62"/>
  <c r="AY165" i="62"/>
  <c r="AY217" i="62"/>
  <c r="AY192" i="62"/>
  <c r="C163" i="66"/>
  <c r="AY164" i="62"/>
  <c r="AY166" i="62"/>
  <c r="S41" i="64"/>
  <c r="S69" i="64"/>
  <c r="S29" i="64"/>
  <c r="S19" i="64"/>
  <c r="S39" i="64"/>
  <c r="S54" i="64"/>
  <c r="S34" i="64"/>
  <c r="S68" i="64"/>
  <c r="S58" i="64"/>
  <c r="S28" i="64"/>
  <c r="S42" i="64"/>
  <c r="S12" i="64"/>
  <c r="M71" i="66"/>
  <c r="N71" i="66" s="1"/>
  <c r="M60" i="66"/>
  <c r="N60" i="66" s="1"/>
  <c r="S72" i="64"/>
  <c r="S62" i="64"/>
  <c r="S32" i="64"/>
  <c r="S22" i="64"/>
  <c r="C145" i="66"/>
  <c r="S18" i="64"/>
  <c r="S20" i="64"/>
  <c r="S24" i="64"/>
  <c r="S14" i="64"/>
  <c r="S16" i="64"/>
  <c r="S38" i="64"/>
  <c r="M34" i="66"/>
  <c r="N34" i="66" s="1"/>
  <c r="S61" i="64"/>
  <c r="S10" i="64"/>
  <c r="S59" i="64"/>
  <c r="S26" i="64"/>
  <c r="S45" i="64"/>
  <c r="S40" i="64"/>
  <c r="S30" i="64"/>
  <c r="AY159" i="62"/>
  <c r="S43" i="64"/>
  <c r="S63" i="64"/>
  <c r="S57" i="64"/>
  <c r="S53" i="64"/>
  <c r="S67" i="64"/>
  <c r="S55" i="64"/>
  <c r="AY222" i="62"/>
  <c r="S47" i="64"/>
  <c r="M47" i="66"/>
  <c r="N47" i="66" s="1"/>
  <c r="M57" i="66"/>
  <c r="N57" i="66" s="1"/>
  <c r="M30" i="66"/>
  <c r="N30" i="66" s="1"/>
  <c r="S36" i="64"/>
  <c r="S65" i="64"/>
  <c r="S51" i="64"/>
  <c r="S71" i="64"/>
  <c r="AY186" i="62"/>
  <c r="S11" i="64"/>
  <c r="S31" i="64"/>
  <c r="C183" i="66"/>
  <c r="S25" i="64"/>
  <c r="S21" i="64"/>
  <c r="S35" i="64"/>
  <c r="S23" i="64"/>
  <c r="S15" i="64"/>
  <c r="M42" i="66"/>
  <c r="N42" i="66" s="1"/>
  <c r="S27" i="64"/>
  <c r="S66" i="64"/>
  <c r="R9" i="64"/>
  <c r="S9" i="64"/>
  <c r="S37" i="64"/>
  <c r="S33" i="64"/>
  <c r="C150" i="66"/>
  <c r="S60" i="64"/>
  <c r="S74" i="64"/>
  <c r="S17" i="64"/>
  <c r="S44" i="64"/>
  <c r="AY172" i="62"/>
  <c r="AY189" i="62"/>
  <c r="M61" i="66"/>
  <c r="N61" i="66" s="1"/>
  <c r="S73" i="64"/>
  <c r="S49" i="64"/>
  <c r="S13" i="64"/>
  <c r="S64" i="64"/>
  <c r="S50" i="64"/>
  <c r="S52" i="64"/>
  <c r="S56" i="64"/>
  <c r="S46" i="64"/>
  <c r="S48" i="64"/>
  <c r="S70" i="64"/>
  <c r="D324" i="3" a="1"/>
  <c r="D324" i="3" s="1"/>
  <c r="D332" i="3" a="1"/>
  <c r="D332" i="3" s="1"/>
  <c r="D340" i="3" a="1"/>
  <c r="D340" i="3" s="1"/>
  <c r="D348" i="3" a="1"/>
  <c r="D348" i="3" s="1"/>
  <c r="D356" i="3" a="1"/>
  <c r="D356" i="3" s="1"/>
  <c r="D331" i="3" a="1"/>
  <c r="D331" i="3" s="1"/>
  <c r="D325" i="3" a="1"/>
  <c r="D325" i="3" s="1"/>
  <c r="D333" i="3" a="1"/>
  <c r="D333" i="3" s="1"/>
  <c r="D341" i="3" a="1"/>
  <c r="D341" i="3" s="1"/>
  <c r="D349" i="3" a="1"/>
  <c r="D349" i="3" s="1"/>
  <c r="D357" i="3" a="1"/>
  <c r="D357" i="3" s="1"/>
  <c r="D326" i="3" a="1"/>
  <c r="D326" i="3" s="1"/>
  <c r="D334" i="3" a="1"/>
  <c r="D334" i="3" s="1"/>
  <c r="D342" i="3" a="1"/>
  <c r="D342" i="3" s="1"/>
  <c r="D350" i="3" a="1"/>
  <c r="D350" i="3" s="1"/>
  <c r="D358" i="3" a="1"/>
  <c r="D358" i="3" s="1"/>
  <c r="D319" i="3" a="1"/>
  <c r="D319" i="3" s="1"/>
  <c r="D327" i="3" a="1"/>
  <c r="D327" i="3" s="1"/>
  <c r="D335" i="3" a="1"/>
  <c r="D335" i="3" s="1"/>
  <c r="D343" i="3" a="1"/>
  <c r="D343" i="3" s="1"/>
  <c r="D351" i="3" a="1"/>
  <c r="D351" i="3" s="1"/>
  <c r="D323" i="3" a="1"/>
  <c r="D323" i="3" s="1"/>
  <c r="D320" i="3" a="1"/>
  <c r="D320" i="3" s="1"/>
  <c r="D328" i="3" a="1"/>
  <c r="D328" i="3" s="1"/>
  <c r="D336" i="3" a="1"/>
  <c r="D336" i="3" s="1"/>
  <c r="D344" i="3" a="1"/>
  <c r="D344" i="3" s="1"/>
  <c r="D352" i="3" a="1"/>
  <c r="D352" i="3" s="1"/>
  <c r="D355" i="3" a="1"/>
  <c r="D355" i="3" s="1"/>
  <c r="D321" i="3" a="1"/>
  <c r="D321" i="3" s="1"/>
  <c r="D329" i="3" a="1"/>
  <c r="D329" i="3" s="1"/>
  <c r="D337" i="3" a="1"/>
  <c r="D337" i="3" s="1"/>
  <c r="D345" i="3" a="1"/>
  <c r="D345" i="3" s="1"/>
  <c r="D353" i="3" a="1"/>
  <c r="D353" i="3" s="1"/>
  <c r="D339" i="3" a="1"/>
  <c r="D339" i="3" s="1"/>
  <c r="D322" i="3" a="1"/>
  <c r="D322" i="3" s="1"/>
  <c r="D330" i="3" a="1"/>
  <c r="D330" i="3" s="1"/>
  <c r="D338" i="3" a="1"/>
  <c r="D338" i="3" s="1"/>
  <c r="D346" i="3" a="1"/>
  <c r="D346" i="3" s="1"/>
  <c r="D354" i="3" a="1"/>
  <c r="D354" i="3" s="1"/>
  <c r="D347" i="3" a="1"/>
  <c r="D347" i="3" s="1"/>
  <c r="D39" i="3" a="1"/>
  <c r="D39" i="3" s="1"/>
  <c r="D8" i="3" a="1"/>
  <c r="D8" i="3" s="1"/>
  <c r="D12" i="3" a="1"/>
  <c r="D12" i="3" s="1"/>
  <c r="D16" i="3" a="1"/>
  <c r="D16" i="3" s="1"/>
  <c r="D20" i="3" a="1"/>
  <c r="D20" i="3" s="1"/>
  <c r="D24" i="3" a="1"/>
  <c r="D24" i="3" s="1"/>
  <c r="D28" i="3" a="1"/>
  <c r="D28" i="3" s="1"/>
  <c r="D32" i="3" a="1"/>
  <c r="D32" i="3" s="1"/>
  <c r="D36" i="3" a="1"/>
  <c r="D36" i="3" s="1"/>
  <c r="D40" i="3" a="1"/>
  <c r="D40" i="3" s="1"/>
  <c r="D44" i="3" a="1"/>
  <c r="D44" i="3" s="1"/>
  <c r="D48" i="3" a="1"/>
  <c r="D48" i="3" s="1"/>
  <c r="D52" i="3" a="1"/>
  <c r="D52" i="3" s="1"/>
  <c r="D56" i="3" a="1"/>
  <c r="D56" i="3" s="1"/>
  <c r="D60" i="3" a="1"/>
  <c r="D60" i="3" s="1"/>
  <c r="D64" i="3" a="1"/>
  <c r="D64" i="3" s="1"/>
  <c r="D68" i="3" a="1"/>
  <c r="D68" i="3" s="1"/>
  <c r="D72" i="3" a="1"/>
  <c r="D72" i="3" s="1"/>
  <c r="D76" i="3" a="1"/>
  <c r="D76" i="3" s="1"/>
  <c r="AK11" i="70" s="1"/>
  <c r="D80" i="3" a="1"/>
  <c r="D80" i="3" s="1"/>
  <c r="AK15" i="70" s="1"/>
  <c r="D84" i="3" a="1"/>
  <c r="D84" i="3" s="1"/>
  <c r="AK19" i="70" s="1"/>
  <c r="D88" i="3" a="1"/>
  <c r="D88" i="3" s="1"/>
  <c r="AK23" i="70" s="1"/>
  <c r="D92" i="3" a="1"/>
  <c r="D92" i="3" s="1"/>
  <c r="D96" i="3" a="1"/>
  <c r="D96" i="3" s="1"/>
  <c r="D100" i="3" a="1"/>
  <c r="D100" i="3" s="1"/>
  <c r="D104" i="3" a="1"/>
  <c r="D104" i="3" s="1"/>
  <c r="D9" i="3" a="1"/>
  <c r="D9" i="3" s="1"/>
  <c r="D13" i="3" a="1"/>
  <c r="D13" i="3" s="1"/>
  <c r="D17" i="3" a="1"/>
  <c r="D17" i="3" s="1"/>
  <c r="D21" i="3" a="1"/>
  <c r="D21" i="3" s="1"/>
  <c r="D25" i="3" a="1"/>
  <c r="D25" i="3" s="1"/>
  <c r="D29" i="3" a="1"/>
  <c r="D29" i="3" s="1"/>
  <c r="D33" i="3" a="1"/>
  <c r="D33" i="3" s="1"/>
  <c r="D37" i="3" a="1"/>
  <c r="D37" i="3" s="1"/>
  <c r="D38" i="3" a="1"/>
  <c r="D38" i="3" s="1"/>
  <c r="D42" i="3" a="1"/>
  <c r="D42" i="3" s="1"/>
  <c r="D46" i="3" a="1"/>
  <c r="D46" i="3" s="1"/>
  <c r="D50" i="3" a="1"/>
  <c r="D50" i="3" s="1"/>
  <c r="D54" i="3" a="1"/>
  <c r="D54" i="3" s="1"/>
  <c r="D58" i="3" a="1"/>
  <c r="D58" i="3" s="1"/>
  <c r="D62" i="3" a="1"/>
  <c r="D62" i="3" s="1"/>
  <c r="D66" i="3" a="1"/>
  <c r="D66" i="3" s="1"/>
  <c r="D70" i="3" a="1"/>
  <c r="D70" i="3" s="1"/>
  <c r="D74" i="3" a="1"/>
  <c r="D74" i="3" s="1"/>
  <c r="D78" i="3" a="1"/>
  <c r="D78" i="3" s="1"/>
  <c r="AK13" i="70" s="1"/>
  <c r="D82" i="3" a="1"/>
  <c r="D82" i="3" s="1"/>
  <c r="AK17" i="70" s="1"/>
  <c r="D11" i="3" a="1"/>
  <c r="D11" i="3" s="1"/>
  <c r="D15" i="3" a="1"/>
  <c r="D15" i="3" s="1"/>
  <c r="D19" i="3" a="1"/>
  <c r="D19" i="3" s="1"/>
  <c r="D23" i="3" a="1"/>
  <c r="D23" i="3" s="1"/>
  <c r="D27" i="3" a="1"/>
  <c r="D27" i="3" s="1"/>
  <c r="D31" i="3" a="1"/>
  <c r="D31" i="3" s="1"/>
  <c r="D35" i="3" a="1"/>
  <c r="D35" i="3" s="1"/>
  <c r="D118" i="3" a="1"/>
  <c r="D118" i="3" s="1"/>
  <c r="D122" i="3" a="1"/>
  <c r="D122" i="3" s="1"/>
  <c r="D126" i="3" a="1"/>
  <c r="D126" i="3" s="1"/>
  <c r="D130" i="3" a="1"/>
  <c r="D130" i="3" s="1"/>
  <c r="D134" i="3" a="1"/>
  <c r="D134" i="3" s="1"/>
  <c r="D138" i="3" a="1"/>
  <c r="D138" i="3" s="1"/>
  <c r="D142" i="3" a="1"/>
  <c r="D142" i="3" s="1"/>
  <c r="D146" i="3" a="1"/>
  <c r="D146" i="3" s="1"/>
  <c r="D150" i="3" a="1"/>
  <c r="D150" i="3" s="1"/>
  <c r="D22" i="3" a="1"/>
  <c r="D22" i="3" s="1"/>
  <c r="D41" i="3" a="1"/>
  <c r="D41" i="3" s="1"/>
  <c r="D57" i="3" a="1"/>
  <c r="D57" i="3" s="1"/>
  <c r="D73" i="3" a="1"/>
  <c r="D73" i="3" s="1"/>
  <c r="D93" i="3" a="1"/>
  <c r="D93" i="3" s="1"/>
  <c r="D102" i="3" a="1"/>
  <c r="D102" i="3" s="1"/>
  <c r="D123" i="3" a="1"/>
  <c r="D123" i="3" s="1"/>
  <c r="D132" i="3" a="1"/>
  <c r="D132" i="3" s="1"/>
  <c r="D141" i="3" a="1"/>
  <c r="D141" i="3" s="1"/>
  <c r="D186" i="3" a="1"/>
  <c r="D186" i="3" s="1"/>
  <c r="D190" i="3" a="1"/>
  <c r="D190" i="3" s="1"/>
  <c r="D194" i="3" a="1"/>
  <c r="D194" i="3" s="1"/>
  <c r="D198" i="3" a="1"/>
  <c r="D198" i="3" s="1"/>
  <c r="D202" i="3" a="1"/>
  <c r="D202" i="3" s="1"/>
  <c r="D213" i="3" a="1"/>
  <c r="D213" i="3" s="1"/>
  <c r="D217" i="3" a="1"/>
  <c r="D217" i="3" s="1"/>
  <c r="D221" i="3" a="1"/>
  <c r="D221" i="3" s="1"/>
  <c r="D225" i="3" a="1"/>
  <c r="D225" i="3" s="1"/>
  <c r="D248" i="3" a="1"/>
  <c r="D248" i="3" s="1"/>
  <c r="D252" i="3" a="1"/>
  <c r="D252" i="3" s="1"/>
  <c r="D256" i="3" a="1"/>
  <c r="D256" i="3" s="1"/>
  <c r="D260" i="3" a="1"/>
  <c r="D260" i="3" s="1"/>
  <c r="D271" i="3" a="1"/>
  <c r="D271" i="3" s="1"/>
  <c r="D275" i="3" a="1"/>
  <c r="D275" i="3" s="1"/>
  <c r="D286" i="3" a="1"/>
  <c r="D286" i="3" s="1"/>
  <c r="D293" i="3" a="1"/>
  <c r="D293" i="3" s="1"/>
  <c r="D308" i="3" a="1"/>
  <c r="D308" i="3" s="1"/>
  <c r="D300" i="3" a="1"/>
  <c r="D300" i="3" s="1"/>
  <c r="D273" i="3" a="1"/>
  <c r="D273" i="3" s="1"/>
  <c r="D6" i="3" a="1"/>
  <c r="D6" i="3" s="1"/>
  <c r="D10" i="3" a="1"/>
  <c r="D10" i="3" s="1"/>
  <c r="D47" i="3" a="1"/>
  <c r="D47" i="3" s="1"/>
  <c r="D63" i="3" a="1"/>
  <c r="D63" i="3" s="1"/>
  <c r="D79" i="3" a="1"/>
  <c r="D79" i="3" s="1"/>
  <c r="AK14" i="70" s="1"/>
  <c r="D89" i="3" a="1"/>
  <c r="D89" i="3" s="1"/>
  <c r="AK24" i="70" s="1"/>
  <c r="D98" i="3" a="1"/>
  <c r="D98" i="3" s="1"/>
  <c r="D107" i="3" a="1"/>
  <c r="D107" i="3" s="1"/>
  <c r="D111" i="3" a="1"/>
  <c r="D111" i="3" s="1"/>
  <c r="D115" i="3" a="1"/>
  <c r="D115" i="3" s="1"/>
  <c r="D119" i="3" a="1"/>
  <c r="D119" i="3" s="1"/>
  <c r="D128" i="3" a="1"/>
  <c r="D128" i="3" s="1"/>
  <c r="D137" i="3" a="1"/>
  <c r="D137" i="3" s="1"/>
  <c r="D151" i="3" a="1"/>
  <c r="D151" i="3" s="1"/>
  <c r="D155" i="3" a="1"/>
  <c r="D155" i="3" s="1"/>
  <c r="D159" i="3" a="1"/>
  <c r="D159" i="3" s="1"/>
  <c r="D163" i="3" a="1"/>
  <c r="D163" i="3" s="1"/>
  <c r="D167" i="3" a="1"/>
  <c r="D167" i="3" s="1"/>
  <c r="D171" i="3" a="1"/>
  <c r="D171" i="3" s="1"/>
  <c r="D175" i="3" a="1"/>
  <c r="D175" i="3" s="1"/>
  <c r="D179" i="3" a="1"/>
  <c r="D179" i="3" s="1"/>
  <c r="D206" i="3" a="1"/>
  <c r="D206" i="3" s="1"/>
  <c r="D210" i="3" a="1"/>
  <c r="D210" i="3" s="1"/>
  <c r="D229" i="3" a="1"/>
  <c r="D229" i="3" s="1"/>
  <c r="D233" i="3" a="1"/>
  <c r="D233" i="3" s="1"/>
  <c r="D237" i="3" a="1"/>
  <c r="D237" i="3" s="1"/>
  <c r="D241" i="3" a="1"/>
  <c r="D241" i="3" s="1"/>
  <c r="D245" i="3" a="1"/>
  <c r="D245" i="3" s="1"/>
  <c r="D264" i="3" a="1"/>
  <c r="D264" i="3" s="1"/>
  <c r="D268" i="3" a="1"/>
  <c r="D268" i="3" s="1"/>
  <c r="D279" i="3" a="1"/>
  <c r="D279" i="3" s="1"/>
  <c r="D283" i="3" a="1"/>
  <c r="D283" i="3" s="1"/>
  <c r="D290" i="3" a="1"/>
  <c r="D290" i="3" s="1"/>
  <c r="D303" i="3" a="1"/>
  <c r="D303" i="3" s="1"/>
  <c r="D315" i="3" a="1"/>
  <c r="D315" i="3" s="1"/>
  <c r="D294" i="3" a="1"/>
  <c r="D294" i="3" s="1"/>
  <c r="D304" i="3" a="1"/>
  <c r="D304" i="3" s="1"/>
  <c r="D135" i="3" a="1"/>
  <c r="D135" i="3" s="1"/>
  <c r="D153" i="3" a="1"/>
  <c r="D153" i="3" s="1"/>
  <c r="D173" i="3" a="1"/>
  <c r="D173" i="3" s="1"/>
  <c r="D235" i="3" a="1"/>
  <c r="D235" i="3" s="1"/>
  <c r="D243" i="3" a="1"/>
  <c r="D243" i="3" s="1"/>
  <c r="D30" i="3" a="1"/>
  <c r="D30" i="3" s="1"/>
  <c r="D53" i="3" a="1"/>
  <c r="D53" i="3" s="1"/>
  <c r="D69" i="3" a="1"/>
  <c r="D69" i="3" s="1"/>
  <c r="D85" i="3" a="1"/>
  <c r="D85" i="3" s="1"/>
  <c r="AK20" i="70" s="1"/>
  <c r="D94" i="3" a="1"/>
  <c r="D94" i="3" s="1"/>
  <c r="D103" i="3" a="1"/>
  <c r="D103" i="3" s="1"/>
  <c r="D124" i="3" a="1"/>
  <c r="D124" i="3" s="1"/>
  <c r="D133" i="3" a="1"/>
  <c r="D133" i="3" s="1"/>
  <c r="D147" i="3" a="1"/>
  <c r="D147" i="3" s="1"/>
  <c r="D183" i="3" a="1"/>
  <c r="D183" i="3" s="1"/>
  <c r="D187" i="3" a="1"/>
  <c r="D187" i="3" s="1"/>
  <c r="D191" i="3" a="1"/>
  <c r="D191" i="3" s="1"/>
  <c r="D195" i="3" a="1"/>
  <c r="D195" i="3" s="1"/>
  <c r="D199" i="3" a="1"/>
  <c r="D199" i="3" s="1"/>
  <c r="D214" i="3" a="1"/>
  <c r="D214" i="3" s="1"/>
  <c r="D218" i="3" a="1"/>
  <c r="D218" i="3" s="1"/>
  <c r="D222" i="3" a="1"/>
  <c r="D222" i="3" s="1"/>
  <c r="D226" i="3" a="1"/>
  <c r="D226" i="3" s="1"/>
  <c r="D249" i="3" a="1"/>
  <c r="D249" i="3" s="1"/>
  <c r="D253" i="3" a="1"/>
  <c r="D253" i="3" s="1"/>
  <c r="D257" i="3" a="1"/>
  <c r="D257" i="3" s="1"/>
  <c r="D261" i="3" a="1"/>
  <c r="D261" i="3" s="1"/>
  <c r="D272" i="3" a="1"/>
  <c r="D272" i="3" s="1"/>
  <c r="D276" i="3" a="1"/>
  <c r="D276" i="3" s="1"/>
  <c r="D287" i="3" a="1"/>
  <c r="D287" i="3" s="1"/>
  <c r="D297" i="3" a="1"/>
  <c r="D297" i="3" s="1"/>
  <c r="D306" i="3" a="1"/>
  <c r="D306" i="3" s="1"/>
  <c r="D7" i="3" a="1"/>
  <c r="D7" i="3" s="1"/>
  <c r="D301" i="3" a="1"/>
  <c r="D301" i="3" s="1"/>
  <c r="D105" i="3" a="1"/>
  <c r="D105" i="3" s="1"/>
  <c r="D165" i="3" a="1"/>
  <c r="D165" i="3" s="1"/>
  <c r="D227" i="3" a="1"/>
  <c r="D227" i="3" s="1"/>
  <c r="D239" i="3" a="1"/>
  <c r="D239" i="3" s="1"/>
  <c r="D270" i="3" a="1"/>
  <c r="D270" i="3" s="1"/>
  <c r="D281" i="3" a="1"/>
  <c r="D281" i="3" s="1"/>
  <c r="D307" i="3" a="1"/>
  <c r="D307" i="3" s="1"/>
  <c r="D18" i="3" a="1"/>
  <c r="D18" i="3" s="1"/>
  <c r="D43" i="3" a="1"/>
  <c r="D43" i="3" s="1"/>
  <c r="D59" i="3" a="1"/>
  <c r="D59" i="3" s="1"/>
  <c r="D75" i="3" a="1"/>
  <c r="D75" i="3" s="1"/>
  <c r="AK10" i="70" s="1"/>
  <c r="D90" i="3" a="1"/>
  <c r="D90" i="3" s="1"/>
  <c r="AK25" i="70" s="1"/>
  <c r="D99" i="3" a="1"/>
  <c r="D99" i="3" s="1"/>
  <c r="D108" i="3" a="1"/>
  <c r="D108" i="3" s="1"/>
  <c r="D112" i="3" a="1"/>
  <c r="D112" i="3" s="1"/>
  <c r="D120" i="3" a="1"/>
  <c r="D120" i="3" s="1"/>
  <c r="D129" i="3" a="1"/>
  <c r="D129" i="3" s="1"/>
  <c r="D143" i="3" a="1"/>
  <c r="D143" i="3" s="1"/>
  <c r="D152" i="3" a="1"/>
  <c r="D152" i="3" s="1"/>
  <c r="D156" i="3" a="1"/>
  <c r="D156" i="3" s="1"/>
  <c r="D160" i="3" a="1"/>
  <c r="D160" i="3" s="1"/>
  <c r="D164" i="3" a="1"/>
  <c r="D164" i="3" s="1"/>
  <c r="D168" i="3" a="1"/>
  <c r="D168" i="3" s="1"/>
  <c r="D172" i="3" a="1"/>
  <c r="D172" i="3" s="1"/>
  <c r="D176" i="3" a="1"/>
  <c r="D176" i="3" s="1"/>
  <c r="D180" i="3" a="1"/>
  <c r="D180" i="3" s="1"/>
  <c r="D203" i="3" a="1"/>
  <c r="D203" i="3" s="1"/>
  <c r="D207" i="3" a="1"/>
  <c r="D207" i="3" s="1"/>
  <c r="D230" i="3" a="1"/>
  <c r="D230" i="3" s="1"/>
  <c r="D234" i="3" a="1"/>
  <c r="D234" i="3" s="1"/>
  <c r="D238" i="3" a="1"/>
  <c r="D238" i="3" s="1"/>
  <c r="D242" i="3" a="1"/>
  <c r="D242" i="3" s="1"/>
  <c r="D246" i="3" a="1"/>
  <c r="D246" i="3" s="1"/>
  <c r="D265" i="3" a="1"/>
  <c r="D265" i="3" s="1"/>
  <c r="D269" i="3" a="1"/>
  <c r="D269" i="3" s="1"/>
  <c r="D280" i="3" a="1"/>
  <c r="D280" i="3" s="1"/>
  <c r="D284" i="3" a="1"/>
  <c r="D284" i="3" s="1"/>
  <c r="D291" i="3" a="1"/>
  <c r="D291" i="3" s="1"/>
  <c r="D309" i="3" a="1"/>
  <c r="D309" i="3" s="1"/>
  <c r="D298" i="3" a="1"/>
  <c r="D298" i="3" s="1"/>
  <c r="D313" i="3" a="1"/>
  <c r="D313" i="3" s="1"/>
  <c r="D26" i="3" a="1"/>
  <c r="D26" i="3" s="1"/>
  <c r="D71" i="3" a="1"/>
  <c r="D71" i="3" s="1"/>
  <c r="D91" i="3" a="1"/>
  <c r="D91" i="3" s="1"/>
  <c r="D109" i="3" a="1"/>
  <c r="D109" i="3" s="1"/>
  <c r="D169" i="3" a="1"/>
  <c r="D169" i="3" s="1"/>
  <c r="D231" i="3" a="1"/>
  <c r="D231" i="3" s="1"/>
  <c r="D285" i="3" a="1"/>
  <c r="D285" i="3" s="1"/>
  <c r="D310" i="3" a="1"/>
  <c r="D310" i="3" s="1"/>
  <c r="D49" i="3" a="1"/>
  <c r="D49" i="3" s="1"/>
  <c r="D65" i="3" a="1"/>
  <c r="D65" i="3" s="1"/>
  <c r="D81" i="3" a="1"/>
  <c r="D81" i="3" s="1"/>
  <c r="AK16" i="70" s="1"/>
  <c r="D86" i="3" a="1"/>
  <c r="D86" i="3" s="1"/>
  <c r="AK21" i="70" s="1"/>
  <c r="D95" i="3" a="1"/>
  <c r="D95" i="3" s="1"/>
  <c r="D116" i="3" a="1"/>
  <c r="D116" i="3" s="1"/>
  <c r="D125" i="3" a="1"/>
  <c r="D125" i="3" s="1"/>
  <c r="D139" i="3" a="1"/>
  <c r="D139" i="3" s="1"/>
  <c r="D148" i="3" a="1"/>
  <c r="D148" i="3" s="1"/>
  <c r="D184" i="3" a="1"/>
  <c r="D184" i="3" s="1"/>
  <c r="D188" i="3" a="1"/>
  <c r="D188" i="3" s="1"/>
  <c r="D192" i="3" a="1"/>
  <c r="D192" i="3" s="1"/>
  <c r="D196" i="3" a="1"/>
  <c r="D196" i="3" s="1"/>
  <c r="D200" i="3" a="1"/>
  <c r="D200" i="3" s="1"/>
  <c r="D211" i="3" a="1"/>
  <c r="D211" i="3" s="1"/>
  <c r="D215" i="3" a="1"/>
  <c r="D215" i="3" s="1"/>
  <c r="D219" i="3" a="1"/>
  <c r="D219" i="3" s="1"/>
  <c r="D223" i="3" a="1"/>
  <c r="D223" i="3" s="1"/>
  <c r="D250" i="3" a="1"/>
  <c r="D250" i="3" s="1"/>
  <c r="D254" i="3" a="1"/>
  <c r="D254" i="3" s="1"/>
  <c r="D258" i="3" a="1"/>
  <c r="D258" i="3" s="1"/>
  <c r="D262" i="3" a="1"/>
  <c r="D262" i="3" s="1"/>
  <c r="D316" i="3" a="1"/>
  <c r="D316" i="3" s="1"/>
  <c r="D55" i="3" a="1"/>
  <c r="D55" i="3" s="1"/>
  <c r="D121" i="3" a="1"/>
  <c r="D121" i="3" s="1"/>
  <c r="D144" i="3" a="1"/>
  <c r="D144" i="3" s="1"/>
  <c r="D157" i="3" a="1"/>
  <c r="D157" i="3" s="1"/>
  <c r="D177" i="3" a="1"/>
  <c r="D177" i="3" s="1"/>
  <c r="D204" i="3" a="1"/>
  <c r="D204" i="3" s="1"/>
  <c r="D14" i="3" a="1"/>
  <c r="D14" i="3" s="1"/>
  <c r="D45" i="3" a="1"/>
  <c r="D45" i="3" s="1"/>
  <c r="D61" i="3" a="1"/>
  <c r="D61" i="3" s="1"/>
  <c r="D77" i="3" a="1"/>
  <c r="D77" i="3" s="1"/>
  <c r="AK12" i="70" s="1"/>
  <c r="D87" i="3" a="1"/>
  <c r="D87" i="3" s="1"/>
  <c r="AK22" i="70" s="1"/>
  <c r="D101" i="3" a="1"/>
  <c r="D101" i="3" s="1"/>
  <c r="D117" i="3" a="1"/>
  <c r="D117" i="3" s="1"/>
  <c r="D131" i="3" a="1"/>
  <c r="D131" i="3" s="1"/>
  <c r="D140" i="3" a="1"/>
  <c r="D140" i="3" s="1"/>
  <c r="D149" i="3" a="1"/>
  <c r="D149" i="3" s="1"/>
  <c r="D185" i="3" a="1"/>
  <c r="D185" i="3" s="1"/>
  <c r="D189" i="3" a="1"/>
  <c r="D189" i="3" s="1"/>
  <c r="D193" i="3" a="1"/>
  <c r="D193" i="3" s="1"/>
  <c r="D197" i="3" a="1"/>
  <c r="D197" i="3" s="1"/>
  <c r="D201" i="3" a="1"/>
  <c r="D201" i="3" s="1"/>
  <c r="D212" i="3" a="1"/>
  <c r="D212" i="3" s="1"/>
  <c r="D216" i="3" a="1"/>
  <c r="D216" i="3" s="1"/>
  <c r="D220" i="3" a="1"/>
  <c r="D220" i="3" s="1"/>
  <c r="D224" i="3" a="1"/>
  <c r="D224" i="3" s="1"/>
  <c r="D247" i="3" a="1"/>
  <c r="D247" i="3" s="1"/>
  <c r="D251" i="3" a="1"/>
  <c r="D251" i="3" s="1"/>
  <c r="D255" i="3" a="1"/>
  <c r="D255" i="3" s="1"/>
  <c r="D259" i="3" a="1"/>
  <c r="D259" i="3" s="1"/>
  <c r="D274" i="3" a="1"/>
  <c r="D274" i="3" s="1"/>
  <c r="D278" i="3" a="1"/>
  <c r="D278" i="3" s="1"/>
  <c r="D292" i="3" a="1"/>
  <c r="D292" i="3" s="1"/>
  <c r="D302" i="3" a="1"/>
  <c r="D302" i="3" s="1"/>
  <c r="D317" i="3" a="1"/>
  <c r="D317" i="3" s="1"/>
  <c r="D277" i="3" a="1"/>
  <c r="D277" i="3" s="1"/>
  <c r="D295" i="3" a="1"/>
  <c r="D295" i="3" s="1"/>
  <c r="D161" i="3" a="1"/>
  <c r="D161" i="3" s="1"/>
  <c r="D266" i="3" a="1"/>
  <c r="D266" i="3" s="1"/>
  <c r="D34" i="3" a="1"/>
  <c r="D34" i="3" s="1"/>
  <c r="D51" i="3" a="1"/>
  <c r="D51" i="3" s="1"/>
  <c r="D67" i="3" a="1"/>
  <c r="D67" i="3" s="1"/>
  <c r="D83" i="3" a="1"/>
  <c r="D83" i="3" s="1"/>
  <c r="AK18" i="70" s="1"/>
  <c r="D97" i="3" a="1"/>
  <c r="D97" i="3" s="1"/>
  <c r="D106" i="3" a="1"/>
  <c r="D106" i="3" s="1"/>
  <c r="D110" i="3" a="1"/>
  <c r="D110" i="3" s="1"/>
  <c r="D114" i="3" a="1"/>
  <c r="D114" i="3" s="1"/>
  <c r="D127" i="3" a="1"/>
  <c r="D127" i="3" s="1"/>
  <c r="D136" i="3" a="1"/>
  <c r="D136" i="3" s="1"/>
  <c r="D145" i="3" a="1"/>
  <c r="D145" i="3" s="1"/>
  <c r="D154" i="3" a="1"/>
  <c r="D154" i="3" s="1"/>
  <c r="D158" i="3" a="1"/>
  <c r="D158" i="3" s="1"/>
  <c r="D162" i="3" a="1"/>
  <c r="D162" i="3" s="1"/>
  <c r="D166" i="3" a="1"/>
  <c r="D166" i="3" s="1"/>
  <c r="D170" i="3" a="1"/>
  <c r="D170" i="3" s="1"/>
  <c r="D174" i="3" a="1"/>
  <c r="D174" i="3" s="1"/>
  <c r="D178" i="3" a="1"/>
  <c r="D178" i="3" s="1"/>
  <c r="D182" i="3" a="1"/>
  <c r="D182" i="3" s="1"/>
  <c r="D205" i="3" a="1"/>
  <c r="D205" i="3" s="1"/>
  <c r="D209" i="3" a="1"/>
  <c r="D209" i="3" s="1"/>
  <c r="D228" i="3" a="1"/>
  <c r="D228" i="3" s="1"/>
  <c r="D232" i="3" a="1"/>
  <c r="D232" i="3" s="1"/>
  <c r="D236" i="3" a="1"/>
  <c r="D236" i="3" s="1"/>
  <c r="D240" i="3" a="1"/>
  <c r="D240" i="3" s="1"/>
  <c r="D244" i="3" a="1"/>
  <c r="D244" i="3" s="1"/>
  <c r="D263" i="3" a="1"/>
  <c r="D263" i="3" s="1"/>
  <c r="D267" i="3" a="1"/>
  <c r="D267" i="3" s="1"/>
  <c r="D282" i="3" a="1"/>
  <c r="D282" i="3" s="1"/>
  <c r="D289" i="3" a="1"/>
  <c r="D289" i="3" s="1"/>
  <c r="D296" i="3" a="1"/>
  <c r="D296" i="3" s="1"/>
  <c r="D299" i="3" a="1"/>
  <c r="D299" i="3" s="1"/>
  <c r="D305" i="3" a="1"/>
  <c r="D305" i="3" s="1"/>
  <c r="D311" i="3" a="1"/>
  <c r="D311" i="3" s="1"/>
  <c r="D314" i="3" a="1"/>
  <c r="D314" i="3" s="1"/>
  <c r="D318" i="3" a="1"/>
  <c r="D318" i="3" s="1"/>
  <c r="D312" i="3" a="1"/>
  <c r="D312" i="3" s="1"/>
  <c r="D288" i="3" a="1"/>
  <c r="D288" i="3" s="1"/>
  <c r="D113" i="3" a="1"/>
  <c r="D113" i="3" s="1"/>
  <c r="D181" i="3" a="1"/>
  <c r="D181" i="3" s="1"/>
  <c r="D208" i="3" a="1"/>
  <c r="D208" i="3" s="1"/>
  <c r="B9" i="3"/>
  <c r="T268" i="62" l="1"/>
  <c r="S80" i="66"/>
  <c r="BB225" i="62"/>
  <c r="BB237" i="62"/>
  <c r="T221" i="62"/>
  <c r="BB261" i="62"/>
  <c r="O229" i="64"/>
  <c r="R229" i="64" s="1"/>
  <c r="BB202" i="62"/>
  <c r="BB236" i="62"/>
  <c r="R131" i="104"/>
  <c r="R108" i="66"/>
  <c r="O203" i="64"/>
  <c r="R203" i="64" s="1"/>
  <c r="O163" i="64"/>
  <c r="R163" i="64" s="1"/>
  <c r="S66" i="104"/>
  <c r="R137" i="66"/>
  <c r="L229" i="64"/>
  <c r="M229" i="64" s="1"/>
  <c r="S121" i="66"/>
  <c r="R117" i="66"/>
  <c r="BB203" i="62"/>
  <c r="BB242" i="62"/>
  <c r="R139" i="66"/>
  <c r="R50" i="104"/>
  <c r="O199" i="64"/>
  <c r="R199" i="64" s="1"/>
  <c r="AY110" i="62"/>
  <c r="L199" i="64"/>
  <c r="M199" i="64" s="1"/>
  <c r="BB263" i="62"/>
  <c r="S63" i="104"/>
  <c r="R46" i="104"/>
  <c r="R39" i="104"/>
  <c r="BB198" i="62"/>
  <c r="BB168" i="62"/>
  <c r="R75" i="104"/>
  <c r="S59" i="104"/>
  <c r="L165" i="64"/>
  <c r="M165" i="64" s="1"/>
  <c r="AN34" i="103"/>
  <c r="AT34" i="103" s="1"/>
  <c r="AZ34" i="103"/>
  <c r="BA126" i="103"/>
  <c r="AO126" i="103"/>
  <c r="AU126" i="103" s="1"/>
  <c r="AN43" i="103"/>
  <c r="AT43" i="103" s="1"/>
  <c r="AZ43" i="103"/>
  <c r="S101" i="104"/>
  <c r="U101" i="104" s="1"/>
  <c r="V101" i="104" s="1"/>
  <c r="R101" i="104"/>
  <c r="R122" i="103"/>
  <c r="AP122" i="103"/>
  <c r="AV122" i="103" s="1"/>
  <c r="BB122" i="103"/>
  <c r="AZ53" i="103"/>
  <c r="AN53" i="103"/>
  <c r="AT53" i="103" s="1"/>
  <c r="BA108" i="103"/>
  <c r="AO108" i="103"/>
  <c r="AU108" i="103" s="1"/>
  <c r="S122" i="104"/>
  <c r="U122" i="104" s="1"/>
  <c r="V122" i="104" s="1"/>
  <c r="R122" i="104"/>
  <c r="BA36" i="103"/>
  <c r="AO36" i="103"/>
  <c r="AU36" i="103" s="1"/>
  <c r="AP107" i="103"/>
  <c r="AV107" i="103" s="1"/>
  <c r="R107" i="103"/>
  <c r="BB107" i="103"/>
  <c r="AY101" i="103"/>
  <c r="AM101" i="103"/>
  <c r="AS101" i="103" s="1"/>
  <c r="BB138" i="103"/>
  <c r="AN76" i="103"/>
  <c r="AT76" i="103" s="1"/>
  <c r="AZ76" i="103"/>
  <c r="AP88" i="103"/>
  <c r="AV88" i="103" s="1"/>
  <c r="R88" i="103"/>
  <c r="BB88" i="103"/>
  <c r="R37" i="103"/>
  <c r="BB37" i="103"/>
  <c r="AP37" i="103"/>
  <c r="AV37" i="103" s="1"/>
  <c r="AO125" i="103"/>
  <c r="AU125" i="103" s="1"/>
  <c r="BA125" i="103"/>
  <c r="R30" i="104"/>
  <c r="S30" i="104"/>
  <c r="BA13" i="62"/>
  <c r="AN94" i="103"/>
  <c r="AT94" i="103" s="1"/>
  <c r="AZ94" i="103"/>
  <c r="BB34" i="103"/>
  <c r="AP34" i="103"/>
  <c r="AV34" i="103" s="1"/>
  <c r="R34" i="103"/>
  <c r="BB64" i="103"/>
  <c r="AP64" i="103"/>
  <c r="AV64" i="103" s="1"/>
  <c r="R64" i="103"/>
  <c r="BB120" i="103"/>
  <c r="R120" i="103"/>
  <c r="AP120" i="103"/>
  <c r="AV120" i="103" s="1"/>
  <c r="AZ112" i="103"/>
  <c r="AN112" i="103"/>
  <c r="AT112" i="103" s="1"/>
  <c r="BB126" i="103"/>
  <c r="AP126" i="103"/>
  <c r="AV126" i="103" s="1"/>
  <c r="R126" i="103"/>
  <c r="AY88" i="103"/>
  <c r="AM88" i="103"/>
  <c r="AS88" i="103" s="1"/>
  <c r="BA77" i="103"/>
  <c r="AO77" i="103"/>
  <c r="AU77" i="103" s="1"/>
  <c r="BA70" i="103"/>
  <c r="AO70" i="103"/>
  <c r="AU70" i="103" s="1"/>
  <c r="AM92" i="103"/>
  <c r="AS92" i="103" s="1"/>
  <c r="AY92" i="103"/>
  <c r="AY44" i="103"/>
  <c r="AM44" i="103"/>
  <c r="AS44" i="103" s="1"/>
  <c r="AY36" i="103"/>
  <c r="AM36" i="103"/>
  <c r="AS36" i="103" s="1"/>
  <c r="BB38" i="103"/>
  <c r="AP38" i="103"/>
  <c r="AV38" i="103" s="1"/>
  <c r="R38" i="103"/>
  <c r="N136" i="104"/>
  <c r="BA71" i="103"/>
  <c r="AO71" i="103"/>
  <c r="AU71" i="103" s="1"/>
  <c r="AZ97" i="103"/>
  <c r="AN97" i="103"/>
  <c r="AT97" i="103" s="1"/>
  <c r="AO122" i="103"/>
  <c r="AU122" i="103" s="1"/>
  <c r="BA122" i="103"/>
  <c r="R117" i="103"/>
  <c r="BB117" i="103"/>
  <c r="AP117" i="103"/>
  <c r="AV117" i="103" s="1"/>
  <c r="BA62" i="103"/>
  <c r="AO62" i="103"/>
  <c r="AU62" i="103" s="1"/>
  <c r="BB135" i="103"/>
  <c r="BB137" i="103"/>
  <c r="AO53" i="103"/>
  <c r="AU53" i="103" s="1"/>
  <c r="BA53" i="103"/>
  <c r="AY112" i="103"/>
  <c r="AM112" i="103"/>
  <c r="AS112" i="103" s="1"/>
  <c r="R32" i="103"/>
  <c r="AP32" i="103"/>
  <c r="AV32" i="103" s="1"/>
  <c r="BB32" i="103"/>
  <c r="AP40" i="103"/>
  <c r="AV40" i="103" s="1"/>
  <c r="R40" i="103"/>
  <c r="BB40" i="103"/>
  <c r="AY103" i="103"/>
  <c r="AM103" i="103"/>
  <c r="AS103" i="103" s="1"/>
  <c r="BA116" i="103"/>
  <c r="AO116" i="103"/>
  <c r="AU116" i="103" s="1"/>
  <c r="AN108" i="103"/>
  <c r="AT108" i="103" s="1"/>
  <c r="AZ108" i="103"/>
  <c r="BA68" i="103"/>
  <c r="AO68" i="103"/>
  <c r="AU68" i="103" s="1"/>
  <c r="AY107" i="103"/>
  <c r="AM107" i="103"/>
  <c r="AS107" i="103" s="1"/>
  <c r="AO98" i="103"/>
  <c r="AU98" i="103" s="1"/>
  <c r="BA98" i="103"/>
  <c r="BA90" i="103"/>
  <c r="AO90" i="103"/>
  <c r="AU90" i="103" s="1"/>
  <c r="AZ36" i="103"/>
  <c r="AN36" i="103"/>
  <c r="AT36" i="103" s="1"/>
  <c r="AZ73" i="103"/>
  <c r="AN73" i="103"/>
  <c r="AT73" i="103" s="1"/>
  <c r="R89" i="104"/>
  <c r="S89" i="104"/>
  <c r="U89" i="104" s="1"/>
  <c r="V89" i="104" s="1"/>
  <c r="AY122" i="103"/>
  <c r="AM122" i="103"/>
  <c r="AS122" i="103" s="1"/>
  <c r="AZ107" i="103"/>
  <c r="AN107" i="103"/>
  <c r="AT107" i="103" s="1"/>
  <c r="S28" i="104"/>
  <c r="R28" i="104"/>
  <c r="AZ113" i="103"/>
  <c r="AN113" i="103"/>
  <c r="AT113" i="103" s="1"/>
  <c r="BB99" i="103"/>
  <c r="R99" i="103"/>
  <c r="AP99" i="103"/>
  <c r="AV99" i="103" s="1"/>
  <c r="AY66" i="103"/>
  <c r="AM66" i="103"/>
  <c r="AS66" i="103" s="1"/>
  <c r="BB128" i="103"/>
  <c r="AP104" i="103"/>
  <c r="AV104" i="103" s="1"/>
  <c r="R104" i="103"/>
  <c r="BB104" i="103"/>
  <c r="AN31" i="103"/>
  <c r="AT31" i="103" s="1"/>
  <c r="AZ31" i="103"/>
  <c r="R41" i="103"/>
  <c r="BB41" i="103"/>
  <c r="AP41" i="103"/>
  <c r="AV41" i="103" s="1"/>
  <c r="R79" i="103"/>
  <c r="BB79" i="103"/>
  <c r="AP79" i="103"/>
  <c r="AV79" i="103" s="1"/>
  <c r="N142" i="104"/>
  <c r="AY75" i="103"/>
  <c r="AM75" i="103"/>
  <c r="AS75" i="103" s="1"/>
  <c r="R81" i="104"/>
  <c r="S81" i="104"/>
  <c r="U81" i="104" s="1"/>
  <c r="V81" i="104" s="1"/>
  <c r="AN84" i="103"/>
  <c r="AT84" i="103" s="1"/>
  <c r="AZ84" i="103"/>
  <c r="BB152" i="103"/>
  <c r="AY48" i="103"/>
  <c r="AM48" i="103"/>
  <c r="AS48" i="103" s="1"/>
  <c r="AZ66" i="103"/>
  <c r="AN66" i="103"/>
  <c r="AT66" i="103" s="1"/>
  <c r="R67" i="104"/>
  <c r="S67" i="104"/>
  <c r="AY55" i="103"/>
  <c r="AM55" i="103"/>
  <c r="AS55" i="103" s="1"/>
  <c r="S124" i="104"/>
  <c r="U124" i="104" s="1"/>
  <c r="V124" i="104" s="1"/>
  <c r="R124" i="104"/>
  <c r="BB61" i="103"/>
  <c r="AP61" i="103"/>
  <c r="AV61" i="103" s="1"/>
  <c r="R61" i="103"/>
  <c r="BA67" i="103"/>
  <c r="AO67" i="103"/>
  <c r="AU67" i="103" s="1"/>
  <c r="S86" i="104"/>
  <c r="U86" i="104" s="1"/>
  <c r="V86" i="104" s="1"/>
  <c r="R86" i="104"/>
  <c r="AN92" i="103"/>
  <c r="AT92" i="103" s="1"/>
  <c r="AZ92" i="103"/>
  <c r="AZ88" i="103"/>
  <c r="AN88" i="103"/>
  <c r="AT88" i="103" s="1"/>
  <c r="BA50" i="103"/>
  <c r="AO50" i="103"/>
  <c r="AU50" i="103" s="1"/>
  <c r="AZ33" i="103"/>
  <c r="AN33" i="103"/>
  <c r="AT33" i="103" s="1"/>
  <c r="BA37" i="103"/>
  <c r="AO37" i="103"/>
  <c r="AU37" i="103" s="1"/>
  <c r="BB56" i="103"/>
  <c r="AP56" i="103"/>
  <c r="AV56" i="103" s="1"/>
  <c r="R56" i="103"/>
  <c r="R80" i="104"/>
  <c r="S80" i="104"/>
  <c r="U80" i="104" s="1"/>
  <c r="V80" i="104" s="1"/>
  <c r="BB125" i="103"/>
  <c r="AP125" i="103"/>
  <c r="AV125" i="103" s="1"/>
  <c r="R125" i="103"/>
  <c r="N110" i="104"/>
  <c r="BA83" i="103"/>
  <c r="AO83" i="103"/>
  <c r="AU83" i="103" s="1"/>
  <c r="AO120" i="103"/>
  <c r="AU120" i="103" s="1"/>
  <c r="BA120" i="103"/>
  <c r="AM43" i="103"/>
  <c r="AS43" i="103" s="1"/>
  <c r="AY43" i="103"/>
  <c r="AZ117" i="103"/>
  <c r="AN117" i="103"/>
  <c r="AT117" i="103" s="1"/>
  <c r="BB111" i="103"/>
  <c r="AP111" i="103"/>
  <c r="AV111" i="103" s="1"/>
  <c r="R111" i="103"/>
  <c r="AN116" i="103"/>
  <c r="AT116" i="103" s="1"/>
  <c r="AZ116" i="103"/>
  <c r="S27" i="104"/>
  <c r="R27" i="104"/>
  <c r="R113" i="103"/>
  <c r="BB113" i="103"/>
  <c r="AP113" i="103"/>
  <c r="AV113" i="103" s="1"/>
  <c r="AO104" i="103"/>
  <c r="AU104" i="103" s="1"/>
  <c r="BA104" i="103"/>
  <c r="R54" i="104"/>
  <c r="S54" i="104"/>
  <c r="BA33" i="103"/>
  <c r="AO33" i="103"/>
  <c r="AU33" i="103" s="1"/>
  <c r="S190" i="64"/>
  <c r="L258" i="64"/>
  <c r="M258" i="64" s="1"/>
  <c r="BB218" i="62"/>
  <c r="AY95" i="103"/>
  <c r="AM95" i="103"/>
  <c r="AS95" i="103" s="1"/>
  <c r="S118" i="104"/>
  <c r="U118" i="104" s="1"/>
  <c r="V118" i="104" s="1"/>
  <c r="R118" i="104"/>
  <c r="AM65" i="103"/>
  <c r="AS65" i="103" s="1"/>
  <c r="AY65" i="103"/>
  <c r="AM104" i="103"/>
  <c r="AS104" i="103" s="1"/>
  <c r="AY104" i="103"/>
  <c r="BA112" i="103"/>
  <c r="AO112" i="103"/>
  <c r="AU112" i="103" s="1"/>
  <c r="S134" i="104"/>
  <c r="U134" i="104" s="1"/>
  <c r="V134" i="104" s="1"/>
  <c r="R134" i="104"/>
  <c r="AZ126" i="103"/>
  <c r="AN126" i="103"/>
  <c r="AT126" i="103" s="1"/>
  <c r="AN87" i="103"/>
  <c r="AT87" i="103" s="1"/>
  <c r="AZ87" i="103"/>
  <c r="AP77" i="103"/>
  <c r="AV77" i="103" s="1"/>
  <c r="R77" i="103"/>
  <c r="BB77" i="103"/>
  <c r="AZ70" i="103"/>
  <c r="AN70" i="103"/>
  <c r="AT70" i="103" s="1"/>
  <c r="BA91" i="103"/>
  <c r="AO91" i="103"/>
  <c r="AU91" i="103" s="1"/>
  <c r="S88" i="104"/>
  <c r="U88" i="104" s="1"/>
  <c r="V88" i="104" s="1"/>
  <c r="R88" i="104"/>
  <c r="BA43" i="103"/>
  <c r="AO43" i="103"/>
  <c r="AU43" i="103" s="1"/>
  <c r="AZ35" i="103"/>
  <c r="AN35" i="103"/>
  <c r="AT35" i="103" s="1"/>
  <c r="R123" i="104"/>
  <c r="S123" i="104"/>
  <c r="U123" i="104" s="1"/>
  <c r="V123" i="104" s="1"/>
  <c r="AZ38" i="103"/>
  <c r="AN38" i="103"/>
  <c r="AT38" i="103" s="1"/>
  <c r="AY72" i="103"/>
  <c r="AM72" i="103"/>
  <c r="AS72" i="103" s="1"/>
  <c r="AY98" i="103"/>
  <c r="AM98" i="103"/>
  <c r="AS98" i="103" s="1"/>
  <c r="AY56" i="103"/>
  <c r="AM56" i="103"/>
  <c r="AS56" i="103" s="1"/>
  <c r="AP48" i="103"/>
  <c r="AV48" i="103" s="1"/>
  <c r="R48" i="103"/>
  <c r="BB48" i="103"/>
  <c r="AY118" i="103"/>
  <c r="AM118" i="103"/>
  <c r="AS118" i="103" s="1"/>
  <c r="AZ60" i="103"/>
  <c r="AN60" i="103"/>
  <c r="AT60" i="103" s="1"/>
  <c r="AM54" i="103"/>
  <c r="AS54" i="103" s="1"/>
  <c r="AY54" i="103"/>
  <c r="R111" i="104"/>
  <c r="S111" i="104"/>
  <c r="U111" i="104" s="1"/>
  <c r="V111" i="104" s="1"/>
  <c r="AM33" i="103"/>
  <c r="AS33" i="103" s="1"/>
  <c r="AY33" i="103"/>
  <c r="AM41" i="103"/>
  <c r="AS41" i="103" s="1"/>
  <c r="AY41" i="103"/>
  <c r="BA102" i="103"/>
  <c r="AO102" i="103"/>
  <c r="AU102" i="103" s="1"/>
  <c r="BB116" i="103"/>
  <c r="AP116" i="103"/>
  <c r="AV116" i="103" s="1"/>
  <c r="R116" i="103"/>
  <c r="R108" i="103"/>
  <c r="BB108" i="103"/>
  <c r="AP108" i="103"/>
  <c r="AV108" i="103" s="1"/>
  <c r="R72" i="104"/>
  <c r="S72" i="104"/>
  <c r="AN68" i="103"/>
  <c r="AT68" i="103" s="1"/>
  <c r="AZ68" i="103"/>
  <c r="AO106" i="103"/>
  <c r="AU106" i="103" s="1"/>
  <c r="BA106" i="103"/>
  <c r="AP98" i="103"/>
  <c r="AV98" i="103" s="1"/>
  <c r="R98" i="103"/>
  <c r="BB98" i="103"/>
  <c r="R90" i="103"/>
  <c r="BB90" i="103"/>
  <c r="AP90" i="103"/>
  <c r="AV90" i="103" s="1"/>
  <c r="BA73" i="103"/>
  <c r="AO73" i="103"/>
  <c r="AU73" i="103" s="1"/>
  <c r="S90" i="104"/>
  <c r="U90" i="104" s="1"/>
  <c r="V90" i="104" s="1"/>
  <c r="R90" i="104"/>
  <c r="AY46" i="103"/>
  <c r="AM46" i="103"/>
  <c r="AS46" i="103" s="1"/>
  <c r="AY114" i="103"/>
  <c r="AM114" i="103"/>
  <c r="AS114" i="103" s="1"/>
  <c r="AZ99" i="103"/>
  <c r="AN99" i="103"/>
  <c r="AT99" i="103" s="1"/>
  <c r="AY42" i="103"/>
  <c r="AM42" i="103"/>
  <c r="AS42" i="103" s="1"/>
  <c r="AZ51" i="103"/>
  <c r="AN51" i="103"/>
  <c r="AT51" i="103" s="1"/>
  <c r="BB134" i="103"/>
  <c r="AZ74" i="103"/>
  <c r="AN74" i="103"/>
  <c r="AT74" i="103" s="1"/>
  <c r="R84" i="103"/>
  <c r="BB84" i="103"/>
  <c r="AP84" i="103"/>
  <c r="AV84" i="103" s="1"/>
  <c r="BA47" i="103"/>
  <c r="AO47" i="103"/>
  <c r="AU47" i="103" s="1"/>
  <c r="AO66" i="103"/>
  <c r="AU66" i="103" s="1"/>
  <c r="BA66" i="103"/>
  <c r="BA54" i="103"/>
  <c r="AO54" i="103"/>
  <c r="AU54" i="103" s="1"/>
  <c r="AZ61" i="103"/>
  <c r="AN61" i="103"/>
  <c r="AT61" i="103" s="1"/>
  <c r="BB67" i="103"/>
  <c r="AP67" i="103"/>
  <c r="AV67" i="103" s="1"/>
  <c r="R67" i="103"/>
  <c r="R45" i="104"/>
  <c r="S45" i="104"/>
  <c r="AY93" i="103"/>
  <c r="AM93" i="103"/>
  <c r="AS93" i="103" s="1"/>
  <c r="S127" i="104"/>
  <c r="U127" i="104" s="1"/>
  <c r="V127" i="104" s="1"/>
  <c r="R127" i="104"/>
  <c r="AY89" i="103"/>
  <c r="AM89" i="103"/>
  <c r="AS89" i="103" s="1"/>
  <c r="AM51" i="103"/>
  <c r="AS51" i="103" s="1"/>
  <c r="AY51" i="103"/>
  <c r="BB33" i="103"/>
  <c r="AP33" i="103"/>
  <c r="AV33" i="103" s="1"/>
  <c r="R33" i="103"/>
  <c r="AZ37" i="103"/>
  <c r="AN37" i="103"/>
  <c r="AT37" i="103" s="1"/>
  <c r="S77" i="104"/>
  <c r="U77" i="104" s="1"/>
  <c r="V77" i="104" s="1"/>
  <c r="R77" i="104"/>
  <c r="AM57" i="103"/>
  <c r="AS57" i="103" s="1"/>
  <c r="AY57" i="103"/>
  <c r="R58" i="104"/>
  <c r="S58" i="104"/>
  <c r="BB83" i="103"/>
  <c r="AP83" i="103"/>
  <c r="AV83" i="103" s="1"/>
  <c r="R83" i="103"/>
  <c r="S52" i="104"/>
  <c r="R52" i="104"/>
  <c r="R86" i="103"/>
  <c r="BB86" i="103"/>
  <c r="AP86" i="103"/>
  <c r="AV86" i="103" s="1"/>
  <c r="S129" i="104"/>
  <c r="U129" i="104" s="1"/>
  <c r="V129" i="104" s="1"/>
  <c r="R129" i="104"/>
  <c r="BA64" i="103"/>
  <c r="AO64" i="103"/>
  <c r="AU64" i="103" s="1"/>
  <c r="AZ77" i="103"/>
  <c r="AN77" i="103"/>
  <c r="AT77" i="103" s="1"/>
  <c r="BB140" i="103"/>
  <c r="AY70" i="103"/>
  <c r="AM70" i="103"/>
  <c r="AS70" i="103" s="1"/>
  <c r="AP75" i="103"/>
  <c r="AV75" i="103" s="1"/>
  <c r="R75" i="103"/>
  <c r="BB75" i="103"/>
  <c r="BB129" i="103"/>
  <c r="AZ98" i="103"/>
  <c r="AN98" i="103"/>
  <c r="AT98" i="103" s="1"/>
  <c r="S95" i="104"/>
  <c r="U95" i="104" s="1"/>
  <c r="V95" i="104" s="1"/>
  <c r="R95" i="104"/>
  <c r="R58" i="103"/>
  <c r="BB58" i="103"/>
  <c r="AP58" i="103"/>
  <c r="AV58" i="103" s="1"/>
  <c r="AP114" i="103"/>
  <c r="AV114" i="103" s="1"/>
  <c r="BB114" i="103"/>
  <c r="R114" i="103"/>
  <c r="BA115" i="103"/>
  <c r="AO115" i="103"/>
  <c r="AU115" i="103" s="1"/>
  <c r="AY62" i="103"/>
  <c r="AM62" i="103"/>
  <c r="AS62" i="103" s="1"/>
  <c r="AZ56" i="103"/>
  <c r="AN56" i="103"/>
  <c r="AT56" i="103" s="1"/>
  <c r="BB245" i="62"/>
  <c r="BA94" i="103"/>
  <c r="AO94" i="103"/>
  <c r="AU94" i="103" s="1"/>
  <c r="BA46" i="103"/>
  <c r="AO46" i="103"/>
  <c r="AU46" i="103" s="1"/>
  <c r="BB103" i="103"/>
  <c r="AP103" i="103"/>
  <c r="AV103" i="103" s="1"/>
  <c r="R103" i="103"/>
  <c r="S119" i="104"/>
  <c r="U119" i="104" s="1"/>
  <c r="V119" i="104" s="1"/>
  <c r="R119" i="104"/>
  <c r="BB52" i="103"/>
  <c r="R52" i="103"/>
  <c r="AP52" i="103"/>
  <c r="AV52" i="103" s="1"/>
  <c r="AZ118" i="103"/>
  <c r="AN118" i="103"/>
  <c r="AT118" i="103" s="1"/>
  <c r="AZ93" i="103"/>
  <c r="AN93" i="103"/>
  <c r="AT93" i="103" s="1"/>
  <c r="AZ119" i="103"/>
  <c r="AN119" i="103"/>
  <c r="AT119" i="103" s="1"/>
  <c r="AM71" i="103"/>
  <c r="AS71" i="103" s="1"/>
  <c r="AY71" i="103"/>
  <c r="S99" i="104"/>
  <c r="U99" i="104" s="1"/>
  <c r="V99" i="104" s="1"/>
  <c r="R99" i="104"/>
  <c r="BB145" i="103"/>
  <c r="AZ91" i="103"/>
  <c r="AN91" i="103"/>
  <c r="AT91" i="103" s="1"/>
  <c r="BA89" i="103"/>
  <c r="AO89" i="103"/>
  <c r="AU89" i="103" s="1"/>
  <c r="R65" i="104"/>
  <c r="S65" i="104"/>
  <c r="BB43" i="103"/>
  <c r="AP43" i="103"/>
  <c r="AV43" i="103" s="1"/>
  <c r="R43" i="103"/>
  <c r="AO35" i="103"/>
  <c r="AU35" i="103" s="1"/>
  <c r="BA35" i="103"/>
  <c r="N100" i="104"/>
  <c r="BB123" i="103"/>
  <c r="AP123" i="103"/>
  <c r="AV123" i="103" s="1"/>
  <c r="R123" i="103"/>
  <c r="S138" i="104"/>
  <c r="U138" i="104" s="1"/>
  <c r="V138" i="104" s="1"/>
  <c r="R138" i="104"/>
  <c r="BB71" i="103"/>
  <c r="AP71" i="103"/>
  <c r="AV71" i="103" s="1"/>
  <c r="R71" i="103"/>
  <c r="BA63" i="103"/>
  <c r="AO63" i="103"/>
  <c r="AU63" i="103" s="1"/>
  <c r="AY110" i="103"/>
  <c r="AM110" i="103"/>
  <c r="AS110" i="103" s="1"/>
  <c r="BA81" i="103"/>
  <c r="AO81" i="103"/>
  <c r="AU81" i="103" s="1"/>
  <c r="R70" i="104"/>
  <c r="S70" i="104"/>
  <c r="R97" i="103"/>
  <c r="BB97" i="103"/>
  <c r="AP97" i="103"/>
  <c r="AV97" i="103" s="1"/>
  <c r="AO55" i="103"/>
  <c r="AU55" i="103" s="1"/>
  <c r="BA55" i="103"/>
  <c r="BA48" i="103"/>
  <c r="AO48" i="103"/>
  <c r="AU48" i="103" s="1"/>
  <c r="BA117" i="103"/>
  <c r="AO117" i="103"/>
  <c r="AU117" i="103" s="1"/>
  <c r="AY61" i="103"/>
  <c r="AM61" i="103"/>
  <c r="AS61" i="103" s="1"/>
  <c r="S126" i="104"/>
  <c r="U126" i="104" s="1"/>
  <c r="V126" i="104" s="1"/>
  <c r="R126" i="104"/>
  <c r="BB53" i="103"/>
  <c r="AP53" i="103"/>
  <c r="AV53" i="103" s="1"/>
  <c r="R53" i="103"/>
  <c r="R128" i="104"/>
  <c r="S128" i="104"/>
  <c r="U128" i="104" s="1"/>
  <c r="V128" i="104" s="1"/>
  <c r="BB153" i="103"/>
  <c r="AN102" i="103"/>
  <c r="AT102" i="103" s="1"/>
  <c r="AZ102" i="103"/>
  <c r="BA49" i="103"/>
  <c r="AO49" i="103"/>
  <c r="AU49" i="103" s="1"/>
  <c r="BA39" i="103"/>
  <c r="AO39" i="103"/>
  <c r="AU39" i="103" s="1"/>
  <c r="BA85" i="103"/>
  <c r="AO85" i="103"/>
  <c r="AU85" i="103" s="1"/>
  <c r="R68" i="103"/>
  <c r="BB68" i="103"/>
  <c r="AP68" i="103"/>
  <c r="AV68" i="103" s="1"/>
  <c r="R106" i="103"/>
  <c r="AP106" i="103"/>
  <c r="AV106" i="103" s="1"/>
  <c r="BB106" i="103"/>
  <c r="AY99" i="103"/>
  <c r="AM99" i="103"/>
  <c r="AS99" i="103" s="1"/>
  <c r="AZ90" i="103"/>
  <c r="AN90" i="103"/>
  <c r="AT90" i="103" s="1"/>
  <c r="BB73" i="103"/>
  <c r="AP73" i="103"/>
  <c r="AV73" i="103" s="1"/>
  <c r="R73" i="103"/>
  <c r="BA45" i="103"/>
  <c r="AO45" i="103"/>
  <c r="AU45" i="103" s="1"/>
  <c r="BA41" i="103"/>
  <c r="AO41" i="103"/>
  <c r="AU41" i="103" s="1"/>
  <c r="S114" i="104"/>
  <c r="U114" i="104" s="1"/>
  <c r="V114" i="104" s="1"/>
  <c r="R114" i="104"/>
  <c r="BA51" i="103"/>
  <c r="AO51" i="103"/>
  <c r="AU51" i="103" s="1"/>
  <c r="AP74" i="103"/>
  <c r="AV74" i="103" s="1"/>
  <c r="R74" i="103"/>
  <c r="BB74" i="103"/>
  <c r="AY85" i="103"/>
  <c r="AM85" i="103"/>
  <c r="AS85" i="103" s="1"/>
  <c r="S116" i="104"/>
  <c r="U116" i="104" s="1"/>
  <c r="V116" i="104" s="1"/>
  <c r="R116" i="104"/>
  <c r="BB47" i="103"/>
  <c r="AP47" i="103"/>
  <c r="AV47" i="103" s="1"/>
  <c r="R47" i="103"/>
  <c r="AP66" i="103"/>
  <c r="AV66" i="103" s="1"/>
  <c r="R66" i="103"/>
  <c r="BB66" i="103"/>
  <c r="BB54" i="103"/>
  <c r="AP54" i="103"/>
  <c r="AV54" i="103" s="1"/>
  <c r="R54" i="103"/>
  <c r="R62" i="104"/>
  <c r="S62" i="104"/>
  <c r="AO92" i="103"/>
  <c r="AU92" i="103" s="1"/>
  <c r="BA92" i="103"/>
  <c r="BB29" i="103"/>
  <c r="R29" i="103"/>
  <c r="AP29" i="103"/>
  <c r="AV29" i="103" s="1"/>
  <c r="R50" i="103"/>
  <c r="BB50" i="103"/>
  <c r="AP50" i="103"/>
  <c r="AV50" i="103" s="1"/>
  <c r="AM102" i="103"/>
  <c r="AS102" i="103" s="1"/>
  <c r="AY102" i="103"/>
  <c r="S78" i="104"/>
  <c r="U78" i="104" s="1"/>
  <c r="V78" i="104" s="1"/>
  <c r="R78" i="104"/>
  <c r="AY87" i="103"/>
  <c r="AM87" i="103"/>
  <c r="AS87" i="103" s="1"/>
  <c r="BB80" i="103"/>
  <c r="AP80" i="103"/>
  <c r="AV80" i="103" s="1"/>
  <c r="R80" i="103"/>
  <c r="R87" i="103"/>
  <c r="BB87" i="103"/>
  <c r="AP87" i="103"/>
  <c r="AV87" i="103" s="1"/>
  <c r="S38" i="104"/>
  <c r="R38" i="104"/>
  <c r="AY63" i="103"/>
  <c r="AM63" i="103"/>
  <c r="AS63" i="103" s="1"/>
  <c r="AO32" i="103"/>
  <c r="AU32" i="103" s="1"/>
  <c r="BA32" i="103"/>
  <c r="AY96" i="103"/>
  <c r="AM96" i="103"/>
  <c r="AS96" i="103" s="1"/>
  <c r="AN106" i="103"/>
  <c r="AT106" i="103" s="1"/>
  <c r="AZ106" i="103"/>
  <c r="AM91" i="103"/>
  <c r="AS91" i="103" s="1"/>
  <c r="AY91" i="103"/>
  <c r="BA121" i="103"/>
  <c r="AO121" i="103"/>
  <c r="AU121" i="103" s="1"/>
  <c r="R65" i="103"/>
  <c r="BB65" i="103"/>
  <c r="AP65" i="103"/>
  <c r="AV65" i="103" s="1"/>
  <c r="AY80" i="103"/>
  <c r="AM80" i="103"/>
  <c r="AS80" i="103" s="1"/>
  <c r="AN47" i="103"/>
  <c r="AT47" i="103" s="1"/>
  <c r="AZ47" i="103"/>
  <c r="AZ83" i="103"/>
  <c r="AN83" i="103"/>
  <c r="AT83" i="103" s="1"/>
  <c r="E120" i="72"/>
  <c r="BB94" i="103"/>
  <c r="R94" i="103"/>
  <c r="AP94" i="103"/>
  <c r="AV94" i="103" s="1"/>
  <c r="AZ46" i="103"/>
  <c r="AN46" i="103"/>
  <c r="AT46" i="103" s="1"/>
  <c r="AZ103" i="103"/>
  <c r="AN103" i="103"/>
  <c r="AT103" i="103" s="1"/>
  <c r="AY53" i="103"/>
  <c r="AM53" i="103"/>
  <c r="AS53" i="103" s="1"/>
  <c r="BA118" i="103"/>
  <c r="AO118" i="103"/>
  <c r="AU118" i="103" s="1"/>
  <c r="BA119" i="103"/>
  <c r="AO119" i="103"/>
  <c r="AU119" i="103" s="1"/>
  <c r="BB91" i="103"/>
  <c r="AP91" i="103"/>
  <c r="AV91" i="103" s="1"/>
  <c r="R91" i="103"/>
  <c r="AZ89" i="103"/>
  <c r="AN89" i="103"/>
  <c r="AT89" i="103" s="1"/>
  <c r="AZ110" i="103"/>
  <c r="AN110" i="103"/>
  <c r="AT110" i="103" s="1"/>
  <c r="R35" i="103"/>
  <c r="BB35" i="103"/>
  <c r="AP35" i="103"/>
  <c r="AV35" i="103" s="1"/>
  <c r="AM58" i="103"/>
  <c r="AS58" i="103" s="1"/>
  <c r="AY58" i="103"/>
  <c r="AZ123" i="103"/>
  <c r="AN123" i="103"/>
  <c r="AT123" i="103" s="1"/>
  <c r="AN71" i="103"/>
  <c r="AT71" i="103" s="1"/>
  <c r="AZ71" i="103"/>
  <c r="R56" i="104"/>
  <c r="S56" i="104"/>
  <c r="AY64" i="103"/>
  <c r="AM64" i="103"/>
  <c r="AS64" i="103" s="1"/>
  <c r="AO109" i="103"/>
  <c r="AU109" i="103" s="1"/>
  <c r="BA109" i="103"/>
  <c r="AZ81" i="103"/>
  <c r="AN81" i="103"/>
  <c r="AT81" i="103" s="1"/>
  <c r="BA30" i="103"/>
  <c r="AO30" i="103"/>
  <c r="AU30" i="103" s="1"/>
  <c r="S130" i="104"/>
  <c r="U130" i="104" s="1"/>
  <c r="V130" i="104" s="1"/>
  <c r="R130" i="104"/>
  <c r="AN55" i="103"/>
  <c r="AT55" i="103" s="1"/>
  <c r="AZ55" i="103"/>
  <c r="AZ48" i="103"/>
  <c r="AN48" i="103"/>
  <c r="AT48" i="103" s="1"/>
  <c r="AY60" i="103"/>
  <c r="AM60" i="103"/>
  <c r="AS60" i="103" s="1"/>
  <c r="BA60" i="103"/>
  <c r="AO60" i="103"/>
  <c r="AU60" i="103" s="1"/>
  <c r="BB151" i="103"/>
  <c r="AZ72" i="103"/>
  <c r="AN72" i="103"/>
  <c r="AT72" i="103" s="1"/>
  <c r="R102" i="103"/>
  <c r="BB102" i="103"/>
  <c r="AP102" i="103"/>
  <c r="AV102" i="103" s="1"/>
  <c r="AY50" i="103"/>
  <c r="AM50" i="103"/>
  <c r="AS50" i="103" s="1"/>
  <c r="AN39" i="103"/>
  <c r="AT39" i="103" s="1"/>
  <c r="AZ39" i="103"/>
  <c r="AN85" i="103"/>
  <c r="AT85" i="103" s="1"/>
  <c r="AZ85" i="103"/>
  <c r="S84" i="104"/>
  <c r="U84" i="104" s="1"/>
  <c r="V84" i="104" s="1"/>
  <c r="R84" i="104"/>
  <c r="AZ78" i="103"/>
  <c r="AN78" i="103"/>
  <c r="AT78" i="103" s="1"/>
  <c r="R105" i="103"/>
  <c r="BB105" i="103"/>
  <c r="AP105" i="103"/>
  <c r="AV105" i="103" s="1"/>
  <c r="S139" i="104"/>
  <c r="U139" i="104" s="1"/>
  <c r="V139" i="104" s="1"/>
  <c r="R139" i="104"/>
  <c r="AN45" i="103"/>
  <c r="AT45" i="103" s="1"/>
  <c r="AZ45" i="103"/>
  <c r="S135" i="104"/>
  <c r="U135" i="104" s="1"/>
  <c r="V135" i="104" s="1"/>
  <c r="R135" i="104"/>
  <c r="BB149" i="103"/>
  <c r="J144" i="104"/>
  <c r="M143" i="104"/>
  <c r="AN41" i="103"/>
  <c r="AT41" i="103" s="1"/>
  <c r="AZ41" i="103"/>
  <c r="BB130" i="103"/>
  <c r="AP51" i="103"/>
  <c r="AV51" i="103" s="1"/>
  <c r="R51" i="103"/>
  <c r="BB51" i="103"/>
  <c r="BA93" i="103"/>
  <c r="AO93" i="103"/>
  <c r="AU93" i="103" s="1"/>
  <c r="AO74" i="103"/>
  <c r="AU74" i="103" s="1"/>
  <c r="BA74" i="103"/>
  <c r="BB132" i="103"/>
  <c r="AO84" i="103"/>
  <c r="AU84" i="103" s="1"/>
  <c r="BA84" i="103"/>
  <c r="S107" i="104"/>
  <c r="U107" i="104" s="1"/>
  <c r="V107" i="104" s="1"/>
  <c r="R107" i="104"/>
  <c r="AY67" i="103"/>
  <c r="AM67" i="103"/>
  <c r="AS67" i="103" s="1"/>
  <c r="AZ44" i="103"/>
  <c r="AN44" i="103"/>
  <c r="AT44" i="103" s="1"/>
  <c r="S102" i="104"/>
  <c r="U102" i="104" s="1"/>
  <c r="V102" i="104" s="1"/>
  <c r="R102" i="104"/>
  <c r="R133" i="104"/>
  <c r="S133" i="104"/>
  <c r="U133" i="104" s="1"/>
  <c r="V133" i="104" s="1"/>
  <c r="R92" i="103"/>
  <c r="BB92" i="103"/>
  <c r="AP92" i="103"/>
  <c r="AV92" i="103" s="1"/>
  <c r="BA124" i="103"/>
  <c r="AO124" i="103"/>
  <c r="AU124" i="103" s="1"/>
  <c r="BB141" i="103"/>
  <c r="BA29" i="103"/>
  <c r="AO29" i="103"/>
  <c r="AU29" i="103" s="1"/>
  <c r="AN50" i="103"/>
  <c r="AT50" i="103" s="1"/>
  <c r="AZ50" i="103"/>
  <c r="BA101" i="103"/>
  <c r="AO101" i="103"/>
  <c r="AU101" i="103" s="1"/>
  <c r="BB144" i="103"/>
  <c r="AZ86" i="103"/>
  <c r="AN86" i="103"/>
  <c r="AT86" i="103" s="1"/>
  <c r="S94" i="104"/>
  <c r="U94" i="104" s="1"/>
  <c r="V94" i="104" s="1"/>
  <c r="R94" i="104"/>
  <c r="AP112" i="103"/>
  <c r="AV112" i="103" s="1"/>
  <c r="BB112" i="103"/>
  <c r="R112" i="103"/>
  <c r="S41" i="104"/>
  <c r="R41" i="104"/>
  <c r="R109" i="104"/>
  <c r="S109" i="104"/>
  <c r="U109" i="104" s="1"/>
  <c r="V109" i="104" s="1"/>
  <c r="BA38" i="103"/>
  <c r="AO38" i="103"/>
  <c r="AU38" i="103" s="1"/>
  <c r="BA97" i="103"/>
  <c r="AO97" i="103"/>
  <c r="AU97" i="103" s="1"/>
  <c r="BA40" i="103"/>
  <c r="AO40" i="103"/>
  <c r="AU40" i="103" s="1"/>
  <c r="AY69" i="103"/>
  <c r="AM69" i="103"/>
  <c r="AS69" i="103" s="1"/>
  <c r="S92" i="104"/>
  <c r="U92" i="104" s="1"/>
  <c r="V92" i="104" s="1"/>
  <c r="R92" i="104"/>
  <c r="AY74" i="103"/>
  <c r="AM74" i="103"/>
  <c r="AS74" i="103" s="1"/>
  <c r="BA99" i="103"/>
  <c r="AO99" i="103"/>
  <c r="AU99" i="103" s="1"/>
  <c r="AY32" i="103"/>
  <c r="AM32" i="103"/>
  <c r="AS32" i="103" s="1"/>
  <c r="BB82" i="103"/>
  <c r="AP82" i="103"/>
  <c r="AV82" i="103" s="1"/>
  <c r="R82" i="103"/>
  <c r="AZ54" i="103"/>
  <c r="AN54" i="103"/>
  <c r="AT54" i="103" s="1"/>
  <c r="S44" i="104"/>
  <c r="R44" i="104"/>
  <c r="AM68" i="103"/>
  <c r="AS68" i="103" s="1"/>
  <c r="AY68" i="103"/>
  <c r="AZ80" i="103"/>
  <c r="AN80" i="103"/>
  <c r="AT80" i="103" s="1"/>
  <c r="AP46" i="103"/>
  <c r="AV46" i="103" s="1"/>
  <c r="R46" i="103"/>
  <c r="BB46" i="103"/>
  <c r="AO103" i="103"/>
  <c r="AU103" i="103" s="1"/>
  <c r="BA103" i="103"/>
  <c r="BA52" i="103"/>
  <c r="AO52" i="103"/>
  <c r="AU52" i="103" s="1"/>
  <c r="BB118" i="103"/>
  <c r="AP118" i="103"/>
  <c r="AV118" i="103" s="1"/>
  <c r="R118" i="103"/>
  <c r="R119" i="103"/>
  <c r="BB119" i="103"/>
  <c r="AP119" i="103"/>
  <c r="AV119" i="103" s="1"/>
  <c r="AY90" i="103"/>
  <c r="AM90" i="103"/>
  <c r="AS90" i="103" s="1"/>
  <c r="BA110" i="103"/>
  <c r="AO110" i="103"/>
  <c r="AU110" i="103" s="1"/>
  <c r="BA57" i="103"/>
  <c r="AO57" i="103"/>
  <c r="AU57" i="103" s="1"/>
  <c r="AZ42" i="103"/>
  <c r="AN42" i="103"/>
  <c r="AT42" i="103" s="1"/>
  <c r="BA123" i="103"/>
  <c r="AO123" i="103"/>
  <c r="AU123" i="103" s="1"/>
  <c r="AM84" i="103"/>
  <c r="AS84" i="103" s="1"/>
  <c r="AY84" i="103"/>
  <c r="AP63" i="103"/>
  <c r="AV63" i="103" s="1"/>
  <c r="BB63" i="103"/>
  <c r="R63" i="103"/>
  <c r="AZ109" i="103"/>
  <c r="AN109" i="103"/>
  <c r="AT109" i="103" s="1"/>
  <c r="AM76" i="103"/>
  <c r="AS76" i="103" s="1"/>
  <c r="AY76" i="103"/>
  <c r="BB81" i="103"/>
  <c r="AP81" i="103"/>
  <c r="AV81" i="103" s="1"/>
  <c r="R81" i="103"/>
  <c r="AZ30" i="103"/>
  <c r="AN30" i="103"/>
  <c r="AT30" i="103" s="1"/>
  <c r="AP55" i="103"/>
  <c r="AV55" i="103" s="1"/>
  <c r="BB55" i="103"/>
  <c r="R55" i="103"/>
  <c r="AM49" i="103"/>
  <c r="AS49" i="103" s="1"/>
  <c r="AY49" i="103"/>
  <c r="AZ59" i="103"/>
  <c r="AN59" i="103"/>
  <c r="AT59" i="103" s="1"/>
  <c r="R60" i="103"/>
  <c r="BB60" i="103"/>
  <c r="AP60" i="103"/>
  <c r="AV60" i="103" s="1"/>
  <c r="AY73" i="103"/>
  <c r="AM73" i="103"/>
  <c r="AS73" i="103" s="1"/>
  <c r="AO95" i="103"/>
  <c r="AU95" i="103" s="1"/>
  <c r="BA95" i="103"/>
  <c r="S48" i="104"/>
  <c r="R48" i="104"/>
  <c r="AZ49" i="103"/>
  <c r="AN49" i="103"/>
  <c r="AT49" i="103" s="1"/>
  <c r="AP39" i="103"/>
  <c r="AV39" i="103" s="1"/>
  <c r="BB39" i="103"/>
  <c r="R39" i="103"/>
  <c r="AP85" i="103"/>
  <c r="AV85" i="103" s="1"/>
  <c r="R85" i="103"/>
  <c r="BB85" i="103"/>
  <c r="BB136" i="103"/>
  <c r="BB148" i="103"/>
  <c r="S82" i="104"/>
  <c r="U82" i="104" s="1"/>
  <c r="V82" i="104" s="1"/>
  <c r="R82" i="104"/>
  <c r="AY79" i="103"/>
  <c r="AM79" i="103"/>
  <c r="AS79" i="103" s="1"/>
  <c r="BB133" i="103"/>
  <c r="AZ105" i="103"/>
  <c r="AN105" i="103"/>
  <c r="AT105" i="103" s="1"/>
  <c r="S117" i="104"/>
  <c r="U117" i="104" s="1"/>
  <c r="V117" i="104" s="1"/>
  <c r="R117" i="104"/>
  <c r="R45" i="103"/>
  <c r="BB45" i="103"/>
  <c r="AP45" i="103"/>
  <c r="AV45" i="103" s="1"/>
  <c r="AO58" i="103"/>
  <c r="AU58" i="103" s="1"/>
  <c r="BA58" i="103"/>
  <c r="S96" i="104"/>
  <c r="U96" i="104" s="1"/>
  <c r="V96" i="104" s="1"/>
  <c r="R96" i="104"/>
  <c r="BB147" i="103"/>
  <c r="AY115" i="103"/>
  <c r="AM115" i="103"/>
  <c r="AS115" i="103" s="1"/>
  <c r="BA100" i="103"/>
  <c r="AO100" i="103"/>
  <c r="AU100" i="103" s="1"/>
  <c r="AM52" i="103"/>
  <c r="AS52" i="103" s="1"/>
  <c r="AY52" i="103"/>
  <c r="AZ82" i="103"/>
  <c r="AN82" i="103"/>
  <c r="AT82" i="103" s="1"/>
  <c r="BA96" i="103"/>
  <c r="AO96" i="103"/>
  <c r="AU96" i="103" s="1"/>
  <c r="BA44" i="103"/>
  <c r="AO44" i="103"/>
  <c r="AU44" i="103" s="1"/>
  <c r="BB131" i="103"/>
  <c r="BB76" i="103"/>
  <c r="AP76" i="103"/>
  <c r="AV76" i="103" s="1"/>
  <c r="R76" i="103"/>
  <c r="AN124" i="103"/>
  <c r="AT124" i="103" s="1"/>
  <c r="AZ124" i="103"/>
  <c r="AN29" i="103"/>
  <c r="AT29" i="103" s="1"/>
  <c r="AZ29" i="103"/>
  <c r="R101" i="103"/>
  <c r="BB101" i="103"/>
  <c r="AP101" i="103"/>
  <c r="AV101" i="103" s="1"/>
  <c r="AN69" i="103"/>
  <c r="AT69" i="103" s="1"/>
  <c r="AZ69" i="103"/>
  <c r="BA86" i="103"/>
  <c r="AO86" i="103"/>
  <c r="AU86" i="103" s="1"/>
  <c r="BB260" i="62"/>
  <c r="BA80" i="103"/>
  <c r="AO80" i="103"/>
  <c r="AU80" i="103" s="1"/>
  <c r="AY35" i="103"/>
  <c r="AM35" i="103"/>
  <c r="AS35" i="103" s="1"/>
  <c r="AM47" i="103"/>
  <c r="AS47" i="103" s="1"/>
  <c r="AY47" i="103"/>
  <c r="AN52" i="103"/>
  <c r="AT52" i="103" s="1"/>
  <c r="AZ52" i="103"/>
  <c r="AM119" i="103"/>
  <c r="AS119" i="103" s="1"/>
  <c r="AY119" i="103"/>
  <c r="AY120" i="103"/>
  <c r="AM120" i="103"/>
  <c r="AS120" i="103" s="1"/>
  <c r="R141" i="104"/>
  <c r="S141" i="104"/>
  <c r="U141" i="104" s="1"/>
  <c r="V141" i="104" s="1"/>
  <c r="BB139" i="103"/>
  <c r="S106" i="104"/>
  <c r="U106" i="104" s="1"/>
  <c r="V106" i="104" s="1"/>
  <c r="R106" i="104"/>
  <c r="AP89" i="103"/>
  <c r="AV89" i="103" s="1"/>
  <c r="R89" i="103"/>
  <c r="BB89" i="103"/>
  <c r="R110" i="103"/>
  <c r="BB110" i="103"/>
  <c r="AP110" i="103"/>
  <c r="AV110" i="103" s="1"/>
  <c r="R32" i="104"/>
  <c r="S32" i="104"/>
  <c r="R57" i="103"/>
  <c r="BB57" i="103"/>
  <c r="AP57" i="103"/>
  <c r="AV57" i="103" s="1"/>
  <c r="BA42" i="103"/>
  <c r="AO42" i="103"/>
  <c r="AU42" i="103" s="1"/>
  <c r="AN63" i="103"/>
  <c r="AT63" i="103" s="1"/>
  <c r="AZ63" i="103"/>
  <c r="R109" i="103"/>
  <c r="BB109" i="103"/>
  <c r="AP109" i="103"/>
  <c r="AV109" i="103" s="1"/>
  <c r="AZ75" i="103"/>
  <c r="AN75" i="103"/>
  <c r="AT75" i="103" s="1"/>
  <c r="AY82" i="103"/>
  <c r="AM82" i="103"/>
  <c r="AS82" i="103" s="1"/>
  <c r="AP30" i="103"/>
  <c r="AV30" i="103" s="1"/>
  <c r="R30" i="103"/>
  <c r="BB30" i="103"/>
  <c r="AN122" i="103"/>
  <c r="AT122" i="103" s="1"/>
  <c r="AZ122" i="103"/>
  <c r="BA59" i="103"/>
  <c r="AO59" i="103"/>
  <c r="AU59" i="103" s="1"/>
  <c r="AZ62" i="103"/>
  <c r="AN62" i="103"/>
  <c r="AT62" i="103" s="1"/>
  <c r="BA72" i="103"/>
  <c r="AO72" i="103"/>
  <c r="AU72" i="103" s="1"/>
  <c r="BA111" i="103"/>
  <c r="AO111" i="103"/>
  <c r="AU111" i="103" s="1"/>
  <c r="R95" i="103"/>
  <c r="BB95" i="103"/>
  <c r="AP95" i="103"/>
  <c r="AV95" i="103" s="1"/>
  <c r="R49" i="103"/>
  <c r="BB49" i="103"/>
  <c r="AP49" i="103"/>
  <c r="AV49" i="103" s="1"/>
  <c r="AY40" i="103"/>
  <c r="AM40" i="103"/>
  <c r="AS40" i="103" s="1"/>
  <c r="R78" i="103"/>
  <c r="BB78" i="103"/>
  <c r="AP78" i="103"/>
  <c r="AV78" i="103" s="1"/>
  <c r="AP36" i="103"/>
  <c r="AV36" i="103" s="1"/>
  <c r="R36" i="103"/>
  <c r="BB36" i="103"/>
  <c r="BA105" i="103"/>
  <c r="AO105" i="103"/>
  <c r="AU105" i="103" s="1"/>
  <c r="R121" i="103"/>
  <c r="BB121" i="103"/>
  <c r="AP121" i="103"/>
  <c r="AV121" i="103" s="1"/>
  <c r="BA107" i="103"/>
  <c r="AO107" i="103"/>
  <c r="AU107" i="103" s="1"/>
  <c r="AY59" i="103"/>
  <c r="AM59" i="103"/>
  <c r="AS59" i="103" s="1"/>
  <c r="S73" i="104"/>
  <c r="R73" i="104"/>
  <c r="R127" i="103"/>
  <c r="U128" i="103" s="1"/>
  <c r="T129" i="103" s="1"/>
  <c r="W129" i="103" s="1"/>
  <c r="X129" i="103" s="1"/>
  <c r="BB127" i="103"/>
  <c r="AN65" i="103"/>
  <c r="AT65" i="103" s="1"/>
  <c r="AZ65" i="103"/>
  <c r="AM105" i="103"/>
  <c r="AS105" i="103" s="1"/>
  <c r="AY105" i="103"/>
  <c r="BA31" i="103"/>
  <c r="AO31" i="103"/>
  <c r="AU31" i="103" s="1"/>
  <c r="AO114" i="103"/>
  <c r="AU114" i="103" s="1"/>
  <c r="BA114" i="103"/>
  <c r="AZ100" i="103"/>
  <c r="AN100" i="103"/>
  <c r="AT100" i="103" s="1"/>
  <c r="R53" i="104"/>
  <c r="S53" i="104"/>
  <c r="AN115" i="103"/>
  <c r="AT115" i="103" s="1"/>
  <c r="AZ115" i="103"/>
  <c r="N125" i="104"/>
  <c r="AY83" i="103"/>
  <c r="AM83" i="103"/>
  <c r="AS83" i="103" s="1"/>
  <c r="S93" i="104"/>
  <c r="U93" i="104" s="1"/>
  <c r="V93" i="104" s="1"/>
  <c r="R93" i="104"/>
  <c r="AZ96" i="103"/>
  <c r="AN96" i="103"/>
  <c r="AT96" i="103" s="1"/>
  <c r="R44" i="103"/>
  <c r="BB44" i="103"/>
  <c r="AP44" i="103"/>
  <c r="AV44" i="103" s="1"/>
  <c r="N120" i="104"/>
  <c r="BB146" i="103"/>
  <c r="AY77" i="103"/>
  <c r="AM77" i="103"/>
  <c r="AS77" i="103" s="1"/>
  <c r="AY125" i="103"/>
  <c r="AM125" i="103"/>
  <c r="AS125" i="103" s="1"/>
  <c r="R42" i="104"/>
  <c r="S42" i="104"/>
  <c r="AY30" i="103"/>
  <c r="AM30" i="103"/>
  <c r="AS30" i="103" s="1"/>
  <c r="S37" i="104"/>
  <c r="R37" i="104"/>
  <c r="AN101" i="103"/>
  <c r="AT101" i="103" s="1"/>
  <c r="AZ101" i="103"/>
  <c r="BA69" i="103"/>
  <c r="AO69" i="103"/>
  <c r="AU69" i="103" s="1"/>
  <c r="AM126" i="103"/>
  <c r="AS126" i="103" s="1"/>
  <c r="AY126" i="103"/>
  <c r="R70" i="103"/>
  <c r="BB70" i="103"/>
  <c r="AP70" i="103"/>
  <c r="AV70" i="103" s="1"/>
  <c r="BB214" i="62"/>
  <c r="AY81" i="103"/>
  <c r="AM81" i="103"/>
  <c r="AS81" i="103" s="1"/>
  <c r="BA34" i="103"/>
  <c r="AO34" i="103"/>
  <c r="AU34" i="103" s="1"/>
  <c r="AN64" i="103"/>
  <c r="AT64" i="103" s="1"/>
  <c r="AZ64" i="103"/>
  <c r="AZ120" i="103"/>
  <c r="AN120" i="103"/>
  <c r="AT120" i="103" s="1"/>
  <c r="BA87" i="103"/>
  <c r="AO87" i="103"/>
  <c r="AU87" i="103" s="1"/>
  <c r="AY78" i="103"/>
  <c r="AM78" i="103"/>
  <c r="AS78" i="103" s="1"/>
  <c r="BB143" i="103"/>
  <c r="AN79" i="103"/>
  <c r="AT79" i="103" s="1"/>
  <c r="AZ79" i="103"/>
  <c r="N132" i="104"/>
  <c r="AM111" i="103"/>
  <c r="AS111" i="103" s="1"/>
  <c r="AY111" i="103"/>
  <c r="S112" i="104"/>
  <c r="U112" i="104" s="1"/>
  <c r="V112" i="104" s="1"/>
  <c r="R112" i="104"/>
  <c r="AN57" i="103"/>
  <c r="AT57" i="103" s="1"/>
  <c r="AZ57" i="103"/>
  <c r="AP42" i="103"/>
  <c r="AV42" i="103" s="1"/>
  <c r="R42" i="103"/>
  <c r="BB42" i="103"/>
  <c r="BA75" i="103"/>
  <c r="AO75" i="103"/>
  <c r="AU75" i="103" s="1"/>
  <c r="R60" i="104"/>
  <c r="S60" i="104"/>
  <c r="AY123" i="103"/>
  <c r="AM123" i="103"/>
  <c r="AS123" i="103" s="1"/>
  <c r="BB59" i="103"/>
  <c r="AP59" i="103"/>
  <c r="AV59" i="103" s="1"/>
  <c r="R59" i="103"/>
  <c r="BB62" i="103"/>
  <c r="AP62" i="103"/>
  <c r="AV62" i="103" s="1"/>
  <c r="R62" i="103"/>
  <c r="BB72" i="103"/>
  <c r="AP72" i="103"/>
  <c r="AV72" i="103" s="1"/>
  <c r="R72" i="103"/>
  <c r="AZ111" i="103"/>
  <c r="AN111" i="103"/>
  <c r="AT111" i="103" s="1"/>
  <c r="AN32" i="103"/>
  <c r="AT32" i="103" s="1"/>
  <c r="AZ32" i="103"/>
  <c r="AZ40" i="103"/>
  <c r="AN40" i="103"/>
  <c r="AT40" i="103" s="1"/>
  <c r="AN95" i="103"/>
  <c r="AT95" i="103" s="1"/>
  <c r="AZ95" i="103"/>
  <c r="AY117" i="103"/>
  <c r="AM117" i="103"/>
  <c r="AS117" i="103" s="1"/>
  <c r="AY109" i="103"/>
  <c r="AM109" i="103"/>
  <c r="AS109" i="103" s="1"/>
  <c r="N121" i="104"/>
  <c r="BA78" i="103"/>
  <c r="AO78" i="103"/>
  <c r="AU78" i="103" s="1"/>
  <c r="AY37" i="103"/>
  <c r="AM37" i="103"/>
  <c r="AS37" i="103" s="1"/>
  <c r="AM106" i="103"/>
  <c r="AS106" i="103" s="1"/>
  <c r="AY106" i="103"/>
  <c r="AZ121" i="103"/>
  <c r="AN121" i="103"/>
  <c r="AT121" i="103" s="1"/>
  <c r="AM108" i="103"/>
  <c r="AS108" i="103" s="1"/>
  <c r="AY108" i="103"/>
  <c r="AZ58" i="103"/>
  <c r="AN58" i="103"/>
  <c r="AT58" i="103" s="1"/>
  <c r="S74" i="104"/>
  <c r="R74" i="104"/>
  <c r="BA113" i="103"/>
  <c r="AO113" i="103"/>
  <c r="AU113" i="103" s="1"/>
  <c r="AY100" i="103"/>
  <c r="AM100" i="103"/>
  <c r="AS100" i="103" s="1"/>
  <c r="S108" i="104"/>
  <c r="U108" i="104" s="1"/>
  <c r="V108" i="104" s="1"/>
  <c r="R108" i="104"/>
  <c r="BA65" i="103"/>
  <c r="AO65" i="103"/>
  <c r="AU65" i="103" s="1"/>
  <c r="AZ104" i="103"/>
  <c r="AN104" i="103"/>
  <c r="AT104" i="103" s="1"/>
  <c r="BB31" i="103"/>
  <c r="AP31" i="103"/>
  <c r="AV31" i="103" s="1"/>
  <c r="R31" i="103"/>
  <c r="AN114" i="103"/>
  <c r="AT114" i="103" s="1"/>
  <c r="AZ114" i="103"/>
  <c r="R100" i="103"/>
  <c r="BB100" i="103"/>
  <c r="AP100" i="103"/>
  <c r="AV100" i="103" s="1"/>
  <c r="BA79" i="103"/>
  <c r="AO79" i="103"/>
  <c r="AU79" i="103" s="1"/>
  <c r="BB115" i="103"/>
  <c r="AP115" i="103"/>
  <c r="AV115" i="103" s="1"/>
  <c r="R115" i="103"/>
  <c r="BB150" i="103"/>
  <c r="AO82" i="103"/>
  <c r="AU82" i="103" s="1"/>
  <c r="BA82" i="103"/>
  <c r="BB96" i="103"/>
  <c r="AP96" i="103"/>
  <c r="AV96" i="103" s="1"/>
  <c r="R96" i="103"/>
  <c r="AY45" i="103"/>
  <c r="AM45" i="103"/>
  <c r="AS45" i="103" s="1"/>
  <c r="BA61" i="103"/>
  <c r="AO61" i="103"/>
  <c r="AU61" i="103" s="1"/>
  <c r="AZ67" i="103"/>
  <c r="AN67" i="103"/>
  <c r="AT67" i="103" s="1"/>
  <c r="BB142" i="103"/>
  <c r="AO76" i="103"/>
  <c r="AU76" i="103" s="1"/>
  <c r="BA76" i="103"/>
  <c r="BB124" i="103"/>
  <c r="AP124" i="103"/>
  <c r="AV124" i="103" s="1"/>
  <c r="R124" i="103"/>
  <c r="BA88" i="103"/>
  <c r="AO88" i="103"/>
  <c r="AU88" i="103" s="1"/>
  <c r="AM34" i="103"/>
  <c r="AS34" i="103" s="1"/>
  <c r="AY34" i="103"/>
  <c r="AY38" i="103"/>
  <c r="AM38" i="103"/>
  <c r="AS38" i="103" s="1"/>
  <c r="BA56" i="103"/>
  <c r="AO56" i="103"/>
  <c r="AU56" i="103" s="1"/>
  <c r="R69" i="103"/>
  <c r="BB69" i="103"/>
  <c r="AP69" i="103"/>
  <c r="AV69" i="103" s="1"/>
  <c r="AZ125" i="103"/>
  <c r="AN125" i="103"/>
  <c r="AT125" i="103" s="1"/>
  <c r="AH67" i="64"/>
  <c r="AI67" i="64"/>
  <c r="AH76" i="64"/>
  <c r="AI76" i="64"/>
  <c r="AI113" i="64"/>
  <c r="AH113" i="64"/>
  <c r="AI78" i="64"/>
  <c r="AH78" i="64"/>
  <c r="AI48" i="64"/>
  <c r="AH48" i="64"/>
  <c r="AI119" i="64"/>
  <c r="AH119" i="64"/>
  <c r="AI58" i="64"/>
  <c r="AH58" i="64"/>
  <c r="AI125" i="64"/>
  <c r="AH125" i="64"/>
  <c r="AI64" i="64"/>
  <c r="AH64" i="64"/>
  <c r="AI129" i="64"/>
  <c r="AH129" i="64"/>
  <c r="AI80" i="64"/>
  <c r="AH80" i="64"/>
  <c r="AH94" i="64"/>
  <c r="AI94" i="64"/>
  <c r="AI61" i="64"/>
  <c r="AH61" i="64"/>
  <c r="AI145" i="64"/>
  <c r="AH145" i="64"/>
  <c r="AI46" i="64"/>
  <c r="AH46" i="64"/>
  <c r="AI98" i="64"/>
  <c r="AH98" i="64"/>
  <c r="AH99" i="64"/>
  <c r="AI99" i="64"/>
  <c r="AH107" i="64"/>
  <c r="AI107" i="64"/>
  <c r="AI109" i="64"/>
  <c r="AH109" i="64"/>
  <c r="AI128" i="64"/>
  <c r="AH128" i="64"/>
  <c r="AI90" i="64"/>
  <c r="AH90" i="64"/>
  <c r="AH108" i="64"/>
  <c r="AI108" i="64"/>
  <c r="AH123" i="64"/>
  <c r="AI123" i="64"/>
  <c r="AI93" i="64"/>
  <c r="AH93" i="64"/>
  <c r="AI74" i="64"/>
  <c r="AH74" i="64"/>
  <c r="AI50" i="64"/>
  <c r="AH50" i="64"/>
  <c r="AI53" i="64"/>
  <c r="AH53" i="64"/>
  <c r="AI117" i="64"/>
  <c r="AH117" i="64"/>
  <c r="AI127" i="64"/>
  <c r="AH127" i="64"/>
  <c r="AI111" i="64"/>
  <c r="AH111" i="64"/>
  <c r="AI112" i="64"/>
  <c r="AH112" i="64"/>
  <c r="AI138" i="64"/>
  <c r="AH138" i="64"/>
  <c r="AI69" i="64"/>
  <c r="AH69" i="64"/>
  <c r="AH116" i="64"/>
  <c r="AI116" i="64"/>
  <c r="AI105" i="64"/>
  <c r="AH105" i="64"/>
  <c r="AI65" i="64"/>
  <c r="AH65" i="64"/>
  <c r="AI88" i="64"/>
  <c r="AH88" i="64"/>
  <c r="AI77" i="64"/>
  <c r="AH77" i="64"/>
  <c r="AH149" i="64"/>
  <c r="AI149" i="64"/>
  <c r="AI49" i="64"/>
  <c r="AH49" i="64"/>
  <c r="AI71" i="64"/>
  <c r="AH71" i="64"/>
  <c r="AH84" i="64"/>
  <c r="AI84" i="64"/>
  <c r="AI137" i="64"/>
  <c r="AH137" i="64"/>
  <c r="AI141" i="64"/>
  <c r="AH141" i="64"/>
  <c r="AI102" i="64"/>
  <c r="AH102" i="64"/>
  <c r="AH92" i="64"/>
  <c r="AI92" i="64"/>
  <c r="AH110" i="64"/>
  <c r="AI110" i="64"/>
  <c r="AI121" i="64"/>
  <c r="AH121" i="64"/>
  <c r="AI56" i="64"/>
  <c r="AH56" i="64"/>
  <c r="AI118" i="64"/>
  <c r="AH118" i="64"/>
  <c r="AI89" i="64"/>
  <c r="AH89" i="64"/>
  <c r="AH60" i="64"/>
  <c r="AI60" i="64"/>
  <c r="AI122" i="64"/>
  <c r="AH122" i="64"/>
  <c r="AI96" i="64"/>
  <c r="AH96" i="64"/>
  <c r="AI146" i="64"/>
  <c r="AH146" i="64"/>
  <c r="AH68" i="64"/>
  <c r="AI68" i="64"/>
  <c r="AH148" i="64"/>
  <c r="AI148" i="64"/>
  <c r="AH140" i="64"/>
  <c r="AI140" i="64"/>
  <c r="AH52" i="64"/>
  <c r="AI52" i="64"/>
  <c r="AI142" i="64"/>
  <c r="AH142" i="64"/>
  <c r="AI73" i="64"/>
  <c r="AH73" i="64"/>
  <c r="AI66" i="64"/>
  <c r="AH66" i="64"/>
  <c r="AH124" i="64"/>
  <c r="AI124" i="64"/>
  <c r="AI82" i="64"/>
  <c r="AH82" i="64"/>
  <c r="AI114" i="64"/>
  <c r="AH114" i="64"/>
  <c r="AI87" i="64"/>
  <c r="AH87" i="64"/>
  <c r="AI130" i="64"/>
  <c r="AH130" i="64"/>
  <c r="AH132" i="64"/>
  <c r="AI132" i="64"/>
  <c r="AI133" i="64"/>
  <c r="AH133" i="64"/>
  <c r="AI54" i="64"/>
  <c r="AH54" i="64"/>
  <c r="AH59" i="64"/>
  <c r="AI59" i="64"/>
  <c r="AH139" i="64"/>
  <c r="AI139" i="64"/>
  <c r="AH147" i="64"/>
  <c r="AI147" i="64"/>
  <c r="AI101" i="64"/>
  <c r="AH101" i="64"/>
  <c r="AI103" i="64"/>
  <c r="AH103" i="64"/>
  <c r="AI57" i="64"/>
  <c r="AH57" i="64"/>
  <c r="AH115" i="64"/>
  <c r="AI115" i="64"/>
  <c r="AI47" i="64"/>
  <c r="AH47" i="64"/>
  <c r="AI70" i="64"/>
  <c r="AH70" i="64"/>
  <c r="AI135" i="64"/>
  <c r="AH135" i="64"/>
  <c r="AH75" i="64"/>
  <c r="AI75" i="64"/>
  <c r="AI62" i="64"/>
  <c r="AH62" i="64"/>
  <c r="AI63" i="64"/>
  <c r="AH63" i="64"/>
  <c r="AH100" i="64"/>
  <c r="AI100" i="64"/>
  <c r="AH83" i="64"/>
  <c r="AI83" i="64"/>
  <c r="AI104" i="64"/>
  <c r="AH104" i="64"/>
  <c r="AH86" i="64"/>
  <c r="AI86" i="64"/>
  <c r="AI85" i="64"/>
  <c r="AH85" i="64"/>
  <c r="AI134" i="64"/>
  <c r="AH134" i="64"/>
  <c r="AI120" i="64"/>
  <c r="AH120" i="64"/>
  <c r="AI144" i="64"/>
  <c r="AH144" i="64"/>
  <c r="AH91" i="64"/>
  <c r="AI91" i="64"/>
  <c r="AH51" i="64"/>
  <c r="AI51" i="64"/>
  <c r="AI143" i="64"/>
  <c r="AH143" i="64"/>
  <c r="AH131" i="64"/>
  <c r="AI131" i="64"/>
  <c r="AI136" i="64"/>
  <c r="AH136" i="64"/>
  <c r="AI95" i="64"/>
  <c r="AH95" i="64"/>
  <c r="AI55" i="64"/>
  <c r="AH55" i="64"/>
  <c r="AI126" i="64"/>
  <c r="AH126" i="64"/>
  <c r="AI97" i="64"/>
  <c r="AH97" i="64"/>
  <c r="AI72" i="64"/>
  <c r="AH72" i="64"/>
  <c r="AI79" i="64"/>
  <c r="AH79" i="64"/>
  <c r="AI106" i="64"/>
  <c r="AH106" i="64"/>
  <c r="AI81" i="64"/>
  <c r="AH81" i="64"/>
  <c r="AY94" i="62"/>
  <c r="T231" i="62"/>
  <c r="O230" i="64"/>
  <c r="R230" i="64" s="1"/>
  <c r="AY113" i="62"/>
  <c r="S90" i="66"/>
  <c r="BB224" i="62"/>
  <c r="T199" i="62"/>
  <c r="L251" i="64"/>
  <c r="M251" i="64" s="1"/>
  <c r="T176" i="62"/>
  <c r="AB25" i="77"/>
  <c r="AB14" i="77"/>
  <c r="AB9" i="77"/>
  <c r="AK29" i="70"/>
  <c r="AB23" i="77"/>
  <c r="L196" i="64"/>
  <c r="M196" i="64" s="1"/>
  <c r="L230" i="64"/>
  <c r="M230" i="64" s="1"/>
  <c r="L207" i="64"/>
  <c r="M207" i="64" s="1"/>
  <c r="AB27" i="77"/>
  <c r="AB16" i="77"/>
  <c r="AB29" i="77"/>
  <c r="AB5" i="77"/>
  <c r="AB24" i="77"/>
  <c r="AB19" i="77"/>
  <c r="O197" i="64"/>
  <c r="R197" i="64" s="1"/>
  <c r="O207" i="64"/>
  <c r="R207" i="64" s="1"/>
  <c r="AB20" i="77"/>
  <c r="AB26" i="77"/>
  <c r="AB15" i="77"/>
  <c r="AB6" i="77"/>
  <c r="AB17" i="77"/>
  <c r="AB30" i="77"/>
  <c r="AB11" i="77"/>
  <c r="AK27" i="70"/>
  <c r="S107" i="66"/>
  <c r="AB34" i="77"/>
  <c r="AK26" i="70"/>
  <c r="AB8" i="77"/>
  <c r="AB21" i="77"/>
  <c r="AB7" i="77"/>
  <c r="BB175" i="62"/>
  <c r="AB18" i="77"/>
  <c r="AK28" i="70"/>
  <c r="AB33" i="77"/>
  <c r="AB22" i="77"/>
  <c r="AB4" i="77"/>
  <c r="AB12" i="77"/>
  <c r="AB35" i="77"/>
  <c r="R138" i="66"/>
  <c r="BB170" i="62"/>
  <c r="AB28" i="77"/>
  <c r="AB10" i="77"/>
  <c r="AB32" i="77"/>
  <c r="AB13" i="77"/>
  <c r="AB31" i="77"/>
  <c r="S198" i="64"/>
  <c r="L259" i="64"/>
  <c r="M259" i="64" s="1"/>
  <c r="L164" i="64"/>
  <c r="M164" i="64" s="1"/>
  <c r="BB255" i="62"/>
  <c r="L154" i="64"/>
  <c r="M154" i="64" s="1"/>
  <c r="BB196" i="62"/>
  <c r="L160" i="64"/>
  <c r="M160" i="64" s="1"/>
  <c r="R104" i="66"/>
  <c r="O160" i="64"/>
  <c r="R160" i="64" s="1"/>
  <c r="BB167" i="62"/>
  <c r="T166" i="62"/>
  <c r="T243" i="62"/>
  <c r="T249" i="62"/>
  <c r="AY86" i="62"/>
  <c r="BB178" i="62"/>
  <c r="AY81" i="62"/>
  <c r="AY118" i="62"/>
  <c r="O165" i="64"/>
  <c r="R165" i="64" s="1"/>
  <c r="T159" i="62"/>
  <c r="O183" i="64"/>
  <c r="R183" i="64" s="1"/>
  <c r="L252" i="64"/>
  <c r="M252" i="64" s="1"/>
  <c r="S127" i="66"/>
  <c r="BB252" i="62"/>
  <c r="O252" i="64"/>
  <c r="R252" i="64" s="1"/>
  <c r="L182" i="64"/>
  <c r="M182" i="64" s="1"/>
  <c r="BB229" i="62"/>
  <c r="BB165" i="62"/>
  <c r="BB210" i="62"/>
  <c r="BB256" i="62"/>
  <c r="BB272" i="62"/>
  <c r="R120" i="66"/>
  <c r="S115" i="66"/>
  <c r="BB184" i="62"/>
  <c r="L172" i="64"/>
  <c r="M172" i="64" s="1"/>
  <c r="S97" i="66"/>
  <c r="BB189" i="62"/>
  <c r="BB204" i="62"/>
  <c r="O172" i="64"/>
  <c r="R172" i="64" s="1"/>
  <c r="BB223" i="62"/>
  <c r="L155" i="64"/>
  <c r="M155" i="64" s="1"/>
  <c r="BB209" i="62"/>
  <c r="E104" i="72"/>
  <c r="AB86" i="77"/>
  <c r="U22" i="77"/>
  <c r="E88" i="72"/>
  <c r="AB70" i="77"/>
  <c r="U6" i="77"/>
  <c r="E77" i="72"/>
  <c r="AB59" i="77"/>
  <c r="E119" i="72"/>
  <c r="U37" i="77"/>
  <c r="AB101" i="77"/>
  <c r="E111" i="72"/>
  <c r="U29" i="77"/>
  <c r="AB93" i="77"/>
  <c r="E103" i="72"/>
  <c r="U21" i="77"/>
  <c r="AB85" i="77"/>
  <c r="E76" i="72"/>
  <c r="AB58" i="77"/>
  <c r="E71" i="72"/>
  <c r="AB53" i="77"/>
  <c r="E94" i="72"/>
  <c r="U12" i="77"/>
  <c r="AB76" i="77"/>
  <c r="E86" i="72"/>
  <c r="AB68" i="77"/>
  <c r="U4" i="77"/>
  <c r="AB114" i="77"/>
  <c r="U50" i="77"/>
  <c r="E93" i="72"/>
  <c r="U11" i="77"/>
  <c r="AB75" i="77"/>
  <c r="L247" i="64"/>
  <c r="M247" i="64" s="1"/>
  <c r="E73" i="72"/>
  <c r="AB55" i="77"/>
  <c r="E68" i="72"/>
  <c r="AB50" i="77"/>
  <c r="E108" i="72"/>
  <c r="AB90" i="77"/>
  <c r="U26" i="77"/>
  <c r="E84" i="72"/>
  <c r="AB66" i="77"/>
  <c r="E99" i="72"/>
  <c r="AB81" i="77"/>
  <c r="U17" i="77"/>
  <c r="E67" i="72"/>
  <c r="AB49" i="77"/>
  <c r="U51" i="77"/>
  <c r="AB115" i="77"/>
  <c r="E90" i="72"/>
  <c r="AB72" i="77"/>
  <c r="U8" i="77"/>
  <c r="E82" i="72"/>
  <c r="AB64" i="77"/>
  <c r="AB110" i="77"/>
  <c r="U46" i="77"/>
  <c r="E63" i="72"/>
  <c r="AB45" i="77"/>
  <c r="AB111" i="77"/>
  <c r="U47" i="77"/>
  <c r="E54" i="72"/>
  <c r="AB36" i="77"/>
  <c r="E78" i="72"/>
  <c r="AB60" i="77"/>
  <c r="U42" i="77"/>
  <c r="AB106" i="77"/>
  <c r="E57" i="72"/>
  <c r="AB39" i="77"/>
  <c r="E64" i="72"/>
  <c r="AB46" i="77"/>
  <c r="E114" i="72"/>
  <c r="AB96" i="77"/>
  <c r="U32" i="77"/>
  <c r="E116" i="72"/>
  <c r="AB98" i="77"/>
  <c r="U34" i="77"/>
  <c r="E65" i="72"/>
  <c r="AB47" i="77"/>
  <c r="E100" i="72"/>
  <c r="AB82" i="77"/>
  <c r="U18" i="77"/>
  <c r="U48" i="77"/>
  <c r="AB112" i="77"/>
  <c r="E91" i="72"/>
  <c r="AB73" i="77"/>
  <c r="U9" i="77"/>
  <c r="E110" i="72"/>
  <c r="U28" i="77"/>
  <c r="AB92" i="77"/>
  <c r="E59" i="72"/>
  <c r="AB41" i="77"/>
  <c r="U43" i="77"/>
  <c r="AB107" i="77"/>
  <c r="E74" i="72"/>
  <c r="AB56" i="77"/>
  <c r="AB102" i="77"/>
  <c r="U38" i="77"/>
  <c r="E112" i="72"/>
  <c r="AB94" i="77"/>
  <c r="U30" i="77"/>
  <c r="E61" i="72"/>
  <c r="AB43" i="77"/>
  <c r="E96" i="72"/>
  <c r="AB78" i="77"/>
  <c r="U14" i="77"/>
  <c r="U44" i="77"/>
  <c r="AB108" i="77"/>
  <c r="E55" i="72"/>
  <c r="AB37" i="77"/>
  <c r="E87" i="72"/>
  <c r="AB69" i="77"/>
  <c r="U5" i="77"/>
  <c r="E72" i="72"/>
  <c r="AB54" i="77"/>
  <c r="AB103" i="77"/>
  <c r="U39" i="77"/>
  <c r="E70" i="72"/>
  <c r="AB52" i="77"/>
  <c r="E109" i="72"/>
  <c r="AB91" i="77"/>
  <c r="U27" i="77"/>
  <c r="E95" i="72"/>
  <c r="U13" i="77"/>
  <c r="AB77" i="77"/>
  <c r="E89" i="72"/>
  <c r="AB71" i="77"/>
  <c r="U7" i="77"/>
  <c r="AB113" i="77"/>
  <c r="U49" i="77"/>
  <c r="E92" i="72"/>
  <c r="AB74" i="77"/>
  <c r="U10" i="77"/>
  <c r="AB104" i="77"/>
  <c r="U40" i="77"/>
  <c r="E83" i="72"/>
  <c r="AB65" i="77"/>
  <c r="E106" i="72"/>
  <c r="AB88" i="77"/>
  <c r="U24" i="77"/>
  <c r="E80" i="72"/>
  <c r="AB62" i="77"/>
  <c r="E66" i="72"/>
  <c r="AB48" i="77"/>
  <c r="E105" i="72"/>
  <c r="AB87" i="77"/>
  <c r="U23" i="77"/>
  <c r="E69" i="72"/>
  <c r="AB51" i="77"/>
  <c r="E85" i="72"/>
  <c r="AB67" i="77"/>
  <c r="U45" i="77"/>
  <c r="AB109" i="77"/>
  <c r="E56" i="72"/>
  <c r="AB38" i="77"/>
  <c r="E118" i="72"/>
  <c r="AB100" i="77"/>
  <c r="U36" i="77"/>
  <c r="E79" i="72"/>
  <c r="AB61" i="77"/>
  <c r="E102" i="72"/>
  <c r="U20" i="77"/>
  <c r="AB84" i="77"/>
  <c r="E60" i="72"/>
  <c r="AB42" i="77"/>
  <c r="E117" i="72"/>
  <c r="U35" i="77"/>
  <c r="AB99" i="77"/>
  <c r="E62" i="72"/>
  <c r="AB44" i="77"/>
  <c r="E101" i="72"/>
  <c r="U19" i="77"/>
  <c r="AB83" i="77"/>
  <c r="O241" i="64"/>
  <c r="R241" i="64" s="1"/>
  <c r="E115" i="72"/>
  <c r="AB97" i="77"/>
  <c r="U33" i="77"/>
  <c r="E81" i="72"/>
  <c r="AB63" i="77"/>
  <c r="AB105" i="77"/>
  <c r="U41" i="77"/>
  <c r="E107" i="72"/>
  <c r="AB89" i="77"/>
  <c r="U25" i="77"/>
  <c r="E75" i="72"/>
  <c r="AB57" i="77"/>
  <c r="E98" i="72"/>
  <c r="AB80" i="77"/>
  <c r="U16" i="77"/>
  <c r="E113" i="72"/>
  <c r="AB95" i="77"/>
  <c r="U31" i="77"/>
  <c r="E58" i="72"/>
  <c r="AB40" i="77"/>
  <c r="E97" i="72"/>
  <c r="AB79" i="77"/>
  <c r="U15" i="77"/>
  <c r="S112" i="66"/>
  <c r="S170" i="64"/>
  <c r="BB267" i="62"/>
  <c r="AY93" i="62"/>
  <c r="AY99" i="62"/>
  <c r="S195" i="64"/>
  <c r="R76" i="66"/>
  <c r="S177" i="64"/>
  <c r="S102" i="66"/>
  <c r="R102" i="66"/>
  <c r="R78" i="66"/>
  <c r="S78" i="66"/>
  <c r="R110" i="66"/>
  <c r="S110" i="66"/>
  <c r="R75" i="66"/>
  <c r="S75" i="66"/>
  <c r="R94" i="66"/>
  <c r="S94" i="66"/>
  <c r="R126" i="66"/>
  <c r="S126" i="66"/>
  <c r="R86" i="66"/>
  <c r="S86" i="66"/>
  <c r="S134" i="66"/>
  <c r="R134" i="66"/>
  <c r="AN43" i="62"/>
  <c r="AT43" i="62" s="1"/>
  <c r="AZ43" i="62"/>
  <c r="L49" i="64"/>
  <c r="M49" i="64" s="1"/>
  <c r="O50" i="64"/>
  <c r="R37" i="62"/>
  <c r="BB37" i="62"/>
  <c r="AP37" i="62"/>
  <c r="AV37" i="62" s="1"/>
  <c r="AZ48" i="62"/>
  <c r="AN48" i="62"/>
  <c r="AT48" i="62" s="1"/>
  <c r="L102" i="64"/>
  <c r="M102" i="64" s="1"/>
  <c r="O103" i="64"/>
  <c r="S103" i="64" s="1"/>
  <c r="L58" i="64"/>
  <c r="M58" i="64" s="1"/>
  <c r="O59" i="64"/>
  <c r="O122" i="64"/>
  <c r="S122" i="64" s="1"/>
  <c r="L121" i="64"/>
  <c r="M121" i="64" s="1"/>
  <c r="R69" i="62"/>
  <c r="BB69" i="62"/>
  <c r="AP69" i="62"/>
  <c r="AV69" i="62" s="1"/>
  <c r="AM116" i="62"/>
  <c r="AS116" i="62" s="1"/>
  <c r="AY116" i="62"/>
  <c r="AN105" i="62"/>
  <c r="AT105" i="62" s="1"/>
  <c r="AZ105" i="62"/>
  <c r="S89" i="66"/>
  <c r="R89" i="66"/>
  <c r="O121" i="64"/>
  <c r="S121" i="64" s="1"/>
  <c r="L120" i="64"/>
  <c r="M120" i="64" s="1"/>
  <c r="L90" i="64"/>
  <c r="M90" i="64" s="1"/>
  <c r="O91" i="64"/>
  <c r="S91" i="64" s="1"/>
  <c r="AZ94" i="62"/>
  <c r="AN94" i="62"/>
  <c r="AT94" i="62" s="1"/>
  <c r="R114" i="62"/>
  <c r="AP114" i="62"/>
  <c r="AV114" i="62" s="1"/>
  <c r="BB114" i="62"/>
  <c r="AZ108" i="62"/>
  <c r="AN108" i="62"/>
  <c r="AT108" i="62" s="1"/>
  <c r="O62" i="64"/>
  <c r="L61" i="64"/>
  <c r="M61" i="64" s="1"/>
  <c r="AZ65" i="62"/>
  <c r="AN65" i="62"/>
  <c r="AT65" i="62" s="1"/>
  <c r="AZ123" i="62"/>
  <c r="AN123" i="62"/>
  <c r="AT123" i="62" s="1"/>
  <c r="T143" i="62"/>
  <c r="BB143" i="62"/>
  <c r="O76" i="64"/>
  <c r="S76" i="64" s="1"/>
  <c r="L75" i="64"/>
  <c r="M75" i="64" s="1"/>
  <c r="O12" i="64"/>
  <c r="L11" i="64"/>
  <c r="M11" i="64" s="1"/>
  <c r="AK80" i="70"/>
  <c r="E52" i="72"/>
  <c r="AZ46" i="62"/>
  <c r="AN46" i="62"/>
  <c r="O19" i="64"/>
  <c r="L18" i="64"/>
  <c r="M18" i="64" s="1"/>
  <c r="R129" i="66"/>
  <c r="S129" i="66"/>
  <c r="O56" i="64"/>
  <c r="L55" i="64"/>
  <c r="M55" i="64" s="1"/>
  <c r="AN83" i="62"/>
  <c r="AT83" i="62" s="1"/>
  <c r="AZ83" i="62"/>
  <c r="AK71" i="70"/>
  <c r="E43" i="72"/>
  <c r="AK60" i="70"/>
  <c r="E32" i="72"/>
  <c r="AK55" i="70"/>
  <c r="E27" i="72"/>
  <c r="AK33" i="70"/>
  <c r="E5" i="72"/>
  <c r="AK69" i="70"/>
  <c r="E41" i="72"/>
  <c r="AK39" i="70"/>
  <c r="E11" i="72"/>
  <c r="S130" i="66"/>
  <c r="R130" i="66"/>
  <c r="AZ122" i="62"/>
  <c r="AN122" i="62"/>
  <c r="AT122" i="62" s="1"/>
  <c r="O63" i="64"/>
  <c r="L62" i="64"/>
  <c r="M62" i="64" s="1"/>
  <c r="O64" i="64"/>
  <c r="L63" i="64"/>
  <c r="M63" i="64" s="1"/>
  <c r="AZ67" i="62"/>
  <c r="AN67" i="62"/>
  <c r="AT67" i="62" s="1"/>
  <c r="L149" i="64"/>
  <c r="M149" i="64" s="1"/>
  <c r="O150" i="64"/>
  <c r="R43" i="62"/>
  <c r="AP43" i="62"/>
  <c r="AV43" i="62" s="1"/>
  <c r="BB43" i="62"/>
  <c r="O97" i="64"/>
  <c r="S97" i="64" s="1"/>
  <c r="L96" i="64"/>
  <c r="M96" i="64" s="1"/>
  <c r="AZ74" i="62"/>
  <c r="AN74" i="62"/>
  <c r="AT74" i="62" s="1"/>
  <c r="O28" i="64"/>
  <c r="L27" i="64"/>
  <c r="M27" i="64" s="1"/>
  <c r="R50" i="62"/>
  <c r="BB50" i="62"/>
  <c r="AP50" i="62"/>
  <c r="AV50" i="62" s="1"/>
  <c r="R95" i="62"/>
  <c r="BB95" i="62"/>
  <c r="AP95" i="62"/>
  <c r="AV95" i="62" s="1"/>
  <c r="O101" i="64"/>
  <c r="S101" i="64" s="1"/>
  <c r="L100" i="64"/>
  <c r="M100" i="64" s="1"/>
  <c r="R113" i="62"/>
  <c r="AP113" i="62"/>
  <c r="AV113" i="62" s="1"/>
  <c r="BB113" i="62"/>
  <c r="BB126" i="62"/>
  <c r="AP126" i="62"/>
  <c r="AV126" i="62" s="1"/>
  <c r="AN9" i="62"/>
  <c r="AT9" i="62" s="1"/>
  <c r="AZ9" i="62"/>
  <c r="L68" i="64"/>
  <c r="M68" i="64" s="1"/>
  <c r="O69" i="64"/>
  <c r="R83" i="62"/>
  <c r="AP83" i="62"/>
  <c r="AV83" i="62" s="1"/>
  <c r="BB83" i="62"/>
  <c r="L133" i="64"/>
  <c r="M133" i="64" s="1"/>
  <c r="AZ34" i="62"/>
  <c r="AN34" i="62"/>
  <c r="O49" i="64"/>
  <c r="L48" i="64"/>
  <c r="M48" i="64" s="1"/>
  <c r="AN117" i="62"/>
  <c r="AT117" i="62" s="1"/>
  <c r="AZ117" i="62"/>
  <c r="O13" i="64"/>
  <c r="L12" i="64"/>
  <c r="M12" i="64" s="1"/>
  <c r="L141" i="64"/>
  <c r="M141" i="64" s="1"/>
  <c r="L30" i="64"/>
  <c r="M30" i="64" s="1"/>
  <c r="O31" i="64"/>
  <c r="AZ40" i="62"/>
  <c r="AN40" i="62"/>
  <c r="R112" i="62"/>
  <c r="BB112" i="62"/>
  <c r="AP112" i="62"/>
  <c r="AV112" i="62" s="1"/>
  <c r="AN92" i="62"/>
  <c r="AT92" i="62" s="1"/>
  <c r="AZ92" i="62"/>
  <c r="O126" i="64"/>
  <c r="S126" i="64" s="1"/>
  <c r="L125" i="64"/>
  <c r="M125" i="64" s="1"/>
  <c r="L139" i="64"/>
  <c r="M139" i="64" s="1"/>
  <c r="AM105" i="62"/>
  <c r="AS105" i="62" s="1"/>
  <c r="AY105" i="62"/>
  <c r="R110" i="62"/>
  <c r="BB110" i="62"/>
  <c r="AP110" i="62"/>
  <c r="AV110" i="62" s="1"/>
  <c r="O27" i="64"/>
  <c r="L26" i="64"/>
  <c r="M26" i="64" s="1"/>
  <c r="L138" i="64"/>
  <c r="M138" i="64" s="1"/>
  <c r="L129" i="64"/>
  <c r="M129" i="64" s="1"/>
  <c r="L69" i="64"/>
  <c r="M69" i="64" s="1"/>
  <c r="O70" i="64"/>
  <c r="R115" i="62"/>
  <c r="AP115" i="62"/>
  <c r="AV115" i="62" s="1"/>
  <c r="BB115" i="62"/>
  <c r="R36" i="62"/>
  <c r="BB36" i="62"/>
  <c r="AP36" i="62"/>
  <c r="AV36" i="62" s="1"/>
  <c r="R105" i="62"/>
  <c r="AP105" i="62"/>
  <c r="AV105" i="62" s="1"/>
  <c r="BB105" i="62"/>
  <c r="O108" i="64"/>
  <c r="S108" i="64" s="1"/>
  <c r="L107" i="64"/>
  <c r="M107" i="64" s="1"/>
  <c r="R109" i="62"/>
  <c r="BB109" i="62"/>
  <c r="AP109" i="62"/>
  <c r="AV109" i="62" s="1"/>
  <c r="T144" i="62"/>
  <c r="BB144" i="62"/>
  <c r="L124" i="64"/>
  <c r="M124" i="64" s="1"/>
  <c r="O125" i="64"/>
  <c r="S125" i="64" s="1"/>
  <c r="O83" i="64"/>
  <c r="S83" i="64" s="1"/>
  <c r="L82" i="64"/>
  <c r="M82" i="64" s="1"/>
  <c r="AM92" i="62"/>
  <c r="AS92" i="62" s="1"/>
  <c r="AY92" i="62"/>
  <c r="R89" i="62"/>
  <c r="AP89" i="62"/>
  <c r="AV89" i="62" s="1"/>
  <c r="BB89" i="62"/>
  <c r="R31" i="62"/>
  <c r="BB31" i="62"/>
  <c r="AP31" i="62"/>
  <c r="AV31" i="62" s="1"/>
  <c r="R94" i="62"/>
  <c r="BB94" i="62"/>
  <c r="AP94" i="62"/>
  <c r="AV94" i="62" s="1"/>
  <c r="O109" i="64"/>
  <c r="S109" i="64" s="1"/>
  <c r="L108" i="64"/>
  <c r="M108" i="64" s="1"/>
  <c r="AZ60" i="62"/>
  <c r="AN60" i="62"/>
  <c r="AT60" i="62" s="1"/>
  <c r="AM124" i="62"/>
  <c r="AS124" i="62" s="1"/>
  <c r="AY124" i="62"/>
  <c r="L143" i="64"/>
  <c r="M143" i="64" s="1"/>
  <c r="O144" i="64"/>
  <c r="R144" i="64" s="1"/>
  <c r="AN81" i="62"/>
  <c r="AT81" i="62" s="1"/>
  <c r="AZ81" i="62"/>
  <c r="AK64" i="70"/>
  <c r="E36" i="72"/>
  <c r="R131" i="66"/>
  <c r="S131" i="66"/>
  <c r="R26" i="62"/>
  <c r="BB26" i="62"/>
  <c r="AP26" i="62"/>
  <c r="AV26" i="62" s="1"/>
  <c r="O81" i="64"/>
  <c r="S81" i="64" s="1"/>
  <c r="L80" i="64"/>
  <c r="M80" i="64" s="1"/>
  <c r="AK75" i="70"/>
  <c r="E47" i="72"/>
  <c r="AK51" i="70"/>
  <c r="E23" i="72"/>
  <c r="AK47" i="70"/>
  <c r="E19" i="72"/>
  <c r="AK70" i="70"/>
  <c r="E42" i="72"/>
  <c r="AK65" i="70"/>
  <c r="E37" i="72"/>
  <c r="AK35" i="70"/>
  <c r="E7" i="72"/>
  <c r="AY90" i="62"/>
  <c r="AY83" i="62"/>
  <c r="AY126" i="62"/>
  <c r="O89" i="64"/>
  <c r="S89" i="64" s="1"/>
  <c r="L88" i="64"/>
  <c r="M88" i="64" s="1"/>
  <c r="R82" i="66"/>
  <c r="S82" i="66"/>
  <c r="R83" i="66"/>
  <c r="S83" i="66"/>
  <c r="R101" i="66"/>
  <c r="S101" i="66"/>
  <c r="AM123" i="62"/>
  <c r="AS123" i="62" s="1"/>
  <c r="AY123" i="62"/>
  <c r="O47" i="64"/>
  <c r="L46" i="64"/>
  <c r="M46" i="64" s="1"/>
  <c r="AN93" i="62"/>
  <c r="AT93" i="62" s="1"/>
  <c r="AZ93" i="62"/>
  <c r="L131" i="64"/>
  <c r="M131" i="64" s="1"/>
  <c r="AN77" i="62"/>
  <c r="AT77" i="62" s="1"/>
  <c r="AZ77" i="62"/>
  <c r="R67" i="62"/>
  <c r="AP67" i="62"/>
  <c r="AV67" i="62" s="1"/>
  <c r="BB67" i="62"/>
  <c r="L136" i="64"/>
  <c r="M136" i="64" s="1"/>
  <c r="R17" i="62"/>
  <c r="BB17" i="62"/>
  <c r="AP17" i="62"/>
  <c r="AV17" i="62" s="1"/>
  <c r="O44" i="64"/>
  <c r="L43" i="64"/>
  <c r="M43" i="64" s="1"/>
  <c r="R79" i="66"/>
  <c r="S79" i="66"/>
  <c r="O100" i="64"/>
  <c r="S100" i="64" s="1"/>
  <c r="L99" i="64"/>
  <c r="M99" i="64" s="1"/>
  <c r="T146" i="62"/>
  <c r="BB146" i="62"/>
  <c r="R84" i="66"/>
  <c r="S84" i="66"/>
  <c r="R76" i="62"/>
  <c r="BB76" i="62"/>
  <c r="AP76" i="62"/>
  <c r="AV76" i="62" s="1"/>
  <c r="O38" i="64"/>
  <c r="L37" i="64"/>
  <c r="M37" i="64" s="1"/>
  <c r="O96" i="64"/>
  <c r="S96" i="64" s="1"/>
  <c r="L95" i="64"/>
  <c r="M95" i="64" s="1"/>
  <c r="AN113" i="62"/>
  <c r="AT113" i="62" s="1"/>
  <c r="AZ113" i="62"/>
  <c r="L126" i="64"/>
  <c r="M126" i="64" s="1"/>
  <c r="P127" i="64" s="1"/>
  <c r="P128" i="64" s="1"/>
  <c r="P129" i="64" s="1"/>
  <c r="P130" i="64" s="1"/>
  <c r="P131" i="64" s="1"/>
  <c r="P132" i="64" s="1"/>
  <c r="P133" i="64" s="1"/>
  <c r="P134" i="64" s="1"/>
  <c r="P135" i="64" s="1"/>
  <c r="P136" i="64" s="1"/>
  <c r="P137" i="64" s="1"/>
  <c r="P138" i="64" s="1"/>
  <c r="P139" i="64" s="1"/>
  <c r="P140" i="64" s="1"/>
  <c r="P141" i="64" s="1"/>
  <c r="P142" i="64" s="1"/>
  <c r="P143" i="64" s="1"/>
  <c r="O143" i="64" s="1"/>
  <c r="R143" i="64" s="1"/>
  <c r="AO9" i="62"/>
  <c r="AU9" i="62" s="1"/>
  <c r="BA9" i="62"/>
  <c r="L83" i="64"/>
  <c r="M83" i="64" s="1"/>
  <c r="O84" i="64"/>
  <c r="AZ78" i="62"/>
  <c r="AN78" i="62"/>
  <c r="AT78" i="62" s="1"/>
  <c r="L28" i="64"/>
  <c r="M28" i="64" s="1"/>
  <c r="O29" i="64"/>
  <c r="AZ45" i="62"/>
  <c r="AN45" i="62"/>
  <c r="R117" i="62"/>
  <c r="AP117" i="62"/>
  <c r="AV117" i="62" s="1"/>
  <c r="BB117" i="62"/>
  <c r="AN119" i="62"/>
  <c r="AT119" i="62" s="1"/>
  <c r="AZ119" i="62"/>
  <c r="R72" i="62"/>
  <c r="BB72" i="62"/>
  <c r="AP72" i="62"/>
  <c r="AV72" i="62" s="1"/>
  <c r="O23" i="64"/>
  <c r="L22" i="64"/>
  <c r="M22" i="64" s="1"/>
  <c r="O113" i="64"/>
  <c r="S113" i="64" s="1"/>
  <c r="L112" i="64"/>
  <c r="M112" i="64" s="1"/>
  <c r="R125" i="66"/>
  <c r="S125" i="66"/>
  <c r="AZ52" i="62"/>
  <c r="AN52" i="62"/>
  <c r="T142" i="62"/>
  <c r="BB142" i="62"/>
  <c r="R99" i="66"/>
  <c r="S99" i="66"/>
  <c r="AZ104" i="62"/>
  <c r="AN104" i="62"/>
  <c r="AT104" i="62" s="1"/>
  <c r="T152" i="62"/>
  <c r="BB152" i="62"/>
  <c r="AN110" i="62"/>
  <c r="AT110" i="62" s="1"/>
  <c r="AZ110" i="62"/>
  <c r="AZ73" i="62"/>
  <c r="AN73" i="62"/>
  <c r="AT73" i="62" s="1"/>
  <c r="AZ64" i="62"/>
  <c r="AN64" i="62"/>
  <c r="AT64" i="62" s="1"/>
  <c r="AZ103" i="62"/>
  <c r="AN103" i="62"/>
  <c r="AT103" i="62" s="1"/>
  <c r="AZ56" i="62"/>
  <c r="AN56" i="62"/>
  <c r="AT56" i="62" s="1"/>
  <c r="R57" i="62"/>
  <c r="BB57" i="62"/>
  <c r="AP57" i="62"/>
  <c r="AV57" i="62" s="1"/>
  <c r="AO10" i="62"/>
  <c r="AU10" i="62" s="1"/>
  <c r="BA10" i="62"/>
  <c r="AN115" i="62"/>
  <c r="AT115" i="62" s="1"/>
  <c r="AZ115" i="62"/>
  <c r="AM117" i="62"/>
  <c r="AS117" i="62" s="1"/>
  <c r="AY117" i="62"/>
  <c r="AN47" i="62"/>
  <c r="AT47" i="62" s="1"/>
  <c r="AZ47" i="62"/>
  <c r="L105" i="64"/>
  <c r="M105" i="64" s="1"/>
  <c r="O106" i="64"/>
  <c r="S106" i="64" s="1"/>
  <c r="L144" i="64"/>
  <c r="M144" i="64" s="1"/>
  <c r="O145" i="64"/>
  <c r="O71" i="64"/>
  <c r="L70" i="64"/>
  <c r="M70" i="64" s="1"/>
  <c r="AZ91" i="62"/>
  <c r="AN91" i="62"/>
  <c r="AT91" i="62" s="1"/>
  <c r="L89" i="64"/>
  <c r="M89" i="64" s="1"/>
  <c r="O90" i="64"/>
  <c r="S90" i="64" s="1"/>
  <c r="O36" i="64"/>
  <c r="L35" i="64"/>
  <c r="M35" i="64" s="1"/>
  <c r="AM95" i="62"/>
  <c r="AS95" i="62" s="1"/>
  <c r="AY95" i="62"/>
  <c r="AM115" i="62"/>
  <c r="AS115" i="62" s="1"/>
  <c r="AY115" i="62"/>
  <c r="AN51" i="62"/>
  <c r="AT51" i="62" s="1"/>
  <c r="AZ51" i="62"/>
  <c r="R60" i="62"/>
  <c r="BB60" i="62"/>
  <c r="AP60" i="62"/>
  <c r="AV60" i="62" s="1"/>
  <c r="O66" i="64"/>
  <c r="L65" i="64"/>
  <c r="M65" i="64" s="1"/>
  <c r="L81" i="64"/>
  <c r="M81" i="64" s="1"/>
  <c r="O82" i="64"/>
  <c r="S82" i="64" s="1"/>
  <c r="T145" i="62"/>
  <c r="BB145" i="62"/>
  <c r="AK74" i="70"/>
  <c r="E46" i="72"/>
  <c r="AK42" i="70"/>
  <c r="E14" i="72"/>
  <c r="R88" i="62"/>
  <c r="BB88" i="62"/>
  <c r="AP88" i="62"/>
  <c r="AV88" i="62" s="1"/>
  <c r="O99" i="64"/>
  <c r="L98" i="64"/>
  <c r="M98" i="64" s="1"/>
  <c r="AM96" i="62"/>
  <c r="AS96" i="62" s="1"/>
  <c r="AY96" i="62"/>
  <c r="AM114" i="62"/>
  <c r="AS114" i="62" s="1"/>
  <c r="AY114" i="62"/>
  <c r="T141" i="62"/>
  <c r="BB141" i="62"/>
  <c r="L111" i="64"/>
  <c r="M111" i="64" s="1"/>
  <c r="O112" i="64"/>
  <c r="S112" i="64" s="1"/>
  <c r="AN57" i="62"/>
  <c r="AZ57" i="62"/>
  <c r="AK62" i="70"/>
  <c r="E34" i="72"/>
  <c r="AK49" i="70"/>
  <c r="E21" i="72"/>
  <c r="AK66" i="70"/>
  <c r="E38" i="72"/>
  <c r="AK30" i="70"/>
  <c r="E2" i="72"/>
  <c r="AK43" i="70"/>
  <c r="E15" i="72"/>
  <c r="AK72" i="70"/>
  <c r="E44" i="72"/>
  <c r="AK61" i="70"/>
  <c r="E33" i="72"/>
  <c r="AK31" i="70"/>
  <c r="E3" i="72"/>
  <c r="AY79" i="62"/>
  <c r="AY97" i="62"/>
  <c r="R103" i="66"/>
  <c r="S103" i="66"/>
  <c r="R93" i="62"/>
  <c r="BB93" i="62"/>
  <c r="AP93" i="62"/>
  <c r="AV93" i="62" s="1"/>
  <c r="R77" i="62"/>
  <c r="BB77" i="62"/>
  <c r="AP77" i="62"/>
  <c r="AV77" i="62" s="1"/>
  <c r="O68" i="64"/>
  <c r="L67" i="64"/>
  <c r="M67" i="64" s="1"/>
  <c r="O18" i="64"/>
  <c r="L17" i="64"/>
  <c r="M17" i="64" s="1"/>
  <c r="AZ39" i="62"/>
  <c r="AN39" i="62"/>
  <c r="R96" i="66"/>
  <c r="S96" i="66"/>
  <c r="R109" i="66"/>
  <c r="S109" i="66"/>
  <c r="O77" i="64"/>
  <c r="L76" i="64"/>
  <c r="M76" i="64" s="1"/>
  <c r="R132" i="66"/>
  <c r="S132" i="66"/>
  <c r="R32" i="62"/>
  <c r="BB32" i="62"/>
  <c r="AP32" i="62"/>
  <c r="AV32" i="62" s="1"/>
  <c r="L113" i="64"/>
  <c r="M113" i="64" s="1"/>
  <c r="O114" i="64"/>
  <c r="S114" i="64" s="1"/>
  <c r="R9" i="62"/>
  <c r="BB9" i="62"/>
  <c r="AP9" i="62"/>
  <c r="AV9" i="62" s="1"/>
  <c r="T148" i="62"/>
  <c r="BB148" i="62"/>
  <c r="AZ84" i="62"/>
  <c r="AN84" i="62"/>
  <c r="AT84" i="62" s="1"/>
  <c r="R78" i="62"/>
  <c r="AP78" i="62"/>
  <c r="AV78" i="62" s="1"/>
  <c r="BB78" i="62"/>
  <c r="T140" i="62"/>
  <c r="BB140" i="62"/>
  <c r="R45" i="62"/>
  <c r="BB45" i="62"/>
  <c r="AP45" i="62"/>
  <c r="AV45" i="62" s="1"/>
  <c r="O118" i="64"/>
  <c r="L117" i="64"/>
  <c r="M117" i="64" s="1"/>
  <c r="AM120" i="62"/>
  <c r="AS120" i="62" s="1"/>
  <c r="AY120" i="62"/>
  <c r="AN38" i="62"/>
  <c r="AT38" i="62" s="1"/>
  <c r="AZ38" i="62"/>
  <c r="R40" i="62"/>
  <c r="BB40" i="62"/>
  <c r="AP40" i="62"/>
  <c r="AV40" i="62" s="1"/>
  <c r="AN33" i="62"/>
  <c r="AT33" i="62" s="1"/>
  <c r="AZ33" i="62"/>
  <c r="AZ59" i="62"/>
  <c r="AN59" i="62"/>
  <c r="AT59" i="62" s="1"/>
  <c r="AZ79" i="62"/>
  <c r="AN79" i="62"/>
  <c r="AT79" i="62" s="1"/>
  <c r="R41" i="62"/>
  <c r="BB41" i="62"/>
  <c r="AP41" i="62"/>
  <c r="AV41" i="62" s="1"/>
  <c r="R52" i="62"/>
  <c r="BB52" i="62"/>
  <c r="AP52" i="62"/>
  <c r="AV52" i="62" s="1"/>
  <c r="R92" i="62"/>
  <c r="AP92" i="62"/>
  <c r="AV92" i="62" s="1"/>
  <c r="BB92" i="62"/>
  <c r="R25" i="62"/>
  <c r="BB25" i="62"/>
  <c r="AP25" i="62"/>
  <c r="AV25" i="62" s="1"/>
  <c r="O105" i="64"/>
  <c r="L104" i="64"/>
  <c r="M104" i="64" s="1"/>
  <c r="AM87" i="62"/>
  <c r="AS87" i="62" s="1"/>
  <c r="AY87" i="62"/>
  <c r="L152" i="64"/>
  <c r="M152" i="64" s="1"/>
  <c r="O153" i="64"/>
  <c r="R153" i="64" s="1"/>
  <c r="AM111" i="62"/>
  <c r="AS111" i="62" s="1"/>
  <c r="AY111" i="62"/>
  <c r="AM102" i="62"/>
  <c r="AS102" i="62" s="1"/>
  <c r="AY102" i="62"/>
  <c r="AZ66" i="62"/>
  <c r="AN66" i="62"/>
  <c r="R64" i="62"/>
  <c r="BB64" i="62"/>
  <c r="AP64" i="62"/>
  <c r="AV64" i="62" s="1"/>
  <c r="R103" i="62"/>
  <c r="AP103" i="62"/>
  <c r="AV103" i="62" s="1"/>
  <c r="BB103" i="62"/>
  <c r="AN85" i="62"/>
  <c r="AT85" i="62" s="1"/>
  <c r="AZ85" i="62"/>
  <c r="R56" i="62"/>
  <c r="BB56" i="62"/>
  <c r="AP56" i="62"/>
  <c r="AV56" i="62" s="1"/>
  <c r="AM11" i="62"/>
  <c r="AS11" i="62" s="1"/>
  <c r="AY11" i="62"/>
  <c r="AN116" i="62"/>
  <c r="AT116" i="62" s="1"/>
  <c r="AZ116" i="62"/>
  <c r="O37" i="64"/>
  <c r="L36" i="64"/>
  <c r="M36" i="64" s="1"/>
  <c r="R47" i="62"/>
  <c r="AP47" i="62"/>
  <c r="AV47" i="62" s="1"/>
  <c r="BB47" i="62"/>
  <c r="AM119" i="62"/>
  <c r="AS119" i="62" s="1"/>
  <c r="AY119" i="62"/>
  <c r="R16" i="62"/>
  <c r="BB16" i="62"/>
  <c r="AP16" i="62"/>
  <c r="AV16" i="62" s="1"/>
  <c r="O95" i="64"/>
  <c r="L94" i="64"/>
  <c r="M94" i="64" s="1"/>
  <c r="AZ114" i="62"/>
  <c r="AN114" i="62"/>
  <c r="AT114" i="62" s="1"/>
  <c r="O61" i="64"/>
  <c r="L60" i="64"/>
  <c r="M60" i="64" s="1"/>
  <c r="R123" i="62"/>
  <c r="AP123" i="62"/>
  <c r="AV123" i="62" s="1"/>
  <c r="BB123" i="62"/>
  <c r="L23" i="64"/>
  <c r="M23" i="64" s="1"/>
  <c r="O24" i="64"/>
  <c r="L145" i="64"/>
  <c r="M145" i="64" s="1"/>
  <c r="O146" i="64"/>
  <c r="AK38" i="70"/>
  <c r="E10" i="72"/>
  <c r="R63" i="62"/>
  <c r="AP63" i="62"/>
  <c r="AV63" i="62" s="1"/>
  <c r="BB63" i="62"/>
  <c r="AY10" i="62"/>
  <c r="AM10" i="62"/>
  <c r="AS10" i="62" s="1"/>
  <c r="O98" i="64"/>
  <c r="S98" i="64" s="1"/>
  <c r="L97" i="64"/>
  <c r="M97" i="64" s="1"/>
  <c r="R12" i="62"/>
  <c r="BB12" i="62"/>
  <c r="AP12" i="62"/>
  <c r="AV12" i="62" s="1"/>
  <c r="R38" i="62"/>
  <c r="BB38" i="62"/>
  <c r="AP38" i="62"/>
  <c r="AV38" i="62" s="1"/>
  <c r="AK48" i="70"/>
  <c r="E20" i="72"/>
  <c r="AK45" i="70"/>
  <c r="E17" i="72"/>
  <c r="AK52" i="70"/>
  <c r="E24" i="72"/>
  <c r="AK44" i="70"/>
  <c r="E16" i="72"/>
  <c r="AK34" i="70"/>
  <c r="E6" i="72"/>
  <c r="AK63" i="70"/>
  <c r="E35" i="72"/>
  <c r="AK76" i="70"/>
  <c r="E48" i="72"/>
  <c r="AK57" i="70"/>
  <c r="E29" i="72"/>
  <c r="AY82" i="62"/>
  <c r="R122" i="62"/>
  <c r="BB122" i="62"/>
  <c r="AP122" i="62"/>
  <c r="AV122" i="62" s="1"/>
  <c r="AM88" i="62"/>
  <c r="AS88" i="62" s="1"/>
  <c r="AY88" i="62"/>
  <c r="AY9" i="62"/>
  <c r="AM9" i="62"/>
  <c r="AS9" i="62" s="1"/>
  <c r="R133" i="66"/>
  <c r="S133" i="66"/>
  <c r="AZ98" i="62"/>
  <c r="AN98" i="62"/>
  <c r="AT98" i="62" s="1"/>
  <c r="R39" i="62"/>
  <c r="BB39" i="62"/>
  <c r="AP39" i="62"/>
  <c r="AV39" i="62" s="1"/>
  <c r="T151" i="62"/>
  <c r="BB151" i="62"/>
  <c r="R111" i="66"/>
  <c r="S111" i="66"/>
  <c r="R74" i="62"/>
  <c r="AP74" i="62"/>
  <c r="AV74" i="62" s="1"/>
  <c r="BB74" i="62"/>
  <c r="O33" i="64"/>
  <c r="L32" i="64"/>
  <c r="M32" i="64" s="1"/>
  <c r="AZ50" i="62"/>
  <c r="AN50" i="62"/>
  <c r="AN71" i="62"/>
  <c r="AT71" i="62" s="1"/>
  <c r="AZ71" i="62"/>
  <c r="O10" i="64"/>
  <c r="L9" i="64"/>
  <c r="M9" i="64" s="1"/>
  <c r="L148" i="64"/>
  <c r="M148" i="64" s="1"/>
  <c r="O149" i="64"/>
  <c r="R149" i="64" s="1"/>
  <c r="T132" i="62"/>
  <c r="BB132" i="62"/>
  <c r="AM85" i="62"/>
  <c r="AS85" i="62" s="1"/>
  <c r="AY85" i="62"/>
  <c r="O79" i="64"/>
  <c r="L78" i="64"/>
  <c r="M78" i="64" s="1"/>
  <c r="AZ53" i="62"/>
  <c r="AN53" i="62"/>
  <c r="AT53" i="62" s="1"/>
  <c r="R34" i="62"/>
  <c r="BB34" i="62"/>
  <c r="AP34" i="62"/>
  <c r="AV34" i="62" s="1"/>
  <c r="L45" i="64"/>
  <c r="M45" i="64" s="1"/>
  <c r="O46" i="64"/>
  <c r="AZ54" i="62"/>
  <c r="AN54" i="62"/>
  <c r="AT54" i="62" s="1"/>
  <c r="T127" i="62"/>
  <c r="BB127" i="62"/>
  <c r="R119" i="62"/>
  <c r="BB119" i="62"/>
  <c r="AP119" i="62"/>
  <c r="AV119" i="62" s="1"/>
  <c r="O73" i="64"/>
  <c r="L72" i="64"/>
  <c r="M72" i="64" s="1"/>
  <c r="T150" i="62"/>
  <c r="BB150" i="62"/>
  <c r="O39" i="64"/>
  <c r="L38" i="64"/>
  <c r="M38" i="64" s="1"/>
  <c r="R29" i="62"/>
  <c r="AP29" i="62"/>
  <c r="AV29" i="62" s="1"/>
  <c r="BB29" i="62"/>
  <c r="O41" i="64"/>
  <c r="L40" i="64"/>
  <c r="M40" i="64" s="1"/>
  <c r="R33" i="62"/>
  <c r="AP33" i="62"/>
  <c r="AV33" i="62" s="1"/>
  <c r="BB33" i="62"/>
  <c r="R116" i="66"/>
  <c r="S116" i="66"/>
  <c r="AZ58" i="62"/>
  <c r="AN58" i="62"/>
  <c r="AT58" i="62" s="1"/>
  <c r="R59" i="62"/>
  <c r="BB59" i="62"/>
  <c r="AP59" i="62"/>
  <c r="AV59" i="62" s="1"/>
  <c r="O53" i="64"/>
  <c r="L52" i="64"/>
  <c r="M52" i="64" s="1"/>
  <c r="AM107" i="62"/>
  <c r="AS107" i="62" s="1"/>
  <c r="AY107" i="62"/>
  <c r="O93" i="64"/>
  <c r="S93" i="64" s="1"/>
  <c r="L92" i="64"/>
  <c r="M92" i="64" s="1"/>
  <c r="O26" i="64"/>
  <c r="L25" i="64"/>
  <c r="M25" i="64" s="1"/>
  <c r="R19" i="62"/>
  <c r="BB19" i="62"/>
  <c r="AP19" i="62"/>
  <c r="AV19" i="62" s="1"/>
  <c r="R21" i="62"/>
  <c r="BB21" i="62"/>
  <c r="AP21" i="62"/>
  <c r="AV21" i="62" s="1"/>
  <c r="AZ86" i="62"/>
  <c r="AN86" i="62"/>
  <c r="AT86" i="62" s="1"/>
  <c r="R123" i="66"/>
  <c r="S123" i="66"/>
  <c r="L110" i="64"/>
  <c r="M110" i="64" s="1"/>
  <c r="O111" i="64"/>
  <c r="S111" i="64" s="1"/>
  <c r="R73" i="62"/>
  <c r="BB73" i="62"/>
  <c r="AP73" i="62"/>
  <c r="AV73" i="62" s="1"/>
  <c r="AZ101" i="62"/>
  <c r="AN101" i="62"/>
  <c r="AT101" i="62" s="1"/>
  <c r="R66" i="62"/>
  <c r="BB66" i="62"/>
  <c r="AP66" i="62"/>
  <c r="AV66" i="62" s="1"/>
  <c r="AN121" i="62"/>
  <c r="AT121" i="62" s="1"/>
  <c r="AZ121" i="62"/>
  <c r="O104" i="64"/>
  <c r="S104" i="64" s="1"/>
  <c r="L103" i="64"/>
  <c r="M103" i="64" s="1"/>
  <c r="O57" i="64"/>
  <c r="L56" i="64"/>
  <c r="M56" i="64" s="1"/>
  <c r="O58" i="64"/>
  <c r="L57" i="64"/>
  <c r="M57" i="64" s="1"/>
  <c r="R10" i="62"/>
  <c r="BB10" i="62"/>
  <c r="AP10" i="62"/>
  <c r="AV10" i="62" s="1"/>
  <c r="T134" i="62"/>
  <c r="BB134" i="62"/>
  <c r="O116" i="64"/>
  <c r="S116" i="64" s="1"/>
  <c r="L115" i="64"/>
  <c r="M115" i="64" s="1"/>
  <c r="R116" i="62"/>
  <c r="AP116" i="62"/>
  <c r="AV116" i="62" s="1"/>
  <c r="BB116" i="62"/>
  <c r="AN120" i="62"/>
  <c r="AT120" i="62" s="1"/>
  <c r="AZ120" i="62"/>
  <c r="AZ118" i="62"/>
  <c r="AN118" i="62"/>
  <c r="AT118" i="62" s="1"/>
  <c r="AZ109" i="62"/>
  <c r="AN109" i="62"/>
  <c r="AT109" i="62" s="1"/>
  <c r="AZ90" i="62"/>
  <c r="AN90" i="62"/>
  <c r="AT90" i="62" s="1"/>
  <c r="R91" i="62"/>
  <c r="BB91" i="62"/>
  <c r="AP91" i="62"/>
  <c r="AV91" i="62" s="1"/>
  <c r="O115" i="64"/>
  <c r="S115" i="64" s="1"/>
  <c r="L114" i="64"/>
  <c r="M114" i="64" s="1"/>
  <c r="T135" i="62"/>
  <c r="BB135" i="62"/>
  <c r="O124" i="64"/>
  <c r="S124" i="64" s="1"/>
  <c r="L123" i="64"/>
  <c r="M123" i="64" s="1"/>
  <c r="AO11" i="62"/>
  <c r="AU11" i="62" s="1"/>
  <c r="BA11" i="62"/>
  <c r="R20" i="62"/>
  <c r="BB20" i="62"/>
  <c r="AP20" i="62"/>
  <c r="AV20" i="62" s="1"/>
  <c r="AK40" i="70"/>
  <c r="E12" i="72"/>
  <c r="L44" i="64"/>
  <c r="M44" i="64" s="1"/>
  <c r="O45" i="64"/>
  <c r="AZ126" i="62"/>
  <c r="AN126" i="62"/>
  <c r="AT126" i="62" s="1"/>
  <c r="L19" i="64"/>
  <c r="M19" i="64" s="1"/>
  <c r="O20" i="64"/>
  <c r="AK41" i="70"/>
  <c r="E13" i="72"/>
  <c r="AK36" i="70"/>
  <c r="E8" i="72"/>
  <c r="AK54" i="70"/>
  <c r="E26" i="72"/>
  <c r="AK67" i="70"/>
  <c r="E39" i="72"/>
  <c r="AK53" i="70"/>
  <c r="E25" i="72"/>
  <c r="T153" i="62"/>
  <c r="BB153" i="62"/>
  <c r="AZ44" i="62"/>
  <c r="AN44" i="62"/>
  <c r="AT44" i="62" s="1"/>
  <c r="O123" i="64"/>
  <c r="S123" i="64" s="1"/>
  <c r="L122" i="64"/>
  <c r="M122" i="64" s="1"/>
  <c r="O94" i="64"/>
  <c r="S94" i="64" s="1"/>
  <c r="L93" i="64"/>
  <c r="M93" i="64" s="1"/>
  <c r="L39" i="64"/>
  <c r="M39" i="64" s="1"/>
  <c r="O40" i="64"/>
  <c r="R49" i="62"/>
  <c r="BB49" i="62"/>
  <c r="AP49" i="62"/>
  <c r="AV49" i="62" s="1"/>
  <c r="S113" i="66"/>
  <c r="R113" i="66"/>
  <c r="T130" i="62"/>
  <c r="BB130" i="62"/>
  <c r="L151" i="64"/>
  <c r="M151" i="64" s="1"/>
  <c r="O152" i="64"/>
  <c r="R152" i="64" s="1"/>
  <c r="R91" i="66"/>
  <c r="S91" i="66"/>
  <c r="L146" i="64"/>
  <c r="M146" i="64" s="1"/>
  <c r="O147" i="64"/>
  <c r="R147" i="64" s="1"/>
  <c r="O75" i="64"/>
  <c r="L74" i="64"/>
  <c r="M74" i="64" s="1"/>
  <c r="O51" i="64"/>
  <c r="L50" i="64"/>
  <c r="M50" i="64" s="1"/>
  <c r="AN55" i="62"/>
  <c r="AZ55" i="62"/>
  <c r="AM101" i="62"/>
  <c r="AS101" i="62" s="1"/>
  <c r="AY101" i="62"/>
  <c r="R71" i="62"/>
  <c r="BB71" i="62"/>
  <c r="AP71" i="62"/>
  <c r="AV71" i="62" s="1"/>
  <c r="AZ42" i="62"/>
  <c r="AN42" i="62"/>
  <c r="AT42" i="62" s="1"/>
  <c r="AZ68" i="62"/>
  <c r="AN68" i="62"/>
  <c r="L132" i="64"/>
  <c r="M132" i="64" s="1"/>
  <c r="R84" i="62"/>
  <c r="AP84" i="62"/>
  <c r="AV84" i="62" s="1"/>
  <c r="BB84" i="62"/>
  <c r="R53" i="62"/>
  <c r="BB53" i="62"/>
  <c r="AP53" i="62"/>
  <c r="AV53" i="62" s="1"/>
  <c r="L140" i="64"/>
  <c r="M140" i="64" s="1"/>
  <c r="AM98" i="62"/>
  <c r="AS98" i="62" s="1"/>
  <c r="AY98" i="62"/>
  <c r="O35" i="64"/>
  <c r="L34" i="64"/>
  <c r="M34" i="64" s="1"/>
  <c r="R48" i="62"/>
  <c r="AP48" i="62"/>
  <c r="AV48" i="62" s="1"/>
  <c r="BB48" i="62"/>
  <c r="R54" i="62"/>
  <c r="BB54" i="62"/>
  <c r="AP54" i="62"/>
  <c r="AV54" i="62" s="1"/>
  <c r="L127" i="64"/>
  <c r="T137" i="62"/>
  <c r="BB137" i="62"/>
  <c r="O120" i="64"/>
  <c r="S120" i="64" s="1"/>
  <c r="L119" i="64"/>
  <c r="M119" i="64" s="1"/>
  <c r="AZ12" i="62"/>
  <c r="AN12" i="62"/>
  <c r="AT12" i="62" s="1"/>
  <c r="L150" i="64"/>
  <c r="M150" i="64" s="1"/>
  <c r="O151" i="64"/>
  <c r="R151" i="64" s="1"/>
  <c r="AM112" i="62"/>
  <c r="AS112" i="62" s="1"/>
  <c r="AY112" i="62"/>
  <c r="R24" i="62"/>
  <c r="AP24" i="62"/>
  <c r="AV24" i="62" s="1"/>
  <c r="BB24" i="62"/>
  <c r="O30" i="64"/>
  <c r="L29" i="64"/>
  <c r="M29" i="64" s="1"/>
  <c r="AM103" i="62"/>
  <c r="AS103" i="62" s="1"/>
  <c r="AY103" i="62"/>
  <c r="O34" i="64"/>
  <c r="L33" i="64"/>
  <c r="M33" i="64" s="1"/>
  <c r="O60" i="64"/>
  <c r="L59" i="64"/>
  <c r="M59" i="64" s="1"/>
  <c r="AM80" i="62"/>
  <c r="AS80" i="62" s="1"/>
  <c r="AY80" i="62"/>
  <c r="L142" i="64"/>
  <c r="M142" i="64" s="1"/>
  <c r="R15" i="62"/>
  <c r="AP15" i="62"/>
  <c r="AV15" i="62" s="1"/>
  <c r="BB15" i="62"/>
  <c r="R14" i="62"/>
  <c r="AP14" i="62"/>
  <c r="AV14" i="62" s="1"/>
  <c r="BB14" i="62"/>
  <c r="L21" i="64"/>
  <c r="M21" i="64" s="1"/>
  <c r="O22" i="64"/>
  <c r="R86" i="62"/>
  <c r="BB86" i="62"/>
  <c r="AP86" i="62"/>
  <c r="AV86" i="62" s="1"/>
  <c r="T147" i="62"/>
  <c r="BB147" i="62"/>
  <c r="O74" i="64"/>
  <c r="L73" i="64"/>
  <c r="M73" i="64" s="1"/>
  <c r="R101" i="62"/>
  <c r="AP101" i="62"/>
  <c r="AV101" i="62" s="1"/>
  <c r="BB101" i="62"/>
  <c r="O67" i="64"/>
  <c r="L66" i="64"/>
  <c r="M66" i="64" s="1"/>
  <c r="O65" i="64"/>
  <c r="L64" i="64"/>
  <c r="M64" i="64" s="1"/>
  <c r="T138" i="62"/>
  <c r="BB138" i="62"/>
  <c r="R13" i="62"/>
  <c r="BB13" i="62"/>
  <c r="AP13" i="62"/>
  <c r="AV13" i="62" s="1"/>
  <c r="T129" i="62"/>
  <c r="BB129" i="62"/>
  <c r="AZ10" i="62"/>
  <c r="AN10" i="62"/>
  <c r="AT10" i="62" s="1"/>
  <c r="L134" i="64"/>
  <c r="M134" i="64" s="1"/>
  <c r="L116" i="64"/>
  <c r="M116" i="64" s="1"/>
  <c r="O117" i="64"/>
  <c r="L47" i="64"/>
  <c r="M47" i="64" s="1"/>
  <c r="O48" i="64"/>
  <c r="AM108" i="62"/>
  <c r="AS108" i="62" s="1"/>
  <c r="AY108" i="62"/>
  <c r="R100" i="66"/>
  <c r="S100" i="66"/>
  <c r="R118" i="62"/>
  <c r="BB118" i="62"/>
  <c r="AP118" i="62"/>
  <c r="AV118" i="62" s="1"/>
  <c r="O110" i="64"/>
  <c r="L109" i="64"/>
  <c r="M109" i="64" s="1"/>
  <c r="O17" i="64"/>
  <c r="L16" i="64"/>
  <c r="M16" i="64" s="1"/>
  <c r="AM125" i="62"/>
  <c r="AS125" i="62" s="1"/>
  <c r="AY125" i="62"/>
  <c r="T128" i="62"/>
  <c r="BB128" i="62"/>
  <c r="AZ82" i="62"/>
  <c r="AN82" i="62"/>
  <c r="AT82" i="62" s="1"/>
  <c r="R90" i="62"/>
  <c r="BB90" i="62"/>
  <c r="AP90" i="62"/>
  <c r="AV90" i="62" s="1"/>
  <c r="O92" i="64"/>
  <c r="S92" i="64" s="1"/>
  <c r="L91" i="64"/>
  <c r="M91" i="64" s="1"/>
  <c r="L31" i="64"/>
  <c r="M31" i="64" s="1"/>
  <c r="O32" i="64"/>
  <c r="R51" i="62"/>
  <c r="BB51" i="62"/>
  <c r="AP51" i="62"/>
  <c r="AV51" i="62" s="1"/>
  <c r="R61" i="62"/>
  <c r="AP61" i="62"/>
  <c r="AV61" i="62" s="1"/>
  <c r="BB61" i="62"/>
  <c r="L135" i="64"/>
  <c r="M135" i="64" s="1"/>
  <c r="R75" i="62"/>
  <c r="BB75" i="62"/>
  <c r="AP75" i="62"/>
  <c r="AV75" i="62" s="1"/>
  <c r="R98" i="66"/>
  <c r="S98" i="66"/>
  <c r="AY12" i="62"/>
  <c r="AM12" i="62"/>
  <c r="AS12" i="62" s="1"/>
  <c r="O21" i="64"/>
  <c r="L20" i="64"/>
  <c r="M20" i="64" s="1"/>
  <c r="R27" i="62"/>
  <c r="BB27" i="62"/>
  <c r="AP27" i="62"/>
  <c r="AV27" i="62" s="1"/>
  <c r="L137" i="64"/>
  <c r="M137" i="64" s="1"/>
  <c r="R135" i="66"/>
  <c r="S135" i="66"/>
  <c r="O107" i="64"/>
  <c r="S107" i="64" s="1"/>
  <c r="L106" i="64"/>
  <c r="M106" i="64" s="1"/>
  <c r="T139" i="62"/>
  <c r="BB139" i="62"/>
  <c r="AM104" i="62"/>
  <c r="AS104" i="62" s="1"/>
  <c r="AY104" i="62"/>
  <c r="AK32" i="70"/>
  <c r="E4" i="72"/>
  <c r="AK79" i="70"/>
  <c r="E51" i="72"/>
  <c r="AK68" i="70"/>
  <c r="E40" i="72"/>
  <c r="AK50" i="70"/>
  <c r="E22" i="72"/>
  <c r="AK58" i="70"/>
  <c r="E30" i="72"/>
  <c r="AK81" i="70"/>
  <c r="E53" i="72"/>
  <c r="AM89" i="62"/>
  <c r="AS89" i="62" s="1"/>
  <c r="AY89" i="62"/>
  <c r="R44" i="62"/>
  <c r="BB44" i="62"/>
  <c r="AP44" i="62"/>
  <c r="AV44" i="62" s="1"/>
  <c r="AZ62" i="62"/>
  <c r="AN62" i="62"/>
  <c r="AT62" i="62" s="1"/>
  <c r="AZ87" i="62"/>
  <c r="AN87" i="62"/>
  <c r="AT87" i="62" s="1"/>
  <c r="T131" i="62"/>
  <c r="BB131" i="62"/>
  <c r="L77" i="64"/>
  <c r="M77" i="64" s="1"/>
  <c r="O78" i="64"/>
  <c r="S78" i="64" s="1"/>
  <c r="T136" i="62"/>
  <c r="BB136" i="62"/>
  <c r="T149" i="62"/>
  <c r="BB149" i="62"/>
  <c r="R142" i="66"/>
  <c r="S142" i="66"/>
  <c r="S143" i="66" s="1"/>
  <c r="S144" i="66" s="1"/>
  <c r="S145" i="66" s="1"/>
  <c r="S146" i="66" s="1"/>
  <c r="S147" i="66" s="1"/>
  <c r="S148" i="66" s="1"/>
  <c r="S149" i="66" s="1"/>
  <c r="S150" i="66" s="1"/>
  <c r="S151" i="66" s="1"/>
  <c r="S152" i="66" s="1"/>
  <c r="S153" i="66" s="1"/>
  <c r="S154" i="66" s="1"/>
  <c r="S155" i="66" s="1"/>
  <c r="S156" i="66" s="1"/>
  <c r="S157" i="66" s="1"/>
  <c r="S158" i="66" s="1"/>
  <c r="S159" i="66" s="1"/>
  <c r="S160" i="66" s="1"/>
  <c r="S161" i="66" s="1"/>
  <c r="S162" i="66" s="1"/>
  <c r="S163" i="66" s="1"/>
  <c r="S164" i="66" s="1"/>
  <c r="S165" i="66" s="1"/>
  <c r="S166" i="66" s="1"/>
  <c r="S167" i="66" s="1"/>
  <c r="S168" i="66" s="1"/>
  <c r="S169" i="66" s="1"/>
  <c r="S170" i="66" s="1"/>
  <c r="S171" i="66" s="1"/>
  <c r="S172" i="66" s="1"/>
  <c r="S173" i="66" s="1"/>
  <c r="S174" i="66" s="1"/>
  <c r="S175" i="66" s="1"/>
  <c r="S176" i="66" s="1"/>
  <c r="S177" i="66" s="1"/>
  <c r="S178" i="66" s="1"/>
  <c r="S179" i="66" s="1"/>
  <c r="S180" i="66" s="1"/>
  <c r="S181" i="66" s="1"/>
  <c r="S182" i="66" s="1"/>
  <c r="S183" i="66" s="1"/>
  <c r="S184" i="66" s="1"/>
  <c r="S185" i="66" s="1"/>
  <c r="S186" i="66" s="1"/>
  <c r="S187" i="66" s="1"/>
  <c r="S188" i="66" s="1"/>
  <c r="S189" i="66" s="1"/>
  <c r="S190" i="66" s="1"/>
  <c r="S191" i="66" s="1"/>
  <c r="S192" i="66" s="1"/>
  <c r="S193" i="66" s="1"/>
  <c r="S194" i="66" s="1"/>
  <c r="S195" i="66" s="1"/>
  <c r="S196" i="66" s="1"/>
  <c r="S197" i="66" s="1"/>
  <c r="S198" i="66" s="1"/>
  <c r="S199" i="66" s="1"/>
  <c r="S200" i="66" s="1"/>
  <c r="S201" i="66" s="1"/>
  <c r="S202" i="66" s="1"/>
  <c r="S203" i="66" s="1"/>
  <c r="S204" i="66" s="1"/>
  <c r="S205" i="66" s="1"/>
  <c r="S206" i="66" s="1"/>
  <c r="S207" i="66" s="1"/>
  <c r="S208" i="66" s="1"/>
  <c r="S209" i="66" s="1"/>
  <c r="S210" i="66" s="1"/>
  <c r="S211" i="66" s="1"/>
  <c r="S212" i="66" s="1"/>
  <c r="S213" i="66" s="1"/>
  <c r="S214" i="66" s="1"/>
  <c r="S215" i="66" s="1"/>
  <c r="S216" i="66" s="1"/>
  <c r="S217" i="66" s="1"/>
  <c r="S218" i="66" s="1"/>
  <c r="S219" i="66" s="1"/>
  <c r="S220" i="66" s="1"/>
  <c r="S221" i="66" s="1"/>
  <c r="S222" i="66" s="1"/>
  <c r="S223" i="66" s="1"/>
  <c r="S224" i="66" s="1"/>
  <c r="S225" i="66" s="1"/>
  <c r="S226" i="66" s="1"/>
  <c r="S227" i="66" s="1"/>
  <c r="S228" i="66" s="1"/>
  <c r="S229" i="66" s="1"/>
  <c r="S230" i="66" s="1"/>
  <c r="S231" i="66" s="1"/>
  <c r="S232" i="66" s="1"/>
  <c r="S233" i="66" s="1"/>
  <c r="S234" i="66" s="1"/>
  <c r="S235" i="66" s="1"/>
  <c r="S236" i="66" s="1"/>
  <c r="S237" i="66" s="1"/>
  <c r="S238" i="66" s="1"/>
  <c r="S239" i="66" s="1"/>
  <c r="S240" i="66" s="1"/>
  <c r="S241" i="66" s="1"/>
  <c r="S242" i="66" s="1"/>
  <c r="S243" i="66" s="1"/>
  <c r="S244" i="66" s="1"/>
  <c r="S245" i="66" s="1"/>
  <c r="S246" i="66" s="1"/>
  <c r="S247" i="66" s="1"/>
  <c r="S248" i="66" s="1"/>
  <c r="S249" i="66" s="1"/>
  <c r="S250" i="66" s="1"/>
  <c r="S251" i="66" s="1"/>
  <c r="S252" i="66" s="1"/>
  <c r="S253" i="66" s="1"/>
  <c r="S254" i="66" s="1"/>
  <c r="S255" i="66" s="1"/>
  <c r="S256" i="66" s="1"/>
  <c r="S257" i="66" s="1"/>
  <c r="S258" i="66" s="1"/>
  <c r="S259" i="66" s="1"/>
  <c r="S260" i="66" s="1"/>
  <c r="S261" i="66" s="1"/>
  <c r="S262" i="66" s="1"/>
  <c r="S263" i="66" s="1"/>
  <c r="S264" i="66" s="1"/>
  <c r="S265" i="66" s="1"/>
  <c r="S266" i="66" s="1"/>
  <c r="S267" i="66" s="1"/>
  <c r="S268" i="66" s="1"/>
  <c r="S269" i="66" s="1"/>
  <c r="S270" i="66" s="1"/>
  <c r="S271" i="66" s="1"/>
  <c r="S272" i="66" s="1"/>
  <c r="S273" i="66" s="1"/>
  <c r="S274" i="66" s="1"/>
  <c r="S275" i="66" s="1"/>
  <c r="S276" i="66" s="1"/>
  <c r="S277" i="66" s="1"/>
  <c r="S278" i="66" s="1"/>
  <c r="S279" i="66" s="1"/>
  <c r="S280" i="66" s="1"/>
  <c r="S281" i="66" s="1"/>
  <c r="S282" i="66" s="1"/>
  <c r="S283" i="66" s="1"/>
  <c r="S284" i="66" s="1"/>
  <c r="S285" i="66" s="1"/>
  <c r="S286" i="66" s="1"/>
  <c r="S287" i="66" s="1"/>
  <c r="S288" i="66" s="1"/>
  <c r="R96" i="62"/>
  <c r="BB96" i="62"/>
  <c r="AP96" i="62"/>
  <c r="AV96" i="62" s="1"/>
  <c r="AN49" i="62"/>
  <c r="AT49" i="62" s="1"/>
  <c r="AZ49" i="62"/>
  <c r="L130" i="64"/>
  <c r="M130" i="64" s="1"/>
  <c r="AM100" i="62"/>
  <c r="AS100" i="62" s="1"/>
  <c r="AY100" i="62"/>
  <c r="S85" i="66"/>
  <c r="R85" i="66"/>
  <c r="R18" i="62"/>
  <c r="BB18" i="62"/>
  <c r="AP18" i="62"/>
  <c r="AV18" i="62" s="1"/>
  <c r="AZ95" i="62"/>
  <c r="AN95" i="62"/>
  <c r="AT95" i="62" s="1"/>
  <c r="R100" i="62"/>
  <c r="BB100" i="62"/>
  <c r="AP100" i="62"/>
  <c r="AV100" i="62" s="1"/>
  <c r="L71" i="64"/>
  <c r="M71" i="64" s="1"/>
  <c r="O72" i="64"/>
  <c r="R42" i="62"/>
  <c r="BB42" i="62"/>
  <c r="AP42" i="62"/>
  <c r="AV42" i="62" s="1"/>
  <c r="R68" i="62"/>
  <c r="AP68" i="62"/>
  <c r="AV68" i="62" s="1"/>
  <c r="BB68" i="62"/>
  <c r="T133" i="62"/>
  <c r="BB133" i="62"/>
  <c r="L53" i="64"/>
  <c r="M53" i="64" s="1"/>
  <c r="O54" i="64"/>
  <c r="AZ97" i="62"/>
  <c r="AN97" i="62"/>
  <c r="AT97" i="62" s="1"/>
  <c r="O55" i="64"/>
  <c r="L54" i="64"/>
  <c r="M54" i="64" s="1"/>
  <c r="AO12" i="62"/>
  <c r="AU12" i="62" s="1"/>
  <c r="BA12" i="62"/>
  <c r="AZ111" i="62"/>
  <c r="AN111" i="62"/>
  <c r="AT111" i="62" s="1"/>
  <c r="O25" i="64"/>
  <c r="L24" i="64"/>
  <c r="M24" i="64" s="1"/>
  <c r="AN102" i="62"/>
  <c r="AT102" i="62" s="1"/>
  <c r="AZ102" i="62"/>
  <c r="R79" i="62"/>
  <c r="BB79" i="62"/>
  <c r="AP79" i="62"/>
  <c r="AV79" i="62" s="1"/>
  <c r="AN41" i="62"/>
  <c r="AZ41" i="62"/>
  <c r="AZ106" i="62"/>
  <c r="AN106" i="62"/>
  <c r="AT106" i="62" s="1"/>
  <c r="R125" i="62"/>
  <c r="BB125" i="62"/>
  <c r="AP125" i="62"/>
  <c r="AV125" i="62" s="1"/>
  <c r="L15" i="64"/>
  <c r="M15" i="64" s="1"/>
  <c r="O16" i="64"/>
  <c r="O15" i="64"/>
  <c r="L14" i="64"/>
  <c r="M14" i="64" s="1"/>
  <c r="O87" i="64"/>
  <c r="L86" i="64"/>
  <c r="M86" i="64" s="1"/>
  <c r="O148" i="64"/>
  <c r="L147" i="64"/>
  <c r="M147" i="64" s="1"/>
  <c r="L101" i="64"/>
  <c r="M101" i="64" s="1"/>
  <c r="O102" i="64"/>
  <c r="S102" i="64" s="1"/>
  <c r="R121" i="62"/>
  <c r="AP121" i="62"/>
  <c r="AV121" i="62" s="1"/>
  <c r="BB121" i="62"/>
  <c r="O14" i="64"/>
  <c r="L13" i="64"/>
  <c r="M13" i="64" s="1"/>
  <c r="R85" i="62"/>
  <c r="BB85" i="62"/>
  <c r="AP85" i="62"/>
  <c r="AV85" i="62" s="1"/>
  <c r="O11" i="64"/>
  <c r="L10" i="64"/>
  <c r="M10" i="64" s="1"/>
  <c r="R136" i="66"/>
  <c r="S136" i="66"/>
  <c r="AZ80" i="62"/>
  <c r="AN80" i="62"/>
  <c r="AT80" i="62" s="1"/>
  <c r="AN107" i="62"/>
  <c r="AT107" i="62" s="1"/>
  <c r="AZ107" i="62"/>
  <c r="AM121" i="62"/>
  <c r="AS121" i="62" s="1"/>
  <c r="AY121" i="62"/>
  <c r="O119" i="64"/>
  <c r="S119" i="64" s="1"/>
  <c r="L118" i="64"/>
  <c r="M118" i="64" s="1"/>
  <c r="S118" i="66"/>
  <c r="R118" i="66"/>
  <c r="R70" i="62"/>
  <c r="BB70" i="62"/>
  <c r="AP70" i="62"/>
  <c r="AV70" i="62" s="1"/>
  <c r="AZ124" i="62"/>
  <c r="AN124" i="62"/>
  <c r="AT124" i="62" s="1"/>
  <c r="L128" i="64"/>
  <c r="M128" i="64" s="1"/>
  <c r="R82" i="62"/>
  <c r="BB82" i="62"/>
  <c r="AP82" i="62"/>
  <c r="AV82" i="62" s="1"/>
  <c r="AM91" i="62"/>
  <c r="AS91" i="62" s="1"/>
  <c r="AY91" i="62"/>
  <c r="AZ89" i="62"/>
  <c r="AN89" i="62"/>
  <c r="AT89" i="62" s="1"/>
  <c r="R92" i="66"/>
  <c r="S92" i="66"/>
  <c r="AZ35" i="62"/>
  <c r="AN35" i="62"/>
  <c r="AT35" i="62" s="1"/>
  <c r="R141" i="66"/>
  <c r="S141" i="66"/>
  <c r="R108" i="62"/>
  <c r="BB108" i="62"/>
  <c r="AP108" i="62"/>
  <c r="AV108" i="62" s="1"/>
  <c r="O52" i="64"/>
  <c r="L51" i="64"/>
  <c r="M51" i="64" s="1"/>
  <c r="AZ61" i="62"/>
  <c r="AN61" i="62"/>
  <c r="AT61" i="62" s="1"/>
  <c r="R65" i="62"/>
  <c r="BB65" i="62"/>
  <c r="AP65" i="62"/>
  <c r="AV65" i="62" s="1"/>
  <c r="R88" i="66"/>
  <c r="S88" i="66"/>
  <c r="AZ11" i="62"/>
  <c r="AN11" i="62"/>
  <c r="AT11" i="62" s="1"/>
  <c r="R81" i="62"/>
  <c r="AP81" i="62"/>
  <c r="AV81" i="62" s="1"/>
  <c r="BB81" i="62"/>
  <c r="R95" i="66"/>
  <c r="S95" i="66"/>
  <c r="AK73" i="70"/>
  <c r="E45" i="72"/>
  <c r="O88" i="64"/>
  <c r="S88" i="64" s="1"/>
  <c r="L87" i="64"/>
  <c r="M87" i="64" s="1"/>
  <c r="R99" i="62"/>
  <c r="BB99" i="62"/>
  <c r="AP99" i="62"/>
  <c r="AV99" i="62" s="1"/>
  <c r="AN72" i="62"/>
  <c r="AT72" i="62" s="1"/>
  <c r="AZ72" i="62"/>
  <c r="AK56" i="70"/>
  <c r="E28" i="72"/>
  <c r="AK78" i="70"/>
  <c r="E50" i="72"/>
  <c r="AK59" i="70"/>
  <c r="E31" i="72"/>
  <c r="AK46" i="70"/>
  <c r="E18" i="72"/>
  <c r="AK37" i="70"/>
  <c r="E9" i="72"/>
  <c r="AK77" i="70"/>
  <c r="E49" i="72"/>
  <c r="AZ88" i="62"/>
  <c r="AN88" i="62"/>
  <c r="AT88" i="62" s="1"/>
  <c r="R46" i="62"/>
  <c r="BB46" i="62"/>
  <c r="AP46" i="62"/>
  <c r="AV46" i="62" s="1"/>
  <c r="R62" i="62"/>
  <c r="AP62" i="62"/>
  <c r="AV62" i="62" s="1"/>
  <c r="BB62" i="62"/>
  <c r="R87" i="62"/>
  <c r="AP87" i="62"/>
  <c r="AV87" i="62" s="1"/>
  <c r="BB87" i="62"/>
  <c r="AN63" i="62"/>
  <c r="AT63" i="62" s="1"/>
  <c r="AZ63" i="62"/>
  <c r="R98" i="62"/>
  <c r="AP98" i="62"/>
  <c r="AV98" i="62" s="1"/>
  <c r="BB98" i="62"/>
  <c r="AZ96" i="62"/>
  <c r="AN96" i="62"/>
  <c r="AT96" i="62" s="1"/>
  <c r="AZ99" i="62"/>
  <c r="AN99" i="62"/>
  <c r="AT99" i="62" s="1"/>
  <c r="AZ76" i="62"/>
  <c r="AN76" i="62"/>
  <c r="AN37" i="62"/>
  <c r="AT37" i="62" s="1"/>
  <c r="AZ37" i="62"/>
  <c r="R77" i="66"/>
  <c r="S77" i="66"/>
  <c r="R55" i="62"/>
  <c r="BB55" i="62"/>
  <c r="AP55" i="62"/>
  <c r="AV55" i="62" s="1"/>
  <c r="AZ100" i="62"/>
  <c r="AN100" i="62"/>
  <c r="AT100" i="62" s="1"/>
  <c r="O43" i="64"/>
  <c r="L42" i="64"/>
  <c r="M42" i="64" s="1"/>
  <c r="AM84" i="62"/>
  <c r="AS84" i="62" s="1"/>
  <c r="AY84" i="62"/>
  <c r="O85" i="64"/>
  <c r="S85" i="64" s="1"/>
  <c r="L84" i="64"/>
  <c r="M84" i="64" s="1"/>
  <c r="R28" i="62"/>
  <c r="BB28" i="62"/>
  <c r="AP28" i="62"/>
  <c r="AV28" i="62" s="1"/>
  <c r="R106" i="66"/>
  <c r="S106" i="66"/>
  <c r="R97" i="62"/>
  <c r="BB97" i="62"/>
  <c r="AP97" i="62"/>
  <c r="AV97" i="62" s="1"/>
  <c r="R22" i="62"/>
  <c r="BB22" i="62"/>
  <c r="AP22" i="62"/>
  <c r="AV22" i="62" s="1"/>
  <c r="R111" i="62"/>
  <c r="BB111" i="62"/>
  <c r="AP111" i="62"/>
  <c r="AV111" i="62" s="1"/>
  <c r="R30" i="62"/>
  <c r="BB30" i="62"/>
  <c r="AP30" i="62"/>
  <c r="AV30" i="62" s="1"/>
  <c r="R102" i="62"/>
  <c r="BB102" i="62"/>
  <c r="AP102" i="62"/>
  <c r="AV102" i="62" s="1"/>
  <c r="S140" i="66"/>
  <c r="R140" i="66"/>
  <c r="R58" i="62"/>
  <c r="BB58" i="62"/>
  <c r="AP58" i="62"/>
  <c r="AV58" i="62" s="1"/>
  <c r="AN112" i="62"/>
  <c r="AT112" i="62" s="1"/>
  <c r="AZ112" i="62"/>
  <c r="O80" i="64"/>
  <c r="S80" i="64" s="1"/>
  <c r="L79" i="64"/>
  <c r="M79" i="64" s="1"/>
  <c r="L41" i="64"/>
  <c r="M41" i="64" s="1"/>
  <c r="O42" i="64"/>
  <c r="R114" i="66"/>
  <c r="S114" i="66"/>
  <c r="R106" i="62"/>
  <c r="AP106" i="62"/>
  <c r="AV106" i="62" s="1"/>
  <c r="BB106" i="62"/>
  <c r="AZ125" i="62"/>
  <c r="AN125" i="62"/>
  <c r="AT125" i="62" s="1"/>
  <c r="R81" i="66"/>
  <c r="S81" i="66"/>
  <c r="R104" i="62"/>
  <c r="BB104" i="62"/>
  <c r="AP104" i="62"/>
  <c r="AV104" i="62" s="1"/>
  <c r="R119" i="66"/>
  <c r="S119" i="66"/>
  <c r="AM122" i="62"/>
  <c r="AS122" i="62" s="1"/>
  <c r="AY122" i="62"/>
  <c r="O86" i="64"/>
  <c r="S86" i="64" s="1"/>
  <c r="L85" i="64"/>
  <c r="M85" i="64" s="1"/>
  <c r="AZ69" i="62"/>
  <c r="AN69" i="62"/>
  <c r="AT69" i="62" s="1"/>
  <c r="AZ36" i="62"/>
  <c r="AN36" i="62"/>
  <c r="AT36" i="62" s="1"/>
  <c r="R80" i="62"/>
  <c r="BB80" i="62"/>
  <c r="AP80" i="62"/>
  <c r="AV80" i="62" s="1"/>
  <c r="AM106" i="62"/>
  <c r="AS106" i="62" s="1"/>
  <c r="AY106" i="62"/>
  <c r="R107" i="62"/>
  <c r="BB107" i="62"/>
  <c r="AP107" i="62"/>
  <c r="AV107" i="62" s="1"/>
  <c r="R120" i="62"/>
  <c r="BB120" i="62"/>
  <c r="AP120" i="62"/>
  <c r="AV120" i="62" s="1"/>
  <c r="AZ70" i="62"/>
  <c r="AN70" i="62"/>
  <c r="AT70" i="62" s="1"/>
  <c r="R124" i="62"/>
  <c r="BB124" i="62"/>
  <c r="AP124" i="62"/>
  <c r="AV124" i="62" s="1"/>
  <c r="R35" i="62"/>
  <c r="BB35" i="62"/>
  <c r="AP35" i="62"/>
  <c r="AV35" i="62" s="1"/>
  <c r="AM109" i="62"/>
  <c r="AS109" i="62" s="1"/>
  <c r="AY109" i="62"/>
  <c r="R128" i="66"/>
  <c r="S128" i="66"/>
  <c r="AZ75" i="62"/>
  <c r="AN75" i="62"/>
  <c r="AT75" i="62" s="1"/>
  <c r="R23" i="62"/>
  <c r="BB23" i="62"/>
  <c r="AP23" i="62"/>
  <c r="AV23" i="62" s="1"/>
  <c r="R11" i="62"/>
  <c r="AP11" i="62"/>
  <c r="AV11" i="62" s="1"/>
  <c r="BB11" i="62"/>
  <c r="R43" i="66"/>
  <c r="S43" i="66"/>
  <c r="R39" i="66"/>
  <c r="S39" i="66"/>
  <c r="R71" i="66"/>
  <c r="S71" i="66"/>
  <c r="R61" i="66"/>
  <c r="S61" i="66"/>
  <c r="R37" i="66"/>
  <c r="S37" i="66"/>
  <c r="R54" i="66"/>
  <c r="S54" i="66"/>
  <c r="R28" i="66"/>
  <c r="S28" i="66"/>
  <c r="R58" i="66"/>
  <c r="S58" i="66"/>
  <c r="R67" i="66"/>
  <c r="S67" i="66"/>
  <c r="R48" i="66"/>
  <c r="S48" i="66"/>
  <c r="R52" i="66"/>
  <c r="S52" i="66"/>
  <c r="R49" i="66"/>
  <c r="S49" i="66"/>
  <c r="R33" i="66"/>
  <c r="S33" i="66"/>
  <c r="R32" i="66"/>
  <c r="S32" i="66"/>
  <c r="R45" i="66"/>
  <c r="S45" i="66"/>
  <c r="R65" i="66"/>
  <c r="S65" i="66"/>
  <c r="R30" i="66"/>
  <c r="S30" i="66"/>
  <c r="R29" i="66"/>
  <c r="S29" i="66"/>
  <c r="R73" i="66"/>
  <c r="S73" i="66"/>
  <c r="R35" i="66"/>
  <c r="S35" i="66"/>
  <c r="R64" i="66"/>
  <c r="S64" i="66"/>
  <c r="R53" i="66"/>
  <c r="S53" i="66"/>
  <c r="R36" i="66"/>
  <c r="S36" i="66"/>
  <c r="R68" i="66"/>
  <c r="S68" i="66"/>
  <c r="R62" i="66"/>
  <c r="S62" i="66"/>
  <c r="R66" i="66"/>
  <c r="S66" i="66"/>
  <c r="R42" i="66"/>
  <c r="S42" i="66"/>
  <c r="R31" i="66"/>
  <c r="S31" i="66"/>
  <c r="R56" i="66"/>
  <c r="S56" i="66"/>
  <c r="R69" i="66"/>
  <c r="S69" i="66"/>
  <c r="R40" i="66"/>
  <c r="S40" i="66"/>
  <c r="R46" i="66"/>
  <c r="S46" i="66"/>
  <c r="R57" i="66"/>
  <c r="S57" i="66"/>
  <c r="R74" i="66"/>
  <c r="S74" i="66"/>
  <c r="R70" i="66"/>
  <c r="S70" i="66"/>
  <c r="R26" i="66"/>
  <c r="S26" i="66"/>
  <c r="R27" i="66"/>
  <c r="S27" i="66"/>
  <c r="R59" i="66"/>
  <c r="S59" i="66"/>
  <c r="R51" i="66"/>
  <c r="S51" i="66"/>
  <c r="R41" i="66"/>
  <c r="S41" i="66"/>
  <c r="R38" i="66"/>
  <c r="S38" i="66"/>
  <c r="R72" i="66"/>
  <c r="S72" i="66"/>
  <c r="R34" i="66"/>
  <c r="S34" i="66"/>
  <c r="R63" i="66"/>
  <c r="S63" i="66"/>
  <c r="R47" i="66"/>
  <c r="S47" i="66"/>
  <c r="R50" i="66"/>
  <c r="S50" i="66"/>
  <c r="R44" i="66"/>
  <c r="S44" i="66"/>
  <c r="R60" i="66"/>
  <c r="S60" i="66"/>
  <c r="R55" i="66"/>
  <c r="S55" i="66"/>
  <c r="N1" i="66"/>
  <c r="S25" i="66"/>
  <c r="C146" i="66"/>
  <c r="C170" i="66"/>
  <c r="C174" i="66"/>
  <c r="C195" i="66"/>
  <c r="C201" i="66"/>
  <c r="C199" i="66"/>
  <c r="C198" i="66"/>
  <c r="S187" i="64"/>
  <c r="S182" i="64"/>
  <c r="S202" i="64"/>
  <c r="S213" i="64"/>
  <c r="AY13" i="62"/>
  <c r="C148" i="66"/>
  <c r="C190" i="66"/>
  <c r="S168" i="64"/>
  <c r="S163" i="64"/>
  <c r="S84" i="64"/>
  <c r="S180" i="64"/>
  <c r="C203" i="66"/>
  <c r="S203" i="64"/>
  <c r="C165" i="66"/>
  <c r="C177" i="66"/>
  <c r="BA79" i="62"/>
  <c r="C208" i="66"/>
  <c r="S208" i="64"/>
  <c r="E21" i="60"/>
  <c r="AK101" i="70"/>
  <c r="E56" i="60"/>
  <c r="AK136" i="70"/>
  <c r="E32" i="60"/>
  <c r="AK112" i="70"/>
  <c r="E47" i="60"/>
  <c r="AK127" i="70"/>
  <c r="E15" i="60"/>
  <c r="AK95" i="70"/>
  <c r="E38" i="60"/>
  <c r="AK118" i="70"/>
  <c r="E30" i="60"/>
  <c r="AK110" i="70"/>
  <c r="C172" i="66"/>
  <c r="S194" i="64"/>
  <c r="C194" i="66"/>
  <c r="S186" i="64"/>
  <c r="C186" i="66"/>
  <c r="S99" i="64"/>
  <c r="C179" i="66"/>
  <c r="S179" i="64"/>
  <c r="S209" i="64"/>
  <c r="C209" i="66"/>
  <c r="C176" i="66"/>
  <c r="S176" i="64"/>
  <c r="C181" i="66"/>
  <c r="S181" i="64"/>
  <c r="S178" i="64"/>
  <c r="C178" i="66"/>
  <c r="S79" i="64"/>
  <c r="E36" i="60"/>
  <c r="AK116" i="70"/>
  <c r="E16" i="60"/>
  <c r="AK96" i="70"/>
  <c r="E17" i="60"/>
  <c r="AK97" i="70"/>
  <c r="E52" i="60"/>
  <c r="AK132" i="70"/>
  <c r="E12" i="60"/>
  <c r="AK92" i="70"/>
  <c r="E43" i="60"/>
  <c r="AK123" i="70"/>
  <c r="E62" i="60"/>
  <c r="AK142" i="70"/>
  <c r="E11" i="60"/>
  <c r="AK91" i="70"/>
  <c r="E2" i="60"/>
  <c r="AK82" i="70"/>
  <c r="E26" i="60"/>
  <c r="AK106" i="70"/>
  <c r="E5" i="60"/>
  <c r="AK85" i="70"/>
  <c r="S166" i="64"/>
  <c r="C166" i="66"/>
  <c r="C156" i="66"/>
  <c r="S156" i="64"/>
  <c r="S193" i="64"/>
  <c r="C193" i="66"/>
  <c r="S218" i="64"/>
  <c r="C218" i="66"/>
  <c r="S118" i="64"/>
  <c r="S161" i="64"/>
  <c r="C161" i="66"/>
  <c r="C220" i="66"/>
  <c r="S220" i="64"/>
  <c r="E64" i="60"/>
  <c r="AK144" i="70"/>
  <c r="E13" i="60"/>
  <c r="AK93" i="70"/>
  <c r="E48" i="60"/>
  <c r="AK128" i="70"/>
  <c r="E39" i="60"/>
  <c r="AK119" i="70"/>
  <c r="E58" i="60"/>
  <c r="AK138" i="70"/>
  <c r="E7" i="60"/>
  <c r="AK87" i="70"/>
  <c r="E22" i="60"/>
  <c r="AK102" i="70"/>
  <c r="S169" i="64"/>
  <c r="C169" i="66"/>
  <c r="C143" i="66"/>
  <c r="J144" i="66" s="1"/>
  <c r="C175" i="66"/>
  <c r="S175" i="64"/>
  <c r="S105" i="64"/>
  <c r="S153" i="64"/>
  <c r="C153" i="66"/>
  <c r="C171" i="66"/>
  <c r="S171" i="64"/>
  <c r="C144" i="66"/>
  <c r="S144" i="64"/>
  <c r="C152" i="66"/>
  <c r="C157" i="66"/>
  <c r="S157" i="64"/>
  <c r="E60" i="60"/>
  <c r="AK140" i="70"/>
  <c r="E9" i="60"/>
  <c r="AK89" i="70"/>
  <c r="E44" i="60"/>
  <c r="AK124" i="70"/>
  <c r="E3" i="60"/>
  <c r="AK83" i="70"/>
  <c r="E35" i="60"/>
  <c r="AK115" i="70"/>
  <c r="E20" i="60"/>
  <c r="AK100" i="70"/>
  <c r="E18" i="60"/>
  <c r="AK98" i="70"/>
  <c r="E57" i="60"/>
  <c r="AK137" i="70"/>
  <c r="S210" i="64"/>
  <c r="C210" i="66"/>
  <c r="C207" i="66"/>
  <c r="S207" i="64"/>
  <c r="C184" i="66"/>
  <c r="S184" i="64"/>
  <c r="C151" i="66"/>
  <c r="S217" i="64"/>
  <c r="C217" i="66"/>
  <c r="C189" i="66"/>
  <c r="S189" i="64"/>
  <c r="S214" i="64"/>
  <c r="C214" i="66"/>
  <c r="E40" i="60"/>
  <c r="AK120" i="70"/>
  <c r="E31" i="60"/>
  <c r="AK111" i="70"/>
  <c r="E54" i="60"/>
  <c r="AK134" i="70"/>
  <c r="E28" i="60"/>
  <c r="AK108" i="70"/>
  <c r="E14" i="60"/>
  <c r="AK94" i="70"/>
  <c r="E53" i="60"/>
  <c r="AK133" i="70"/>
  <c r="C212" i="66"/>
  <c r="S212" i="64"/>
  <c r="S158" i="64"/>
  <c r="C158" i="66"/>
  <c r="S77" i="64"/>
  <c r="S95" i="64"/>
  <c r="C147" i="66"/>
  <c r="C149" i="66"/>
  <c r="C188" i="66"/>
  <c r="S188" i="64"/>
  <c r="C155" i="66"/>
  <c r="S155" i="64"/>
  <c r="S206" i="64"/>
  <c r="C206" i="66"/>
  <c r="E37" i="60"/>
  <c r="AK117" i="70"/>
  <c r="E33" i="60"/>
  <c r="AK113" i="70"/>
  <c r="E4" i="60"/>
  <c r="AK84" i="70"/>
  <c r="E66" i="60"/>
  <c r="AK146" i="70"/>
  <c r="E27" i="60"/>
  <c r="AK107" i="70"/>
  <c r="E50" i="60"/>
  <c r="AK130" i="70"/>
  <c r="E8" i="60"/>
  <c r="AK88" i="70"/>
  <c r="E65" i="60"/>
  <c r="AK145" i="70"/>
  <c r="E10" i="60"/>
  <c r="AK90" i="70"/>
  <c r="E49" i="60"/>
  <c r="AK129" i="70"/>
  <c r="S162" i="64"/>
  <c r="C162" i="66"/>
  <c r="C197" i="66"/>
  <c r="C204" i="66"/>
  <c r="S204" i="64"/>
  <c r="C216" i="66"/>
  <c r="S216" i="64"/>
  <c r="C159" i="66"/>
  <c r="S159" i="64"/>
  <c r="C196" i="66"/>
  <c r="S196" i="64"/>
  <c r="C192" i="66"/>
  <c r="S192" i="64"/>
  <c r="C160" i="66"/>
  <c r="S160" i="64"/>
  <c r="C167" i="66"/>
  <c r="S167" i="64"/>
  <c r="E63" i="60"/>
  <c r="AK143" i="70"/>
  <c r="E29" i="60"/>
  <c r="AK109" i="70"/>
  <c r="E55" i="60"/>
  <c r="AK135" i="70"/>
  <c r="E23" i="60"/>
  <c r="AK103" i="70"/>
  <c r="E46" i="60"/>
  <c r="AK126" i="70"/>
  <c r="E61" i="60"/>
  <c r="AK141" i="70"/>
  <c r="E6" i="60"/>
  <c r="AK86" i="70"/>
  <c r="E45" i="60"/>
  <c r="AK125" i="70"/>
  <c r="C219" i="66"/>
  <c r="S219" i="64"/>
  <c r="C164" i="66"/>
  <c r="S164" i="64"/>
  <c r="C211" i="66"/>
  <c r="S211" i="64"/>
  <c r="E25" i="60"/>
  <c r="AK105" i="70"/>
  <c r="E67" i="60"/>
  <c r="AK147" i="70"/>
  <c r="E59" i="60"/>
  <c r="AK139" i="70"/>
  <c r="E51" i="60"/>
  <c r="AK131" i="70"/>
  <c r="E24" i="60"/>
  <c r="AK104" i="70"/>
  <c r="E19" i="60"/>
  <c r="AK99" i="70"/>
  <c r="E42" i="60"/>
  <c r="AK122" i="70"/>
  <c r="E34" i="60"/>
  <c r="AK114" i="70"/>
  <c r="E41" i="60"/>
  <c r="AK121" i="70"/>
  <c r="S110" i="64"/>
  <c r="S185" i="64"/>
  <c r="C185" i="66"/>
  <c r="C215" i="66"/>
  <c r="S215" i="64"/>
  <c r="C191" i="66"/>
  <c r="S191" i="64"/>
  <c r="C205" i="66"/>
  <c r="S205" i="64"/>
  <c r="S154" i="64"/>
  <c r="C154" i="66"/>
  <c r="C200" i="66"/>
  <c r="S200" i="64"/>
  <c r="C173" i="66"/>
  <c r="S173" i="64"/>
  <c r="AO43" i="62"/>
  <c r="AU43" i="62" s="1"/>
  <c r="BA43" i="62"/>
  <c r="AO39" i="62"/>
  <c r="AU39" i="62" s="1"/>
  <c r="BA39" i="62"/>
  <c r="AN31" i="62"/>
  <c r="AT31" i="62" s="1"/>
  <c r="AZ31" i="62"/>
  <c r="AT39" i="62"/>
  <c r="AT57" i="62"/>
  <c r="AO67" i="62"/>
  <c r="AU67" i="62" s="1"/>
  <c r="BA67" i="62"/>
  <c r="AN19" i="62"/>
  <c r="AT19" i="62" s="1"/>
  <c r="AZ19" i="62"/>
  <c r="AS65" i="62"/>
  <c r="AY65" i="62"/>
  <c r="AN28" i="62"/>
  <c r="AT28" i="62" s="1"/>
  <c r="AZ28" i="62"/>
  <c r="AN27" i="62"/>
  <c r="AT27" i="62" s="1"/>
  <c r="AZ27" i="62"/>
  <c r="AS69" i="62"/>
  <c r="AY69" i="62"/>
  <c r="AS15" i="62"/>
  <c r="AY15" i="62"/>
  <c r="BA72" i="62"/>
  <c r="AO72" i="62"/>
  <c r="AU72" i="62" s="1"/>
  <c r="AO42" i="62"/>
  <c r="AU42" i="62" s="1"/>
  <c r="BA42" i="62"/>
  <c r="AY73" i="62"/>
  <c r="AS73" i="62"/>
  <c r="AS49" i="62"/>
  <c r="AY49" i="62"/>
  <c r="AO76" i="62"/>
  <c r="AU76" i="62" s="1"/>
  <c r="BA76" i="62"/>
  <c r="AS25" i="62"/>
  <c r="AY25" i="62"/>
  <c r="BA32" i="62"/>
  <c r="AO32" i="62"/>
  <c r="AU32" i="62" s="1"/>
  <c r="BA40" i="62"/>
  <c r="AO40" i="62"/>
  <c r="AU40" i="62" s="1"/>
  <c r="AS36" i="62"/>
  <c r="AY36" i="62"/>
  <c r="AO58" i="62"/>
  <c r="AU58" i="62" s="1"/>
  <c r="BA58" i="62"/>
  <c r="AS67" i="62"/>
  <c r="AY67" i="62"/>
  <c r="AS20" i="62"/>
  <c r="AY20" i="62"/>
  <c r="AO75" i="62"/>
  <c r="AU75" i="62" s="1"/>
  <c r="BA75" i="62"/>
  <c r="BA64" i="62"/>
  <c r="AO64" i="62"/>
  <c r="AU64" i="62" s="1"/>
  <c r="AT68" i="62"/>
  <c r="AN14" i="62"/>
  <c r="AT14" i="62" s="1"/>
  <c r="AZ14" i="62"/>
  <c r="AS78" i="62"/>
  <c r="AY78" i="62"/>
  <c r="AS30" i="62"/>
  <c r="AY30" i="62"/>
  <c r="AS62" i="62"/>
  <c r="AY62" i="62"/>
  <c r="AS33" i="62"/>
  <c r="AY33" i="62"/>
  <c r="BA38" i="62"/>
  <c r="AO38" i="62"/>
  <c r="AU38" i="62" s="1"/>
  <c r="AO34" i="62"/>
  <c r="AU34" i="62" s="1"/>
  <c r="BA34" i="62"/>
  <c r="AS63" i="62"/>
  <c r="AY63" i="62"/>
  <c r="AY70" i="62"/>
  <c r="AS70" i="62"/>
  <c r="AO71" i="62"/>
  <c r="AU71" i="62" s="1"/>
  <c r="BA71" i="62"/>
  <c r="AN24" i="62"/>
  <c r="AT24" i="62" s="1"/>
  <c r="AZ24" i="62"/>
  <c r="AT40" i="62"/>
  <c r="AS75" i="62"/>
  <c r="AY75" i="62"/>
  <c r="AO65" i="62"/>
  <c r="AU65" i="62" s="1"/>
  <c r="BA65" i="62"/>
  <c r="AS27" i="62"/>
  <c r="AY27" i="62"/>
  <c r="AS64" i="62"/>
  <c r="AY64" i="62"/>
  <c r="AO69" i="62"/>
  <c r="AU69" i="62" s="1"/>
  <c r="BA69" i="62"/>
  <c r="AO15" i="62"/>
  <c r="AU15" i="62" s="1"/>
  <c r="BA15" i="62"/>
  <c r="AS18" i="62"/>
  <c r="AY18" i="62"/>
  <c r="AO44" i="62"/>
  <c r="AU44" i="62" s="1"/>
  <c r="BA44" i="62"/>
  <c r="BA73" i="62"/>
  <c r="AO73" i="62"/>
  <c r="AU73" i="62" s="1"/>
  <c r="BA30" i="62"/>
  <c r="AO30" i="62"/>
  <c r="AU30" i="62" s="1"/>
  <c r="AN32" i="62"/>
  <c r="AT32" i="62" s="1"/>
  <c r="AZ32" i="62"/>
  <c r="AS55" i="62"/>
  <c r="AY55" i="62"/>
  <c r="AS54" i="62"/>
  <c r="AY54" i="62"/>
  <c r="AO25" i="62"/>
  <c r="AU25" i="62" s="1"/>
  <c r="BA25" i="62"/>
  <c r="AO41" i="62"/>
  <c r="AU41" i="62" s="1"/>
  <c r="BA41" i="62"/>
  <c r="AN16" i="62"/>
  <c r="AT16" i="62" s="1"/>
  <c r="AZ16" i="62"/>
  <c r="AY59" i="62"/>
  <c r="AS59" i="62"/>
  <c r="AS48" i="62"/>
  <c r="AY48" i="62"/>
  <c r="AT46" i="62"/>
  <c r="AS53" i="62"/>
  <c r="AY53" i="62"/>
  <c r="AS16" i="62"/>
  <c r="AY16" i="62"/>
  <c r="AN26" i="62"/>
  <c r="AT26" i="62" s="1"/>
  <c r="AZ26" i="62"/>
  <c r="AN17" i="62"/>
  <c r="AT17" i="62" s="1"/>
  <c r="AZ17" i="62"/>
  <c r="AO68" i="62"/>
  <c r="AU68" i="62" s="1"/>
  <c r="BA68" i="62"/>
  <c r="BA78" i="62"/>
  <c r="AO78" i="62"/>
  <c r="AU78" i="62" s="1"/>
  <c r="AN29" i="62"/>
  <c r="AT29" i="62" s="1"/>
  <c r="AZ29" i="62"/>
  <c r="BA62" i="62"/>
  <c r="AO62" i="62"/>
  <c r="AU62" i="62" s="1"/>
  <c r="AO33" i="62"/>
  <c r="AU33" i="62" s="1"/>
  <c r="BA33" i="62"/>
  <c r="AS38" i="62"/>
  <c r="AY38" i="62"/>
  <c r="AO37" i="62"/>
  <c r="AU37" i="62" s="1"/>
  <c r="BA37" i="62"/>
  <c r="BA54" i="62"/>
  <c r="AO54" i="62"/>
  <c r="AU54" i="62" s="1"/>
  <c r="AO63" i="62"/>
  <c r="AU63" i="62" s="1"/>
  <c r="BA63" i="62"/>
  <c r="BA70" i="62"/>
  <c r="AO70" i="62"/>
  <c r="AU70" i="62" s="1"/>
  <c r="AS46" i="62"/>
  <c r="AY46" i="62"/>
  <c r="AS41" i="62"/>
  <c r="AY41" i="62"/>
  <c r="AO17" i="62"/>
  <c r="AU17" i="62" s="1"/>
  <c r="BA17" i="62"/>
  <c r="AO66" i="62"/>
  <c r="AU66" i="62" s="1"/>
  <c r="BA66" i="62"/>
  <c r="AO47" i="62"/>
  <c r="AU47" i="62" s="1"/>
  <c r="BA47" i="62"/>
  <c r="AT52" i="62"/>
  <c r="AN15" i="62"/>
  <c r="AT15" i="62" s="1"/>
  <c r="AZ15" i="62"/>
  <c r="AS14" i="62"/>
  <c r="AY14" i="62"/>
  <c r="AO27" i="62"/>
  <c r="AU27" i="62" s="1"/>
  <c r="BA27" i="62"/>
  <c r="AS26" i="62"/>
  <c r="AY26" i="62"/>
  <c r="AS19" i="62"/>
  <c r="AY19" i="62"/>
  <c r="AS24" i="62"/>
  <c r="AY24" i="62"/>
  <c r="AO18" i="62"/>
  <c r="AU18" i="62" s="1"/>
  <c r="BA18" i="62"/>
  <c r="AS68" i="62"/>
  <c r="AY68" i="62"/>
  <c r="AS22" i="62"/>
  <c r="AY22" i="62"/>
  <c r="AS44" i="62"/>
  <c r="AY44" i="62"/>
  <c r="AS56" i="62"/>
  <c r="AY56" i="62"/>
  <c r="AO55" i="62"/>
  <c r="AU55" i="62" s="1"/>
  <c r="BA55" i="62"/>
  <c r="BA57" i="62"/>
  <c r="AO57" i="62"/>
  <c r="AU57" i="62" s="1"/>
  <c r="BA46" i="62"/>
  <c r="AO46" i="62"/>
  <c r="AU46" i="62" s="1"/>
  <c r="AO45" i="62"/>
  <c r="AU45" i="62" s="1"/>
  <c r="BA45" i="62"/>
  <c r="AS51" i="62"/>
  <c r="AY51" i="62"/>
  <c r="AS17" i="62"/>
  <c r="AY17" i="62"/>
  <c r="AS66" i="62"/>
  <c r="AY66" i="62"/>
  <c r="AO59" i="62"/>
  <c r="AU59" i="62" s="1"/>
  <c r="BA59" i="62"/>
  <c r="BA48" i="62"/>
  <c r="AO48" i="62"/>
  <c r="AU48" i="62" s="1"/>
  <c r="AS47" i="62"/>
  <c r="AY47" i="62"/>
  <c r="AO53" i="62"/>
  <c r="AU53" i="62" s="1"/>
  <c r="BA53" i="62"/>
  <c r="BA16" i="62"/>
  <c r="AO16" i="62"/>
  <c r="AU16" i="62" s="1"/>
  <c r="AO60" i="62"/>
  <c r="AU60" i="62" s="1"/>
  <c r="BA60" i="62"/>
  <c r="AN13" i="62"/>
  <c r="AT13" i="62" s="1"/>
  <c r="AZ13" i="62"/>
  <c r="AN25" i="62"/>
  <c r="AT25" i="62" s="1"/>
  <c r="AZ25" i="62"/>
  <c r="AN18" i="62"/>
  <c r="AT18" i="62" s="1"/>
  <c r="AZ18" i="62"/>
  <c r="AN23" i="62"/>
  <c r="AT23" i="62" s="1"/>
  <c r="AZ23" i="62"/>
  <c r="BA22" i="62"/>
  <c r="AO22" i="62"/>
  <c r="AU22" i="62" s="1"/>
  <c r="AT55" i="62"/>
  <c r="AS23" i="62"/>
  <c r="AY23" i="62"/>
  <c r="AY77" i="62"/>
  <c r="AS77" i="62"/>
  <c r="AS21" i="62"/>
  <c r="AY21" i="62"/>
  <c r="AS35" i="62"/>
  <c r="AY35" i="62"/>
  <c r="AS61" i="62"/>
  <c r="AY61" i="62"/>
  <c r="AS50" i="62"/>
  <c r="AY50" i="62"/>
  <c r="AS37" i="62"/>
  <c r="AY37" i="62"/>
  <c r="AN30" i="62"/>
  <c r="AT30" i="62" s="1"/>
  <c r="AZ30" i="62"/>
  <c r="AS57" i="62"/>
  <c r="AY57" i="62"/>
  <c r="AS74" i="62"/>
  <c r="AY74" i="62"/>
  <c r="AT45" i="62"/>
  <c r="AT50" i="62"/>
  <c r="AS43" i="62"/>
  <c r="AY43" i="62"/>
  <c r="AS39" i="62"/>
  <c r="AY39" i="62"/>
  <c r="AS60" i="62"/>
  <c r="AY60" i="62"/>
  <c r="BA14" i="62"/>
  <c r="AO14" i="62"/>
  <c r="AU14" i="62" s="1"/>
  <c r="AS29" i="62"/>
  <c r="AY29" i="62"/>
  <c r="AY28" i="62"/>
  <c r="AS28" i="62"/>
  <c r="AO26" i="62"/>
  <c r="AU26" i="62" s="1"/>
  <c r="BA26" i="62"/>
  <c r="AO19" i="62"/>
  <c r="AU19" i="62" s="1"/>
  <c r="BA19" i="62"/>
  <c r="BA24" i="62"/>
  <c r="AO24" i="62"/>
  <c r="AU24" i="62" s="1"/>
  <c r="AS72" i="62"/>
  <c r="AY72" i="62"/>
  <c r="AN21" i="62"/>
  <c r="AT21" i="62" s="1"/>
  <c r="AZ21" i="62"/>
  <c r="AS42" i="62"/>
  <c r="AY42" i="62"/>
  <c r="BA56" i="62"/>
  <c r="AO56" i="62"/>
  <c r="AU56" i="62" s="1"/>
  <c r="AS52" i="62"/>
  <c r="AY52" i="62"/>
  <c r="AN22" i="62"/>
  <c r="AT22" i="62" s="1"/>
  <c r="AZ22" i="62"/>
  <c r="AT76" i="62"/>
  <c r="AO21" i="62"/>
  <c r="AU21" i="62" s="1"/>
  <c r="BA21" i="62"/>
  <c r="AT34" i="62"/>
  <c r="AS76" i="62"/>
  <c r="AY76" i="62"/>
  <c r="AO31" i="62"/>
  <c r="AU31" i="62" s="1"/>
  <c r="BA31" i="62"/>
  <c r="AS45" i="62"/>
  <c r="AY45" i="62"/>
  <c r="AO51" i="62"/>
  <c r="AU51" i="62" s="1"/>
  <c r="BA51" i="62"/>
  <c r="AS32" i="62"/>
  <c r="AY32" i="62"/>
  <c r="AS40" i="62"/>
  <c r="AY40" i="62"/>
  <c r="AO36" i="62"/>
  <c r="AU36" i="62" s="1"/>
  <c r="BA36" i="62"/>
  <c r="AS58" i="62"/>
  <c r="AY58" i="62"/>
  <c r="AT66" i="62"/>
  <c r="AO20" i="62"/>
  <c r="AU20" i="62" s="1"/>
  <c r="BA20" i="62"/>
  <c r="AO29" i="62"/>
  <c r="AU29" i="62" s="1"/>
  <c r="BA29" i="62"/>
  <c r="AO28" i="62"/>
  <c r="AU28" i="62" s="1"/>
  <c r="BA28" i="62"/>
  <c r="AT41" i="62"/>
  <c r="AO52" i="62"/>
  <c r="AU52" i="62" s="1"/>
  <c r="BA52" i="62"/>
  <c r="AO23" i="62"/>
  <c r="AU23" i="62" s="1"/>
  <c r="BA23" i="62"/>
  <c r="AO77" i="62"/>
  <c r="AU77" i="62" s="1"/>
  <c r="BA77" i="62"/>
  <c r="AN20" i="62"/>
  <c r="AT20" i="62" s="1"/>
  <c r="AZ20" i="62"/>
  <c r="AO35" i="62"/>
  <c r="AU35" i="62" s="1"/>
  <c r="BA35" i="62"/>
  <c r="AO61" i="62"/>
  <c r="AU61" i="62" s="1"/>
  <c r="BA61" i="62"/>
  <c r="AO50" i="62"/>
  <c r="AU50" i="62" s="1"/>
  <c r="BA50" i="62"/>
  <c r="AS34" i="62"/>
  <c r="AY34" i="62"/>
  <c r="AO49" i="62"/>
  <c r="AU49" i="62" s="1"/>
  <c r="BA49" i="62"/>
  <c r="AS31" i="62"/>
  <c r="AY31" i="62"/>
  <c r="AO74" i="62"/>
  <c r="AU74" i="62" s="1"/>
  <c r="BA74" i="62"/>
  <c r="AS71" i="62"/>
  <c r="AY71" i="62"/>
  <c r="B10" i="3"/>
  <c r="T142" i="103" l="1"/>
  <c r="W142" i="103" s="1"/>
  <c r="X142" i="103" s="1"/>
  <c r="T150" i="103"/>
  <c r="W150" i="103" s="1"/>
  <c r="X150" i="103" s="1"/>
  <c r="M1" i="103"/>
  <c r="O2" i="103"/>
  <c r="N1" i="103"/>
  <c r="N1" i="104"/>
  <c r="T147" i="103"/>
  <c r="W147" i="103" s="1"/>
  <c r="X147" i="103" s="1"/>
  <c r="Q2" i="103"/>
  <c r="O1" i="103"/>
  <c r="M2" i="103"/>
  <c r="S149" i="64"/>
  <c r="T143" i="103"/>
  <c r="W143" i="103" s="1"/>
  <c r="X143" i="103" s="1"/>
  <c r="N2" i="103"/>
  <c r="Q1" i="103"/>
  <c r="S197" i="64"/>
  <c r="T146" i="103"/>
  <c r="W146" i="103" s="1"/>
  <c r="X146" i="103" s="1"/>
  <c r="T134" i="103"/>
  <c r="W134" i="103" s="1"/>
  <c r="X134" i="103" s="1"/>
  <c r="S110" i="104"/>
  <c r="U110" i="104" s="1"/>
  <c r="V110" i="104" s="1"/>
  <c r="R110" i="104"/>
  <c r="T137" i="103"/>
  <c r="W137" i="103" s="1"/>
  <c r="X137" i="103" s="1"/>
  <c r="R136" i="104"/>
  <c r="S136" i="104"/>
  <c r="U136" i="104" s="1"/>
  <c r="V136" i="104" s="1"/>
  <c r="S132" i="104"/>
  <c r="U132" i="104" s="1"/>
  <c r="V132" i="104" s="1"/>
  <c r="R132" i="104"/>
  <c r="S120" i="104"/>
  <c r="U120" i="104" s="1"/>
  <c r="V120" i="104" s="1"/>
  <c r="R120" i="104"/>
  <c r="T153" i="103"/>
  <c r="W153" i="103" s="1"/>
  <c r="X153" i="103" s="1"/>
  <c r="T128" i="103"/>
  <c r="W128" i="103" s="1"/>
  <c r="X128" i="103" s="1"/>
  <c r="T131" i="103"/>
  <c r="W131" i="103" s="1"/>
  <c r="X131" i="103" s="1"/>
  <c r="T144" i="103"/>
  <c r="W144" i="103" s="1"/>
  <c r="X144" i="103" s="1"/>
  <c r="T141" i="103"/>
  <c r="W141" i="103" s="1"/>
  <c r="X141" i="103" s="1"/>
  <c r="T151" i="103"/>
  <c r="W151" i="103" s="1"/>
  <c r="X151" i="103" s="1"/>
  <c r="T145" i="103"/>
  <c r="W145" i="103" s="1"/>
  <c r="X145" i="103" s="1"/>
  <c r="T140" i="103"/>
  <c r="W140" i="103" s="1"/>
  <c r="X140" i="103" s="1"/>
  <c r="T135" i="103"/>
  <c r="W135" i="103" s="1"/>
  <c r="X135" i="103" s="1"/>
  <c r="S121" i="104"/>
  <c r="U121" i="104" s="1"/>
  <c r="V121" i="104" s="1"/>
  <c r="R121" i="104"/>
  <c r="T139" i="103"/>
  <c r="W139" i="103" s="1"/>
  <c r="X139" i="103" s="1"/>
  <c r="T148" i="103"/>
  <c r="W148" i="103" s="1"/>
  <c r="X148" i="103" s="1"/>
  <c r="J145" i="104"/>
  <c r="M144" i="104"/>
  <c r="S125" i="104"/>
  <c r="U125" i="104" s="1"/>
  <c r="V125" i="104" s="1"/>
  <c r="R125" i="104"/>
  <c r="U129" i="103"/>
  <c r="U130" i="103" s="1"/>
  <c r="U131" i="103" s="1"/>
  <c r="U132" i="103" s="1"/>
  <c r="U133" i="103" s="1"/>
  <c r="U134" i="103" s="1"/>
  <c r="U135" i="103" s="1"/>
  <c r="U136" i="103" s="1"/>
  <c r="U137" i="103" s="1"/>
  <c r="U138" i="103" s="1"/>
  <c r="U139" i="103" s="1"/>
  <c r="U140" i="103" s="1"/>
  <c r="U141" i="103" s="1"/>
  <c r="U142" i="103" s="1"/>
  <c r="U143" i="103" s="1"/>
  <c r="U144" i="103" s="1"/>
  <c r="U145" i="103" s="1"/>
  <c r="U146" i="103" s="1"/>
  <c r="U147" i="103" s="1"/>
  <c r="U148" i="103" s="1"/>
  <c r="U149" i="103" s="1"/>
  <c r="U150" i="103" s="1"/>
  <c r="U151" i="103" s="1"/>
  <c r="U152" i="103" s="1"/>
  <c r="U153" i="103" s="1"/>
  <c r="U154" i="103" s="1"/>
  <c r="U155" i="103" s="1"/>
  <c r="U156" i="103" s="1"/>
  <c r="U157" i="103" s="1"/>
  <c r="U158" i="103" s="1"/>
  <c r="U159" i="103" s="1"/>
  <c r="U160" i="103" s="1"/>
  <c r="U161" i="103" s="1"/>
  <c r="U162" i="103" s="1"/>
  <c r="U163" i="103" s="1"/>
  <c r="U164" i="103" s="1"/>
  <c r="U165" i="103" s="1"/>
  <c r="U166" i="103" s="1"/>
  <c r="U167" i="103" s="1"/>
  <c r="U168" i="103" s="1"/>
  <c r="U169" i="103" s="1"/>
  <c r="U170" i="103" s="1"/>
  <c r="U171" i="103" s="1"/>
  <c r="U172" i="103" s="1"/>
  <c r="U173" i="103" s="1"/>
  <c r="U174" i="103" s="1"/>
  <c r="U175" i="103" s="1"/>
  <c r="U176" i="103" s="1"/>
  <c r="U177" i="103" s="1"/>
  <c r="U178" i="103" s="1"/>
  <c r="U179" i="103" s="1"/>
  <c r="U180" i="103" s="1"/>
  <c r="U181" i="103" s="1"/>
  <c r="U182" i="103" s="1"/>
  <c r="U183" i="103" s="1"/>
  <c r="U184" i="103" s="1"/>
  <c r="U185" i="103" s="1"/>
  <c r="U186" i="103" s="1"/>
  <c r="U187" i="103" s="1"/>
  <c r="U188" i="103" s="1"/>
  <c r="U189" i="103" s="1"/>
  <c r="U190" i="103" s="1"/>
  <c r="U191" i="103" s="1"/>
  <c r="U192" i="103" s="1"/>
  <c r="U193" i="103" s="1"/>
  <c r="U194" i="103" s="1"/>
  <c r="U195" i="103" s="1"/>
  <c r="U196" i="103" s="1"/>
  <c r="U197" i="103" s="1"/>
  <c r="U198" i="103" s="1"/>
  <c r="U199" i="103" s="1"/>
  <c r="U200" i="103" s="1"/>
  <c r="U201" i="103" s="1"/>
  <c r="U202" i="103" s="1"/>
  <c r="U203" i="103" s="1"/>
  <c r="U204" i="103" s="1"/>
  <c r="U205" i="103" s="1"/>
  <c r="U206" i="103" s="1"/>
  <c r="U207" i="103" s="1"/>
  <c r="U208" i="103" s="1"/>
  <c r="U209" i="103" s="1"/>
  <c r="U210" i="103" s="1"/>
  <c r="U211" i="103" s="1"/>
  <c r="U212" i="103" s="1"/>
  <c r="U213" i="103" s="1"/>
  <c r="U214" i="103" s="1"/>
  <c r="U215" i="103" s="1"/>
  <c r="U216" i="103" s="1"/>
  <c r="U217" i="103" s="1"/>
  <c r="U218" i="103" s="1"/>
  <c r="U219" i="103" s="1"/>
  <c r="U220" i="103" s="1"/>
  <c r="U221" i="103" s="1"/>
  <c r="U222" i="103" s="1"/>
  <c r="U223" i="103" s="1"/>
  <c r="U224" i="103" s="1"/>
  <c r="U225" i="103" s="1"/>
  <c r="U226" i="103" s="1"/>
  <c r="U227" i="103" s="1"/>
  <c r="U228" i="103" s="1"/>
  <c r="U229" i="103" s="1"/>
  <c r="U230" i="103" s="1"/>
  <c r="U231" i="103" s="1"/>
  <c r="U232" i="103" s="1"/>
  <c r="U233" i="103" s="1"/>
  <c r="U234" i="103" s="1"/>
  <c r="U235" i="103" s="1"/>
  <c r="U236" i="103" s="1"/>
  <c r="U237" i="103" s="1"/>
  <c r="U238" i="103" s="1"/>
  <c r="U239" i="103" s="1"/>
  <c r="U240" i="103" s="1"/>
  <c r="U241" i="103" s="1"/>
  <c r="U242" i="103" s="1"/>
  <c r="U243" i="103" s="1"/>
  <c r="U244" i="103" s="1"/>
  <c r="U245" i="103" s="1"/>
  <c r="U246" i="103" s="1"/>
  <c r="U247" i="103" s="1"/>
  <c r="U248" i="103" s="1"/>
  <c r="U249" i="103" s="1"/>
  <c r="U250" i="103" s="1"/>
  <c r="U251" i="103" s="1"/>
  <c r="U252" i="103" s="1"/>
  <c r="U253" i="103" s="1"/>
  <c r="U254" i="103" s="1"/>
  <c r="U255" i="103" s="1"/>
  <c r="U256" i="103" s="1"/>
  <c r="U257" i="103" s="1"/>
  <c r="U258" i="103" s="1"/>
  <c r="U259" i="103" s="1"/>
  <c r="U260" i="103" s="1"/>
  <c r="U261" i="103" s="1"/>
  <c r="U262" i="103" s="1"/>
  <c r="U263" i="103" s="1"/>
  <c r="U264" i="103" s="1"/>
  <c r="U265" i="103" s="1"/>
  <c r="U266" i="103" s="1"/>
  <c r="U267" i="103" s="1"/>
  <c r="U268" i="103" s="1"/>
  <c r="U269" i="103" s="1"/>
  <c r="U270" i="103" s="1"/>
  <c r="U271" i="103" s="1"/>
  <c r="U272" i="103" s="1"/>
  <c r="T203" i="103"/>
  <c r="W203" i="103" s="1"/>
  <c r="X203" i="103" s="1"/>
  <c r="T246" i="103"/>
  <c r="W246" i="103" s="1"/>
  <c r="X246" i="103" s="1"/>
  <c r="T217" i="103"/>
  <c r="W217" i="103" s="1"/>
  <c r="X217" i="103" s="1"/>
  <c r="T174" i="103"/>
  <c r="W174" i="103" s="1"/>
  <c r="X174" i="103" s="1"/>
  <c r="T172" i="103"/>
  <c r="W172" i="103" s="1"/>
  <c r="X172" i="103" s="1"/>
  <c r="T242" i="103"/>
  <c r="W242" i="103" s="1"/>
  <c r="X242" i="103" s="1"/>
  <c r="T227" i="103"/>
  <c r="W227" i="103" s="1"/>
  <c r="X227" i="103" s="1"/>
  <c r="T230" i="103"/>
  <c r="W230" i="103" s="1"/>
  <c r="X230" i="103" s="1"/>
  <c r="T176" i="103"/>
  <c r="W176" i="103" s="1"/>
  <c r="X176" i="103" s="1"/>
  <c r="T186" i="103"/>
  <c r="W186" i="103" s="1"/>
  <c r="X186" i="103" s="1"/>
  <c r="T220" i="103"/>
  <c r="W220" i="103" s="1"/>
  <c r="X220" i="103" s="1"/>
  <c r="T270" i="103"/>
  <c r="W270" i="103" s="1"/>
  <c r="X270" i="103" s="1"/>
  <c r="T168" i="103"/>
  <c r="W168" i="103" s="1"/>
  <c r="X168" i="103" s="1"/>
  <c r="T208" i="103"/>
  <c r="W208" i="103" s="1"/>
  <c r="X208" i="103" s="1"/>
  <c r="T228" i="103"/>
  <c r="W228" i="103" s="1"/>
  <c r="X228" i="103" s="1"/>
  <c r="T222" i="103"/>
  <c r="W222" i="103" s="1"/>
  <c r="X222" i="103" s="1"/>
  <c r="T218" i="103"/>
  <c r="W218" i="103" s="1"/>
  <c r="X218" i="103" s="1"/>
  <c r="T271" i="103"/>
  <c r="W271" i="103" s="1"/>
  <c r="X271" i="103" s="1"/>
  <c r="T257" i="103"/>
  <c r="W257" i="103" s="1"/>
  <c r="X257" i="103" s="1"/>
  <c r="T179" i="103"/>
  <c r="W179" i="103" s="1"/>
  <c r="X179" i="103" s="1"/>
  <c r="T190" i="103"/>
  <c r="W190" i="103" s="1"/>
  <c r="X190" i="103" s="1"/>
  <c r="T231" i="103"/>
  <c r="W231" i="103" s="1"/>
  <c r="X231" i="103" s="1"/>
  <c r="T267" i="103"/>
  <c r="W267" i="103" s="1"/>
  <c r="X267" i="103" s="1"/>
  <c r="T200" i="103"/>
  <c r="W200" i="103" s="1"/>
  <c r="X200" i="103" s="1"/>
  <c r="T221" i="103"/>
  <c r="W221" i="103" s="1"/>
  <c r="X221" i="103" s="1"/>
  <c r="T252" i="103"/>
  <c r="W252" i="103" s="1"/>
  <c r="X252" i="103" s="1"/>
  <c r="T177" i="103"/>
  <c r="W177" i="103" s="1"/>
  <c r="X177" i="103" s="1"/>
  <c r="T240" i="103"/>
  <c r="W240" i="103" s="1"/>
  <c r="X240" i="103" s="1"/>
  <c r="T266" i="103"/>
  <c r="W266" i="103" s="1"/>
  <c r="X266" i="103" s="1"/>
  <c r="T204" i="103"/>
  <c r="W204" i="103" s="1"/>
  <c r="X204" i="103" s="1"/>
  <c r="T244" i="103"/>
  <c r="W244" i="103" s="1"/>
  <c r="X244" i="103" s="1"/>
  <c r="T239" i="103"/>
  <c r="W239" i="103" s="1"/>
  <c r="X239" i="103" s="1"/>
  <c r="T197" i="103"/>
  <c r="W197" i="103" s="1"/>
  <c r="X197" i="103" s="1"/>
  <c r="T235" i="103"/>
  <c r="W235" i="103" s="1"/>
  <c r="X235" i="103" s="1"/>
  <c r="T184" i="103"/>
  <c r="W184" i="103" s="1"/>
  <c r="X184" i="103" s="1"/>
  <c r="T259" i="103"/>
  <c r="W259" i="103" s="1"/>
  <c r="X259" i="103" s="1"/>
  <c r="T171" i="103"/>
  <c r="W171" i="103" s="1"/>
  <c r="X171" i="103" s="1"/>
  <c r="T202" i="103"/>
  <c r="W202" i="103" s="1"/>
  <c r="X202" i="103" s="1"/>
  <c r="T198" i="103"/>
  <c r="W198" i="103" s="1"/>
  <c r="X198" i="103" s="1"/>
  <c r="T225" i="103"/>
  <c r="W225" i="103" s="1"/>
  <c r="X225" i="103" s="1"/>
  <c r="T183" i="103"/>
  <c r="W183" i="103" s="1"/>
  <c r="X183" i="103" s="1"/>
  <c r="T247" i="103"/>
  <c r="W247" i="103" s="1"/>
  <c r="X247" i="103" s="1"/>
  <c r="T206" i="103"/>
  <c r="W206" i="103" s="1"/>
  <c r="X206" i="103" s="1"/>
  <c r="T178" i="103"/>
  <c r="W178" i="103" s="1"/>
  <c r="X178" i="103" s="1"/>
  <c r="T205" i="103"/>
  <c r="W205" i="103" s="1"/>
  <c r="X205" i="103" s="1"/>
  <c r="T237" i="103"/>
  <c r="W237" i="103" s="1"/>
  <c r="X237" i="103" s="1"/>
  <c r="T173" i="103"/>
  <c r="W173" i="103" s="1"/>
  <c r="X173" i="103" s="1"/>
  <c r="T165" i="103"/>
  <c r="W165" i="103" s="1"/>
  <c r="X165" i="103" s="1"/>
  <c r="T213" i="103"/>
  <c r="W213" i="103" s="1"/>
  <c r="X213" i="103" s="1"/>
  <c r="T159" i="103"/>
  <c r="W159" i="103" s="1"/>
  <c r="X159" i="103" s="1"/>
  <c r="T262" i="103"/>
  <c r="W262" i="103" s="1"/>
  <c r="X262" i="103" s="1"/>
  <c r="T243" i="103"/>
  <c r="W243" i="103" s="1"/>
  <c r="X243" i="103" s="1"/>
  <c r="T260" i="103"/>
  <c r="W260" i="103" s="1"/>
  <c r="X260" i="103" s="1"/>
  <c r="T249" i="103"/>
  <c r="W249" i="103" s="1"/>
  <c r="X249" i="103" s="1"/>
  <c r="T216" i="103"/>
  <c r="W216" i="103" s="1"/>
  <c r="X216" i="103" s="1"/>
  <c r="T161" i="103"/>
  <c r="W161" i="103" s="1"/>
  <c r="X161" i="103" s="1"/>
  <c r="T224" i="103"/>
  <c r="W224" i="103" s="1"/>
  <c r="X224" i="103" s="1"/>
  <c r="T251" i="103"/>
  <c r="W251" i="103" s="1"/>
  <c r="X251" i="103" s="1"/>
  <c r="T229" i="103"/>
  <c r="W229" i="103" s="1"/>
  <c r="X229" i="103" s="1"/>
  <c r="T157" i="103"/>
  <c r="W157" i="103" s="1"/>
  <c r="X157" i="103" s="1"/>
  <c r="T236" i="103"/>
  <c r="W236" i="103" s="1"/>
  <c r="X236" i="103" s="1"/>
  <c r="T265" i="103"/>
  <c r="W265" i="103" s="1"/>
  <c r="X265" i="103" s="1"/>
  <c r="T181" i="103"/>
  <c r="W181" i="103" s="1"/>
  <c r="X181" i="103" s="1"/>
  <c r="T226" i="103"/>
  <c r="W226" i="103" s="1"/>
  <c r="X226" i="103" s="1"/>
  <c r="T175" i="103"/>
  <c r="W175" i="103" s="1"/>
  <c r="X175" i="103" s="1"/>
  <c r="T272" i="103"/>
  <c r="W272" i="103" s="1"/>
  <c r="X272" i="103" s="1"/>
  <c r="T254" i="103"/>
  <c r="W254" i="103" s="1"/>
  <c r="X254" i="103" s="1"/>
  <c r="T207" i="103"/>
  <c r="W207" i="103" s="1"/>
  <c r="X207" i="103" s="1"/>
  <c r="T258" i="103"/>
  <c r="W258" i="103" s="1"/>
  <c r="X258" i="103" s="1"/>
  <c r="T166" i="103"/>
  <c r="W166" i="103" s="1"/>
  <c r="X166" i="103" s="1"/>
  <c r="T214" i="103"/>
  <c r="W214" i="103" s="1"/>
  <c r="X214" i="103" s="1"/>
  <c r="T253" i="103"/>
  <c r="W253" i="103" s="1"/>
  <c r="X253" i="103" s="1"/>
  <c r="T201" i="103"/>
  <c r="W201" i="103" s="1"/>
  <c r="X201" i="103" s="1"/>
  <c r="T194" i="103"/>
  <c r="W194" i="103" s="1"/>
  <c r="X194" i="103" s="1"/>
  <c r="T212" i="103"/>
  <c r="W212" i="103" s="1"/>
  <c r="X212" i="103" s="1"/>
  <c r="T195" i="103"/>
  <c r="W195" i="103" s="1"/>
  <c r="X195" i="103" s="1"/>
  <c r="T269" i="103"/>
  <c r="W269" i="103" s="1"/>
  <c r="X269" i="103" s="1"/>
  <c r="T223" i="103"/>
  <c r="W223" i="103" s="1"/>
  <c r="X223" i="103" s="1"/>
  <c r="T188" i="103"/>
  <c r="W188" i="103" s="1"/>
  <c r="X188" i="103" s="1"/>
  <c r="T263" i="103"/>
  <c r="W263" i="103" s="1"/>
  <c r="X263" i="103" s="1"/>
  <c r="T164" i="103"/>
  <c r="W164" i="103" s="1"/>
  <c r="X164" i="103" s="1"/>
  <c r="T196" i="103"/>
  <c r="W196" i="103" s="1"/>
  <c r="X196" i="103" s="1"/>
  <c r="T160" i="103"/>
  <c r="W160" i="103" s="1"/>
  <c r="X160" i="103" s="1"/>
  <c r="T256" i="103"/>
  <c r="W256" i="103" s="1"/>
  <c r="X256" i="103" s="1"/>
  <c r="T156" i="103"/>
  <c r="W156" i="103" s="1"/>
  <c r="X156" i="103" s="1"/>
  <c r="T210" i="103"/>
  <c r="W210" i="103" s="1"/>
  <c r="X210" i="103" s="1"/>
  <c r="T261" i="103"/>
  <c r="W261" i="103" s="1"/>
  <c r="X261" i="103" s="1"/>
  <c r="T250" i="103"/>
  <c r="W250" i="103" s="1"/>
  <c r="X250" i="103" s="1"/>
  <c r="T158" i="103"/>
  <c r="W158" i="103" s="1"/>
  <c r="X158" i="103" s="1"/>
  <c r="T191" i="103"/>
  <c r="W191" i="103" s="1"/>
  <c r="X191" i="103" s="1"/>
  <c r="T245" i="103"/>
  <c r="W245" i="103" s="1"/>
  <c r="X245" i="103" s="1"/>
  <c r="T189" i="103"/>
  <c r="W189" i="103" s="1"/>
  <c r="X189" i="103" s="1"/>
  <c r="T182" i="103"/>
  <c r="W182" i="103" s="1"/>
  <c r="X182" i="103" s="1"/>
  <c r="T219" i="103"/>
  <c r="W219" i="103" s="1"/>
  <c r="X219" i="103" s="1"/>
  <c r="T234" i="103"/>
  <c r="W234" i="103" s="1"/>
  <c r="X234" i="103" s="1"/>
  <c r="T185" i="103"/>
  <c r="W185" i="103" s="1"/>
  <c r="X185" i="103" s="1"/>
  <c r="T268" i="103"/>
  <c r="W268" i="103" s="1"/>
  <c r="X268" i="103" s="1"/>
  <c r="T193" i="103"/>
  <c r="W193" i="103" s="1"/>
  <c r="X193" i="103" s="1"/>
  <c r="T163" i="103"/>
  <c r="W163" i="103" s="1"/>
  <c r="X163" i="103" s="1"/>
  <c r="T255" i="103"/>
  <c r="W255" i="103" s="1"/>
  <c r="X255" i="103" s="1"/>
  <c r="T169" i="103"/>
  <c r="W169" i="103" s="1"/>
  <c r="X169" i="103" s="1"/>
  <c r="T167" i="103"/>
  <c r="W167" i="103" s="1"/>
  <c r="X167" i="103" s="1"/>
  <c r="T199" i="103"/>
  <c r="W199" i="103" s="1"/>
  <c r="X199" i="103" s="1"/>
  <c r="T211" i="103"/>
  <c r="W211" i="103" s="1"/>
  <c r="X211" i="103" s="1"/>
  <c r="T233" i="103"/>
  <c r="W233" i="103" s="1"/>
  <c r="X233" i="103" s="1"/>
  <c r="T170" i="103"/>
  <c r="W170" i="103" s="1"/>
  <c r="X170" i="103" s="1"/>
  <c r="T264" i="103"/>
  <c r="W264" i="103" s="1"/>
  <c r="X264" i="103" s="1"/>
  <c r="T215" i="103"/>
  <c r="W215" i="103" s="1"/>
  <c r="X215" i="103" s="1"/>
  <c r="T180" i="103"/>
  <c r="W180" i="103" s="1"/>
  <c r="X180" i="103" s="1"/>
  <c r="T248" i="103"/>
  <c r="W248" i="103" s="1"/>
  <c r="X248" i="103" s="1"/>
  <c r="T187" i="103"/>
  <c r="W187" i="103" s="1"/>
  <c r="X187" i="103" s="1"/>
  <c r="T162" i="103"/>
  <c r="W162" i="103" s="1"/>
  <c r="X162" i="103" s="1"/>
  <c r="T155" i="103"/>
  <c r="W155" i="103" s="1"/>
  <c r="X155" i="103" s="1"/>
  <c r="T192" i="103"/>
  <c r="W192" i="103" s="1"/>
  <c r="X192" i="103" s="1"/>
  <c r="T154" i="103"/>
  <c r="W154" i="103" s="1"/>
  <c r="X154" i="103" s="1"/>
  <c r="T241" i="103"/>
  <c r="W241" i="103" s="1"/>
  <c r="X241" i="103" s="1"/>
  <c r="T238" i="103"/>
  <c r="W238" i="103" s="1"/>
  <c r="X238" i="103" s="1"/>
  <c r="T232" i="103"/>
  <c r="W232" i="103" s="1"/>
  <c r="X232" i="103" s="1"/>
  <c r="T209" i="103"/>
  <c r="W209" i="103" s="1"/>
  <c r="X209" i="103" s="1"/>
  <c r="T149" i="103"/>
  <c r="W149" i="103" s="1"/>
  <c r="X149" i="103" s="1"/>
  <c r="T152" i="103"/>
  <c r="W152" i="103" s="1"/>
  <c r="X152" i="103" s="1"/>
  <c r="T133" i="103"/>
  <c r="W133" i="103" s="1"/>
  <c r="X133" i="103" s="1"/>
  <c r="T136" i="103"/>
  <c r="W136" i="103" s="1"/>
  <c r="X136" i="103" s="1"/>
  <c r="T132" i="103"/>
  <c r="W132" i="103" s="1"/>
  <c r="X132" i="103" s="1"/>
  <c r="S142" i="104"/>
  <c r="R142" i="104"/>
  <c r="R143" i="104" s="1"/>
  <c r="R144" i="104" s="1"/>
  <c r="R145" i="104" s="1"/>
  <c r="R146" i="104" s="1"/>
  <c r="R147" i="104" s="1"/>
  <c r="R148" i="104" s="1"/>
  <c r="R149" i="104" s="1"/>
  <c r="R150" i="104" s="1"/>
  <c r="R151" i="104" s="1"/>
  <c r="R152" i="104" s="1"/>
  <c r="R153" i="104" s="1"/>
  <c r="R154" i="104" s="1"/>
  <c r="R155" i="104" s="1"/>
  <c r="R156" i="104" s="1"/>
  <c r="R157" i="104" s="1"/>
  <c r="R158" i="104" s="1"/>
  <c r="R159" i="104" s="1"/>
  <c r="R160" i="104" s="1"/>
  <c r="R161" i="104" s="1"/>
  <c r="R162" i="104" s="1"/>
  <c r="R163" i="104" s="1"/>
  <c r="R164" i="104" s="1"/>
  <c r="R165" i="104" s="1"/>
  <c r="R166" i="104" s="1"/>
  <c r="R167" i="104" s="1"/>
  <c r="R168" i="104" s="1"/>
  <c r="R169" i="104" s="1"/>
  <c r="R170" i="104" s="1"/>
  <c r="R171" i="104" s="1"/>
  <c r="R172" i="104" s="1"/>
  <c r="R173" i="104" s="1"/>
  <c r="R174" i="104" s="1"/>
  <c r="R175" i="104" s="1"/>
  <c r="R176" i="104" s="1"/>
  <c r="R177" i="104" s="1"/>
  <c r="R178" i="104" s="1"/>
  <c r="R179" i="104" s="1"/>
  <c r="R180" i="104" s="1"/>
  <c r="R181" i="104" s="1"/>
  <c r="R182" i="104" s="1"/>
  <c r="R183" i="104" s="1"/>
  <c r="R184" i="104" s="1"/>
  <c r="R185" i="104" s="1"/>
  <c r="R186" i="104" s="1"/>
  <c r="R187" i="104" s="1"/>
  <c r="R188" i="104" s="1"/>
  <c r="R189" i="104" s="1"/>
  <c r="R190" i="104" s="1"/>
  <c r="R191" i="104" s="1"/>
  <c r="R192" i="104" s="1"/>
  <c r="R193" i="104" s="1"/>
  <c r="R194" i="104" s="1"/>
  <c r="R195" i="104" s="1"/>
  <c r="R196" i="104" s="1"/>
  <c r="R197" i="104" s="1"/>
  <c r="R198" i="104" s="1"/>
  <c r="R199" i="104" s="1"/>
  <c r="R200" i="104" s="1"/>
  <c r="R201" i="104" s="1"/>
  <c r="R202" i="104" s="1"/>
  <c r="R203" i="104" s="1"/>
  <c r="R204" i="104" s="1"/>
  <c r="R205" i="104" s="1"/>
  <c r="R206" i="104" s="1"/>
  <c r="R207" i="104" s="1"/>
  <c r="R208" i="104" s="1"/>
  <c r="R209" i="104" s="1"/>
  <c r="R210" i="104" s="1"/>
  <c r="R211" i="104" s="1"/>
  <c r="R212" i="104" s="1"/>
  <c r="R213" i="104" s="1"/>
  <c r="R214" i="104" s="1"/>
  <c r="R215" i="104" s="1"/>
  <c r="R216" i="104" s="1"/>
  <c r="R217" i="104" s="1"/>
  <c r="R218" i="104" s="1"/>
  <c r="R219" i="104" s="1"/>
  <c r="R220" i="104" s="1"/>
  <c r="R221" i="104" s="1"/>
  <c r="R222" i="104" s="1"/>
  <c r="R223" i="104" s="1"/>
  <c r="R224" i="104" s="1"/>
  <c r="R225" i="104" s="1"/>
  <c r="R226" i="104" s="1"/>
  <c r="R227" i="104" s="1"/>
  <c r="R228" i="104" s="1"/>
  <c r="R229" i="104" s="1"/>
  <c r="R230" i="104" s="1"/>
  <c r="R231" i="104" s="1"/>
  <c r="R232" i="104" s="1"/>
  <c r="R233" i="104" s="1"/>
  <c r="R234" i="104" s="1"/>
  <c r="R235" i="104" s="1"/>
  <c r="R236" i="104" s="1"/>
  <c r="R237" i="104" s="1"/>
  <c r="R238" i="104" s="1"/>
  <c r="R239" i="104" s="1"/>
  <c r="R240" i="104" s="1"/>
  <c r="R241" i="104" s="1"/>
  <c r="R242" i="104" s="1"/>
  <c r="R243" i="104" s="1"/>
  <c r="R244" i="104" s="1"/>
  <c r="R245" i="104" s="1"/>
  <c r="R246" i="104" s="1"/>
  <c r="R247" i="104" s="1"/>
  <c r="R248" i="104" s="1"/>
  <c r="R249" i="104" s="1"/>
  <c r="R250" i="104" s="1"/>
  <c r="R251" i="104" s="1"/>
  <c r="R252" i="104" s="1"/>
  <c r="R253" i="104" s="1"/>
  <c r="R254" i="104" s="1"/>
  <c r="R255" i="104" s="1"/>
  <c r="R256" i="104" s="1"/>
  <c r="R257" i="104" s="1"/>
  <c r="R258" i="104" s="1"/>
  <c r="R259" i="104" s="1"/>
  <c r="R260" i="104" s="1"/>
  <c r="R261" i="104" s="1"/>
  <c r="R262" i="104" s="1"/>
  <c r="R263" i="104" s="1"/>
  <c r="R264" i="104" s="1"/>
  <c r="R265" i="104" s="1"/>
  <c r="R266" i="104" s="1"/>
  <c r="R267" i="104" s="1"/>
  <c r="R268" i="104" s="1"/>
  <c r="R269" i="104" s="1"/>
  <c r="R270" i="104" s="1"/>
  <c r="R271" i="104" s="1"/>
  <c r="R272" i="104" s="1"/>
  <c r="R273" i="104" s="1"/>
  <c r="R274" i="104" s="1"/>
  <c r="R275" i="104" s="1"/>
  <c r="R276" i="104" s="1"/>
  <c r="R277" i="104" s="1"/>
  <c r="R278" i="104" s="1"/>
  <c r="R279" i="104" s="1"/>
  <c r="R280" i="104" s="1"/>
  <c r="R281" i="104" s="1"/>
  <c r="R282" i="104" s="1"/>
  <c r="R283" i="104" s="1"/>
  <c r="R284" i="104" s="1"/>
  <c r="R285" i="104" s="1"/>
  <c r="R286" i="104" s="1"/>
  <c r="R287" i="104" s="1"/>
  <c r="R288" i="104" s="1"/>
  <c r="T138" i="103"/>
  <c r="W138" i="103" s="1"/>
  <c r="X138" i="103" s="1"/>
  <c r="T130" i="103"/>
  <c r="W130" i="103" s="1"/>
  <c r="X130" i="103" s="1"/>
  <c r="S100" i="104"/>
  <c r="U100" i="104" s="1"/>
  <c r="V100" i="104" s="1"/>
  <c r="R100" i="104"/>
  <c r="O128" i="64"/>
  <c r="R128" i="64" s="1"/>
  <c r="O129" i="64"/>
  <c r="R129" i="64" s="1"/>
  <c r="O136" i="64"/>
  <c r="R136" i="64" s="1"/>
  <c r="O138" i="64"/>
  <c r="R138" i="64" s="1"/>
  <c r="O141" i="64"/>
  <c r="S141" i="64" s="1"/>
  <c r="O133" i="64"/>
  <c r="R133" i="64" s="1"/>
  <c r="O131" i="64"/>
  <c r="R131" i="64" s="1"/>
  <c r="O135" i="64"/>
  <c r="R135" i="64" s="1"/>
  <c r="S183" i="64"/>
  <c r="S172" i="64"/>
  <c r="S165" i="64"/>
  <c r="S152" i="64"/>
  <c r="X37" i="77"/>
  <c r="X28" i="77"/>
  <c r="S143" i="64"/>
  <c r="S147" i="64"/>
  <c r="M6" i="64"/>
  <c r="J145" i="66"/>
  <c r="J146" i="66" s="1"/>
  <c r="J147" i="66" s="1"/>
  <c r="J148" i="66" s="1"/>
  <c r="J149" i="66" s="1"/>
  <c r="J150" i="66" s="1"/>
  <c r="J151" i="66" s="1"/>
  <c r="J152" i="66" s="1"/>
  <c r="J153" i="66" s="1"/>
  <c r="J154" i="66" s="1"/>
  <c r="J155" i="66" s="1"/>
  <c r="J156" i="66" s="1"/>
  <c r="J157" i="66" s="1"/>
  <c r="J158" i="66" s="1"/>
  <c r="J159" i="66" s="1"/>
  <c r="J160" i="66" s="1"/>
  <c r="J161" i="66" s="1"/>
  <c r="J162" i="66" s="1"/>
  <c r="J163" i="66" s="1"/>
  <c r="J164" i="66" s="1"/>
  <c r="J165" i="66" s="1"/>
  <c r="J166" i="66" s="1"/>
  <c r="J167" i="66" s="1"/>
  <c r="J168" i="66" s="1"/>
  <c r="J169" i="66" s="1"/>
  <c r="J170" i="66" s="1"/>
  <c r="J171" i="66" s="1"/>
  <c r="J172" i="66" s="1"/>
  <c r="J173" i="66" s="1"/>
  <c r="J174" i="66" s="1"/>
  <c r="J175" i="66" s="1"/>
  <c r="J176" i="66" s="1"/>
  <c r="J177" i="66" s="1"/>
  <c r="J178" i="66" s="1"/>
  <c r="J179" i="66" s="1"/>
  <c r="J180" i="66" s="1"/>
  <c r="J181" i="66" s="1"/>
  <c r="J182" i="66" s="1"/>
  <c r="O127" i="64"/>
  <c r="R127" i="64" s="1"/>
  <c r="O137" i="64"/>
  <c r="R137" i="64" s="1"/>
  <c r="O132" i="64"/>
  <c r="R148" i="64"/>
  <c r="S148" i="64"/>
  <c r="R146" i="64"/>
  <c r="S146" i="64"/>
  <c r="O142" i="64"/>
  <c r="Q2" i="62"/>
  <c r="Q1" i="62"/>
  <c r="O130" i="64"/>
  <c r="R150" i="64"/>
  <c r="S150" i="64"/>
  <c r="S151" i="64"/>
  <c r="O134" i="64"/>
  <c r="R145" i="64"/>
  <c r="S145" i="64"/>
  <c r="O139" i="64"/>
  <c r="O140" i="64"/>
  <c r="O2" i="62"/>
  <c r="O1" i="62"/>
  <c r="N2" i="62"/>
  <c r="N1" i="62"/>
  <c r="S201" i="64"/>
  <c r="S199" i="64"/>
  <c r="S117" i="64"/>
  <c r="C182" i="66"/>
  <c r="M1" i="62"/>
  <c r="M2" i="62"/>
  <c r="C202" i="66"/>
  <c r="S87" i="64"/>
  <c r="S75" i="64"/>
  <c r="BA80" i="62"/>
  <c r="B11" i="3"/>
  <c r="R141" i="64" l="1"/>
  <c r="S129" i="64"/>
  <c r="S143" i="104"/>
  <c r="U142" i="104"/>
  <c r="V142" i="104" s="1"/>
  <c r="P144" i="104"/>
  <c r="Q144" i="104" s="1"/>
  <c r="M145" i="104"/>
  <c r="J146" i="104"/>
  <c r="P143" i="104"/>
  <c r="Q143" i="104" s="1"/>
  <c r="S136" i="64"/>
  <c r="S128" i="64"/>
  <c r="S138" i="64"/>
  <c r="S133" i="64"/>
  <c r="S131" i="64"/>
  <c r="S135" i="64"/>
  <c r="S137" i="64"/>
  <c r="J183" i="66"/>
  <c r="J184" i="66" s="1"/>
  <c r="J185" i="66" s="1"/>
  <c r="J186" i="66" s="1"/>
  <c r="J187" i="66" s="1"/>
  <c r="J188" i="66" s="1"/>
  <c r="J189" i="66" s="1"/>
  <c r="J190" i="66" s="1"/>
  <c r="J191" i="66" s="1"/>
  <c r="J192" i="66" s="1"/>
  <c r="J193" i="66" s="1"/>
  <c r="J194" i="66" s="1"/>
  <c r="J195" i="66" s="1"/>
  <c r="J196" i="66" s="1"/>
  <c r="J197" i="66" s="1"/>
  <c r="J198" i="66" s="1"/>
  <c r="J199" i="66" s="1"/>
  <c r="J200" i="66" s="1"/>
  <c r="J201" i="66" s="1"/>
  <c r="J202" i="66" s="1"/>
  <c r="J203" i="66" s="1"/>
  <c r="J204" i="66" s="1"/>
  <c r="J205" i="66" s="1"/>
  <c r="J206" i="66" s="1"/>
  <c r="J207" i="66" s="1"/>
  <c r="J208" i="66" s="1"/>
  <c r="J209" i="66" s="1"/>
  <c r="J210" i="66" s="1"/>
  <c r="J211" i="66" s="1"/>
  <c r="J212" i="66" s="1"/>
  <c r="J213" i="66" s="1"/>
  <c r="J214" i="66" s="1"/>
  <c r="J215" i="66" s="1"/>
  <c r="J216" i="66" s="1"/>
  <c r="J217" i="66" s="1"/>
  <c r="J218" i="66" s="1"/>
  <c r="J219" i="66" s="1"/>
  <c r="J220" i="66" s="1"/>
  <c r="J221" i="66" s="1"/>
  <c r="J222" i="66" s="1"/>
  <c r="J223" i="66" s="1"/>
  <c r="J224" i="66" s="1"/>
  <c r="J225" i="66" s="1"/>
  <c r="J226" i="66" s="1"/>
  <c r="J227" i="66" s="1"/>
  <c r="J228" i="66" s="1"/>
  <c r="J229" i="66" s="1"/>
  <c r="J230" i="66" s="1"/>
  <c r="J231" i="66" s="1"/>
  <c r="J232" i="66" s="1"/>
  <c r="J233" i="66" s="1"/>
  <c r="J234" i="66" s="1"/>
  <c r="J235" i="66" s="1"/>
  <c r="J236" i="66" s="1"/>
  <c r="J237" i="66" s="1"/>
  <c r="J238" i="66" s="1"/>
  <c r="J239" i="66" s="1"/>
  <c r="J240" i="66" s="1"/>
  <c r="J241" i="66" s="1"/>
  <c r="J242" i="66" s="1"/>
  <c r="J243" i="66" s="1"/>
  <c r="J244" i="66" s="1"/>
  <c r="J245" i="66" s="1"/>
  <c r="J246" i="66" s="1"/>
  <c r="J247" i="66" s="1"/>
  <c r="J248" i="66" s="1"/>
  <c r="J249" i="66" s="1"/>
  <c r="J250" i="66" s="1"/>
  <c r="J251" i="66" s="1"/>
  <c r="J252" i="66" s="1"/>
  <c r="J253" i="66" s="1"/>
  <c r="J254" i="66" s="1"/>
  <c r="J255" i="66" s="1"/>
  <c r="J256" i="66" s="1"/>
  <c r="J257" i="66" s="1"/>
  <c r="J258" i="66" s="1"/>
  <c r="J259" i="66" s="1"/>
  <c r="J260" i="66" s="1"/>
  <c r="J261" i="66" s="1"/>
  <c r="J262" i="66" s="1"/>
  <c r="J263" i="66" s="1"/>
  <c r="J264" i="66" s="1"/>
  <c r="J265" i="66" s="1"/>
  <c r="J266" i="66" s="1"/>
  <c r="J267" i="66" s="1"/>
  <c r="J268" i="66" s="1"/>
  <c r="J269" i="66" s="1"/>
  <c r="J270" i="66" s="1"/>
  <c r="J271" i="66" s="1"/>
  <c r="J272" i="66" s="1"/>
  <c r="J273" i="66" s="1"/>
  <c r="J274" i="66" s="1"/>
  <c r="J275" i="66" s="1"/>
  <c r="J276" i="66" s="1"/>
  <c r="J277" i="66" s="1"/>
  <c r="J278" i="66" s="1"/>
  <c r="J279" i="66" s="1"/>
  <c r="J280" i="66" s="1"/>
  <c r="J281" i="66" s="1"/>
  <c r="J282" i="66" s="1"/>
  <c r="J283" i="66" s="1"/>
  <c r="J284" i="66" s="1"/>
  <c r="J285" i="66" s="1"/>
  <c r="J286" i="66" s="1"/>
  <c r="J287" i="66" s="1"/>
  <c r="J288" i="66" s="1"/>
  <c r="R142" i="64"/>
  <c r="S142" i="64"/>
  <c r="R139" i="64"/>
  <c r="S139" i="64"/>
  <c r="R140" i="64"/>
  <c r="S140" i="64"/>
  <c r="R130" i="64"/>
  <c r="S130" i="64"/>
  <c r="R132" i="64"/>
  <c r="S132" i="64"/>
  <c r="R134" i="64"/>
  <c r="S134" i="64"/>
  <c r="BA81" i="62"/>
  <c r="X75" i="66"/>
  <c r="B12" i="3"/>
  <c r="P145" i="104" l="1"/>
  <c r="Q145" i="104" s="1"/>
  <c r="J147" i="104"/>
  <c r="M146" i="104"/>
  <c r="S144" i="104"/>
  <c r="U143" i="104"/>
  <c r="V143" i="104" s="1"/>
  <c r="M221" i="66"/>
  <c r="M222" i="66"/>
  <c r="BA82" i="62"/>
  <c r="B13" i="3"/>
  <c r="P146" i="104" l="1"/>
  <c r="Q146" i="104" s="1"/>
  <c r="S145" i="104"/>
  <c r="U144" i="104"/>
  <c r="V144" i="104" s="1"/>
  <c r="J148" i="104"/>
  <c r="M147" i="104"/>
  <c r="M223" i="66"/>
  <c r="BA83" i="62"/>
  <c r="U75" i="66"/>
  <c r="B14" i="3"/>
  <c r="P147" i="104" l="1"/>
  <c r="Q147" i="104" s="1"/>
  <c r="S146" i="104"/>
  <c r="U145" i="104"/>
  <c r="V145" i="104" s="1"/>
  <c r="J149" i="104"/>
  <c r="M148" i="104"/>
  <c r="V76" i="66"/>
  <c r="V75" i="66"/>
  <c r="M224" i="66"/>
  <c r="BA84" i="62"/>
  <c r="B15" i="3"/>
  <c r="M149" i="104" l="1"/>
  <c r="J150" i="104"/>
  <c r="S147" i="104"/>
  <c r="U146" i="104"/>
  <c r="V146" i="104" s="1"/>
  <c r="P148" i="104"/>
  <c r="Q148" i="104" s="1"/>
  <c r="M225" i="66"/>
  <c r="BA85" i="62"/>
  <c r="U77" i="66"/>
  <c r="V77" i="66" s="1"/>
  <c r="B16" i="3"/>
  <c r="S148" i="104" l="1"/>
  <c r="U147" i="104"/>
  <c r="V147" i="104" s="1"/>
  <c r="J151" i="104"/>
  <c r="M150" i="104"/>
  <c r="P149" i="104"/>
  <c r="Q149" i="104" s="1"/>
  <c r="M226" i="66"/>
  <c r="U78" i="66"/>
  <c r="V78" i="66" s="1"/>
  <c r="BA86" i="62"/>
  <c r="B17" i="3"/>
  <c r="J152" i="104" l="1"/>
  <c r="M151" i="104"/>
  <c r="P150" i="104"/>
  <c r="Q150" i="104" s="1"/>
  <c r="S149" i="104"/>
  <c r="U148" i="104"/>
  <c r="V148" i="104" s="1"/>
  <c r="M227" i="66"/>
  <c r="BA87" i="62"/>
  <c r="U79" i="66"/>
  <c r="V79" i="66" s="1"/>
  <c r="B18" i="3"/>
  <c r="P151" i="104" l="1"/>
  <c r="Q151" i="104" s="1"/>
  <c r="S150" i="104"/>
  <c r="U149" i="104"/>
  <c r="V149" i="104" s="1"/>
  <c r="J153" i="104"/>
  <c r="M152" i="104"/>
  <c r="M228" i="66"/>
  <c r="U80" i="66"/>
  <c r="V80" i="66" s="1"/>
  <c r="BA88" i="62"/>
  <c r="B19" i="3"/>
  <c r="P152" i="104" l="1"/>
  <c r="Q152" i="104" s="1"/>
  <c r="J154" i="104"/>
  <c r="M153" i="104"/>
  <c r="S151" i="104"/>
  <c r="U150" i="104"/>
  <c r="V150" i="104" s="1"/>
  <c r="M229" i="66"/>
  <c r="BA89" i="62"/>
  <c r="U81" i="66"/>
  <c r="V81" i="66" s="1"/>
  <c r="B20" i="3"/>
  <c r="P153" i="104" l="1"/>
  <c r="Q153" i="104" s="1"/>
  <c r="S152" i="104"/>
  <c r="U151" i="104"/>
  <c r="V151" i="104" s="1"/>
  <c r="J155" i="104"/>
  <c r="M154" i="104"/>
  <c r="M230" i="66"/>
  <c r="U82" i="66"/>
  <c r="V82" i="66" s="1"/>
  <c r="BA90" i="62"/>
  <c r="B21" i="3"/>
  <c r="P154" i="104" l="1"/>
  <c r="Q154" i="104" s="1"/>
  <c r="J156" i="104"/>
  <c r="M155" i="104"/>
  <c r="S153" i="104"/>
  <c r="U152" i="104"/>
  <c r="V152" i="104" s="1"/>
  <c r="M231" i="66"/>
  <c r="BA91" i="62"/>
  <c r="U83" i="66"/>
  <c r="V83" i="66" s="1"/>
  <c r="B22" i="3"/>
  <c r="P155" i="104" l="1"/>
  <c r="Q155" i="104" s="1"/>
  <c r="S154" i="104"/>
  <c r="U153" i="104"/>
  <c r="V153" i="104" s="1"/>
  <c r="J157" i="104"/>
  <c r="M156" i="104"/>
  <c r="M232" i="66"/>
  <c r="U84" i="66"/>
  <c r="V84" i="66" s="1"/>
  <c r="BA92" i="62"/>
  <c r="B23" i="3"/>
  <c r="P156" i="104" l="1"/>
  <c r="Q156" i="104" s="1"/>
  <c r="M157" i="104"/>
  <c r="J158" i="104"/>
  <c r="S155" i="104"/>
  <c r="U154" i="104"/>
  <c r="V154" i="104" s="1"/>
  <c r="M233" i="66"/>
  <c r="BA93" i="62"/>
  <c r="U85" i="66"/>
  <c r="V85" i="66" s="1"/>
  <c r="B24" i="3"/>
  <c r="M158" i="104" l="1"/>
  <c r="J159" i="104"/>
  <c r="S156" i="104"/>
  <c r="U155" i="104"/>
  <c r="V155" i="104" s="1"/>
  <c r="P157" i="104"/>
  <c r="Q157" i="104" s="1"/>
  <c r="M234" i="66"/>
  <c r="U86" i="66"/>
  <c r="V86" i="66" s="1"/>
  <c r="BA94" i="62"/>
  <c r="B25" i="3"/>
  <c r="S157" i="104" l="1"/>
  <c r="U156" i="104"/>
  <c r="V156" i="104" s="1"/>
  <c r="M159" i="104"/>
  <c r="J160" i="104"/>
  <c r="P158" i="104"/>
  <c r="Q158" i="104" s="1"/>
  <c r="M235" i="66"/>
  <c r="BA95" i="62"/>
  <c r="U87" i="66"/>
  <c r="V87" i="66" s="1"/>
  <c r="B26" i="3"/>
  <c r="J161" i="104" l="1"/>
  <c r="M160" i="104"/>
  <c r="P159" i="104"/>
  <c r="Q159" i="104" s="1"/>
  <c r="S158" i="104"/>
  <c r="U157" i="104"/>
  <c r="V157" i="104" s="1"/>
  <c r="M236" i="66"/>
  <c r="U88" i="66"/>
  <c r="V88" i="66" s="1"/>
  <c r="BA96" i="62"/>
  <c r="B27" i="3"/>
  <c r="S159" i="104" l="1"/>
  <c r="U158" i="104"/>
  <c r="V158" i="104" s="1"/>
  <c r="P160" i="104"/>
  <c r="Q160" i="104" s="1"/>
  <c r="M161" i="104"/>
  <c r="J162" i="104"/>
  <c r="M237" i="66"/>
  <c r="BA97" i="62"/>
  <c r="U89" i="66"/>
  <c r="V89" i="66" s="1"/>
  <c r="B28" i="3"/>
  <c r="P161" i="104" l="1"/>
  <c r="Q161" i="104" s="1"/>
  <c r="J163" i="104"/>
  <c r="M162" i="104"/>
  <c r="S160" i="104"/>
  <c r="U159" i="104"/>
  <c r="V159" i="104" s="1"/>
  <c r="M238" i="66"/>
  <c r="U90" i="66"/>
  <c r="V90" i="66" s="1"/>
  <c r="BA98" i="62"/>
  <c r="B29" i="3"/>
  <c r="J164" i="104" l="1"/>
  <c r="M163" i="104"/>
  <c r="S161" i="104"/>
  <c r="U160" i="104"/>
  <c r="V160" i="104" s="1"/>
  <c r="P162" i="104"/>
  <c r="Q162" i="104" s="1"/>
  <c r="M239" i="66"/>
  <c r="BA99" i="62"/>
  <c r="U91" i="66"/>
  <c r="V91" i="66" s="1"/>
  <c r="B30" i="3"/>
  <c r="S162" i="104" l="1"/>
  <c r="U161" i="104"/>
  <c r="V161" i="104" s="1"/>
  <c r="P163" i="104"/>
  <c r="Q163" i="104" s="1"/>
  <c r="J165" i="104"/>
  <c r="M164" i="104"/>
  <c r="M240" i="66"/>
  <c r="BA100" i="62"/>
  <c r="U92" i="66"/>
  <c r="V92" i="66" s="1"/>
  <c r="B31" i="3"/>
  <c r="J166" i="104" l="1"/>
  <c r="M165" i="104"/>
  <c r="P164" i="104"/>
  <c r="Q164" i="104" s="1"/>
  <c r="S163" i="104"/>
  <c r="U162" i="104"/>
  <c r="V162" i="104" s="1"/>
  <c r="M241" i="66"/>
  <c r="U93" i="66"/>
  <c r="V93" i="66" s="1"/>
  <c r="BA101" i="62"/>
  <c r="B32" i="3"/>
  <c r="S164" i="104" l="1"/>
  <c r="U163" i="104"/>
  <c r="V163" i="104" s="1"/>
  <c r="P165" i="104"/>
  <c r="Q165" i="104" s="1"/>
  <c r="M166" i="104"/>
  <c r="J167" i="104"/>
  <c r="M242" i="66"/>
  <c r="BA102" i="62"/>
  <c r="U94" i="66"/>
  <c r="V94" i="66" s="1"/>
  <c r="B33" i="3"/>
  <c r="J168" i="104" l="1"/>
  <c r="M167" i="104"/>
  <c r="P166" i="104"/>
  <c r="Q166" i="104" s="1"/>
  <c r="S165" i="104"/>
  <c r="U164" i="104"/>
  <c r="V164" i="104" s="1"/>
  <c r="M243" i="66"/>
  <c r="U95" i="66"/>
  <c r="V95" i="66" s="1"/>
  <c r="BA103" i="62"/>
  <c r="B34" i="3"/>
  <c r="S166" i="104" l="1"/>
  <c r="U165" i="104"/>
  <c r="V165" i="104" s="1"/>
  <c r="P167" i="104"/>
  <c r="Q167" i="104" s="1"/>
  <c r="J169" i="104"/>
  <c r="M168" i="104"/>
  <c r="M244" i="66"/>
  <c r="U96" i="66"/>
  <c r="V96" i="66" s="1"/>
  <c r="BA104" i="62"/>
  <c r="B35" i="3"/>
  <c r="M169" i="104" l="1"/>
  <c r="J170" i="104"/>
  <c r="P168" i="104"/>
  <c r="Q168" i="104" s="1"/>
  <c r="S167" i="104"/>
  <c r="U166" i="104"/>
  <c r="V166" i="104" s="1"/>
  <c r="M245" i="66"/>
  <c r="BA105" i="62"/>
  <c r="U97" i="66"/>
  <c r="V97" i="66" s="1"/>
  <c r="B36" i="3"/>
  <c r="S168" i="104" l="1"/>
  <c r="U167" i="104"/>
  <c r="V167" i="104" s="1"/>
  <c r="M170" i="104"/>
  <c r="J171" i="104"/>
  <c r="P169" i="104"/>
  <c r="Q169" i="104" s="1"/>
  <c r="M246" i="66"/>
  <c r="U98" i="66"/>
  <c r="V98" i="66" s="1"/>
  <c r="BA106" i="62"/>
  <c r="B37" i="3"/>
  <c r="J172" i="104" l="1"/>
  <c r="M171" i="104"/>
  <c r="P170" i="104"/>
  <c r="Q170" i="104" s="1"/>
  <c r="S169" i="104"/>
  <c r="U168" i="104"/>
  <c r="V168" i="104" s="1"/>
  <c r="M247" i="66"/>
  <c r="BA107" i="62"/>
  <c r="U99" i="66"/>
  <c r="V99" i="66" s="1"/>
  <c r="B38" i="3"/>
  <c r="S170" i="104" l="1"/>
  <c r="U169" i="104"/>
  <c r="V169" i="104" s="1"/>
  <c r="P171" i="104"/>
  <c r="Q171" i="104" s="1"/>
  <c r="M172" i="104"/>
  <c r="J173" i="104"/>
  <c r="M248" i="66"/>
  <c r="U100" i="66"/>
  <c r="V100" i="66" s="1"/>
  <c r="BA108" i="62"/>
  <c r="B39" i="3"/>
  <c r="M173" i="104" l="1"/>
  <c r="J174" i="104"/>
  <c r="P172" i="104"/>
  <c r="Q172" i="104" s="1"/>
  <c r="S171" i="104"/>
  <c r="U170" i="104"/>
  <c r="V170" i="104" s="1"/>
  <c r="M249" i="66"/>
  <c r="BA109" i="62"/>
  <c r="U101" i="66"/>
  <c r="V101" i="66" s="1"/>
  <c r="B40" i="3"/>
  <c r="M174" i="104" l="1"/>
  <c r="J175" i="104"/>
  <c r="S172" i="104"/>
  <c r="U171" i="104"/>
  <c r="V171" i="104" s="1"/>
  <c r="P173" i="104"/>
  <c r="Q173" i="104" s="1"/>
  <c r="M250" i="66"/>
  <c r="U102" i="66"/>
  <c r="V102" i="66" s="1"/>
  <c r="BA110" i="62"/>
  <c r="B41" i="3"/>
  <c r="S173" i="104" l="1"/>
  <c r="U172" i="104"/>
  <c r="V172" i="104" s="1"/>
  <c r="J176" i="104"/>
  <c r="M175" i="104"/>
  <c r="P174" i="104"/>
  <c r="Q174" i="104" s="1"/>
  <c r="M251" i="66"/>
  <c r="U103" i="66"/>
  <c r="V103" i="66" s="1"/>
  <c r="BA111" i="62"/>
  <c r="B42" i="3"/>
  <c r="P175" i="104" l="1"/>
  <c r="Q175" i="104" s="1"/>
  <c r="J177" i="104"/>
  <c r="M176" i="104"/>
  <c r="S174" i="104"/>
  <c r="U173" i="104"/>
  <c r="V173" i="104" s="1"/>
  <c r="M252" i="66"/>
  <c r="BA112" i="62"/>
  <c r="U104" i="66"/>
  <c r="V104" i="66" s="1"/>
  <c r="B43" i="3"/>
  <c r="S175" i="104" l="1"/>
  <c r="U174" i="104"/>
  <c r="V174" i="104" s="1"/>
  <c r="M177" i="104"/>
  <c r="J178" i="104"/>
  <c r="P176" i="104"/>
  <c r="Q176" i="104" s="1"/>
  <c r="M253" i="66"/>
  <c r="U105" i="66"/>
  <c r="V105" i="66" s="1"/>
  <c r="BA113" i="62"/>
  <c r="B44" i="3"/>
  <c r="J179" i="104" l="1"/>
  <c r="M178" i="104"/>
  <c r="P177" i="104"/>
  <c r="Q177" i="104" s="1"/>
  <c r="S176" i="104"/>
  <c r="U175" i="104"/>
  <c r="V175" i="104" s="1"/>
  <c r="M254" i="66"/>
  <c r="BA114" i="62"/>
  <c r="U106" i="66"/>
  <c r="V106" i="66" s="1"/>
  <c r="B45" i="3"/>
  <c r="S177" i="104" l="1"/>
  <c r="U176" i="104"/>
  <c r="V176" i="104" s="1"/>
  <c r="P178" i="104"/>
  <c r="Q178" i="104" s="1"/>
  <c r="J180" i="104"/>
  <c r="M179" i="104"/>
  <c r="M255" i="66"/>
  <c r="BA115" i="62"/>
  <c r="U107" i="66"/>
  <c r="V107" i="66" s="1"/>
  <c r="B46" i="3"/>
  <c r="P179" i="104" l="1"/>
  <c r="Q179" i="104" s="1"/>
  <c r="J181" i="104"/>
  <c r="M180" i="104"/>
  <c r="S178" i="104"/>
  <c r="U177" i="104"/>
  <c r="V177" i="104" s="1"/>
  <c r="M256" i="66"/>
  <c r="U108" i="66"/>
  <c r="V108" i="66" s="1"/>
  <c r="BA116" i="62"/>
  <c r="B47" i="3"/>
  <c r="P180" i="104" l="1"/>
  <c r="Q180" i="104" s="1"/>
  <c r="S179" i="104"/>
  <c r="U178" i="104"/>
  <c r="V178" i="104" s="1"/>
  <c r="J182" i="104"/>
  <c r="M181" i="104"/>
  <c r="M257" i="66"/>
  <c r="BA117" i="62"/>
  <c r="U109" i="66"/>
  <c r="V109" i="66" s="1"/>
  <c r="B48" i="3"/>
  <c r="P181" i="104" l="1"/>
  <c r="Q181" i="104" s="1"/>
  <c r="S180" i="104"/>
  <c r="U179" i="104"/>
  <c r="V179" i="104" s="1"/>
  <c r="J183" i="104"/>
  <c r="M182" i="104"/>
  <c r="M258" i="66"/>
  <c r="U110" i="66"/>
  <c r="V110" i="66" s="1"/>
  <c r="BA118" i="62"/>
  <c r="B49" i="3"/>
  <c r="J184" i="104" l="1"/>
  <c r="M183" i="104"/>
  <c r="S181" i="104"/>
  <c r="U180" i="104"/>
  <c r="V180" i="104" s="1"/>
  <c r="P182" i="104"/>
  <c r="Q182" i="104" s="1"/>
  <c r="M259" i="66"/>
  <c r="BA119" i="62"/>
  <c r="U111" i="66"/>
  <c r="V111" i="66" s="1"/>
  <c r="B50" i="3"/>
  <c r="S182" i="104" l="1"/>
  <c r="U181" i="104"/>
  <c r="V181" i="104" s="1"/>
  <c r="P183" i="104"/>
  <c r="Q183" i="104" s="1"/>
  <c r="J185" i="104"/>
  <c r="M184" i="104"/>
  <c r="M260" i="66"/>
  <c r="U112" i="66"/>
  <c r="V112" i="66" s="1"/>
  <c r="BA120" i="62"/>
  <c r="B51" i="3"/>
  <c r="P184" i="104" l="1"/>
  <c r="Q184" i="104" s="1"/>
  <c r="J186" i="104"/>
  <c r="M185" i="104"/>
  <c r="S183" i="104"/>
  <c r="U182" i="104"/>
  <c r="V182" i="104" s="1"/>
  <c r="M261" i="66"/>
  <c r="BA121" i="62"/>
  <c r="U113" i="66"/>
  <c r="V113" i="66" s="1"/>
  <c r="B52" i="3"/>
  <c r="P185" i="104" l="1"/>
  <c r="Q185" i="104" s="1"/>
  <c r="J187" i="104"/>
  <c r="M186" i="104"/>
  <c r="S184" i="104"/>
  <c r="U183" i="104"/>
  <c r="V183" i="104" s="1"/>
  <c r="M262" i="66"/>
  <c r="U114" i="66"/>
  <c r="V114" i="66" s="1"/>
  <c r="BA122" i="62"/>
  <c r="B53" i="3"/>
  <c r="J188" i="104" l="1"/>
  <c r="M187" i="104"/>
  <c r="S185" i="104"/>
  <c r="U184" i="104"/>
  <c r="V184" i="104" s="1"/>
  <c r="P186" i="104"/>
  <c r="Q186" i="104" s="1"/>
  <c r="M263" i="66"/>
  <c r="BA123" i="62"/>
  <c r="U115" i="66"/>
  <c r="V115" i="66" s="1"/>
  <c r="B54" i="3"/>
  <c r="S186" i="104" l="1"/>
  <c r="U185" i="104"/>
  <c r="V185" i="104" s="1"/>
  <c r="P187" i="104"/>
  <c r="Q187" i="104" s="1"/>
  <c r="M188" i="104"/>
  <c r="J189" i="104"/>
  <c r="M264" i="66"/>
  <c r="U116" i="66"/>
  <c r="V116" i="66" s="1"/>
  <c r="BA124" i="62"/>
  <c r="B55" i="3"/>
  <c r="J190" i="104" l="1"/>
  <c r="M189" i="104"/>
  <c r="P188" i="104"/>
  <c r="Q188" i="104" s="1"/>
  <c r="S187" i="104"/>
  <c r="U186" i="104"/>
  <c r="V186" i="104" s="1"/>
  <c r="M265" i="66"/>
  <c r="U117" i="66"/>
  <c r="V117" i="66" s="1"/>
  <c r="BA125" i="62"/>
  <c r="B56" i="3"/>
  <c r="S188" i="104" l="1"/>
  <c r="U187" i="104"/>
  <c r="V187" i="104" s="1"/>
  <c r="P189" i="104"/>
  <c r="Q189" i="104" s="1"/>
  <c r="J191" i="104"/>
  <c r="M190" i="104"/>
  <c r="M266" i="66"/>
  <c r="U118" i="66"/>
  <c r="V118" i="66" s="1"/>
  <c r="BA126" i="62"/>
  <c r="B57" i="3"/>
  <c r="P190" i="104" l="1"/>
  <c r="Q190" i="104" s="1"/>
  <c r="J192" i="104"/>
  <c r="M191" i="104"/>
  <c r="S189" i="104"/>
  <c r="U188" i="104"/>
  <c r="V188" i="104" s="1"/>
  <c r="M267" i="66"/>
  <c r="BA127" i="62"/>
  <c r="U119" i="66"/>
  <c r="V119" i="66" s="1"/>
  <c r="B58" i="3"/>
  <c r="S190" i="104" l="1"/>
  <c r="U189" i="104"/>
  <c r="V189" i="104" s="1"/>
  <c r="P191" i="104"/>
  <c r="Q191" i="104" s="1"/>
  <c r="J193" i="104"/>
  <c r="M192" i="104"/>
  <c r="M268" i="66"/>
  <c r="U120" i="66"/>
  <c r="V120" i="66" s="1"/>
  <c r="BA128" i="62"/>
  <c r="B59" i="3"/>
  <c r="J194" i="104" l="1"/>
  <c r="M193" i="104"/>
  <c r="P192" i="104"/>
  <c r="Q192" i="104" s="1"/>
  <c r="S191" i="104"/>
  <c r="U190" i="104"/>
  <c r="V190" i="104" s="1"/>
  <c r="M269" i="66"/>
  <c r="BA129" i="62"/>
  <c r="U121" i="66"/>
  <c r="V121" i="66" s="1"/>
  <c r="B60" i="3"/>
  <c r="S192" i="104" l="1"/>
  <c r="U191" i="104"/>
  <c r="V191" i="104" s="1"/>
  <c r="P193" i="104"/>
  <c r="Q193" i="104" s="1"/>
  <c r="J195" i="104"/>
  <c r="M194" i="104"/>
  <c r="M270" i="66"/>
  <c r="U122" i="66"/>
  <c r="V122" i="66" s="1"/>
  <c r="BA130" i="62"/>
  <c r="B61" i="3"/>
  <c r="P194" i="104" l="1"/>
  <c r="Q194" i="104" s="1"/>
  <c r="J196" i="104"/>
  <c r="M195" i="104"/>
  <c r="S193" i="104"/>
  <c r="U192" i="104"/>
  <c r="V192" i="104" s="1"/>
  <c r="M271" i="66"/>
  <c r="BA131" i="62"/>
  <c r="U123" i="66"/>
  <c r="V123" i="66" s="1"/>
  <c r="B62" i="3"/>
  <c r="M196" i="104" l="1"/>
  <c r="J197" i="104"/>
  <c r="S194" i="104"/>
  <c r="U193" i="104"/>
  <c r="V193" i="104" s="1"/>
  <c r="P195" i="104"/>
  <c r="Q195" i="104" s="1"/>
  <c r="M272" i="66"/>
  <c r="U124" i="66"/>
  <c r="V124" i="66" s="1"/>
  <c r="BA132" i="62"/>
  <c r="B63" i="3"/>
  <c r="S195" i="104" l="1"/>
  <c r="U194" i="104"/>
  <c r="V194" i="104" s="1"/>
  <c r="M197" i="104"/>
  <c r="J198" i="104"/>
  <c r="P196" i="104"/>
  <c r="Q196" i="104" s="1"/>
  <c r="M273" i="66"/>
  <c r="BA133" i="62"/>
  <c r="U125" i="66"/>
  <c r="V125" i="66" s="1"/>
  <c r="B64" i="3"/>
  <c r="J199" i="104" l="1"/>
  <c r="M198" i="104"/>
  <c r="P197" i="104"/>
  <c r="Q197" i="104" s="1"/>
  <c r="S196" i="104"/>
  <c r="U195" i="104"/>
  <c r="V195" i="104" s="1"/>
  <c r="M274" i="66"/>
  <c r="U126" i="66"/>
  <c r="V126" i="66" s="1"/>
  <c r="BA134" i="62"/>
  <c r="B65" i="3"/>
  <c r="S197" i="104" l="1"/>
  <c r="U196" i="104"/>
  <c r="V196" i="104" s="1"/>
  <c r="P198" i="104"/>
  <c r="Q198" i="104" s="1"/>
  <c r="M199" i="104"/>
  <c r="J200" i="104"/>
  <c r="M275" i="66"/>
  <c r="BA135" i="62"/>
  <c r="R143" i="66"/>
  <c r="B66" i="3"/>
  <c r="P199" i="104" l="1"/>
  <c r="Q199" i="104" s="1"/>
  <c r="J201" i="104"/>
  <c r="M200" i="104"/>
  <c r="S198" i="104"/>
  <c r="U197" i="104"/>
  <c r="V197" i="104" s="1"/>
  <c r="M276" i="66"/>
  <c r="BA136" i="62"/>
  <c r="R144" i="66"/>
  <c r="B67" i="3"/>
  <c r="S199" i="104" l="1"/>
  <c r="U198" i="104"/>
  <c r="V198" i="104" s="1"/>
  <c r="P200" i="104"/>
  <c r="Q200" i="104" s="1"/>
  <c r="M201" i="104"/>
  <c r="J202" i="104"/>
  <c r="M277" i="66"/>
  <c r="BA137" i="62"/>
  <c r="R145" i="66"/>
  <c r="B68" i="3"/>
  <c r="P201" i="104" l="1"/>
  <c r="Q201" i="104" s="1"/>
  <c r="J203" i="104"/>
  <c r="M202" i="104"/>
  <c r="S200" i="104"/>
  <c r="U199" i="104"/>
  <c r="V199" i="104" s="1"/>
  <c r="M278" i="66"/>
  <c r="BA138" i="62"/>
  <c r="R146" i="66"/>
  <c r="B69" i="3"/>
  <c r="S201" i="104" l="1"/>
  <c r="U200" i="104"/>
  <c r="V200" i="104" s="1"/>
  <c r="P202" i="104"/>
  <c r="Q202" i="104" s="1"/>
  <c r="J204" i="104"/>
  <c r="M203" i="104"/>
  <c r="M279" i="66"/>
  <c r="BA139" i="62"/>
  <c r="R147" i="66"/>
  <c r="B70" i="3"/>
  <c r="P203" i="104" l="1"/>
  <c r="Q203" i="104" s="1"/>
  <c r="J205" i="104"/>
  <c r="M204" i="104"/>
  <c r="S202" i="104"/>
  <c r="U201" i="104"/>
  <c r="V201" i="104" s="1"/>
  <c r="M280" i="66"/>
  <c r="BA140" i="62"/>
  <c r="R148" i="66"/>
  <c r="B71" i="3"/>
  <c r="S203" i="104" l="1"/>
  <c r="U202" i="104"/>
  <c r="V202" i="104" s="1"/>
  <c r="P204" i="104"/>
  <c r="Q204" i="104" s="1"/>
  <c r="J206" i="104"/>
  <c r="M205" i="104"/>
  <c r="M281" i="66"/>
  <c r="BA141" i="62"/>
  <c r="R149" i="66"/>
  <c r="B72" i="3"/>
  <c r="P205" i="104" l="1"/>
  <c r="Q205" i="104" s="1"/>
  <c r="J207" i="104"/>
  <c r="M206" i="104"/>
  <c r="S204" i="104"/>
  <c r="U203" i="104"/>
  <c r="V203" i="104" s="1"/>
  <c r="M282" i="66"/>
  <c r="BA142" i="62"/>
  <c r="R150" i="66"/>
  <c r="B73" i="3"/>
  <c r="S205" i="104" l="1"/>
  <c r="U204" i="104"/>
  <c r="V204" i="104" s="1"/>
  <c r="P206" i="104"/>
  <c r="Q206" i="104" s="1"/>
  <c r="J208" i="104"/>
  <c r="M207" i="104"/>
  <c r="M283" i="66"/>
  <c r="BA143" i="62"/>
  <c r="R151" i="66"/>
  <c r="B74" i="3"/>
  <c r="P207" i="104" l="1"/>
  <c r="Q207" i="104" s="1"/>
  <c r="J209" i="104"/>
  <c r="M208" i="104"/>
  <c r="S206" i="104"/>
  <c r="U205" i="104"/>
  <c r="V205" i="104" s="1"/>
  <c r="M284" i="66"/>
  <c r="BA144" i="62"/>
  <c r="R152" i="66"/>
  <c r="B75" i="3"/>
  <c r="S207" i="104" l="1"/>
  <c r="U206" i="104"/>
  <c r="V206" i="104" s="1"/>
  <c r="P208" i="104"/>
  <c r="Q208" i="104" s="1"/>
  <c r="J210" i="104"/>
  <c r="M209" i="104"/>
  <c r="M285" i="66"/>
  <c r="BA145" i="62"/>
  <c r="R153" i="66"/>
  <c r="B76" i="3"/>
  <c r="P209" i="104" l="1"/>
  <c r="Q209" i="104" s="1"/>
  <c r="J211" i="104"/>
  <c r="M210" i="104"/>
  <c r="S208" i="104"/>
  <c r="U207" i="104"/>
  <c r="V207" i="104" s="1"/>
  <c r="M286" i="66"/>
  <c r="BA146" i="62"/>
  <c r="R154" i="66"/>
  <c r="B77" i="3"/>
  <c r="S209" i="104" l="1"/>
  <c r="U208" i="104"/>
  <c r="V208" i="104" s="1"/>
  <c r="P210" i="104"/>
  <c r="Q210" i="104" s="1"/>
  <c r="M211" i="104"/>
  <c r="J212" i="104"/>
  <c r="M288" i="66"/>
  <c r="M287" i="66"/>
  <c r="BA147" i="62"/>
  <c r="R155" i="66"/>
  <c r="B78" i="3"/>
  <c r="M212" i="104" l="1"/>
  <c r="J213" i="104"/>
  <c r="P211" i="104"/>
  <c r="Q211" i="104" s="1"/>
  <c r="S210" i="104"/>
  <c r="U209" i="104"/>
  <c r="V209" i="104" s="1"/>
  <c r="BA148" i="62"/>
  <c r="R156" i="66"/>
  <c r="B79" i="3"/>
  <c r="S211" i="104" l="1"/>
  <c r="U210" i="104"/>
  <c r="V210" i="104" s="1"/>
  <c r="M213" i="104"/>
  <c r="J214" i="104"/>
  <c r="P212" i="104"/>
  <c r="Q212" i="104" s="1"/>
  <c r="BA149" i="62"/>
  <c r="R157" i="66"/>
  <c r="B80" i="3"/>
  <c r="J215" i="104" l="1"/>
  <c r="M214" i="104"/>
  <c r="P213" i="104"/>
  <c r="Q213" i="104" s="1"/>
  <c r="S212" i="104"/>
  <c r="U211" i="104"/>
  <c r="V211" i="104" s="1"/>
  <c r="BA150" i="62"/>
  <c r="R158" i="66"/>
  <c r="B81" i="3"/>
  <c r="S213" i="104" l="1"/>
  <c r="U212" i="104"/>
  <c r="V212" i="104" s="1"/>
  <c r="P214" i="104"/>
  <c r="Q214" i="104" s="1"/>
  <c r="M215" i="104"/>
  <c r="J216" i="104"/>
  <c r="BA151" i="62"/>
  <c r="R159" i="66"/>
  <c r="B82" i="3"/>
  <c r="P215" i="104" l="1"/>
  <c r="Q215" i="104" s="1"/>
  <c r="J217" i="104"/>
  <c r="M216" i="104"/>
  <c r="S214" i="104"/>
  <c r="U213" i="104"/>
  <c r="V213" i="104" s="1"/>
  <c r="BA152" i="62"/>
  <c r="R160" i="66"/>
  <c r="B83" i="3"/>
  <c r="S215" i="104" l="1"/>
  <c r="U214" i="104"/>
  <c r="V214" i="104" s="1"/>
  <c r="P216" i="104"/>
  <c r="Q216" i="104" s="1"/>
  <c r="J218" i="104"/>
  <c r="M217" i="104"/>
  <c r="BA153" i="62"/>
  <c r="R161" i="66"/>
  <c r="B84" i="3"/>
  <c r="J219" i="104" l="1"/>
  <c r="M218" i="104"/>
  <c r="P217" i="104"/>
  <c r="Q217" i="104" s="1"/>
  <c r="S216" i="104"/>
  <c r="U215" i="104"/>
  <c r="V215" i="104" s="1"/>
  <c r="BA154" i="62"/>
  <c r="R162" i="66"/>
  <c r="B85" i="3"/>
  <c r="S217" i="104" l="1"/>
  <c r="U216" i="104"/>
  <c r="V216" i="104" s="1"/>
  <c r="P218" i="104"/>
  <c r="Q218" i="104" s="1"/>
  <c r="J220" i="104"/>
  <c r="M219" i="104"/>
  <c r="BA155" i="62"/>
  <c r="R163" i="66"/>
  <c r="B86" i="3"/>
  <c r="P219" i="104" l="1"/>
  <c r="Q219" i="104" s="1"/>
  <c r="J221" i="104"/>
  <c r="M220" i="104"/>
  <c r="S218" i="104"/>
  <c r="U217" i="104"/>
  <c r="V217" i="104" s="1"/>
  <c r="BA156" i="62"/>
  <c r="R164" i="66"/>
  <c r="B87" i="3"/>
  <c r="S219" i="104" l="1"/>
  <c r="U218" i="104"/>
  <c r="V218" i="104" s="1"/>
  <c r="P220" i="104"/>
  <c r="Q220" i="104" s="1"/>
  <c r="M221" i="104"/>
  <c r="J222" i="104"/>
  <c r="U221" i="66"/>
  <c r="V221" i="66" s="1"/>
  <c r="BA157" i="62"/>
  <c r="R165" i="66"/>
  <c r="B88" i="3"/>
  <c r="P221" i="104" l="1"/>
  <c r="Q221" i="104" s="1"/>
  <c r="J223" i="104"/>
  <c r="M222" i="104"/>
  <c r="S220" i="104"/>
  <c r="U219" i="104"/>
  <c r="V219" i="104" s="1"/>
  <c r="U222" i="66"/>
  <c r="V222" i="66" s="1"/>
  <c r="BA158" i="62"/>
  <c r="R166" i="66"/>
  <c r="B89" i="3"/>
  <c r="S221" i="104" l="1"/>
  <c r="U220" i="104"/>
  <c r="V220" i="104" s="1"/>
  <c r="P222" i="104"/>
  <c r="Q222" i="104" s="1"/>
  <c r="M223" i="104"/>
  <c r="J224" i="104"/>
  <c r="U223" i="66"/>
  <c r="V223" i="66" s="1"/>
  <c r="BA159" i="62"/>
  <c r="R167" i="66"/>
  <c r="B90" i="3"/>
  <c r="P223" i="104" l="1"/>
  <c r="Q223" i="104" s="1"/>
  <c r="J225" i="104"/>
  <c r="M224" i="104"/>
  <c r="S222" i="104"/>
  <c r="U221" i="104"/>
  <c r="V221" i="104" s="1"/>
  <c r="U224" i="66"/>
  <c r="V224" i="66" s="1"/>
  <c r="BA160" i="62"/>
  <c r="R168" i="66"/>
  <c r="B91" i="3"/>
  <c r="S223" i="104" l="1"/>
  <c r="U222" i="104"/>
  <c r="V222" i="104" s="1"/>
  <c r="P224" i="104"/>
  <c r="Q224" i="104" s="1"/>
  <c r="J226" i="104"/>
  <c r="M225" i="104"/>
  <c r="U225" i="66"/>
  <c r="V225" i="66" s="1"/>
  <c r="BA161" i="62"/>
  <c r="R169" i="66"/>
  <c r="B92" i="3"/>
  <c r="P225" i="104" l="1"/>
  <c r="Q225" i="104" s="1"/>
  <c r="J227" i="104"/>
  <c r="M226" i="104"/>
  <c r="S224" i="104"/>
  <c r="U223" i="104"/>
  <c r="V223" i="104" s="1"/>
  <c r="U226" i="66"/>
  <c r="V226" i="66" s="1"/>
  <c r="BA162" i="62"/>
  <c r="R170" i="66"/>
  <c r="B93" i="3"/>
  <c r="S225" i="104" l="1"/>
  <c r="U224" i="104"/>
  <c r="V224" i="104" s="1"/>
  <c r="P226" i="104"/>
  <c r="Q226" i="104" s="1"/>
  <c r="J228" i="104"/>
  <c r="M227" i="104"/>
  <c r="U227" i="66"/>
  <c r="V227" i="66" s="1"/>
  <c r="BA163" i="62"/>
  <c r="R171" i="66"/>
  <c r="B94" i="3"/>
  <c r="P227" i="104" l="1"/>
  <c r="Q227" i="104" s="1"/>
  <c r="J229" i="104"/>
  <c r="M228" i="104"/>
  <c r="S226" i="104"/>
  <c r="U225" i="104"/>
  <c r="V225" i="104" s="1"/>
  <c r="U228" i="66"/>
  <c r="V228" i="66" s="1"/>
  <c r="BA164" i="62"/>
  <c r="R172" i="66"/>
  <c r="B95" i="3"/>
  <c r="S227" i="104" l="1"/>
  <c r="U226" i="104"/>
  <c r="V226" i="104" s="1"/>
  <c r="P228" i="104"/>
  <c r="Q228" i="104" s="1"/>
  <c r="J230" i="104"/>
  <c r="M229" i="104"/>
  <c r="U229" i="66"/>
  <c r="V229" i="66" s="1"/>
  <c r="BA165" i="62"/>
  <c r="R173" i="66"/>
  <c r="B96" i="3"/>
  <c r="P229" i="104" l="1"/>
  <c r="Q229" i="104" s="1"/>
  <c r="J231" i="104"/>
  <c r="M230" i="104"/>
  <c r="S228" i="104"/>
  <c r="U227" i="104"/>
  <c r="V227" i="104" s="1"/>
  <c r="U230" i="66"/>
  <c r="V230" i="66" s="1"/>
  <c r="BA166" i="62"/>
  <c r="R174" i="66"/>
  <c r="B97" i="3"/>
  <c r="S229" i="104" l="1"/>
  <c r="U228" i="104"/>
  <c r="V228" i="104" s="1"/>
  <c r="P230" i="104"/>
  <c r="Q230" i="104" s="1"/>
  <c r="J232" i="104"/>
  <c r="M231" i="104"/>
  <c r="U231" i="66"/>
  <c r="V231" i="66" s="1"/>
  <c r="BA167" i="62"/>
  <c r="R175" i="66"/>
  <c r="B98" i="3"/>
  <c r="P231" i="104" l="1"/>
  <c r="Q231" i="104" s="1"/>
  <c r="J233" i="104"/>
  <c r="M232" i="104"/>
  <c r="S230" i="104"/>
  <c r="U229" i="104"/>
  <c r="V229" i="104" s="1"/>
  <c r="U232" i="66"/>
  <c r="V232" i="66" s="1"/>
  <c r="BA168" i="62"/>
  <c r="R176" i="66"/>
  <c r="B99" i="3"/>
  <c r="S231" i="104" l="1"/>
  <c r="U230" i="104"/>
  <c r="V230" i="104" s="1"/>
  <c r="P232" i="104"/>
  <c r="Q232" i="104" s="1"/>
  <c r="J234" i="104"/>
  <c r="M233" i="104"/>
  <c r="U233" i="66"/>
  <c r="V233" i="66" s="1"/>
  <c r="BA169" i="62"/>
  <c r="R177" i="66"/>
  <c r="B100" i="3"/>
  <c r="P233" i="104" l="1"/>
  <c r="Q233" i="104" s="1"/>
  <c r="J235" i="104"/>
  <c r="M234" i="104"/>
  <c r="S232" i="104"/>
  <c r="U231" i="104"/>
  <c r="V231" i="104" s="1"/>
  <c r="U234" i="66"/>
  <c r="V234" i="66" s="1"/>
  <c r="BA170" i="62"/>
  <c r="R178" i="66"/>
  <c r="B101" i="3"/>
  <c r="S233" i="104" l="1"/>
  <c r="U232" i="104"/>
  <c r="V232" i="104" s="1"/>
  <c r="P234" i="104"/>
  <c r="Q234" i="104" s="1"/>
  <c r="J236" i="104"/>
  <c r="M235" i="104"/>
  <c r="U235" i="66"/>
  <c r="V235" i="66" s="1"/>
  <c r="BA171" i="62"/>
  <c r="R179" i="66"/>
  <c r="B102" i="3"/>
  <c r="P235" i="104" l="1"/>
  <c r="Q235" i="104" s="1"/>
  <c r="J237" i="104"/>
  <c r="M236" i="104"/>
  <c r="S234" i="104"/>
  <c r="U233" i="104"/>
  <c r="V233" i="104" s="1"/>
  <c r="U236" i="66"/>
  <c r="V236" i="66" s="1"/>
  <c r="BA172" i="62"/>
  <c r="R180" i="66"/>
  <c r="B103" i="3"/>
  <c r="S235" i="104" l="1"/>
  <c r="U234" i="104"/>
  <c r="V234" i="104" s="1"/>
  <c r="P236" i="104"/>
  <c r="Q236" i="104" s="1"/>
  <c r="M237" i="104"/>
  <c r="J238" i="104"/>
  <c r="U237" i="66"/>
  <c r="V237" i="66" s="1"/>
  <c r="BA173" i="62"/>
  <c r="R181" i="66"/>
  <c r="B104" i="3"/>
  <c r="M238" i="104" l="1"/>
  <c r="J239" i="104"/>
  <c r="P237" i="104"/>
  <c r="Q237" i="104" s="1"/>
  <c r="S236" i="104"/>
  <c r="U235" i="104"/>
  <c r="V235" i="104" s="1"/>
  <c r="U238" i="66"/>
  <c r="V238" i="66" s="1"/>
  <c r="BA174" i="62"/>
  <c r="R182" i="66"/>
  <c r="B105" i="3"/>
  <c r="S237" i="104" l="1"/>
  <c r="U236" i="104"/>
  <c r="V236" i="104" s="1"/>
  <c r="M239" i="104"/>
  <c r="J240" i="104"/>
  <c r="P238" i="104"/>
  <c r="Q238" i="104" s="1"/>
  <c r="U239" i="66"/>
  <c r="V239" i="66" s="1"/>
  <c r="BA175" i="62"/>
  <c r="R183" i="66"/>
  <c r="B106" i="3"/>
  <c r="J241" i="104" l="1"/>
  <c r="M240" i="104"/>
  <c r="P239" i="104"/>
  <c r="Q239" i="104" s="1"/>
  <c r="S238" i="104"/>
  <c r="U237" i="104"/>
  <c r="V237" i="104" s="1"/>
  <c r="U240" i="66"/>
  <c r="V240" i="66" s="1"/>
  <c r="BA176" i="62"/>
  <c r="R184" i="66"/>
  <c r="B107" i="3"/>
  <c r="S239" i="104" l="1"/>
  <c r="U238" i="104"/>
  <c r="V238" i="104" s="1"/>
  <c r="P240" i="104"/>
  <c r="Q240" i="104" s="1"/>
  <c r="J242" i="104"/>
  <c r="M241" i="104"/>
  <c r="U241" i="66"/>
  <c r="V241" i="66" s="1"/>
  <c r="BA177" i="62"/>
  <c r="R185" i="66"/>
  <c r="B108" i="3"/>
  <c r="P241" i="104" l="1"/>
  <c r="Q241" i="104" s="1"/>
  <c r="J243" i="104"/>
  <c r="M242" i="104"/>
  <c r="S240" i="104"/>
  <c r="U239" i="104"/>
  <c r="V239" i="104" s="1"/>
  <c r="U242" i="66"/>
  <c r="V242" i="66" s="1"/>
  <c r="BA178" i="62"/>
  <c r="R186" i="66"/>
  <c r="B109" i="3"/>
  <c r="S241" i="104" l="1"/>
  <c r="U240" i="104"/>
  <c r="V240" i="104" s="1"/>
  <c r="P242" i="104"/>
  <c r="Q242" i="104" s="1"/>
  <c r="M243" i="104"/>
  <c r="J244" i="104"/>
  <c r="U243" i="66"/>
  <c r="V243" i="66" s="1"/>
  <c r="BA179" i="62"/>
  <c r="R187" i="66"/>
  <c r="B110" i="3"/>
  <c r="J245" i="104" l="1"/>
  <c r="M244" i="104"/>
  <c r="P243" i="104"/>
  <c r="Q243" i="104" s="1"/>
  <c r="S242" i="104"/>
  <c r="U241" i="104"/>
  <c r="V241" i="104" s="1"/>
  <c r="U244" i="66"/>
  <c r="V244" i="66" s="1"/>
  <c r="BA180" i="62"/>
  <c r="R188" i="66"/>
  <c r="B111" i="3"/>
  <c r="S243" i="104" l="1"/>
  <c r="U242" i="104"/>
  <c r="V242" i="104" s="1"/>
  <c r="P244" i="104"/>
  <c r="Q244" i="104" s="1"/>
  <c r="J246" i="104"/>
  <c r="M245" i="104"/>
  <c r="U245" i="66"/>
  <c r="V245" i="66" s="1"/>
  <c r="BA181" i="62"/>
  <c r="R189" i="66"/>
  <c r="B112" i="3"/>
  <c r="P245" i="104" l="1"/>
  <c r="Q245" i="104" s="1"/>
  <c r="J247" i="104"/>
  <c r="M246" i="104"/>
  <c r="S244" i="104"/>
  <c r="U243" i="104"/>
  <c r="V243" i="104" s="1"/>
  <c r="U246" i="66"/>
  <c r="V246" i="66" s="1"/>
  <c r="BA182" i="62"/>
  <c r="R190" i="66"/>
  <c r="B113" i="3"/>
  <c r="S245" i="104" l="1"/>
  <c r="U244" i="104"/>
  <c r="V244" i="104" s="1"/>
  <c r="P246" i="104"/>
  <c r="Q246" i="104" s="1"/>
  <c r="M247" i="104"/>
  <c r="J248" i="104"/>
  <c r="U247" i="66"/>
  <c r="V247" i="66" s="1"/>
  <c r="BA183" i="62"/>
  <c r="R191" i="66"/>
  <c r="B114" i="3"/>
  <c r="J249" i="104" l="1"/>
  <c r="M248" i="104"/>
  <c r="P247" i="104"/>
  <c r="Q247" i="104" s="1"/>
  <c r="S246" i="104"/>
  <c r="U245" i="104"/>
  <c r="V245" i="104" s="1"/>
  <c r="U248" i="66"/>
  <c r="V248" i="66" s="1"/>
  <c r="BA184" i="62"/>
  <c r="R192" i="66"/>
  <c r="B115" i="3"/>
  <c r="S247" i="104" l="1"/>
  <c r="U246" i="104"/>
  <c r="V246" i="104" s="1"/>
  <c r="P248" i="104"/>
  <c r="Q248" i="104" s="1"/>
  <c r="M249" i="104"/>
  <c r="J250" i="104"/>
  <c r="U249" i="66"/>
  <c r="V249" i="66" s="1"/>
  <c r="BA185" i="62"/>
  <c r="R193" i="66"/>
  <c r="B116" i="3"/>
  <c r="P249" i="104" l="1"/>
  <c r="Q249" i="104" s="1"/>
  <c r="J251" i="104"/>
  <c r="M250" i="104"/>
  <c r="S248" i="104"/>
  <c r="U247" i="104"/>
  <c r="V247" i="104" s="1"/>
  <c r="U250" i="66"/>
  <c r="V250" i="66" s="1"/>
  <c r="BA186" i="62"/>
  <c r="R194" i="66"/>
  <c r="B117" i="3"/>
  <c r="S249" i="104" l="1"/>
  <c r="U248" i="104"/>
  <c r="V248" i="104" s="1"/>
  <c r="P250" i="104"/>
  <c r="Q250" i="104" s="1"/>
  <c r="J252" i="104"/>
  <c r="M251" i="104"/>
  <c r="U251" i="66"/>
  <c r="V251" i="66" s="1"/>
  <c r="BA187" i="62"/>
  <c r="R195" i="66"/>
  <c r="B118" i="3"/>
  <c r="J253" i="104" l="1"/>
  <c r="M252" i="104"/>
  <c r="P251" i="104"/>
  <c r="Q251" i="104" s="1"/>
  <c r="S250" i="104"/>
  <c r="U249" i="104"/>
  <c r="V249" i="104" s="1"/>
  <c r="U252" i="66"/>
  <c r="V252" i="66" s="1"/>
  <c r="BA188" i="62"/>
  <c r="R196" i="66"/>
  <c r="B119" i="3"/>
  <c r="S251" i="104" l="1"/>
  <c r="U250" i="104"/>
  <c r="V250" i="104" s="1"/>
  <c r="P252" i="104"/>
  <c r="Q252" i="104" s="1"/>
  <c r="J254" i="104"/>
  <c r="M253" i="104"/>
  <c r="U253" i="66"/>
  <c r="V253" i="66" s="1"/>
  <c r="BA189" i="62"/>
  <c r="R197" i="66"/>
  <c r="B120" i="3"/>
  <c r="P253" i="104" l="1"/>
  <c r="Q253" i="104" s="1"/>
  <c r="M254" i="104"/>
  <c r="J255" i="104"/>
  <c r="S252" i="104"/>
  <c r="U251" i="104"/>
  <c r="V251" i="104" s="1"/>
  <c r="U254" i="66"/>
  <c r="V254" i="66" s="1"/>
  <c r="BA190" i="62"/>
  <c r="R198" i="66"/>
  <c r="B121" i="3"/>
  <c r="S253" i="104" l="1"/>
  <c r="U252" i="104"/>
  <c r="V252" i="104" s="1"/>
  <c r="M255" i="104"/>
  <c r="J256" i="104"/>
  <c r="P254" i="104"/>
  <c r="Q254" i="104" s="1"/>
  <c r="U255" i="66"/>
  <c r="V255" i="66" s="1"/>
  <c r="BA191" i="62"/>
  <c r="R199" i="66"/>
  <c r="B122" i="3"/>
  <c r="J257" i="104" l="1"/>
  <c r="M256" i="104"/>
  <c r="P255" i="104"/>
  <c r="Q255" i="104" s="1"/>
  <c r="S254" i="104"/>
  <c r="U253" i="104"/>
  <c r="V253" i="104" s="1"/>
  <c r="U256" i="66"/>
  <c r="V256" i="66" s="1"/>
  <c r="BA192" i="62"/>
  <c r="R200" i="66"/>
  <c r="B123" i="3"/>
  <c r="S255" i="104" l="1"/>
  <c r="U254" i="104"/>
  <c r="V254" i="104" s="1"/>
  <c r="P256" i="104"/>
  <c r="Q256" i="104" s="1"/>
  <c r="M257" i="104"/>
  <c r="J258" i="104"/>
  <c r="U257" i="66"/>
  <c r="V257" i="66" s="1"/>
  <c r="BA193" i="62"/>
  <c r="R201" i="66"/>
  <c r="B124" i="3"/>
  <c r="J259" i="104" l="1"/>
  <c r="M258" i="104"/>
  <c r="P257" i="104"/>
  <c r="Q257" i="104" s="1"/>
  <c r="S256" i="104"/>
  <c r="U255" i="104"/>
  <c r="V255" i="104" s="1"/>
  <c r="U258" i="66"/>
  <c r="V258" i="66" s="1"/>
  <c r="BA194" i="62"/>
  <c r="R202" i="66"/>
  <c r="B125" i="3"/>
  <c r="S257" i="104" l="1"/>
  <c r="U256" i="104"/>
  <c r="V256" i="104" s="1"/>
  <c r="P258" i="104"/>
  <c r="Q258" i="104" s="1"/>
  <c r="J260" i="104"/>
  <c r="M259" i="104"/>
  <c r="U259" i="66"/>
  <c r="V259" i="66" s="1"/>
  <c r="BA195" i="62"/>
  <c r="R203" i="66"/>
  <c r="B126" i="3"/>
  <c r="J261" i="104" l="1"/>
  <c r="M260" i="104"/>
  <c r="P259" i="104"/>
  <c r="Q259" i="104" s="1"/>
  <c r="S258" i="104"/>
  <c r="U257" i="104"/>
  <c r="V257" i="104" s="1"/>
  <c r="U260" i="66"/>
  <c r="V260" i="66" s="1"/>
  <c r="BA196" i="62"/>
  <c r="R204" i="66"/>
  <c r="B127" i="3"/>
  <c r="S259" i="104" l="1"/>
  <c r="U258" i="104"/>
  <c r="V258" i="104" s="1"/>
  <c r="P260" i="104"/>
  <c r="Q260" i="104" s="1"/>
  <c r="J262" i="104"/>
  <c r="M261" i="104"/>
  <c r="U261" i="66"/>
  <c r="V261" i="66" s="1"/>
  <c r="BA197" i="62"/>
  <c r="R205" i="66"/>
  <c r="B128" i="3"/>
  <c r="J263" i="104" l="1"/>
  <c r="M262" i="104"/>
  <c r="P261" i="104"/>
  <c r="Q261" i="104" s="1"/>
  <c r="S260" i="104"/>
  <c r="U259" i="104"/>
  <c r="V259" i="104" s="1"/>
  <c r="U262" i="66"/>
  <c r="V262" i="66" s="1"/>
  <c r="BA198" i="62"/>
  <c r="R206" i="66"/>
  <c r="B129" i="3"/>
  <c r="P262" i="104" l="1"/>
  <c r="Q262" i="104" s="1"/>
  <c r="S261" i="104"/>
  <c r="U260" i="104"/>
  <c r="V260" i="104" s="1"/>
  <c r="M263" i="104"/>
  <c r="J264" i="104"/>
  <c r="U263" i="66"/>
  <c r="V263" i="66" s="1"/>
  <c r="BA199" i="62"/>
  <c r="R207" i="66"/>
  <c r="B130" i="3"/>
  <c r="P263" i="104" l="1"/>
  <c r="Q263" i="104" s="1"/>
  <c r="J265" i="104"/>
  <c r="M264" i="104"/>
  <c r="S262" i="104"/>
  <c r="U261" i="104"/>
  <c r="V261" i="104" s="1"/>
  <c r="U264" i="66"/>
  <c r="V264" i="66" s="1"/>
  <c r="BA200" i="62"/>
  <c r="R208" i="66"/>
  <c r="B131" i="3"/>
  <c r="S263" i="104" l="1"/>
  <c r="U262" i="104"/>
  <c r="V262" i="104" s="1"/>
  <c r="P264" i="104"/>
  <c r="Q264" i="104" s="1"/>
  <c r="J266" i="104"/>
  <c r="M265" i="104"/>
  <c r="U265" i="66"/>
  <c r="V265" i="66" s="1"/>
  <c r="BA201" i="62"/>
  <c r="R209" i="66"/>
  <c r="B132" i="3"/>
  <c r="P265" i="104" l="1"/>
  <c r="Q265" i="104" s="1"/>
  <c r="M266" i="104"/>
  <c r="J267" i="104"/>
  <c r="S264" i="104"/>
  <c r="U263" i="104"/>
  <c r="V263" i="104" s="1"/>
  <c r="U266" i="66"/>
  <c r="V266" i="66" s="1"/>
  <c r="BA202" i="62"/>
  <c r="R210" i="66"/>
  <c r="B133" i="3"/>
  <c r="S265" i="104" l="1"/>
  <c r="U264" i="104"/>
  <c r="V264" i="104" s="1"/>
  <c r="J268" i="104"/>
  <c r="M267" i="104"/>
  <c r="P266" i="104"/>
  <c r="Q266" i="104" s="1"/>
  <c r="U267" i="66"/>
  <c r="V267" i="66" s="1"/>
  <c r="BA203" i="62"/>
  <c r="R211" i="66"/>
  <c r="B134" i="3"/>
  <c r="P267" i="104" l="1"/>
  <c r="Q267" i="104" s="1"/>
  <c r="J269" i="104"/>
  <c r="M268" i="104"/>
  <c r="S266" i="104"/>
  <c r="U265" i="104"/>
  <c r="V265" i="104" s="1"/>
  <c r="U268" i="66"/>
  <c r="V268" i="66" s="1"/>
  <c r="BA204" i="62"/>
  <c r="R212" i="66"/>
  <c r="B135" i="3"/>
  <c r="M269" i="104" l="1"/>
  <c r="J270" i="104"/>
  <c r="S267" i="104"/>
  <c r="U266" i="104"/>
  <c r="V266" i="104" s="1"/>
  <c r="P268" i="104"/>
  <c r="Q268" i="104" s="1"/>
  <c r="U269" i="66"/>
  <c r="V269" i="66" s="1"/>
  <c r="BA205" i="62"/>
  <c r="R213" i="66"/>
  <c r="B136" i="3"/>
  <c r="S268" i="104" l="1"/>
  <c r="U267" i="104"/>
  <c r="V267" i="104" s="1"/>
  <c r="M270" i="104"/>
  <c r="J271" i="104"/>
  <c r="P269" i="104"/>
  <c r="Q269" i="104" s="1"/>
  <c r="U270" i="66"/>
  <c r="V270" i="66" s="1"/>
  <c r="BA206" i="62"/>
  <c r="R214" i="66"/>
  <c r="B137" i="3"/>
  <c r="M271" i="104" l="1"/>
  <c r="J272" i="104"/>
  <c r="P270" i="104"/>
  <c r="Q270" i="104" s="1"/>
  <c r="S269" i="104"/>
  <c r="U268" i="104"/>
  <c r="V268" i="104" s="1"/>
  <c r="U271" i="66"/>
  <c r="V271" i="66" s="1"/>
  <c r="BA207" i="62"/>
  <c r="R215" i="66"/>
  <c r="B138" i="3"/>
  <c r="S270" i="104" l="1"/>
  <c r="U269" i="104"/>
  <c r="V269" i="104" s="1"/>
  <c r="J273" i="104"/>
  <c r="M272" i="104"/>
  <c r="P271" i="104"/>
  <c r="Q271" i="104" s="1"/>
  <c r="U272" i="66"/>
  <c r="V272" i="66" s="1"/>
  <c r="BA208" i="62"/>
  <c r="R216" i="66"/>
  <c r="B139" i="3"/>
  <c r="P272" i="104" l="1"/>
  <c r="Q272" i="104" s="1"/>
  <c r="J274" i="104"/>
  <c r="M273" i="104"/>
  <c r="S271" i="104"/>
  <c r="U270" i="104"/>
  <c r="V270" i="104" s="1"/>
  <c r="U273" i="66"/>
  <c r="V273" i="66" s="1"/>
  <c r="BA209" i="62"/>
  <c r="R217" i="66"/>
  <c r="B140" i="3"/>
  <c r="S272" i="104" l="1"/>
  <c r="U271" i="104"/>
  <c r="V271" i="104" s="1"/>
  <c r="P273" i="104"/>
  <c r="Q273" i="104" s="1"/>
  <c r="J275" i="104"/>
  <c r="M274" i="104"/>
  <c r="U274" i="66"/>
  <c r="V274" i="66" s="1"/>
  <c r="BA210" i="62"/>
  <c r="R218" i="66"/>
  <c r="B141" i="3"/>
  <c r="M275" i="104" l="1"/>
  <c r="J276" i="104"/>
  <c r="P274" i="104"/>
  <c r="Q274" i="104" s="1"/>
  <c r="S273" i="104"/>
  <c r="U272" i="104"/>
  <c r="V272" i="104" s="1"/>
  <c r="U275" i="66"/>
  <c r="V275" i="66" s="1"/>
  <c r="BA211" i="62"/>
  <c r="R219" i="66"/>
  <c r="B142" i="3"/>
  <c r="S274" i="104" l="1"/>
  <c r="U273" i="104"/>
  <c r="V273" i="104" s="1"/>
  <c r="J277" i="104"/>
  <c r="M276" i="104"/>
  <c r="P275" i="104"/>
  <c r="Q275" i="104" s="1"/>
  <c r="U276" i="66"/>
  <c r="V276" i="66" s="1"/>
  <c r="BA212" i="62"/>
  <c r="R220" i="66"/>
  <c r="R221" i="66" s="1"/>
  <c r="B143" i="3"/>
  <c r="J278" i="104" l="1"/>
  <c r="M277" i="104"/>
  <c r="P276" i="104"/>
  <c r="Q276" i="104" s="1"/>
  <c r="S275" i="104"/>
  <c r="U274" i="104"/>
  <c r="V274" i="104" s="1"/>
  <c r="R222" i="66"/>
  <c r="P221" i="66"/>
  <c r="Q221" i="66" s="1"/>
  <c r="U277" i="66"/>
  <c r="V277" i="66" s="1"/>
  <c r="BA213" i="62"/>
  <c r="B144" i="3"/>
  <c r="S276" i="104" l="1"/>
  <c r="U275" i="104"/>
  <c r="V275" i="104" s="1"/>
  <c r="P277" i="104"/>
  <c r="Q277" i="104" s="1"/>
  <c r="J279" i="104"/>
  <c r="M278" i="104"/>
  <c r="R223" i="66"/>
  <c r="P222" i="66"/>
  <c r="Q222" i="66" s="1"/>
  <c r="U278" i="66"/>
  <c r="V278" i="66" s="1"/>
  <c r="BA214" i="62"/>
  <c r="B145" i="3"/>
  <c r="M279" i="104" l="1"/>
  <c r="J280" i="104"/>
  <c r="P278" i="104"/>
  <c r="Q278" i="104" s="1"/>
  <c r="S277" i="104"/>
  <c r="U276" i="104"/>
  <c r="V276" i="104" s="1"/>
  <c r="R224" i="66"/>
  <c r="P223" i="66"/>
  <c r="Q223" i="66" s="1"/>
  <c r="U279" i="66"/>
  <c r="V279" i="66" s="1"/>
  <c r="BA215" i="62"/>
  <c r="B146" i="3"/>
  <c r="S278" i="104" l="1"/>
  <c r="U277" i="104"/>
  <c r="V277" i="104" s="1"/>
  <c r="M280" i="104"/>
  <c r="J281" i="104"/>
  <c r="P279" i="104"/>
  <c r="Q279" i="104" s="1"/>
  <c r="R225" i="66"/>
  <c r="P224" i="66"/>
  <c r="Q224" i="66" s="1"/>
  <c r="U280" i="66"/>
  <c r="V280" i="66" s="1"/>
  <c r="BA216" i="62"/>
  <c r="B147" i="3"/>
  <c r="J282" i="104" l="1"/>
  <c r="M281" i="104"/>
  <c r="P280" i="104"/>
  <c r="Q280" i="104" s="1"/>
  <c r="S279" i="104"/>
  <c r="U278" i="104"/>
  <c r="V278" i="104" s="1"/>
  <c r="R226" i="66"/>
  <c r="P225" i="66"/>
  <c r="Q225" i="66" s="1"/>
  <c r="U281" i="66"/>
  <c r="V281" i="66" s="1"/>
  <c r="BA217" i="62"/>
  <c r="B148" i="3"/>
  <c r="S280" i="104" l="1"/>
  <c r="U279" i="104"/>
  <c r="V279" i="104" s="1"/>
  <c r="P281" i="104"/>
  <c r="Q281" i="104" s="1"/>
  <c r="J283" i="104"/>
  <c r="M282" i="104"/>
  <c r="R227" i="66"/>
  <c r="P226" i="66"/>
  <c r="Q226" i="66" s="1"/>
  <c r="U282" i="66"/>
  <c r="V282" i="66" s="1"/>
  <c r="BA218" i="62"/>
  <c r="B149" i="3"/>
  <c r="J284" i="104" l="1"/>
  <c r="M283" i="104"/>
  <c r="P282" i="104"/>
  <c r="Q282" i="104" s="1"/>
  <c r="S281" i="104"/>
  <c r="U280" i="104"/>
  <c r="V280" i="104" s="1"/>
  <c r="R228" i="66"/>
  <c r="P227" i="66"/>
  <c r="Q227" i="66" s="1"/>
  <c r="U283" i="66"/>
  <c r="V283" i="66" s="1"/>
  <c r="BA219" i="62"/>
  <c r="B150" i="3"/>
  <c r="S282" i="104" l="1"/>
  <c r="U281" i="104"/>
  <c r="V281" i="104" s="1"/>
  <c r="P283" i="104"/>
  <c r="Q283" i="104" s="1"/>
  <c r="J285" i="104"/>
  <c r="M284" i="104"/>
  <c r="R229" i="66"/>
  <c r="P228" i="66"/>
  <c r="Q228" i="66" s="1"/>
  <c r="U284" i="66"/>
  <c r="V284" i="66" s="1"/>
  <c r="BA220" i="62"/>
  <c r="B151" i="3"/>
  <c r="J286" i="104" l="1"/>
  <c r="M285" i="104"/>
  <c r="P284" i="104"/>
  <c r="Q284" i="104" s="1"/>
  <c r="S283" i="104"/>
  <c r="U282" i="104"/>
  <c r="V282" i="104" s="1"/>
  <c r="R230" i="66"/>
  <c r="P229" i="66"/>
  <c r="Q229" i="66" s="1"/>
  <c r="U285" i="66"/>
  <c r="V285" i="66" s="1"/>
  <c r="BA221" i="62"/>
  <c r="B152" i="3"/>
  <c r="S284" i="104" l="1"/>
  <c r="U283" i="104"/>
  <c r="V283" i="104" s="1"/>
  <c r="P285" i="104"/>
  <c r="Q285" i="104" s="1"/>
  <c r="J287" i="104"/>
  <c r="M286" i="104"/>
  <c r="R231" i="66"/>
  <c r="P230" i="66"/>
  <c r="Q230" i="66" s="1"/>
  <c r="U286" i="66"/>
  <c r="V286" i="66" s="1"/>
  <c r="BA222" i="62"/>
  <c r="B153" i="3"/>
  <c r="M287" i="104" l="1"/>
  <c r="J288" i="104"/>
  <c r="M288" i="104" s="1"/>
  <c r="P286" i="104"/>
  <c r="Q286" i="104" s="1"/>
  <c r="S285" i="104"/>
  <c r="U284" i="104"/>
  <c r="V284" i="104" s="1"/>
  <c r="R232" i="66"/>
  <c r="P231" i="66"/>
  <c r="Q231" i="66" s="1"/>
  <c r="U288" i="66"/>
  <c r="V288" i="66" s="1"/>
  <c r="U287" i="66"/>
  <c r="V287" i="66" s="1"/>
  <c r="BA224" i="62"/>
  <c r="BA223" i="62"/>
  <c r="B154" i="3"/>
  <c r="S286" i="104" l="1"/>
  <c r="U285" i="104"/>
  <c r="V285" i="104" s="1"/>
  <c r="P288" i="104"/>
  <c r="Q288" i="104" s="1"/>
  <c r="P287" i="104"/>
  <c r="Q287" i="104" s="1"/>
  <c r="R233" i="66"/>
  <c r="P232" i="66"/>
  <c r="Q232" i="66" s="1"/>
  <c r="B155" i="3"/>
  <c r="S287" i="104" l="1"/>
  <c r="U286" i="104"/>
  <c r="V286" i="104" s="1"/>
  <c r="R234" i="66"/>
  <c r="P233" i="66"/>
  <c r="Q233" i="66" s="1"/>
  <c r="B156" i="3"/>
  <c r="S288" i="104" l="1"/>
  <c r="U288" i="104" s="1"/>
  <c r="V288" i="104" s="1"/>
  <c r="U287" i="104"/>
  <c r="V287" i="104" s="1"/>
  <c r="R235" i="66"/>
  <c r="P234" i="66"/>
  <c r="Q234" i="66" s="1"/>
  <c r="B157" i="3"/>
  <c r="R236" i="66" l="1"/>
  <c r="P235" i="66"/>
  <c r="Q235" i="66" s="1"/>
  <c r="B158" i="3"/>
  <c r="R237" i="66" l="1"/>
  <c r="P236" i="66"/>
  <c r="Q236" i="66" s="1"/>
  <c r="B159" i="3"/>
  <c r="R238" i="66" l="1"/>
  <c r="P237" i="66"/>
  <c r="Q237" i="66" s="1"/>
  <c r="B160" i="3"/>
  <c r="R239" i="66" l="1"/>
  <c r="P238" i="66"/>
  <c r="Q238" i="66" s="1"/>
  <c r="B161" i="3"/>
  <c r="R240" i="66" l="1"/>
  <c r="P239" i="66"/>
  <c r="Q239" i="66" s="1"/>
  <c r="B162" i="3"/>
  <c r="R241" i="66" l="1"/>
  <c r="P240" i="66"/>
  <c r="Q240" i="66" s="1"/>
  <c r="B163" i="3"/>
  <c r="R242" i="66" l="1"/>
  <c r="P241" i="66"/>
  <c r="Q241" i="66" s="1"/>
  <c r="B164" i="3"/>
  <c r="R243" i="66" l="1"/>
  <c r="P242" i="66"/>
  <c r="Q242" i="66" s="1"/>
  <c r="B165" i="3"/>
  <c r="R244" i="66" l="1"/>
  <c r="P243" i="66"/>
  <c r="Q243" i="66" s="1"/>
  <c r="B166" i="3"/>
  <c r="R245" i="66" l="1"/>
  <c r="P244" i="66"/>
  <c r="Q244" i="66" s="1"/>
  <c r="B167" i="3"/>
  <c r="R246" i="66" l="1"/>
  <c r="P245" i="66"/>
  <c r="Q245" i="66" s="1"/>
  <c r="B168" i="3"/>
  <c r="R247" i="66" l="1"/>
  <c r="P246" i="66"/>
  <c r="Q246" i="66" s="1"/>
  <c r="B169" i="3"/>
  <c r="R248" i="66" l="1"/>
  <c r="P247" i="66"/>
  <c r="Q247" i="66" s="1"/>
  <c r="B170" i="3"/>
  <c r="R249" i="66" l="1"/>
  <c r="P248" i="66"/>
  <c r="Q248" i="66" s="1"/>
  <c r="B171" i="3"/>
  <c r="R250" i="66" l="1"/>
  <c r="P249" i="66"/>
  <c r="Q249" i="66" s="1"/>
  <c r="B172" i="3"/>
  <c r="R251" i="66" l="1"/>
  <c r="P250" i="66"/>
  <c r="Q250" i="66" s="1"/>
  <c r="B173" i="3"/>
  <c r="R252" i="66" l="1"/>
  <c r="P251" i="66"/>
  <c r="Q251" i="66" s="1"/>
  <c r="B174" i="3"/>
  <c r="R253" i="66" l="1"/>
  <c r="P252" i="66"/>
  <c r="Q252" i="66" s="1"/>
  <c r="B175" i="3"/>
  <c r="R254" i="66" l="1"/>
  <c r="P253" i="66"/>
  <c r="Q253" i="66" s="1"/>
  <c r="B176" i="3"/>
  <c r="R255" i="66" l="1"/>
  <c r="P254" i="66"/>
  <c r="Q254" i="66" s="1"/>
  <c r="B177" i="3"/>
  <c r="R256" i="66" l="1"/>
  <c r="P255" i="66"/>
  <c r="Q255" i="66" s="1"/>
  <c r="B178" i="3"/>
  <c r="R257" i="66" l="1"/>
  <c r="P256" i="66"/>
  <c r="Q256" i="66" s="1"/>
  <c r="B179" i="3"/>
  <c r="R258" i="66" l="1"/>
  <c r="P257" i="66"/>
  <c r="Q257" i="66" s="1"/>
  <c r="B180" i="3"/>
  <c r="R259" i="66" l="1"/>
  <c r="P258" i="66"/>
  <c r="Q258" i="66" s="1"/>
  <c r="B181" i="3"/>
  <c r="R260" i="66" l="1"/>
  <c r="P259" i="66"/>
  <c r="Q259" i="66" s="1"/>
  <c r="B182" i="3"/>
  <c r="R261" i="66" l="1"/>
  <c r="P260" i="66"/>
  <c r="Q260" i="66" s="1"/>
  <c r="B183" i="3"/>
  <c r="R262" i="66" l="1"/>
  <c r="P261" i="66"/>
  <c r="Q261" i="66" s="1"/>
  <c r="B184" i="3"/>
  <c r="R263" i="66" l="1"/>
  <c r="P262" i="66"/>
  <c r="Q262" i="66" s="1"/>
  <c r="B185" i="3"/>
  <c r="R264" i="66" l="1"/>
  <c r="P263" i="66"/>
  <c r="Q263" i="66" s="1"/>
  <c r="B186" i="3"/>
  <c r="R265" i="66" l="1"/>
  <c r="P264" i="66"/>
  <c r="Q264" i="66" s="1"/>
  <c r="B187" i="3"/>
  <c r="R266" i="66" l="1"/>
  <c r="P265" i="66"/>
  <c r="Q265" i="66" s="1"/>
  <c r="B188" i="3"/>
  <c r="R267" i="66" l="1"/>
  <c r="P266" i="66"/>
  <c r="Q266" i="66" s="1"/>
  <c r="B189" i="3"/>
  <c r="R268" i="66" l="1"/>
  <c r="P267" i="66"/>
  <c r="Q267" i="66" s="1"/>
  <c r="B190" i="3"/>
  <c r="R269" i="66" l="1"/>
  <c r="P268" i="66"/>
  <c r="Q268" i="66" s="1"/>
  <c r="B191" i="3"/>
  <c r="R270" i="66" l="1"/>
  <c r="P269" i="66"/>
  <c r="Q269" i="66" s="1"/>
  <c r="B192" i="3"/>
  <c r="R271" i="66" l="1"/>
  <c r="P270" i="66"/>
  <c r="Q270" i="66" s="1"/>
  <c r="B193" i="3"/>
  <c r="R272" i="66" l="1"/>
  <c r="P271" i="66"/>
  <c r="Q271" i="66" s="1"/>
  <c r="B194" i="3"/>
  <c r="R273" i="66" l="1"/>
  <c r="P272" i="66"/>
  <c r="Q272" i="66" s="1"/>
  <c r="B195" i="3"/>
  <c r="R274" i="66" l="1"/>
  <c r="P273" i="66"/>
  <c r="Q273" i="66" s="1"/>
  <c r="B196" i="3"/>
  <c r="R275" i="66" l="1"/>
  <c r="P274" i="66"/>
  <c r="Q274" i="66" s="1"/>
  <c r="B197" i="3"/>
  <c r="R276" i="66" l="1"/>
  <c r="P275" i="66"/>
  <c r="Q275" i="66" s="1"/>
  <c r="B198" i="3"/>
  <c r="R277" i="66" l="1"/>
  <c r="P276" i="66"/>
  <c r="Q276" i="66" s="1"/>
  <c r="B199" i="3"/>
  <c r="R278" i="66" l="1"/>
  <c r="P277" i="66"/>
  <c r="Q277" i="66" s="1"/>
  <c r="B200" i="3"/>
  <c r="R279" i="66" l="1"/>
  <c r="P278" i="66"/>
  <c r="Q278" i="66" s="1"/>
  <c r="B201" i="3"/>
  <c r="R280" i="66" l="1"/>
  <c r="P279" i="66"/>
  <c r="Q279" i="66" s="1"/>
  <c r="B202" i="3"/>
  <c r="R281" i="66" l="1"/>
  <c r="P280" i="66"/>
  <c r="Q280" i="66" s="1"/>
  <c r="B203" i="3"/>
  <c r="R282" i="66" l="1"/>
  <c r="P281" i="66"/>
  <c r="Q281" i="66" s="1"/>
  <c r="B204" i="3"/>
  <c r="R283" i="66" l="1"/>
  <c r="P282" i="66"/>
  <c r="Q282" i="66" s="1"/>
  <c r="B205" i="3"/>
  <c r="R284" i="66" l="1"/>
  <c r="P283" i="66"/>
  <c r="Q283" i="66" s="1"/>
  <c r="B206" i="3"/>
  <c r="R285" i="66" l="1"/>
  <c r="P284" i="66"/>
  <c r="Q284" i="66" s="1"/>
  <c r="B207" i="3"/>
  <c r="R286" i="66" l="1"/>
  <c r="P285" i="66"/>
  <c r="Q285" i="66" s="1"/>
  <c r="B208" i="3"/>
  <c r="R287" i="66" l="1"/>
  <c r="P286" i="66"/>
  <c r="Q286" i="66" s="1"/>
  <c r="B209" i="3"/>
  <c r="R288" i="66" l="1"/>
  <c r="P288" i="66" s="1"/>
  <c r="Q288" i="66" s="1"/>
  <c r="P287" i="66"/>
  <c r="Q287" i="66" s="1"/>
  <c r="B210" i="3"/>
  <c r="B211" i="3" l="1"/>
  <c r="B212" i="3" l="1"/>
  <c r="B213" i="3" l="1"/>
  <c r="B214" i="3" l="1"/>
  <c r="B215" i="3" l="1"/>
  <c r="B216" i="3" l="1"/>
  <c r="B217" i="3" l="1"/>
  <c r="B218" i="3" l="1"/>
  <c r="B219" i="3" l="1"/>
  <c r="B220" i="3" l="1"/>
  <c r="B221" i="3" l="1"/>
  <c r="B222" i="3" l="1"/>
  <c r="B223" i="3" l="1"/>
  <c r="B224" i="3" l="1"/>
  <c r="B225" i="3" l="1"/>
  <c r="B226" i="3" l="1"/>
  <c r="B227" i="3" l="1"/>
  <c r="B228" i="3" l="1"/>
  <c r="B229" i="3" l="1"/>
  <c r="B230" i="3" l="1"/>
  <c r="B231" i="3" l="1"/>
  <c r="B232" i="3" l="1"/>
  <c r="B233" i="3" l="1"/>
  <c r="B234" i="3" l="1"/>
  <c r="B235" i="3" l="1"/>
  <c r="B236" i="3" l="1"/>
  <c r="B237" i="3" l="1"/>
  <c r="B238" i="3" l="1"/>
  <c r="B239" i="3" l="1"/>
  <c r="B240" i="3" l="1"/>
  <c r="B241" i="3" l="1"/>
  <c r="B242" i="3" l="1"/>
  <c r="B243" i="3" l="1"/>
  <c r="B244" i="3" l="1"/>
  <c r="B245" i="3" l="1"/>
  <c r="B246" i="3" l="1"/>
  <c r="B247" i="3" l="1"/>
  <c r="B248" i="3" l="1"/>
  <c r="B249" i="3" l="1"/>
  <c r="B250" i="3" l="1"/>
  <c r="B251" i="3" l="1"/>
  <c r="B252" i="3" l="1"/>
  <c r="B253" i="3" l="1"/>
  <c r="B254" i="3" l="1"/>
  <c r="B255" i="3" l="1"/>
  <c r="B256" i="3" l="1"/>
  <c r="B257" i="3" l="1"/>
  <c r="B258" i="3" l="1"/>
  <c r="B259" i="3" l="1"/>
  <c r="B260" i="3" l="1"/>
  <c r="B261" i="3" l="1"/>
  <c r="B262" i="3" l="1"/>
  <c r="B263" i="3" l="1"/>
  <c r="B264" i="3" l="1"/>
  <c r="B265" i="3" l="1"/>
  <c r="B266" i="3" l="1"/>
  <c r="B267" i="3" l="1"/>
  <c r="B268" i="3" l="1"/>
  <c r="B269" i="3" l="1"/>
  <c r="B270" i="3" l="1"/>
  <c r="B271" i="3" l="1"/>
  <c r="B272" i="3" l="1"/>
  <c r="B273" i="3" l="1"/>
  <c r="B274" i="3" l="1"/>
  <c r="B275" i="3" l="1"/>
  <c r="B276" i="3" l="1"/>
  <c r="B277" i="3" l="1"/>
  <c r="B278" i="3" l="1"/>
  <c r="B279" i="3" l="1"/>
  <c r="B280" i="3" l="1"/>
  <c r="B281" i="3" l="1"/>
  <c r="B282" i="3" l="1"/>
  <c r="B283" i="3" l="1"/>
  <c r="B284" i="3" l="1"/>
  <c r="B285" i="3" l="1"/>
  <c r="B286" i="3" l="1"/>
  <c r="B287" i="3" l="1"/>
  <c r="B288" i="3" l="1"/>
  <c r="B289" i="3" l="1"/>
  <c r="B290" i="3" l="1"/>
  <c r="B291" i="3" l="1"/>
  <c r="B292" i="3" l="1"/>
  <c r="B293" i="3" l="1"/>
  <c r="B294" i="3" l="1"/>
  <c r="B295" i="3" l="1"/>
  <c r="B296" i="3" l="1"/>
  <c r="B297" i="3" l="1"/>
  <c r="B298" i="3" l="1"/>
  <c r="B299" i="3" l="1"/>
  <c r="B300" i="3" l="1"/>
  <c r="B301" i="3" l="1"/>
  <c r="B302" i="3" l="1"/>
  <c r="B303" i="3" l="1"/>
  <c r="B304" i="3" l="1"/>
  <c r="B305" i="3" l="1"/>
  <c r="B306" i="3" l="1"/>
  <c r="B307" i="3" l="1"/>
  <c r="B308" i="3" l="1"/>
  <c r="B309" i="3" l="1"/>
  <c r="B310" i="3" l="1"/>
  <c r="B311" i="3" l="1"/>
  <c r="B312" i="3" l="1"/>
  <c r="B313" i="3" l="1"/>
  <c r="B314" i="3" l="1"/>
  <c r="B315" i="3" l="1"/>
  <c r="B316" i="3" l="1"/>
  <c r="B317" i="3" l="1"/>
  <c r="B318" i="3" l="1"/>
  <c r="M127" i="64" l="1"/>
  <c r="S127" i="64" l="1"/>
  <c r="U127" i="66" l="1"/>
  <c r="V127" i="66" s="1"/>
  <c r="U128" i="66" l="1"/>
  <c r="V128" i="66" s="1"/>
  <c r="U129" i="66" l="1"/>
  <c r="V129" i="66" s="1"/>
  <c r="U130" i="66" l="1"/>
  <c r="V130" i="66" s="1"/>
  <c r="U131" i="66" l="1"/>
  <c r="V131" i="66" s="1"/>
  <c r="U132" i="66" l="1"/>
  <c r="V132" i="66" s="1"/>
  <c r="U133" i="66" l="1"/>
  <c r="V133" i="66" s="1"/>
  <c r="U134" i="66" l="1"/>
  <c r="V134" i="66" s="1"/>
  <c r="U135" i="66" l="1"/>
  <c r="V135" i="66" s="1"/>
  <c r="U136" i="66" l="1"/>
  <c r="V136" i="66" s="1"/>
  <c r="U137" i="66" l="1"/>
  <c r="V137" i="66" s="1"/>
  <c r="U138" i="66" l="1"/>
  <c r="V138" i="66" s="1"/>
  <c r="U139" i="66" l="1"/>
  <c r="V139" i="66" s="1"/>
  <c r="U140" i="66" l="1"/>
  <c r="V140" i="66" s="1"/>
  <c r="U141" i="66" l="1"/>
  <c r="V141" i="66" s="1"/>
  <c r="M143" i="66" l="1"/>
  <c r="U142" i="66"/>
  <c r="V142" i="66" s="1"/>
  <c r="M144" i="66" l="1"/>
  <c r="U144" i="66" s="1"/>
  <c r="V144" i="66" s="1"/>
  <c r="U143" i="66"/>
  <c r="V143" i="66" s="1"/>
  <c r="P143" i="66"/>
  <c r="Q143" i="66" s="1"/>
  <c r="M145" i="66" l="1"/>
  <c r="U145" i="66" s="1"/>
  <c r="V145" i="66" s="1"/>
  <c r="P144" i="66"/>
  <c r="Q144" i="66" s="1"/>
  <c r="P145" i="66" l="1"/>
  <c r="Q145" i="66" s="1"/>
  <c r="M146" i="66"/>
  <c r="U146" i="66" s="1"/>
  <c r="V146" i="66" s="1"/>
  <c r="M147" i="66" l="1"/>
  <c r="U147" i="66" s="1"/>
  <c r="V147" i="66" s="1"/>
  <c r="P146" i="66"/>
  <c r="Q146" i="66" s="1"/>
  <c r="M148" i="66" l="1"/>
  <c r="U148" i="66" s="1"/>
  <c r="V148" i="66" s="1"/>
  <c r="P147" i="66"/>
  <c r="Q147" i="66" s="1"/>
  <c r="M149" i="66" l="1"/>
  <c r="U149" i="66" s="1"/>
  <c r="V149" i="66" s="1"/>
  <c r="P148" i="66"/>
  <c r="Q148" i="66" s="1"/>
  <c r="M150" i="66" l="1"/>
  <c r="U150" i="66" s="1"/>
  <c r="V150" i="66" s="1"/>
  <c r="P149" i="66"/>
  <c r="Q149" i="66" s="1"/>
  <c r="M151" i="66" l="1"/>
  <c r="U151" i="66" s="1"/>
  <c r="V151" i="66" s="1"/>
  <c r="P150" i="66"/>
  <c r="Q150" i="66" s="1"/>
  <c r="M152" i="66" l="1"/>
  <c r="U152" i="66" s="1"/>
  <c r="V152" i="66" s="1"/>
  <c r="P151" i="66"/>
  <c r="Q151" i="66" s="1"/>
  <c r="M153" i="66" l="1"/>
  <c r="U153" i="66" s="1"/>
  <c r="V153" i="66" s="1"/>
  <c r="P152" i="66"/>
  <c r="Q152" i="66" s="1"/>
  <c r="P153" i="66" l="1"/>
  <c r="Q153" i="66" s="1"/>
  <c r="M154" i="66"/>
  <c r="U154" i="66" s="1"/>
  <c r="V154" i="66" s="1"/>
  <c r="M155" i="66" l="1"/>
  <c r="U155" i="66" s="1"/>
  <c r="V155" i="66" s="1"/>
  <c r="P154" i="66"/>
  <c r="Q154" i="66" s="1"/>
  <c r="M156" i="66" l="1"/>
  <c r="U156" i="66" s="1"/>
  <c r="V156" i="66" s="1"/>
  <c r="P155" i="66"/>
  <c r="Q155" i="66" s="1"/>
  <c r="M157" i="66" l="1"/>
  <c r="U157" i="66" s="1"/>
  <c r="V157" i="66" s="1"/>
  <c r="P156" i="66"/>
  <c r="Q156" i="66" s="1"/>
  <c r="P157" i="66" l="1"/>
  <c r="Q157" i="66" s="1"/>
  <c r="M158" i="66"/>
  <c r="U158" i="66" s="1"/>
  <c r="V158" i="66" s="1"/>
  <c r="M159" i="66" l="1"/>
  <c r="U159" i="66" s="1"/>
  <c r="V159" i="66" s="1"/>
  <c r="P158" i="66"/>
  <c r="Q158" i="66" s="1"/>
  <c r="M160" i="66" l="1"/>
  <c r="U160" i="66" s="1"/>
  <c r="V160" i="66" s="1"/>
  <c r="P159" i="66"/>
  <c r="Q159" i="66" s="1"/>
  <c r="M161" i="66" l="1"/>
  <c r="U161" i="66" s="1"/>
  <c r="V161" i="66" s="1"/>
  <c r="P160" i="66"/>
  <c r="Q160" i="66" s="1"/>
  <c r="M162" i="66" l="1"/>
  <c r="U162" i="66" s="1"/>
  <c r="V162" i="66" s="1"/>
  <c r="P161" i="66"/>
  <c r="Q161" i="66" s="1"/>
  <c r="M163" i="66" l="1"/>
  <c r="U163" i="66" s="1"/>
  <c r="V163" i="66" s="1"/>
  <c r="P162" i="66"/>
  <c r="Q162" i="66" s="1"/>
  <c r="M164" i="66" l="1"/>
  <c r="U164" i="66" s="1"/>
  <c r="V164" i="66" s="1"/>
  <c r="P163" i="66"/>
  <c r="Q163" i="66" s="1"/>
  <c r="M165" i="66" l="1"/>
  <c r="U165" i="66" s="1"/>
  <c r="V165" i="66" s="1"/>
  <c r="P164" i="66"/>
  <c r="Q164" i="66" s="1"/>
  <c r="P165" i="66" l="1"/>
  <c r="Q165" i="66" s="1"/>
  <c r="M166" i="66"/>
  <c r="U166" i="66" s="1"/>
  <c r="V166" i="66" s="1"/>
  <c r="P166" i="66" l="1"/>
  <c r="Q166" i="66" s="1"/>
  <c r="M167" i="66"/>
  <c r="U167" i="66" s="1"/>
  <c r="V167" i="66" s="1"/>
  <c r="P167" i="66" l="1"/>
  <c r="Q167" i="66" s="1"/>
  <c r="M168" i="66"/>
  <c r="U168" i="66" s="1"/>
  <c r="V168" i="66" s="1"/>
  <c r="M169" i="66" l="1"/>
  <c r="U169" i="66" s="1"/>
  <c r="V169" i="66" s="1"/>
  <c r="P168" i="66"/>
  <c r="Q168" i="66" s="1"/>
  <c r="M170" i="66" l="1"/>
  <c r="U170" i="66" s="1"/>
  <c r="V170" i="66" s="1"/>
  <c r="P169" i="66"/>
  <c r="Q169" i="66" s="1"/>
  <c r="M171" i="66" l="1"/>
  <c r="U171" i="66" s="1"/>
  <c r="V171" i="66" s="1"/>
  <c r="P170" i="66"/>
  <c r="Q170" i="66" s="1"/>
  <c r="P171" i="66" l="1"/>
  <c r="Q171" i="66" s="1"/>
  <c r="M172" i="66"/>
  <c r="U172" i="66" s="1"/>
  <c r="V172" i="66" s="1"/>
  <c r="M173" i="66" l="1"/>
  <c r="U173" i="66" s="1"/>
  <c r="V173" i="66" s="1"/>
  <c r="P172" i="66"/>
  <c r="Q172" i="66" s="1"/>
  <c r="M174" i="66" l="1"/>
  <c r="U174" i="66" s="1"/>
  <c r="V174" i="66" s="1"/>
  <c r="P173" i="66"/>
  <c r="Q173" i="66" s="1"/>
  <c r="M175" i="66" l="1"/>
  <c r="U175" i="66" s="1"/>
  <c r="V175" i="66" s="1"/>
  <c r="P174" i="66"/>
  <c r="Q174" i="66" s="1"/>
  <c r="M176" i="66" l="1"/>
  <c r="U176" i="66" s="1"/>
  <c r="V176" i="66" s="1"/>
  <c r="P175" i="66"/>
  <c r="Q175" i="66" s="1"/>
  <c r="M177" i="66" l="1"/>
  <c r="U177" i="66" s="1"/>
  <c r="V177" i="66" s="1"/>
  <c r="P176" i="66"/>
  <c r="Q176" i="66" s="1"/>
  <c r="M178" i="66" l="1"/>
  <c r="U178" i="66" s="1"/>
  <c r="V178" i="66" s="1"/>
  <c r="P177" i="66"/>
  <c r="Q177" i="66" s="1"/>
  <c r="M179" i="66" l="1"/>
  <c r="U179" i="66" s="1"/>
  <c r="V179" i="66" s="1"/>
  <c r="P178" i="66"/>
  <c r="Q178" i="66" s="1"/>
  <c r="P179" i="66" l="1"/>
  <c r="Q179" i="66" s="1"/>
  <c r="M180" i="66"/>
  <c r="U180" i="66" s="1"/>
  <c r="V180" i="66" s="1"/>
  <c r="P180" i="66" l="1"/>
  <c r="Q180" i="66" s="1"/>
  <c r="M181" i="66"/>
  <c r="U181" i="66" s="1"/>
  <c r="V181" i="66" s="1"/>
  <c r="M182" i="66" l="1"/>
  <c r="U182" i="66" s="1"/>
  <c r="V182" i="66" s="1"/>
  <c r="P181" i="66"/>
  <c r="Q181" i="66" s="1"/>
  <c r="M183" i="66" l="1"/>
  <c r="U183" i="66" s="1"/>
  <c r="V183" i="66" s="1"/>
  <c r="P182" i="66"/>
  <c r="Q182" i="66" s="1"/>
  <c r="M184" i="66" l="1"/>
  <c r="U184" i="66" s="1"/>
  <c r="V184" i="66" s="1"/>
  <c r="P183" i="66"/>
  <c r="Q183" i="66" s="1"/>
  <c r="M185" i="66" l="1"/>
  <c r="U185" i="66" s="1"/>
  <c r="V185" i="66" s="1"/>
  <c r="P184" i="66"/>
  <c r="Q184" i="66" s="1"/>
  <c r="P185" i="66" l="1"/>
  <c r="Q185" i="66" s="1"/>
  <c r="M186" i="66"/>
  <c r="U186" i="66" s="1"/>
  <c r="V186" i="66" s="1"/>
  <c r="M187" i="66" l="1"/>
  <c r="U187" i="66" s="1"/>
  <c r="V187" i="66" s="1"/>
  <c r="P186" i="66"/>
  <c r="Q186" i="66" s="1"/>
  <c r="M188" i="66" l="1"/>
  <c r="U188" i="66" s="1"/>
  <c r="V188" i="66" s="1"/>
  <c r="P187" i="66"/>
  <c r="Q187" i="66" s="1"/>
  <c r="M189" i="66" l="1"/>
  <c r="U189" i="66" s="1"/>
  <c r="V189" i="66" s="1"/>
  <c r="P188" i="66"/>
  <c r="Q188" i="66" s="1"/>
  <c r="M190" i="66" l="1"/>
  <c r="U190" i="66" s="1"/>
  <c r="V190" i="66" s="1"/>
  <c r="P189" i="66"/>
  <c r="Q189" i="66" s="1"/>
  <c r="M191" i="66" l="1"/>
  <c r="U191" i="66" s="1"/>
  <c r="V191" i="66" s="1"/>
  <c r="P190" i="66"/>
  <c r="Q190" i="66" s="1"/>
  <c r="P191" i="66" l="1"/>
  <c r="Q191" i="66" s="1"/>
  <c r="M192" i="66"/>
  <c r="U192" i="66" s="1"/>
  <c r="V192" i="66" s="1"/>
  <c r="M193" i="66" l="1"/>
  <c r="U193" i="66" s="1"/>
  <c r="V193" i="66" s="1"/>
  <c r="P192" i="66"/>
  <c r="Q192" i="66" s="1"/>
  <c r="M194" i="66" l="1"/>
  <c r="U194" i="66" s="1"/>
  <c r="V194" i="66" s="1"/>
  <c r="P193" i="66"/>
  <c r="Q193" i="66" s="1"/>
  <c r="M195" i="66" l="1"/>
  <c r="U195" i="66" s="1"/>
  <c r="V195" i="66" s="1"/>
  <c r="P194" i="66"/>
  <c r="Q194" i="66" s="1"/>
  <c r="M196" i="66" l="1"/>
  <c r="U196" i="66" s="1"/>
  <c r="V196" i="66" s="1"/>
  <c r="P195" i="66"/>
  <c r="Q195" i="66" s="1"/>
  <c r="M197" i="66" l="1"/>
  <c r="U197" i="66" s="1"/>
  <c r="V197" i="66" s="1"/>
  <c r="P196" i="66"/>
  <c r="Q196" i="66" s="1"/>
  <c r="P197" i="66" l="1"/>
  <c r="Q197" i="66" s="1"/>
  <c r="M198" i="66"/>
  <c r="U198" i="66" s="1"/>
  <c r="V198" i="66" s="1"/>
  <c r="M199" i="66" l="1"/>
  <c r="U199" i="66" s="1"/>
  <c r="V199" i="66" s="1"/>
  <c r="P198" i="66"/>
  <c r="Q198" i="66" s="1"/>
  <c r="P199" i="66" l="1"/>
  <c r="Q199" i="66" s="1"/>
  <c r="M200" i="66"/>
  <c r="U200" i="66" s="1"/>
  <c r="V200" i="66" s="1"/>
  <c r="M201" i="66" l="1"/>
  <c r="U201" i="66" s="1"/>
  <c r="V201" i="66" s="1"/>
  <c r="P200" i="66"/>
  <c r="Q200" i="66" s="1"/>
  <c r="M202" i="66" l="1"/>
  <c r="U202" i="66" s="1"/>
  <c r="V202" i="66" s="1"/>
  <c r="P201" i="66"/>
  <c r="Q201" i="66" s="1"/>
  <c r="M203" i="66" l="1"/>
  <c r="U203" i="66" s="1"/>
  <c r="V203" i="66" s="1"/>
  <c r="P202" i="66"/>
  <c r="Q202" i="66" s="1"/>
  <c r="M204" i="66" l="1"/>
  <c r="U204" i="66" s="1"/>
  <c r="V204" i="66" s="1"/>
  <c r="P203" i="66"/>
  <c r="Q203" i="66" s="1"/>
  <c r="M205" i="66" l="1"/>
  <c r="U205" i="66" s="1"/>
  <c r="V205" i="66" s="1"/>
  <c r="P204" i="66"/>
  <c r="Q204" i="66" s="1"/>
  <c r="M206" i="66" l="1"/>
  <c r="U206" i="66" s="1"/>
  <c r="V206" i="66" s="1"/>
  <c r="P205" i="66"/>
  <c r="Q205" i="66" s="1"/>
  <c r="M207" i="66" l="1"/>
  <c r="U207" i="66" s="1"/>
  <c r="V207" i="66" s="1"/>
  <c r="P206" i="66"/>
  <c r="Q206" i="66" s="1"/>
  <c r="P207" i="66" l="1"/>
  <c r="Q207" i="66" s="1"/>
  <c r="M208" i="66"/>
  <c r="U208" i="66" s="1"/>
  <c r="V208" i="66" s="1"/>
  <c r="M209" i="66" l="1"/>
  <c r="U209" i="66" s="1"/>
  <c r="V209" i="66" s="1"/>
  <c r="P208" i="66"/>
  <c r="Q208" i="66" s="1"/>
  <c r="M210" i="66" l="1"/>
  <c r="U210" i="66" s="1"/>
  <c r="V210" i="66" s="1"/>
  <c r="P209" i="66"/>
  <c r="Q209" i="66" s="1"/>
  <c r="M211" i="66" l="1"/>
  <c r="U211" i="66" s="1"/>
  <c r="V211" i="66" s="1"/>
  <c r="P210" i="66"/>
  <c r="Q210" i="66" s="1"/>
  <c r="M212" i="66" l="1"/>
  <c r="U212" i="66" s="1"/>
  <c r="V212" i="66" s="1"/>
  <c r="P211" i="66"/>
  <c r="Q211" i="66" s="1"/>
  <c r="M213" i="66" l="1"/>
  <c r="U213" i="66" s="1"/>
  <c r="V213" i="66" s="1"/>
  <c r="P212" i="66"/>
  <c r="Q212" i="66" s="1"/>
  <c r="P213" i="66" l="1"/>
  <c r="Q213" i="66" s="1"/>
  <c r="M214" i="66"/>
  <c r="U214" i="66" s="1"/>
  <c r="V214" i="66" s="1"/>
  <c r="P214" i="66" l="1"/>
  <c r="Q214" i="66" s="1"/>
  <c r="M215" i="66"/>
  <c r="U215" i="66" s="1"/>
  <c r="V215" i="66" s="1"/>
  <c r="M216" i="66" l="1"/>
  <c r="U216" i="66" s="1"/>
  <c r="V216" i="66" s="1"/>
  <c r="P215" i="66"/>
  <c r="Q215" i="66" s="1"/>
  <c r="M217" i="66" l="1"/>
  <c r="U217" i="66" s="1"/>
  <c r="V217" i="66" s="1"/>
  <c r="P216" i="66"/>
  <c r="Q216" i="66" s="1"/>
  <c r="M218" i="66" l="1"/>
  <c r="U218" i="66" s="1"/>
  <c r="V218" i="66" s="1"/>
  <c r="P217" i="66"/>
  <c r="Q217" i="66" s="1"/>
  <c r="M219" i="66" l="1"/>
  <c r="U219" i="66" s="1"/>
  <c r="V219" i="66" s="1"/>
  <c r="M220" i="66"/>
  <c r="U220" i="66" s="1"/>
  <c r="V220" i="66" s="1"/>
  <c r="P218" i="66"/>
  <c r="Q218" i="66" s="1"/>
  <c r="P220" i="66" l="1"/>
  <c r="Q220" i="66" s="1"/>
  <c r="P219" i="66"/>
  <c r="Q219" i="66" s="1"/>
  <c r="J143" i="65" l="1"/>
  <c r="J1" i="65"/>
  <c r="J144" i="65" l="1"/>
  <c r="J145" i="65" s="1"/>
  <c r="J146" i="65" s="1"/>
  <c r="J147" i="65" s="1"/>
  <c r="J148" i="65" s="1"/>
  <c r="J149" i="65" s="1"/>
  <c r="J150" i="65" s="1"/>
  <c r="J151" i="65" s="1"/>
  <c r="J152" i="65" s="1"/>
  <c r="J153" i="65" s="1"/>
  <c r="J154" i="65" s="1"/>
  <c r="J155" i="65" s="1"/>
  <c r="J156" i="65" s="1"/>
  <c r="J157" i="65" s="1"/>
  <c r="J158" i="65" s="1"/>
  <c r="J159" i="65" s="1"/>
  <c r="J160" i="65" s="1"/>
  <c r="J161" i="65" s="1"/>
  <c r="J162" i="65" s="1"/>
  <c r="J163" i="65" s="1"/>
  <c r="J164" i="65" s="1"/>
  <c r="J165" i="65" s="1"/>
  <c r="J166" i="65" s="1"/>
  <c r="J167" i="65" s="1"/>
  <c r="J168" i="65" s="1"/>
  <c r="J169" i="65" s="1"/>
  <c r="J170" i="65" s="1"/>
  <c r="J171" i="65" s="1"/>
  <c r="J172" i="65" s="1"/>
  <c r="J173" i="65" s="1"/>
  <c r="J174" i="65" s="1"/>
  <c r="J175" i="65" s="1"/>
  <c r="J176" i="65" s="1"/>
  <c r="J177" i="65" s="1"/>
  <c r="J178" i="65" s="1"/>
  <c r="J179" i="65" s="1"/>
  <c r="J180" i="65" s="1"/>
  <c r="J181" i="65" s="1"/>
  <c r="J182" i="65" s="1"/>
  <c r="J183" i="65" s="1"/>
  <c r="J184" i="65" s="1"/>
  <c r="J185" i="65" s="1"/>
  <c r="J186" i="65" s="1"/>
  <c r="J187" i="65" s="1"/>
  <c r="J188" i="65" s="1"/>
  <c r="J189" i="65" s="1"/>
  <c r="J190" i="65" s="1"/>
  <c r="J191" i="65" s="1"/>
  <c r="J192" i="65" s="1"/>
  <c r="J193" i="65" s="1"/>
  <c r="J194" i="65" s="1"/>
  <c r="J195" i="65" s="1"/>
  <c r="J196" i="65" s="1"/>
  <c r="J197" i="65" s="1"/>
  <c r="J198" i="65" s="1"/>
  <c r="J199" i="65" s="1"/>
  <c r="J200" i="65" s="1"/>
  <c r="J201" i="65" s="1"/>
  <c r="J202" i="65" s="1"/>
  <c r="J203" i="65" s="1"/>
  <c r="J204" i="65" s="1"/>
  <c r="J205" i="65" s="1"/>
  <c r="J206" i="65" s="1"/>
  <c r="J207" i="65" s="1"/>
  <c r="J208" i="65" s="1"/>
  <c r="J209" i="65" s="1"/>
  <c r="J210" i="65" s="1"/>
  <c r="J211" i="65" s="1"/>
  <c r="J212" i="65" s="1"/>
  <c r="J213" i="65" s="1"/>
  <c r="J214" i="65" s="1"/>
  <c r="J215" i="65" s="1"/>
  <c r="J216" i="65" s="1"/>
  <c r="J217" i="65" s="1"/>
  <c r="J218" i="65" s="1"/>
  <c r="J219" i="65" s="1"/>
  <c r="J220" i="65" s="1"/>
  <c r="J221" i="65" s="1"/>
  <c r="J222" i="65" s="1"/>
  <c r="J223" i="65" s="1"/>
  <c r="J224" i="65" s="1"/>
  <c r="J225" i="65" s="1"/>
  <c r="J226" i="65" s="1"/>
  <c r="J227" i="65" s="1"/>
  <c r="J228" i="65" s="1"/>
  <c r="J229" i="65" s="1"/>
  <c r="J230" i="65" s="1"/>
  <c r="J231" i="65" s="1"/>
  <c r="J232" i="65" s="1"/>
  <c r="J233" i="65" s="1"/>
  <c r="J234" i="65" s="1"/>
  <c r="J235" i="65" s="1"/>
  <c r="J236" i="65" s="1"/>
  <c r="J237" i="65" s="1"/>
  <c r="J238" i="65" s="1"/>
  <c r="J239" i="65" s="1"/>
  <c r="J240" i="65" s="1"/>
  <c r="J241" i="65" s="1"/>
  <c r="J242" i="65" s="1"/>
  <c r="J243" i="65" s="1"/>
  <c r="J244" i="65" s="1"/>
  <c r="J245" i="65" s="1"/>
  <c r="J246" i="65" s="1"/>
  <c r="J247" i="65" s="1"/>
  <c r="J248" i="65" s="1"/>
  <c r="J249" i="65" s="1"/>
  <c r="J250" i="65" s="1"/>
  <c r="J251" i="65" s="1"/>
  <c r="J252" i="65" s="1"/>
  <c r="J253" i="65" s="1"/>
  <c r="J254" i="65" s="1"/>
  <c r="J255" i="65" s="1"/>
  <c r="J256" i="65" s="1"/>
  <c r="J257" i="65" s="1"/>
  <c r="J258" i="65" s="1"/>
  <c r="J259" i="65" s="1"/>
  <c r="J260" i="65" s="1"/>
  <c r="J261" i="65" s="1"/>
  <c r="J262" i="65" s="1"/>
  <c r="J263" i="65" s="1"/>
  <c r="J264" i="65" s="1"/>
  <c r="J265" i="65" s="1"/>
  <c r="J266" i="65" s="1"/>
  <c r="J267" i="65" s="1"/>
  <c r="J268" i="65" s="1"/>
  <c r="J269" i="65" s="1"/>
  <c r="J270" i="65" s="1"/>
  <c r="J271" i="65" s="1"/>
  <c r="J272" i="65" s="1"/>
  <c r="J273" i="65" s="1"/>
  <c r="J274" i="65" s="1"/>
  <c r="J275" i="65" s="1"/>
  <c r="J276" i="65" s="1"/>
  <c r="J277" i="65" s="1"/>
  <c r="J278" i="65" s="1"/>
  <c r="J279" i="65" s="1"/>
  <c r="J280" i="65" s="1"/>
  <c r="J281" i="65" s="1"/>
  <c r="J282" i="65" s="1"/>
  <c r="J283" i="65" s="1"/>
  <c r="J284" i="65" s="1"/>
  <c r="J285" i="65" s="1"/>
  <c r="J286" i="65" s="1"/>
  <c r="J287" i="65" s="1"/>
  <c r="I143" i="65"/>
  <c r="M143" i="65" s="1"/>
  <c r="I144" i="65" l="1"/>
  <c r="I145" i="65" l="1"/>
  <c r="M144" i="65"/>
  <c r="I146" i="65" l="1"/>
  <c r="M145" i="65"/>
  <c r="I147" i="65" l="1"/>
  <c r="M146" i="65"/>
  <c r="I148" i="65" l="1"/>
  <c r="M147" i="65"/>
  <c r="I149" i="65" l="1"/>
  <c r="M148" i="65"/>
  <c r="I150" i="65" l="1"/>
  <c r="M149" i="65"/>
  <c r="I151" i="65" l="1"/>
  <c r="M150" i="65"/>
  <c r="I152" i="65" l="1"/>
  <c r="M151" i="65"/>
  <c r="I153" i="65" l="1"/>
  <c r="M152" i="65"/>
  <c r="I154" i="65" l="1"/>
  <c r="M153" i="65"/>
  <c r="I155" i="65" l="1"/>
  <c r="M154" i="65"/>
  <c r="I156" i="65" l="1"/>
  <c r="M155" i="65"/>
  <c r="I157" i="65" l="1"/>
  <c r="M156" i="65"/>
  <c r="I158" i="65" l="1"/>
  <c r="M157" i="65"/>
  <c r="I159" i="65" l="1"/>
  <c r="M158" i="65"/>
  <c r="I160" i="65" l="1"/>
  <c r="M159" i="65"/>
  <c r="I161" i="65" l="1"/>
  <c r="M160" i="65"/>
  <c r="I162" i="65" l="1"/>
  <c r="M161" i="65"/>
  <c r="I163" i="65" l="1"/>
  <c r="M162" i="65"/>
  <c r="I164" i="65" l="1"/>
  <c r="M163" i="65"/>
  <c r="I165" i="65" l="1"/>
  <c r="M164" i="65"/>
  <c r="I166" i="65" l="1"/>
  <c r="M165" i="65"/>
  <c r="I167" i="65" l="1"/>
  <c r="M166" i="65"/>
  <c r="I168" i="65" l="1"/>
  <c r="M167" i="65"/>
  <c r="I169" i="65" l="1"/>
  <c r="M168" i="65"/>
  <c r="I170" i="65" l="1"/>
  <c r="M169" i="65"/>
  <c r="I171" i="65" l="1"/>
  <c r="M170" i="65"/>
  <c r="I172" i="65" l="1"/>
  <c r="M171" i="65"/>
  <c r="I173" i="65" l="1"/>
  <c r="M172" i="65"/>
  <c r="I174" i="65" l="1"/>
  <c r="M173" i="65"/>
  <c r="I175" i="65" l="1"/>
  <c r="M174" i="65"/>
  <c r="I176" i="65" l="1"/>
  <c r="M175" i="65"/>
  <c r="I177" i="65" l="1"/>
  <c r="M176" i="65"/>
  <c r="I178" i="65" l="1"/>
  <c r="M177" i="65"/>
  <c r="I179" i="65" l="1"/>
  <c r="M178" i="65"/>
  <c r="I180" i="65" l="1"/>
  <c r="M179" i="65"/>
  <c r="I181" i="65" l="1"/>
  <c r="M180" i="65"/>
  <c r="I182" i="65" l="1"/>
  <c r="M181" i="65"/>
  <c r="I183" i="65" l="1"/>
  <c r="M182" i="65"/>
  <c r="I184" i="65" l="1"/>
  <c r="M183" i="65"/>
  <c r="I185" i="65" l="1"/>
  <c r="M184" i="65"/>
  <c r="I186" i="65" l="1"/>
  <c r="M185" i="65"/>
  <c r="I187" i="65" l="1"/>
  <c r="M186" i="65"/>
  <c r="I188" i="65" l="1"/>
  <c r="M187" i="65"/>
  <c r="I189" i="65" l="1"/>
  <c r="M188" i="65"/>
  <c r="I190" i="65" l="1"/>
  <c r="M189" i="65"/>
  <c r="I191" i="65" l="1"/>
  <c r="M190" i="65"/>
  <c r="I192" i="65" l="1"/>
  <c r="M191" i="65"/>
  <c r="I193" i="65" l="1"/>
  <c r="M192" i="65"/>
  <c r="I194" i="65" l="1"/>
  <c r="M193" i="65"/>
  <c r="I195" i="65" l="1"/>
  <c r="M194" i="65"/>
  <c r="I196" i="65" l="1"/>
  <c r="M195" i="65"/>
  <c r="I197" i="65" l="1"/>
  <c r="M196" i="65"/>
  <c r="I198" i="65" l="1"/>
  <c r="M197" i="65"/>
  <c r="I199" i="65" l="1"/>
  <c r="M198" i="65"/>
  <c r="I200" i="65" l="1"/>
  <c r="M199" i="65"/>
  <c r="I201" i="65" l="1"/>
  <c r="M200" i="65"/>
  <c r="I202" i="65" l="1"/>
  <c r="M201" i="65"/>
  <c r="I203" i="65" l="1"/>
  <c r="M202" i="65"/>
  <c r="I204" i="65" l="1"/>
  <c r="M203" i="65"/>
  <c r="I205" i="65" l="1"/>
  <c r="M204" i="65"/>
  <c r="I206" i="65" l="1"/>
  <c r="M205" i="65"/>
  <c r="I207" i="65" l="1"/>
  <c r="M206" i="65"/>
  <c r="I208" i="65" l="1"/>
  <c r="M207" i="65"/>
  <c r="I209" i="65" l="1"/>
  <c r="M208" i="65"/>
  <c r="I210" i="65" l="1"/>
  <c r="M209" i="65"/>
  <c r="I211" i="65" l="1"/>
  <c r="M210" i="65"/>
  <c r="I212" i="65" l="1"/>
  <c r="M211" i="65"/>
  <c r="I213" i="65" l="1"/>
  <c r="M212" i="65"/>
  <c r="I214" i="65" l="1"/>
  <c r="M213" i="65"/>
  <c r="I215" i="65" l="1"/>
  <c r="M214" i="65"/>
  <c r="I216" i="65" l="1"/>
  <c r="M215" i="65"/>
  <c r="I217" i="65" l="1"/>
  <c r="M216" i="65"/>
  <c r="I218" i="65" l="1"/>
  <c r="M217" i="65"/>
  <c r="I219" i="65" l="1"/>
  <c r="M218" i="65"/>
  <c r="I220" i="65" l="1"/>
  <c r="M219" i="65"/>
  <c r="I221" i="65" l="1"/>
  <c r="M220" i="65"/>
  <c r="I222" i="65" l="1"/>
  <c r="M221" i="65"/>
  <c r="I223" i="65" l="1"/>
  <c r="M222" i="65"/>
  <c r="I224" i="65" l="1"/>
  <c r="M223" i="65"/>
  <c r="I225" i="65" l="1"/>
  <c r="M224" i="65"/>
  <c r="I226" i="65" l="1"/>
  <c r="M225" i="65"/>
  <c r="I227" i="65" l="1"/>
  <c r="M226" i="65"/>
  <c r="I228" i="65" l="1"/>
  <c r="M227" i="65"/>
  <c r="I229" i="65" l="1"/>
  <c r="M228" i="65"/>
  <c r="I230" i="65" l="1"/>
  <c r="M229" i="65"/>
  <c r="I231" i="65" l="1"/>
  <c r="M230" i="65"/>
  <c r="I232" i="65" l="1"/>
  <c r="M231" i="65"/>
  <c r="I233" i="65" l="1"/>
  <c r="M232" i="65"/>
  <c r="I234" i="65" l="1"/>
  <c r="M233" i="65"/>
  <c r="I235" i="65" l="1"/>
  <c r="M234" i="65"/>
  <c r="I236" i="65" l="1"/>
  <c r="M235" i="65"/>
  <c r="I237" i="65" l="1"/>
  <c r="M236" i="65"/>
  <c r="I238" i="65" l="1"/>
  <c r="M237" i="65"/>
  <c r="I239" i="65" l="1"/>
  <c r="M238" i="65"/>
  <c r="I240" i="65" l="1"/>
  <c r="M239" i="65"/>
  <c r="I241" i="65" l="1"/>
  <c r="M240" i="65"/>
  <c r="I242" i="65" l="1"/>
  <c r="M241" i="65"/>
  <c r="I243" i="65" l="1"/>
  <c r="M242" i="65"/>
  <c r="I244" i="65" l="1"/>
  <c r="M243" i="65"/>
  <c r="I245" i="65" l="1"/>
  <c r="M244" i="65"/>
  <c r="I246" i="65" l="1"/>
  <c r="M245" i="65"/>
  <c r="I247" i="65" l="1"/>
  <c r="M246" i="65"/>
  <c r="I248" i="65" l="1"/>
  <c r="M247" i="65"/>
  <c r="I249" i="65" l="1"/>
  <c r="M248" i="65"/>
  <c r="I250" i="65" l="1"/>
  <c r="M249" i="65"/>
  <c r="I251" i="65" l="1"/>
  <c r="M250" i="65"/>
  <c r="I252" i="65" l="1"/>
  <c r="M251" i="65"/>
  <c r="I253" i="65" l="1"/>
  <c r="M252" i="65"/>
  <c r="I254" i="65" l="1"/>
  <c r="M253" i="65"/>
  <c r="I255" i="65" l="1"/>
  <c r="M254" i="65"/>
  <c r="I256" i="65" l="1"/>
  <c r="M255" i="65"/>
  <c r="I257" i="65" l="1"/>
  <c r="M256" i="65"/>
  <c r="I258" i="65" l="1"/>
  <c r="M257" i="65"/>
  <c r="I259" i="65" l="1"/>
  <c r="M258" i="65"/>
  <c r="I260" i="65" l="1"/>
  <c r="M259" i="65"/>
  <c r="I261" i="65" l="1"/>
  <c r="M260" i="65"/>
  <c r="I262" i="65" l="1"/>
  <c r="M261" i="65"/>
  <c r="I263" i="65" l="1"/>
  <c r="M262" i="65"/>
  <c r="I264" i="65" l="1"/>
  <c r="M263" i="65"/>
  <c r="I265" i="65" l="1"/>
  <c r="M264" i="65"/>
  <c r="I266" i="65" l="1"/>
  <c r="M265" i="65"/>
  <c r="I267" i="65" l="1"/>
  <c r="M266" i="65"/>
  <c r="I268" i="65" l="1"/>
  <c r="M267" i="65"/>
  <c r="I269" i="65" l="1"/>
  <c r="M268" i="65"/>
  <c r="I270" i="65" l="1"/>
  <c r="M269" i="65"/>
  <c r="I271" i="65" l="1"/>
  <c r="M270" i="65"/>
  <c r="I272" i="65" l="1"/>
  <c r="M271" i="65"/>
  <c r="I273" i="65" l="1"/>
  <c r="M272" i="65"/>
  <c r="I274" i="65" l="1"/>
  <c r="M273" i="65"/>
  <c r="I275" i="65" l="1"/>
  <c r="M274" i="65"/>
  <c r="I276" i="65" l="1"/>
  <c r="M275" i="65"/>
  <c r="I277" i="65" l="1"/>
  <c r="M276" i="65"/>
  <c r="I278" i="65" l="1"/>
  <c r="M277" i="65"/>
  <c r="I279" i="65" l="1"/>
  <c r="M278" i="65"/>
  <c r="I280" i="65" l="1"/>
  <c r="M279" i="65"/>
  <c r="I281" i="65" l="1"/>
  <c r="M280" i="65"/>
  <c r="I282" i="65" l="1"/>
  <c r="M281" i="65"/>
  <c r="I283" i="65" l="1"/>
  <c r="M282" i="65"/>
  <c r="I284" i="65" l="1"/>
  <c r="M283" i="65"/>
  <c r="I285" i="65" l="1"/>
  <c r="M284" i="65"/>
  <c r="I286" i="65" l="1"/>
  <c r="M285" i="65"/>
  <c r="I287" i="65" l="1"/>
  <c r="M287" i="65" s="1"/>
  <c r="M286" i="6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<sst xmlns="http://schemas.openxmlformats.org/spreadsheetml/2006/main" count="1984" uniqueCount="974">
  <si>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</si>
  <si>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</si>
  <si>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</si>
  <si>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</si>
  <si>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</si>
  <si>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</si>
  <si>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</si>
  <si>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</si>
  <si>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</si>
  <si>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</si>
  <si>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</si>
  <si>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</si>
  <si>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</si>
  <si>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</si>
  <si>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</si>
  <si>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</si>
  <si>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</si>
  <si>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</si>
  <si>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</si>
  <si>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</si>
  <si>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</si>
  <si>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</si>
  <si>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</si>
  <si>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</si>
  <si>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</si>
  <si>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</si>
  <si>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</si>
  <si>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</si>
  <si>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</si>
  <si>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</si>
  <si>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</si>
  <si>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</si>
  <si>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</si>
  <si>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</si>
  <si>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</si>
  <si>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</si>
  <si>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</si>
  <si>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</si>
  <si>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</si>
  <si>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</si>
  <si>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</si>
  <si>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</si>
  <si>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</si>
  <si>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</si>
  <si>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</si>
  <si>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</si>
  <si>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</si>
  <si>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</si>
  <si>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</si>
  <si>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</si>
  <si>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</si>
  <si>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</si>
  <si>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</si>
  <si>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</si>
  <si>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</si>
  <si>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</si>
  <si>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</si>
  <si>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</si>
  <si>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</si>
  <si>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</si>
  <si>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</si>
  <si>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</si>
  <si>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</si>
  <si>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</si>
  <si>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</si>
  <si>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</si>
  <si>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</si>
  <si>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</si>
  <si>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</si>
  <si>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</si>
  <si>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</si>
  <si>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</si>
  <si>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</si>
  <si>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</si>
  <si>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</si>
  <si>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</si>
  <si>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</si>
  <si>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</si>
  <si>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</si>
  <si>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</si>
  <si>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</si>
  <si>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</si>
  <si>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</si>
  <si>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</si>
  <si>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</si>
  <si>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</si>
  <si>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</si>
  <si>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</si>
  <si>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</si>
  <si>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</si>
  <si>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</si>
  <si>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</si>
  <si>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</si>
  <si>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</si>
  <si>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</si>
  <si>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</si>
  <si>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</si>
  <si>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</si>
  <si>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</si>
  <si>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</si>
  <si>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</si>
  <si>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</si>
  <si>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</si>
  <si>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</si>
  <si>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</si>
  <si>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</si>
  <si>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</si>
  <si>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</si>
  <si>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</si>
  <si>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</si>
  <si>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</si>
  <si>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</si>
  <si>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</si>
  <si>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</si>
  <si>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</si>
  <si>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</si>
  <si>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</si>
  <si>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</si>
  <si>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</si>
  <si>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</si>
  <si>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</si>
  <si>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</si>
  <si>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</si>
  <si>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</si>
  <si>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</si>
  <si>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</si>
  <si>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</si>
  <si>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</si>
  <si>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</si>
  <si>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</si>
  <si>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</si>
  <si>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</si>
  <si>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</si>
  <si>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</si>
  <si>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</si>
  <si>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</si>
  <si>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</si>
  <si>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</si>
  <si>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</si>
  <si>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</si>
  <si>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</si>
  <si>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</si>
  <si>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</si>
  <si>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</si>
  <si>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</si>
  <si>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</si>
  <si>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</si>
  <si>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</si>
  <si>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</si>
  <si>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</si>
  <si>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</si>
  <si>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</si>
  <si>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</si>
  <si>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</si>
  <si>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</si>
  <si>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</si>
  <si>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</si>
  <si>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</si>
  <si>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</si>
  <si>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</si>
  <si>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</si>
  <si>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</si>
  <si>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</si>
  <si>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</si>
  <si>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</si>
  <si>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</si>
  <si>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</si>
  <si>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</si>
  <si>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</si>
  <si>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</si>
  <si>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</si>
  <si>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</si>
  <si>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</si>
  <si>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</si>
  <si>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</si>
  <si>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</si>
  <si>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</si>
  <si>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</si>
  <si>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</si>
  <si>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</si>
  <si>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</si>
  <si>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</si>
  <si>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</si>
  <si>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</si>
  <si>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</si>
  <si>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</si>
  <si>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</si>
  <si>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</si>
  <si>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</si>
  <si>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</si>
  <si>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</si>
  <si>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</si>
  <si>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</si>
  <si>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</si>
  <si>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</si>
  <si>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</si>
  <si>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</si>
  <si>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</si>
  <si>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</si>
  <si>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</si>
  <si>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</si>
  <si>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</si>
  <si>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</si>
  <si>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</si>
  <si>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</si>
  <si>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</si>
  <si>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</si>
  <si>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</si>
  <si>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</si>
  <si>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</si>
  <si>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</si>
  <si>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</si>
  <si>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</si>
  <si>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</si>
  <si>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</si>
  <si>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</si>
  <si>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</si>
  <si>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</si>
  <si>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</si>
  <si>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</si>
  <si>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</si>
  <si>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</si>
  <si>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</si>
  <si>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</si>
  <si>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</si>
  <si>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</si>
  <si>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</si>
  <si>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</si>
  <si>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</si>
  <si>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</si>
  <si>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</si>
  <si>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</si>
  <si>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</si>
  <si>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</si>
  <si>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</si>
  <si>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</si>
  <si>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</si>
  <si>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</si>
  <si>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</si>
  <si>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</si>
  <si>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</si>
  <si>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</si>
  <si>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</si>
  <si>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</si>
  <si>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</si>
  <si>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</si>
  <si>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</si>
  <si>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</si>
  <si>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</si>
  <si>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</si>
  <si>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</si>
  <si>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</si>
  <si>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</si>
  <si>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</si>
  <si>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</si>
  <si>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</si>
  <si>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</si>
  <si>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</si>
  <si>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</si>
  <si>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</si>
  <si>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</si>
  <si>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</si>
  <si>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</si>
  <si>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</si>
  <si>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</si>
  <si>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</si>
  <si>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</si>
  <si>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</si>
  <si>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</si>
  <si>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</si>
  <si>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</si>
  <si>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</si>
  <si>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</si>
  <si>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</si>
  <si>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</si>
  <si>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</si>
  <si>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</si>
  <si>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</si>
  <si>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</si>
  <si>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</si>
  <si>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</si>
  <si>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</si>
  <si>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</si>
  <si>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</si>
  <si>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</si>
  <si>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</si>
  <si>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</si>
  <si>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</si>
  <si>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</si>
  <si>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</si>
  <si>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</si>
  <si>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</si>
  <si>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</si>
  <si>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</si>
  <si>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</si>
  <si>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</si>
  <si>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</si>
  <si>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</si>
  <si>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</si>
  <si>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</si>
  <si>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</si>
  <si>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</si>
  <si>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</si>
  <si>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</si>
  <si>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</si>
  <si>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</si>
  <si>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</si>
  <si>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</si>
  <si>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</si>
  <si>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</si>
  <si>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</si>
  <si>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</si>
  <si>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</si>
  <si>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</si>
  <si>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</si>
  <si>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</si>
  <si>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</si>
  <si>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</si>
  <si>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</si>
  <si>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</si>
  <si>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</si>
  <si>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</si>
  <si>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</si>
  <si>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</si>
  <si>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</si>
  <si>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</si>
  <si>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</si>
  <si>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</si>
  <si>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</si>
  <si>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</si>
  <si>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</si>
  <si>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t>
  </si>
  <si>
    <t>NA</t>
  </si>
  <si>
    <t>Level</t>
  </si>
  <si>
    <t>False</t>
  </si>
  <si>
    <t>2023</t>
  </si>
  <si>
    <t>2</t>
  </si>
  <si>
    <t>GBR</t>
  </si>
  <si>
    <t>Consumer price index</t>
  </si>
  <si>
    <t>Office for National Statistics\Haver Analytics</t>
  </si>
  <si>
    <t>2015</t>
  </si>
  <si>
    <t>D7BT@UK</t>
  </si>
  <si>
    <t xml:space="preserve">UK: Consumer Price Index: All Items (NSA, 2015=100) </t>
  </si>
  <si>
    <t>CPI</t>
  </si>
  <si>
    <t>Index</t>
  </si>
  <si>
    <t>Pound</t>
  </si>
  <si>
    <t>Millions</t>
  </si>
  <si>
    <t>True</t>
  </si>
  <si>
    <t>House price index</t>
  </si>
  <si>
    <t>HM Land Registry/Haver Analytics</t>
  </si>
  <si>
    <t>Jan-2015</t>
  </si>
  <si>
    <t>UKSHJ@UK</t>
  </si>
  <si>
    <t xml:space="preserve">UK: House Price Index (SA, Jan-2015=100)  </t>
  </si>
  <si>
    <t>PH</t>
  </si>
  <si>
    <t>Personal sector debt interest payments</t>
  </si>
  <si>
    <t>ROYUQ@UK</t>
  </si>
  <si>
    <t>UK: HH &amp; NPISH: Interest, Paid (SA, Mil.GBP)</t>
  </si>
  <si>
    <t>PEDIP</t>
  </si>
  <si>
    <t>Income, personal disposable, nominal, LCU</t>
  </si>
  <si>
    <t>RPHQQ@UK</t>
  </si>
  <si>
    <t xml:space="preserve">UK: HH &amp; NPISH: Gross Disposable Income (SA, Mil.GBP) </t>
  </si>
  <si>
    <t>PEDY!</t>
  </si>
  <si>
    <t>UK</t>
  </si>
  <si>
    <t>L</t>
  </si>
  <si>
    <t>2021</t>
  </si>
  <si>
    <t>GDP, nominal, LCU</t>
  </si>
  <si>
    <t>YBHAQ@UK</t>
  </si>
  <si>
    <t xml:space="preserve">U.K.: Gross Domestic Product (SA, Mil.Pounds) </t>
  </si>
  <si>
    <t>GDP!</t>
  </si>
  <si>
    <t>Number of mortgage repossessions</t>
  </si>
  <si>
    <t>Number</t>
  </si>
  <si>
    <t>Thousands</t>
  </si>
  <si>
    <t>CML\Haver Analytics</t>
  </si>
  <si>
    <t>REPO</t>
  </si>
  <si>
    <t>Stock of owner-occupied houses</t>
  </si>
  <si>
    <t>Department for Communities and Local Government\Haver Analytics</t>
  </si>
  <si>
    <t>4</t>
  </si>
  <si>
    <t>UKBHKW@UK + UKBHKP@UK</t>
  </si>
  <si>
    <t>Great Britain: Dwelling Stock: Owner Occupied (Thous) + Great Britain: Dwelling Stock: Rented Priv or with a Job/Business (Thous)</t>
  </si>
  <si>
    <t>HSA</t>
  </si>
  <si>
    <t>Mortgage liabilities, household, LCU</t>
  </si>
  <si>
    <t>Bank of England\Haver Analytics</t>
  </si>
  <si>
    <t>USVTXKQ@UK</t>
  </si>
  <si>
    <t>UK: Lending to Individuals: Mortgages: Net Amount Outstanding (SA, EOP, Mil.GBP)</t>
  </si>
  <si>
    <t>MRTPE</t>
  </si>
  <si>
    <t>Market value of housing stock, LCU</t>
  </si>
  <si>
    <t>E46VA@UK + E42YA@UK</t>
  </si>
  <si>
    <t>UK: Households: Tangible Fixed Assets: Dwellings (Mil.GBP) +UK: Households: Tangible Assets: Natural Resources (Mil.GBP)</t>
  </si>
  <si>
    <t>MVH</t>
  </si>
  <si>
    <t>Employment, total</t>
  </si>
  <si>
    <t>Person</t>
  </si>
  <si>
    <t>DYDCQ@UK</t>
  </si>
  <si>
    <t xml:space="preserve">UK: Total Workforce Jobs [Count of Jobs, Not People] (SA, Thous) </t>
  </si>
  <si>
    <t>ET</t>
  </si>
  <si>
    <t>Population of working age</t>
  </si>
  <si>
    <t>Office for National Statistics Population Estimates</t>
  </si>
  <si>
    <t>Calculated by Oxford Economics using ONS single-year population estimates. Allows for changing state pension age</t>
  </si>
  <si>
    <t>POPW</t>
  </si>
  <si>
    <t>Interest rate on housing loans</t>
  </si>
  <si>
    <t>UNHSDE@UK,EOP</t>
  </si>
  <si>
    <t>UK: Banks Weighted Avg Interest Rate, HH Loans Secured on Dwellings (%)</t>
  </si>
  <si>
    <t>RBM</t>
  </si>
  <si>
    <t>Unemployment rate, ILO definition</t>
  </si>
  <si>
    <t>MGSXQ@UK</t>
  </si>
  <si>
    <t xml:space="preserve">UK: LFS: Unemployment Rate: Aged 16 and Over (SA, %) </t>
  </si>
  <si>
    <t>UPILO</t>
  </si>
  <si>
    <t>Income, personal disposable, real, LCU</t>
  </si>
  <si>
    <t>NRJRQ@UK</t>
  </si>
  <si>
    <t>PEDY</t>
  </si>
  <si>
    <t>Number of mortgages over 6 mths in arrears</t>
  </si>
  <si>
    <t>Council of Mortgage Lenders\Haver Analytics</t>
  </si>
  <si>
    <t>(UNMARP42@UK + UNMARP14@UK)/1000</t>
  </si>
  <si>
    <t>UK: CML: Number of Mortgages 6-12 Months in Arrears (NSA, EOP, Number) + UK: CML: Number of Mortgages &gt;12 Months in Arrears (NSA, EOP, Number)</t>
  </si>
  <si>
    <t>ARR</t>
  </si>
  <si>
    <t>Number of mortgages at end of period</t>
  </si>
  <si>
    <t>UNMARP11@UK, interpolated/1000</t>
  </si>
  <si>
    <t>UK: CML: Total Number of Mortgages Outstanding (NSA, EOP, Number)</t>
  </si>
  <si>
    <t>NOMORT</t>
  </si>
  <si>
    <t>Real Earnings (relative to CPI)</t>
  </si>
  <si>
    <t>Oxford Economics calculation using Office for National Statistics data/Office for National Statistics\Haver Analytics</t>
  </si>
  <si>
    <t>2015=100</t>
  </si>
  <si>
    <t>Earnings, quarterly total, whole economy, Gross, LCU / Consumer price index * 100</t>
  </si>
  <si>
    <t>ERREAL</t>
  </si>
  <si>
    <t>Date</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</si>
  <si>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</si>
  <si>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</si>
  <si>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</si>
  <si>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</si>
  <si>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</si>
  <si>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</si>
  <si>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</si>
  <si>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</si>
  <si>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</si>
  <si>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</si>
  <si>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</si>
  <si>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</si>
  <si>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</si>
  <si>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</si>
  <si>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</si>
  <si>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</si>
  <si>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</si>
  <si>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</si>
  <si>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</si>
  <si>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</si>
  <si>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</si>
  <si>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</si>
  <si>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</si>
  <si>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</si>
  <si>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</si>
  <si>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</si>
  <si>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</si>
  <si>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</si>
  <si>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</si>
  <si>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</si>
  <si>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</si>
  <si>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</si>
  <si>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</si>
  <si>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</si>
  <si>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</si>
  <si>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</si>
  <si>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</si>
  <si>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</si>
  <si>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</si>
  <si>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</si>
  <si>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 xml:space="preserve">UNMARP42@UK, interpolated/1000 </t>
  </si>
  <si>
    <t>Loans, liabilities of the household sector, LCU</t>
  </si>
  <si>
    <t>NNREQ@UK</t>
  </si>
  <si>
    <t xml:space="preserve">UK: HH &amp; NPISH: Financial Liabilities: Level: Total Loans (NSA, Mil.GBP) </t>
  </si>
  <si>
    <t>LNPE</t>
  </si>
  <si>
    <t>2024</t>
  </si>
  <si>
    <t>arr</t>
  </si>
  <si>
    <t>nomort</t>
  </si>
  <si>
    <t>pedip</t>
  </si>
  <si>
    <t>pedy</t>
  </si>
  <si>
    <t>upilo</t>
  </si>
  <si>
    <t>Personal sector debt int payments, excl. FISIM adj</t>
  </si>
  <si>
    <t>Office for National Statistics/Haver Analytics</t>
  </si>
  <si>
    <t>J4X3Q@UK</t>
  </si>
  <si>
    <t>UK: HH &amp; NPISH: Uses: Interest excluding FISIM Adjustment (SA, Mil.GBP)</t>
  </si>
  <si>
    <t>PEDIP_UNADJ</t>
  </si>
  <si>
    <t>pedip_unadj</t>
  </si>
  <si>
    <t>UOMMA5H@UK</t>
  </si>
  <si>
    <t>UOMMA5B@UK</t>
  </si>
  <si>
    <t>20151 !Q</t>
  </si>
  <si>
    <t>20151</t>
  </si>
  <si>
    <t>.DTLM</t>
  </si>
  <si>
    <t>.LSOURCE</t>
  </si>
  <si>
    <t>.TN</t>
  </si>
  <si>
    <t>.T1</t>
  </si>
  <si>
    <t>.DESC</t>
  </si>
  <si>
    <t>UK Finance</t>
  </si>
  <si>
    <t>Q2-2015</t>
  </si>
  <si>
    <t>UK: Mortgages in Arrears of Over 2.5% of Balance: Homeowners (EOP, NSA, Number)</t>
  </si>
  <si>
    <t>UK: Mortgages in Arrears of Over 2.5% of Balance: Buy-to-let (EOP,NSA,Number)</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</si>
  <si>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</si>
  <si>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</si>
  <si>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</si>
  <si>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</si>
  <si>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</si>
  <si>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</si>
  <si>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</si>
  <si>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</si>
  <si>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</si>
  <si>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</si>
  <si>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</si>
  <si>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</si>
  <si>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</si>
  <si>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</si>
  <si>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</si>
  <si>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</si>
  <si>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</si>
  <si>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</si>
  <si>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</si>
  <si>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</si>
  <si>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</si>
  <si>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</si>
  <si>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</si>
  <si>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</si>
  <si>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</si>
  <si>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</si>
  <si>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</si>
  <si>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</si>
  <si>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</si>
  <si>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</si>
  <si>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</si>
  <si>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</si>
  <si>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</si>
  <si>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</si>
  <si>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</si>
  <si>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</si>
  <si>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</si>
  <si>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Total</t>
  </si>
  <si>
    <t>-</t>
  </si>
  <si>
    <t>Can try adding MRTPE/MVH (mortgage liabilities as % of housing value) because greater liabilities aren't a huge issue if the collateralised asset has appreciated markedly</t>
  </si>
  <si>
    <t>Can spread coefficients over more than one lag, e.g. if coeff on PEDIP_UNADJ/PEDY!(-1) is 0.5 then can adjust this to 0.05 on contemporaneous and 0.45 on first lag</t>
  </si>
  <si>
    <t>When doing REPO, sensible to just have this running off ARR (e.g. REPO(-1)  X% of arrears turn into repossessions)</t>
  </si>
  <si>
    <t>If adding a behavioural equation, can do the eviews work with a pandemic dummy to get senisble coefficients, then remove the dummy when adding it to the model and adjust the coefficient.</t>
  </si>
  <si>
    <t>Can try adding a variable for personal loans (as % of incomes) as a big jump in credit card payments could make you miss mortgage payments (unlikely in my opinion).</t>
  </si>
  <si>
    <t>Generally it's best to not have self-lags as it's a false fit (over fit). Means the forecast will be very sticky in scenarios which is silly</t>
  </si>
  <si>
    <t>Andy is happy for the forecast to be driven by the data rather than pure narrative, so a gradual fall from here is absolutely fine (will want a residual transformation which always smoothes back to zero/1)</t>
  </si>
  <si>
    <t>Try logging everything (e.g. ARR/NOMORT, PEDIP_UNADJ/PEDY!, MRTPE/PEDY!, maybe HHLIAB), have UPILO in levels as already stationary (and the differenced UPILO series is essentially just noise). Logged ratios is fine because these ratios never really come too close to zero.</t>
  </si>
  <si>
    <t>If nothing works then can try ARR/WORMRT (but it's sequentially illogical to model arrears that way, but could try something like that with REPO?)</t>
  </si>
  <si>
    <t>Can try adding RBM as an explanatory variable</t>
  </si>
  <si>
    <t>First step is to have everything setup in a proper workfile structure so Eviews imports the data from an excel file (incl REPO and WORMRT), generates certain variables, then can try and save various regressions - Alessandro won't help unless the Eviews work is set out nicely</t>
  </si>
  <si>
    <t>Notes:</t>
  </si>
  <si>
    <t>Check with old data from client</t>
  </si>
  <si>
    <t>mrtpe</t>
  </si>
  <si>
    <t>lnpe</t>
  </si>
  <si>
    <t>UOMMPH@UK</t>
  </si>
  <si>
    <t>UOMMPB@UK</t>
  </si>
  <si>
    <t>UK: Mortgage Possessions: Homeowners (NSA, Number)</t>
  </si>
  <si>
    <t>UK: Mortgage Possessions: Buy-to-let (NSA, Number)</t>
  </si>
  <si>
    <t>Arrears &gt;&gt;&gt;</t>
  </si>
  <si>
    <t>Repossessions &gt;&gt;&gt;</t>
  </si>
  <si>
    <t>repo</t>
  </si>
  <si>
    <t>Write-off rate, mortgages</t>
  </si>
  <si>
    <t>Bank of England \Haver Analytics</t>
  </si>
  <si>
    <t>100*(UNTFHDQ@UK) / Mortgages, total stock(-1)</t>
  </si>
  <si>
    <t>100*(UK: Banks: Write-offs/Reval of Loans: Indiv: Secon Dwell, Sterling(NSA, Mil.GBP) ) / Mortgages, total stock(-1)</t>
  </si>
  <si>
    <t>WORMRT</t>
  </si>
  <si>
    <t>Financial liabilities, household sector</t>
  </si>
  <si>
    <t>NNPPQ@UK</t>
  </si>
  <si>
    <t>UK: HHs/NPISH: Total Financial Liabilities (EOP, Mil.Pounds)</t>
  </si>
  <si>
    <t>HHLIAB</t>
  </si>
  <si>
    <t>Financial liabilities, household sector, % of GDP</t>
  </si>
  <si>
    <t>100 * Financial liabilities, household sector / (4 * GDP, nominal)</t>
  </si>
  <si>
    <t>HHLIAB%</t>
  </si>
  <si>
    <t>Fin. liabs, households, % of disposable income</t>
  </si>
  <si>
    <t>1986</t>
  </si>
  <si>
    <t>100 * Financial liabilities, household sector / (4 * Income, personal disposable, nominal)</t>
  </si>
  <si>
    <t>HHLIAB%Y</t>
  </si>
  <si>
    <t>Personal Insolvencies</t>
  </si>
  <si>
    <t>The Insolvency Service\Haver Analytics</t>
  </si>
  <si>
    <t>(UK: England &amp; Wales: Individual Insolvencies (SA, Number) + UK: Scotland: Insolvencies: Total Individual Insolvencies(NSA, Number) + UK: Northern Ireland: Individual Insolvencies (NSA, Number) ) /1000</t>
  </si>
  <si>
    <t>PINSOLV</t>
  </si>
  <si>
    <t>Interest rate, personal sector real rate</t>
  </si>
  <si>
    <t>Office for National Statistics &amp; Bank of England data</t>
  </si>
  <si>
    <t>Interest rate on building society mortgages*(1-Tax rate, mortgage interest relief)-0.25*100*(Ln(CLG house price index(-1)/CLG house price index(-5)))</t>
  </si>
  <si>
    <t>RRH</t>
  </si>
  <si>
    <t>Personal consumer credit</t>
  </si>
  <si>
    <t>European Central Bank\Haver Analytics</t>
  </si>
  <si>
    <t>M112BHCR@EUDATA / exchange rate</t>
  </si>
  <si>
    <t>UK: MFI Consumer Loans to EA Households (EOP, NSA, Mil.EUR) / exchange rate, period average, (Euro per Pound)</t>
  </si>
  <si>
    <t>PCC</t>
  </si>
  <si>
    <t>Personal sector retail credit</t>
  </si>
  <si>
    <t>Oxford Economics calculation using Office for National Statistics &amp; Bank of England data</t>
  </si>
  <si>
    <t>OLPE</t>
  </si>
  <si>
    <t>hhliab</t>
  </si>
  <si>
    <t>hhliab%</t>
  </si>
  <si>
    <t>hhliaby</t>
  </si>
  <si>
    <t>pinsolv</t>
  </si>
  <si>
    <t>rrh</t>
  </si>
  <si>
    <t>pcc</t>
  </si>
  <si>
    <t>olpe</t>
  </si>
  <si>
    <t>rbm</t>
  </si>
  <si>
    <t>mvh</t>
  </si>
  <si>
    <t>repo_dummy</t>
  </si>
  <si>
    <t>popw</t>
  </si>
  <si>
    <t>arr/nomort = c(1) + c(2) * log(pedip_unadj_pedy(-1)) + c(3) * log(mrtpe/mvh(-1)) + c(4) * upilo(-1) + c(5) * pinsolv_popw(-1)</t>
  </si>
  <si>
    <t>arr/nomort = c(1) + c(2) * log(pedip_unadj_pedy(-1)) + c(3) * log(mrtpe/mvh(-1)) + c(4) * upilo(-1)</t>
  </si>
  <si>
    <t>arr/nomort = c(1) + c(2) * log(pedip_unadj_pedy(-1)) + c(3) * log(mrtpe/mvh(-1)) + c(4) * upilo(-2)</t>
  </si>
  <si>
    <t>arr/nomort = c(1) + c(2) * log(pedip_unadj_pedy(-1)) + c(3) * log(mrtpe/mvh(-2)) + c(4) * upilo(-2)</t>
  </si>
  <si>
    <t>arr/nomort = c(1) + c(2) * log(pedip_unadj_pedy(-2)) + c(3) * log(mrtpe/mvh(-2)) + c(4) * upilo(-2)</t>
  </si>
  <si>
    <t>R2</t>
  </si>
  <si>
    <t>Adj R2</t>
  </si>
  <si>
    <t>SE</t>
  </si>
  <si>
    <t>RSS</t>
  </si>
  <si>
    <t>AIC</t>
  </si>
  <si>
    <t>SBC</t>
  </si>
  <si>
    <t>HQN</t>
  </si>
  <si>
    <t>arr/nomort = c(1) + c(2) * log(pedip_unadj_pedy(-1)) + c(3) * log(pedip_unadj_pedy(-2)) + c(4) * log(mrtpe/mvh(-1)) + c(5) * upilo(-1)</t>
  </si>
  <si>
    <t>arr/nomort = c(1) + c(2) * log(pedip_unadj_pedy(-1)) + c(3) * log(pedip_unadj_pedy(-2)) + c(4) * log(mrtpe/mvh(-1)) + c(5) * upilo(-2)</t>
  </si>
  <si>
    <t>arr/nomort = c(1) + c(2) * log(pedip_unadj_pedy(-1)) + c(3) * upilo(-1) + c(4) * pinsolv_popw(-1)</t>
  </si>
  <si>
    <t>arr/nomort = c(1) + c(2) * log(pedip_unadj_pedy(-1)) + c(3) * upilo(-2) + c(4) * pinsolv_popw(-2)</t>
  </si>
  <si>
    <t>arr/nomort = c(1) + c(2) * log(pedip_unadj_pedy(-2)) + c(3) * upilo(-2) + c(4) * pinsolv_popw(-2)</t>
  </si>
  <si>
    <t>arr/nomort = c(1) + c(2) * log(pedip_unadj_pedy(-1)) + c(3) * upilo(-1) + c(4) * pinsolv_popw(-1) + c(5) * rrh(-1)</t>
  </si>
  <si>
    <t>arr/nomort = c(1) + c(2) * log(pedip_unadj_pedy(-1)) + c(3) * upilo(-2) + c(4) * pinsolv_popw(-1) + c(5) * rrh(-1)</t>
  </si>
  <si>
    <t>arr/nomort = c(1) + c(2) * log(pedip_unadj_pedy(-1)) + c(3) * upilo(-2) + c(4) * pinsolv_popw(-2) + c(5) * rrh(-2)</t>
  </si>
  <si>
    <t>arr/nomort = c(1) + c(2) * log(pedip_unadj_pedy(-2)) + c(3) * upilo(-2) + c(4) * pinsolv_popw(-2) + c(5) * rrh(-2)</t>
  </si>
  <si>
    <t>*</t>
  </si>
  <si>
    <t>arr/nomort = c(1) + c(2) * log(pedip_unadj_pedy(-1)) + c(3) * upilo(-1) + c(4) * rrh(-1)</t>
  </si>
  <si>
    <t>arr/nomort = c(1) + c(2) * log(pedip_unadj_pedy(-1)) + c(3) * upilo(-1) + c(4) * pinsolv(-1) + c(5) * rrh(-1)</t>
  </si>
  <si>
    <t>arr/nomort = c(1) + c(2) * log(pedip_unadj_pedy(-1)) + c(3) * upilo(-2) + c(4) * rrh(-1)</t>
  </si>
  <si>
    <t>arr/nomort = c(1) + c(2) * log(pedip_unadj_pedy(-1)) + c(3) * upilo(-2) + c(4) * rrh(-2)</t>
  </si>
  <si>
    <t>arr/nomort = c(1) + c(2) * log(pedip_unadj_pedy(-1)) + c(3) * upilo(-1) + c(4) * mrtpe_mvh(-1) + c(5) * rrh(-1)</t>
  </si>
  <si>
    <t>arr/nomort = c(1) + c(2) * log(pedip_unadj_pedy(-1)) + c(3) * upilo(-1) + c(4) * rbm(-1)</t>
  </si>
  <si>
    <t>arr/nomort = c(1) + c(2) * log(pedip_unadj_pedy(-1)) + c(3) * upilo(-2) + c(4) * rbm(-1)</t>
  </si>
  <si>
    <t>arr/nomort = c(1) + c(2) * log(pedip_unadj_pedy(-1)) + c(3) * upilo(-2) + c(4) * rbm(-2)</t>
  </si>
  <si>
    <t>arr/nomort = c(1) + c(2) * log(pedip_unadj_pedy(-1)) + c(3) * upilo(-1) + c(4) * mrtpe_mvh(-1) + c(5) * rbm(-1)</t>
  </si>
  <si>
    <t>arr/nomort = c(1) + c(2) * log(pedip_unadj_pedy(-1)) + c(3) * upilo(-1) + c(4) * rrh(-1) + c(5) * hhliaby(-1)</t>
  </si>
  <si>
    <t>PEDIP_ADJ</t>
  </si>
  <si>
    <t>Eq 1</t>
  </si>
  <si>
    <t>Eq 1:</t>
  </si>
  <si>
    <t xml:space="preserve">       </t>
  </si>
  <si>
    <t>Coefficients</t>
  </si>
  <si>
    <t>C(1)</t>
  </si>
  <si>
    <t>C(2)</t>
  </si>
  <si>
    <t>C(3)</t>
  </si>
  <si>
    <t>C(4)</t>
  </si>
  <si>
    <t>Residuals &gt;&gt;&gt;</t>
  </si>
  <si>
    <t>Actual</t>
  </si>
  <si>
    <t>Levels &gt;&gt;&gt;</t>
  </si>
  <si>
    <t>Res calc</t>
  </si>
  <si>
    <t>1 LINE</t>
  </si>
  <si>
    <t>C(5)</t>
  </si>
  <si>
    <t>C(6)</t>
  </si>
  <si>
    <t>Eq 1 (spread)</t>
  </si>
  <si>
    <t>as % of mortgages &gt;&gt;&gt;</t>
  </si>
  <si>
    <t>ARR = ((12.60 + 0.25 * Ln(PEDIP_UNADJ / PEDY!) + 3.00 * Ln(PEDIP_UNADJ(-1) / PEDY!(-1)) + 0.1 * UPILO + 1.05 * UPILO(-1) + 0.6 * RRH(-1)) * NOMORT) * R(ARR)</t>
  </si>
  <si>
    <t>Equation</t>
  </si>
  <si>
    <t>R(ARR)</t>
  </si>
  <si>
    <t>(act &amp; fcast)</t>
  </si>
  <si>
    <t>Consumer interest rate</t>
  </si>
  <si>
    <t>Oxford Economics calculation using Bank of England data</t>
  </si>
  <si>
    <t>RCON</t>
  </si>
  <si>
    <t>rcon</t>
  </si>
  <si>
    <t>ARR = ((11.45 + 0.4 * Ln(PEDIP_UNADJ / PEDY!) + 2.5 * Ln(PEDIP_UNADJ(-1) / PEDY!(-1)) + 0.2 * UPILO + 0.8 * UPILO(-1) + 0.55 * RRH(-1)) + 0.1 * (ARR(-1) / NOMORT(-1))) * NOMORT) * R(ARR)</t>
  </si>
  <si>
    <t>Old R(ARR)</t>
  </si>
  <si>
    <t>New R(ARR)</t>
  </si>
  <si>
    <t>REPO %</t>
  </si>
  <si>
    <t>ARR %</t>
  </si>
  <si>
    <t>UNTFHDQ@UK</t>
  </si>
  <si>
    <t>Bank of England</t>
  </si>
  <si>
    <t>Q1-1993</t>
  </si>
  <si>
    <t>UK: Banks: Write-offs/Reval of Loans: Indiv: Secur Dwell, Sterling(NSA, Mil.GBP)</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</si>
  <si>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</si>
  <si>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</si>
  <si>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</si>
  <si>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</si>
  <si>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</si>
  <si>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</si>
  <si>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</si>
  <si>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</si>
  <si>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</si>
  <si>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</si>
  <si>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</si>
  <si>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</si>
  <si>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</si>
  <si>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</si>
  <si>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</si>
  <si>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</si>
  <si>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</si>
  <si>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</si>
  <si>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</si>
  <si>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</si>
  <si>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</si>
  <si>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</si>
  <si>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</si>
  <si>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</si>
  <si>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</si>
  <si>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</si>
  <si>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</si>
  <si>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</si>
  <si>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</si>
  <si>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</si>
  <si>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</si>
  <si>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</si>
  <si>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</si>
  <si>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</si>
  <si>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</si>
  <si>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</si>
  <si>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</si>
  <si>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</si>
  <si>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</si>
  <si>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</si>
  <si>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</si>
  <si>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</si>
  <si>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</si>
  <si>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</si>
  <si>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</si>
  <si>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</si>
  <si>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</si>
  <si>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</si>
  <si>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</si>
  <si>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</si>
  <si>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</si>
  <si>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</si>
  <si>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</si>
  <si>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</si>
  <si>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</si>
  <si>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</si>
  <si>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20011 !Q</t>
  </si>
  <si>
    <t>R</t>
  </si>
  <si>
    <t>GEM</t>
  </si>
  <si>
    <t>Home owners</t>
  </si>
  <si>
    <t>2.5-5%</t>
  </si>
  <si>
    <t>5-7%</t>
  </si>
  <si>
    <t>7-10%</t>
  </si>
  <si>
    <t>10%+</t>
  </si>
  <si>
    <t>R(ARR) = 0.01 * (1 - (R(ARR(-1)))) + (R(ARR(-1)))</t>
  </si>
  <si>
    <t>Flat R(ARR)</t>
  </si>
  <si>
    <t>Trans R(ARR)</t>
  </si>
  <si>
    <t>GEM equations:</t>
  </si>
  <si>
    <t>R(REPO) = 0.1 * (1 - (R(REPO(-1)))) + (R(REPO(-1)))</t>
  </si>
  <si>
    <t>REPO = (Max(0.03, (REPO(-1) / NOMORT(-1)) + 0.02 * D(ARR / NOMORT)) * NOMORT) * R(REPO)</t>
  </si>
  <si>
    <t>=(MAX(0.03, (D71/E71)+0.02*((B72/E72)-(B71/E71)))*E72)*1</t>
  </si>
  <si>
    <t>Possible new res</t>
  </si>
  <si>
    <t>Buy-to-let</t>
  </si>
  <si>
    <t>Arrears as a % of the mortgage stock</t>
  </si>
  <si>
    <t>Arrears</t>
  </si>
  <si>
    <t>UNMARP22@UK</t>
  </si>
  <si>
    <t>UNMARP24@UK</t>
  </si>
  <si>
    <t>UNMARP26@UK</t>
  </si>
  <si>
    <t>UNMARP28@UK</t>
  </si>
  <si>
    <t>UNMARP44@UK</t>
  </si>
  <si>
    <t>Nov-21-2008 10:42</t>
  </si>
  <si>
    <t>Discontinued</t>
  </si>
  <si>
    <t>Q3-2008</t>
  </si>
  <si>
    <t>Q4-1994</t>
  </si>
  <si>
    <t>UK: CML: No of Mortgages between 2.5% &amp; 5% in Arrears DISC(NSA EOPNumber)</t>
  </si>
  <si>
    <t>Q2-1993</t>
  </si>
  <si>
    <t>UK: CML: No of Mortgages between 5% &amp; 7.5% in Arrears DISC(NSA EOPNumber)</t>
  </si>
  <si>
    <t>UK: CML: No of Mortgages btw 7.5% &amp; 10% in Arrears DISC(NSA EOP Number)</t>
  </si>
  <si>
    <t>UK: CML: Number of Mortgages 10% or Over in Arrears DISC(NSA,EOP, Number)</t>
  </si>
  <si>
    <t>Q4-1990</t>
  </si>
  <si>
    <t>UK: CML: Number of Properties in Possession DISC(NSA, EOP, Number)</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</si>
  <si>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</si>
  <si>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</si>
  <si>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</si>
  <si>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</si>
  <si>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</si>
  <si>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</si>
  <si>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</si>
  <si>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</si>
  <si>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</si>
  <si>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</si>
  <si>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</si>
  <si>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</si>
  <si>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</si>
  <si>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</si>
  <si>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</si>
  <si>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</si>
  <si>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</si>
  <si>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</si>
  <si>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</si>
  <si>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</si>
  <si>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</si>
  <si>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</si>
  <si>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</si>
  <si>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</si>
  <si>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</si>
  <si>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</si>
  <si>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</si>
  <si>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</si>
  <si>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</si>
  <si>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</si>
  <si>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</si>
  <si>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</si>
  <si>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</si>
  <si>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</si>
  <si>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</si>
  <si>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</si>
  <si>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</si>
  <si>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</si>
  <si>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</si>
  <si>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</si>
  <si>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</si>
  <si>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</si>
  <si>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</si>
  <si>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</si>
  <si>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19901 !Q</t>
  </si>
  <si>
    <t>Repossessions</t>
  </si>
  <si>
    <t>Very old discontinued Haver UKF data &gt;&gt;&gt;</t>
  </si>
  <si>
    <t>Historical interpolations &gt;&gt;&gt;</t>
  </si>
  <si>
    <t>Arrears (2.5% - 5%)</t>
  </si>
  <si>
    <t>Arrears (5% - 7.5%)</t>
  </si>
  <si>
    <t>Arrears (7.5% - 10%)</t>
  </si>
  <si>
    <t>Arrears (10+%)</t>
  </si>
  <si>
    <t>CHANGES</t>
  </si>
  <si>
    <t>Calc repo</t>
  </si>
  <si>
    <t>2008-2015 UKF backseries from client &gt;&gt;&gt;</t>
  </si>
  <si>
    <t>TOTAL (calcs)</t>
  </si>
  <si>
    <t>CHANGES (calcs)</t>
  </si>
  <si>
    <t>Homeowner + BTL arrears (over 2.5% of balance)</t>
  </si>
  <si>
    <t>Mortgage repossessions (homeowner + BTL)</t>
  </si>
  <si>
    <t>Splicing history together via changes &gt;&gt;&gt;</t>
  </si>
  <si>
    <t>Splicing total history with new UKF haver data &gt;&gt;&gt;</t>
  </si>
  <si>
    <t>Note: red = discontinued haver series (pre-2008, blue = old client data (2008-2015)</t>
  </si>
  <si>
    <t>Note: red = discontinued haver series (pre-2008, blue = old client data (2008-2015), green = new haver data (2015-current)</t>
  </si>
  <si>
    <t>ARR/NOMORT</t>
  </si>
  <si>
    <t>REPO/NOMORT</t>
  </si>
  <si>
    <t>Conclusions:</t>
  </si>
  <si>
    <t xml:space="preserve">Most of the increase has been in smaller arrears (2.5% - 5%), which is understandable given people's finances deteroriate over time. </t>
  </si>
  <si>
    <t>Thus far, there's been limited increase in very large arrears in this hiking cycle. This, alongside banks providing households with more leeway, helps to explain why repossessions has remained relatively low</t>
  </si>
  <si>
    <t>Looking ahead, we'd expect some of the smaller arrears to bleed into the higher categories over time. This is because it would be difficult to fall into 5%+ arrears only two years after the hiking cycle started.</t>
  </si>
  <si>
    <t>This appears to have already started, the lowest arrears category has fallen in the last two quarter, but the three larger arrears categories have risen. Overall, the total arrears has also risen in this period by more than the smaller category has fallen by</t>
  </si>
  <si>
    <t>This implies that while total arrears probably has further to climb (as debt servicing costs will continue to rise for mortgage holders as more roll onto higher fixed-rate deals), the peak may be near because the lowest lowest category is now falling (and this is the category which provides the inflows for the other categories).</t>
  </si>
  <si>
    <t>Moreover, the lagged passthrough of future rate cuts and falls in unemployment should start to drag arrears down. As will ongoing strength in households' real incomes (though this will slow)</t>
  </si>
  <si>
    <t>Repossessions will probably take longer to peak and eventually slow, because you have to be in arrears for some time before a bank will decide to repossess one's house - banks and courts could also be working their way through lots of past cases (maybe covid-related problems). The peak is unlikely to be super high given arrears hasn't got much further to go, most of arrears aren't serious enough yet to trigger a repossession, and banks are now fare more lenient when it comes to repossessions</t>
  </si>
  <si>
    <t>Need a section on what are the important implications of all this study on stress in mortgage market. Part of the point is that it sends a signal about what's to come for the loan books of banks. The second is that it may be part of the reason why consumer spending has been so slugglish of late. But if the peak in arrears and repossessions isn't miles off, then this drag may start to lessen gradually.</t>
  </si>
  <si>
    <t>Interesting chart ideas are to look at the ONS household cost index for mortgage holders. ONS also have survey data on mortgage affordability.</t>
  </si>
  <si>
    <t>log(arr_nomort) = c(1) + c(2) * log(pedip_unadj_pedy(-1)) + c(3) * upilo_1(-1) + c(4) * rrh_1(-1)</t>
  </si>
  <si>
    <t>log(arr_nomort) = c(1) + c(2) * log(pedip_unadj_pedy(-1)) + c(3) * upilo_1(-1) + c(4) * rbm_1(-1)</t>
  </si>
  <si>
    <t>log(arr_nomort) = c(1) + c(2) * log(pedip_unadj_pedy(-1)) + c(3) * upilo_1(-1) + c(4) * rbm_1(-1) + c(5) * log(mrtpe_mvh(-1))</t>
  </si>
  <si>
    <t>log(arr_nomort) = c(1) + c(2) * log(pedip_unadj_pedy(-1)) + c(3) * upilo_1(-1) + c(4) * upilo_1(-2) + c(5) * rbm_1(-1) + c(6) * log(mrtpe_mvh(-1))</t>
  </si>
  <si>
    <t>log(arr_nomort) = c(1) + c(2) * log(pedip_unadj_pedy(-1)) + c(3) * log(pedip_unadj_pedy(-2)) + c(4) * upilo_1(-1) + c(5) * rbm_1(-1) + c(6) * log(mrtpe_mvh(-1))</t>
  </si>
  <si>
    <t>x</t>
  </si>
  <si>
    <t>LOG(ARR_NOMORT) = C(1) + C(2) * LOG(PEDIP_UNADJ_PEDY(-1)) + C(3) * UPILO_1(-1) + C(4) * RBM_1(-1) + C(5) * LOG(MRTPE_MVH(-1))</t>
  </si>
  <si>
    <t>LOG(ARR_NOMORT) = C(1) + C(2) * LOG(PEDIP_UNADJ_PEDY) + C(3) * LOG(PEDIP_UNADJ_PEDY(-1)) + C(4) * UPILO_1 + C(5) * UPILO_1(-1) + C(6) * RBM_1 + C(7) * RBM_1(-1) + C(8) * LOG(MRTPE_MVH(-1))</t>
  </si>
  <si>
    <t>C(8)</t>
  </si>
  <si>
    <t>C(7)</t>
  </si>
  <si>
    <t>Eq 1 (spread)  /100 coeff</t>
  </si>
  <si>
    <t>log(arr_nomort) = c(1) + c(2) * log(pedip_unadj_pedy(-1)) + c(3) * upilo_1(-1) + c(4) * rrh_1(-1) + c(5) * log(mrtpe_mvh(-1))</t>
  </si>
  <si>
    <t>(bad coeff)</t>
  </si>
  <si>
    <t>log(arr_nomort) = c(1) + c(2) * log(pedip_unadj_pedy(-1)) + 2 * upilo_1(-1) + c(4) * rrh_1(-1) + c(5) * log(mrtpe_mvh(-1))</t>
  </si>
  <si>
    <t>log(arr_nomort) = c(1) -0.7 * log(pedip_unadj_pedy(-1)) + 2 * upilo_1(-1) + c(4) * rrh_1(-1) + c(5) * log(mrtpe_mvh(-1))</t>
  </si>
  <si>
    <t>LOG(ARR_NOMORT) = C(1) + C(2) * LOG(PEDIP_UNADJ_PEDY(-1)) + C(3) * UPILO_1(-1) + C(4) * RBM_1(-1)</t>
  </si>
  <si>
    <t>RRH short</t>
  </si>
  <si>
    <t>Eq (short)</t>
  </si>
  <si>
    <t>Eq 2 (short)</t>
  </si>
  <si>
    <t>ARR = (EXP(-1.003-0.15*LN(PEDIP_UNADJ / PEDY!) - 0.383 * LN(PEDIP_UNADJ(-1) / PEDY!(-1)) + 0.05 * UPILO + 0.146 * UPILO(-1) + 0.45 * RBM + 0.141 * RBM(-1)) * NOMORT) * R(ARR)</t>
  </si>
  <si>
    <r>
      <t>ARR</t>
    </r>
    <r>
      <rPr>
        <sz val="11"/>
        <color rgb="FF333333"/>
        <rFont val="Arial"/>
        <family val="2"/>
      </rPr>
      <t> = (</t>
    </r>
    <r>
      <rPr>
        <sz val="11"/>
        <color rgb="FF00008B"/>
        <rFont val="Arial"/>
        <family val="2"/>
      </rPr>
      <t>Exp</t>
    </r>
    <r>
      <rPr>
        <sz val="11"/>
        <color rgb="FF333333"/>
        <rFont val="Arial"/>
        <family val="2"/>
      </rPr>
      <t>(-</t>
    </r>
    <r>
      <rPr>
        <sz val="11"/>
        <color rgb="FFFF69B4"/>
        <rFont val="Arial"/>
        <family val="2"/>
      </rPr>
      <t>1.003</t>
    </r>
    <r>
      <rPr>
        <sz val="11"/>
        <color rgb="FF333333"/>
        <rFont val="Arial"/>
        <family val="2"/>
      </rPr>
      <t> - </t>
    </r>
    <r>
      <rPr>
        <sz val="11"/>
        <color rgb="FFFF69B4"/>
        <rFont val="Arial"/>
        <family val="2"/>
      </rPr>
      <t>0.15</t>
    </r>
    <r>
      <rPr>
        <sz val="11"/>
        <color rgb="FF333333"/>
        <rFont val="Arial"/>
        <family val="2"/>
      </rPr>
      <t> * </t>
    </r>
    <r>
      <rPr>
        <sz val="11"/>
        <color rgb="FF00008B"/>
        <rFont val="Arial"/>
        <family val="2"/>
      </rPr>
      <t>Ln</t>
    </r>
    <r>
      <rPr>
        <sz val="11"/>
        <color rgb="FF333333"/>
        <rFont val="Arial"/>
        <family val="2"/>
      </rPr>
      <t>(</t>
    </r>
    <r>
      <rPr>
        <sz val="11"/>
        <color rgb="FF428BCA"/>
        <rFont val="Arial"/>
        <family val="2"/>
      </rPr>
      <t>PEDIP_UNADJ</t>
    </r>
    <r>
      <rPr>
        <sz val="11"/>
        <color rgb="FF333333"/>
        <rFont val="Arial"/>
        <family val="2"/>
      </rPr>
      <t> / </t>
    </r>
    <r>
      <rPr>
        <sz val="11"/>
        <color rgb="FF428BCA"/>
        <rFont val="Arial"/>
        <family val="2"/>
      </rPr>
      <t>PEDY!</t>
    </r>
    <r>
      <rPr>
        <sz val="11"/>
        <color rgb="FF333333"/>
        <rFont val="Arial"/>
        <family val="2"/>
      </rPr>
      <t>) - </t>
    </r>
    <r>
      <rPr>
        <sz val="11"/>
        <color rgb="FFFF69B4"/>
        <rFont val="Arial"/>
        <family val="2"/>
      </rPr>
      <t>0.383</t>
    </r>
    <r>
      <rPr>
        <sz val="11"/>
        <color rgb="FF333333"/>
        <rFont val="Arial"/>
        <family val="2"/>
      </rPr>
      <t> * </t>
    </r>
    <r>
      <rPr>
        <sz val="11"/>
        <color rgb="FF00008B"/>
        <rFont val="Arial"/>
        <family val="2"/>
      </rPr>
      <t>Ln</t>
    </r>
    <r>
      <rPr>
        <sz val="11"/>
        <color rgb="FF333333"/>
        <rFont val="Arial"/>
        <family val="2"/>
      </rPr>
      <t>(</t>
    </r>
    <r>
      <rPr>
        <sz val="11"/>
        <color rgb="FF428BCA"/>
        <rFont val="Arial"/>
        <family val="2"/>
      </rPr>
      <t>PEDIP_UNADJ</t>
    </r>
    <r>
      <rPr>
        <sz val="11"/>
        <color rgb="FF333333"/>
        <rFont val="Arial"/>
        <family val="2"/>
      </rPr>
      <t>(-1) / </t>
    </r>
    <r>
      <rPr>
        <sz val="11"/>
        <color rgb="FF428BCA"/>
        <rFont val="Arial"/>
        <family val="2"/>
      </rPr>
      <t>PEDY!</t>
    </r>
    <r>
      <rPr>
        <sz val="11"/>
        <color rgb="FF333333"/>
        <rFont val="Arial"/>
        <family val="2"/>
      </rPr>
      <t>(-1)) + </t>
    </r>
    <r>
      <rPr>
        <sz val="11"/>
        <color rgb="FFFF69B4"/>
        <rFont val="Arial"/>
        <family val="2"/>
      </rPr>
      <t>0.05</t>
    </r>
    <r>
      <rPr>
        <sz val="11"/>
        <color rgb="FF333333"/>
        <rFont val="Arial"/>
        <family val="2"/>
      </rPr>
      <t> * </t>
    </r>
    <r>
      <rPr>
        <sz val="11"/>
        <color rgb="FF428BCA"/>
        <rFont val="Arial"/>
        <family val="2"/>
      </rPr>
      <t>UPILO</t>
    </r>
    <r>
      <rPr>
        <sz val="11"/>
        <color rgb="FF333333"/>
        <rFont val="Arial"/>
        <family val="2"/>
      </rPr>
      <t> + </t>
    </r>
    <r>
      <rPr>
        <sz val="11"/>
        <color rgb="FFFF69B4"/>
        <rFont val="Arial"/>
        <family val="2"/>
      </rPr>
      <t>0.146</t>
    </r>
    <r>
      <rPr>
        <sz val="11"/>
        <color rgb="FF333333"/>
        <rFont val="Arial"/>
        <family val="2"/>
      </rPr>
      <t> * </t>
    </r>
    <r>
      <rPr>
        <sz val="11"/>
        <color rgb="FF428BCA"/>
        <rFont val="Arial"/>
        <family val="2"/>
      </rPr>
      <t>UPILO</t>
    </r>
    <r>
      <rPr>
        <sz val="11"/>
        <color rgb="FF333333"/>
        <rFont val="Arial"/>
        <family val="2"/>
      </rPr>
      <t>(-1) + </t>
    </r>
    <r>
      <rPr>
        <sz val="11"/>
        <color rgb="FFFF69B4"/>
        <rFont val="Arial"/>
        <family val="2"/>
      </rPr>
      <t>0.45</t>
    </r>
    <r>
      <rPr>
        <sz val="11"/>
        <color rgb="FF333333"/>
        <rFont val="Arial"/>
        <family val="2"/>
      </rPr>
      <t> * </t>
    </r>
    <r>
      <rPr>
        <sz val="11"/>
        <color rgb="FF428BCA"/>
        <rFont val="Arial"/>
        <family val="2"/>
      </rPr>
      <t>RBM</t>
    </r>
    <r>
      <rPr>
        <sz val="11"/>
        <color rgb="FF333333"/>
        <rFont val="Arial"/>
        <family val="2"/>
      </rPr>
      <t> + </t>
    </r>
    <r>
      <rPr>
        <sz val="11"/>
        <color rgb="FFFF69B4"/>
        <rFont val="Arial"/>
        <family val="2"/>
      </rPr>
      <t>0.141</t>
    </r>
    <r>
      <rPr>
        <sz val="11"/>
        <color rgb="FF333333"/>
        <rFont val="Arial"/>
        <family val="2"/>
      </rPr>
      <t> * </t>
    </r>
    <r>
      <rPr>
        <sz val="11"/>
        <color rgb="FF428BCA"/>
        <rFont val="Arial"/>
        <family val="2"/>
      </rPr>
      <t>RBM</t>
    </r>
    <r>
      <rPr>
        <sz val="11"/>
        <color rgb="FF333333"/>
        <rFont val="Arial"/>
        <family val="2"/>
      </rPr>
      <t>(-1)) * </t>
    </r>
    <r>
      <rPr>
        <sz val="11"/>
        <color rgb="FF428BCA"/>
        <rFont val="Arial"/>
        <family val="2"/>
      </rPr>
      <t>NOMORT</t>
    </r>
    <r>
      <rPr>
        <sz val="11"/>
        <color rgb="FF333333"/>
        <rFont val="Arial"/>
        <family val="2"/>
      </rPr>
      <t>) * R(</t>
    </r>
    <r>
      <rPr>
        <b/>
        <sz val="11"/>
        <color rgb="FF428BCA"/>
        <rFont val="Arial"/>
        <family val="2"/>
      </rPr>
      <t>ARR</t>
    </r>
    <r>
      <rPr>
        <sz val="11"/>
        <color rgb="FF333333"/>
        <rFont val="Arial"/>
        <family val="2"/>
      </rPr>
      <t>)</t>
    </r>
  </si>
  <si>
    <t>=(EXP($W$30+$W$31*LN(D9/E9)+$W$32*LN(D8/E8)+$W$33*F9+$W$34*F8+$W$35*H9+$W$36*H8))*C9</t>
  </si>
  <si>
    <t>ARR = ((Exp(-1.033 - 0.15 * Ln(PEDIP_UNADJ / PEDY!) - 0.383 * Ln(PEDIP_UNADJ(-1) / PEDY!(-1)) + 0.05 * UPILO + 0.146 * UPILO(-1) + 0.045 * RBM + 0.141 * RBM(-1))) * NOMORT) * R(ARR)</t>
  </si>
  <si>
    <t>What will be on the GEM</t>
  </si>
  <si>
    <t>REPO = (Max(0.03, ((REPO(-1) / NOMORT(-1)) + 0.01 * D(ARR / NOMORT))) * NOMORT) * R(REPO)</t>
  </si>
  <si>
    <r>
      <t>R(ARR)</t>
    </r>
    <r>
      <rPr>
        <sz val="7"/>
        <color rgb="FF333333"/>
        <rFont val="Arial"/>
        <family val="2"/>
      </rPr>
      <t> = </t>
    </r>
    <r>
      <rPr>
        <sz val="7"/>
        <color rgb="FFFF69B4"/>
        <rFont val="Arial"/>
        <family val="2"/>
      </rPr>
      <t>0.05</t>
    </r>
    <r>
      <rPr>
        <sz val="7"/>
        <color rgb="FF333333"/>
        <rFont val="Arial"/>
        <family val="2"/>
      </rPr>
      <t> * (</t>
    </r>
    <r>
      <rPr>
        <sz val="7"/>
        <color rgb="FFFF69B4"/>
        <rFont val="Arial"/>
        <family val="2"/>
      </rPr>
      <t>1</t>
    </r>
    <r>
      <rPr>
        <sz val="7"/>
        <color rgb="FF333333"/>
        <rFont val="Arial"/>
        <family val="2"/>
      </rPr>
      <t> - (R(</t>
    </r>
    <r>
      <rPr>
        <b/>
        <sz val="7"/>
        <color rgb="FF428BCA"/>
        <rFont val="Arial"/>
        <family val="2"/>
      </rPr>
      <t>ARR</t>
    </r>
    <r>
      <rPr>
        <sz val="7"/>
        <color rgb="FF333333"/>
        <rFont val="Arial"/>
        <family val="2"/>
      </rPr>
      <t>(-1)))) + (R(</t>
    </r>
    <r>
      <rPr>
        <b/>
        <sz val="7"/>
        <color rgb="FF428BCA"/>
        <rFont val="Arial"/>
        <family val="2"/>
      </rPr>
      <t>ARR</t>
    </r>
    <r>
      <rPr>
        <sz val="7"/>
        <color rgb="FF333333"/>
        <rFont val="Arial"/>
        <family val="2"/>
      </rPr>
      <t>(-1)))</t>
    </r>
  </si>
  <si>
    <t>REPO (R=0.1)</t>
  </si>
  <si>
    <t>REPO% (R=0.1)</t>
  </si>
  <si>
    <t>REPO (R=0.18)</t>
  </si>
  <si>
    <t>REPO% (R=0.18)</t>
  </si>
  <si>
    <t>ARR (R=0.04)</t>
  </si>
  <si>
    <t>ARR % (R=0.04)</t>
  </si>
  <si>
    <t>ARR (R=0.05)</t>
  </si>
  <si>
    <t>ARR % (R=0.05)</t>
  </si>
  <si>
    <t>ARR % (R=0.03)</t>
  </si>
  <si>
    <t>ARR (R=0.03)</t>
  </si>
  <si>
    <t>ARR%</t>
  </si>
  <si>
    <t>REPO%</t>
  </si>
  <si>
    <t>PEDIP_UNADJ/PEDY!</t>
  </si>
  <si>
    <t>5yr fix rate (lagged 1y)</t>
  </si>
  <si>
    <t>REPO (R=0.15)</t>
  </si>
  <si>
    <r>
      <t>R(REPO)</t>
    </r>
    <r>
      <rPr>
        <sz val="7"/>
        <color rgb="FF333333"/>
        <rFont val="Arial"/>
        <family val="2"/>
      </rPr>
      <t> = </t>
    </r>
    <r>
      <rPr>
        <sz val="7"/>
        <color rgb="FFFF69B4"/>
        <rFont val="Arial"/>
        <family val="2"/>
      </rPr>
      <t>0.18</t>
    </r>
    <r>
      <rPr>
        <sz val="7"/>
        <color rgb="FF333333"/>
        <rFont val="Arial"/>
        <family val="2"/>
      </rPr>
      <t> * (</t>
    </r>
    <r>
      <rPr>
        <sz val="7"/>
        <color rgb="FFFF69B4"/>
        <rFont val="Arial"/>
        <family val="2"/>
      </rPr>
      <t>1</t>
    </r>
    <r>
      <rPr>
        <sz val="7"/>
        <color rgb="FF333333"/>
        <rFont val="Arial"/>
        <family val="2"/>
      </rPr>
      <t> - (R(</t>
    </r>
    <r>
      <rPr>
        <b/>
        <sz val="7"/>
        <color rgb="FF428BCA"/>
        <rFont val="Arial"/>
        <family val="2"/>
      </rPr>
      <t>REPO</t>
    </r>
    <r>
      <rPr>
        <sz val="7"/>
        <color rgb="FF333333"/>
        <rFont val="Arial"/>
        <family val="2"/>
      </rPr>
      <t>(-1)))) + (R(</t>
    </r>
    <r>
      <rPr>
        <b/>
        <sz val="7"/>
        <color rgb="FF428BCA"/>
        <rFont val="Arial"/>
        <family val="2"/>
      </rPr>
      <t>REPO</t>
    </r>
    <r>
      <rPr>
        <sz val="7"/>
        <color rgb="FF333333"/>
        <rFont val="Arial"/>
        <family val="2"/>
      </rPr>
      <t>(-1)))</t>
    </r>
  </si>
  <si>
    <t>*right-click move chart, object in (select other chart), tinker with formatting</t>
  </si>
  <si>
    <t>Baseline</t>
  </si>
  <si>
    <t>Higher for longer</t>
  </si>
  <si>
    <t>Inflation victory</t>
  </si>
  <si>
    <t>ARR (levels)</t>
  </si>
  <si>
    <t>ARR (%)</t>
  </si>
  <si>
    <t>REPO (levels)</t>
  </si>
  <si>
    <t>REPO (%)</t>
  </si>
  <si>
    <t>Higher for longer rates</t>
  </si>
  <si>
    <t>Higher-for-longer rates</t>
  </si>
  <si>
    <t>Scenarios chart</t>
  </si>
  <si>
    <t>Arrears* (LHS)</t>
  </si>
  <si>
    <t>Zeroline</t>
  </si>
  <si>
    <t>Change since hiking cycle began in Q4 2021</t>
  </si>
  <si>
    <t>UOMMA1H@UK</t>
  </si>
  <si>
    <t>UOMMA2H@UK</t>
  </si>
  <si>
    <t>UOMMA3H@UK</t>
  </si>
  <si>
    <t>UOMMA4H@UK</t>
  </si>
  <si>
    <t>UK: Mortgages in Arrears of 2.5%-5% of Balance: Homeowners (EOP, NSA,Number)</t>
  </si>
  <si>
    <t>UK: Mortgages in Arrears of 5%-7.5% of Balance: Homeowners (EOP, NSA,Number)</t>
  </si>
  <si>
    <t>UK: Mortgages in Arrears of 7.5%-10% of Balance: Homeowners (EOP, NSA,Number)</t>
  </si>
  <si>
    <t>UK: Mortgages in Arrears of Over 10% of Balance: Homeowners (EOP, NSA,Number)</t>
  </si>
  <si>
    <t>2.5-5</t>
  </si>
  <si>
    <t>5-7.5</t>
  </si>
  <si>
    <t>7.5-10</t>
  </si>
  <si>
    <t>10+</t>
  </si>
  <si>
    <t>tot</t>
  </si>
  <si>
    <t>UOMMA1B@UK</t>
  </si>
  <si>
    <t>UOMMA2B@UK</t>
  </si>
  <si>
    <t>UOMMA3B@UK</t>
  </si>
  <si>
    <t>UOMMA4B@UK</t>
  </si>
  <si>
    <t>UK: Mortgages in Arrears of 2.5%-5% of Balance: Buy-to-let (EOP, NSA,Number)</t>
  </si>
  <si>
    <t>UK: Mortgages in Arrears of 5%-7.5% of Balance: Buy-to-let (EOP, NSA,Number)</t>
  </si>
  <si>
    <t>UK: Mortgages in Arrears of 7.5%-10% of Balance: Buy-to-let (EOP, NSA,Number)</t>
  </si>
  <si>
    <t>UK: Mortgages in Arrears of Over 10% of Balance: Buy-to-let (EOP, NSA,Number)</t>
  </si>
  <si>
    <t>BTL</t>
  </si>
  <si>
    <t>Unemployment rate (RHS)</t>
  </si>
  <si>
    <t>Interest rate on outstanding mortgages (RHS)</t>
  </si>
  <si>
    <t>REPO% (1yr lag)</t>
  </si>
  <si>
    <t>Repossession shading</t>
  </si>
  <si>
    <t>Repossessions* (LHS)</t>
  </si>
  <si>
    <t>Homeowner</t>
  </si>
  <si>
    <t>Personal sector debt interest payments (RHS)</t>
  </si>
  <si>
    <t>ARR (R=0.02)</t>
  </si>
  <si>
    <t>ARR % (R=0.02)</t>
  </si>
  <si>
    <t>ARR % (R=0.015)</t>
  </si>
  <si>
    <t>ARR (R=0.015)</t>
  </si>
  <si>
    <t>REPO (R=0.2)</t>
  </si>
  <si>
    <t>REPO% (R=0.2)</t>
  </si>
  <si>
    <t>REPO% (R=0.15)</t>
  </si>
  <si>
    <t>alt ARR%</t>
  </si>
  <si>
    <t>Alt R(ARR)</t>
  </si>
  <si>
    <t>Change since Q4 2021 &gt;&gt;&gt;</t>
  </si>
  <si>
    <t>change since Q4 2021</t>
  </si>
  <si>
    <t>Middle-East escalation</t>
  </si>
  <si>
    <t>Homeowner levels &gt;&gt;&gt;</t>
  </si>
  <si>
    <t>BTL levels &gt;&gt;&gt;</t>
  </si>
  <si>
    <t>Homeowner rates &gt;&gt;&gt;</t>
  </si>
  <si>
    <t>UOMMO1H@UK</t>
  </si>
  <si>
    <t>UOMMO2H@UK</t>
  </si>
  <si>
    <t>UOMMO3H@UK</t>
  </si>
  <si>
    <t>UOMMO4H@UK</t>
  </si>
  <si>
    <t>UOMMO5H@UK</t>
  </si>
  <si>
    <t>BTL rates &gt;&gt;&gt;</t>
  </si>
  <si>
    <t>UOMMO1B@UK</t>
  </si>
  <si>
    <t>UOMMO2B@UK</t>
  </si>
  <si>
    <t>UOMMO3B@UK</t>
  </si>
  <si>
    <t>UOMMO4B@UK</t>
  </si>
  <si>
    <t>UOMMO5B@UK</t>
  </si>
  <si>
    <t>Nov-07-2024 09:45</t>
  </si>
  <si>
    <t>Q3-2024</t>
  </si>
  <si>
    <t>20243</t>
  </si>
  <si>
    <t>UK: Mortgages in Arrears of 2.5-5% of Balance: Homeowners (% of Mtg Outstanding)</t>
  </si>
  <si>
    <t>UK: Mortgages in Arrears of 5-7.5% of Balance: Homeowners (% of Mtg Outstanding)</t>
  </si>
  <si>
    <t>UK: Mortgages in Arrears of 7.5-10% of Balance: Homeowners(% of Mtg Outstanding)</t>
  </si>
  <si>
    <t>UK: Mortgages in Arrears of &gt; 10% of Balance: Homeowners (% of Mtg Outstanding)</t>
  </si>
  <si>
    <t>UK: Mortgages in Arrears of &gt; 2.5% of Balance: Homeowners (% of Mtg Outstanding)</t>
  </si>
  <si>
    <t>UK: Mortgages in Arrears of 2.5-5% of Balance: Buy-to-let (% of Mtg Outstanding)</t>
  </si>
  <si>
    <t>UK: Mortgages in Arrears of 5-7.5% of Balance: Buy-to-let (% of Mtg Outstanding)</t>
  </si>
  <si>
    <t>UK: Mortgages in Arrears of 7.5-10% of Balance: Buy-to-let(% of Mtg Outstanding)</t>
  </si>
  <si>
    <t>UK: Mortgages in Arrears of &gt; 10% of Balance: Buy-to-let (% of Mtg Outstanding)</t>
  </si>
  <si>
    <t>UK: Mortgages in Arrears of &gt; 2.5% of Balance: Buy-to-let (% of Mtg Outstanding)</t>
  </si>
  <si>
    <t>3</t>
  </si>
  <si>
    <t>chained 2022</t>
  </si>
  <si>
    <t>UK: HH &amp; NPISH: Real Household Disposable Income (SA, Mil.Chn.2022.Pounds)</t>
  </si>
  <si>
    <t>% of GDP</t>
  </si>
  <si>
    <t>Middle-East Escalation</t>
  </si>
  <si>
    <t>Nov-29-2024 09:56</t>
  </si>
  <si>
    <t>Average interest rate on the stock of outstanding mortgages (RHS)</t>
  </si>
  <si>
    <t>LN</t>
  </si>
  <si>
    <t>EXP</t>
  </si>
  <si>
    <t>RBM short</t>
  </si>
  <si>
    <t>ARR = (EXP(-7.869-0.15*LN(PEDIP_UNADJ / PEDY!) - 0.374 * LN(PEDIP_UNADJ(-1) / PEDY!(-1)) + 0.044 * UPILO + 0.15 * UPILO(-1) + 0.038 * RBM + 0.15 * RBM(-1)) * NOMORT) * R(ARR)</t>
  </si>
  <si>
    <r>
      <t>ARR</t>
    </r>
    <r>
      <rPr>
        <sz val="12"/>
        <color rgb="FF333333"/>
        <rFont val="Arial"/>
        <family val="2"/>
      </rPr>
      <t> = (</t>
    </r>
    <r>
      <rPr>
        <sz val="12"/>
        <color rgb="FF00008B"/>
        <rFont val="Arial"/>
        <family val="2"/>
      </rPr>
      <t>Exp</t>
    </r>
    <r>
      <rPr>
        <sz val="12"/>
        <color rgb="FF333333"/>
        <rFont val="Arial"/>
        <family val="2"/>
      </rPr>
      <t>(-</t>
    </r>
    <r>
      <rPr>
        <sz val="12"/>
        <color rgb="FFFF69B4"/>
        <rFont val="Arial"/>
        <family val="2"/>
      </rPr>
      <t>1.003</t>
    </r>
    <r>
      <rPr>
        <sz val="12"/>
        <color rgb="FF333333"/>
        <rFont val="Arial"/>
        <family val="2"/>
      </rPr>
      <t> - </t>
    </r>
    <r>
      <rPr>
        <sz val="12"/>
        <color rgb="FFFF69B4"/>
        <rFont val="Arial"/>
        <family val="2"/>
      </rPr>
      <t>0.15</t>
    </r>
    <r>
      <rPr>
        <sz val="12"/>
        <color rgb="FF333333"/>
        <rFont val="Arial"/>
        <family val="2"/>
      </rPr>
      <t> * </t>
    </r>
    <r>
      <rPr>
        <sz val="12"/>
        <color rgb="FF00008B"/>
        <rFont val="Arial"/>
        <family val="2"/>
      </rPr>
      <t>Ln</t>
    </r>
    <r>
      <rPr>
        <sz val="12"/>
        <color rgb="FF333333"/>
        <rFont val="Arial"/>
        <family val="2"/>
      </rPr>
      <t>(</t>
    </r>
    <r>
      <rPr>
        <sz val="12"/>
        <color rgb="FF428BCA"/>
        <rFont val="Arial"/>
        <family val="2"/>
      </rPr>
      <t>PEDIP_UNADJ</t>
    </r>
    <r>
      <rPr>
        <sz val="12"/>
        <color rgb="FF333333"/>
        <rFont val="Arial"/>
        <family val="2"/>
      </rPr>
      <t> / </t>
    </r>
    <r>
      <rPr>
        <sz val="12"/>
        <color rgb="FF428BCA"/>
        <rFont val="Arial"/>
        <family val="2"/>
      </rPr>
      <t>PEDY!</t>
    </r>
    <r>
      <rPr>
        <sz val="12"/>
        <color rgb="FF333333"/>
        <rFont val="Arial"/>
        <family val="2"/>
      </rPr>
      <t>) - </t>
    </r>
    <r>
      <rPr>
        <sz val="12"/>
        <color rgb="FFFF69B4"/>
        <rFont val="Arial"/>
        <family val="2"/>
      </rPr>
      <t>0.383</t>
    </r>
    <r>
      <rPr>
        <sz val="12"/>
        <color rgb="FF333333"/>
        <rFont val="Arial"/>
        <family val="2"/>
      </rPr>
      <t> * </t>
    </r>
    <r>
      <rPr>
        <sz val="12"/>
        <color rgb="FF00008B"/>
        <rFont val="Arial"/>
        <family val="2"/>
      </rPr>
      <t>Ln</t>
    </r>
    <r>
      <rPr>
        <sz val="12"/>
        <color rgb="FF333333"/>
        <rFont val="Arial"/>
        <family val="2"/>
      </rPr>
      <t>(</t>
    </r>
    <r>
      <rPr>
        <sz val="12"/>
        <color rgb="FF428BCA"/>
        <rFont val="Arial"/>
        <family val="2"/>
      </rPr>
      <t>PEDIP_UNADJ</t>
    </r>
    <r>
      <rPr>
        <sz val="12"/>
        <color rgb="FF333333"/>
        <rFont val="Arial"/>
        <family val="2"/>
      </rPr>
      <t>(-1) / </t>
    </r>
    <r>
      <rPr>
        <sz val="12"/>
        <color rgb="FF428BCA"/>
        <rFont val="Arial"/>
        <family val="2"/>
      </rPr>
      <t>PEDY!</t>
    </r>
    <r>
      <rPr>
        <sz val="12"/>
        <color rgb="FF333333"/>
        <rFont val="Arial"/>
        <family val="2"/>
      </rPr>
      <t>(-1)) + </t>
    </r>
    <r>
      <rPr>
        <sz val="12"/>
        <color rgb="FFFF69B4"/>
        <rFont val="Arial"/>
        <family val="2"/>
      </rPr>
      <t>0.05</t>
    </r>
    <r>
      <rPr>
        <sz val="12"/>
        <color rgb="FF333333"/>
        <rFont val="Arial"/>
        <family val="2"/>
      </rPr>
      <t> * </t>
    </r>
    <r>
      <rPr>
        <sz val="12"/>
        <color rgb="FF428BCA"/>
        <rFont val="Arial"/>
        <family val="2"/>
      </rPr>
      <t>UPILO</t>
    </r>
    <r>
      <rPr>
        <sz val="12"/>
        <color rgb="FF333333"/>
        <rFont val="Arial"/>
        <family val="2"/>
      </rPr>
      <t> + </t>
    </r>
    <r>
      <rPr>
        <sz val="12"/>
        <color rgb="FFFF69B4"/>
        <rFont val="Arial"/>
        <family val="2"/>
      </rPr>
      <t>0.146</t>
    </r>
    <r>
      <rPr>
        <sz val="12"/>
        <color rgb="FF333333"/>
        <rFont val="Arial"/>
        <family val="2"/>
      </rPr>
      <t> * </t>
    </r>
    <r>
      <rPr>
        <sz val="12"/>
        <color rgb="FF428BCA"/>
        <rFont val="Arial"/>
        <family val="2"/>
      </rPr>
      <t>UPILO</t>
    </r>
    <r>
      <rPr>
        <sz val="12"/>
        <color rgb="FF333333"/>
        <rFont val="Arial"/>
        <family val="2"/>
      </rPr>
      <t>(-1) + </t>
    </r>
    <r>
      <rPr>
        <sz val="12"/>
        <color rgb="FFFF69B4"/>
        <rFont val="Arial"/>
        <family val="2"/>
      </rPr>
      <t>0.45</t>
    </r>
    <r>
      <rPr>
        <sz val="12"/>
        <color rgb="FF333333"/>
        <rFont val="Arial"/>
        <family val="2"/>
      </rPr>
      <t> * </t>
    </r>
    <r>
      <rPr>
        <sz val="12"/>
        <color rgb="FF428BCA"/>
        <rFont val="Arial"/>
        <family val="2"/>
      </rPr>
      <t>RBM</t>
    </r>
    <r>
      <rPr>
        <sz val="12"/>
        <color rgb="FF333333"/>
        <rFont val="Arial"/>
        <family val="2"/>
      </rPr>
      <t> + </t>
    </r>
    <r>
      <rPr>
        <sz val="12"/>
        <color rgb="FFFF69B4"/>
        <rFont val="Arial"/>
        <family val="2"/>
      </rPr>
      <t>0.141</t>
    </r>
    <r>
      <rPr>
        <sz val="12"/>
        <color rgb="FF333333"/>
        <rFont val="Arial"/>
        <family val="2"/>
      </rPr>
      <t> * </t>
    </r>
    <r>
      <rPr>
        <sz val="12"/>
        <color rgb="FF428BCA"/>
        <rFont val="Arial"/>
        <family val="2"/>
      </rPr>
      <t>RBM</t>
    </r>
    <r>
      <rPr>
        <sz val="12"/>
        <color rgb="FF333333"/>
        <rFont val="Arial"/>
        <family val="2"/>
      </rPr>
      <t>(-1)) * </t>
    </r>
    <r>
      <rPr>
        <sz val="12"/>
        <color rgb="FF428BCA"/>
        <rFont val="Arial"/>
        <family val="2"/>
      </rPr>
      <t>NOMORT</t>
    </r>
    <r>
      <rPr>
        <sz val="12"/>
        <color rgb="FF333333"/>
        <rFont val="Arial"/>
        <family val="2"/>
      </rPr>
      <t>) * R(</t>
    </r>
    <r>
      <rPr>
        <b/>
        <sz val="12"/>
        <color rgb="FF428BCA"/>
        <rFont val="Arial"/>
        <family val="2"/>
      </rPr>
      <t>ARR</t>
    </r>
    <r>
      <rPr>
        <sz val="12"/>
        <color rgb="FF333333"/>
        <rFont val="Arial"/>
        <family val="2"/>
      </rPr>
      <t>)</t>
    </r>
  </si>
  <si>
    <t>Calc</t>
  </si>
  <si>
    <t>res</t>
  </si>
  <si>
    <t>JAN003G</t>
  </si>
  <si>
    <t>JAN003G.db</t>
  </si>
  <si>
    <t>Personal sector debt interest payments** (RHS)</t>
  </si>
  <si>
    <t>Pre-pandemic:</t>
  </si>
  <si>
    <t>Q3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</si>
</sst>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
    <numFmt numFmtId="166" formatCode="0.0%"/>
    <numFmt numFmtId="167" formatCode="0.000"/>
    <numFmt numFmtId="168" formatCode="0.0000"/>
    <numFmt numFmtId="169" formatCode="#,##0.0"/>
    <numFmt numFmtId="170" formatCode="0.000000"/>
    <numFmt numFmtId="171" formatCode="0.00000"/>
    <numFmt numFmtId="172"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1"/>
      <color rgb="FFFFFFFF"/>
      <name val="Calibri"/>
      <family val="2"/>
    </font>
    <font>
      <sz val="11"/>
      <color indexed="16"/>
      <name val="Calibri"/>
      <family val="2"/>
    </font>
    <font>
      <sz val="10"/>
      <name val="Arial"/>
      <family val="2"/>
    </font>
    <font>
      <sz val="11"/>
      <color rgb="FF000000"/>
      <name val="Calibri"/>
      <family val="2"/>
    </font>
    <font>
      <b/>
      <sz val="11"/>
      <color theme="1"/>
      <name val="Calibri"/>
      <family val="2"/>
      <scheme val="minor"/>
    </font>
    <font>
      <u/>
      <sz val="11"/>
      <color theme="10"/>
      <name val="Calibri"/>
      <family val="2"/>
      <scheme val="minor"/>
    </font>
    <font>
      <sz val="11"/>
      <color rgb="FFFF0000"/>
      <name val="Calibri"/>
      <family val="2"/>
      <scheme val="minor"/>
    </font>
    <font>
      <b/>
      <sz val="10"/>
      <color rgb="FF333333"/>
      <name val="Arial"/>
      <family val="2"/>
    </font>
    <font>
      <sz val="11"/>
      <color rgb="FF0070C0"/>
      <name val="Calibri"/>
      <family val="2"/>
      <scheme val="minor"/>
    </font>
    <font>
      <sz val="11"/>
      <color rgb="FF00B0F0"/>
      <name val="Calibri"/>
      <family val="2"/>
      <scheme val="minor"/>
    </font>
    <font>
      <sz val="11"/>
      <color rgb="FF000000"/>
      <name val="Calibri"/>
      <family val="2"/>
      <scheme val="minor"/>
    </font>
    <font>
      <sz val="11"/>
      <color rgb="FF00B050"/>
      <name val="Calibri"/>
      <family val="2"/>
      <scheme val="minor"/>
    </font>
    <font>
      <sz val="11"/>
      <name val="Calibri"/>
      <family val="2"/>
      <scheme val="minor"/>
    </font>
    <font>
      <sz val="11"/>
      <color theme="9"/>
      <name val="Calibri"/>
      <family val="2"/>
      <scheme val="minor"/>
    </font>
    <font>
      <sz val="7"/>
      <color rgb="FF333333"/>
      <name val="Arial"/>
      <family val="2"/>
    </font>
    <font>
      <sz val="7"/>
      <color rgb="FFFF69B4"/>
      <name val="Arial"/>
      <family val="2"/>
    </font>
    <font>
      <b/>
      <sz val="7"/>
      <color rgb="FF428BCA"/>
      <name val="Arial"/>
      <family val="2"/>
    </font>
    <font>
      <b/>
      <sz val="7"/>
      <color rgb="FF333333"/>
      <name val="Arial"/>
      <family val="2"/>
    </font>
    <font>
      <b/>
      <sz val="11"/>
      <color rgb="FF333333"/>
      <name val="Arial"/>
      <family val="2"/>
    </font>
    <font>
      <sz val="11"/>
      <color rgb="FF333333"/>
      <name val="Arial"/>
      <family val="2"/>
    </font>
    <font>
      <sz val="11"/>
      <color rgb="FF00008B"/>
      <name val="Arial"/>
      <family val="2"/>
    </font>
    <font>
      <sz val="11"/>
      <color rgb="FFFF69B4"/>
      <name val="Arial"/>
      <family val="2"/>
    </font>
    <font>
      <sz val="11"/>
      <color rgb="FF428BCA"/>
      <name val="Arial"/>
      <family val="2"/>
    </font>
    <font>
      <b/>
      <sz val="11"/>
      <color rgb="FF428BCA"/>
      <name val="Arial"/>
      <family val="2"/>
    </font>
    <font>
      <b/>
      <sz val="12"/>
      <color rgb="FF333333"/>
      <name val="Arial"/>
      <family val="2"/>
    </font>
    <font>
      <sz val="12"/>
      <color rgb="FF333333"/>
      <name val="Arial"/>
      <family val="2"/>
    </font>
    <font>
      <sz val="12"/>
      <color rgb="FF00008B"/>
      <name val="Arial"/>
      <family val="2"/>
    </font>
    <font>
      <sz val="12"/>
      <color rgb="FFFF69B4"/>
      <name val="Arial"/>
      <family val="2"/>
    </font>
    <font>
      <sz val="12"/>
      <color rgb="FF428BCA"/>
      <name val="Arial"/>
      <family val="2"/>
    </font>
    <font>
      <b/>
      <sz val="12"/>
      <color rgb="FF428BCA"/>
      <name val="Arial"/>
      <family val="2"/>
    </font>
  </fonts>
  <fills count="5">
    <fill>
      <patternFill patternType="none"/>
    </fill>
    <fill>
      <patternFill patternType="gray125"/>
    </fill>
    <fill>
      <patternFill patternType="solid">
        <fgColor rgb="FFF5F5F5"/>
        <bgColor indexed="64"/>
      </patternFill>
    </fill>
    <fill>
      <patternFill patternType="solid">
        <fgColor rgb="FF004A80"/>
      </patternFill>
    </fill>
    <fill>
      <patternFill patternType="solid">
        <fgColor rgb="FFFFFF00"/>
        <bgColor indexed="64"/>
      </patternFill>
    </fill>
  </fills>
  <borders count="2">
    <border>
      <left/>
      <right/>
      <top/>
      <bottom/>
      <diagonal/>
    </border>
    <border>
      <left style="thin">
        <color rgb="FF363636"/>
      </left>
      <right style="thin">
        <color rgb="FF363636"/>
      </right>
      <top style="thin">
        <color rgb="FF363636"/>
      </top>
      <bottom style="thin">
        <color rgb="FF363636"/>
      </bottom>
      <diagonal/>
    </border>
  </borders>
  <cellStyleXfs count="6">
    <xf numFmtId="0" fontId="0" fillId="0" borderId="0"/>
    <xf numFmtId="0" fontId="2" fillId="0" borderId="0"/>
    <xf numFmtId="0" fontId="1" fillId="0" borderId="0"/>
    <xf numFmtId="0" fontId="5" fillId="0" borderId="0"/>
    <xf numFmtId="0" fontId="6" fillId="0" borderId="0"/>
    <xf numFmtId="0" fontId="8" fillId="0" borderId="0" applyNumberFormat="0" applyFill="0" applyBorder="0" applyAlignment="0" applyProtection="0"/>
  </cellStyleXfs>
  <cellXfs count="77">
    <xf numFmtId="0" fontId="0" fillId="0" borderId="0" xfId="0"/>
    <xf numFmtId="0" fontId="2" fillId="0" borderId="0" xfId="1"/>
    <xf numFmtId="0" fontId="2" fillId="2" borderId="1" xfId="1" applyFill="1" applyBorder="1"/>
    <xf numFmtId="0" fontId="3" fillId="3" borderId="1" xfId="1" applyFont="1" applyFill="1" applyBorder="1" applyAlignment="1">
      <alignment horizontal="left" wrapText="1"/>
    </xf>
    <xf numFmtId="0" fontId="2" fillId="2" borderId="1" xfId="1" quotePrefix="1" applyFill="1" applyBorder="1"/>
    <xf numFmtId="164" fontId="2" fillId="2" borderId="1" xfId="1" applyNumberFormat="1" applyFill="1" applyBorder="1"/>
    <xf numFmtId="164" fontId="4" fillId="2" borderId="1" xfId="1" applyNumberFormat="1" applyFont="1" applyFill="1" applyBorder="1"/>
    <xf numFmtId="0" fontId="1" fillId="0" borderId="0" xfId="2"/>
    <xf numFmtId="0" fontId="0" fillId="0" borderId="0" xfId="2" applyFont="1"/>
    <xf numFmtId="0" fontId="1" fillId="0" borderId="0" xfId="2" applyAlignment="1">
      <alignment horizontal="right"/>
    </xf>
    <xf numFmtId="1" fontId="0" fillId="0" borderId="0" xfId="0" applyNumberFormat="1"/>
    <xf numFmtId="2" fontId="0" fillId="0" borderId="0" xfId="0" applyNumberFormat="1"/>
    <xf numFmtId="14" fontId="0" fillId="0" borderId="0" xfId="0" applyNumberFormat="1"/>
    <xf numFmtId="165" fontId="1" fillId="0" borderId="0" xfId="2" applyNumberFormat="1"/>
    <xf numFmtId="1" fontId="1" fillId="0" borderId="0" xfId="2" applyNumberFormat="1"/>
    <xf numFmtId="165" fontId="0" fillId="0" borderId="0" xfId="0" applyNumberFormat="1"/>
    <xf numFmtId="0" fontId="7" fillId="0" borderId="0" xfId="0" applyFont="1"/>
    <xf numFmtId="0" fontId="0" fillId="0" borderId="0" xfId="0" quotePrefix="1"/>
    <xf numFmtId="0" fontId="8" fillId="0" borderId="0" xfId="5"/>
    <xf numFmtId="0" fontId="0" fillId="0" borderId="0" xfId="0" applyAlignment="1">
      <alignment wrapText="1"/>
    </xf>
    <xf numFmtId="0" fontId="7" fillId="0" borderId="0" xfId="0" applyFont="1" applyAlignment="1">
      <alignment wrapText="1"/>
    </xf>
    <xf numFmtId="166" fontId="1" fillId="0" borderId="0" xfId="2" applyNumberFormat="1"/>
    <xf numFmtId="167" fontId="0" fillId="0" borderId="0" xfId="0" applyNumberFormat="1"/>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2" fontId="0" fillId="0" borderId="0" xfId="0" applyNumberFormat="1" applyAlignment="1">
      <alignment horizontal="center"/>
    </xf>
    <xf numFmtId="0" fontId="0" fillId="0" borderId="0" xfId="0" applyAlignment="1">
      <alignment horizontal="center"/>
    </xf>
    <xf numFmtId="2" fontId="9" fillId="0" borderId="0" xfId="0" applyNumberFormat="1" applyFont="1"/>
    <xf numFmtId="3" fontId="0" fillId="0" borderId="0" xfId="0" applyNumberFormat="1"/>
    <xf numFmtId="3" fontId="9" fillId="0" borderId="0" xfId="0" applyNumberFormat="1" applyFont="1"/>
    <xf numFmtId="9" fontId="0" fillId="0" borderId="0" xfId="0" applyNumberFormat="1"/>
    <xf numFmtId="166" fontId="0" fillId="0" borderId="0" xfId="0" applyNumberFormat="1"/>
    <xf numFmtId="10" fontId="0" fillId="0" borderId="0" xfId="0" applyNumberFormat="1"/>
    <xf numFmtId="0" fontId="10" fillId="0" borderId="0" xfId="0" applyFont="1"/>
    <xf numFmtId="167" fontId="9" fillId="0" borderId="0" xfId="0" applyNumberFormat="1" applyFont="1"/>
    <xf numFmtId="4" fontId="0" fillId="0" borderId="0" xfId="0" applyNumberFormat="1"/>
    <xf numFmtId="4" fontId="9" fillId="0" borderId="0" xfId="0" applyNumberFormat="1" applyFont="1"/>
    <xf numFmtId="0" fontId="0" fillId="4" borderId="0" xfId="0" applyFill="1"/>
    <xf numFmtId="0" fontId="9" fillId="0" borderId="0" xfId="0" applyFont="1"/>
    <xf numFmtId="0" fontId="0" fillId="0" borderId="0" xfId="0" applyFill="1"/>
    <xf numFmtId="167" fontId="11" fillId="0" borderId="0" xfId="0" applyNumberFormat="1" applyFont="1"/>
    <xf numFmtId="3" fontId="0" fillId="0" borderId="0" xfId="0" quotePrefix="1" applyNumberFormat="1"/>
    <xf numFmtId="0" fontId="7" fillId="0" borderId="0" xfId="0" applyFont="1" applyAlignment="1">
      <alignment horizontal="center"/>
    </xf>
    <xf numFmtId="1" fontId="9" fillId="0" borderId="0" xfId="0" applyNumberFormat="1" applyFont="1"/>
    <xf numFmtId="1" fontId="12" fillId="0" borderId="0" xfId="0" applyNumberFormat="1" applyFont="1"/>
    <xf numFmtId="3" fontId="13" fillId="0" borderId="0" xfId="0" applyNumberFormat="1" applyFont="1"/>
    <xf numFmtId="3" fontId="12" fillId="0" borderId="0" xfId="0" applyNumberFormat="1" applyFont="1"/>
    <xf numFmtId="3" fontId="14" fillId="0" borderId="0" xfId="0" applyNumberFormat="1" applyFont="1"/>
    <xf numFmtId="1" fontId="14" fillId="0" borderId="0" xfId="0" applyNumberFormat="1" applyFont="1"/>
    <xf numFmtId="165" fontId="9" fillId="0" borderId="0" xfId="0" applyNumberFormat="1" applyFont="1"/>
    <xf numFmtId="2" fontId="16" fillId="0" borderId="0" xfId="0" applyNumberFormat="1" applyFont="1"/>
    <xf numFmtId="0" fontId="20" fillId="0" borderId="0" xfId="0" applyFont="1"/>
    <xf numFmtId="0" fontId="21" fillId="0" borderId="0" xfId="0" applyFont="1" applyAlignment="1">
      <alignment vertical="center"/>
    </xf>
    <xf numFmtId="3" fontId="15" fillId="0" borderId="0" xfId="0" applyNumberFormat="1" applyFont="1"/>
    <xf numFmtId="14" fontId="9" fillId="0" borderId="0" xfId="0" applyNumberFormat="1" applyFont="1"/>
    <xf numFmtId="0" fontId="8" fillId="0" borderId="0" xfId="5" applyFill="1"/>
    <xf numFmtId="0" fontId="20" fillId="0" borderId="0" xfId="0" applyFont="1" applyAlignment="1">
      <alignment horizontal="left" vertical="center"/>
    </xf>
    <xf numFmtId="0" fontId="17" fillId="0" borderId="0" xfId="0" applyFont="1" applyAlignment="1">
      <alignment horizontal="right" vertical="center"/>
    </xf>
    <xf numFmtId="14" fontId="15" fillId="0" borderId="0" xfId="0" applyNumberFormat="1" applyFont="1"/>
    <xf numFmtId="2" fontId="15" fillId="0" borderId="0" xfId="0" applyNumberFormat="1" applyFont="1"/>
    <xf numFmtId="165" fontId="15" fillId="0" borderId="0" xfId="0" applyNumberFormat="1" applyFont="1"/>
    <xf numFmtId="167" fontId="1" fillId="0" borderId="0" xfId="2" applyNumberFormat="1"/>
    <xf numFmtId="168" fontId="0" fillId="0" borderId="0" xfId="0" applyNumberFormat="1"/>
    <xf numFmtId="169" fontId="0" fillId="0" borderId="0" xfId="0" applyNumberFormat="1"/>
    <xf numFmtId="169" fontId="7" fillId="0" borderId="0" xfId="0" applyNumberFormat="1" applyFont="1"/>
    <xf numFmtId="0" fontId="27" fillId="0" borderId="0" xfId="0" applyFont="1" applyAlignment="1">
      <alignment vertical="center"/>
    </xf>
    <xf numFmtId="170" fontId="0" fillId="0" borderId="0" xfId="0" applyNumberFormat="1"/>
    <xf numFmtId="171" fontId="0" fillId="0" borderId="0" xfId="0" applyNumberFormat="1"/>
    <xf numFmtId="14" fontId="16" fillId="0" borderId="0" xfId="0" applyNumberFormat="1" applyFont="1"/>
    <xf numFmtId="172" fontId="0" fillId="0" borderId="0" xfId="0" applyNumberFormat="1"/>
    <xf numFmtId="172" fontId="9" fillId="0" borderId="0" xfId="0" applyNumberFormat="1" applyFont="1"/>
    <xf numFmtId="4" fontId="15" fillId="0" borderId="0" xfId="0" applyNumberFormat="1" applyFont="1"/>
    <xf numFmtId="0" fontId="15" fillId="0" borderId="0" xfId="0" applyFont="1"/>
    <xf numFmtId="0" fontId="0" fillId="0" borderId="0" xfId="0" applyAlignment="1">
      <alignment horizontal="center" wrapText="1"/>
    </xf>
    <xf numFmtId="0" fontId="7" fillId="0" borderId="0" xfId="0" applyFont="1" applyAlignment="1">
      <alignment horizontal="center"/>
    </xf>
    <xf numFmtId="0" fontId="0" fillId="0" borderId="0" xfId="0" applyAlignment="1">
      <alignment horizontal="center"/>
    </xf>
  </cellXfs>
  <cellStyles count="6">
    <cellStyle name="%" xfId="3" xr:uid="{67E74DFD-9E60-4E3C-8491-EBD256D4AC38}"/>
    <cellStyle name="Hyperlink" xfId="5" builtinId="8"/>
    <cellStyle name="Normal" xfId="0" builtinId="0"/>
    <cellStyle name="Normal 2" xfId="1" xr:uid="{FD29EDAF-5470-4B01-A1E7-8F41DFA6A752}"/>
    <cellStyle name="Normal 2 5" xfId="2" xr:uid="{F5A34E0D-E4A7-4331-8A11-EC88F65427CE}"/>
    <cellStyle name="Normal 3" xfId="4" xr:uid="{CD3C37F9-2CFF-475F-AE23-8F8DA9E6122C}"/>
  </cellStyles>
  <dxfs count="0"/>
  <tableStyles count="0" defaultTableStyle="TableStyleMedium2" defaultPivotStyle="PivotStyleLight16"/>
  <colors>
    <mruColors>
      <color rgb="FFBD1B21"/>
      <color rgb="FF001E60"/>
      <color rgb="FFFF8B8B"/>
      <color rgb="FF000000"/>
      <color rgb="FFC8C8C6"/>
      <color rgb="FF7B7C77"/>
      <color rgb="FFD1A019"/>
      <color rgb="FFD1A21E"/>
      <color rgb="FF505860"/>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7.xml"/><Relationship Id="rId26" Type="http://schemas.openxmlformats.org/officeDocument/2006/relationships/chartsheet" Target="chartsheets/sheet6.xml"/><Relationship Id="rId39" Type="http://schemas.openxmlformats.org/officeDocument/2006/relationships/calcChain" Target="calcChain.xml"/><Relationship Id="rId21" Type="http://schemas.openxmlformats.org/officeDocument/2006/relationships/worksheet" Target="worksheets/sheet20.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hartsheet" Target="chartsheets/sheet1.xml"/><Relationship Id="rId25" Type="http://schemas.openxmlformats.org/officeDocument/2006/relationships/chartsheet" Target="chartsheets/sheet5.xml"/><Relationship Id="rId33" Type="http://schemas.openxmlformats.org/officeDocument/2006/relationships/chartsheet" Target="chartsheets/sheet12.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19.xml"/><Relationship Id="rId29" Type="http://schemas.openxmlformats.org/officeDocument/2006/relationships/chartsheet" Target="chartsheets/sheet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hartsheet" Target="chartsheets/sheet4.xml"/><Relationship Id="rId32" Type="http://schemas.openxmlformats.org/officeDocument/2006/relationships/chartsheet" Target="chartsheets/sheet1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hartsheet" Target="chartsheets/sheet3.xml"/><Relationship Id="rId28" Type="http://schemas.openxmlformats.org/officeDocument/2006/relationships/worksheet" Target="worksheets/sheet21.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chartsheet" Target="chart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hartsheet" Target="chartsheets/sheet2.xml"/><Relationship Id="rId27" Type="http://schemas.openxmlformats.org/officeDocument/2006/relationships/chartsheet" Target="chartsheets/sheet7.xml"/><Relationship Id="rId30" Type="http://schemas.openxmlformats.org/officeDocument/2006/relationships/chartsheet" Target="chartsheets/sheet9.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1.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57.xml"/><Relationship Id="rId1" Type="http://schemas.microsoft.com/office/2011/relationships/chartStyle" Target="style57.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58.xml"/><Relationship Id="rId1" Type="http://schemas.microsoft.com/office/2011/relationships/chartStyle" Target="style58.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59.xml"/><Relationship Id="rId1" Type="http://schemas.microsoft.com/office/2011/relationships/chartStyle" Target="style59.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60.xml"/><Relationship Id="rId1" Type="http://schemas.microsoft.com/office/2011/relationships/chartStyle" Target="style60.xml"/></Relationships>
</file>

<file path=xl/charts/_rels/chart62.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61.xml"/><Relationship Id="rId1" Type="http://schemas.microsoft.com/office/2011/relationships/chartStyle" Target="style61.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62.xml"/><Relationship Id="rId1" Type="http://schemas.microsoft.com/office/2011/relationships/chartStyle" Target="style62.xml"/></Relationships>
</file>

<file path=xl/charts/_rels/chart64.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5.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2.xml"/></Relationships>
</file>

<file path=xl/charts/_rels/chart66.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3.xml"/></Relationships>
</file>

<file path=xl/charts/_rels/chart67.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4.xml"/></Relationships>
</file>

<file path=xl/charts/_rels/chart68.xml.rels><?xml version="1.0" encoding="UTF-8" standalone="yes"?>
<Relationships xmlns="http://schemas.openxmlformats.org/package/2006/relationships"><Relationship Id="rId2" Type="http://schemas.openxmlformats.org/officeDocument/2006/relationships/chartUserShapes" Target="../drawings/drawing32.xml"/><Relationship Id="rId1" Type="http://schemas.openxmlformats.org/officeDocument/2006/relationships/themeOverride" Target="../theme/themeOverride5.xml"/></Relationships>
</file>

<file path=xl/charts/_rels/chart69.xml.rels><?xml version="1.0" encoding="UTF-8" standalone="yes"?>
<Relationships xmlns="http://schemas.openxmlformats.org/package/2006/relationships"><Relationship Id="rId2" Type="http://schemas.openxmlformats.org/officeDocument/2006/relationships/chartUserShapes" Target="../drawings/drawing34.xml"/><Relationship Id="rId1" Type="http://schemas.openxmlformats.org/officeDocument/2006/relationships/themeOverride" Target="../theme/themeOverride6.xml"/></Relationships>
</file>

<file path=xl/charts/_rels/chart70.xml.rels><?xml version="1.0" encoding="UTF-8" standalone="yes"?>
<Relationships xmlns="http://schemas.openxmlformats.org/package/2006/relationships"><Relationship Id="rId2" Type="http://schemas.openxmlformats.org/officeDocument/2006/relationships/chartUserShapes" Target="../drawings/drawing36.xml"/><Relationship Id="rId1" Type="http://schemas.openxmlformats.org/officeDocument/2006/relationships/themeOverride" Target="../theme/themeOverride7.xml"/></Relationships>
</file>

<file path=xl/charts/_rels/chart71.xml.rels><?xml version="1.0" encoding="UTF-8" standalone="yes"?>
<Relationships xmlns="http://schemas.openxmlformats.org/package/2006/relationships"><Relationship Id="rId2" Type="http://schemas.openxmlformats.org/officeDocument/2006/relationships/chartUserShapes" Target="../drawings/drawing37.xml"/><Relationship Id="rId1" Type="http://schemas.openxmlformats.org/officeDocument/2006/relationships/themeOverride" Target="../theme/themeOverride8.xml"/></Relationships>
</file>

<file path=xl/charts/_rels/chart72.xml.rels><?xml version="1.0" encoding="UTF-8" standalone="yes"?>
<Relationships xmlns="http://schemas.openxmlformats.org/package/2006/relationships"><Relationship Id="rId2" Type="http://schemas.openxmlformats.org/officeDocument/2006/relationships/chartUserShapes" Target="../drawings/drawing39.xml"/><Relationship Id="rId1" Type="http://schemas.openxmlformats.org/officeDocument/2006/relationships/themeOverride" Target="../theme/themeOverride9.xml"/></Relationships>
</file>

<file path=xl/charts/_rels/chart73.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10.xml"/></Relationships>
</file>

<file path=xl/charts/_rels/chart74.xml.rels><?xml version="1.0" encoding="UTF-8" standalone="yes"?>
<Relationships xmlns="http://schemas.openxmlformats.org/package/2006/relationships"><Relationship Id="rId2" Type="http://schemas.openxmlformats.org/officeDocument/2006/relationships/chartUserShapes" Target="../drawings/drawing43.xml"/><Relationship Id="rId1" Type="http://schemas.openxmlformats.org/officeDocument/2006/relationships/themeOverride" Target="../theme/themeOverride11.xml"/></Relationships>
</file>

<file path=xl/charts/_rels/chart75.xml.rels><?xml version="1.0" encoding="UTF-8" standalone="yes"?>
<Relationships xmlns="http://schemas.openxmlformats.org/package/2006/relationships"><Relationship Id="rId2" Type="http://schemas.openxmlformats.org/officeDocument/2006/relationships/chartUserShapes" Target="../drawings/drawing45.xml"/><Relationship Id="rId1" Type="http://schemas.openxmlformats.org/officeDocument/2006/relationships/themeOverride" Target="../theme/themeOverride12.xml"/></Relationships>
</file>

<file path=xl/charts/_rels/chart76.xml.rels><?xml version="1.0" encoding="UTF-8" standalone="yes"?>
<Relationships xmlns="http://schemas.openxmlformats.org/package/2006/relationships"><Relationship Id="rId2" Type="http://schemas.openxmlformats.org/officeDocument/2006/relationships/chartUserShapes" Target="../drawings/drawing47.xml"/><Relationship Id="rId1" Type="http://schemas.openxmlformats.org/officeDocument/2006/relationships/themeOverride" Target="../theme/themeOverrid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history</a:t>
            </a:r>
          </a:p>
        </c:rich>
      </c:tx>
      <c:layout>
        <c:manualLayout>
          <c:xMode val="edge"/>
          <c:yMode val="edge"/>
          <c:x val="1.1111111111111112E-2"/>
          <c:y val="1.85614849187935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8.8319705229154041E-2"/>
          <c:y val="0.11753519080527945"/>
          <c:w val="0.88822607510599627"/>
          <c:h val="0.77773710351910774"/>
        </c:manualLayout>
      </c:layout>
      <c:lineChart>
        <c:grouping val="standard"/>
        <c:varyColors val="0"/>
        <c:ser>
          <c:idx val="0"/>
          <c:order val="0"/>
          <c:tx>
            <c:strRef>
              <c:f>'Series construction'!$AG$6</c:f>
              <c:strCache>
                <c:ptCount val="1"/>
                <c:pt idx="0">
                  <c:v>ARR</c:v>
                </c:pt>
              </c:strCache>
            </c:strRef>
          </c:tx>
          <c:spPr>
            <a:ln w="38100" cap="rnd">
              <a:solidFill>
                <a:srgbClr val="BD1B21"/>
              </a:solidFill>
              <a:prstDash val="solid"/>
              <a:round/>
            </a:ln>
            <a:effectLst/>
          </c:spPr>
          <c:marker>
            <c:symbol val="none"/>
          </c:marker>
          <c:cat>
            <c:numRef>
              <c:f>'Series construction'!$AF$10:$AF$149</c:f>
              <c:numCache>
                <c:formatCode>m/d/yyyy</c:formatCode>
                <c:ptCount val="140"/>
                <c:pt idx="0">
                  <c:v>32905</c:v>
                </c:pt>
                <c:pt idx="1">
                  <c:v>32994</c:v>
                </c:pt>
                <c:pt idx="2">
                  <c:v>33086</c:v>
                </c:pt>
                <c:pt idx="3">
                  <c:v>33178</c:v>
                </c:pt>
                <c:pt idx="4">
                  <c:v>33270</c:v>
                </c:pt>
                <c:pt idx="5">
                  <c:v>33359</c:v>
                </c:pt>
                <c:pt idx="6">
                  <c:v>33451</c:v>
                </c:pt>
                <c:pt idx="7">
                  <c:v>33543</c:v>
                </c:pt>
                <c:pt idx="8">
                  <c:v>33635</c:v>
                </c:pt>
                <c:pt idx="9">
                  <c:v>33725</c:v>
                </c:pt>
                <c:pt idx="10">
                  <c:v>33817</c:v>
                </c:pt>
                <c:pt idx="11">
                  <c:v>33909</c:v>
                </c:pt>
                <c:pt idx="12">
                  <c:v>34001</c:v>
                </c:pt>
                <c:pt idx="13">
                  <c:v>34090</c:v>
                </c:pt>
                <c:pt idx="14">
                  <c:v>34182</c:v>
                </c:pt>
                <c:pt idx="15">
                  <c:v>34274</c:v>
                </c:pt>
                <c:pt idx="16">
                  <c:v>34366</c:v>
                </c:pt>
                <c:pt idx="17">
                  <c:v>34455</c:v>
                </c:pt>
                <c:pt idx="18">
                  <c:v>34547</c:v>
                </c:pt>
                <c:pt idx="19">
                  <c:v>34639</c:v>
                </c:pt>
                <c:pt idx="20">
                  <c:v>34731</c:v>
                </c:pt>
                <c:pt idx="21">
                  <c:v>34820</c:v>
                </c:pt>
                <c:pt idx="22">
                  <c:v>34912</c:v>
                </c:pt>
                <c:pt idx="23">
                  <c:v>35004</c:v>
                </c:pt>
                <c:pt idx="24">
                  <c:v>35096</c:v>
                </c:pt>
                <c:pt idx="25">
                  <c:v>35186</c:v>
                </c:pt>
                <c:pt idx="26">
                  <c:v>35278</c:v>
                </c:pt>
                <c:pt idx="27">
                  <c:v>35370</c:v>
                </c:pt>
                <c:pt idx="28">
                  <c:v>35462</c:v>
                </c:pt>
                <c:pt idx="29">
                  <c:v>35551</c:v>
                </c:pt>
                <c:pt idx="30">
                  <c:v>35643</c:v>
                </c:pt>
                <c:pt idx="31">
                  <c:v>35735</c:v>
                </c:pt>
                <c:pt idx="32">
                  <c:v>35827</c:v>
                </c:pt>
                <c:pt idx="33">
                  <c:v>35916</c:v>
                </c:pt>
                <c:pt idx="34">
                  <c:v>36008</c:v>
                </c:pt>
                <c:pt idx="35">
                  <c:v>36100</c:v>
                </c:pt>
                <c:pt idx="36">
                  <c:v>36192</c:v>
                </c:pt>
                <c:pt idx="37">
                  <c:v>36281</c:v>
                </c:pt>
                <c:pt idx="38">
                  <c:v>36373</c:v>
                </c:pt>
                <c:pt idx="39">
                  <c:v>36465</c:v>
                </c:pt>
                <c:pt idx="40">
                  <c:v>36557</c:v>
                </c:pt>
                <c:pt idx="41">
                  <c:v>36647</c:v>
                </c:pt>
                <c:pt idx="42">
                  <c:v>36739</c:v>
                </c:pt>
                <c:pt idx="43">
                  <c:v>36831</c:v>
                </c:pt>
                <c:pt idx="44">
                  <c:v>36923</c:v>
                </c:pt>
                <c:pt idx="45">
                  <c:v>37012</c:v>
                </c:pt>
                <c:pt idx="46">
                  <c:v>37104</c:v>
                </c:pt>
                <c:pt idx="47">
                  <c:v>37196</c:v>
                </c:pt>
                <c:pt idx="48">
                  <c:v>37288</c:v>
                </c:pt>
                <c:pt idx="49">
                  <c:v>37377</c:v>
                </c:pt>
                <c:pt idx="50">
                  <c:v>37469</c:v>
                </c:pt>
                <c:pt idx="51">
                  <c:v>37561</c:v>
                </c:pt>
                <c:pt idx="52">
                  <c:v>37653</c:v>
                </c:pt>
                <c:pt idx="53">
                  <c:v>37742</c:v>
                </c:pt>
                <c:pt idx="54">
                  <c:v>37834</c:v>
                </c:pt>
                <c:pt idx="55">
                  <c:v>37926</c:v>
                </c:pt>
                <c:pt idx="56">
                  <c:v>38018</c:v>
                </c:pt>
                <c:pt idx="57">
                  <c:v>38108</c:v>
                </c:pt>
                <c:pt idx="58">
                  <c:v>38200</c:v>
                </c:pt>
                <c:pt idx="59">
                  <c:v>38292</c:v>
                </c:pt>
                <c:pt idx="60">
                  <c:v>38384</c:v>
                </c:pt>
                <c:pt idx="61">
                  <c:v>38473</c:v>
                </c:pt>
                <c:pt idx="62">
                  <c:v>38565</c:v>
                </c:pt>
                <c:pt idx="63">
                  <c:v>38657</c:v>
                </c:pt>
                <c:pt idx="64">
                  <c:v>38749</c:v>
                </c:pt>
                <c:pt idx="65">
                  <c:v>38838</c:v>
                </c:pt>
                <c:pt idx="66">
                  <c:v>38930</c:v>
                </c:pt>
                <c:pt idx="67">
                  <c:v>39022</c:v>
                </c:pt>
                <c:pt idx="68">
                  <c:v>39114</c:v>
                </c:pt>
                <c:pt idx="69">
                  <c:v>39203</c:v>
                </c:pt>
                <c:pt idx="70">
                  <c:v>39295</c:v>
                </c:pt>
                <c:pt idx="71">
                  <c:v>39387</c:v>
                </c:pt>
                <c:pt idx="72">
                  <c:v>39479</c:v>
                </c:pt>
                <c:pt idx="73">
                  <c:v>39569</c:v>
                </c:pt>
                <c:pt idx="74">
                  <c:v>39661</c:v>
                </c:pt>
                <c:pt idx="75">
                  <c:v>39753</c:v>
                </c:pt>
                <c:pt idx="76">
                  <c:v>39845</c:v>
                </c:pt>
                <c:pt idx="77">
                  <c:v>39934</c:v>
                </c:pt>
                <c:pt idx="78">
                  <c:v>40026</c:v>
                </c:pt>
                <c:pt idx="79">
                  <c:v>40118</c:v>
                </c:pt>
                <c:pt idx="80">
                  <c:v>40210</c:v>
                </c:pt>
                <c:pt idx="81">
                  <c:v>40299</c:v>
                </c:pt>
                <c:pt idx="82">
                  <c:v>40391</c:v>
                </c:pt>
                <c:pt idx="83">
                  <c:v>40483</c:v>
                </c:pt>
                <c:pt idx="84">
                  <c:v>40575</c:v>
                </c:pt>
                <c:pt idx="85">
                  <c:v>40664</c:v>
                </c:pt>
                <c:pt idx="86">
                  <c:v>40756</c:v>
                </c:pt>
                <c:pt idx="87">
                  <c:v>40848</c:v>
                </c:pt>
                <c:pt idx="88">
                  <c:v>40940</c:v>
                </c:pt>
                <c:pt idx="89">
                  <c:v>41030</c:v>
                </c:pt>
                <c:pt idx="90">
                  <c:v>41122</c:v>
                </c:pt>
                <c:pt idx="91">
                  <c:v>41214</c:v>
                </c:pt>
                <c:pt idx="92">
                  <c:v>41306</c:v>
                </c:pt>
                <c:pt idx="93">
                  <c:v>41395</c:v>
                </c:pt>
                <c:pt idx="94">
                  <c:v>41487</c:v>
                </c:pt>
                <c:pt idx="95">
                  <c:v>41579</c:v>
                </c:pt>
                <c:pt idx="96">
                  <c:v>41671</c:v>
                </c:pt>
                <c:pt idx="97">
                  <c:v>41760</c:v>
                </c:pt>
                <c:pt idx="98">
                  <c:v>41852</c:v>
                </c:pt>
                <c:pt idx="99">
                  <c:v>41944</c:v>
                </c:pt>
                <c:pt idx="100">
                  <c:v>42036</c:v>
                </c:pt>
                <c:pt idx="101">
                  <c:v>42125</c:v>
                </c:pt>
                <c:pt idx="102">
                  <c:v>42217</c:v>
                </c:pt>
                <c:pt idx="103">
                  <c:v>42309</c:v>
                </c:pt>
                <c:pt idx="104">
                  <c:v>42401</c:v>
                </c:pt>
                <c:pt idx="105">
                  <c:v>42491</c:v>
                </c:pt>
                <c:pt idx="106">
                  <c:v>42583</c:v>
                </c:pt>
                <c:pt idx="107">
                  <c:v>42675</c:v>
                </c:pt>
                <c:pt idx="108">
                  <c:v>42767</c:v>
                </c:pt>
                <c:pt idx="109">
                  <c:v>42856</c:v>
                </c:pt>
                <c:pt idx="110">
                  <c:v>42948</c:v>
                </c:pt>
                <c:pt idx="111">
                  <c:v>43040</c:v>
                </c:pt>
                <c:pt idx="112">
                  <c:v>43132</c:v>
                </c:pt>
                <c:pt idx="113">
                  <c:v>43221</c:v>
                </c:pt>
                <c:pt idx="114">
                  <c:v>43313</c:v>
                </c:pt>
                <c:pt idx="115">
                  <c:v>43405</c:v>
                </c:pt>
                <c:pt idx="116">
                  <c:v>43497</c:v>
                </c:pt>
                <c:pt idx="117">
                  <c:v>43586</c:v>
                </c:pt>
                <c:pt idx="118">
                  <c:v>43678</c:v>
                </c:pt>
                <c:pt idx="119">
                  <c:v>43770</c:v>
                </c:pt>
                <c:pt idx="120">
                  <c:v>43862</c:v>
                </c:pt>
                <c:pt idx="121">
                  <c:v>43952</c:v>
                </c:pt>
                <c:pt idx="122">
                  <c:v>44044</c:v>
                </c:pt>
                <c:pt idx="123">
                  <c:v>44136</c:v>
                </c:pt>
                <c:pt idx="124">
                  <c:v>44228</c:v>
                </c:pt>
                <c:pt idx="125">
                  <c:v>44317</c:v>
                </c:pt>
                <c:pt idx="126">
                  <c:v>44409</c:v>
                </c:pt>
                <c:pt idx="127">
                  <c:v>44501</c:v>
                </c:pt>
                <c:pt idx="128">
                  <c:v>44593</c:v>
                </c:pt>
                <c:pt idx="129">
                  <c:v>44682</c:v>
                </c:pt>
                <c:pt idx="130">
                  <c:v>44774</c:v>
                </c:pt>
                <c:pt idx="131">
                  <c:v>44866</c:v>
                </c:pt>
                <c:pt idx="132">
                  <c:v>44958</c:v>
                </c:pt>
                <c:pt idx="133">
                  <c:v>45047</c:v>
                </c:pt>
                <c:pt idx="134">
                  <c:v>45139</c:v>
                </c:pt>
                <c:pt idx="135">
                  <c:v>45231</c:v>
                </c:pt>
                <c:pt idx="136">
                  <c:v>45323</c:v>
                </c:pt>
                <c:pt idx="137">
                  <c:v>45413</c:v>
                </c:pt>
                <c:pt idx="138">
                  <c:v>45505</c:v>
                </c:pt>
                <c:pt idx="139">
                  <c:v>45597</c:v>
                </c:pt>
              </c:numCache>
            </c:numRef>
          </c:cat>
          <c:val>
            <c:numRef>
              <c:f>'Series construction'!$AG$10:$AG$149</c:f>
              <c:numCache>
                <c:formatCode>0</c:formatCode>
                <c:ptCount val="14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423600</c:v>
                </c:pt>
                <c:pt idx="20">
                  <c:v>425900</c:v>
                </c:pt>
                <c:pt idx="21">
                  <c:v>428200</c:v>
                </c:pt>
                <c:pt idx="22">
                  <c:v>412150</c:v>
                </c:pt>
                <c:pt idx="23">
                  <c:v>396100</c:v>
                </c:pt>
                <c:pt idx="24">
                  <c:v>372200</c:v>
                </c:pt>
                <c:pt idx="25">
                  <c:v>348300</c:v>
                </c:pt>
                <c:pt idx="26">
                  <c:v>321750</c:v>
                </c:pt>
                <c:pt idx="27">
                  <c:v>295200</c:v>
                </c:pt>
                <c:pt idx="28">
                  <c:v>280200</c:v>
                </c:pt>
                <c:pt idx="29">
                  <c:v>265200</c:v>
                </c:pt>
                <c:pt idx="30">
                  <c:v>258750</c:v>
                </c:pt>
                <c:pt idx="31">
                  <c:v>252300</c:v>
                </c:pt>
                <c:pt idx="32">
                  <c:v>255650</c:v>
                </c:pt>
                <c:pt idx="33">
                  <c:v>259000</c:v>
                </c:pt>
                <c:pt idx="34">
                  <c:v>259200</c:v>
                </c:pt>
                <c:pt idx="35">
                  <c:v>259400</c:v>
                </c:pt>
                <c:pt idx="36">
                  <c:v>245100</c:v>
                </c:pt>
                <c:pt idx="37">
                  <c:v>230800</c:v>
                </c:pt>
                <c:pt idx="38">
                  <c:v>218800</c:v>
                </c:pt>
                <c:pt idx="39">
                  <c:v>206800</c:v>
                </c:pt>
                <c:pt idx="40">
                  <c:v>202800</c:v>
                </c:pt>
                <c:pt idx="41">
                  <c:v>198800</c:v>
                </c:pt>
                <c:pt idx="42">
                  <c:v>182400</c:v>
                </c:pt>
                <c:pt idx="43">
                  <c:v>166000</c:v>
                </c:pt>
                <c:pt idx="44">
                  <c:v>160950</c:v>
                </c:pt>
                <c:pt idx="45">
                  <c:v>155900</c:v>
                </c:pt>
                <c:pt idx="46">
                  <c:v>147250</c:v>
                </c:pt>
                <c:pt idx="47">
                  <c:v>138600</c:v>
                </c:pt>
                <c:pt idx="48">
                  <c:v>128350</c:v>
                </c:pt>
                <c:pt idx="49">
                  <c:v>118100</c:v>
                </c:pt>
                <c:pt idx="50">
                  <c:v>109850</c:v>
                </c:pt>
                <c:pt idx="51">
                  <c:v>101600</c:v>
                </c:pt>
                <c:pt idx="52">
                  <c:v>101950</c:v>
                </c:pt>
                <c:pt idx="53">
                  <c:v>102300</c:v>
                </c:pt>
                <c:pt idx="54">
                  <c:v>97250</c:v>
                </c:pt>
                <c:pt idx="55">
                  <c:v>92200</c:v>
                </c:pt>
                <c:pt idx="56">
                  <c:v>92150</c:v>
                </c:pt>
                <c:pt idx="57">
                  <c:v>92100</c:v>
                </c:pt>
                <c:pt idx="58">
                  <c:v>97650</c:v>
                </c:pt>
                <c:pt idx="59">
                  <c:v>103200</c:v>
                </c:pt>
                <c:pt idx="60">
                  <c:v>110450</c:v>
                </c:pt>
                <c:pt idx="61">
                  <c:v>117700</c:v>
                </c:pt>
                <c:pt idx="62">
                  <c:v>117700</c:v>
                </c:pt>
                <c:pt idx="63">
                  <c:v>117700</c:v>
                </c:pt>
                <c:pt idx="64">
                  <c:v>116900</c:v>
                </c:pt>
                <c:pt idx="65">
                  <c:v>116100</c:v>
                </c:pt>
                <c:pt idx="66">
                  <c:v>113750</c:v>
                </c:pt>
                <c:pt idx="67">
                  <c:v>111400</c:v>
                </c:pt>
                <c:pt idx="68">
                  <c:v>115500</c:v>
                </c:pt>
                <c:pt idx="69">
                  <c:v>119600</c:v>
                </c:pt>
                <c:pt idx="70">
                  <c:v>123750</c:v>
                </c:pt>
                <c:pt idx="71">
                  <c:v>127900</c:v>
                </c:pt>
                <c:pt idx="72">
                  <c:v>127000</c:v>
                </c:pt>
                <c:pt idx="73">
                  <c:v>139700</c:v>
                </c:pt>
                <c:pt idx="74">
                  <c:v>150800</c:v>
                </c:pt>
                <c:pt idx="75">
                  <c:v>182600</c:v>
                </c:pt>
                <c:pt idx="76">
                  <c:v>209600</c:v>
                </c:pt>
                <c:pt idx="77">
                  <c:v>216400</c:v>
                </c:pt>
                <c:pt idx="78">
                  <c:v>207200</c:v>
                </c:pt>
                <c:pt idx="79">
                  <c:v>199600</c:v>
                </c:pt>
                <c:pt idx="80">
                  <c:v>196500</c:v>
                </c:pt>
                <c:pt idx="81">
                  <c:v>185500</c:v>
                </c:pt>
                <c:pt idx="82">
                  <c:v>179800</c:v>
                </c:pt>
                <c:pt idx="83">
                  <c:v>175800</c:v>
                </c:pt>
                <c:pt idx="84">
                  <c:v>171900</c:v>
                </c:pt>
                <c:pt idx="85">
                  <c:v>169200</c:v>
                </c:pt>
                <c:pt idx="86">
                  <c:v>165300</c:v>
                </c:pt>
                <c:pt idx="87">
                  <c:v>161400</c:v>
                </c:pt>
                <c:pt idx="88">
                  <c:v>159100</c:v>
                </c:pt>
                <c:pt idx="89">
                  <c:v>158700</c:v>
                </c:pt>
                <c:pt idx="90">
                  <c:v>159100</c:v>
                </c:pt>
                <c:pt idx="91">
                  <c:v>157900</c:v>
                </c:pt>
                <c:pt idx="92">
                  <c:v>159600</c:v>
                </c:pt>
                <c:pt idx="93">
                  <c:v>154900</c:v>
                </c:pt>
                <c:pt idx="94">
                  <c:v>149400</c:v>
                </c:pt>
                <c:pt idx="95">
                  <c:v>144600</c:v>
                </c:pt>
                <c:pt idx="96">
                  <c:v>138200</c:v>
                </c:pt>
                <c:pt idx="97">
                  <c:v>129170</c:v>
                </c:pt>
                <c:pt idx="98">
                  <c:v>122110</c:v>
                </c:pt>
                <c:pt idx="99">
                  <c:v>114410</c:v>
                </c:pt>
                <c:pt idx="100">
                  <c:v>111190</c:v>
                </c:pt>
                <c:pt idx="101" formatCode="#,##0">
                  <c:v>106730</c:v>
                </c:pt>
                <c:pt idx="102" formatCode="#,##0">
                  <c:v>104970</c:v>
                </c:pt>
                <c:pt idx="103" formatCode="#,##0">
                  <c:v>101540</c:v>
                </c:pt>
                <c:pt idx="104" formatCode="#,##0">
                  <c:v>95590</c:v>
                </c:pt>
                <c:pt idx="105" formatCode="#,##0">
                  <c:v>93140</c:v>
                </c:pt>
                <c:pt idx="106" formatCode="#,##0">
                  <c:v>92890</c:v>
                </c:pt>
                <c:pt idx="107" formatCode="#,##0">
                  <c:v>93480</c:v>
                </c:pt>
                <c:pt idx="108" formatCode="#,##0">
                  <c:v>90740</c:v>
                </c:pt>
                <c:pt idx="109" formatCode="#,##0">
                  <c:v>88260</c:v>
                </c:pt>
                <c:pt idx="110" formatCode="#,##0">
                  <c:v>86890</c:v>
                </c:pt>
                <c:pt idx="111" formatCode="#,##0">
                  <c:v>85960</c:v>
                </c:pt>
                <c:pt idx="112" formatCode="#,##0">
                  <c:v>84170</c:v>
                </c:pt>
                <c:pt idx="113" formatCode="#,##0">
                  <c:v>82680</c:v>
                </c:pt>
                <c:pt idx="114" formatCode="#,##0">
                  <c:v>83590</c:v>
                </c:pt>
                <c:pt idx="115" formatCode="#,##0">
                  <c:v>89920</c:v>
                </c:pt>
                <c:pt idx="116" formatCode="#,##0">
                  <c:v>86470</c:v>
                </c:pt>
                <c:pt idx="117" formatCode="#,##0">
                  <c:v>85890</c:v>
                </c:pt>
                <c:pt idx="118" formatCode="#,##0">
                  <c:v>81400</c:v>
                </c:pt>
                <c:pt idx="119" formatCode="#,##0">
                  <c:v>80590</c:v>
                </c:pt>
                <c:pt idx="120" formatCode="#,##0">
                  <c:v>82290</c:v>
                </c:pt>
                <c:pt idx="121" formatCode="#,##0">
                  <c:v>85510</c:v>
                </c:pt>
                <c:pt idx="122" formatCode="#,##0">
                  <c:v>86120</c:v>
                </c:pt>
                <c:pt idx="123" formatCode="#,##0">
                  <c:v>89310</c:v>
                </c:pt>
                <c:pt idx="124" formatCode="#,##0">
                  <c:v>90190</c:v>
                </c:pt>
                <c:pt idx="125" formatCode="#,##0">
                  <c:v>88640</c:v>
                </c:pt>
                <c:pt idx="126" formatCode="#,##0">
                  <c:v>86240</c:v>
                </c:pt>
                <c:pt idx="127" formatCode="#,##0">
                  <c:v>85650</c:v>
                </c:pt>
                <c:pt idx="128" formatCode="#,##0">
                  <c:v>81570</c:v>
                </c:pt>
                <c:pt idx="129" formatCode="#,##0">
                  <c:v>80640</c:v>
                </c:pt>
                <c:pt idx="130" formatCode="#,##0">
                  <c:v>80180</c:v>
                </c:pt>
                <c:pt idx="131" formatCode="#,##0">
                  <c:v>81240</c:v>
                </c:pt>
                <c:pt idx="132" formatCode="#,##0">
                  <c:v>83640</c:v>
                </c:pt>
                <c:pt idx="133" formatCode="#,##0">
                  <c:v>90840</c:v>
                </c:pt>
                <c:pt idx="134" formatCode="#,##0">
                  <c:v>97930</c:v>
                </c:pt>
                <c:pt idx="135" formatCode="#,##0">
                  <c:v>107260</c:v>
                </c:pt>
                <c:pt idx="136" formatCode="#,##0">
                  <c:v>109920</c:v>
                </c:pt>
                <c:pt idx="137" formatCode="#,##0">
                  <c:v>109660</c:v>
                </c:pt>
              </c:numCache>
            </c:numRef>
          </c:val>
          <c:smooth val="0"/>
          <c:extLst>
            <c:ext xmlns:c16="http://schemas.microsoft.com/office/drawing/2014/chart" uri="{C3380CC4-5D6E-409C-BE32-E72D297353CC}">
              <c16:uniqueId val="{00000000-2E65-49B3-BC6A-D20A3C9CF4A4}"/>
            </c:ext>
          </c:extLst>
        </c:ser>
        <c:ser>
          <c:idx val="1"/>
          <c:order val="1"/>
          <c:tx>
            <c:strRef>
              <c:f>'Series construction'!$AH$6</c:f>
              <c:strCache>
                <c:ptCount val="1"/>
                <c:pt idx="0">
                  <c:v>REPO</c:v>
                </c:pt>
              </c:strCache>
            </c:strRef>
          </c:tx>
          <c:spPr>
            <a:ln w="38100" cap="rnd">
              <a:solidFill>
                <a:srgbClr val="003469"/>
              </a:solidFill>
              <a:prstDash val="solid"/>
              <a:round/>
            </a:ln>
            <a:effectLst/>
          </c:spPr>
          <c:marker>
            <c:symbol val="none"/>
          </c:marker>
          <c:cat>
            <c:numRef>
              <c:f>'Series construction'!$AF$10:$AF$149</c:f>
              <c:numCache>
                <c:formatCode>m/d/yyyy</c:formatCode>
                <c:ptCount val="140"/>
                <c:pt idx="0">
                  <c:v>32905</c:v>
                </c:pt>
                <c:pt idx="1">
                  <c:v>32994</c:v>
                </c:pt>
                <c:pt idx="2">
                  <c:v>33086</c:v>
                </c:pt>
                <c:pt idx="3">
                  <c:v>33178</c:v>
                </c:pt>
                <c:pt idx="4">
                  <c:v>33270</c:v>
                </c:pt>
                <c:pt idx="5">
                  <c:v>33359</c:v>
                </c:pt>
                <c:pt idx="6">
                  <c:v>33451</c:v>
                </c:pt>
                <c:pt idx="7">
                  <c:v>33543</c:v>
                </c:pt>
                <c:pt idx="8">
                  <c:v>33635</c:v>
                </c:pt>
                <c:pt idx="9">
                  <c:v>33725</c:v>
                </c:pt>
                <c:pt idx="10">
                  <c:v>33817</c:v>
                </c:pt>
                <c:pt idx="11">
                  <c:v>33909</c:v>
                </c:pt>
                <c:pt idx="12">
                  <c:v>34001</c:v>
                </c:pt>
                <c:pt idx="13">
                  <c:v>34090</c:v>
                </c:pt>
                <c:pt idx="14">
                  <c:v>34182</c:v>
                </c:pt>
                <c:pt idx="15">
                  <c:v>34274</c:v>
                </c:pt>
                <c:pt idx="16">
                  <c:v>34366</c:v>
                </c:pt>
                <c:pt idx="17">
                  <c:v>34455</c:v>
                </c:pt>
                <c:pt idx="18">
                  <c:v>34547</c:v>
                </c:pt>
                <c:pt idx="19">
                  <c:v>34639</c:v>
                </c:pt>
                <c:pt idx="20">
                  <c:v>34731</c:v>
                </c:pt>
                <c:pt idx="21">
                  <c:v>34820</c:v>
                </c:pt>
                <c:pt idx="22">
                  <c:v>34912</c:v>
                </c:pt>
                <c:pt idx="23">
                  <c:v>35004</c:v>
                </c:pt>
                <c:pt idx="24">
                  <c:v>35096</c:v>
                </c:pt>
                <c:pt idx="25">
                  <c:v>35186</c:v>
                </c:pt>
                <c:pt idx="26">
                  <c:v>35278</c:v>
                </c:pt>
                <c:pt idx="27">
                  <c:v>35370</c:v>
                </c:pt>
                <c:pt idx="28">
                  <c:v>35462</c:v>
                </c:pt>
                <c:pt idx="29">
                  <c:v>35551</c:v>
                </c:pt>
                <c:pt idx="30">
                  <c:v>35643</c:v>
                </c:pt>
                <c:pt idx="31">
                  <c:v>35735</c:v>
                </c:pt>
                <c:pt idx="32">
                  <c:v>35827</c:v>
                </c:pt>
                <c:pt idx="33">
                  <c:v>35916</c:v>
                </c:pt>
                <c:pt idx="34">
                  <c:v>36008</c:v>
                </c:pt>
                <c:pt idx="35">
                  <c:v>36100</c:v>
                </c:pt>
                <c:pt idx="36">
                  <c:v>36192</c:v>
                </c:pt>
                <c:pt idx="37">
                  <c:v>36281</c:v>
                </c:pt>
                <c:pt idx="38">
                  <c:v>36373</c:v>
                </c:pt>
                <c:pt idx="39">
                  <c:v>36465</c:v>
                </c:pt>
                <c:pt idx="40">
                  <c:v>36557</c:v>
                </c:pt>
                <c:pt idx="41">
                  <c:v>36647</c:v>
                </c:pt>
                <c:pt idx="42">
                  <c:v>36739</c:v>
                </c:pt>
                <c:pt idx="43">
                  <c:v>36831</c:v>
                </c:pt>
                <c:pt idx="44">
                  <c:v>36923</c:v>
                </c:pt>
                <c:pt idx="45">
                  <c:v>37012</c:v>
                </c:pt>
                <c:pt idx="46">
                  <c:v>37104</c:v>
                </c:pt>
                <c:pt idx="47">
                  <c:v>37196</c:v>
                </c:pt>
                <c:pt idx="48">
                  <c:v>37288</c:v>
                </c:pt>
                <c:pt idx="49">
                  <c:v>37377</c:v>
                </c:pt>
                <c:pt idx="50">
                  <c:v>37469</c:v>
                </c:pt>
                <c:pt idx="51">
                  <c:v>37561</c:v>
                </c:pt>
                <c:pt idx="52">
                  <c:v>37653</c:v>
                </c:pt>
                <c:pt idx="53">
                  <c:v>37742</c:v>
                </c:pt>
                <c:pt idx="54">
                  <c:v>37834</c:v>
                </c:pt>
                <c:pt idx="55">
                  <c:v>37926</c:v>
                </c:pt>
                <c:pt idx="56">
                  <c:v>38018</c:v>
                </c:pt>
                <c:pt idx="57">
                  <c:v>38108</c:v>
                </c:pt>
                <c:pt idx="58">
                  <c:v>38200</c:v>
                </c:pt>
                <c:pt idx="59">
                  <c:v>38292</c:v>
                </c:pt>
                <c:pt idx="60">
                  <c:v>38384</c:v>
                </c:pt>
                <c:pt idx="61">
                  <c:v>38473</c:v>
                </c:pt>
                <c:pt idx="62">
                  <c:v>38565</c:v>
                </c:pt>
                <c:pt idx="63">
                  <c:v>38657</c:v>
                </c:pt>
                <c:pt idx="64">
                  <c:v>38749</c:v>
                </c:pt>
                <c:pt idx="65">
                  <c:v>38838</c:v>
                </c:pt>
                <c:pt idx="66">
                  <c:v>38930</c:v>
                </c:pt>
                <c:pt idx="67">
                  <c:v>39022</c:v>
                </c:pt>
                <c:pt idx="68">
                  <c:v>39114</c:v>
                </c:pt>
                <c:pt idx="69">
                  <c:v>39203</c:v>
                </c:pt>
                <c:pt idx="70">
                  <c:v>39295</c:v>
                </c:pt>
                <c:pt idx="71">
                  <c:v>39387</c:v>
                </c:pt>
                <c:pt idx="72">
                  <c:v>39479</c:v>
                </c:pt>
                <c:pt idx="73">
                  <c:v>39569</c:v>
                </c:pt>
                <c:pt idx="74">
                  <c:v>39661</c:v>
                </c:pt>
                <c:pt idx="75">
                  <c:v>39753</c:v>
                </c:pt>
                <c:pt idx="76">
                  <c:v>39845</c:v>
                </c:pt>
                <c:pt idx="77">
                  <c:v>39934</c:v>
                </c:pt>
                <c:pt idx="78">
                  <c:v>40026</c:v>
                </c:pt>
                <c:pt idx="79">
                  <c:v>40118</c:v>
                </c:pt>
                <c:pt idx="80">
                  <c:v>40210</c:v>
                </c:pt>
                <c:pt idx="81">
                  <c:v>40299</c:v>
                </c:pt>
                <c:pt idx="82">
                  <c:v>40391</c:v>
                </c:pt>
                <c:pt idx="83">
                  <c:v>40483</c:v>
                </c:pt>
                <c:pt idx="84">
                  <c:v>40575</c:v>
                </c:pt>
                <c:pt idx="85">
                  <c:v>40664</c:v>
                </c:pt>
                <c:pt idx="86">
                  <c:v>40756</c:v>
                </c:pt>
                <c:pt idx="87">
                  <c:v>40848</c:v>
                </c:pt>
                <c:pt idx="88">
                  <c:v>40940</c:v>
                </c:pt>
                <c:pt idx="89">
                  <c:v>41030</c:v>
                </c:pt>
                <c:pt idx="90">
                  <c:v>41122</c:v>
                </c:pt>
                <c:pt idx="91">
                  <c:v>41214</c:v>
                </c:pt>
                <c:pt idx="92">
                  <c:v>41306</c:v>
                </c:pt>
                <c:pt idx="93">
                  <c:v>41395</c:v>
                </c:pt>
                <c:pt idx="94">
                  <c:v>41487</c:v>
                </c:pt>
                <c:pt idx="95">
                  <c:v>41579</c:v>
                </c:pt>
                <c:pt idx="96">
                  <c:v>41671</c:v>
                </c:pt>
                <c:pt idx="97">
                  <c:v>41760</c:v>
                </c:pt>
                <c:pt idx="98">
                  <c:v>41852</c:v>
                </c:pt>
                <c:pt idx="99">
                  <c:v>41944</c:v>
                </c:pt>
                <c:pt idx="100">
                  <c:v>42036</c:v>
                </c:pt>
                <c:pt idx="101">
                  <c:v>42125</c:v>
                </c:pt>
                <c:pt idx="102">
                  <c:v>42217</c:v>
                </c:pt>
                <c:pt idx="103">
                  <c:v>42309</c:v>
                </c:pt>
                <c:pt idx="104">
                  <c:v>42401</c:v>
                </c:pt>
                <c:pt idx="105">
                  <c:v>42491</c:v>
                </c:pt>
                <c:pt idx="106">
                  <c:v>42583</c:v>
                </c:pt>
                <c:pt idx="107">
                  <c:v>42675</c:v>
                </c:pt>
                <c:pt idx="108">
                  <c:v>42767</c:v>
                </c:pt>
                <c:pt idx="109">
                  <c:v>42856</c:v>
                </c:pt>
                <c:pt idx="110">
                  <c:v>42948</c:v>
                </c:pt>
                <c:pt idx="111">
                  <c:v>43040</c:v>
                </c:pt>
                <c:pt idx="112">
                  <c:v>43132</c:v>
                </c:pt>
                <c:pt idx="113">
                  <c:v>43221</c:v>
                </c:pt>
                <c:pt idx="114">
                  <c:v>43313</c:v>
                </c:pt>
                <c:pt idx="115">
                  <c:v>43405</c:v>
                </c:pt>
                <c:pt idx="116">
                  <c:v>43497</c:v>
                </c:pt>
                <c:pt idx="117">
                  <c:v>43586</c:v>
                </c:pt>
                <c:pt idx="118">
                  <c:v>43678</c:v>
                </c:pt>
                <c:pt idx="119">
                  <c:v>43770</c:v>
                </c:pt>
                <c:pt idx="120">
                  <c:v>43862</c:v>
                </c:pt>
                <c:pt idx="121">
                  <c:v>43952</c:v>
                </c:pt>
                <c:pt idx="122">
                  <c:v>44044</c:v>
                </c:pt>
                <c:pt idx="123">
                  <c:v>44136</c:v>
                </c:pt>
                <c:pt idx="124">
                  <c:v>44228</c:v>
                </c:pt>
                <c:pt idx="125">
                  <c:v>44317</c:v>
                </c:pt>
                <c:pt idx="126">
                  <c:v>44409</c:v>
                </c:pt>
                <c:pt idx="127">
                  <c:v>44501</c:v>
                </c:pt>
                <c:pt idx="128">
                  <c:v>44593</c:v>
                </c:pt>
                <c:pt idx="129">
                  <c:v>44682</c:v>
                </c:pt>
                <c:pt idx="130">
                  <c:v>44774</c:v>
                </c:pt>
                <c:pt idx="131">
                  <c:v>44866</c:v>
                </c:pt>
                <c:pt idx="132">
                  <c:v>44958</c:v>
                </c:pt>
                <c:pt idx="133">
                  <c:v>45047</c:v>
                </c:pt>
                <c:pt idx="134">
                  <c:v>45139</c:v>
                </c:pt>
                <c:pt idx="135">
                  <c:v>45231</c:v>
                </c:pt>
                <c:pt idx="136">
                  <c:v>45323</c:v>
                </c:pt>
                <c:pt idx="137">
                  <c:v>45413</c:v>
                </c:pt>
                <c:pt idx="138">
                  <c:v>45505</c:v>
                </c:pt>
                <c:pt idx="139">
                  <c:v>45597</c:v>
                </c:pt>
              </c:numCache>
            </c:numRef>
          </c:cat>
          <c:val>
            <c:numRef>
              <c:f>'Series construction'!$AH$10:$AH$149</c:f>
              <c:numCache>
                <c:formatCode>0</c:formatCode>
                <c:ptCount val="140"/>
                <c:pt idx="0">
                  <c:v>#N/A</c:v>
                </c:pt>
                <c:pt idx="1">
                  <c:v>#N/A</c:v>
                </c:pt>
                <c:pt idx="2">
                  <c:v>#N/A</c:v>
                </c:pt>
                <c:pt idx="3">
                  <c:v>36100</c:v>
                </c:pt>
                <c:pt idx="4">
                  <c:v>44750</c:v>
                </c:pt>
                <c:pt idx="5">
                  <c:v>53400</c:v>
                </c:pt>
                <c:pt idx="6">
                  <c:v>60350</c:v>
                </c:pt>
                <c:pt idx="7">
                  <c:v>67300</c:v>
                </c:pt>
                <c:pt idx="8">
                  <c:v>67850</c:v>
                </c:pt>
                <c:pt idx="9">
                  <c:v>68400</c:v>
                </c:pt>
                <c:pt idx="10">
                  <c:v>66650</c:v>
                </c:pt>
                <c:pt idx="11">
                  <c:v>64900</c:v>
                </c:pt>
                <c:pt idx="12">
                  <c:v>59550</c:v>
                </c:pt>
                <c:pt idx="13">
                  <c:v>54200</c:v>
                </c:pt>
                <c:pt idx="14">
                  <c:v>47000</c:v>
                </c:pt>
                <c:pt idx="15">
                  <c:v>39800</c:v>
                </c:pt>
                <c:pt idx="16">
                  <c:v>36450</c:v>
                </c:pt>
                <c:pt idx="17">
                  <c:v>33100</c:v>
                </c:pt>
                <c:pt idx="18">
                  <c:v>31200</c:v>
                </c:pt>
                <c:pt idx="19">
                  <c:v>29300</c:v>
                </c:pt>
                <c:pt idx="20">
                  <c:v>29500</c:v>
                </c:pt>
                <c:pt idx="21">
                  <c:v>29700</c:v>
                </c:pt>
                <c:pt idx="22">
                  <c:v>28400</c:v>
                </c:pt>
                <c:pt idx="23">
                  <c:v>27100</c:v>
                </c:pt>
                <c:pt idx="24">
                  <c:v>25500</c:v>
                </c:pt>
                <c:pt idx="25">
                  <c:v>23900</c:v>
                </c:pt>
                <c:pt idx="26">
                  <c:v>20000</c:v>
                </c:pt>
                <c:pt idx="27">
                  <c:v>16100</c:v>
                </c:pt>
                <c:pt idx="28">
                  <c:v>15050</c:v>
                </c:pt>
                <c:pt idx="29">
                  <c:v>14000</c:v>
                </c:pt>
                <c:pt idx="30">
                  <c:v>13900</c:v>
                </c:pt>
                <c:pt idx="31">
                  <c:v>13800</c:v>
                </c:pt>
                <c:pt idx="32">
                  <c:v>14450</c:v>
                </c:pt>
                <c:pt idx="33">
                  <c:v>15100</c:v>
                </c:pt>
                <c:pt idx="34">
                  <c:v>14450</c:v>
                </c:pt>
                <c:pt idx="35">
                  <c:v>13800</c:v>
                </c:pt>
                <c:pt idx="36">
                  <c:v>13400</c:v>
                </c:pt>
                <c:pt idx="37">
                  <c:v>13000</c:v>
                </c:pt>
                <c:pt idx="38">
                  <c:v>11850</c:v>
                </c:pt>
                <c:pt idx="39">
                  <c:v>10700</c:v>
                </c:pt>
                <c:pt idx="40">
                  <c:v>9900</c:v>
                </c:pt>
                <c:pt idx="41">
                  <c:v>9100</c:v>
                </c:pt>
                <c:pt idx="42">
                  <c:v>8450</c:v>
                </c:pt>
                <c:pt idx="43">
                  <c:v>7800</c:v>
                </c:pt>
                <c:pt idx="44">
                  <c:v>7500</c:v>
                </c:pt>
                <c:pt idx="45">
                  <c:v>7200</c:v>
                </c:pt>
                <c:pt idx="46">
                  <c:v>6350</c:v>
                </c:pt>
                <c:pt idx="47">
                  <c:v>5500</c:v>
                </c:pt>
                <c:pt idx="48">
                  <c:v>4750</c:v>
                </c:pt>
                <c:pt idx="49">
                  <c:v>4000</c:v>
                </c:pt>
                <c:pt idx="50">
                  <c:v>3350</c:v>
                </c:pt>
                <c:pt idx="51">
                  <c:v>2700</c:v>
                </c:pt>
                <c:pt idx="52">
                  <c:v>2650</c:v>
                </c:pt>
                <c:pt idx="53">
                  <c:v>2600</c:v>
                </c:pt>
                <c:pt idx="54">
                  <c:v>2600</c:v>
                </c:pt>
                <c:pt idx="55">
                  <c:v>2600</c:v>
                </c:pt>
                <c:pt idx="56">
                  <c:v>2550</c:v>
                </c:pt>
                <c:pt idx="57">
                  <c:v>2500</c:v>
                </c:pt>
                <c:pt idx="58">
                  <c:v>3000</c:v>
                </c:pt>
                <c:pt idx="59">
                  <c:v>3500</c:v>
                </c:pt>
                <c:pt idx="60">
                  <c:v>4700</c:v>
                </c:pt>
                <c:pt idx="61">
                  <c:v>5900</c:v>
                </c:pt>
                <c:pt idx="62">
                  <c:v>5850</c:v>
                </c:pt>
                <c:pt idx="63">
                  <c:v>5800</c:v>
                </c:pt>
                <c:pt idx="64">
                  <c:v>6900</c:v>
                </c:pt>
                <c:pt idx="65">
                  <c:v>8000</c:v>
                </c:pt>
                <c:pt idx="66">
                  <c:v>8200</c:v>
                </c:pt>
                <c:pt idx="67">
                  <c:v>8400</c:v>
                </c:pt>
                <c:pt idx="68">
                  <c:v>9100</c:v>
                </c:pt>
                <c:pt idx="69">
                  <c:v>9800</c:v>
                </c:pt>
                <c:pt idx="70">
                  <c:v>11000</c:v>
                </c:pt>
                <c:pt idx="71">
                  <c:v>12200</c:v>
                </c:pt>
                <c:pt idx="72">
                  <c:v>15600</c:v>
                </c:pt>
                <c:pt idx="73">
                  <c:v>18700</c:v>
                </c:pt>
                <c:pt idx="74">
                  <c:v>22600</c:v>
                </c:pt>
                <c:pt idx="75">
                  <c:v>22700</c:v>
                </c:pt>
                <c:pt idx="76">
                  <c:v>24400</c:v>
                </c:pt>
                <c:pt idx="77">
                  <c:v>21900</c:v>
                </c:pt>
                <c:pt idx="78">
                  <c:v>19300</c:v>
                </c:pt>
                <c:pt idx="79">
                  <c:v>16200</c:v>
                </c:pt>
                <c:pt idx="80">
                  <c:v>15900</c:v>
                </c:pt>
                <c:pt idx="81">
                  <c:v>15200</c:v>
                </c:pt>
                <c:pt idx="82">
                  <c:v>14700</c:v>
                </c:pt>
                <c:pt idx="83">
                  <c:v>13700</c:v>
                </c:pt>
                <c:pt idx="84">
                  <c:v>14200</c:v>
                </c:pt>
                <c:pt idx="85">
                  <c:v>14500</c:v>
                </c:pt>
                <c:pt idx="86">
                  <c:v>14700</c:v>
                </c:pt>
                <c:pt idx="87">
                  <c:v>13900</c:v>
                </c:pt>
                <c:pt idx="88">
                  <c:v>13900</c:v>
                </c:pt>
                <c:pt idx="89">
                  <c:v>13500</c:v>
                </c:pt>
                <c:pt idx="90">
                  <c:v>13000</c:v>
                </c:pt>
                <c:pt idx="91">
                  <c:v>11500</c:v>
                </c:pt>
                <c:pt idx="92">
                  <c:v>11100</c:v>
                </c:pt>
                <c:pt idx="93">
                  <c:v>10300</c:v>
                </c:pt>
                <c:pt idx="94">
                  <c:v>9900</c:v>
                </c:pt>
                <c:pt idx="95">
                  <c:v>8400</c:v>
                </c:pt>
                <c:pt idx="96">
                  <c:v>8500</c:v>
                </c:pt>
                <c:pt idx="97">
                  <c:v>7880</c:v>
                </c:pt>
                <c:pt idx="98">
                  <c:v>7150</c:v>
                </c:pt>
                <c:pt idx="99">
                  <c:v>6170</c:v>
                </c:pt>
                <c:pt idx="100">
                  <c:v>4880</c:v>
                </c:pt>
                <c:pt idx="101">
                  <c:v>2500</c:v>
                </c:pt>
                <c:pt idx="102">
                  <c:v>2490</c:v>
                </c:pt>
                <c:pt idx="103">
                  <c:v>2170</c:v>
                </c:pt>
                <c:pt idx="104">
                  <c:v>2110</c:v>
                </c:pt>
                <c:pt idx="105">
                  <c:v>1890</c:v>
                </c:pt>
                <c:pt idx="106">
                  <c:v>1860</c:v>
                </c:pt>
                <c:pt idx="107">
                  <c:v>1800</c:v>
                </c:pt>
                <c:pt idx="108">
                  <c:v>1880</c:v>
                </c:pt>
                <c:pt idx="109">
                  <c:v>1800</c:v>
                </c:pt>
                <c:pt idx="110">
                  <c:v>1950</c:v>
                </c:pt>
                <c:pt idx="111">
                  <c:v>1790</c:v>
                </c:pt>
                <c:pt idx="112">
                  <c:v>1910</c:v>
                </c:pt>
                <c:pt idx="113">
                  <c:v>1680</c:v>
                </c:pt>
                <c:pt idx="114">
                  <c:v>1690</c:v>
                </c:pt>
                <c:pt idx="115">
                  <c:v>1690</c:v>
                </c:pt>
                <c:pt idx="116">
                  <c:v>1980</c:v>
                </c:pt>
                <c:pt idx="117">
                  <c:v>1920</c:v>
                </c:pt>
                <c:pt idx="118">
                  <c:v>2130</c:v>
                </c:pt>
                <c:pt idx="119">
                  <c:v>1990</c:v>
                </c:pt>
                <c:pt idx="120">
                  <c:v>1710</c:v>
                </c:pt>
                <c:pt idx="121">
                  <c:v>220</c:v>
                </c:pt>
                <c:pt idx="122">
                  <c:v>370</c:v>
                </c:pt>
                <c:pt idx="123">
                  <c:v>330</c:v>
                </c:pt>
                <c:pt idx="124">
                  <c:v>380</c:v>
                </c:pt>
                <c:pt idx="125">
                  <c:v>450</c:v>
                </c:pt>
                <c:pt idx="126">
                  <c:v>730</c:v>
                </c:pt>
                <c:pt idx="127">
                  <c:v>720</c:v>
                </c:pt>
                <c:pt idx="128">
                  <c:v>1040</c:v>
                </c:pt>
                <c:pt idx="129">
                  <c:v>1180</c:v>
                </c:pt>
                <c:pt idx="130">
                  <c:v>1280</c:v>
                </c:pt>
                <c:pt idx="131">
                  <c:v>1090</c:v>
                </c:pt>
                <c:pt idx="132">
                  <c:v>1260</c:v>
                </c:pt>
                <c:pt idx="133">
                  <c:v>1220</c:v>
                </c:pt>
                <c:pt idx="134">
                  <c:v>1120</c:v>
                </c:pt>
                <c:pt idx="135">
                  <c:v>1180</c:v>
                </c:pt>
                <c:pt idx="136">
                  <c:v>1540</c:v>
                </c:pt>
                <c:pt idx="137">
                  <c:v>1690</c:v>
                </c:pt>
              </c:numCache>
            </c:numRef>
          </c:val>
          <c:smooth val="0"/>
          <c:extLst>
            <c:ext xmlns:c16="http://schemas.microsoft.com/office/drawing/2014/chart" uri="{C3380CC4-5D6E-409C-BE32-E72D297353CC}">
              <c16:uniqueId val="{00000001-2E65-49B3-BC6A-D20A3C9CF4A4}"/>
            </c:ext>
          </c:extLst>
        </c:ser>
        <c:dLbls>
          <c:showLegendKey val="0"/>
          <c:showVal val="0"/>
          <c:showCatName val="0"/>
          <c:showSerName val="0"/>
          <c:showPercent val="0"/>
          <c:showBubbleSize val="0"/>
        </c:dLbls>
        <c:smooth val="0"/>
        <c:axId val="748799792"/>
        <c:axId val="748800272"/>
      </c:lineChart>
      <c:dateAx>
        <c:axId val="748799792"/>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48800272"/>
        <c:crosses val="autoZero"/>
        <c:auto val="1"/>
        <c:lblOffset val="100"/>
        <c:baseTimeUnit val="months"/>
        <c:majorUnit val="24"/>
        <c:majorTimeUnit val="months"/>
      </c:dateAx>
      <c:valAx>
        <c:axId val="748800272"/>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48799792"/>
        <c:crosses val="autoZero"/>
        <c:crossBetween val="between"/>
      </c:valAx>
      <c:spPr>
        <a:noFill/>
        <a:ln>
          <a:noFill/>
        </a:ln>
        <a:effectLst/>
      </c:spPr>
    </c:plotArea>
    <c:legend>
      <c:legendPos val="b"/>
      <c:layout>
        <c:manualLayout>
          <c:xMode val="edge"/>
          <c:yMode val="edge"/>
          <c:x val="0.42077781142741771"/>
          <c:y val="0.12262367273880331"/>
          <c:w val="0.25914736018574602"/>
          <c:h val="0.10859611845556139"/>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history</a:t>
            </a:r>
          </a:p>
        </c:rich>
      </c:tx>
      <c:layout>
        <c:manualLayout>
          <c:xMode val="edge"/>
          <c:yMode val="edge"/>
          <c:x val="1.1111111111111112E-2"/>
          <c:y val="1.85614849187935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8.8319705229154041E-2"/>
          <c:y val="0.11770732846875817"/>
          <c:w val="0.88822607510599627"/>
          <c:h val="0.77669676107240526"/>
        </c:manualLayout>
      </c:layout>
      <c:lineChart>
        <c:grouping val="standard"/>
        <c:varyColors val="0"/>
        <c:ser>
          <c:idx val="0"/>
          <c:order val="0"/>
          <c:tx>
            <c:strRef>
              <c:f>'Series construction'!$AJ$6</c:f>
              <c:strCache>
                <c:ptCount val="1"/>
                <c:pt idx="0">
                  <c:v>ARR/NOMORT</c:v>
                </c:pt>
              </c:strCache>
            </c:strRef>
          </c:tx>
          <c:spPr>
            <a:ln w="28575" cap="rnd">
              <a:solidFill>
                <a:schemeClr val="accent1"/>
              </a:solidFill>
              <a:round/>
            </a:ln>
            <a:effectLst/>
          </c:spPr>
          <c:marker>
            <c:symbol val="none"/>
          </c:marker>
          <c:cat>
            <c:numRef>
              <c:f>'Series construction'!$AF$10:$AF$149</c:f>
              <c:numCache>
                <c:formatCode>m/d/yyyy</c:formatCode>
                <c:ptCount val="140"/>
                <c:pt idx="0">
                  <c:v>32905</c:v>
                </c:pt>
                <c:pt idx="1">
                  <c:v>32994</c:v>
                </c:pt>
                <c:pt idx="2">
                  <c:v>33086</c:v>
                </c:pt>
                <c:pt idx="3">
                  <c:v>33178</c:v>
                </c:pt>
                <c:pt idx="4">
                  <c:v>33270</c:v>
                </c:pt>
                <c:pt idx="5">
                  <c:v>33359</c:v>
                </c:pt>
                <c:pt idx="6">
                  <c:v>33451</c:v>
                </c:pt>
                <c:pt idx="7">
                  <c:v>33543</c:v>
                </c:pt>
                <c:pt idx="8">
                  <c:v>33635</c:v>
                </c:pt>
                <c:pt idx="9">
                  <c:v>33725</c:v>
                </c:pt>
                <c:pt idx="10">
                  <c:v>33817</c:v>
                </c:pt>
                <c:pt idx="11">
                  <c:v>33909</c:v>
                </c:pt>
                <c:pt idx="12">
                  <c:v>34001</c:v>
                </c:pt>
                <c:pt idx="13">
                  <c:v>34090</c:v>
                </c:pt>
                <c:pt idx="14">
                  <c:v>34182</c:v>
                </c:pt>
                <c:pt idx="15">
                  <c:v>34274</c:v>
                </c:pt>
                <c:pt idx="16">
                  <c:v>34366</c:v>
                </c:pt>
                <c:pt idx="17">
                  <c:v>34455</c:v>
                </c:pt>
                <c:pt idx="18">
                  <c:v>34547</c:v>
                </c:pt>
                <c:pt idx="19">
                  <c:v>34639</c:v>
                </c:pt>
                <c:pt idx="20">
                  <c:v>34731</c:v>
                </c:pt>
                <c:pt idx="21">
                  <c:v>34820</c:v>
                </c:pt>
                <c:pt idx="22">
                  <c:v>34912</c:v>
                </c:pt>
                <c:pt idx="23">
                  <c:v>35004</c:v>
                </c:pt>
                <c:pt idx="24">
                  <c:v>35096</c:v>
                </c:pt>
                <c:pt idx="25">
                  <c:v>35186</c:v>
                </c:pt>
                <c:pt idx="26">
                  <c:v>35278</c:v>
                </c:pt>
                <c:pt idx="27">
                  <c:v>35370</c:v>
                </c:pt>
                <c:pt idx="28">
                  <c:v>35462</c:v>
                </c:pt>
                <c:pt idx="29">
                  <c:v>35551</c:v>
                </c:pt>
                <c:pt idx="30">
                  <c:v>35643</c:v>
                </c:pt>
                <c:pt idx="31">
                  <c:v>35735</c:v>
                </c:pt>
                <c:pt idx="32">
                  <c:v>35827</c:v>
                </c:pt>
                <c:pt idx="33">
                  <c:v>35916</c:v>
                </c:pt>
                <c:pt idx="34">
                  <c:v>36008</c:v>
                </c:pt>
                <c:pt idx="35">
                  <c:v>36100</c:v>
                </c:pt>
                <c:pt idx="36">
                  <c:v>36192</c:v>
                </c:pt>
                <c:pt idx="37">
                  <c:v>36281</c:v>
                </c:pt>
                <c:pt idx="38">
                  <c:v>36373</c:v>
                </c:pt>
                <c:pt idx="39">
                  <c:v>36465</c:v>
                </c:pt>
                <c:pt idx="40">
                  <c:v>36557</c:v>
                </c:pt>
                <c:pt idx="41">
                  <c:v>36647</c:v>
                </c:pt>
                <c:pt idx="42">
                  <c:v>36739</c:v>
                </c:pt>
                <c:pt idx="43">
                  <c:v>36831</c:v>
                </c:pt>
                <c:pt idx="44">
                  <c:v>36923</c:v>
                </c:pt>
                <c:pt idx="45">
                  <c:v>37012</c:v>
                </c:pt>
                <c:pt idx="46">
                  <c:v>37104</c:v>
                </c:pt>
                <c:pt idx="47">
                  <c:v>37196</c:v>
                </c:pt>
                <c:pt idx="48">
                  <c:v>37288</c:v>
                </c:pt>
                <c:pt idx="49">
                  <c:v>37377</c:v>
                </c:pt>
                <c:pt idx="50">
                  <c:v>37469</c:v>
                </c:pt>
                <c:pt idx="51">
                  <c:v>37561</c:v>
                </c:pt>
                <c:pt idx="52">
                  <c:v>37653</c:v>
                </c:pt>
                <c:pt idx="53">
                  <c:v>37742</c:v>
                </c:pt>
                <c:pt idx="54">
                  <c:v>37834</c:v>
                </c:pt>
                <c:pt idx="55">
                  <c:v>37926</c:v>
                </c:pt>
                <c:pt idx="56">
                  <c:v>38018</c:v>
                </c:pt>
                <c:pt idx="57">
                  <c:v>38108</c:v>
                </c:pt>
                <c:pt idx="58">
                  <c:v>38200</c:v>
                </c:pt>
                <c:pt idx="59">
                  <c:v>38292</c:v>
                </c:pt>
                <c:pt idx="60">
                  <c:v>38384</c:v>
                </c:pt>
                <c:pt idx="61">
                  <c:v>38473</c:v>
                </c:pt>
                <c:pt idx="62">
                  <c:v>38565</c:v>
                </c:pt>
                <c:pt idx="63">
                  <c:v>38657</c:v>
                </c:pt>
                <c:pt idx="64">
                  <c:v>38749</c:v>
                </c:pt>
                <c:pt idx="65">
                  <c:v>38838</c:v>
                </c:pt>
                <c:pt idx="66">
                  <c:v>38930</c:v>
                </c:pt>
                <c:pt idx="67">
                  <c:v>39022</c:v>
                </c:pt>
                <c:pt idx="68">
                  <c:v>39114</c:v>
                </c:pt>
                <c:pt idx="69">
                  <c:v>39203</c:v>
                </c:pt>
                <c:pt idx="70">
                  <c:v>39295</c:v>
                </c:pt>
                <c:pt idx="71">
                  <c:v>39387</c:v>
                </c:pt>
                <c:pt idx="72">
                  <c:v>39479</c:v>
                </c:pt>
                <c:pt idx="73">
                  <c:v>39569</c:v>
                </c:pt>
                <c:pt idx="74">
                  <c:v>39661</c:v>
                </c:pt>
                <c:pt idx="75">
                  <c:v>39753</c:v>
                </c:pt>
                <c:pt idx="76">
                  <c:v>39845</c:v>
                </c:pt>
                <c:pt idx="77">
                  <c:v>39934</c:v>
                </c:pt>
                <c:pt idx="78">
                  <c:v>40026</c:v>
                </c:pt>
                <c:pt idx="79">
                  <c:v>40118</c:v>
                </c:pt>
                <c:pt idx="80">
                  <c:v>40210</c:v>
                </c:pt>
                <c:pt idx="81">
                  <c:v>40299</c:v>
                </c:pt>
                <c:pt idx="82">
                  <c:v>40391</c:v>
                </c:pt>
                <c:pt idx="83">
                  <c:v>40483</c:v>
                </c:pt>
                <c:pt idx="84">
                  <c:v>40575</c:v>
                </c:pt>
                <c:pt idx="85">
                  <c:v>40664</c:v>
                </c:pt>
                <c:pt idx="86">
                  <c:v>40756</c:v>
                </c:pt>
                <c:pt idx="87">
                  <c:v>40848</c:v>
                </c:pt>
                <c:pt idx="88">
                  <c:v>40940</c:v>
                </c:pt>
                <c:pt idx="89">
                  <c:v>41030</c:v>
                </c:pt>
                <c:pt idx="90">
                  <c:v>41122</c:v>
                </c:pt>
                <c:pt idx="91">
                  <c:v>41214</c:v>
                </c:pt>
                <c:pt idx="92">
                  <c:v>41306</c:v>
                </c:pt>
                <c:pt idx="93">
                  <c:v>41395</c:v>
                </c:pt>
                <c:pt idx="94">
                  <c:v>41487</c:v>
                </c:pt>
                <c:pt idx="95">
                  <c:v>41579</c:v>
                </c:pt>
                <c:pt idx="96">
                  <c:v>41671</c:v>
                </c:pt>
                <c:pt idx="97">
                  <c:v>41760</c:v>
                </c:pt>
                <c:pt idx="98">
                  <c:v>41852</c:v>
                </c:pt>
                <c:pt idx="99">
                  <c:v>41944</c:v>
                </c:pt>
                <c:pt idx="100">
                  <c:v>42036</c:v>
                </c:pt>
                <c:pt idx="101">
                  <c:v>42125</c:v>
                </c:pt>
                <c:pt idx="102">
                  <c:v>42217</c:v>
                </c:pt>
                <c:pt idx="103">
                  <c:v>42309</c:v>
                </c:pt>
                <c:pt idx="104">
                  <c:v>42401</c:v>
                </c:pt>
                <c:pt idx="105">
                  <c:v>42491</c:v>
                </c:pt>
                <c:pt idx="106">
                  <c:v>42583</c:v>
                </c:pt>
                <c:pt idx="107">
                  <c:v>42675</c:v>
                </c:pt>
                <c:pt idx="108">
                  <c:v>42767</c:v>
                </c:pt>
                <c:pt idx="109">
                  <c:v>42856</c:v>
                </c:pt>
                <c:pt idx="110">
                  <c:v>42948</c:v>
                </c:pt>
                <c:pt idx="111">
                  <c:v>43040</c:v>
                </c:pt>
                <c:pt idx="112">
                  <c:v>43132</c:v>
                </c:pt>
                <c:pt idx="113">
                  <c:v>43221</c:v>
                </c:pt>
                <c:pt idx="114">
                  <c:v>43313</c:v>
                </c:pt>
                <c:pt idx="115">
                  <c:v>43405</c:v>
                </c:pt>
                <c:pt idx="116">
                  <c:v>43497</c:v>
                </c:pt>
                <c:pt idx="117">
                  <c:v>43586</c:v>
                </c:pt>
                <c:pt idx="118">
                  <c:v>43678</c:v>
                </c:pt>
                <c:pt idx="119">
                  <c:v>43770</c:v>
                </c:pt>
                <c:pt idx="120">
                  <c:v>43862</c:v>
                </c:pt>
                <c:pt idx="121">
                  <c:v>43952</c:v>
                </c:pt>
                <c:pt idx="122">
                  <c:v>44044</c:v>
                </c:pt>
                <c:pt idx="123">
                  <c:v>44136</c:v>
                </c:pt>
                <c:pt idx="124">
                  <c:v>44228</c:v>
                </c:pt>
                <c:pt idx="125">
                  <c:v>44317</c:v>
                </c:pt>
                <c:pt idx="126">
                  <c:v>44409</c:v>
                </c:pt>
                <c:pt idx="127">
                  <c:v>44501</c:v>
                </c:pt>
                <c:pt idx="128">
                  <c:v>44593</c:v>
                </c:pt>
                <c:pt idx="129">
                  <c:v>44682</c:v>
                </c:pt>
                <c:pt idx="130">
                  <c:v>44774</c:v>
                </c:pt>
                <c:pt idx="131">
                  <c:v>44866</c:v>
                </c:pt>
                <c:pt idx="132">
                  <c:v>44958</c:v>
                </c:pt>
                <c:pt idx="133">
                  <c:v>45047</c:v>
                </c:pt>
                <c:pt idx="134">
                  <c:v>45139</c:v>
                </c:pt>
                <c:pt idx="135">
                  <c:v>45231</c:v>
                </c:pt>
                <c:pt idx="136">
                  <c:v>45323</c:v>
                </c:pt>
                <c:pt idx="137">
                  <c:v>45413</c:v>
                </c:pt>
                <c:pt idx="138">
                  <c:v>45505</c:v>
                </c:pt>
                <c:pt idx="139">
                  <c:v>45597</c:v>
                </c:pt>
              </c:numCache>
            </c:numRef>
          </c:cat>
          <c:val>
            <c:numRef>
              <c:f>'Series construction'!$AJ$10:$AJ$149</c:f>
              <c:numCache>
                <c:formatCode>0%</c:formatCode>
                <c:ptCount val="14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formatCode="0.00%">
                  <c:v>4.0691642651296829E-2</c:v>
                </c:pt>
                <c:pt idx="20" formatCode="0.00%">
                  <c:v>4.0847839639380427E-2</c:v>
                </c:pt>
                <c:pt idx="21" formatCode="0.00%">
                  <c:v>4.1003543043186826E-2</c:v>
                </c:pt>
                <c:pt idx="22" formatCode="0.00%">
                  <c:v>3.9319786300324365E-2</c:v>
                </c:pt>
                <c:pt idx="23" formatCode="0.00%">
                  <c:v>3.7648512498811897E-2</c:v>
                </c:pt>
                <c:pt idx="24" formatCode="0.00%">
                  <c:v>3.5259568018188706E-2</c:v>
                </c:pt>
                <c:pt idx="25" formatCode="0.00%">
                  <c:v>3.2886412992163154E-2</c:v>
                </c:pt>
                <c:pt idx="26" formatCode="0.00%">
                  <c:v>3.0313736574335785E-2</c:v>
                </c:pt>
                <c:pt idx="27" formatCode="0.00%">
                  <c:v>2.7752185766663533E-2</c:v>
                </c:pt>
                <c:pt idx="28" formatCode="0.00%">
                  <c:v>2.624209786935144E-2</c:v>
                </c:pt>
                <c:pt idx="29" formatCode="0.00%">
                  <c:v>2.4743422280276171E-2</c:v>
                </c:pt>
                <c:pt idx="30" formatCode="0.00%">
                  <c:v>2.4119127516778523E-2</c:v>
                </c:pt>
                <c:pt idx="31" formatCode="0.00%">
                  <c:v>2.3495995529893836E-2</c:v>
                </c:pt>
                <c:pt idx="32" formatCode="0.00%">
                  <c:v>2.375377468060395E-2</c:v>
                </c:pt>
                <c:pt idx="33" formatCode="0.00%">
                  <c:v>2.4010382868267358E-2</c:v>
                </c:pt>
                <c:pt idx="34" formatCode="0.00%">
                  <c:v>2.3991114402073306E-2</c:v>
                </c:pt>
                <c:pt idx="35" formatCode="0.00%">
                  <c:v>2.3971906478144348E-2</c:v>
                </c:pt>
                <c:pt idx="36" formatCode="0.00%">
                  <c:v>2.2566982782432556E-2</c:v>
                </c:pt>
                <c:pt idx="37" formatCode="0.00%">
                  <c:v>2.1172369507384645E-2</c:v>
                </c:pt>
                <c:pt idx="38" formatCode="0.00%">
                  <c:v>1.9997258145592469E-2</c:v>
                </c:pt>
                <c:pt idx="39" formatCode="0.00%">
                  <c:v>1.8830814059369878E-2</c:v>
                </c:pt>
                <c:pt idx="40" formatCode="0.00%">
                  <c:v>1.8328061455038409E-2</c:v>
                </c:pt>
                <c:pt idx="41" formatCode="0.00%">
                  <c:v>1.7832795120200935E-2</c:v>
                </c:pt>
                <c:pt idx="42" formatCode="0.00%">
                  <c:v>1.6343353792392813E-2</c:v>
                </c:pt>
                <c:pt idx="43" formatCode="0.00%">
                  <c:v>1.4857245144544885E-2</c:v>
                </c:pt>
                <c:pt idx="44" formatCode="0.00%">
                  <c:v>1.4388521365993206E-2</c:v>
                </c:pt>
                <c:pt idx="45" formatCode="0.00%">
                  <c:v>1.3920885793374409E-2</c:v>
                </c:pt>
                <c:pt idx="46" formatCode="0.00%">
                  <c:v>1.3120377795598324E-2</c:v>
                </c:pt>
                <c:pt idx="47" formatCode="0.00%">
                  <c:v>1.2323286209655908E-2</c:v>
                </c:pt>
                <c:pt idx="48" formatCode="0.00%">
                  <c:v>1.1400275347515211E-2</c:v>
                </c:pt>
                <c:pt idx="49" formatCode="0.00%">
                  <c:v>1.0479148181011535E-2</c:v>
                </c:pt>
                <c:pt idx="50" formatCode="0.00%">
                  <c:v>9.7066360342847047E-3</c:v>
                </c:pt>
                <c:pt idx="51" formatCode="0.00%">
                  <c:v>8.9405139035550855E-3</c:v>
                </c:pt>
                <c:pt idx="52" formatCode="0.00%">
                  <c:v>8.950048283732772E-3</c:v>
                </c:pt>
                <c:pt idx="53" formatCode="0.00%">
                  <c:v>8.959537572254336E-3</c:v>
                </c:pt>
                <c:pt idx="54" formatCode="0.00%">
                  <c:v>8.5060788944284083E-3</c:v>
                </c:pt>
                <c:pt idx="55" formatCode="0.00%">
                  <c:v>8.053808525506639E-3</c:v>
                </c:pt>
                <c:pt idx="56" formatCode="0.00%">
                  <c:v>8.0210645428036732E-3</c:v>
                </c:pt>
                <c:pt idx="57" formatCode="0.00%">
                  <c:v>7.9885506115014316E-3</c:v>
                </c:pt>
                <c:pt idx="58" formatCode="0.00%">
                  <c:v>8.4765624999999997E-3</c:v>
                </c:pt>
                <c:pt idx="59" formatCode="0.00%">
                  <c:v>8.9653375032577535E-3</c:v>
                </c:pt>
                <c:pt idx="60" formatCode="0.00%">
                  <c:v>9.5801890883858102E-3</c:v>
                </c:pt>
                <c:pt idx="61" formatCode="0.00%">
                  <c:v>1.0193123755087902E-2</c:v>
                </c:pt>
                <c:pt idx="62" formatCode="0.00%">
                  <c:v>1.0168027299036759E-2</c:v>
                </c:pt>
                <c:pt idx="63" formatCode="0.00%">
                  <c:v>1.0143054119269218E-2</c:v>
                </c:pt>
                <c:pt idx="64" formatCode="0.00%">
                  <c:v>1.0045112781954886E-2</c:v>
                </c:pt>
                <c:pt idx="65" formatCode="0.00%">
                  <c:v>9.9477336989118332E-3</c:v>
                </c:pt>
                <c:pt idx="66" formatCode="0.00%">
                  <c:v>9.71682398667407E-3</c:v>
                </c:pt>
                <c:pt idx="67" formatCode="0.00%">
                  <c:v>9.4873105092829167E-3</c:v>
                </c:pt>
                <c:pt idx="68" formatCode="0.00%">
                  <c:v>9.7972686402578672E-3</c:v>
                </c:pt>
                <c:pt idx="69" formatCode="0.00%">
                  <c:v>1.0104765123352484E-2</c:v>
                </c:pt>
                <c:pt idx="70" formatCode="0.00%">
                  <c:v>1.0461577479076846E-2</c:v>
                </c:pt>
                <c:pt idx="71" formatCode="0.00%">
                  <c:v>1.0818812383691423E-2</c:v>
                </c:pt>
                <c:pt idx="72" formatCode="0.00%">
                  <c:v>1.0791061262639137E-2</c:v>
                </c:pt>
                <c:pt idx="73" formatCode="0.00%">
                  <c:v>1.1902530459231489E-2</c:v>
                </c:pt>
                <c:pt idx="74" formatCode="0.00%">
                  <c:v>1.2897707834416695E-2</c:v>
                </c:pt>
                <c:pt idx="75" formatCode="0.00%">
                  <c:v>1.5650981400531415E-2</c:v>
                </c:pt>
                <c:pt idx="76" formatCode="0.00%">
                  <c:v>1.8142473816324764E-2</c:v>
                </c:pt>
                <c:pt idx="77" formatCode="0.00%">
                  <c:v>1.8753791489730481E-2</c:v>
                </c:pt>
                <c:pt idx="78" formatCode="0.00%">
                  <c:v>1.7978308026030367E-2</c:v>
                </c:pt>
                <c:pt idx="79" formatCode="0.00%">
                  <c:v>1.7350486787204449E-2</c:v>
                </c:pt>
                <c:pt idx="80" formatCode="0.00%">
                  <c:v>1.7097363612633778E-2</c:v>
                </c:pt>
                <c:pt idx="81" formatCode="0.00%">
                  <c:v>1.6143068488382213E-2</c:v>
                </c:pt>
                <c:pt idx="82" formatCode="0.00%">
                  <c:v>1.5662020905923345E-2</c:v>
                </c:pt>
                <c:pt idx="83" formatCode="0.00%">
                  <c:v>1.5316257187663355E-2</c:v>
                </c:pt>
                <c:pt idx="84" formatCode="0.00%">
                  <c:v>1.500785751702462E-2</c:v>
                </c:pt>
                <c:pt idx="85" formatCode="0.00%">
                  <c:v>1.4794089359097665E-2</c:v>
                </c:pt>
                <c:pt idx="86" formatCode="0.00%">
                  <c:v>1.4483483746604749E-2</c:v>
                </c:pt>
                <c:pt idx="87" formatCode="0.00%">
                  <c:v>1.4177793394237526E-2</c:v>
                </c:pt>
                <c:pt idx="88" formatCode="0.00%">
                  <c:v>1.3976983220592111E-2</c:v>
                </c:pt>
                <c:pt idx="89" formatCode="0.00%">
                  <c:v>1.3965153115100317E-2</c:v>
                </c:pt>
                <c:pt idx="90" formatCode="0.00%">
                  <c:v>1.4041126114199982E-2</c:v>
                </c:pt>
                <c:pt idx="91" formatCode="0.00%">
                  <c:v>1.3993264799716413E-2</c:v>
                </c:pt>
                <c:pt idx="92" formatCode="0.00%">
                  <c:v>1.4181624311355962E-2</c:v>
                </c:pt>
                <c:pt idx="93" formatCode="0.00%">
                  <c:v>1.3788499198860603E-2</c:v>
                </c:pt>
                <c:pt idx="94" formatCode="0.00%">
                  <c:v>1.3329764453961456E-2</c:v>
                </c:pt>
                <c:pt idx="95" formatCode="0.00%">
                  <c:v>1.2926872876810299E-2</c:v>
                </c:pt>
                <c:pt idx="96" formatCode="0.00%">
                  <c:v>1.2375749977612609E-2</c:v>
                </c:pt>
                <c:pt idx="97" formatCode="0.00%">
                  <c:v>1.1513503877350922E-2</c:v>
                </c:pt>
                <c:pt idx="98" formatCode="0.00%">
                  <c:v>1.0909497007057983E-2</c:v>
                </c:pt>
                <c:pt idx="99" formatCode="0.00%">
                  <c:v>1.0264668939529877E-2</c:v>
                </c:pt>
                <c:pt idx="100" formatCode="0.00%">
                  <c:v>1.0000899442345746E-2</c:v>
                </c:pt>
                <c:pt idx="101" formatCode="0.00%">
                  <c:v>9.6066606660666059E-3</c:v>
                </c:pt>
                <c:pt idx="102" formatCode="0.00%">
                  <c:v>9.4482448244824491E-3</c:v>
                </c:pt>
                <c:pt idx="103" formatCode="0.00%">
                  <c:v>9.1395139513951399E-3</c:v>
                </c:pt>
                <c:pt idx="104" formatCode="0.00%">
                  <c:v>8.5962230215827339E-3</c:v>
                </c:pt>
                <c:pt idx="105" formatCode="0.00%">
                  <c:v>8.4061371841155242E-3</c:v>
                </c:pt>
                <c:pt idx="106" formatCode="0.00%">
                  <c:v>8.383574007220217E-3</c:v>
                </c:pt>
                <c:pt idx="107" formatCode="0.00%">
                  <c:v>8.4444444444444437E-3</c:v>
                </c:pt>
                <c:pt idx="108" formatCode="0.00%">
                  <c:v>8.1969286359530255E-3</c:v>
                </c:pt>
                <c:pt idx="109" formatCode="0.00%">
                  <c:v>8.0018132366273791E-3</c:v>
                </c:pt>
                <c:pt idx="110" formatCode="0.00%">
                  <c:v>7.8704710144927529E-3</c:v>
                </c:pt>
                <c:pt idx="111" formatCode="0.00%">
                  <c:v>7.8145454545454542E-3</c:v>
                </c:pt>
                <c:pt idx="112" formatCode="0.00%">
                  <c:v>7.6727438468550593E-3</c:v>
                </c:pt>
                <c:pt idx="113" formatCode="0.00%">
                  <c:v>7.536918869644485E-3</c:v>
                </c:pt>
                <c:pt idx="114" formatCode="0.00%">
                  <c:v>7.6268248175182483E-3</c:v>
                </c:pt>
                <c:pt idx="115" formatCode="0.00%">
                  <c:v>8.2268984446477577E-3</c:v>
                </c:pt>
                <c:pt idx="116" formatCode="0.00%">
                  <c:v>7.9112534309240621E-3</c:v>
                </c:pt>
                <c:pt idx="117" formatCode="0.00%">
                  <c:v>7.851005484460695E-3</c:v>
                </c:pt>
                <c:pt idx="118" formatCode="0.00%">
                  <c:v>7.4542124542124541E-3</c:v>
                </c:pt>
                <c:pt idx="119" formatCode="0.00%">
                  <c:v>7.3531021897810219E-3</c:v>
                </c:pt>
                <c:pt idx="120" formatCode="0.00%">
                  <c:v>7.5082116788321171E-3</c:v>
                </c:pt>
                <c:pt idx="121" formatCode="0.00%">
                  <c:v>7.8234217749313818E-3</c:v>
                </c:pt>
                <c:pt idx="122" formatCode="0.00%">
                  <c:v>7.8792314730100638E-3</c:v>
                </c:pt>
                <c:pt idx="123" formatCode="0.00%">
                  <c:v>8.1487226277372257E-3</c:v>
                </c:pt>
                <c:pt idx="124" formatCode="0.00%">
                  <c:v>8.2140255009107467E-3</c:v>
                </c:pt>
                <c:pt idx="125" formatCode="0.00%">
                  <c:v>8.0508628519527694E-3</c:v>
                </c:pt>
                <c:pt idx="126" formatCode="0.00%">
                  <c:v>7.8328792007266116E-3</c:v>
                </c:pt>
                <c:pt idx="127" formatCode="0.00%">
                  <c:v>7.7934485896269338E-3</c:v>
                </c:pt>
                <c:pt idx="128" formatCode="0.00%">
                  <c:v>7.4289617486338801E-3</c:v>
                </c:pt>
                <c:pt idx="129" formatCode="0.00%">
                  <c:v>7.350957155879672E-3</c:v>
                </c:pt>
                <c:pt idx="130" formatCode="0.00%">
                  <c:v>7.3090246125797629E-3</c:v>
                </c:pt>
                <c:pt idx="131" formatCode="0.00%">
                  <c:v>7.4259597806215719E-3</c:v>
                </c:pt>
                <c:pt idx="132" formatCode="0.00%">
                  <c:v>7.6874999999999999E-3</c:v>
                </c:pt>
                <c:pt idx="133" formatCode="0.00%">
                  <c:v>8.3878116343490301E-3</c:v>
                </c:pt>
                <c:pt idx="134" formatCode="0.00%">
                  <c:v>9.0928505106778086E-3</c:v>
                </c:pt>
                <c:pt idx="135" formatCode="0.00%">
                  <c:v>9.9776744186046516E-3</c:v>
                </c:pt>
                <c:pt idx="136" formatCode="0.00%">
                  <c:v>1.0214758988560436E-2</c:v>
                </c:pt>
                <c:pt idx="137" formatCode="0.00%">
                  <c:v>1.0177167729301816E-2</c:v>
                </c:pt>
              </c:numCache>
            </c:numRef>
          </c:val>
          <c:smooth val="0"/>
          <c:extLst>
            <c:ext xmlns:c16="http://schemas.microsoft.com/office/drawing/2014/chart" uri="{C3380CC4-5D6E-409C-BE32-E72D297353CC}">
              <c16:uniqueId val="{00000000-6179-4902-814B-968531D91C07}"/>
            </c:ext>
          </c:extLst>
        </c:ser>
        <c:ser>
          <c:idx val="1"/>
          <c:order val="1"/>
          <c:tx>
            <c:strRef>
              <c:f>'Series construction'!$AK$6</c:f>
              <c:strCache>
                <c:ptCount val="1"/>
                <c:pt idx="0">
                  <c:v>REPO/NOMORT</c:v>
                </c:pt>
              </c:strCache>
            </c:strRef>
          </c:tx>
          <c:spPr>
            <a:ln w="28575" cap="rnd">
              <a:solidFill>
                <a:schemeClr val="accent2"/>
              </a:solidFill>
              <a:round/>
            </a:ln>
            <a:effectLst/>
          </c:spPr>
          <c:marker>
            <c:symbol val="none"/>
          </c:marker>
          <c:cat>
            <c:numRef>
              <c:f>'Series construction'!$AF$10:$AF$149</c:f>
              <c:numCache>
                <c:formatCode>m/d/yyyy</c:formatCode>
                <c:ptCount val="140"/>
                <c:pt idx="0">
                  <c:v>32905</c:v>
                </c:pt>
                <c:pt idx="1">
                  <c:v>32994</c:v>
                </c:pt>
                <c:pt idx="2">
                  <c:v>33086</c:v>
                </c:pt>
                <c:pt idx="3">
                  <c:v>33178</c:v>
                </c:pt>
                <c:pt idx="4">
                  <c:v>33270</c:v>
                </c:pt>
                <c:pt idx="5">
                  <c:v>33359</c:v>
                </c:pt>
                <c:pt idx="6">
                  <c:v>33451</c:v>
                </c:pt>
                <c:pt idx="7">
                  <c:v>33543</c:v>
                </c:pt>
                <c:pt idx="8">
                  <c:v>33635</c:v>
                </c:pt>
                <c:pt idx="9">
                  <c:v>33725</c:v>
                </c:pt>
                <c:pt idx="10">
                  <c:v>33817</c:v>
                </c:pt>
                <c:pt idx="11">
                  <c:v>33909</c:v>
                </c:pt>
                <c:pt idx="12">
                  <c:v>34001</c:v>
                </c:pt>
                <c:pt idx="13">
                  <c:v>34090</c:v>
                </c:pt>
                <c:pt idx="14">
                  <c:v>34182</c:v>
                </c:pt>
                <c:pt idx="15">
                  <c:v>34274</c:v>
                </c:pt>
                <c:pt idx="16">
                  <c:v>34366</c:v>
                </c:pt>
                <c:pt idx="17">
                  <c:v>34455</c:v>
                </c:pt>
                <c:pt idx="18">
                  <c:v>34547</c:v>
                </c:pt>
                <c:pt idx="19">
                  <c:v>34639</c:v>
                </c:pt>
                <c:pt idx="20">
                  <c:v>34731</c:v>
                </c:pt>
                <c:pt idx="21">
                  <c:v>34820</c:v>
                </c:pt>
                <c:pt idx="22">
                  <c:v>34912</c:v>
                </c:pt>
                <c:pt idx="23">
                  <c:v>35004</c:v>
                </c:pt>
                <c:pt idx="24">
                  <c:v>35096</c:v>
                </c:pt>
                <c:pt idx="25">
                  <c:v>35186</c:v>
                </c:pt>
                <c:pt idx="26">
                  <c:v>35278</c:v>
                </c:pt>
                <c:pt idx="27">
                  <c:v>35370</c:v>
                </c:pt>
                <c:pt idx="28">
                  <c:v>35462</c:v>
                </c:pt>
                <c:pt idx="29">
                  <c:v>35551</c:v>
                </c:pt>
                <c:pt idx="30">
                  <c:v>35643</c:v>
                </c:pt>
                <c:pt idx="31">
                  <c:v>35735</c:v>
                </c:pt>
                <c:pt idx="32">
                  <c:v>35827</c:v>
                </c:pt>
                <c:pt idx="33">
                  <c:v>35916</c:v>
                </c:pt>
                <c:pt idx="34">
                  <c:v>36008</c:v>
                </c:pt>
                <c:pt idx="35">
                  <c:v>36100</c:v>
                </c:pt>
                <c:pt idx="36">
                  <c:v>36192</c:v>
                </c:pt>
                <c:pt idx="37">
                  <c:v>36281</c:v>
                </c:pt>
                <c:pt idx="38">
                  <c:v>36373</c:v>
                </c:pt>
                <c:pt idx="39">
                  <c:v>36465</c:v>
                </c:pt>
                <c:pt idx="40">
                  <c:v>36557</c:v>
                </c:pt>
                <c:pt idx="41">
                  <c:v>36647</c:v>
                </c:pt>
                <c:pt idx="42">
                  <c:v>36739</c:v>
                </c:pt>
                <c:pt idx="43">
                  <c:v>36831</c:v>
                </c:pt>
                <c:pt idx="44">
                  <c:v>36923</c:v>
                </c:pt>
                <c:pt idx="45">
                  <c:v>37012</c:v>
                </c:pt>
                <c:pt idx="46">
                  <c:v>37104</c:v>
                </c:pt>
                <c:pt idx="47">
                  <c:v>37196</c:v>
                </c:pt>
                <c:pt idx="48">
                  <c:v>37288</c:v>
                </c:pt>
                <c:pt idx="49">
                  <c:v>37377</c:v>
                </c:pt>
                <c:pt idx="50">
                  <c:v>37469</c:v>
                </c:pt>
                <c:pt idx="51">
                  <c:v>37561</c:v>
                </c:pt>
                <c:pt idx="52">
                  <c:v>37653</c:v>
                </c:pt>
                <c:pt idx="53">
                  <c:v>37742</c:v>
                </c:pt>
                <c:pt idx="54">
                  <c:v>37834</c:v>
                </c:pt>
                <c:pt idx="55">
                  <c:v>37926</c:v>
                </c:pt>
                <c:pt idx="56">
                  <c:v>38018</c:v>
                </c:pt>
                <c:pt idx="57">
                  <c:v>38108</c:v>
                </c:pt>
                <c:pt idx="58">
                  <c:v>38200</c:v>
                </c:pt>
                <c:pt idx="59">
                  <c:v>38292</c:v>
                </c:pt>
                <c:pt idx="60">
                  <c:v>38384</c:v>
                </c:pt>
                <c:pt idx="61">
                  <c:v>38473</c:v>
                </c:pt>
                <c:pt idx="62">
                  <c:v>38565</c:v>
                </c:pt>
                <c:pt idx="63">
                  <c:v>38657</c:v>
                </c:pt>
                <c:pt idx="64">
                  <c:v>38749</c:v>
                </c:pt>
                <c:pt idx="65">
                  <c:v>38838</c:v>
                </c:pt>
                <c:pt idx="66">
                  <c:v>38930</c:v>
                </c:pt>
                <c:pt idx="67">
                  <c:v>39022</c:v>
                </c:pt>
                <c:pt idx="68">
                  <c:v>39114</c:v>
                </c:pt>
                <c:pt idx="69">
                  <c:v>39203</c:v>
                </c:pt>
                <c:pt idx="70">
                  <c:v>39295</c:v>
                </c:pt>
                <c:pt idx="71">
                  <c:v>39387</c:v>
                </c:pt>
                <c:pt idx="72">
                  <c:v>39479</c:v>
                </c:pt>
                <c:pt idx="73">
                  <c:v>39569</c:v>
                </c:pt>
                <c:pt idx="74">
                  <c:v>39661</c:v>
                </c:pt>
                <c:pt idx="75">
                  <c:v>39753</c:v>
                </c:pt>
                <c:pt idx="76">
                  <c:v>39845</c:v>
                </c:pt>
                <c:pt idx="77">
                  <c:v>39934</c:v>
                </c:pt>
                <c:pt idx="78">
                  <c:v>40026</c:v>
                </c:pt>
                <c:pt idx="79">
                  <c:v>40118</c:v>
                </c:pt>
                <c:pt idx="80">
                  <c:v>40210</c:v>
                </c:pt>
                <c:pt idx="81">
                  <c:v>40299</c:v>
                </c:pt>
                <c:pt idx="82">
                  <c:v>40391</c:v>
                </c:pt>
                <c:pt idx="83">
                  <c:v>40483</c:v>
                </c:pt>
                <c:pt idx="84">
                  <c:v>40575</c:v>
                </c:pt>
                <c:pt idx="85">
                  <c:v>40664</c:v>
                </c:pt>
                <c:pt idx="86">
                  <c:v>40756</c:v>
                </c:pt>
                <c:pt idx="87">
                  <c:v>40848</c:v>
                </c:pt>
                <c:pt idx="88">
                  <c:v>40940</c:v>
                </c:pt>
                <c:pt idx="89">
                  <c:v>41030</c:v>
                </c:pt>
                <c:pt idx="90">
                  <c:v>41122</c:v>
                </c:pt>
                <c:pt idx="91">
                  <c:v>41214</c:v>
                </c:pt>
                <c:pt idx="92">
                  <c:v>41306</c:v>
                </c:pt>
                <c:pt idx="93">
                  <c:v>41395</c:v>
                </c:pt>
                <c:pt idx="94">
                  <c:v>41487</c:v>
                </c:pt>
                <c:pt idx="95">
                  <c:v>41579</c:v>
                </c:pt>
                <c:pt idx="96">
                  <c:v>41671</c:v>
                </c:pt>
                <c:pt idx="97">
                  <c:v>41760</c:v>
                </c:pt>
                <c:pt idx="98">
                  <c:v>41852</c:v>
                </c:pt>
                <c:pt idx="99">
                  <c:v>41944</c:v>
                </c:pt>
                <c:pt idx="100">
                  <c:v>42036</c:v>
                </c:pt>
                <c:pt idx="101">
                  <c:v>42125</c:v>
                </c:pt>
                <c:pt idx="102">
                  <c:v>42217</c:v>
                </c:pt>
                <c:pt idx="103">
                  <c:v>42309</c:v>
                </c:pt>
                <c:pt idx="104">
                  <c:v>42401</c:v>
                </c:pt>
                <c:pt idx="105">
                  <c:v>42491</c:v>
                </c:pt>
                <c:pt idx="106">
                  <c:v>42583</c:v>
                </c:pt>
                <c:pt idx="107">
                  <c:v>42675</c:v>
                </c:pt>
                <c:pt idx="108">
                  <c:v>42767</c:v>
                </c:pt>
                <c:pt idx="109">
                  <c:v>42856</c:v>
                </c:pt>
                <c:pt idx="110">
                  <c:v>42948</c:v>
                </c:pt>
                <c:pt idx="111">
                  <c:v>43040</c:v>
                </c:pt>
                <c:pt idx="112">
                  <c:v>43132</c:v>
                </c:pt>
                <c:pt idx="113">
                  <c:v>43221</c:v>
                </c:pt>
                <c:pt idx="114">
                  <c:v>43313</c:v>
                </c:pt>
                <c:pt idx="115">
                  <c:v>43405</c:v>
                </c:pt>
                <c:pt idx="116">
                  <c:v>43497</c:v>
                </c:pt>
                <c:pt idx="117">
                  <c:v>43586</c:v>
                </c:pt>
                <c:pt idx="118">
                  <c:v>43678</c:v>
                </c:pt>
                <c:pt idx="119">
                  <c:v>43770</c:v>
                </c:pt>
                <c:pt idx="120">
                  <c:v>43862</c:v>
                </c:pt>
                <c:pt idx="121">
                  <c:v>43952</c:v>
                </c:pt>
                <c:pt idx="122">
                  <c:v>44044</c:v>
                </c:pt>
                <c:pt idx="123">
                  <c:v>44136</c:v>
                </c:pt>
                <c:pt idx="124">
                  <c:v>44228</c:v>
                </c:pt>
                <c:pt idx="125">
                  <c:v>44317</c:v>
                </c:pt>
                <c:pt idx="126">
                  <c:v>44409</c:v>
                </c:pt>
                <c:pt idx="127">
                  <c:v>44501</c:v>
                </c:pt>
                <c:pt idx="128">
                  <c:v>44593</c:v>
                </c:pt>
                <c:pt idx="129">
                  <c:v>44682</c:v>
                </c:pt>
                <c:pt idx="130">
                  <c:v>44774</c:v>
                </c:pt>
                <c:pt idx="131">
                  <c:v>44866</c:v>
                </c:pt>
                <c:pt idx="132">
                  <c:v>44958</c:v>
                </c:pt>
                <c:pt idx="133">
                  <c:v>45047</c:v>
                </c:pt>
                <c:pt idx="134">
                  <c:v>45139</c:v>
                </c:pt>
                <c:pt idx="135">
                  <c:v>45231</c:v>
                </c:pt>
                <c:pt idx="136">
                  <c:v>45323</c:v>
                </c:pt>
                <c:pt idx="137">
                  <c:v>45413</c:v>
                </c:pt>
                <c:pt idx="138">
                  <c:v>45505</c:v>
                </c:pt>
                <c:pt idx="139">
                  <c:v>45597</c:v>
                </c:pt>
              </c:numCache>
            </c:numRef>
          </c:cat>
          <c:val>
            <c:numRef>
              <c:f>'Series construction'!$AK$10:$AK$149</c:f>
              <c:numCache>
                <c:formatCode>0.00%</c:formatCode>
                <c:ptCount val="140"/>
                <c:pt idx="0">
                  <c:v>#N/A</c:v>
                </c:pt>
                <c:pt idx="1">
                  <c:v>#N/A</c:v>
                </c:pt>
                <c:pt idx="2">
                  <c:v>#N/A</c:v>
                </c:pt>
                <c:pt idx="3">
                  <c:v>3.1413156978767837E-3</c:v>
                </c:pt>
                <c:pt idx="4">
                  <c:v>3.9069320761306097E-3</c:v>
                </c:pt>
                <c:pt idx="5">
                  <c:v>4.9476512554433427E-3</c:v>
                </c:pt>
                <c:pt idx="6">
                  <c:v>5.887230514096186E-3</c:v>
                </c:pt>
                <c:pt idx="7">
                  <c:v>6.753637732062218E-3</c:v>
                </c:pt>
                <c:pt idx="8">
                  <c:v>6.1275173846292788E-3</c:v>
                </c:pt>
                <c:pt idx="9">
                  <c:v>6.7843681809164847E-3</c:v>
                </c:pt>
                <c:pt idx="10">
                  <c:v>6.8839082834125185E-3</c:v>
                </c:pt>
                <c:pt idx="11">
                  <c:v>7.6932195353247987E-3</c:v>
                </c:pt>
                <c:pt idx="12">
                  <c:v>7.8895071542130369E-3</c:v>
                </c:pt>
                <c:pt idx="13">
                  <c:v>7.4003276897870018E-3</c:v>
                </c:pt>
                <c:pt idx="14">
                  <c:v>6.377204884667571E-3</c:v>
                </c:pt>
                <c:pt idx="15">
                  <c:v>5.4260395364689844E-3</c:v>
                </c:pt>
                <c:pt idx="16">
                  <c:v>5.0020584602717168E-3</c:v>
                </c:pt>
                <c:pt idx="17">
                  <c:v>4.2864542864542868E-3</c:v>
                </c:pt>
                <c:pt idx="18">
                  <c:v>4.1677798557306972E-3</c:v>
                </c:pt>
                <c:pt idx="19">
                  <c:v>3.7953367875647667E-3</c:v>
                </c:pt>
                <c:pt idx="20">
                  <c:v>3.5615115296390196E-3</c:v>
                </c:pt>
                <c:pt idx="21">
                  <c:v>3.4635568513119532E-3</c:v>
                </c:pt>
                <c:pt idx="22">
                  <c:v>3.3713200379867046E-3</c:v>
                </c:pt>
                <c:pt idx="23">
                  <c:v>3.3271945979128298E-3</c:v>
                </c:pt>
                <c:pt idx="24">
                  <c:v>3.1851111666250311E-3</c:v>
                </c:pt>
                <c:pt idx="25">
                  <c:v>3.0755372538926779E-3</c:v>
                </c:pt>
                <c:pt idx="26">
                  <c:v>2.6364355391510679E-3</c:v>
                </c:pt>
                <c:pt idx="27">
                  <c:v>2.1633969363074441E-3</c:v>
                </c:pt>
                <c:pt idx="28">
                  <c:v>1.9351935193519351E-3</c:v>
                </c:pt>
                <c:pt idx="29">
                  <c:v>1.7687934301958306E-3</c:v>
                </c:pt>
                <c:pt idx="30">
                  <c:v>1.6228838295388208E-3</c:v>
                </c:pt>
                <c:pt idx="31">
                  <c:v>1.5040871934604906E-3</c:v>
                </c:pt>
                <c:pt idx="32">
                  <c:v>1.6674359566120471E-3</c:v>
                </c:pt>
                <c:pt idx="33">
                  <c:v>1.6560649265189734E-3</c:v>
                </c:pt>
                <c:pt idx="34">
                  <c:v>1.4994292829718793E-3</c:v>
                </c:pt>
                <c:pt idx="35">
                  <c:v>1.4140793114048571E-3</c:v>
                </c:pt>
                <c:pt idx="36">
                  <c:v>1.4696205308181618E-3</c:v>
                </c:pt>
                <c:pt idx="37">
                  <c:v>1.436305380620926E-3</c:v>
                </c:pt>
                <c:pt idx="38">
                  <c:v>1.4654959188721247E-3</c:v>
                </c:pt>
                <c:pt idx="39">
                  <c:v>1.1804942630185349E-3</c:v>
                </c:pt>
                <c:pt idx="40">
                  <c:v>9.6181871174584664E-4</c:v>
                </c:pt>
                <c:pt idx="41">
                  <c:v>8.5102403441503791E-4</c:v>
                </c:pt>
                <c:pt idx="42">
                  <c:v>7.9762129507268264E-4</c:v>
                </c:pt>
                <c:pt idx="43">
                  <c:v>7.2801941385103601E-4</c:v>
                </c:pt>
                <c:pt idx="44">
                  <c:v>6.8631039531478772E-4</c:v>
                </c:pt>
                <c:pt idx="45">
                  <c:v>6.9117788230776619E-4</c:v>
                </c:pt>
                <c:pt idx="46">
                  <c:v>6.4134935865064135E-4</c:v>
                </c:pt>
                <c:pt idx="47">
                  <c:v>6.1902082160945416E-4</c:v>
                </c:pt>
                <c:pt idx="48">
                  <c:v>5.3557334536024357E-4</c:v>
                </c:pt>
                <c:pt idx="49">
                  <c:v>4.3544524276072284E-4</c:v>
                </c:pt>
                <c:pt idx="50">
                  <c:v>3.5680051123655342E-4</c:v>
                </c:pt>
                <c:pt idx="51">
                  <c:v>2.7930071376849072E-4</c:v>
                </c:pt>
                <c:pt idx="52">
                  <c:v>2.7087805376673824E-4</c:v>
                </c:pt>
                <c:pt idx="53">
                  <c:v>2.6848409748037998E-4</c:v>
                </c:pt>
                <c:pt idx="54">
                  <c:v>2.7718550106609806E-4</c:v>
                </c:pt>
                <c:pt idx="55">
                  <c:v>2.6595744680851064E-4</c:v>
                </c:pt>
                <c:pt idx="56">
                  <c:v>2.340952905535665E-4</c:v>
                </c:pt>
                <c:pt idx="57">
                  <c:v>2.088205813564985E-4</c:v>
                </c:pt>
                <c:pt idx="58">
                  <c:v>2.2176227084565346E-4</c:v>
                </c:pt>
                <c:pt idx="59">
                  <c:v>2.5016081766850119E-4</c:v>
                </c:pt>
                <c:pt idx="60">
                  <c:v>3.3920323325635103E-4</c:v>
                </c:pt>
                <c:pt idx="61">
                  <c:v>3.994042783644733E-4</c:v>
                </c:pt>
                <c:pt idx="62">
                  <c:v>3.937007874015748E-4</c:v>
                </c:pt>
                <c:pt idx="63">
                  <c:v>3.8824553182943971E-4</c:v>
                </c:pt>
                <c:pt idx="64">
                  <c:v>4.5326151218550879E-4</c:v>
                </c:pt>
                <c:pt idx="65">
                  <c:v>5.1569651260233358E-4</c:v>
                </c:pt>
                <c:pt idx="66">
                  <c:v>5.0362363346026289E-4</c:v>
                </c:pt>
                <c:pt idx="67">
                  <c:v>4.8521256931608131E-4</c:v>
                </c:pt>
                <c:pt idx="68">
                  <c:v>4.9461898032394827E-4</c:v>
                </c:pt>
                <c:pt idx="69">
                  <c:v>5.0313173837149608E-4</c:v>
                </c:pt>
                <c:pt idx="70">
                  <c:v>5.3905714005684602E-4</c:v>
                </c:pt>
                <c:pt idx="71">
                  <c:v>5.5098907054466624E-4</c:v>
                </c:pt>
                <c:pt idx="72">
                  <c:v>6.6998797457481531E-4</c:v>
                </c:pt>
                <c:pt idx="73">
                  <c:v>8.2367968990882257E-4</c:v>
                </c:pt>
                <c:pt idx="74">
                  <c:v>9.8698576294872905E-4</c:v>
                </c:pt>
                <c:pt idx="75">
                  <c:v>1.0348757693184408E-3</c:v>
                </c:pt>
                <c:pt idx="76">
                  <c:v>2.0449212202480723E-3</c:v>
                </c:pt>
                <c:pt idx="77">
                  <c:v>2.3994740878711517E-3</c:v>
                </c:pt>
                <c:pt idx="78">
                  <c:v>2.467715125942974E-3</c:v>
                </c:pt>
                <c:pt idx="79">
                  <c:v>2.2264980758658604E-3</c:v>
                </c:pt>
                <c:pt idx="80">
                  <c:v>3.1547619047619046E-3</c:v>
                </c:pt>
                <c:pt idx="81">
                  <c:v>2.7706890266131971E-3</c:v>
                </c:pt>
                <c:pt idx="82">
                  <c:v>2.764716945646041E-3</c:v>
                </c:pt>
                <c:pt idx="83">
                  <c:v>2.2693390756998509E-3</c:v>
                </c:pt>
                <c:pt idx="84">
                  <c:v>2.4449035812672175E-3</c:v>
                </c:pt>
                <c:pt idx="85">
                  <c:v>2.5017253278122845E-3</c:v>
                </c:pt>
                <c:pt idx="86">
                  <c:v>2.5123910442659374E-3</c:v>
                </c:pt>
                <c:pt idx="87">
                  <c:v>2.1480451244011746E-3</c:v>
                </c:pt>
                <c:pt idx="88">
                  <c:v>1.9351245997494084E-3</c:v>
                </c:pt>
                <c:pt idx="89">
                  <c:v>1.9800528014080375E-3</c:v>
                </c:pt>
                <c:pt idx="90">
                  <c:v>2.1834061135371178E-3</c:v>
                </c:pt>
                <c:pt idx="91">
                  <c:v>2.0218002812939524E-3</c:v>
                </c:pt>
                <c:pt idx="92">
                  <c:v>1.7984445884640311E-3</c:v>
                </c:pt>
                <c:pt idx="93">
                  <c:v>1.7564802182810368E-3</c:v>
                </c:pt>
                <c:pt idx="94">
                  <c:v>1.7818574514038878E-3</c:v>
                </c:pt>
                <c:pt idx="95">
                  <c:v>1.6736401673640166E-3</c:v>
                </c:pt>
                <c:pt idx="96">
                  <c:v>1.3818891237197203E-3</c:v>
                </c:pt>
                <c:pt idx="97">
                  <c:v>1.0806363137685134E-3</c:v>
                </c:pt>
                <c:pt idx="98">
                  <c:v>9.6686950642325899E-4</c:v>
                </c:pt>
                <c:pt idx="99">
                  <c:v>8.4197598253275114E-4</c:v>
                </c:pt>
                <c:pt idx="100">
                  <c:v>7.1137026239067051E-4</c:v>
                </c:pt>
                <c:pt idx="101">
                  <c:v>3.5171637591446255E-4</c:v>
                </c:pt>
                <c:pt idx="102">
                  <c:v>3.5642713999427424E-4</c:v>
                </c:pt>
                <c:pt idx="103">
                  <c:v>3.0235474432214018E-4</c:v>
                </c:pt>
                <c:pt idx="104">
                  <c:v>3.0784943098920338E-4</c:v>
                </c:pt>
                <c:pt idx="105">
                  <c:v>2.5623644251626898E-4</c:v>
                </c:pt>
                <c:pt idx="106">
                  <c:v>2.5409836065573772E-4</c:v>
                </c:pt>
                <c:pt idx="107">
                  <c:v>2.5234824057198936E-4</c:v>
                </c:pt>
                <c:pt idx="108">
                  <c:v>3.077930582842174E-4</c:v>
                </c:pt>
                <c:pt idx="109">
                  <c:v>2.952271608988027E-4</c:v>
                </c:pt>
                <c:pt idx="110">
                  <c:v>3.548680618744313E-4</c:v>
                </c:pt>
                <c:pt idx="111">
                  <c:v>2.9450477130635078E-4</c:v>
                </c:pt>
                <c:pt idx="112">
                  <c:v>2.8175247086590944E-4</c:v>
                </c:pt>
                <c:pt idx="113">
                  <c:v>2.2574576726686375E-4</c:v>
                </c:pt>
                <c:pt idx="114">
                  <c:v>2.1871360165652906E-4</c:v>
                </c:pt>
                <c:pt idx="115">
                  <c:v>2.0390926640926642E-4</c:v>
                </c:pt>
                <c:pt idx="116">
                  <c:v>2.5146050292100585E-4</c:v>
                </c:pt>
                <c:pt idx="117">
                  <c:v>2.7955736750145602E-4</c:v>
                </c:pt>
                <c:pt idx="118">
                  <c:v>3.2189814115157929E-4</c:v>
                </c:pt>
                <c:pt idx="119">
                  <c:v>3.1353395304868441E-4</c:v>
                </c:pt>
                <c:pt idx="120">
                  <c:v>2.9538780445672826E-4</c:v>
                </c:pt>
                <c:pt idx="121">
                  <c:v>5.0996754751970331E-5</c:v>
                </c:pt>
                <c:pt idx="122">
                  <c:v>8.264462809917356E-5</c:v>
                </c:pt>
                <c:pt idx="123">
                  <c:v>6.8821689259645463E-5</c:v>
                </c:pt>
                <c:pt idx="124">
                  <c:v>6.993006993006993E-5</c:v>
                </c:pt>
                <c:pt idx="125">
                  <c:v>8.4538793913206832E-5</c:v>
                </c:pt>
                <c:pt idx="126">
                  <c:v>1.4469772051536176E-4</c:v>
                </c:pt>
                <c:pt idx="127">
                  <c:v>1.269169751454257E-4</c:v>
                </c:pt>
                <c:pt idx="128">
                  <c:v>1.4194076702606797E-4</c:v>
                </c:pt>
                <c:pt idx="129">
                  <c:v>1.2807988711603169E-4</c:v>
                </c:pt>
                <c:pt idx="130">
                  <c:v>1.1245826743981725E-4</c:v>
                </c:pt>
                <c:pt idx="131">
                  <c:v>7.1555176262062632E-5</c:v>
                </c:pt>
                <c:pt idx="132">
                  <c:v>6.5406976744186051E-5</c:v>
                </c:pt>
                <c:pt idx="133">
                  <c:v>6.0563939634630658E-5</c:v>
                </c:pt>
                <c:pt idx="134">
                  <c:v>5.1263273526180886E-5</c:v>
                </c:pt>
                <c:pt idx="135">
                  <c:v>5.1501396648044691E-5</c:v>
                </c:pt>
                <c:pt idx="136">
                  <c:v>6.3662670525010341E-5</c:v>
                </c:pt>
                <c:pt idx="137">
                  <c:v>7.2750753336203185E-5</c:v>
                </c:pt>
              </c:numCache>
            </c:numRef>
          </c:val>
          <c:smooth val="0"/>
          <c:extLst>
            <c:ext xmlns:c16="http://schemas.microsoft.com/office/drawing/2014/chart" uri="{C3380CC4-5D6E-409C-BE32-E72D297353CC}">
              <c16:uniqueId val="{00000001-6179-4902-814B-968531D91C07}"/>
            </c:ext>
          </c:extLst>
        </c:ser>
        <c:dLbls>
          <c:showLegendKey val="0"/>
          <c:showVal val="0"/>
          <c:showCatName val="0"/>
          <c:showSerName val="0"/>
          <c:showPercent val="0"/>
          <c:showBubbleSize val="0"/>
        </c:dLbls>
        <c:smooth val="0"/>
        <c:axId val="748799792"/>
        <c:axId val="748800272"/>
      </c:lineChart>
      <c:dateAx>
        <c:axId val="748799792"/>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48800272"/>
        <c:crosses val="autoZero"/>
        <c:auto val="1"/>
        <c:lblOffset val="100"/>
        <c:baseTimeUnit val="months"/>
        <c:majorUnit val="24"/>
        <c:majorTimeUnit val="months"/>
      </c:dateAx>
      <c:valAx>
        <c:axId val="74880027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48799792"/>
        <c:crosses val="autoZero"/>
        <c:crossBetween val="between"/>
      </c:valAx>
      <c:spPr>
        <a:noFill/>
        <a:ln>
          <a:noFill/>
        </a:ln>
        <a:effectLst/>
      </c:spPr>
    </c:plotArea>
    <c:legend>
      <c:legendPos val="b"/>
      <c:layout>
        <c:manualLayout>
          <c:xMode val="edge"/>
          <c:yMode val="edge"/>
          <c:x val="0.42077781142741771"/>
          <c:y val="0.12262367273880331"/>
          <c:w val="0.25914736018574602"/>
          <c:h val="0.10859611845556139"/>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UK: Arrears vs model</a:t>
            </a:r>
          </a:p>
        </c:rich>
      </c:tx>
      <c:layout>
        <c:manualLayout>
          <c:xMode val="edge"/>
          <c:yMode val="edge"/>
          <c:x val="1.8970065429831273E-3"/>
          <c:y val="1.3878247917972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76526130761237"/>
          <c:y val="0.16928406466512699"/>
          <c:w val="0.87001351508916069"/>
          <c:h val="0.67481187830735934"/>
        </c:manualLayout>
      </c:layout>
      <c:lineChart>
        <c:grouping val="standard"/>
        <c:varyColors val="0"/>
        <c:ser>
          <c:idx val="0"/>
          <c:order val="0"/>
          <c:tx>
            <c:v>ARR (actual)</c:v>
          </c:tx>
          <c:spPr>
            <a:ln w="38100" cap="rnd">
              <a:solidFill>
                <a:srgbClr val="BD1B21"/>
              </a:solidFill>
              <a:prstDash val="solid"/>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output'!$B$5:$B$272</c:f>
              <c:numCache>
                <c:formatCode>General</c:formatCode>
                <c:ptCount val="268"/>
                <c:pt idx="4" formatCode="0">
                  <c:v>427.5</c:v>
                </c:pt>
                <c:pt idx="5" formatCode="0">
                  <c:v>429.8</c:v>
                </c:pt>
                <c:pt idx="6" formatCode="0">
                  <c:v>413.75</c:v>
                </c:pt>
                <c:pt idx="7" formatCode="0">
                  <c:v>397.7</c:v>
                </c:pt>
                <c:pt idx="8" formatCode="0">
                  <c:v>373.8</c:v>
                </c:pt>
                <c:pt idx="9" formatCode="0">
                  <c:v>349.9</c:v>
                </c:pt>
                <c:pt idx="10" formatCode="0">
                  <c:v>323.35000000000002</c:v>
                </c:pt>
                <c:pt idx="11" formatCode="0">
                  <c:v>296.8</c:v>
                </c:pt>
                <c:pt idx="12" formatCode="0">
                  <c:v>281.8</c:v>
                </c:pt>
                <c:pt idx="13" formatCode="0">
                  <c:v>266.8</c:v>
                </c:pt>
                <c:pt idx="14" formatCode="0">
                  <c:v>260.35000000000002</c:v>
                </c:pt>
                <c:pt idx="15" formatCode="0">
                  <c:v>253.9</c:v>
                </c:pt>
                <c:pt idx="16" formatCode="0">
                  <c:v>257.25</c:v>
                </c:pt>
                <c:pt idx="17" formatCode="0">
                  <c:v>260.60000000000002</c:v>
                </c:pt>
                <c:pt idx="18" formatCode="0">
                  <c:v>260.8</c:v>
                </c:pt>
                <c:pt idx="19" formatCode="0">
                  <c:v>261</c:v>
                </c:pt>
                <c:pt idx="20" formatCode="0">
                  <c:v>246.7</c:v>
                </c:pt>
                <c:pt idx="21" formatCode="0">
                  <c:v>232.4</c:v>
                </c:pt>
                <c:pt idx="22" formatCode="0">
                  <c:v>220.4</c:v>
                </c:pt>
                <c:pt idx="23" formatCode="0">
                  <c:v>208.4</c:v>
                </c:pt>
                <c:pt idx="24" formatCode="0">
                  <c:v>204.4</c:v>
                </c:pt>
                <c:pt idx="25" formatCode="0">
                  <c:v>200.4</c:v>
                </c:pt>
                <c:pt idx="26" formatCode="0">
                  <c:v>184</c:v>
                </c:pt>
                <c:pt idx="27" formatCode="0">
                  <c:v>167.6</c:v>
                </c:pt>
                <c:pt idx="28" formatCode="0">
                  <c:v>162.55000000000001</c:v>
                </c:pt>
                <c:pt idx="29" formatCode="0">
                  <c:v>157.5</c:v>
                </c:pt>
                <c:pt idx="30" formatCode="0">
                  <c:v>148.85</c:v>
                </c:pt>
                <c:pt idx="31" formatCode="0">
                  <c:v>140.19999999999999</c:v>
                </c:pt>
                <c:pt idx="32" formatCode="0">
                  <c:v>129.94999999999999</c:v>
                </c:pt>
                <c:pt idx="33" formatCode="0">
                  <c:v>119.7</c:v>
                </c:pt>
                <c:pt idx="34" formatCode="0">
                  <c:v>111.45</c:v>
                </c:pt>
                <c:pt idx="35" formatCode="0">
                  <c:v>103.2</c:v>
                </c:pt>
                <c:pt idx="36" formatCode="0">
                  <c:v>103.55</c:v>
                </c:pt>
                <c:pt idx="37" formatCode="0">
                  <c:v>103.9</c:v>
                </c:pt>
                <c:pt idx="38" formatCode="0">
                  <c:v>98.85</c:v>
                </c:pt>
                <c:pt idx="39" formatCode="0">
                  <c:v>93.8</c:v>
                </c:pt>
                <c:pt idx="40" formatCode="0">
                  <c:v>93.75</c:v>
                </c:pt>
                <c:pt idx="41" formatCode="0">
                  <c:v>93.7</c:v>
                </c:pt>
                <c:pt idx="42" formatCode="0">
                  <c:v>99.25</c:v>
                </c:pt>
                <c:pt idx="43" formatCode="0">
                  <c:v>104.8</c:v>
                </c:pt>
                <c:pt idx="44" formatCode="0">
                  <c:v>112.05</c:v>
                </c:pt>
                <c:pt idx="45" formatCode="0">
                  <c:v>119.3</c:v>
                </c:pt>
                <c:pt idx="46" formatCode="0">
                  <c:v>119.3</c:v>
                </c:pt>
                <c:pt idx="47" formatCode="0">
                  <c:v>119.3</c:v>
                </c:pt>
                <c:pt idx="48" formatCode="0">
                  <c:v>118.5</c:v>
                </c:pt>
                <c:pt idx="49" formatCode="0">
                  <c:v>117.7</c:v>
                </c:pt>
                <c:pt idx="50" formatCode="0">
                  <c:v>115.35</c:v>
                </c:pt>
                <c:pt idx="51" formatCode="0">
                  <c:v>113</c:v>
                </c:pt>
                <c:pt idx="52" formatCode="0">
                  <c:v>117.1</c:v>
                </c:pt>
                <c:pt idx="53" formatCode="0">
                  <c:v>121.2</c:v>
                </c:pt>
                <c:pt idx="54" formatCode="0">
                  <c:v>125.35</c:v>
                </c:pt>
                <c:pt idx="55" formatCode="0">
                  <c:v>129.5</c:v>
                </c:pt>
                <c:pt idx="56" formatCode="0">
                  <c:v>127</c:v>
                </c:pt>
                <c:pt idx="57" formatCode="0">
                  <c:v>139.69999999999999</c:v>
                </c:pt>
                <c:pt idx="58" formatCode="0">
                  <c:v>150.80000000000001</c:v>
                </c:pt>
                <c:pt idx="59" formatCode="0">
                  <c:v>182.6</c:v>
                </c:pt>
                <c:pt idx="60" formatCode="0">
                  <c:v>209.6</c:v>
                </c:pt>
                <c:pt idx="61" formatCode="0">
                  <c:v>216.4</c:v>
                </c:pt>
                <c:pt idx="62" formatCode="0">
                  <c:v>207.2</c:v>
                </c:pt>
                <c:pt idx="63" formatCode="0">
                  <c:v>199.6</c:v>
                </c:pt>
                <c:pt idx="64" formatCode="0">
                  <c:v>196.5</c:v>
                </c:pt>
                <c:pt idx="65" formatCode="0">
                  <c:v>185.5</c:v>
                </c:pt>
                <c:pt idx="66" formatCode="0">
                  <c:v>179.8</c:v>
                </c:pt>
                <c:pt idx="67" formatCode="0">
                  <c:v>175.8</c:v>
                </c:pt>
                <c:pt idx="68" formatCode="0">
                  <c:v>171.9</c:v>
                </c:pt>
                <c:pt idx="69" formatCode="0">
                  <c:v>169.2</c:v>
                </c:pt>
                <c:pt idx="70" formatCode="0">
                  <c:v>165.3</c:v>
                </c:pt>
                <c:pt idx="71" formatCode="0">
                  <c:v>161.4</c:v>
                </c:pt>
                <c:pt idx="72" formatCode="0">
                  <c:v>159.1</c:v>
                </c:pt>
                <c:pt idx="73" formatCode="0">
                  <c:v>158.69999999999999</c:v>
                </c:pt>
                <c:pt idx="74" formatCode="0">
                  <c:v>159.1</c:v>
                </c:pt>
                <c:pt idx="75" formatCode="0">
                  <c:v>157.9</c:v>
                </c:pt>
                <c:pt idx="76" formatCode="0">
                  <c:v>159.6</c:v>
                </c:pt>
                <c:pt idx="77" formatCode="0">
                  <c:v>154.9</c:v>
                </c:pt>
                <c:pt idx="78" formatCode="0">
                  <c:v>149.4</c:v>
                </c:pt>
                <c:pt idx="79" formatCode="0">
                  <c:v>144.6</c:v>
                </c:pt>
                <c:pt idx="80" formatCode="0">
                  <c:v>138.19999999999999</c:v>
                </c:pt>
                <c:pt idx="81" formatCode="0">
                  <c:v>129.16999999999999</c:v>
                </c:pt>
                <c:pt idx="82" formatCode="0">
                  <c:v>122.11</c:v>
                </c:pt>
                <c:pt idx="83" formatCode="0">
                  <c:v>114.41</c:v>
                </c:pt>
                <c:pt idx="84" formatCode="0">
                  <c:v>111.19</c:v>
                </c:pt>
                <c:pt idx="85" formatCode="0">
                  <c:v>106.73</c:v>
                </c:pt>
                <c:pt idx="86" formatCode="0">
                  <c:v>104.97</c:v>
                </c:pt>
                <c:pt idx="87" formatCode="0">
                  <c:v>101.54</c:v>
                </c:pt>
                <c:pt idx="88" formatCode="0">
                  <c:v>95.59</c:v>
                </c:pt>
                <c:pt idx="89" formatCode="0">
                  <c:v>93.14</c:v>
                </c:pt>
                <c:pt idx="90" formatCode="0">
                  <c:v>92.89</c:v>
                </c:pt>
                <c:pt idx="91" formatCode="0">
                  <c:v>93.48</c:v>
                </c:pt>
                <c:pt idx="92" formatCode="0">
                  <c:v>90.74</c:v>
                </c:pt>
                <c:pt idx="93" formatCode="0">
                  <c:v>88.26</c:v>
                </c:pt>
                <c:pt idx="94" formatCode="0">
                  <c:v>86.89</c:v>
                </c:pt>
                <c:pt idx="95" formatCode="0">
                  <c:v>85.96</c:v>
                </c:pt>
                <c:pt idx="96" formatCode="0">
                  <c:v>84.17</c:v>
                </c:pt>
                <c:pt idx="97" formatCode="0">
                  <c:v>82.68</c:v>
                </c:pt>
                <c:pt idx="98" formatCode="0">
                  <c:v>83.59</c:v>
                </c:pt>
                <c:pt idx="99" formatCode="0">
                  <c:v>89.92</c:v>
                </c:pt>
                <c:pt idx="100" formatCode="0">
                  <c:v>86.47</c:v>
                </c:pt>
                <c:pt idx="101" formatCode="0">
                  <c:v>85.89</c:v>
                </c:pt>
                <c:pt idx="102" formatCode="0">
                  <c:v>81.400000000000006</c:v>
                </c:pt>
                <c:pt idx="103" formatCode="0">
                  <c:v>80.59</c:v>
                </c:pt>
                <c:pt idx="104" formatCode="0">
                  <c:v>82.29</c:v>
                </c:pt>
                <c:pt idx="105" formatCode="0">
                  <c:v>85.51</c:v>
                </c:pt>
                <c:pt idx="106" formatCode="0">
                  <c:v>86.12</c:v>
                </c:pt>
                <c:pt idx="107" formatCode="0">
                  <c:v>89.31</c:v>
                </c:pt>
                <c:pt idx="108" formatCode="0">
                  <c:v>90.19</c:v>
                </c:pt>
                <c:pt idx="109" formatCode="0">
                  <c:v>88.64</c:v>
                </c:pt>
                <c:pt idx="110" formatCode="0">
                  <c:v>86.24</c:v>
                </c:pt>
                <c:pt idx="111" formatCode="0">
                  <c:v>85.65</c:v>
                </c:pt>
                <c:pt idx="112" formatCode="0">
                  <c:v>81.569999999999993</c:v>
                </c:pt>
                <c:pt idx="113" formatCode="0">
                  <c:v>80.64</c:v>
                </c:pt>
                <c:pt idx="114" formatCode="0">
                  <c:v>80.180000000000007</c:v>
                </c:pt>
                <c:pt idx="115" formatCode="0">
                  <c:v>81.239999999999995</c:v>
                </c:pt>
                <c:pt idx="116" formatCode="0">
                  <c:v>83.64</c:v>
                </c:pt>
                <c:pt idx="117" formatCode="0">
                  <c:v>90.84</c:v>
                </c:pt>
                <c:pt idx="118" formatCode="0">
                  <c:v>97.93</c:v>
                </c:pt>
                <c:pt idx="119" formatCode="0">
                  <c:v>107.26</c:v>
                </c:pt>
                <c:pt idx="120" formatCode="0">
                  <c:v>109.92</c:v>
                </c:pt>
                <c:pt idx="121" formatCode="0">
                  <c:v>109.66</c:v>
                </c:pt>
              </c:numCache>
            </c:numRef>
          </c:val>
          <c:smooth val="0"/>
          <c:extLst>
            <c:ext xmlns:c16="http://schemas.microsoft.com/office/drawing/2014/chart" uri="{C3380CC4-5D6E-409C-BE32-E72D297353CC}">
              <c16:uniqueId val="{00000000-C192-44C7-87D3-50ECDF986EED}"/>
            </c:ext>
          </c:extLst>
        </c:ser>
        <c:ser>
          <c:idx val="1"/>
          <c:order val="1"/>
          <c:tx>
            <c:v>ARR (eq 1)</c:v>
          </c:tx>
          <c:spPr>
            <a:ln w="38100" cap="rnd">
              <a:solidFill>
                <a:srgbClr val="003469"/>
              </a:solidFill>
              <a:prstDash val="solid"/>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output'!$M$5:$M$272</c:f>
              <c:numCache>
                <c:formatCode>General</c:formatCode>
                <c:ptCount val="268"/>
                <c:pt idx="4" formatCode="#,##0">
                  <c:v>359712.89807151561</c:v>
                </c:pt>
                <c:pt idx="5" formatCode="#,##0">
                  <c:v>364156.34493449487</c:v>
                </c:pt>
                <c:pt idx="6" formatCode="#,##0">
                  <c:v>356135.76972217986</c:v>
                </c:pt>
                <c:pt idx="7" formatCode="#,##0">
                  <c:v>360137.15543932625</c:v>
                </c:pt>
                <c:pt idx="8" formatCode="#,##0">
                  <c:v>335864.6952591014</c:v>
                </c:pt>
                <c:pt idx="9" formatCode="#,##0">
                  <c:v>311791.67287803121</c:v>
                </c:pt>
                <c:pt idx="10" formatCode="#,##0">
                  <c:v>301727.51284907531</c:v>
                </c:pt>
                <c:pt idx="11" formatCode="#,##0">
                  <c:v>288082.44842976402</c:v>
                </c:pt>
                <c:pt idx="12" formatCode="#,##0">
                  <c:v>281106.30693923199</c:v>
                </c:pt>
                <c:pt idx="13" formatCode="#,##0">
                  <c:v>267691.54898538248</c:v>
                </c:pt>
                <c:pt idx="14" formatCode="#,##0">
                  <c:v>271453.36757878179</c:v>
                </c:pt>
                <c:pt idx="15" formatCode="#,##0">
                  <c:v>267992.6169978719</c:v>
                </c:pt>
                <c:pt idx="16" formatCode="#,##0">
                  <c:v>250302.55832268449</c:v>
                </c:pt>
                <c:pt idx="17" formatCode="#,##0">
                  <c:v>257619.49338178791</c:v>
                </c:pt>
                <c:pt idx="18" formatCode="#,##0">
                  <c:v>250308.85233682636</c:v>
                </c:pt>
                <c:pt idx="19" formatCode="#,##0">
                  <c:v>248096.47435299473</c:v>
                </c:pt>
                <c:pt idx="20" formatCode="#,##0">
                  <c:v>225108.22761499157</c:v>
                </c:pt>
                <c:pt idx="21" formatCode="#,##0">
                  <c:v>220871.86557379866</c:v>
                </c:pt>
                <c:pt idx="22" formatCode="#,##0">
                  <c:v>204832.08886029277</c:v>
                </c:pt>
                <c:pt idx="23" formatCode="#,##0">
                  <c:v>199465.12889569841</c:v>
                </c:pt>
                <c:pt idx="24" formatCode="#,##0">
                  <c:v>194953.96587259005</c:v>
                </c:pt>
                <c:pt idx="25" formatCode="#,##0">
                  <c:v>196654.65926115896</c:v>
                </c:pt>
                <c:pt idx="26" formatCode="#,##0">
                  <c:v>188711.73624085361</c:v>
                </c:pt>
                <c:pt idx="27" formatCode="#,##0">
                  <c:v>183048.09505441849</c:v>
                </c:pt>
                <c:pt idx="28" formatCode="#,##0">
                  <c:v>177380.04750426087</c:v>
                </c:pt>
                <c:pt idx="29" formatCode="#,##0">
                  <c:v>170586.88240781869</c:v>
                </c:pt>
                <c:pt idx="30" formatCode="#,##0">
                  <c:v>160591.64465744991</c:v>
                </c:pt>
                <c:pt idx="31" formatCode="#,##0">
                  <c:v>156976.53931706084</c:v>
                </c:pt>
                <c:pt idx="32" formatCode="#,##0">
                  <c:v>148060.57100880303</c:v>
                </c:pt>
                <c:pt idx="33" formatCode="#,##0">
                  <c:v>135836.95855346919</c:v>
                </c:pt>
                <c:pt idx="34" formatCode="#,##0">
                  <c:v>129385.08692933399</c:v>
                </c:pt>
                <c:pt idx="35" formatCode="#,##0">
                  <c:v>124694.34710613907</c:v>
                </c:pt>
                <c:pt idx="36" formatCode="#,##0">
                  <c:v>118474.07978405482</c:v>
                </c:pt>
                <c:pt idx="37" formatCode="#,##0">
                  <c:v>118035.65686485241</c:v>
                </c:pt>
                <c:pt idx="38" formatCode="#,##0">
                  <c:v>112269.81908343993</c:v>
                </c:pt>
                <c:pt idx="39" formatCode="#,##0">
                  <c:v>112104.19124992697</c:v>
                </c:pt>
                <c:pt idx="40" formatCode="#,##0">
                  <c:v>111657.49950027862</c:v>
                </c:pt>
                <c:pt idx="41" formatCode="#,##0">
                  <c:v>110493.48094882844</c:v>
                </c:pt>
                <c:pt idx="42" formatCode="#,##0">
                  <c:v>109480.62968376317</c:v>
                </c:pt>
                <c:pt idx="43" formatCode="#,##0">
                  <c:v>110161.19494000747</c:v>
                </c:pt>
                <c:pt idx="44" formatCode="#,##0">
                  <c:v>109227.19078710627</c:v>
                </c:pt>
                <c:pt idx="45" formatCode="#,##0">
                  <c:v>108386.92954840766</c:v>
                </c:pt>
                <c:pt idx="46" formatCode="#,##0">
                  <c:v>110267.27098707794</c:v>
                </c:pt>
                <c:pt idx="47" formatCode="#,##0">
                  <c:v>111336.10259360194</c:v>
                </c:pt>
                <c:pt idx="48" formatCode="#,##0">
                  <c:v>115566.91987090344</c:v>
                </c:pt>
                <c:pt idx="49" formatCode="#,##0">
                  <c:v>116034.48200565731</c:v>
                </c:pt>
                <c:pt idx="50" formatCode="#,##0">
                  <c:v>118065.9840926484</c:v>
                </c:pt>
                <c:pt idx="51" formatCode="#,##0">
                  <c:v>118673.53859720603</c:v>
                </c:pt>
                <c:pt idx="52" formatCode="#,##0">
                  <c:v>119819.30806066362</c:v>
                </c:pt>
                <c:pt idx="53" formatCode="#,##0">
                  <c:v>122054.03482260348</c:v>
                </c:pt>
                <c:pt idx="54" formatCode="#,##0">
                  <c:v>121740.90591813544</c:v>
                </c:pt>
                <c:pt idx="55" formatCode="#,##0">
                  <c:v>124725.91705498984</c:v>
                </c:pt>
                <c:pt idx="56" formatCode="#,##0">
                  <c:v>123040.86819327784</c:v>
                </c:pt>
                <c:pt idx="57" formatCode="#,##0">
                  <c:v>130720.02755488243</c:v>
                </c:pt>
                <c:pt idx="58" formatCode="#,##0">
                  <c:v>145497.00064508367</c:v>
                </c:pt>
                <c:pt idx="59" formatCode="#,##0">
                  <c:v>163808.2905510776</c:v>
                </c:pt>
                <c:pt idx="60" formatCode="#,##0">
                  <c:v>175993.83576642218</c:v>
                </c:pt>
                <c:pt idx="61" formatCode="#,##0">
                  <c:v>166598.13338049021</c:v>
                </c:pt>
                <c:pt idx="62" formatCode="#,##0">
                  <c:v>169867.53614711092</c:v>
                </c:pt>
                <c:pt idx="63" formatCode="#,##0">
                  <c:v>166471.18734103034</c:v>
                </c:pt>
                <c:pt idx="64" formatCode="#,##0">
                  <c:v>165224.78360537358</c:v>
                </c:pt>
                <c:pt idx="65" formatCode="#,##0">
                  <c:v>173863.77264198908</c:v>
                </c:pt>
                <c:pt idx="66" formatCode="#,##0">
                  <c:v>172532.33795056396</c:v>
                </c:pt>
                <c:pt idx="67" formatCode="#,##0">
                  <c:v>169893.12630611134</c:v>
                </c:pt>
                <c:pt idx="68" formatCode="#,##0">
                  <c:v>169378.81244348464</c:v>
                </c:pt>
                <c:pt idx="69" formatCode="#,##0">
                  <c:v>167604.90092207733</c:v>
                </c:pt>
                <c:pt idx="70" formatCode="#,##0">
                  <c:v>171563.84402822575</c:v>
                </c:pt>
                <c:pt idx="71" formatCode="#,##0">
                  <c:v>178117.60842181099</c:v>
                </c:pt>
                <c:pt idx="72" formatCode="#,##0">
                  <c:v>179553.945166702</c:v>
                </c:pt>
                <c:pt idx="73" formatCode="#,##0">
                  <c:v>177183.03509497028</c:v>
                </c:pt>
                <c:pt idx="74" formatCode="#,##0">
                  <c:v>178065.65013338512</c:v>
                </c:pt>
                <c:pt idx="75" formatCode="#,##0">
                  <c:v>173095.08626961982</c:v>
                </c:pt>
                <c:pt idx="76" formatCode="#,##0">
                  <c:v>171821.92647807999</c:v>
                </c:pt>
                <c:pt idx="77" formatCode="#,##0">
                  <c:v>167540.877419116</c:v>
                </c:pt>
                <c:pt idx="78" formatCode="#,##0">
                  <c:v>162978.99529972317</c:v>
                </c:pt>
                <c:pt idx="79" formatCode="#,##0">
                  <c:v>159069.88429197832</c:v>
                </c:pt>
                <c:pt idx="80" formatCode="#,##0">
                  <c:v>151233.43390634572</c:v>
                </c:pt>
                <c:pt idx="81" formatCode="#,##0">
                  <c:v>141242.65276584052</c:v>
                </c:pt>
                <c:pt idx="82" formatCode="#,##0">
                  <c:v>133258.56302682284</c:v>
                </c:pt>
                <c:pt idx="83" formatCode="#,##0">
                  <c:v>125184.44536332121</c:v>
                </c:pt>
                <c:pt idx="84" formatCode="#,##0">
                  <c:v>118694.4782540579</c:v>
                </c:pt>
                <c:pt idx="85" formatCode="#,##0">
                  <c:v>114731.5570613319</c:v>
                </c:pt>
                <c:pt idx="86" formatCode="#,##0">
                  <c:v>113189.76286558365</c:v>
                </c:pt>
                <c:pt idx="87" formatCode="#,##0">
                  <c:v>108272.96699138296</c:v>
                </c:pt>
                <c:pt idx="88" formatCode="#,##0">
                  <c:v>103652.5132645821</c:v>
                </c:pt>
                <c:pt idx="89" formatCode="#,##0">
                  <c:v>101096.94767958154</c:v>
                </c:pt>
                <c:pt idx="90" formatCode="#,##0">
                  <c:v>97767.368971664459</c:v>
                </c:pt>
                <c:pt idx="91" formatCode="#,##0">
                  <c:v>94754.05419343448</c:v>
                </c:pt>
                <c:pt idx="92" formatCode="#,##0">
                  <c:v>91382.685665107187</c:v>
                </c:pt>
                <c:pt idx="93" formatCode="#,##0">
                  <c:v>89836.985913483033</c:v>
                </c:pt>
                <c:pt idx="94" formatCode="#,##0">
                  <c:v>88260.900226272162</c:v>
                </c:pt>
                <c:pt idx="95" formatCode="#,##0">
                  <c:v>86748.965014019326</c:v>
                </c:pt>
                <c:pt idx="96" formatCode="#,##0">
                  <c:v>86885.104975667491</c:v>
                </c:pt>
                <c:pt idx="97" formatCode="#,##0">
                  <c:v>86017.154191815702</c:v>
                </c:pt>
                <c:pt idx="98" formatCode="#,##0">
                  <c:v>83802.460383806829</c:v>
                </c:pt>
                <c:pt idx="99" formatCode="#,##0">
                  <c:v>84727.716463621226</c:v>
                </c:pt>
                <c:pt idx="100" formatCode="#,##0">
                  <c:v>85212.54537787546</c:v>
                </c:pt>
                <c:pt idx="101" formatCode="#,##0">
                  <c:v>84047.28887270276</c:v>
                </c:pt>
                <c:pt idx="102" formatCode="#,##0">
                  <c:v>85874.284046630855</c:v>
                </c:pt>
                <c:pt idx="103" formatCode="#,##0">
                  <c:v>86582.374086460768</c:v>
                </c:pt>
                <c:pt idx="104" formatCode="#,##0">
                  <c:v>86150.683390869992</c:v>
                </c:pt>
                <c:pt idx="105" formatCode="#,##0">
                  <c:v>86288.824273826263</c:v>
                </c:pt>
                <c:pt idx="106" formatCode="#,##0">
                  <c:v>84566.292213566092</c:v>
                </c:pt>
                <c:pt idx="107" formatCode="#,##0">
                  <c:v>90908.187669355713</c:v>
                </c:pt>
                <c:pt idx="108" formatCode="#,##0">
                  <c:v>92498.170699578171</c:v>
                </c:pt>
                <c:pt idx="109" formatCode="#,##0">
                  <c:v>89701.033613128835</c:v>
                </c:pt>
                <c:pt idx="110" formatCode="#,##0">
                  <c:v>88248.157500152185</c:v>
                </c:pt>
                <c:pt idx="111" formatCode="#,##0">
                  <c:v>83550.100904550782</c:v>
                </c:pt>
                <c:pt idx="112" formatCode="#,##0">
                  <c:v>80131.885534363595</c:v>
                </c:pt>
                <c:pt idx="113" formatCode="#,##0">
                  <c:v>76001.984631577303</c:v>
                </c:pt>
                <c:pt idx="114" formatCode="#,##0">
                  <c:v>73882.49791969647</c:v>
                </c:pt>
                <c:pt idx="115" formatCode="#,##0">
                  <c:v>71729.840309014384</c:v>
                </c:pt>
                <c:pt idx="116" formatCode="#,##0">
                  <c:v>71961.644124383049</c:v>
                </c:pt>
                <c:pt idx="117" formatCode="#,##0">
                  <c:v>73389.95319134304</c:v>
                </c:pt>
                <c:pt idx="118" formatCode="#,##0">
                  <c:v>74807.397325751299</c:v>
                </c:pt>
                <c:pt idx="119" formatCode="#,##0">
                  <c:v>75001.46554888133</c:v>
                </c:pt>
                <c:pt idx="120" formatCode="#,##0">
                  <c:v>75513.559059684601</c:v>
                </c:pt>
                <c:pt idx="121" formatCode="#,##0">
                  <c:v>78865.305746159458</c:v>
                </c:pt>
                <c:pt idx="122" formatCode="#,##0">
                  <c:v>77981.213531619374</c:v>
                </c:pt>
                <c:pt idx="123" formatCode="#,##0">
                  <c:v>77663.851577529393</c:v>
                </c:pt>
                <c:pt idx="124" formatCode="#,##0">
                  <c:v>78726.328804096498</c:v>
                </c:pt>
                <c:pt idx="125" formatCode="#,##0">
                  <c:v>77852.28136568061</c:v>
                </c:pt>
                <c:pt idx="126" formatCode="#,##0">
                  <c:v>78458.295149789832</c:v>
                </c:pt>
                <c:pt idx="127" formatCode="#,##0">
                  <c:v>78015.252537458597</c:v>
                </c:pt>
                <c:pt idx="128" formatCode="#,##0">
                  <c:v>77679.729394107824</c:v>
                </c:pt>
                <c:pt idx="129" formatCode="#,##0">
                  <c:v>77427.728060104419</c:v>
                </c:pt>
                <c:pt idx="130" formatCode="#,##0">
                  <c:v>77037.293872278286</c:v>
                </c:pt>
                <c:pt idx="131" formatCode="#,##0">
                  <c:v>76861.222791419656</c:v>
                </c:pt>
                <c:pt idx="132" formatCode="#,##0">
                  <c:v>76732.79243501756</c:v>
                </c:pt>
                <c:pt idx="133" formatCode="#,##0">
                  <c:v>76644.928372792929</c:v>
                </c:pt>
                <c:pt idx="134" formatCode="#,##0">
                  <c:v>76372.384111760621</c:v>
                </c:pt>
                <c:pt idx="135" formatCode="#,##0">
                  <c:v>76001.268863944191</c:v>
                </c:pt>
                <c:pt idx="136" formatCode="#,##0">
                  <c:v>75311.114225060897</c:v>
                </c:pt>
                <c:pt idx="137" formatCode="#,##0">
                  <c:v>74777.751943547264</c:v>
                </c:pt>
                <c:pt idx="138" formatCode="#,##0">
                  <c:v>74238.14650669563</c:v>
                </c:pt>
                <c:pt idx="139" formatCode="#,##0">
                  <c:v>73488.955631623903</c:v>
                </c:pt>
                <c:pt idx="140" formatCode="#,##0">
                  <c:v>72810.706422329415</c:v>
                </c:pt>
                <c:pt idx="141" formatCode="#,##0">
                  <c:v>72249.889496541829</c:v>
                </c:pt>
                <c:pt idx="142" formatCode="#,##0">
                  <c:v>71781.949257824075</c:v>
                </c:pt>
                <c:pt idx="143" formatCode="#,##0">
                  <c:v>71398.418338466625</c:v>
                </c:pt>
                <c:pt idx="144" formatCode="#,##0">
                  <c:v>71100.366839340757</c:v>
                </c:pt>
                <c:pt idx="145" formatCode="#,##0">
                  <c:v>70889.700271406575</c:v>
                </c:pt>
                <c:pt idx="146" formatCode="#,##0">
                  <c:v>70753.659628890353</c:v>
                </c:pt>
                <c:pt idx="147" formatCode="#,##0">
                  <c:v>70675.12096266156</c:v>
                </c:pt>
                <c:pt idx="148" formatCode="#,##0">
                  <c:v>70648.398706895867</c:v>
                </c:pt>
                <c:pt idx="149" formatCode="#,##0">
                  <c:v>70854.6374467024</c:v>
                </c:pt>
                <c:pt idx="150" formatCode="#,##0">
                  <c:v>71092.797523672183</c:v>
                </c:pt>
                <c:pt idx="151" formatCode="#,##0">
                  <c:v>71345.168125838609</c:v>
                </c:pt>
                <c:pt idx="152" formatCode="#,##0">
                  <c:v>71594.79382311074</c:v>
                </c:pt>
                <c:pt idx="153" formatCode="#,##0">
                  <c:v>71869.862562619994</c:v>
                </c:pt>
                <c:pt idx="154" formatCode="#,##0">
                  <c:v>72143.730390477212</c:v>
                </c:pt>
                <c:pt idx="155" formatCode="#,##0">
                  <c:v>72400.819217814365</c:v>
                </c:pt>
                <c:pt idx="156" formatCode="#,##0">
                  <c:v>72637.170343523976</c:v>
                </c:pt>
                <c:pt idx="157" formatCode="#,##0">
                  <c:v>72873.091712541049</c:v>
                </c:pt>
                <c:pt idx="158" formatCode="#,##0">
                  <c:v>73075.71893427211</c:v>
                </c:pt>
                <c:pt idx="159" formatCode="#,##0">
                  <c:v>73237.253060806484</c:v>
                </c:pt>
                <c:pt idx="160" formatCode="#,##0">
                  <c:v>73355.353966703668</c:v>
                </c:pt>
                <c:pt idx="161" formatCode="#,##0">
                  <c:v>73460.075189557392</c:v>
                </c:pt>
                <c:pt idx="162" formatCode="#,##0">
                  <c:v>73521.319747350601</c:v>
                </c:pt>
                <c:pt idx="163" formatCode="#,##0">
                  <c:v>73539.480252101494</c:v>
                </c:pt>
                <c:pt idx="164" formatCode="#,##0">
                  <c:v>73525.404335187821</c:v>
                </c:pt>
                <c:pt idx="165" formatCode="#,##0">
                  <c:v>73471.266778407386</c:v>
                </c:pt>
                <c:pt idx="166" formatCode="#,##0">
                  <c:v>73362.85284075141</c:v>
                </c:pt>
                <c:pt idx="167" formatCode="#,##0">
                  <c:v>73206.266669669698</c:v>
                </c:pt>
                <c:pt idx="168" formatCode="#,##0">
                  <c:v>73007.463227985369</c:v>
                </c:pt>
                <c:pt idx="169" formatCode="#,##0">
                  <c:v>72727.287948124256</c:v>
                </c:pt>
                <c:pt idx="170" formatCode="#,##0">
                  <c:v>72392.748217189263</c:v>
                </c:pt>
                <c:pt idx="171" formatCode="#,##0">
                  <c:v>72038.998315333927</c:v>
                </c:pt>
                <c:pt idx="172" formatCode="#,##0">
                  <c:v>71657.12831559185</c:v>
                </c:pt>
                <c:pt idx="173" formatCode="#,##0">
                  <c:v>71261.611218472943</c:v>
                </c:pt>
                <c:pt idx="174" formatCode="#,##0">
                  <c:v>70821.949002989189</c:v>
                </c:pt>
                <c:pt idx="175" formatCode="#,##0">
                  <c:v>70384.071628320162</c:v>
                </c:pt>
                <c:pt idx="176" formatCode="#,##0">
                  <c:v>69926.849777442098</c:v>
                </c:pt>
                <c:pt idx="177" formatCode="#,##0">
                  <c:v>69464.228512887465</c:v>
                </c:pt>
                <c:pt idx="178" formatCode="#,##0">
                  <c:v>68968.383963932254</c:v>
                </c:pt>
                <c:pt idx="179" formatCode="#,##0">
                  <c:v>68470.270175480429</c:v>
                </c:pt>
                <c:pt idx="180" formatCode="#,##0">
                  <c:v>67959.601477318167</c:v>
                </c:pt>
                <c:pt idx="181" formatCode="#,##0">
                  <c:v>67448.387368352589</c:v>
                </c:pt>
                <c:pt idx="182" formatCode="#,##0">
                  <c:v>66907.495680317603</c:v>
                </c:pt>
                <c:pt idx="183" formatCode="#,##0">
                  <c:v>66378.819841488614</c:v>
                </c:pt>
                <c:pt idx="184" formatCode="#,##0">
                  <c:v>65841.472633371421</c:v>
                </c:pt>
                <c:pt idx="185" formatCode="#,##0">
                  <c:v>65307.531368560063</c:v>
                </c:pt>
                <c:pt idx="186" formatCode="#,##0">
                  <c:v>64747.811624313756</c:v>
                </c:pt>
                <c:pt idx="187" formatCode="#,##0">
                  <c:v>64202.953121824234</c:v>
                </c:pt>
                <c:pt idx="188" formatCode="#,##0">
                  <c:v>63652.243982047323</c:v>
                </c:pt>
                <c:pt idx="189" formatCode="#,##0">
                  <c:v>63107.537644625074</c:v>
                </c:pt>
                <c:pt idx="190" formatCode="#,##0">
                  <c:v>62537.162644096323</c:v>
                </c:pt>
                <c:pt idx="191" formatCode="#,##0">
                  <c:v>61996.485554631501</c:v>
                </c:pt>
                <c:pt idx="192" formatCode="#,##0">
                  <c:v>61451.745117878556</c:v>
                </c:pt>
                <c:pt idx="193" formatCode="#,##0">
                  <c:v>60914.414251266622</c:v>
                </c:pt>
                <c:pt idx="194" formatCode="#,##0">
                  <c:v>60357.242217788211</c:v>
                </c:pt>
                <c:pt idx="195" formatCode="#,##0">
                  <c:v>59816.96489213992</c:v>
                </c:pt>
                <c:pt idx="196" formatCode="#,##0">
                  <c:v>59274.219181591536</c:v>
                </c:pt>
                <c:pt idx="197" formatCode="#,##0">
                  <c:v>58740.068509710763</c:v>
                </c:pt>
                <c:pt idx="198" formatCode="#,##0">
                  <c:v>58187.762251748012</c:v>
                </c:pt>
                <c:pt idx="199" formatCode="#,##0">
                  <c:v>57653.02700904158</c:v>
                </c:pt>
                <c:pt idx="200" formatCode="#,##0">
                  <c:v>57116.935364404599</c:v>
                </c:pt>
                <c:pt idx="201" formatCode="#,##0">
                  <c:v>56590.334436860772</c:v>
                </c:pt>
                <c:pt idx="202" formatCode="#,##0">
                  <c:v>56047.186100518848</c:v>
                </c:pt>
                <c:pt idx="203" formatCode="#,##0">
                  <c:v>55521.874186232737</c:v>
                </c:pt>
                <c:pt idx="204" formatCode="#,##0">
                  <c:v>54995.825186275688</c:v>
                </c:pt>
                <c:pt idx="205" formatCode="#,##0">
                  <c:v>54479.603282952972</c:v>
                </c:pt>
                <c:pt idx="206" formatCode="#,##0">
                  <c:v>53948.487042452813</c:v>
                </c:pt>
                <c:pt idx="207" formatCode="#,##0">
                  <c:v>53434.884152673054</c:v>
                </c:pt>
                <c:pt idx="208" formatCode="#,##0">
                  <c:v>52921.128897018461</c:v>
                </c:pt>
                <c:pt idx="209" formatCode="#,##0">
                  <c:v>52417.482231572016</c:v>
                </c:pt>
                <c:pt idx="210" formatCode="#,##0">
                  <c:v>51899.935668453443</c:v>
                </c:pt>
                <c:pt idx="211" formatCode="#,##0">
                  <c:v>51399.86682701698</c:v>
                </c:pt>
                <c:pt idx="212" formatCode="#,##0">
                  <c:v>50899.878487538634</c:v>
                </c:pt>
                <c:pt idx="213" formatCode="#,##0">
                  <c:v>50409.999515479023</c:v>
                </c:pt>
                <c:pt idx="214" formatCode="#,##0">
                  <c:v>49907.124871621265</c:v>
                </c:pt>
                <c:pt idx="215" formatCode="#,##0">
                  <c:v>49421.365902662692</c:v>
                </c:pt>
                <c:pt idx="216" formatCode="#,##0">
                  <c:v>48936.031207606444</c:v>
                </c:pt>
                <c:pt idx="217" formatCode="#,##0">
                  <c:v>48460.940778132142</c:v>
                </c:pt>
                <c:pt idx="218" formatCode="#,##0">
                  <c:v>47973.580659392595</c:v>
                </c:pt>
                <c:pt idx="219" formatCode="#,##0">
                  <c:v>47503.002743715078</c:v>
                </c:pt>
                <c:pt idx="220" formatCode="#,##0">
                  <c:v>47032.845230136867</c:v>
                </c:pt>
                <c:pt idx="221" formatCode="#,##0">
                  <c:v>46572.75350428516</c:v>
                </c:pt>
                <c:pt idx="222" formatCode="#,##0">
                  <c:v>46101.529247299732</c:v>
                </c:pt>
                <c:pt idx="223" formatCode="#,##0">
                  <c:v>45646.248887143978</c:v>
                </c:pt>
                <c:pt idx="224" formatCode="#,##0">
                  <c:v>45191.634546377834</c:v>
                </c:pt>
                <c:pt idx="225" formatCode="#,##0">
                  <c:v>44747.088677683038</c:v>
                </c:pt>
                <c:pt idx="226" formatCode="#,##0">
                  <c:v>44292.578855181957</c:v>
                </c:pt>
                <c:pt idx="227" formatCode="#,##0">
                  <c:v>43851.110471836466</c:v>
                </c:pt>
                <c:pt idx="228" formatCode="#,##0">
                  <c:v>43398.964332512478</c:v>
                </c:pt>
                <c:pt idx="229" formatCode="#,##0">
                  <c:v>42982.107059481212</c:v>
                </c:pt>
                <c:pt idx="230" formatCode="#,##0">
                  <c:v>42541.005648476086</c:v>
                </c:pt>
                <c:pt idx="231" formatCode="#,##0">
                  <c:v>42143.657434845576</c:v>
                </c:pt>
                <c:pt idx="232" formatCode="#,##0">
                  <c:v>41720.181811936432</c:v>
                </c:pt>
                <c:pt idx="233" formatCode="#,##0">
                  <c:v>41332.822052194948</c:v>
                </c:pt>
                <c:pt idx="234" formatCode="#,##0">
                  <c:v>40926.964438337949</c:v>
                </c:pt>
                <c:pt idx="235" formatCode="#,##0">
                  <c:v>40545.162780083672</c:v>
                </c:pt>
                <c:pt idx="236" formatCode="#,##0">
                  <c:v>40137.417434648691</c:v>
                </c:pt>
                <c:pt idx="237" formatCode="#,##0">
                  <c:v>39767.028264522043</c:v>
                </c:pt>
                <c:pt idx="238" formatCode="#,##0">
                  <c:v>39378.74058849104</c:v>
                </c:pt>
                <c:pt idx="239" formatCode="#,##0">
                  <c:v>39013.600181301663</c:v>
                </c:pt>
                <c:pt idx="240" formatCode="#,##0">
                  <c:v>38625.193427519938</c:v>
                </c:pt>
                <c:pt idx="241" formatCode="#,##0">
                  <c:v>38267.499170761963</c:v>
                </c:pt>
                <c:pt idx="242" formatCode="#,##0">
                  <c:v>37892.899916806557</c:v>
                </c:pt>
                <c:pt idx="243" formatCode="#,##0">
                  <c:v>37540.432234052561</c:v>
                </c:pt>
                <c:pt idx="244" formatCode="#,##0">
                  <c:v>37165.477093735753</c:v>
                </c:pt>
                <c:pt idx="245" formatCode="#,##0">
                  <c:v>36822.118763173115</c:v>
                </c:pt>
                <c:pt idx="246" formatCode="#,##0">
                  <c:v>36462.646787085127</c:v>
                </c:pt>
                <c:pt idx="247" formatCode="#,##0">
                  <c:v>36124.489632897668</c:v>
                </c:pt>
                <c:pt idx="248" formatCode="#,##0">
                  <c:v>35764.675880907685</c:v>
                </c:pt>
                <c:pt idx="249" formatCode="#,##0">
                  <c:v>35434.970233455584</c:v>
                </c:pt>
                <c:pt idx="250" formatCode="#,##0">
                  <c:v>35089.846739045359</c:v>
                </c:pt>
                <c:pt idx="251" formatCode="#,##0">
                  <c:v>34765.138538413565</c:v>
                </c:pt>
                <c:pt idx="252" formatCode="#,##0">
                  <c:v>34420.380713546889</c:v>
                </c:pt>
                <c:pt idx="253" formatCode="#,##0">
                  <c:v>34102.582328519922</c:v>
                </c:pt>
                <c:pt idx="254" formatCode="#,##0">
                  <c:v>33770.087250022247</c:v>
                </c:pt>
                <c:pt idx="255" formatCode="#,##0">
                  <c:v>33457.285716734572</c:v>
                </c:pt>
                <c:pt idx="256" formatCode="#,##0">
                  <c:v>33125.752180222189</c:v>
                </c:pt>
                <c:pt idx="257" formatCode="#,##0">
                  <c:v>32818.189105863894</c:v>
                </c:pt>
                <c:pt idx="258" formatCode="#,##0">
                  <c:v>32496.738035680213</c:v>
                </c:pt>
                <c:pt idx="259" formatCode="#,##0">
                  <c:v>32194.079347848252</c:v>
                </c:pt>
                <c:pt idx="260" formatCode="#,##0">
                  <c:v>31872.931172372566</c:v>
                </c:pt>
                <c:pt idx="261" formatCode="#,##0">
                  <c:v>31577.349374006331</c:v>
                </c:pt>
                <c:pt idx="262" formatCode="#,##0">
                  <c:v>31268.342723454178</c:v>
                </c:pt>
                <c:pt idx="263" formatCode="#,##0">
                  <c:v>30977.522534086154</c:v>
                </c:pt>
                <c:pt idx="264" formatCode="#,##0">
                  <c:v>30669.578668173941</c:v>
                </c:pt>
                <c:pt idx="265" formatCode="#,##0">
                  <c:v>30383.663615832262</c:v>
                </c:pt>
                <c:pt idx="266" formatCode="#,##0">
                  <c:v>30085.019582011624</c:v>
                </c:pt>
                <c:pt idx="267" formatCode="#,##0">
                  <c:v>29803.689937254596</c:v>
                </c:pt>
              </c:numCache>
            </c:numRef>
          </c:val>
          <c:smooth val="0"/>
          <c:extLst>
            <c:ext xmlns:c16="http://schemas.microsoft.com/office/drawing/2014/chart" uri="{C3380CC4-5D6E-409C-BE32-E72D297353CC}">
              <c16:uniqueId val="{00000002-C192-44C7-87D3-50ECDF986EED}"/>
            </c:ext>
          </c:extLst>
        </c:ser>
        <c:ser>
          <c:idx val="2"/>
          <c:order val="2"/>
          <c:tx>
            <c:strRef>
              <c:f>'Regression output'!$AP$4</c:f>
              <c:strCache>
                <c:ptCount val="1"/>
                <c:pt idx="0">
                  <c:v>Eq 2 (short)</c:v>
                </c:pt>
              </c:strCache>
            </c:strRef>
          </c:tx>
          <c:spPr>
            <a:ln w="28575" cap="rnd">
              <a:solidFill>
                <a:schemeClr val="accent3"/>
              </a:solidFill>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output'!$Q$5:$Q$272</c:f>
              <c:numCache>
                <c:formatCode>General</c:formatCode>
                <c:ptCount val="268"/>
                <c:pt idx="4" formatCode="#,##0">
                  <c:v>404509.03000550083</c:v>
                </c:pt>
                <c:pt idx="5" formatCode="#,##0">
                  <c:v>397885.5893583562</c:v>
                </c:pt>
                <c:pt idx="6" formatCode="#,##0">
                  <c:v>381319.63963374466</c:v>
                </c:pt>
                <c:pt idx="7" formatCode="#,##0">
                  <c:v>368043.13412805088</c:v>
                </c:pt>
                <c:pt idx="8" formatCode="#,##0">
                  <c:v>329747.9435127083</c:v>
                </c:pt>
                <c:pt idx="9" formatCode="#,##0">
                  <c:v>308233.53173515998</c:v>
                </c:pt>
                <c:pt idx="10" formatCode="#,##0">
                  <c:v>299110.22571645223</c:v>
                </c:pt>
                <c:pt idx="11" formatCode="#,##0">
                  <c:v>281192.68179484102</c:v>
                </c:pt>
                <c:pt idx="12" formatCode="#,##0">
                  <c:v>265586.18494900363</c:v>
                </c:pt>
                <c:pt idx="13" formatCode="#,##0">
                  <c:v>253550.1438185024</c:v>
                </c:pt>
                <c:pt idx="14" formatCode="#,##0">
                  <c:v>260645.44523949866</c:v>
                </c:pt>
                <c:pt idx="15" formatCode="#,##0">
                  <c:v>253214.1524276608</c:v>
                </c:pt>
                <c:pt idx="16" formatCode="#,##0">
                  <c:v>241019.69577226194</c:v>
                </c:pt>
                <c:pt idx="17" formatCode="#,##0">
                  <c:v>245980.12160694553</c:v>
                </c:pt>
                <c:pt idx="18" formatCode="#,##0">
                  <c:v>239253.87693304676</c:v>
                </c:pt>
                <c:pt idx="19" formatCode="#,##0">
                  <c:v>230478.70419162844</c:v>
                </c:pt>
                <c:pt idx="20" formatCode="#,##0">
                  <c:v>209482.22995684069</c:v>
                </c:pt>
                <c:pt idx="21" formatCode="#,##0">
                  <c:v>207995.41175937376</c:v>
                </c:pt>
                <c:pt idx="22" formatCode="#,##0">
                  <c:v>193959.56468338528</c:v>
                </c:pt>
                <c:pt idx="23" formatCode="#,##0">
                  <c:v>189897.79745986874</c:v>
                </c:pt>
                <c:pt idx="24" formatCode="#,##0">
                  <c:v>189670.62141689044</c:v>
                </c:pt>
                <c:pt idx="25" formatCode="#,##0">
                  <c:v>192341.09458864763</c:v>
                </c:pt>
                <c:pt idx="26" formatCode="#,##0">
                  <c:v>183182.39905409448</c:v>
                </c:pt>
                <c:pt idx="27" formatCode="#,##0">
                  <c:v>177562.16076646559</c:v>
                </c:pt>
                <c:pt idx="28" formatCode="#,##0">
                  <c:v>172319.19975629688</c:v>
                </c:pt>
                <c:pt idx="29" formatCode="#,##0">
                  <c:v>165020.22168999939</c:v>
                </c:pt>
                <c:pt idx="30" formatCode="#,##0">
                  <c:v>156365.46558656407</c:v>
                </c:pt>
                <c:pt idx="31" formatCode="#,##0">
                  <c:v>153206.06829884695</c:v>
                </c:pt>
                <c:pt idx="32" formatCode="#,##0">
                  <c:v>145255.66545323015</c:v>
                </c:pt>
                <c:pt idx="33" formatCode="#,##0">
                  <c:v>139932.42606272505</c:v>
                </c:pt>
                <c:pt idx="34" formatCode="#,##0">
                  <c:v>138662.31585738328</c:v>
                </c:pt>
                <c:pt idx="35" formatCode="#,##0">
                  <c:v>136114.78990630139</c:v>
                </c:pt>
                <c:pt idx="36" formatCode="#,##0">
                  <c:v>131425.60639517265</c:v>
                </c:pt>
                <c:pt idx="37" formatCode="#,##0">
                  <c:v>129164.14870471712</c:v>
                </c:pt>
                <c:pt idx="38" formatCode="#,##0">
                  <c:v>121165.82540566631</c:v>
                </c:pt>
                <c:pt idx="39" formatCode="#,##0">
                  <c:v>120080.78217841942</c:v>
                </c:pt>
                <c:pt idx="40" formatCode="#,##0">
                  <c:v>116754.45384853563</c:v>
                </c:pt>
                <c:pt idx="41" formatCode="#,##0">
                  <c:v>115232.66519024735</c:v>
                </c:pt>
                <c:pt idx="42" formatCode="#,##0">
                  <c:v>115297.85311879612</c:v>
                </c:pt>
                <c:pt idx="43" formatCode="#,##0">
                  <c:v>116440.77545015341</c:v>
                </c:pt>
                <c:pt idx="44" formatCode="#,##0">
                  <c:v>115868.50734730891</c:v>
                </c:pt>
                <c:pt idx="45" formatCode="#,##0">
                  <c:v>113970.96934898471</c:v>
                </c:pt>
                <c:pt idx="46" formatCode="#,##0">
                  <c:v>114000.84762777793</c:v>
                </c:pt>
                <c:pt idx="47" formatCode="#,##0">
                  <c:v>113942.66078269857</c:v>
                </c:pt>
                <c:pt idx="48" formatCode="#,##0">
                  <c:v>119346.99029663582</c:v>
                </c:pt>
                <c:pt idx="49" formatCode="#,##0">
                  <c:v>122465.79359079988</c:v>
                </c:pt>
                <c:pt idx="50" formatCode="#,##0">
                  <c:v>127111.00221914408</c:v>
                </c:pt>
                <c:pt idx="51" formatCode="#,##0">
                  <c:v>126788.72153494233</c:v>
                </c:pt>
                <c:pt idx="52" formatCode="#,##0">
                  <c:v>127782.13667581076</c:v>
                </c:pt>
                <c:pt idx="53" formatCode="#,##0">
                  <c:v>129085.58413330541</c:v>
                </c:pt>
                <c:pt idx="54" formatCode="#,##0">
                  <c:v>127082.41049775555</c:v>
                </c:pt>
                <c:pt idx="55" formatCode="#,##0">
                  <c:v>126785.62165585543</c:v>
                </c:pt>
                <c:pt idx="56" formatCode="#,##0">
                  <c:v>124140.18955879021</c:v>
                </c:pt>
                <c:pt idx="57" formatCode="#,##0">
                  <c:v>123225.05092080403</c:v>
                </c:pt>
                <c:pt idx="58" formatCode="#,##0">
                  <c:v>129757.935290421</c:v>
                </c:pt>
                <c:pt idx="59" formatCode="#,##0">
                  <c:v>140784.34394817872</c:v>
                </c:pt>
                <c:pt idx="60" formatCode="#,##0">
                  <c:v>145214.17418951416</c:v>
                </c:pt>
                <c:pt idx="61" formatCode="#,##0">
                  <c:v>149453.38418583834</c:v>
                </c:pt>
                <c:pt idx="62" formatCode="#,##0">
                  <c:v>161442.90866918012</c:v>
                </c:pt>
                <c:pt idx="63" formatCode="#,##0">
                  <c:v>161430.85141002524</c:v>
                </c:pt>
                <c:pt idx="64" formatCode="#,##0">
                  <c:v>165985.04681782518</c:v>
                </c:pt>
                <c:pt idx="65" formatCode="#,##0">
                  <c:v>175875.06088579306</c:v>
                </c:pt>
                <c:pt idx="66" formatCode="#,##0">
                  <c:v>173266.2031553647</c:v>
                </c:pt>
                <c:pt idx="67" formatCode="#,##0">
                  <c:v>170736.43373434179</c:v>
                </c:pt>
                <c:pt idx="68" formatCode="#,##0">
                  <c:v>170990.47158493879</c:v>
                </c:pt>
                <c:pt idx="69" formatCode="#,##0">
                  <c:v>169017.80932841427</c:v>
                </c:pt>
                <c:pt idx="70" formatCode="#,##0">
                  <c:v>176458.14240675516</c:v>
                </c:pt>
                <c:pt idx="71" formatCode="#,##0">
                  <c:v>187286.94762753815</c:v>
                </c:pt>
                <c:pt idx="72" formatCode="#,##0">
                  <c:v>187507.62016657097</c:v>
                </c:pt>
                <c:pt idx="73" formatCode="#,##0">
                  <c:v>181504.10574937204</c:v>
                </c:pt>
                <c:pt idx="74" formatCode="#,##0">
                  <c:v>175735.85342903648</c:v>
                </c:pt>
                <c:pt idx="75" formatCode="#,##0">
                  <c:v>169718.42953158787</c:v>
                </c:pt>
                <c:pt idx="76" formatCode="#,##0">
                  <c:v>169634.14839706785</c:v>
                </c:pt>
                <c:pt idx="77" formatCode="#,##0">
                  <c:v>169109.41212580979</c:v>
                </c:pt>
                <c:pt idx="78" formatCode="#,##0">
                  <c:v>166669.28003254585</c:v>
                </c:pt>
                <c:pt idx="79" formatCode="#,##0">
                  <c:v>161758.02080645118</c:v>
                </c:pt>
                <c:pt idx="80" formatCode="#,##0">
                  <c:v>148599.23976517399</c:v>
                </c:pt>
                <c:pt idx="81" formatCode="#,##0">
                  <c:v>136030.87010303026</c:v>
                </c:pt>
                <c:pt idx="82" formatCode="#,##0">
                  <c:v>126581.83025318057</c:v>
                </c:pt>
                <c:pt idx="83" formatCode="#,##0">
                  <c:v>118786.82816922216</c:v>
                </c:pt>
                <c:pt idx="84" formatCode="#,##0">
                  <c:v>113315.22608738366</c:v>
                </c:pt>
                <c:pt idx="85" formatCode="#,##0">
                  <c:v>111742.01310010478</c:v>
                </c:pt>
                <c:pt idx="86" formatCode="#,##0">
                  <c:v>112380.12102429252</c:v>
                </c:pt>
                <c:pt idx="87" formatCode="#,##0">
                  <c:v>106656.6156339623</c:v>
                </c:pt>
                <c:pt idx="88" formatCode="#,##0">
                  <c:v>102461.64471107</c:v>
                </c:pt>
                <c:pt idx="89" formatCode="#,##0">
                  <c:v>99596.455583803196</c:v>
                </c:pt>
                <c:pt idx="90" formatCode="#,##0">
                  <c:v>95846.935097382971</c:v>
                </c:pt>
                <c:pt idx="91" formatCode="#,##0">
                  <c:v>92577.614542932832</c:v>
                </c:pt>
                <c:pt idx="92" formatCode="#,##0">
                  <c:v>89608.673034411026</c:v>
                </c:pt>
                <c:pt idx="93" formatCode="#,##0">
                  <c:v>87045.503607422608</c:v>
                </c:pt>
                <c:pt idx="94" formatCode="#,##0">
                  <c:v>84311.32784714103</c:v>
                </c:pt>
                <c:pt idx="95" formatCode="#,##0">
                  <c:v>83204.806866250015</c:v>
                </c:pt>
                <c:pt idx="96" formatCode="#,##0">
                  <c:v>83552.221229138479</c:v>
                </c:pt>
                <c:pt idx="97" formatCode="#,##0">
                  <c:v>80258.288974684649</c:v>
                </c:pt>
                <c:pt idx="98" formatCode="#,##0">
                  <c:v>77777.764360533765</c:v>
                </c:pt>
                <c:pt idx="99" formatCode="#,##0">
                  <c:v>78418.965445408205</c:v>
                </c:pt>
                <c:pt idx="100" formatCode="#,##0">
                  <c:v>76695.686637285195</c:v>
                </c:pt>
                <c:pt idx="101" formatCode="#,##0">
                  <c:v>74928.482915503293</c:v>
                </c:pt>
                <c:pt idx="102" formatCode="#,##0">
                  <c:v>76208.741244590827</c:v>
                </c:pt>
                <c:pt idx="103" formatCode="#,##0">
                  <c:v>75371.143608502724</c:v>
                </c:pt>
                <c:pt idx="104" formatCode="#,##0">
                  <c:v>74135.304695623796</c:v>
                </c:pt>
                <c:pt idx="105" formatCode="#,##0">
                  <c:v>77512.967570959227</c:v>
                </c:pt>
                <c:pt idx="106" formatCode="#,##0">
                  <c:v>81468.740946888895</c:v>
                </c:pt>
                <c:pt idx="107" formatCode="#,##0">
                  <c:v>95272.73316227684</c:v>
                </c:pt>
                <c:pt idx="108" formatCode="#,##0">
                  <c:v>97703.900496080809</c:v>
                </c:pt>
                <c:pt idx="109" formatCode="#,##0">
                  <c:v>92327.484102183837</c:v>
                </c:pt>
                <c:pt idx="110" formatCode="#,##0">
                  <c:v>88675.204684047421</c:v>
                </c:pt>
                <c:pt idx="111" formatCode="#,##0">
                  <c:v>83709.610434646689</c:v>
                </c:pt>
                <c:pt idx="112" formatCode="#,##0">
                  <c:v>79472.472875684878</c:v>
                </c:pt>
                <c:pt idx="113" formatCode="#,##0">
                  <c:v>74762.708426050667</c:v>
                </c:pt>
                <c:pt idx="114" formatCode="#,##0">
                  <c:v>74303.100274429671</c:v>
                </c:pt>
                <c:pt idx="115" formatCode="#,##0">
                  <c:v>74766.220477087292</c:v>
                </c:pt>
                <c:pt idx="116" formatCode="#,##0">
                  <c:v>78713.924280874111</c:v>
                </c:pt>
                <c:pt idx="117" formatCode="#,##0">
                  <c:v>80985.705501817793</c:v>
                </c:pt>
                <c:pt idx="118" formatCode="#,##0">
                  <c:v>82811.420206891737</c:v>
                </c:pt>
                <c:pt idx="119" formatCode="#,##0">
                  <c:v>81462.61663106404</c:v>
                </c:pt>
                <c:pt idx="120" formatCode="#,##0">
                  <c:v>82532.039219349943</c:v>
                </c:pt>
                <c:pt idx="121" formatCode="#,##0">
                  <c:v>89420.540411975759</c:v>
                </c:pt>
                <c:pt idx="122" formatCode="#,##0">
                  <c:v>90478.805929108668</c:v>
                </c:pt>
                <c:pt idx="123" formatCode="#,##0">
                  <c:v>93116.687030877831</c:v>
                </c:pt>
                <c:pt idx="124" formatCode="#,##0">
                  <c:v>95471.681104477786</c:v>
                </c:pt>
                <c:pt idx="125" formatCode="#,##0">
                  <c:v>95831.837468004727</c:v>
                </c:pt>
                <c:pt idx="126" formatCode="#,##0">
                  <c:v>96099.014493222174</c:v>
                </c:pt>
                <c:pt idx="127" formatCode="#,##0">
                  <c:v>95857.904733963936</c:v>
                </c:pt>
                <c:pt idx="128" formatCode="#,##0">
                  <c:v>95531.587146674137</c:v>
                </c:pt>
                <c:pt idx="129" formatCode="#,##0">
                  <c:v>95116.759267660818</c:v>
                </c:pt>
                <c:pt idx="130" formatCode="#,##0">
                  <c:v>94603.04319960688</c:v>
                </c:pt>
                <c:pt idx="131" formatCode="#,##0">
                  <c:v>94330.976799613069</c:v>
                </c:pt>
                <c:pt idx="132" formatCode="#,##0">
                  <c:v>94047.237474959475</c:v>
                </c:pt>
                <c:pt idx="133" formatCode="#,##0">
                  <c:v>93671.53522474748</c:v>
                </c:pt>
                <c:pt idx="134" formatCode="#,##0">
                  <c:v>92967.0696843201</c:v>
                </c:pt>
                <c:pt idx="135" formatCode="#,##0">
                  <c:v>91963.39445309357</c:v>
                </c:pt>
                <c:pt idx="136" formatCode="#,##0">
                  <c:v>90640.311350996169</c:v>
                </c:pt>
                <c:pt idx="137" formatCode="#,##0">
                  <c:v>89673.21637951395</c:v>
                </c:pt>
                <c:pt idx="138" formatCode="#,##0">
                  <c:v>88724.589059893638</c:v>
                </c:pt>
                <c:pt idx="139" formatCode="#,##0">
                  <c:v>87614.524173932135</c:v>
                </c:pt>
                <c:pt idx="140" formatCode="#,##0">
                  <c:v>86760.412143977141</c:v>
                </c:pt>
                <c:pt idx="141" formatCode="#,##0">
                  <c:v>86188.068121174118</c:v>
                </c:pt>
                <c:pt idx="142" formatCode="#,##0">
                  <c:v>85803.353308715145</c:v>
                </c:pt>
                <c:pt idx="143" formatCode="#,##0">
                  <c:v>85481.892378381992</c:v>
                </c:pt>
                <c:pt idx="144" formatCode="#,##0">
                  <c:v>85194.685194464444</c:v>
                </c:pt>
                <c:pt idx="145" formatCode="#,##0">
                  <c:v>84926.047874591575</c:v>
                </c:pt>
                <c:pt idx="146" formatCode="#,##0">
                  <c:v>84659.273986442247</c:v>
                </c:pt>
                <c:pt idx="147" formatCode="#,##0">
                  <c:v>84372.22840801024</c:v>
                </c:pt>
                <c:pt idx="148" formatCode="#,##0">
                  <c:v>84149.410365182208</c:v>
                </c:pt>
                <c:pt idx="149" formatCode="#,##0">
                  <c:v>84110.274743101923</c:v>
                </c:pt>
                <c:pt idx="150" formatCode="#,##0">
                  <c:v>84079.085908491601</c:v>
                </c:pt>
                <c:pt idx="151" formatCode="#,##0">
                  <c:v>84038.548910747209</c:v>
                </c:pt>
                <c:pt idx="152" formatCode="#,##0">
                  <c:v>84008.031704259265</c:v>
                </c:pt>
                <c:pt idx="153" formatCode="#,##0">
                  <c:v>84021.275391310832</c:v>
                </c:pt>
                <c:pt idx="154" formatCode="#,##0">
                  <c:v>84048.913690861067</c:v>
                </c:pt>
                <c:pt idx="155" formatCode="#,##0">
                  <c:v>84063.876644697855</c:v>
                </c:pt>
                <c:pt idx="156" formatCode="#,##0">
                  <c:v>84084.060649721258</c:v>
                </c:pt>
                <c:pt idx="157" formatCode="#,##0">
                  <c:v>84132.312480144334</c:v>
                </c:pt>
                <c:pt idx="158" formatCode="#,##0">
                  <c:v>84182.597264143507</c:v>
                </c:pt>
                <c:pt idx="159" formatCode="#,##0">
                  <c:v>84219.225651028508</c:v>
                </c:pt>
                <c:pt idx="160" formatCode="#,##0">
                  <c:v>84260.53901399055</c:v>
                </c:pt>
                <c:pt idx="161" formatCode="#,##0">
                  <c:v>84327.790515904882</c:v>
                </c:pt>
                <c:pt idx="162" formatCode="#,##0">
                  <c:v>84391.380282649392</c:v>
                </c:pt>
                <c:pt idx="163" formatCode="#,##0">
                  <c:v>84438.444283366174</c:v>
                </c:pt>
                <c:pt idx="164" formatCode="#,##0">
                  <c:v>84494.164026174025</c:v>
                </c:pt>
                <c:pt idx="165" formatCode="#,##0">
                  <c:v>84585.041107629964</c:v>
                </c:pt>
                <c:pt idx="166" formatCode="#,##0">
                  <c:v>84687.115040323813</c:v>
                </c:pt>
                <c:pt idx="167" formatCode="#,##0">
                  <c:v>84785.605496111501</c:v>
                </c:pt>
                <c:pt idx="168" formatCode="#,##0">
                  <c:v>84894.41232249733</c:v>
                </c:pt>
                <c:pt idx="169" formatCode="#,##0">
                  <c:v>85023.404526427068</c:v>
                </c:pt>
                <c:pt idx="170" formatCode="#,##0">
                  <c:v>85151.686099649669</c:v>
                </c:pt>
                <c:pt idx="171" formatCode="#,##0">
                  <c:v>85289.282917767836</c:v>
                </c:pt>
                <c:pt idx="172" formatCode="#,##0">
                  <c:v>85433.600883145729</c:v>
                </c:pt>
                <c:pt idx="173" formatCode="#,##0">
                  <c:v>85594.331881841237</c:v>
                </c:pt>
                <c:pt idx="174" formatCode="#,##0">
                  <c:v>85748.951694406074</c:v>
                </c:pt>
                <c:pt idx="175" formatCode="#,##0">
                  <c:v>85911.013942110148</c:v>
                </c:pt>
                <c:pt idx="176" formatCode="#,##0">
                  <c:v>86077.72750915002</c:v>
                </c:pt>
                <c:pt idx="177" formatCode="#,##0">
                  <c:v>86260.231561445195</c:v>
                </c:pt>
                <c:pt idx="178" formatCode="#,##0">
                  <c:v>86437.780778330896</c:v>
                </c:pt>
                <c:pt idx="179" formatCode="#,##0">
                  <c:v>86621.55603374746</c:v>
                </c:pt>
                <c:pt idx="180" formatCode="#,##0">
                  <c:v>86808.672252769567</c:v>
                </c:pt>
                <c:pt idx="181" formatCode="#,##0">
                  <c:v>87008.383146919819</c:v>
                </c:pt>
                <c:pt idx="182" formatCode="#,##0">
                  <c:v>87199.944609278798</c:v>
                </c:pt>
                <c:pt idx="183" formatCode="#,##0">
                  <c:v>87396.8112949645</c:v>
                </c:pt>
                <c:pt idx="184" formatCode="#,##0">
                  <c:v>87595.773308946649</c:v>
                </c:pt>
                <c:pt idx="185" formatCode="#,##0">
                  <c:v>87806.923296066321</c:v>
                </c:pt>
                <c:pt idx="186" formatCode="#,##0">
                  <c:v>88008.639636596316</c:v>
                </c:pt>
                <c:pt idx="187" formatCode="#,##0">
                  <c:v>88215.395348124381</c:v>
                </c:pt>
                <c:pt idx="188" formatCode="#,##0">
                  <c:v>88423.112344487614</c:v>
                </c:pt>
                <c:pt idx="189" formatCode="#,##0">
                  <c:v>88640.894162851386</c:v>
                </c:pt>
                <c:pt idx="190" formatCode="#,##0">
                  <c:v>88845.050468540037</c:v>
                </c:pt>
                <c:pt idx="191" formatCode="#,##0">
                  <c:v>89053.524524880806</c:v>
                </c:pt>
                <c:pt idx="192" formatCode="#,##0">
                  <c:v>89262.589360627055</c:v>
                </c:pt>
                <c:pt idx="193" formatCode="#,##0">
                  <c:v>89483.428829923534</c:v>
                </c:pt>
                <c:pt idx="194" formatCode="#,##0">
                  <c:v>89693.912681090296</c:v>
                </c:pt>
                <c:pt idx="195" formatCode="#,##0">
                  <c:v>89908.155571410607</c:v>
                </c:pt>
                <c:pt idx="196" formatCode="#,##0">
                  <c:v>90122.884456544765</c:v>
                </c:pt>
                <c:pt idx="197" formatCode="#,##0">
                  <c:v>90348.896925271591</c:v>
                </c:pt>
                <c:pt idx="198" formatCode="#,##0">
                  <c:v>90564.020311611312</c:v>
                </c:pt>
                <c:pt idx="199" formatCode="#,##0">
                  <c:v>90782.717884442798</c:v>
                </c:pt>
                <c:pt idx="200" formatCode="#,##0">
                  <c:v>91002.103329179648</c:v>
                </c:pt>
                <c:pt idx="201" formatCode="#,##0">
                  <c:v>91232.198444565583</c:v>
                </c:pt>
                <c:pt idx="202" formatCode="#,##0">
                  <c:v>91451.277684023356</c:v>
                </c:pt>
                <c:pt idx="203" formatCode="#,##0">
                  <c:v>91673.856511498976</c:v>
                </c:pt>
                <c:pt idx="204" formatCode="#,##0">
                  <c:v>91896.196851107321</c:v>
                </c:pt>
                <c:pt idx="205" formatCode="#,##0">
                  <c:v>92129.22793415148</c:v>
                </c:pt>
                <c:pt idx="206" formatCode="#,##0">
                  <c:v>92351.399698682842</c:v>
                </c:pt>
                <c:pt idx="207" formatCode="#,##0">
                  <c:v>92576.723237413244</c:v>
                </c:pt>
                <c:pt idx="208" formatCode="#,##0">
                  <c:v>92801.70771200741</c:v>
                </c:pt>
                <c:pt idx="209" formatCode="#,##0">
                  <c:v>93037.516769630689</c:v>
                </c:pt>
                <c:pt idx="210" formatCode="#,##0">
                  <c:v>93261.752392566254</c:v>
                </c:pt>
                <c:pt idx="211" formatCode="#,##0">
                  <c:v>93489.414391778409</c:v>
                </c:pt>
                <c:pt idx="212" formatCode="#,##0">
                  <c:v>93716.66557190282</c:v>
                </c:pt>
                <c:pt idx="213" formatCode="#,##0">
                  <c:v>93954.447954555275</c:v>
                </c:pt>
                <c:pt idx="214" formatCode="#,##0">
                  <c:v>94180.275251674699</c:v>
                </c:pt>
                <c:pt idx="215" formatCode="#,##0">
                  <c:v>94409.630146874275</c:v>
                </c:pt>
                <c:pt idx="216" formatCode="#,##0">
                  <c:v>94638.203630902237</c:v>
                </c:pt>
                <c:pt idx="217" formatCode="#,##0">
                  <c:v>94877.64898469561</c:v>
                </c:pt>
                <c:pt idx="218" formatCode="#,##0">
                  <c:v>95105.18385023679</c:v>
                </c:pt>
                <c:pt idx="219" formatCode="#,##0">
                  <c:v>95336.138924420084</c:v>
                </c:pt>
                <c:pt idx="220" formatCode="#,##0">
                  <c:v>95565.555340777471</c:v>
                </c:pt>
                <c:pt idx="221" formatCode="#,##0">
                  <c:v>95806.175571641477</c:v>
                </c:pt>
                <c:pt idx="222" formatCode="#,##0">
                  <c:v>96035.027529806335</c:v>
                </c:pt>
                <c:pt idx="223" formatCode="#,##0">
                  <c:v>96266.503604038007</c:v>
                </c:pt>
                <c:pt idx="224" formatCode="#,##0">
                  <c:v>96497.020557033073</c:v>
                </c:pt>
                <c:pt idx="225" formatCode="#,##0">
                  <c:v>96738.828207071274</c:v>
                </c:pt>
                <c:pt idx="226" formatCode="#,##0">
                  <c:v>96969.752058840037</c:v>
                </c:pt>
                <c:pt idx="227" formatCode="#,##0">
                  <c:v>97203.958990593601</c:v>
                </c:pt>
                <c:pt idx="228" formatCode="#,##0">
                  <c:v>97411.322957087439</c:v>
                </c:pt>
                <c:pt idx="229" formatCode="#,##0">
                  <c:v>97635.047005884364</c:v>
                </c:pt>
                <c:pt idx="230" formatCode="#,##0">
                  <c:v>97834.603039184585</c:v>
                </c:pt>
                <c:pt idx="231" formatCode="#,##0">
                  <c:v>98055.895373509513</c:v>
                </c:pt>
                <c:pt idx="232" formatCode="#,##0">
                  <c:v>98249.053272357021</c:v>
                </c:pt>
                <c:pt idx="233" formatCode="#,##0">
                  <c:v>98462.134445824515</c:v>
                </c:pt>
                <c:pt idx="234" formatCode="#,##0">
                  <c:v>98661.094071049127</c:v>
                </c:pt>
                <c:pt idx="235" formatCode="#,##0">
                  <c:v>98880.822882587119</c:v>
                </c:pt>
                <c:pt idx="236" formatCode="#,##0">
                  <c:v>99070.446132274927</c:v>
                </c:pt>
                <c:pt idx="237" formatCode="#,##0">
                  <c:v>99281.389801758734</c:v>
                </c:pt>
                <c:pt idx="238" formatCode="#,##0">
                  <c:v>99477.13101446665</c:v>
                </c:pt>
                <c:pt idx="239" formatCode="#,##0">
                  <c:v>99695.146171216562</c:v>
                </c:pt>
                <c:pt idx="240" formatCode="#,##0">
                  <c:v>99885.853281501579</c:v>
                </c:pt>
                <c:pt idx="241" formatCode="#,##0">
                  <c:v>100097.51372861465</c:v>
                </c:pt>
                <c:pt idx="242" formatCode="#,##0">
                  <c:v>100294.01589703557</c:v>
                </c:pt>
                <c:pt idx="243" formatCode="#,##0">
                  <c:v>100512.20311195888</c:v>
                </c:pt>
                <c:pt idx="244" formatCode="#,##0">
                  <c:v>100702.32928735652</c:v>
                </c:pt>
                <c:pt idx="245" formatCode="#,##0">
                  <c:v>100912.56267443193</c:v>
                </c:pt>
                <c:pt idx="246" formatCode="#,##0">
                  <c:v>101107.79366935752</c:v>
                </c:pt>
                <c:pt idx="247" formatCode="#,##0">
                  <c:v>101324.9879536419</c:v>
                </c:pt>
                <c:pt idx="248" formatCode="#,##0">
                  <c:v>101513.44783564821</c:v>
                </c:pt>
                <c:pt idx="249" formatCode="#,##0">
                  <c:v>101723.04923446639</c:v>
                </c:pt>
                <c:pt idx="250" formatCode="#,##0">
                  <c:v>101917.07960648772</c:v>
                </c:pt>
                <c:pt idx="251" formatCode="#,##0">
                  <c:v>102133.46652302712</c:v>
                </c:pt>
                <c:pt idx="252" formatCode="#,##0">
                  <c:v>102322.93446438045</c:v>
                </c:pt>
                <c:pt idx="253" formatCode="#,##0">
                  <c:v>102532.65002158895</c:v>
                </c:pt>
                <c:pt idx="254" formatCode="#,##0">
                  <c:v>102727.05402801893</c:v>
                </c:pt>
                <c:pt idx="255" formatCode="#,##0">
                  <c:v>102944.48533706985</c:v>
                </c:pt>
                <c:pt idx="256" formatCode="#,##0">
                  <c:v>103135.63227727468</c:v>
                </c:pt>
                <c:pt idx="257" formatCode="#,##0">
                  <c:v>103347.22638811062</c:v>
                </c:pt>
                <c:pt idx="258" formatCode="#,##0">
                  <c:v>103543.55501585988</c:v>
                </c:pt>
                <c:pt idx="259" formatCode="#,##0">
                  <c:v>103761.57149225865</c:v>
                </c:pt>
                <c:pt idx="260" formatCode="#,##0">
                  <c:v>103951.84016438875</c:v>
                </c:pt>
                <c:pt idx="261" formatCode="#,##0">
                  <c:v>104162.61702720194</c:v>
                </c:pt>
                <c:pt idx="262" formatCode="#,##0">
                  <c:v>104358.34731360541</c:v>
                </c:pt>
                <c:pt idx="263" formatCode="#,##0">
                  <c:v>104577.04330079115</c:v>
                </c:pt>
                <c:pt idx="264" formatCode="#,##0">
                  <c:v>104768.92384331214</c:v>
                </c:pt>
                <c:pt idx="265" formatCode="#,##0">
                  <c:v>104981.20736856322</c:v>
                </c:pt>
                <c:pt idx="266" formatCode="#,##0">
                  <c:v>105177.89608529612</c:v>
                </c:pt>
                <c:pt idx="267" formatCode="#,##0">
                  <c:v>105397.06286385872</c:v>
                </c:pt>
              </c:numCache>
            </c:numRef>
          </c:val>
          <c:smooth val="0"/>
          <c:extLst>
            <c:ext xmlns:c16="http://schemas.microsoft.com/office/drawing/2014/chart" uri="{C3380CC4-5D6E-409C-BE32-E72D297353CC}">
              <c16:uniqueId val="{00000000-5BE2-4014-9901-766499E1A402}"/>
            </c:ext>
          </c:extLst>
        </c:ser>
        <c:dLbls>
          <c:showLegendKey val="0"/>
          <c:showVal val="0"/>
          <c:showCatName val="0"/>
          <c:showSerName val="0"/>
          <c:showPercent val="0"/>
          <c:showBubbleSize val="0"/>
        </c:dLbls>
        <c:smooth val="0"/>
        <c:axId val="1825948496"/>
        <c:axId val="1825948976"/>
        <c:extLst/>
      </c:lineChart>
      <c:dateAx>
        <c:axId val="1825948496"/>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976"/>
        <c:crosses val="autoZero"/>
        <c:auto val="1"/>
        <c:lblOffset val="100"/>
        <c:baseTimeUnit val="months"/>
        <c:majorUnit val="24"/>
        <c:majorTimeUnit val="months"/>
      </c:dateAx>
      <c:valAx>
        <c:axId val="18259489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496"/>
        <c:crosses val="autoZero"/>
        <c:crossBetween val="between"/>
      </c:valAx>
      <c:spPr>
        <a:noFill/>
        <a:ln>
          <a:noFill/>
        </a:ln>
        <a:effectLst/>
      </c:spPr>
    </c:plotArea>
    <c:legend>
      <c:legendPos val="r"/>
      <c:layout>
        <c:manualLayout>
          <c:xMode val="edge"/>
          <c:yMode val="edge"/>
          <c:x val="0.5515309196781043"/>
          <c:y val="0.1587754359804332"/>
          <c:w val="0.21472898604894267"/>
          <c:h val="0.2680505385346966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505860"/>
                </a:solidFill>
              </a:rPr>
              <a:t>UK: Arrears model residuals</a:t>
            </a:r>
          </a:p>
        </c:rich>
      </c:tx>
      <c:layout>
        <c:manualLayout>
          <c:xMode val="edge"/>
          <c:yMode val="edge"/>
          <c:x val="2.1932787278942517E-3"/>
          <c:y val="1.3029342695309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685039370078744E-2"/>
          <c:y val="0.13263888888888889"/>
          <c:w val="0.88054387426101266"/>
          <c:h val="0.72267023913677453"/>
        </c:manualLayout>
      </c:layout>
      <c:lineChart>
        <c:grouping val="standard"/>
        <c:varyColors val="0"/>
        <c:ser>
          <c:idx val="0"/>
          <c:order val="0"/>
          <c:tx>
            <c:strRef>
              <c:f>'Regression output'!$AS$4</c:f>
              <c:strCache>
                <c:ptCount val="1"/>
                <c:pt idx="0">
                  <c:v>Eq 1</c:v>
                </c:pt>
              </c:strCache>
            </c:strRef>
          </c:tx>
          <c:spPr>
            <a:ln w="38100" cap="rnd">
              <a:solidFill>
                <a:srgbClr val="BD1B21"/>
              </a:solidFill>
              <a:prstDash val="solid"/>
              <a:round/>
            </a:ln>
            <a:effectLst/>
          </c:spPr>
          <c:marker>
            <c:symbol val="none"/>
          </c:marker>
          <c:cat>
            <c:numRef>
              <c:f>'Regression output'!$A$5:$A$126</c:f>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f>'Regression output'!$AS$5:$AS$126</c:f>
              <c:numCache>
                <c:formatCode>General</c:formatCode>
                <c:ptCount val="122"/>
                <c:pt idx="0">
                  <c:v>#N/A</c:v>
                </c:pt>
                <c:pt idx="1">
                  <c:v>#N/A</c:v>
                </c:pt>
                <c:pt idx="2">
                  <c:v>#N/A</c:v>
                </c:pt>
                <c:pt idx="3">
                  <c:v>#N/A</c:v>
                </c:pt>
                <c:pt idx="4" formatCode="0.00">
                  <c:v>841.43367969945166</c:v>
                </c:pt>
                <c:pt idx="5" formatCode="0.00">
                  <c:v>847.26929952185867</c:v>
                </c:pt>
                <c:pt idx="6" formatCode="0.00">
                  <c:v>860.7511050687126</c:v>
                </c:pt>
                <c:pt idx="7" formatCode="0.00">
                  <c:v>905.5497999480167</c:v>
                </c:pt>
                <c:pt idx="8" formatCode="0.00">
                  <c:v>898.51443354494756</c:v>
                </c:pt>
                <c:pt idx="9" formatCode="0.00">
                  <c:v>891.08794763655681</c:v>
                </c:pt>
                <c:pt idx="10" formatCode="0.00">
                  <c:v>933.12977531799993</c:v>
                </c:pt>
                <c:pt idx="11" formatCode="0.00">
                  <c:v>970.62819551807274</c:v>
                </c:pt>
                <c:pt idx="12" formatCode="0.00">
                  <c:v>997.53834967789919</c:v>
                </c:pt>
                <c:pt idx="13" formatCode="0.00">
                  <c:v>1003.3416378762462</c:v>
                </c:pt>
                <c:pt idx="14" formatCode="0.00">
                  <c:v>1042.647849351956</c:v>
                </c:pt>
                <c:pt idx="15" formatCode="0.00">
                  <c:v>1055.5045962893732</c:v>
                </c:pt>
                <c:pt idx="16" formatCode="0.00">
                  <c:v>972.99342399488626</c:v>
                </c:pt>
                <c:pt idx="17" formatCode="0.00">
                  <c:v>988.56290630003025</c:v>
                </c:pt>
                <c:pt idx="18" formatCode="0.00">
                  <c:v>959.77320681298443</c:v>
                </c:pt>
                <c:pt idx="19" formatCode="0.00">
                  <c:v>950.56120441760436</c:v>
                </c:pt>
                <c:pt idx="20" formatCode="0.00">
                  <c:v>912.47761497767158</c:v>
                </c:pt>
                <c:pt idx="21" formatCode="0.00">
                  <c:v>950.39529076505448</c:v>
                </c:pt>
                <c:pt idx="22" formatCode="0.00">
                  <c:v>929.3651944659382</c:v>
                </c:pt>
                <c:pt idx="23" formatCode="0.00">
                  <c:v>957.12633827110562</c:v>
                </c:pt>
                <c:pt idx="24" formatCode="0.00">
                  <c:v>953.7865257954503</c:v>
                </c:pt>
                <c:pt idx="25" formatCode="0.00">
                  <c:v>981.31067495588297</c:v>
                </c:pt>
                <c:pt idx="26" formatCode="0.00">
                  <c:v>1025.6072621785522</c:v>
                </c:pt>
                <c:pt idx="27" formatCode="0.00">
                  <c:v>1092.1724048592989</c:v>
                </c:pt>
                <c:pt idx="28" formatCode="0.00">
                  <c:v>1091.2337588696455</c:v>
                </c:pt>
                <c:pt idx="29" formatCode="0.00">
                  <c:v>1083.0913168750392</c:v>
                </c:pt>
                <c:pt idx="30" formatCode="0.00">
                  <c:v>1078.8823960863281</c:v>
                </c:pt>
                <c:pt idx="31" formatCode="0.00">
                  <c:v>1119.6614787236865</c:v>
                </c:pt>
                <c:pt idx="32" formatCode="0.00">
                  <c:v>1139.3656868703581</c:v>
                </c:pt>
                <c:pt idx="33" formatCode="0.00">
                  <c:v>1134.8116838217977</c:v>
                </c:pt>
                <c:pt idx="34" formatCode="0.00">
                  <c:v>1160.9249612322476</c:v>
                </c:pt>
                <c:pt idx="35" formatCode="0.00">
                  <c:v>1208.2785572300297</c:v>
                </c:pt>
                <c:pt idx="36" formatCode="0.00">
                  <c:v>1144.1243822699644</c:v>
                </c:pt>
                <c:pt idx="37" formatCode="0.00">
                  <c:v>1136.0505954268758</c:v>
                </c:pt>
                <c:pt idx="38" formatCode="0.00">
                  <c:v>1135.7594242128471</c:v>
                </c:pt>
                <c:pt idx="39" formatCode="0.00">
                  <c:v>1195.1406316623345</c:v>
                </c:pt>
                <c:pt idx="40" formatCode="0.00">
                  <c:v>1191.013328002972</c:v>
                </c:pt>
                <c:pt idx="41" formatCode="0.00">
                  <c:v>1179.2260506811999</c:v>
                </c:pt>
                <c:pt idx="42" formatCode="0.00">
                  <c:v>1103.0793922797297</c:v>
                </c:pt>
                <c:pt idx="43" formatCode="0.00">
                  <c:v>1051.1564402672468</c:v>
                </c:pt>
                <c:pt idx="44" formatCode="0.00">
                  <c:v>974.8075929237508</c:v>
                </c:pt>
                <c:pt idx="45" formatCode="0.00">
                  <c:v>908.52413703610785</c:v>
                </c:pt>
                <c:pt idx="46" formatCode="0.00">
                  <c:v>924.28559083887626</c:v>
                </c:pt>
                <c:pt idx="47" formatCode="0.00">
                  <c:v>933.24478284662155</c:v>
                </c:pt>
                <c:pt idx="48" formatCode="0.00">
                  <c:v>975.24826895277158</c:v>
                </c:pt>
                <c:pt idx="49" formatCode="0.00">
                  <c:v>985.8494647889321</c:v>
                </c:pt>
                <c:pt idx="50" formatCode="0.00">
                  <c:v>1023.5455924806971</c:v>
                </c:pt>
                <c:pt idx="51" formatCode="0.00">
                  <c:v>1050.208306169965</c:v>
                </c:pt>
                <c:pt idx="52" formatCode="0.00">
                  <c:v>1023.2221012866237</c:v>
                </c:pt>
                <c:pt idx="53" formatCode="0.00">
                  <c:v>1007.0464919356723</c:v>
                </c:pt>
                <c:pt idx="54" formatCode="0.00">
                  <c:v>971.20786532218142</c:v>
                </c:pt>
                <c:pt idx="55" formatCode="0.00">
                  <c:v>963.13449463312622</c:v>
                </c:pt>
                <c:pt idx="56" formatCode="0.00">
                  <c:v>968.82573380533734</c:v>
                </c:pt>
                <c:pt idx="57" formatCode="0.00">
                  <c:v>935.71959595477767</c:v>
                </c:pt>
                <c:pt idx="58" formatCode="0.00">
                  <c:v>964.83422178437434</c:v>
                </c:pt>
                <c:pt idx="59" formatCode="0.00">
                  <c:v>897.08811911871635</c:v>
                </c:pt>
                <c:pt idx="60" formatCode="0.00">
                  <c:v>839.66524697720513</c:v>
                </c:pt>
                <c:pt idx="61" formatCode="0.00">
                  <c:v>769.86198419819868</c:v>
                </c:pt>
                <c:pt idx="62" formatCode="0.00">
                  <c:v>819.82401615401034</c:v>
                </c:pt>
                <c:pt idx="63" formatCode="0.00">
                  <c:v>834.02398467450075</c:v>
                </c:pt>
                <c:pt idx="64" formatCode="0.00">
                  <c:v>840.8385934115704</c:v>
                </c:pt>
                <c:pt idx="65" formatCode="0.00">
                  <c:v>937.2710115471109</c:v>
                </c:pt>
                <c:pt idx="66" formatCode="0.00">
                  <c:v>959.57918771170159</c:v>
                </c:pt>
                <c:pt idx="67" formatCode="0.00">
                  <c:v>966.40003587094043</c:v>
                </c:pt>
                <c:pt idx="68" formatCode="0.00">
                  <c:v>985.33340572126019</c:v>
                </c:pt>
                <c:pt idx="69" formatCode="0.00">
                  <c:v>990.57270048509065</c:v>
                </c:pt>
                <c:pt idx="70" formatCode="0.00">
                  <c:v>1037.8937932742028</c:v>
                </c:pt>
                <c:pt idx="71" formatCode="0.00">
                  <c:v>1103.5787386729305</c:v>
                </c:pt>
                <c:pt idx="72" formatCode="0.00">
                  <c:v>1128.5603090301825</c:v>
                </c:pt>
                <c:pt idx="73" formatCode="0.00">
                  <c:v>1116.465249495717</c:v>
                </c:pt>
                <c:pt idx="74" formatCode="0.00">
                  <c:v>1119.2058462186369</c:v>
                </c:pt>
                <c:pt idx="75" formatCode="0.00">
                  <c:v>1096.2323386296378</c:v>
                </c:pt>
                <c:pt idx="76" formatCode="0.00">
                  <c:v>1076.5784867047619</c:v>
                </c:pt>
                <c:pt idx="77" formatCode="0.00">
                  <c:v>1081.6066973474242</c:v>
                </c:pt>
                <c:pt idx="78" formatCode="0.00">
                  <c:v>1090.8901961159515</c:v>
                </c:pt>
                <c:pt idx="79" formatCode="0.00">
                  <c:v>1100.0683560994353</c:v>
                </c:pt>
                <c:pt idx="80" formatCode="0.00">
                  <c:v>1094.308494257205</c:v>
                </c:pt>
                <c:pt idx="81" formatCode="0.00">
                  <c:v>1093.4632868765234</c:v>
                </c:pt>
                <c:pt idx="82" formatCode="0.00">
                  <c:v>1091.2993450726626</c:v>
                </c:pt>
                <c:pt idx="83" formatCode="0.00">
                  <c:v>1094.1739827228496</c:v>
                </c:pt>
                <c:pt idx="84" formatCode="0.00">
                  <c:v>1067.4923846933889</c:v>
                </c:pt>
                <c:pt idx="85" formatCode="0.00">
                  <c:v>1074.9700839626337</c:v>
                </c:pt>
                <c:pt idx="86" formatCode="0.00">
                  <c:v>1078.3058289566891</c:v>
                </c:pt>
                <c:pt idx="87" formatCode="0.00">
                  <c:v>1066.3085187254574</c:v>
                </c:pt>
                <c:pt idx="88" formatCode="0.00">
                  <c:v>1084.3447354805114</c:v>
                </c:pt>
                <c:pt idx="89" formatCode="0.00">
                  <c:v>1085.4299729394625</c:v>
                </c:pt>
                <c:pt idx="90" formatCode="0.00">
                  <c:v>1052.5069326263801</c:v>
                </c:pt>
                <c:pt idx="91" formatCode="0.00">
                  <c:v>1013.6291633871895</c:v>
                </c:pt>
                <c:pt idx="92" formatCode="0.00">
                  <c:v>1007.0827161682521</c:v>
                </c:pt>
                <c:pt idx="93" formatCode="0.00">
                  <c:v>1017.8675041183212</c:v>
                </c:pt>
                <c:pt idx="94" formatCode="0.00">
                  <c:v>1015.7774223302125</c:v>
                </c:pt>
                <c:pt idx="95" formatCode="0.00">
                  <c:v>1009.1782807587173</c:v>
                </c:pt>
                <c:pt idx="96" formatCode="0.00">
                  <c:v>1032.2573954576153</c:v>
                </c:pt>
                <c:pt idx="97" formatCode="0.00">
                  <c:v>1040.3622906605672</c:v>
                </c:pt>
                <c:pt idx="98" formatCode="0.00">
                  <c:v>1002.5416961814431</c:v>
                </c:pt>
                <c:pt idx="99" formatCode="0.00">
                  <c:v>942.25663326980896</c:v>
                </c:pt>
                <c:pt idx="100" formatCode="0.00">
                  <c:v>985.45790884555868</c:v>
                </c:pt>
                <c:pt idx="101" formatCode="0.00">
                  <c:v>978.54568486090068</c:v>
                </c:pt>
                <c:pt idx="102" formatCode="0.00">
                  <c:v>1054.9666344794944</c:v>
                </c:pt>
                <c:pt idx="103" formatCode="0.00">
                  <c:v>1074.3562983802055</c:v>
                </c:pt>
                <c:pt idx="104" formatCode="0.00">
                  <c:v>1046.9155837996109</c:v>
                </c:pt>
                <c:pt idx="105" formatCode="0.00">
                  <c:v>1009.10799057217</c:v>
                </c:pt>
                <c:pt idx="106" formatCode="0.00">
                  <c:v>981.95880415195177</c:v>
                </c:pt>
                <c:pt idx="107" formatCode="0.00">
                  <c:v>1017.8948345017994</c:v>
                </c:pt>
                <c:pt idx="108" formatCode="0.00">
                  <c:v>1025.5923128903223</c:v>
                </c:pt>
                <c:pt idx="109" formatCode="0.00">
                  <c:v>1011.9701445524462</c:v>
                </c:pt>
                <c:pt idx="110" formatCode="0.00">
                  <c:v>1023.2856852986107</c:v>
                </c:pt>
                <c:pt idx="111" formatCode="0.00">
                  <c:v>975.48278931174286</c:v>
                </c:pt>
                <c:pt idx="112" formatCode="0.00">
                  <c:v>982.36956643819542</c:v>
                </c:pt>
                <c:pt idx="113" formatCode="0.00">
                  <c:v>942.48492846698048</c:v>
                </c:pt>
                <c:pt idx="114" formatCode="0.00">
                  <c:v>921.45794362305389</c:v>
                </c:pt>
                <c:pt idx="115" formatCode="0.00">
                  <c:v>882.93747303070393</c:v>
                </c:pt>
                <c:pt idx="116" formatCode="0.00">
                  <c:v>860.37355481089253</c:v>
                </c:pt>
                <c:pt idx="117" formatCode="0.00">
                  <c:v>807.90349175850986</c:v>
                </c:pt>
                <c:pt idx="118" formatCode="0.00">
                  <c:v>763.88642219699068</c:v>
                </c:pt>
                <c:pt idx="119" formatCode="0.00">
                  <c:v>699.24916603469444</c:v>
                </c:pt>
                <c:pt idx="120" formatCode="0.00">
                  <c:v>686.9865271077565</c:v>
                </c:pt>
                <c:pt idx="121" formatCode="0.00">
                  <c:v>719.18024572459842</c:v>
                </c:pt>
              </c:numCache>
            </c:numRef>
          </c:val>
          <c:smooth val="0"/>
          <c:extLst>
            <c:ext xmlns:c16="http://schemas.microsoft.com/office/drawing/2014/chart" uri="{C3380CC4-5D6E-409C-BE32-E72D297353CC}">
              <c16:uniqueId val="{00000000-27A0-4560-AB02-471967FAA8CD}"/>
            </c:ext>
          </c:extLst>
        </c:ser>
        <c:ser>
          <c:idx val="1"/>
          <c:order val="1"/>
          <c:tx>
            <c:strRef>
              <c:f>'Regression output'!$AR$4</c:f>
              <c:strCache>
                <c:ptCount val="1"/>
                <c:pt idx="0">
                  <c:v>1 LINE</c:v>
                </c:pt>
              </c:strCache>
            </c:strRef>
          </c:tx>
          <c:spPr>
            <a:ln w="12700" cap="rnd">
              <a:solidFill>
                <a:srgbClr val="000000"/>
              </a:solidFill>
              <a:prstDash val="solid"/>
              <a:round/>
            </a:ln>
            <a:effectLst/>
          </c:spPr>
          <c:marker>
            <c:symbol val="none"/>
          </c:marker>
          <c:cat>
            <c:numRef>
              <c:f>'Regression output'!$A$5:$A$126</c:f>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f>'Regression output'!$AR$5:$AR$126</c:f>
              <c:numCache>
                <c:formatCode>General</c:formatCode>
                <c:ptCount val="1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numCache>
            </c:numRef>
          </c:val>
          <c:smooth val="0"/>
          <c:extLst>
            <c:ext xmlns:c16="http://schemas.microsoft.com/office/drawing/2014/chart" uri="{C3380CC4-5D6E-409C-BE32-E72D297353CC}">
              <c16:uniqueId val="{00000001-27A0-4560-AB02-471967FAA8CD}"/>
            </c:ext>
          </c:extLst>
        </c:ser>
        <c:ser>
          <c:idx val="2"/>
          <c:order val="2"/>
          <c:tx>
            <c:strRef>
              <c:f>'Regression output'!$AV$4</c:f>
              <c:strCache>
                <c:ptCount val="1"/>
                <c:pt idx="0">
                  <c:v>Eq 2 (short)</c:v>
                </c:pt>
              </c:strCache>
            </c:strRef>
          </c:tx>
          <c:spPr>
            <a:ln w="28575" cap="rnd">
              <a:solidFill>
                <a:schemeClr val="accent3"/>
              </a:solidFill>
              <a:round/>
            </a:ln>
            <a:effectLst/>
          </c:spPr>
          <c:marker>
            <c:symbol val="none"/>
          </c:marker>
          <c:cat>
            <c:numRef>
              <c:f>'Regression output'!$A$5:$A$126</c:f>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f>'Regression output'!$AV$5:$AV$126</c:f>
              <c:numCache>
                <c:formatCode>General</c:formatCode>
                <c:ptCount val="122"/>
                <c:pt idx="0">
                  <c:v>#N/A</c:v>
                </c:pt>
                <c:pt idx="1">
                  <c:v>#N/A</c:v>
                </c:pt>
                <c:pt idx="2">
                  <c:v>#N/A</c:v>
                </c:pt>
                <c:pt idx="3">
                  <c:v>#N/A</c:v>
                </c:pt>
                <c:pt idx="4" formatCode="0.00">
                  <c:v>946.2199532292417</c:v>
                </c:pt>
                <c:pt idx="5" formatCode="0.00">
                  <c:v>925.74590357923728</c:v>
                </c:pt>
                <c:pt idx="6" formatCode="0.00">
                  <c:v>921.61846437158829</c:v>
                </c:pt>
                <c:pt idx="7" formatCode="0.00">
                  <c:v>925.42905237126195</c:v>
                </c:pt>
                <c:pt idx="8" formatCode="0.00">
                  <c:v>882.15073170868993</c:v>
                </c:pt>
                <c:pt idx="9" formatCode="0.00">
                  <c:v>880.91892465035721</c:v>
                </c:pt>
                <c:pt idx="10" formatCode="0.00">
                  <c:v>925.03549007716776</c:v>
                </c:pt>
                <c:pt idx="11" formatCode="0.00">
                  <c:v>947.41469607426211</c:v>
                </c:pt>
                <c:pt idx="12" formatCode="0.00">
                  <c:v>942.46339584458349</c:v>
                </c:pt>
                <c:pt idx="13" formatCode="0.00">
                  <c:v>950.33787038419189</c:v>
                </c:pt>
                <c:pt idx="14" formatCode="0.00">
                  <c:v>1001.1348002285332</c:v>
                </c:pt>
                <c:pt idx="15" formatCode="0.00">
                  <c:v>997.29874922276804</c:v>
                </c:pt>
                <c:pt idx="16" formatCode="0.00">
                  <c:v>936.90843837613966</c:v>
                </c:pt>
                <c:pt idx="17" formatCode="0.00">
                  <c:v>943.89916196065042</c:v>
                </c:pt>
                <c:pt idx="18" formatCode="0.00">
                  <c:v>917.38449744266393</c:v>
                </c:pt>
                <c:pt idx="19" formatCode="0.00">
                  <c:v>883.06016931658405</c:v>
                </c:pt>
                <c:pt idx="20" formatCode="0.00">
                  <c:v>849.13753529323344</c:v>
                </c:pt>
                <c:pt idx="21" formatCode="0.00">
                  <c:v>894.98886299214178</c:v>
                </c:pt>
                <c:pt idx="22" formatCode="0.00">
                  <c:v>880.03432251989693</c:v>
                </c:pt>
                <c:pt idx="23" formatCode="0.00">
                  <c:v>911.21783809917815</c:v>
                </c:pt>
                <c:pt idx="24" formatCode="0.00">
                  <c:v>927.93846094369098</c:v>
                </c:pt>
                <c:pt idx="25" formatCode="0.00">
                  <c:v>959.78590114095618</c:v>
                </c:pt>
                <c:pt idx="26" formatCode="0.00">
                  <c:v>995.55651659833961</c:v>
                </c:pt>
                <c:pt idx="27" formatCode="0.00">
                  <c:v>1059.4401000385776</c:v>
                </c:pt>
                <c:pt idx="28" formatCode="0.00">
                  <c:v>1060.0996601433212</c:v>
                </c:pt>
                <c:pt idx="29" formatCode="0.00">
                  <c:v>1047.7474393015834</c:v>
                </c:pt>
                <c:pt idx="30" formatCode="0.00">
                  <c:v>1050.4901954085594</c:v>
                </c:pt>
                <c:pt idx="31" formatCode="0.00">
                  <c:v>1092.7679621886373</c:v>
                </c:pt>
                <c:pt idx="32" formatCode="0.00">
                  <c:v>1117.7811885589085</c:v>
                </c:pt>
                <c:pt idx="33" formatCode="0.00">
                  <c:v>1169.0261158122394</c:v>
                </c:pt>
                <c:pt idx="34" formatCode="0.00">
                  <c:v>1244.1661360016444</c:v>
                </c:pt>
                <c:pt idx="35" formatCode="0.00">
                  <c:v>1318.9417626579591</c:v>
                </c:pt>
                <c:pt idx="36" formatCode="0.00">
                  <c:v>1269.1994823290454</c:v>
                </c:pt>
                <c:pt idx="37" formatCode="0.00">
                  <c:v>1243.1583128461705</c:v>
                </c:pt>
                <c:pt idx="38" formatCode="0.00">
                  <c:v>1225.7544300016825</c:v>
                </c:pt>
                <c:pt idx="39" formatCode="0.00">
                  <c:v>1280.1789144820834</c:v>
                </c:pt>
                <c:pt idx="40" formatCode="0.00">
                  <c:v>1245.3808410510467</c:v>
                </c:pt>
                <c:pt idx="41" formatCode="0.00">
                  <c:v>1229.8043243356174</c:v>
                </c:pt>
                <c:pt idx="42" formatCode="0.00">
                  <c:v>1161.6912153027317</c:v>
                </c:pt>
                <c:pt idx="43" formatCode="0.00">
                  <c:v>1111.0761016236013</c:v>
                </c:pt>
                <c:pt idx="44" formatCode="0.00">
                  <c:v>1034.0786019393925</c:v>
                </c:pt>
                <c:pt idx="45" formatCode="0.00">
                  <c:v>955.33084114823737</c:v>
                </c:pt>
                <c:pt idx="46" formatCode="0.00">
                  <c:v>955.58128774331874</c:v>
                </c:pt>
                <c:pt idx="47" formatCode="0.00">
                  <c:v>955.09355224391095</c:v>
                </c:pt>
                <c:pt idx="48" formatCode="0.00">
                  <c:v>1007.1475974399648</c:v>
                </c:pt>
                <c:pt idx="49" formatCode="0.00">
                  <c:v>1040.4910245607466</c:v>
                </c:pt>
                <c:pt idx="50" formatCode="0.00">
                  <c:v>1101.9592736813531</c:v>
                </c:pt>
                <c:pt idx="51" formatCode="0.00">
                  <c:v>1122.0240843800207</c:v>
                </c:pt>
                <c:pt idx="52" formatCode="0.00">
                  <c:v>1091.2223456516717</c:v>
                </c:pt>
                <c:pt idx="53" formatCode="0.00">
                  <c:v>1065.0625753573054</c:v>
                </c:pt>
                <c:pt idx="54" formatCode="0.00">
                  <c:v>1013.8205863402917</c:v>
                </c:pt>
                <c:pt idx="55" formatCode="0.00">
                  <c:v>979.03954946606507</c:v>
                </c:pt>
                <c:pt idx="56" formatCode="0.00">
                  <c:v>977.48180754952921</c:v>
                </c:pt>
                <c:pt idx="57" formatCode="0.00">
                  <c:v>882.06908318399462</c:v>
                </c:pt>
                <c:pt idx="58" formatCode="0.00">
                  <c:v>860.46376187281817</c:v>
                </c:pt>
                <c:pt idx="59" formatCode="0.00">
                  <c:v>770.99859774468086</c:v>
                </c:pt>
                <c:pt idx="60" formatCode="0.00">
                  <c:v>692.8157165530256</c:v>
                </c:pt>
                <c:pt idx="61" formatCode="0.00">
                  <c:v>690.6348622266097</c:v>
                </c:pt>
                <c:pt idx="62" formatCode="0.00">
                  <c:v>779.16461712924774</c:v>
                </c:pt>
                <c:pt idx="63" formatCode="0.00">
                  <c:v>808.77180065142909</c:v>
                </c:pt>
                <c:pt idx="64" formatCode="0.00">
                  <c:v>844.70761739351235</c:v>
                </c:pt>
                <c:pt idx="65" formatCode="0.00">
                  <c:v>948.11353577246939</c:v>
                </c:pt>
                <c:pt idx="66" formatCode="0.00">
                  <c:v>963.66075169835756</c:v>
                </c:pt>
                <c:pt idx="67" formatCode="0.00">
                  <c:v>971.19700645245609</c:v>
                </c:pt>
                <c:pt idx="68" formatCode="0.00">
                  <c:v>994.70896791703774</c:v>
                </c:pt>
                <c:pt idx="69" formatCode="0.00">
                  <c:v>998.92322298117188</c:v>
                </c:pt>
                <c:pt idx="70" formatCode="0.00">
                  <c:v>1067.5023739065648</c:v>
                </c:pt>
                <c:pt idx="71" formatCode="0.00">
                  <c:v>1160.3900100838794</c:v>
                </c:pt>
                <c:pt idx="72" formatCode="0.00">
                  <c:v>1178.5519809338214</c:v>
                </c:pt>
                <c:pt idx="73" formatCode="0.00">
                  <c:v>1143.6931679229492</c:v>
                </c:pt>
                <c:pt idx="74" formatCode="0.00">
                  <c:v>1104.5622465684255</c:v>
                </c:pt>
                <c:pt idx="75" formatCode="0.00">
                  <c:v>1074.8475587814305</c:v>
                </c:pt>
                <c:pt idx="76" formatCode="0.00">
                  <c:v>1062.8706039916533</c:v>
                </c:pt>
                <c:pt idx="77" formatCode="0.00">
                  <c:v>1091.7328090755957</c:v>
                </c:pt>
                <c:pt idx="78" formatCode="0.00">
                  <c:v>1115.590897138861</c:v>
                </c:pt>
                <c:pt idx="79" formatCode="0.00">
                  <c:v>1118.658511801184</c:v>
                </c:pt>
                <c:pt idx="80" formatCode="0.00">
                  <c:v>1075.2477551749205</c:v>
                </c:pt>
                <c:pt idx="81" formatCode="0.00">
                  <c:v>1053.1150429900927</c:v>
                </c:pt>
                <c:pt idx="82" formatCode="0.00">
                  <c:v>1036.6213271081858</c:v>
                </c:pt>
                <c:pt idx="83" formatCode="0.00">
                  <c:v>1038.255643468422</c:v>
                </c:pt>
                <c:pt idx="84" formatCode="0.00">
                  <c:v>1019.113464226852</c:v>
                </c:pt>
                <c:pt idx="85" formatCode="0.00">
                  <c:v>1046.9597404675796</c:v>
                </c:pt>
                <c:pt idx="86" formatCode="0.00">
                  <c:v>1070.5927505410357</c:v>
                </c:pt>
                <c:pt idx="87" formatCode="0.00">
                  <c:v>1050.3901480595066</c:v>
                </c:pt>
                <c:pt idx="88" formatCode="0.00">
                  <c:v>1071.8866483007637</c:v>
                </c:pt>
                <c:pt idx="89" formatCode="0.00">
                  <c:v>1069.3199010500666</c:v>
                </c:pt>
                <c:pt idx="90" formatCode="0.00">
                  <c:v>1031.8326525716759</c:v>
                </c:pt>
                <c:pt idx="91" formatCode="0.00">
                  <c:v>990.34675377549024</c:v>
                </c:pt>
                <c:pt idx="92" formatCode="0.00">
                  <c:v>987.53221329525047</c:v>
                </c:pt>
                <c:pt idx="93" formatCode="0.00">
                  <c:v>986.23956047385684</c:v>
                </c:pt>
                <c:pt idx="94" formatCode="0.00">
                  <c:v>970.3225670058813</c:v>
                </c:pt>
                <c:pt idx="95" formatCode="0.00">
                  <c:v>967.94796261342515</c:v>
                </c:pt>
                <c:pt idx="96" formatCode="0.00">
                  <c:v>992.66034488699631</c:v>
                </c:pt>
                <c:pt idx="97" formatCode="0.00">
                  <c:v>970.70983278525205</c:v>
                </c:pt>
                <c:pt idx="98" formatCode="0.00">
                  <c:v>930.46733294094702</c:v>
                </c:pt>
                <c:pt idx="99" formatCode="0.00">
                  <c:v>872.0970356473332</c:v>
                </c:pt>
                <c:pt idx="100" formatCode="0.00">
                  <c:v>886.96295405672709</c:v>
                </c:pt>
                <c:pt idx="101" formatCode="0.00">
                  <c:v>872.37726062991374</c:v>
                </c:pt>
                <c:pt idx="102" formatCode="0.00">
                  <c:v>936.22532241512067</c:v>
                </c:pt>
                <c:pt idx="103" formatCode="0.00">
                  <c:v>935.24188619559152</c:v>
                </c:pt>
                <c:pt idx="104" formatCode="0.00">
                  <c:v>900.90296142452053</c:v>
                </c:pt>
                <c:pt idx="105" formatCode="0.00">
                  <c:v>906.47839516967861</c:v>
                </c:pt>
                <c:pt idx="106" formatCode="0.00">
                  <c:v>945.9909538654075</c:v>
                </c:pt>
                <c:pt idx="107" formatCode="0.00">
                  <c:v>1066.7644514866961</c:v>
                </c:pt>
                <c:pt idx="108" formatCode="0.00">
                  <c:v>1083.3119026065065</c:v>
                </c:pt>
                <c:pt idx="109" formatCode="0.00">
                  <c:v>1041.6006780481027</c:v>
                </c:pt>
                <c:pt idx="110" formatCode="0.00">
                  <c:v>1028.2375311229989</c:v>
                </c:pt>
                <c:pt idx="111" formatCode="0.00">
                  <c:v>977.34513058548373</c:v>
                </c:pt>
                <c:pt idx="112" formatCode="0.00">
                  <c:v>974.2855568920545</c:v>
                </c:pt>
                <c:pt idx="113" formatCode="0.00">
                  <c:v>927.11691996590605</c:v>
                </c:pt>
                <c:pt idx="114" formatCode="0.00">
                  <c:v>926.7036701724827</c:v>
                </c:pt>
                <c:pt idx="115" formatCode="0.00">
                  <c:v>920.31290592180324</c:v>
                </c:pt>
                <c:pt idx="116" formatCode="0.00">
                  <c:v>941.10382927874355</c:v>
                </c:pt>
                <c:pt idx="117" formatCode="0.00">
                  <c:v>891.52031596012534</c:v>
                </c:pt>
                <c:pt idx="118" formatCode="0.00">
                  <c:v>845.61850512500496</c:v>
                </c:pt>
                <c:pt idx="119" formatCode="0.00">
                  <c:v>759.48738235189296</c:v>
                </c:pt>
                <c:pt idx="120" formatCode="0.00">
                  <c:v>750.83732914255768</c:v>
                </c:pt>
                <c:pt idx="121" formatCode="0.00">
                  <c:v>815.43443746102287</c:v>
                </c:pt>
              </c:numCache>
            </c:numRef>
          </c:val>
          <c:smooth val="0"/>
          <c:extLst>
            <c:ext xmlns:c16="http://schemas.microsoft.com/office/drawing/2014/chart" uri="{C3380CC4-5D6E-409C-BE32-E72D297353CC}">
              <c16:uniqueId val="{00000001-9DCD-4555-8407-461639FCF719}"/>
            </c:ext>
          </c:extLst>
        </c:ser>
        <c:dLbls>
          <c:showLegendKey val="0"/>
          <c:showVal val="0"/>
          <c:showCatName val="0"/>
          <c:showSerName val="0"/>
          <c:showPercent val="0"/>
          <c:showBubbleSize val="0"/>
        </c:dLbls>
        <c:smooth val="0"/>
        <c:axId val="708018688"/>
        <c:axId val="708015328"/>
      </c:lineChart>
      <c:dateAx>
        <c:axId val="70801868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5328"/>
        <c:crosses val="autoZero"/>
        <c:auto val="1"/>
        <c:lblOffset val="100"/>
        <c:baseTimeUnit val="months"/>
        <c:majorUnit val="12"/>
        <c:majorTimeUnit val="months"/>
      </c:dateAx>
      <c:valAx>
        <c:axId val="708015328"/>
        <c:scaling>
          <c:orientation val="minMax"/>
          <c:min val="0.60000000000000009"/>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688"/>
        <c:crosses val="autoZero"/>
        <c:crossBetween val="between"/>
        <c:majorUnit val="0.1"/>
      </c:valAx>
      <c:spPr>
        <a:noFill/>
        <a:ln>
          <a:noFill/>
        </a:ln>
        <a:effectLst/>
      </c:spPr>
    </c:plotArea>
    <c:legend>
      <c:legendPos val="b"/>
      <c:legendEntry>
        <c:idx val="1"/>
        <c:delete val="1"/>
      </c:legendEntry>
      <c:layout>
        <c:manualLayout>
          <c:xMode val="edge"/>
          <c:yMode val="edge"/>
          <c:x val="0.78869706911636051"/>
          <c:y val="0.13348643919510061"/>
          <c:w val="0.21130289601052465"/>
          <c:h val="8.3741571487546448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UK: Arrears vs model</a:t>
            </a:r>
          </a:p>
        </c:rich>
      </c:tx>
      <c:layout>
        <c:manualLayout>
          <c:xMode val="edge"/>
          <c:yMode val="edge"/>
          <c:x val="1.8970065429831273E-3"/>
          <c:y val="1.3878247917972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76526130761237"/>
          <c:y val="0.16928406466512699"/>
          <c:w val="0.87001351508916069"/>
          <c:h val="0.67481187830735934"/>
        </c:manualLayout>
      </c:layout>
      <c:lineChart>
        <c:grouping val="standard"/>
        <c:varyColors val="0"/>
        <c:ser>
          <c:idx val="0"/>
          <c:order val="0"/>
          <c:tx>
            <c:v>ARR (actual)</c:v>
          </c:tx>
          <c:spPr>
            <a:ln w="38100" cap="rnd">
              <a:solidFill>
                <a:srgbClr val="BD1B21"/>
              </a:solidFill>
              <a:prstDash val="solid"/>
              <a:round/>
            </a:ln>
            <a:effectLst/>
          </c:spPr>
          <c:marker>
            <c:symbol val="none"/>
          </c:marker>
          <c:cat>
            <c:numRef>
              <c:f>'Regression output'!$A$9:$A$126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output'!$B$9:$B$126</c:f>
              <c:numCache>
                <c:formatCode>0</c:formatCode>
                <c:ptCount val="118"/>
                <c:pt idx="0">
                  <c:v>427.5</c:v>
                </c:pt>
                <c:pt idx="1">
                  <c:v>429.8</c:v>
                </c:pt>
                <c:pt idx="2">
                  <c:v>413.75</c:v>
                </c:pt>
                <c:pt idx="3">
                  <c:v>397.7</c:v>
                </c:pt>
                <c:pt idx="4">
                  <c:v>373.8</c:v>
                </c:pt>
                <c:pt idx="5">
                  <c:v>349.9</c:v>
                </c:pt>
                <c:pt idx="6">
                  <c:v>323.35000000000002</c:v>
                </c:pt>
                <c:pt idx="7">
                  <c:v>296.8</c:v>
                </c:pt>
                <c:pt idx="8">
                  <c:v>281.8</c:v>
                </c:pt>
                <c:pt idx="9">
                  <c:v>266.8</c:v>
                </c:pt>
                <c:pt idx="10">
                  <c:v>260.35000000000002</c:v>
                </c:pt>
                <c:pt idx="11">
                  <c:v>253.9</c:v>
                </c:pt>
                <c:pt idx="12">
                  <c:v>257.25</c:v>
                </c:pt>
                <c:pt idx="13">
                  <c:v>260.60000000000002</c:v>
                </c:pt>
                <c:pt idx="14">
                  <c:v>260.8</c:v>
                </c:pt>
                <c:pt idx="15">
                  <c:v>261</c:v>
                </c:pt>
                <c:pt idx="16">
                  <c:v>246.7</c:v>
                </c:pt>
                <c:pt idx="17">
                  <c:v>232.4</c:v>
                </c:pt>
                <c:pt idx="18">
                  <c:v>220.4</c:v>
                </c:pt>
                <c:pt idx="19">
                  <c:v>208.4</c:v>
                </c:pt>
                <c:pt idx="20">
                  <c:v>204.4</c:v>
                </c:pt>
                <c:pt idx="21">
                  <c:v>200.4</c:v>
                </c:pt>
                <c:pt idx="22">
                  <c:v>184</c:v>
                </c:pt>
                <c:pt idx="23">
                  <c:v>167.6</c:v>
                </c:pt>
                <c:pt idx="24">
                  <c:v>162.55000000000001</c:v>
                </c:pt>
                <c:pt idx="25">
                  <c:v>157.5</c:v>
                </c:pt>
                <c:pt idx="26">
                  <c:v>148.85</c:v>
                </c:pt>
                <c:pt idx="27">
                  <c:v>140.19999999999999</c:v>
                </c:pt>
                <c:pt idx="28">
                  <c:v>129.94999999999999</c:v>
                </c:pt>
                <c:pt idx="29">
                  <c:v>119.7</c:v>
                </c:pt>
                <c:pt idx="30">
                  <c:v>111.45</c:v>
                </c:pt>
                <c:pt idx="31">
                  <c:v>103.2</c:v>
                </c:pt>
                <c:pt idx="32">
                  <c:v>103.55</c:v>
                </c:pt>
                <c:pt idx="33">
                  <c:v>103.9</c:v>
                </c:pt>
                <c:pt idx="34">
                  <c:v>98.85</c:v>
                </c:pt>
                <c:pt idx="35">
                  <c:v>93.8</c:v>
                </c:pt>
                <c:pt idx="36">
                  <c:v>93.75</c:v>
                </c:pt>
                <c:pt idx="37">
                  <c:v>93.7</c:v>
                </c:pt>
                <c:pt idx="38">
                  <c:v>99.25</c:v>
                </c:pt>
                <c:pt idx="39">
                  <c:v>104.8</c:v>
                </c:pt>
                <c:pt idx="40">
                  <c:v>112.05</c:v>
                </c:pt>
                <c:pt idx="41">
                  <c:v>119.3</c:v>
                </c:pt>
                <c:pt idx="42">
                  <c:v>119.3</c:v>
                </c:pt>
                <c:pt idx="43">
                  <c:v>119.3</c:v>
                </c:pt>
                <c:pt idx="44">
                  <c:v>118.5</c:v>
                </c:pt>
                <c:pt idx="45">
                  <c:v>117.7</c:v>
                </c:pt>
                <c:pt idx="46">
                  <c:v>115.35</c:v>
                </c:pt>
                <c:pt idx="47">
                  <c:v>113</c:v>
                </c:pt>
                <c:pt idx="48">
                  <c:v>117.1</c:v>
                </c:pt>
                <c:pt idx="49">
                  <c:v>121.2</c:v>
                </c:pt>
                <c:pt idx="50">
                  <c:v>125.35</c:v>
                </c:pt>
                <c:pt idx="51">
                  <c:v>129.5</c:v>
                </c:pt>
                <c:pt idx="52">
                  <c:v>127</c:v>
                </c:pt>
                <c:pt idx="53">
                  <c:v>139.69999999999999</c:v>
                </c:pt>
                <c:pt idx="54">
                  <c:v>150.80000000000001</c:v>
                </c:pt>
                <c:pt idx="55">
                  <c:v>182.6</c:v>
                </c:pt>
                <c:pt idx="56">
                  <c:v>209.6</c:v>
                </c:pt>
                <c:pt idx="57">
                  <c:v>216.4</c:v>
                </c:pt>
                <c:pt idx="58">
                  <c:v>207.2</c:v>
                </c:pt>
                <c:pt idx="59">
                  <c:v>199.6</c:v>
                </c:pt>
                <c:pt idx="60">
                  <c:v>196.5</c:v>
                </c:pt>
                <c:pt idx="61">
                  <c:v>185.5</c:v>
                </c:pt>
                <c:pt idx="62">
                  <c:v>179.8</c:v>
                </c:pt>
                <c:pt idx="63">
                  <c:v>175.8</c:v>
                </c:pt>
                <c:pt idx="64">
                  <c:v>171.9</c:v>
                </c:pt>
                <c:pt idx="65">
                  <c:v>169.2</c:v>
                </c:pt>
                <c:pt idx="66">
                  <c:v>165.3</c:v>
                </c:pt>
                <c:pt idx="67">
                  <c:v>161.4</c:v>
                </c:pt>
                <c:pt idx="68">
                  <c:v>159.1</c:v>
                </c:pt>
                <c:pt idx="69">
                  <c:v>158.69999999999999</c:v>
                </c:pt>
                <c:pt idx="70">
                  <c:v>159.1</c:v>
                </c:pt>
                <c:pt idx="71">
                  <c:v>157.9</c:v>
                </c:pt>
                <c:pt idx="72">
                  <c:v>159.6</c:v>
                </c:pt>
                <c:pt idx="73">
                  <c:v>154.9</c:v>
                </c:pt>
                <c:pt idx="74">
                  <c:v>149.4</c:v>
                </c:pt>
                <c:pt idx="75">
                  <c:v>144.6</c:v>
                </c:pt>
                <c:pt idx="76">
                  <c:v>138.19999999999999</c:v>
                </c:pt>
                <c:pt idx="77">
                  <c:v>129.16999999999999</c:v>
                </c:pt>
                <c:pt idx="78">
                  <c:v>122.11</c:v>
                </c:pt>
                <c:pt idx="79">
                  <c:v>114.41</c:v>
                </c:pt>
                <c:pt idx="80">
                  <c:v>111.19</c:v>
                </c:pt>
                <c:pt idx="81">
                  <c:v>106.73</c:v>
                </c:pt>
                <c:pt idx="82">
                  <c:v>104.97</c:v>
                </c:pt>
                <c:pt idx="83">
                  <c:v>101.54</c:v>
                </c:pt>
                <c:pt idx="84">
                  <c:v>95.59</c:v>
                </c:pt>
                <c:pt idx="85">
                  <c:v>93.14</c:v>
                </c:pt>
                <c:pt idx="86">
                  <c:v>92.89</c:v>
                </c:pt>
                <c:pt idx="87">
                  <c:v>93.48</c:v>
                </c:pt>
                <c:pt idx="88">
                  <c:v>90.74</c:v>
                </c:pt>
                <c:pt idx="89">
                  <c:v>88.26</c:v>
                </c:pt>
                <c:pt idx="90">
                  <c:v>86.89</c:v>
                </c:pt>
                <c:pt idx="91">
                  <c:v>85.96</c:v>
                </c:pt>
                <c:pt idx="92">
                  <c:v>84.17</c:v>
                </c:pt>
                <c:pt idx="93">
                  <c:v>82.68</c:v>
                </c:pt>
                <c:pt idx="94">
                  <c:v>83.59</c:v>
                </c:pt>
                <c:pt idx="95">
                  <c:v>89.92</c:v>
                </c:pt>
                <c:pt idx="96">
                  <c:v>86.47</c:v>
                </c:pt>
                <c:pt idx="97">
                  <c:v>85.89</c:v>
                </c:pt>
                <c:pt idx="98">
                  <c:v>81.400000000000006</c:v>
                </c:pt>
                <c:pt idx="99">
                  <c:v>80.59</c:v>
                </c:pt>
                <c:pt idx="100">
                  <c:v>82.29</c:v>
                </c:pt>
                <c:pt idx="101">
                  <c:v>85.51</c:v>
                </c:pt>
                <c:pt idx="102">
                  <c:v>86.12</c:v>
                </c:pt>
                <c:pt idx="103">
                  <c:v>89.31</c:v>
                </c:pt>
                <c:pt idx="104">
                  <c:v>90.19</c:v>
                </c:pt>
                <c:pt idx="105">
                  <c:v>88.64</c:v>
                </c:pt>
                <c:pt idx="106">
                  <c:v>86.24</c:v>
                </c:pt>
                <c:pt idx="107">
                  <c:v>85.65</c:v>
                </c:pt>
                <c:pt idx="108">
                  <c:v>81.569999999999993</c:v>
                </c:pt>
                <c:pt idx="109">
                  <c:v>80.64</c:v>
                </c:pt>
                <c:pt idx="110">
                  <c:v>80.180000000000007</c:v>
                </c:pt>
                <c:pt idx="111">
                  <c:v>81.239999999999995</c:v>
                </c:pt>
                <c:pt idx="112">
                  <c:v>83.64</c:v>
                </c:pt>
                <c:pt idx="113">
                  <c:v>90.84</c:v>
                </c:pt>
                <c:pt idx="114">
                  <c:v>97.93</c:v>
                </c:pt>
                <c:pt idx="115">
                  <c:v>107.26</c:v>
                </c:pt>
                <c:pt idx="116">
                  <c:v>109.92</c:v>
                </c:pt>
                <c:pt idx="117">
                  <c:v>109.66</c:v>
                </c:pt>
              </c:numCache>
            </c:numRef>
          </c:val>
          <c:smooth val="0"/>
          <c:extLst>
            <c:ext xmlns:c16="http://schemas.microsoft.com/office/drawing/2014/chart" uri="{C3380CC4-5D6E-409C-BE32-E72D297353CC}">
              <c16:uniqueId val="{00000000-F2F4-482E-94D1-CE59279DBE61}"/>
            </c:ext>
          </c:extLst>
        </c:ser>
        <c:ser>
          <c:idx val="1"/>
          <c:order val="1"/>
          <c:tx>
            <c:v>ARR (eq 1)</c:v>
          </c:tx>
          <c:spPr>
            <a:ln w="38100" cap="rnd">
              <a:solidFill>
                <a:srgbClr val="003469"/>
              </a:solidFill>
              <a:prstDash val="solid"/>
              <a:round/>
            </a:ln>
            <a:effectLst/>
          </c:spPr>
          <c:marker>
            <c:symbol val="none"/>
          </c:marker>
          <c:cat>
            <c:numRef>
              <c:f>'Regression output'!$A$9:$A$126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output'!$M$9:$M$126</c:f>
              <c:numCache>
                <c:formatCode>#,##0</c:formatCode>
                <c:ptCount val="118"/>
                <c:pt idx="0">
                  <c:v>359712.89807151561</c:v>
                </c:pt>
                <c:pt idx="1">
                  <c:v>364156.34493449487</c:v>
                </c:pt>
                <c:pt idx="2">
                  <c:v>356135.76972217986</c:v>
                </c:pt>
                <c:pt idx="3">
                  <c:v>360137.15543932625</c:v>
                </c:pt>
                <c:pt idx="4">
                  <c:v>335864.6952591014</c:v>
                </c:pt>
                <c:pt idx="5">
                  <c:v>311791.67287803121</c:v>
                </c:pt>
                <c:pt idx="6">
                  <c:v>301727.51284907531</c:v>
                </c:pt>
                <c:pt idx="7">
                  <c:v>288082.44842976402</c:v>
                </c:pt>
                <c:pt idx="8">
                  <c:v>281106.30693923199</c:v>
                </c:pt>
                <c:pt idx="9">
                  <c:v>267691.54898538248</c:v>
                </c:pt>
                <c:pt idx="10">
                  <c:v>271453.36757878179</c:v>
                </c:pt>
                <c:pt idx="11">
                  <c:v>267992.6169978719</c:v>
                </c:pt>
                <c:pt idx="12">
                  <c:v>250302.55832268449</c:v>
                </c:pt>
                <c:pt idx="13">
                  <c:v>257619.49338178791</c:v>
                </c:pt>
                <c:pt idx="14">
                  <c:v>250308.85233682636</c:v>
                </c:pt>
                <c:pt idx="15">
                  <c:v>248096.47435299473</c:v>
                </c:pt>
                <c:pt idx="16">
                  <c:v>225108.22761499157</c:v>
                </c:pt>
                <c:pt idx="17">
                  <c:v>220871.86557379866</c:v>
                </c:pt>
                <c:pt idx="18">
                  <c:v>204832.08886029277</c:v>
                </c:pt>
                <c:pt idx="19">
                  <c:v>199465.12889569841</c:v>
                </c:pt>
                <c:pt idx="20">
                  <c:v>194953.96587259005</c:v>
                </c:pt>
                <c:pt idx="21">
                  <c:v>196654.65926115896</c:v>
                </c:pt>
                <c:pt idx="22">
                  <c:v>188711.73624085361</c:v>
                </c:pt>
                <c:pt idx="23">
                  <c:v>183048.09505441849</c:v>
                </c:pt>
                <c:pt idx="24">
                  <c:v>177380.04750426087</c:v>
                </c:pt>
                <c:pt idx="25">
                  <c:v>170586.88240781869</c:v>
                </c:pt>
                <c:pt idx="26">
                  <c:v>160591.64465744991</c:v>
                </c:pt>
                <c:pt idx="27">
                  <c:v>156976.53931706084</c:v>
                </c:pt>
                <c:pt idx="28">
                  <c:v>148060.57100880303</c:v>
                </c:pt>
                <c:pt idx="29">
                  <c:v>135836.95855346919</c:v>
                </c:pt>
                <c:pt idx="30">
                  <c:v>129385.08692933399</c:v>
                </c:pt>
                <c:pt idx="31">
                  <c:v>124694.34710613907</c:v>
                </c:pt>
                <c:pt idx="32">
                  <c:v>118474.07978405482</c:v>
                </c:pt>
                <c:pt idx="33">
                  <c:v>118035.65686485241</c:v>
                </c:pt>
                <c:pt idx="34">
                  <c:v>112269.81908343993</c:v>
                </c:pt>
                <c:pt idx="35">
                  <c:v>112104.19124992697</c:v>
                </c:pt>
                <c:pt idx="36">
                  <c:v>111657.49950027862</c:v>
                </c:pt>
                <c:pt idx="37">
                  <c:v>110493.48094882844</c:v>
                </c:pt>
                <c:pt idx="38">
                  <c:v>109480.62968376317</c:v>
                </c:pt>
                <c:pt idx="39">
                  <c:v>110161.19494000747</c:v>
                </c:pt>
                <c:pt idx="40">
                  <c:v>109227.19078710627</c:v>
                </c:pt>
                <c:pt idx="41">
                  <c:v>108386.92954840766</c:v>
                </c:pt>
                <c:pt idx="42">
                  <c:v>110267.27098707794</c:v>
                </c:pt>
                <c:pt idx="43">
                  <c:v>111336.10259360194</c:v>
                </c:pt>
                <c:pt idx="44">
                  <c:v>115566.91987090344</c:v>
                </c:pt>
                <c:pt idx="45">
                  <c:v>116034.48200565731</c:v>
                </c:pt>
                <c:pt idx="46">
                  <c:v>118065.9840926484</c:v>
                </c:pt>
                <c:pt idx="47">
                  <c:v>118673.53859720603</c:v>
                </c:pt>
                <c:pt idx="48">
                  <c:v>119819.30806066362</c:v>
                </c:pt>
                <c:pt idx="49">
                  <c:v>122054.03482260348</c:v>
                </c:pt>
                <c:pt idx="50">
                  <c:v>121740.90591813544</c:v>
                </c:pt>
                <c:pt idx="51">
                  <c:v>124725.91705498984</c:v>
                </c:pt>
                <c:pt idx="52">
                  <c:v>123040.86819327784</c:v>
                </c:pt>
                <c:pt idx="53">
                  <c:v>130720.02755488243</c:v>
                </c:pt>
                <c:pt idx="54">
                  <c:v>145497.00064508367</c:v>
                </c:pt>
                <c:pt idx="55">
                  <c:v>163808.2905510776</c:v>
                </c:pt>
                <c:pt idx="56">
                  <c:v>175993.83576642218</c:v>
                </c:pt>
                <c:pt idx="57">
                  <c:v>166598.13338049021</c:v>
                </c:pt>
                <c:pt idx="58">
                  <c:v>169867.53614711092</c:v>
                </c:pt>
                <c:pt idx="59">
                  <c:v>166471.18734103034</c:v>
                </c:pt>
                <c:pt idx="60">
                  <c:v>165224.78360537358</c:v>
                </c:pt>
                <c:pt idx="61">
                  <c:v>173863.77264198908</c:v>
                </c:pt>
                <c:pt idx="62">
                  <c:v>172532.33795056396</c:v>
                </c:pt>
                <c:pt idx="63">
                  <c:v>169893.12630611134</c:v>
                </c:pt>
                <c:pt idx="64">
                  <c:v>169378.81244348464</c:v>
                </c:pt>
                <c:pt idx="65">
                  <c:v>167604.90092207733</c:v>
                </c:pt>
                <c:pt idx="66">
                  <c:v>171563.84402822575</c:v>
                </c:pt>
                <c:pt idx="67">
                  <c:v>178117.60842181099</c:v>
                </c:pt>
                <c:pt idx="68">
                  <c:v>179553.945166702</c:v>
                </c:pt>
                <c:pt idx="69">
                  <c:v>177183.03509497028</c:v>
                </c:pt>
                <c:pt idx="70">
                  <c:v>178065.65013338512</c:v>
                </c:pt>
                <c:pt idx="71">
                  <c:v>173095.08626961982</c:v>
                </c:pt>
                <c:pt idx="72">
                  <c:v>171821.92647807999</c:v>
                </c:pt>
                <c:pt idx="73">
                  <c:v>167540.877419116</c:v>
                </c:pt>
                <c:pt idx="74">
                  <c:v>162978.99529972317</c:v>
                </c:pt>
                <c:pt idx="75">
                  <c:v>159069.88429197832</c:v>
                </c:pt>
                <c:pt idx="76">
                  <c:v>151233.43390634572</c:v>
                </c:pt>
                <c:pt idx="77">
                  <c:v>141242.65276584052</c:v>
                </c:pt>
                <c:pt idx="78">
                  <c:v>133258.56302682284</c:v>
                </c:pt>
                <c:pt idx="79">
                  <c:v>125184.44536332121</c:v>
                </c:pt>
                <c:pt idx="80">
                  <c:v>118694.4782540579</c:v>
                </c:pt>
                <c:pt idx="81">
                  <c:v>114731.5570613319</c:v>
                </c:pt>
                <c:pt idx="82">
                  <c:v>113189.76286558365</c:v>
                </c:pt>
                <c:pt idx="83">
                  <c:v>108272.96699138296</c:v>
                </c:pt>
                <c:pt idx="84">
                  <c:v>103652.5132645821</c:v>
                </c:pt>
                <c:pt idx="85">
                  <c:v>101096.94767958154</c:v>
                </c:pt>
                <c:pt idx="86">
                  <c:v>97767.368971664459</c:v>
                </c:pt>
                <c:pt idx="87">
                  <c:v>94754.05419343448</c:v>
                </c:pt>
                <c:pt idx="88">
                  <c:v>91382.685665107187</c:v>
                </c:pt>
                <c:pt idx="89">
                  <c:v>89836.985913483033</c:v>
                </c:pt>
                <c:pt idx="90">
                  <c:v>88260.900226272162</c:v>
                </c:pt>
                <c:pt idx="91">
                  <c:v>86748.965014019326</c:v>
                </c:pt>
                <c:pt idx="92">
                  <c:v>86885.104975667491</c:v>
                </c:pt>
                <c:pt idx="93">
                  <c:v>86017.154191815702</c:v>
                </c:pt>
                <c:pt idx="94">
                  <c:v>83802.460383806829</c:v>
                </c:pt>
                <c:pt idx="95">
                  <c:v>84727.716463621226</c:v>
                </c:pt>
                <c:pt idx="96">
                  <c:v>85212.54537787546</c:v>
                </c:pt>
                <c:pt idx="97">
                  <c:v>84047.28887270276</c:v>
                </c:pt>
                <c:pt idx="98">
                  <c:v>85874.284046630855</c:v>
                </c:pt>
                <c:pt idx="99">
                  <c:v>86582.374086460768</c:v>
                </c:pt>
                <c:pt idx="100">
                  <c:v>86150.683390869992</c:v>
                </c:pt>
                <c:pt idx="101">
                  <c:v>86288.824273826263</c:v>
                </c:pt>
                <c:pt idx="102">
                  <c:v>84566.292213566092</c:v>
                </c:pt>
                <c:pt idx="103">
                  <c:v>90908.187669355713</c:v>
                </c:pt>
                <c:pt idx="104">
                  <c:v>92498.170699578171</c:v>
                </c:pt>
                <c:pt idx="105">
                  <c:v>89701.033613128835</c:v>
                </c:pt>
                <c:pt idx="106">
                  <c:v>88248.157500152185</c:v>
                </c:pt>
                <c:pt idx="107">
                  <c:v>83550.100904550782</c:v>
                </c:pt>
                <c:pt idx="108">
                  <c:v>80131.885534363595</c:v>
                </c:pt>
                <c:pt idx="109">
                  <c:v>76001.984631577303</c:v>
                </c:pt>
                <c:pt idx="110">
                  <c:v>73882.49791969647</c:v>
                </c:pt>
                <c:pt idx="111">
                  <c:v>71729.840309014384</c:v>
                </c:pt>
                <c:pt idx="112">
                  <c:v>71961.644124383049</c:v>
                </c:pt>
                <c:pt idx="113">
                  <c:v>73389.95319134304</c:v>
                </c:pt>
                <c:pt idx="114">
                  <c:v>74807.397325751299</c:v>
                </c:pt>
                <c:pt idx="115">
                  <c:v>75001.46554888133</c:v>
                </c:pt>
                <c:pt idx="116">
                  <c:v>75513.559059684601</c:v>
                </c:pt>
                <c:pt idx="117">
                  <c:v>78865.305746159458</c:v>
                </c:pt>
              </c:numCache>
            </c:numRef>
          </c:val>
          <c:smooth val="0"/>
          <c:extLst>
            <c:ext xmlns:c16="http://schemas.microsoft.com/office/drawing/2014/chart" uri="{C3380CC4-5D6E-409C-BE32-E72D297353CC}">
              <c16:uniqueId val="{00000001-F2F4-482E-94D1-CE59279DBE61}"/>
            </c:ext>
          </c:extLst>
        </c:ser>
        <c:ser>
          <c:idx val="3"/>
          <c:order val="3"/>
          <c:tx>
            <c:strRef>
              <c:f>'Regression output'!$AP$4</c:f>
              <c:strCache>
                <c:ptCount val="1"/>
                <c:pt idx="0">
                  <c:v>Eq 2 (short)</c:v>
                </c:pt>
              </c:strCache>
            </c:strRef>
          </c:tx>
          <c:spPr>
            <a:ln w="28575" cap="rnd">
              <a:solidFill>
                <a:schemeClr val="accent4"/>
              </a:solidFill>
              <a:round/>
            </a:ln>
            <a:effectLst/>
          </c:spPr>
          <c:marker>
            <c:symbol val="none"/>
          </c:marker>
          <c:cat>
            <c:numRef>
              <c:f>'Regression output'!$A$9:$A$126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output'!$Q$9:$Q$126</c:f>
              <c:numCache>
                <c:formatCode>#,##0</c:formatCode>
                <c:ptCount val="118"/>
                <c:pt idx="0">
                  <c:v>404509.03000550083</c:v>
                </c:pt>
                <c:pt idx="1">
                  <c:v>397885.5893583562</c:v>
                </c:pt>
                <c:pt idx="2">
                  <c:v>381319.63963374466</c:v>
                </c:pt>
                <c:pt idx="3">
                  <c:v>368043.13412805088</c:v>
                </c:pt>
                <c:pt idx="4">
                  <c:v>329747.9435127083</c:v>
                </c:pt>
                <c:pt idx="5">
                  <c:v>308233.53173515998</c:v>
                </c:pt>
                <c:pt idx="6">
                  <c:v>299110.22571645223</c:v>
                </c:pt>
                <c:pt idx="7">
                  <c:v>281192.68179484102</c:v>
                </c:pt>
                <c:pt idx="8">
                  <c:v>265586.18494900363</c:v>
                </c:pt>
                <c:pt idx="9">
                  <c:v>253550.1438185024</c:v>
                </c:pt>
                <c:pt idx="10">
                  <c:v>260645.44523949866</c:v>
                </c:pt>
                <c:pt idx="11">
                  <c:v>253214.1524276608</c:v>
                </c:pt>
                <c:pt idx="12">
                  <c:v>241019.69577226194</c:v>
                </c:pt>
                <c:pt idx="13">
                  <c:v>245980.12160694553</c:v>
                </c:pt>
                <c:pt idx="14">
                  <c:v>239253.87693304676</c:v>
                </c:pt>
                <c:pt idx="15">
                  <c:v>230478.70419162844</c:v>
                </c:pt>
                <c:pt idx="16">
                  <c:v>209482.22995684069</c:v>
                </c:pt>
                <c:pt idx="17">
                  <c:v>207995.41175937376</c:v>
                </c:pt>
                <c:pt idx="18">
                  <c:v>193959.56468338528</c:v>
                </c:pt>
                <c:pt idx="19">
                  <c:v>189897.79745986874</c:v>
                </c:pt>
                <c:pt idx="20">
                  <c:v>189670.62141689044</c:v>
                </c:pt>
                <c:pt idx="21">
                  <c:v>192341.09458864763</c:v>
                </c:pt>
                <c:pt idx="22">
                  <c:v>183182.39905409448</c:v>
                </c:pt>
                <c:pt idx="23">
                  <c:v>177562.16076646559</c:v>
                </c:pt>
                <c:pt idx="24">
                  <c:v>172319.19975629688</c:v>
                </c:pt>
                <c:pt idx="25">
                  <c:v>165020.22168999939</c:v>
                </c:pt>
                <c:pt idx="26">
                  <c:v>156365.46558656407</c:v>
                </c:pt>
                <c:pt idx="27">
                  <c:v>153206.06829884695</c:v>
                </c:pt>
                <c:pt idx="28">
                  <c:v>145255.66545323015</c:v>
                </c:pt>
                <c:pt idx="29">
                  <c:v>139932.42606272505</c:v>
                </c:pt>
                <c:pt idx="30">
                  <c:v>138662.31585738328</c:v>
                </c:pt>
                <c:pt idx="31">
                  <c:v>136114.78990630139</c:v>
                </c:pt>
                <c:pt idx="32">
                  <c:v>131425.60639517265</c:v>
                </c:pt>
                <c:pt idx="33">
                  <c:v>129164.14870471712</c:v>
                </c:pt>
                <c:pt idx="34">
                  <c:v>121165.82540566631</c:v>
                </c:pt>
                <c:pt idx="35">
                  <c:v>120080.78217841942</c:v>
                </c:pt>
                <c:pt idx="36">
                  <c:v>116754.45384853563</c:v>
                </c:pt>
                <c:pt idx="37">
                  <c:v>115232.66519024735</c:v>
                </c:pt>
                <c:pt idx="38">
                  <c:v>115297.85311879612</c:v>
                </c:pt>
                <c:pt idx="39">
                  <c:v>116440.77545015341</c:v>
                </c:pt>
                <c:pt idx="40">
                  <c:v>115868.50734730891</c:v>
                </c:pt>
                <c:pt idx="41">
                  <c:v>113970.96934898471</c:v>
                </c:pt>
                <c:pt idx="42">
                  <c:v>114000.84762777793</c:v>
                </c:pt>
                <c:pt idx="43">
                  <c:v>113942.66078269857</c:v>
                </c:pt>
                <c:pt idx="44">
                  <c:v>119346.99029663582</c:v>
                </c:pt>
                <c:pt idx="45">
                  <c:v>122465.79359079988</c:v>
                </c:pt>
                <c:pt idx="46">
                  <c:v>127111.00221914408</c:v>
                </c:pt>
                <c:pt idx="47">
                  <c:v>126788.72153494233</c:v>
                </c:pt>
                <c:pt idx="48">
                  <c:v>127782.13667581076</c:v>
                </c:pt>
                <c:pt idx="49">
                  <c:v>129085.58413330541</c:v>
                </c:pt>
                <c:pt idx="50">
                  <c:v>127082.41049775555</c:v>
                </c:pt>
                <c:pt idx="51">
                  <c:v>126785.62165585543</c:v>
                </c:pt>
                <c:pt idx="52">
                  <c:v>124140.18955879021</c:v>
                </c:pt>
                <c:pt idx="53">
                  <c:v>123225.05092080403</c:v>
                </c:pt>
                <c:pt idx="54">
                  <c:v>129757.935290421</c:v>
                </c:pt>
                <c:pt idx="55">
                  <c:v>140784.34394817872</c:v>
                </c:pt>
                <c:pt idx="56">
                  <c:v>145214.17418951416</c:v>
                </c:pt>
                <c:pt idx="57">
                  <c:v>149453.38418583834</c:v>
                </c:pt>
                <c:pt idx="58">
                  <c:v>161442.90866918012</c:v>
                </c:pt>
                <c:pt idx="59">
                  <c:v>161430.85141002524</c:v>
                </c:pt>
                <c:pt idx="60">
                  <c:v>165985.04681782518</c:v>
                </c:pt>
                <c:pt idx="61">
                  <c:v>175875.06088579306</c:v>
                </c:pt>
                <c:pt idx="62">
                  <c:v>173266.2031553647</c:v>
                </c:pt>
                <c:pt idx="63">
                  <c:v>170736.43373434179</c:v>
                </c:pt>
                <c:pt idx="64">
                  <c:v>170990.47158493879</c:v>
                </c:pt>
                <c:pt idx="65">
                  <c:v>169017.80932841427</c:v>
                </c:pt>
                <c:pt idx="66">
                  <c:v>176458.14240675516</c:v>
                </c:pt>
                <c:pt idx="67">
                  <c:v>187286.94762753815</c:v>
                </c:pt>
                <c:pt idx="68">
                  <c:v>187507.62016657097</c:v>
                </c:pt>
                <c:pt idx="69">
                  <c:v>181504.10574937204</c:v>
                </c:pt>
                <c:pt idx="70">
                  <c:v>175735.85342903648</c:v>
                </c:pt>
                <c:pt idx="71">
                  <c:v>169718.42953158787</c:v>
                </c:pt>
                <c:pt idx="72">
                  <c:v>169634.14839706785</c:v>
                </c:pt>
                <c:pt idx="73">
                  <c:v>169109.41212580979</c:v>
                </c:pt>
                <c:pt idx="74">
                  <c:v>166669.28003254585</c:v>
                </c:pt>
                <c:pt idx="75">
                  <c:v>161758.02080645118</c:v>
                </c:pt>
                <c:pt idx="76">
                  <c:v>148599.23976517399</c:v>
                </c:pt>
                <c:pt idx="77">
                  <c:v>136030.87010303026</c:v>
                </c:pt>
                <c:pt idx="78">
                  <c:v>126581.83025318057</c:v>
                </c:pt>
                <c:pt idx="79">
                  <c:v>118786.82816922216</c:v>
                </c:pt>
                <c:pt idx="80">
                  <c:v>113315.22608738366</c:v>
                </c:pt>
                <c:pt idx="81">
                  <c:v>111742.01310010478</c:v>
                </c:pt>
                <c:pt idx="82">
                  <c:v>112380.12102429252</c:v>
                </c:pt>
                <c:pt idx="83">
                  <c:v>106656.6156339623</c:v>
                </c:pt>
                <c:pt idx="84">
                  <c:v>102461.64471107</c:v>
                </c:pt>
                <c:pt idx="85">
                  <c:v>99596.455583803196</c:v>
                </c:pt>
                <c:pt idx="86">
                  <c:v>95846.935097382971</c:v>
                </c:pt>
                <c:pt idx="87">
                  <c:v>92577.614542932832</c:v>
                </c:pt>
                <c:pt idx="88">
                  <c:v>89608.673034411026</c:v>
                </c:pt>
                <c:pt idx="89">
                  <c:v>87045.503607422608</c:v>
                </c:pt>
                <c:pt idx="90">
                  <c:v>84311.32784714103</c:v>
                </c:pt>
                <c:pt idx="91">
                  <c:v>83204.806866250015</c:v>
                </c:pt>
                <c:pt idx="92">
                  <c:v>83552.221229138479</c:v>
                </c:pt>
                <c:pt idx="93">
                  <c:v>80258.288974684649</c:v>
                </c:pt>
                <c:pt idx="94">
                  <c:v>77777.764360533765</c:v>
                </c:pt>
                <c:pt idx="95">
                  <c:v>78418.965445408205</c:v>
                </c:pt>
                <c:pt idx="96">
                  <c:v>76695.686637285195</c:v>
                </c:pt>
                <c:pt idx="97">
                  <c:v>74928.482915503293</c:v>
                </c:pt>
                <c:pt idx="98">
                  <c:v>76208.741244590827</c:v>
                </c:pt>
                <c:pt idx="99">
                  <c:v>75371.143608502724</c:v>
                </c:pt>
                <c:pt idx="100">
                  <c:v>74135.304695623796</c:v>
                </c:pt>
                <c:pt idx="101">
                  <c:v>77512.967570959227</c:v>
                </c:pt>
                <c:pt idx="102">
                  <c:v>81468.740946888895</c:v>
                </c:pt>
                <c:pt idx="103">
                  <c:v>95272.73316227684</c:v>
                </c:pt>
                <c:pt idx="104">
                  <c:v>97703.900496080809</c:v>
                </c:pt>
                <c:pt idx="105">
                  <c:v>92327.484102183837</c:v>
                </c:pt>
                <c:pt idx="106">
                  <c:v>88675.204684047421</c:v>
                </c:pt>
                <c:pt idx="107">
                  <c:v>83709.610434646689</c:v>
                </c:pt>
                <c:pt idx="108">
                  <c:v>79472.472875684878</c:v>
                </c:pt>
                <c:pt idx="109">
                  <c:v>74762.708426050667</c:v>
                </c:pt>
                <c:pt idx="110">
                  <c:v>74303.100274429671</c:v>
                </c:pt>
                <c:pt idx="111">
                  <c:v>74766.220477087292</c:v>
                </c:pt>
                <c:pt idx="112">
                  <c:v>78713.924280874111</c:v>
                </c:pt>
                <c:pt idx="113">
                  <c:v>80985.705501817793</c:v>
                </c:pt>
                <c:pt idx="114">
                  <c:v>82811.420206891737</c:v>
                </c:pt>
                <c:pt idx="115">
                  <c:v>81462.61663106404</c:v>
                </c:pt>
                <c:pt idx="116">
                  <c:v>82532.039219349943</c:v>
                </c:pt>
                <c:pt idx="117">
                  <c:v>89420.540411975759</c:v>
                </c:pt>
              </c:numCache>
            </c:numRef>
          </c:val>
          <c:smooth val="0"/>
          <c:extLst>
            <c:ext xmlns:c16="http://schemas.microsoft.com/office/drawing/2014/chart" uri="{C3380CC4-5D6E-409C-BE32-E72D297353CC}">
              <c16:uniqueId val="{00000000-A0C3-4BCB-BCD4-29FC097A6CF2}"/>
            </c:ext>
          </c:extLst>
        </c:ser>
        <c:dLbls>
          <c:showLegendKey val="0"/>
          <c:showVal val="0"/>
          <c:showCatName val="0"/>
          <c:showSerName val="0"/>
          <c:showPercent val="0"/>
          <c:showBubbleSize val="0"/>
        </c:dLbls>
        <c:smooth val="0"/>
        <c:axId val="1825948496"/>
        <c:axId val="1825948976"/>
        <c:extLst>
          <c:ext xmlns:c15="http://schemas.microsoft.com/office/drawing/2012/chart" uri="{02D57815-91ED-43cb-92C2-25804820EDAC}">
            <c15:filteredLineSeries>
              <c15:ser>
                <c:idx val="2"/>
                <c:order val="2"/>
                <c:tx>
                  <c:strRef>
                    <c:extLst>
                      <c:ext uri="{02D57815-91ED-43cb-92C2-25804820EDAC}">
                        <c15:formulaRef>
                          <c15:sqref>'Regression output'!$N$4</c15:sqref>
                        </c15:formulaRef>
                      </c:ext>
                    </c:extLst>
                    <c:strCache>
                      <c:ptCount val="1"/>
                      <c:pt idx="0">
                        <c:v>Eq 1 (spread)</c:v>
                      </c:pt>
                    </c:strCache>
                  </c:strRef>
                </c:tx>
                <c:spPr>
                  <a:ln w="28575" cap="rnd">
                    <a:solidFill>
                      <a:schemeClr val="accent3"/>
                    </a:solidFill>
                    <a:round/>
                  </a:ln>
                  <a:effectLst/>
                </c:spPr>
                <c:marker>
                  <c:symbol val="none"/>
                </c:marker>
                <c:cat>
                  <c:numRef>
                    <c:extLst>
                      <c:ext uri="{02D57815-91ED-43cb-92C2-25804820EDAC}">
                        <c15:formulaRef>
                          <c15:sqref>'Regression output'!$A$9:$A$126</c15:sqref>
                        </c15:formulaRef>
                      </c:ext>
                    </c:extLst>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extLst>
                      <c:ext uri="{02D57815-91ED-43cb-92C2-25804820EDAC}">
                        <c15:formulaRef>
                          <c15:sqref>'Regression output'!$N$9:$N$126</c15:sqref>
                        </c15:formulaRef>
                      </c:ext>
                    </c:extLst>
                    <c:numCache>
                      <c:formatCode>#,##0</c:formatCode>
                      <c:ptCount val="118"/>
                      <c:pt idx="0">
                        <c:v>353650.35181475605</c:v>
                      </c:pt>
                      <c:pt idx="1">
                        <c:v>357176.19371253322</c:v>
                      </c:pt>
                      <c:pt idx="2">
                        <c:v>352798.59501622757</c:v>
                      </c:pt>
                      <c:pt idx="3">
                        <c:v>354050.33187830844</c:v>
                      </c:pt>
                      <c:pt idx="4">
                        <c:v>330649.15984661499</c:v>
                      </c:pt>
                      <c:pt idx="5">
                        <c:v>308382.01270811958</c:v>
                      </c:pt>
                      <c:pt idx="6">
                        <c:v>298347.53663452779</c:v>
                      </c:pt>
                      <c:pt idx="7">
                        <c:v>283368.82184310094</c:v>
                      </c:pt>
                      <c:pt idx="8">
                        <c:v>275928.0311913098</c:v>
                      </c:pt>
                      <c:pt idx="9">
                        <c:v>265393.92726867541</c:v>
                      </c:pt>
                      <c:pt idx="10">
                        <c:v>266359.87394131609</c:v>
                      </c:pt>
                      <c:pt idx="11">
                        <c:v>260617.10843215862</c:v>
                      </c:pt>
                      <c:pt idx="12">
                        <c:v>249206.48942942158</c:v>
                      </c:pt>
                      <c:pt idx="13">
                        <c:v>252553.61217930459</c:v>
                      </c:pt>
                      <c:pt idx="14">
                        <c:v>245051.80298842725</c:v>
                      </c:pt>
                      <c:pt idx="15">
                        <c:v>243093.43985475061</c:v>
                      </c:pt>
                      <c:pt idx="16">
                        <c:v>223107.67841693867</c:v>
                      </c:pt>
                      <c:pt idx="17">
                        <c:v>218376.96895569083</c:v>
                      </c:pt>
                      <c:pt idx="18">
                        <c:v>202841.32763032289</c:v>
                      </c:pt>
                      <c:pt idx="19">
                        <c:v>195304.45338509892</c:v>
                      </c:pt>
                      <c:pt idx="20">
                        <c:v>191333.7972925049</c:v>
                      </c:pt>
                      <c:pt idx="21">
                        <c:v>192871.35097486284</c:v>
                      </c:pt>
                      <c:pt idx="22">
                        <c:v>186539.87477034039</c:v>
                      </c:pt>
                      <c:pt idx="23">
                        <c:v>180296.89901472791</c:v>
                      </c:pt>
                      <c:pt idx="24">
                        <c:v>174881.938361643</c:v>
                      </c:pt>
                      <c:pt idx="25">
                        <c:v>167822.2425272885</c:v>
                      </c:pt>
                      <c:pt idx="26">
                        <c:v>158869.80637413982</c:v>
                      </c:pt>
                      <c:pt idx="27">
                        <c:v>154725.48005785228</c:v>
                      </c:pt>
                      <c:pt idx="28">
                        <c:v>146175.32084403391</c:v>
                      </c:pt>
                      <c:pt idx="29">
                        <c:v>133918.47159417821</c:v>
                      </c:pt>
                      <c:pt idx="30">
                        <c:v>127149.6189029386</c:v>
                      </c:pt>
                      <c:pt idx="31">
                        <c:v>122409.90215367422</c:v>
                      </c:pt>
                      <c:pt idx="32">
                        <c:v>117029.15034206586</c:v>
                      </c:pt>
                      <c:pt idx="33">
                        <c:v>116002.52448459173</c:v>
                      </c:pt>
                      <c:pt idx="34">
                        <c:v>110910.75517670544</c:v>
                      </c:pt>
                      <c:pt idx="35">
                        <c:v>110266.35256561526</c:v>
                      </c:pt>
                      <c:pt idx="36">
                        <c:v>109062.31684449807</c:v>
                      </c:pt>
                      <c:pt idx="37">
                        <c:v>108327.64689228039</c:v>
                      </c:pt>
                      <c:pt idx="38">
                        <c:v>107252.82613208849</c:v>
                      </c:pt>
                      <c:pt idx="39">
                        <c:v>108064.56047529246</c:v>
                      </c:pt>
                      <c:pt idx="40">
                        <c:v>107003.3230429127</c:v>
                      </c:pt>
                      <c:pt idx="41">
                        <c:v>106547.17072118039</c:v>
                      </c:pt>
                      <c:pt idx="42">
                        <c:v>108682.81941383262</c:v>
                      </c:pt>
                      <c:pt idx="43">
                        <c:v>109861.53297590755</c:v>
                      </c:pt>
                      <c:pt idx="44">
                        <c:v>113972.87452996599</c:v>
                      </c:pt>
                      <c:pt idx="45">
                        <c:v>114362.33228545825</c:v>
                      </c:pt>
                      <c:pt idx="46">
                        <c:v>116044.37703648036</c:v>
                      </c:pt>
                      <c:pt idx="47">
                        <c:v>116340.30249875149</c:v>
                      </c:pt>
                      <c:pt idx="48">
                        <c:v>117750.93310641547</c:v>
                      </c:pt>
                      <c:pt idx="49">
                        <c:v>119725.08650986751</c:v>
                      </c:pt>
                      <c:pt idx="50">
                        <c:v>119774.80970418606</c:v>
                      </c:pt>
                      <c:pt idx="51">
                        <c:v>122638.52845415664</c:v>
                      </c:pt>
                      <c:pt idx="52">
                        <c:v>120908.15039201957</c:v>
                      </c:pt>
                      <c:pt idx="53">
                        <c:v>129820.74038123775</c:v>
                      </c:pt>
                      <c:pt idx="54">
                        <c:v>143522.48515236095</c:v>
                      </c:pt>
                      <c:pt idx="55">
                        <c:v>162407.39441496943</c:v>
                      </c:pt>
                      <c:pt idx="56">
                        <c:v>177662.59706439381</c:v>
                      </c:pt>
                      <c:pt idx="57">
                        <c:v>167447.82531830855</c:v>
                      </c:pt>
                      <c:pt idx="58">
                        <c:v>167692.46283116893</c:v>
                      </c:pt>
                      <c:pt idx="59">
                        <c:v>164846.18680814176</c:v>
                      </c:pt>
                      <c:pt idx="60">
                        <c:v>164886.32818505395</c:v>
                      </c:pt>
                      <c:pt idx="61">
                        <c:v>171992.46908220885</c:v>
                      </c:pt>
                      <c:pt idx="62">
                        <c:v>170605.98690568516</c:v>
                      </c:pt>
                      <c:pt idx="63">
                        <c:v>167986.57671038483</c:v>
                      </c:pt>
                      <c:pt idx="64">
                        <c:v>166758.4070360538</c:v>
                      </c:pt>
                      <c:pt idx="65">
                        <c:v>166513.32144381566</c:v>
                      </c:pt>
                      <c:pt idx="66">
                        <c:v>170461.71883996419</c:v>
                      </c:pt>
                      <c:pt idx="67">
                        <c:v>175815.67204129533</c:v>
                      </c:pt>
                      <c:pt idx="68">
                        <c:v>177320.71107098565</c:v>
                      </c:pt>
                      <c:pt idx="69">
                        <c:v>175370.38460614625</c:v>
                      </c:pt>
                      <c:pt idx="70">
                        <c:v>175405.23360364648</c:v>
                      </c:pt>
                      <c:pt idx="71">
                        <c:v>170913.56504404216</c:v>
                      </c:pt>
                      <c:pt idx="72">
                        <c:v>169842.99847544957</c:v>
                      </c:pt>
                      <c:pt idx="73">
                        <c:v>165827.04380371913</c:v>
                      </c:pt>
                      <c:pt idx="74">
                        <c:v>161438.3049962279</c:v>
                      </c:pt>
                      <c:pt idx="75">
                        <c:v>156920.09536880735</c:v>
                      </c:pt>
                      <c:pt idx="76">
                        <c:v>148843.08904273942</c:v>
                      </c:pt>
                      <c:pt idx="77">
                        <c:v>139456.7256409332</c:v>
                      </c:pt>
                      <c:pt idx="78">
                        <c:v>131230.61894679361</c:v>
                      </c:pt>
                      <c:pt idx="79">
                        <c:v>123801.4612469882</c:v>
                      </c:pt>
                      <c:pt idx="80">
                        <c:v>117711.43961854652</c:v>
                      </c:pt>
                      <c:pt idx="81">
                        <c:v>113867.41478900648</c:v>
                      </c:pt>
                      <c:pt idx="82">
                        <c:v>112006.69325848266</c:v>
                      </c:pt>
                      <c:pt idx="83">
                        <c:v>106695.58233130978</c:v>
                      </c:pt>
                      <c:pt idx="84">
                        <c:v>101965.20628360257</c:v>
                      </c:pt>
                      <c:pt idx="85">
                        <c:v>99886.317146039466</c:v>
                      </c:pt>
                      <c:pt idx="86">
                        <c:v>96418.357068373036</c:v>
                      </c:pt>
                      <c:pt idx="87">
                        <c:v>93579.746385693565</c:v>
                      </c:pt>
                      <c:pt idx="88">
                        <c:v>90391.575871280991</c:v>
                      </c:pt>
                      <c:pt idx="89">
                        <c:v>88828.951753239598</c:v>
                      </c:pt>
                      <c:pt idx="90">
                        <c:v>87314.687307762637</c:v>
                      </c:pt>
                      <c:pt idx="91">
                        <c:v>85898.359385119504</c:v>
                      </c:pt>
                      <c:pt idx="92">
                        <c:v>85725.97941968395</c:v>
                      </c:pt>
                      <c:pt idx="93">
                        <c:v>84744.947270206219</c:v>
                      </c:pt>
                      <c:pt idx="94">
                        <c:v>82864.359348439131</c:v>
                      </c:pt>
                      <c:pt idx="95">
                        <c:v>83691.31092485851</c:v>
                      </c:pt>
                      <c:pt idx="96">
                        <c:v>84080.543789591888</c:v>
                      </c:pt>
                      <c:pt idx="97">
                        <c:v>83412.48851319289</c:v>
                      </c:pt>
                      <c:pt idx="98">
                        <c:v>84770.301455146327</c:v>
                      </c:pt>
                      <c:pt idx="99">
                        <c:v>85425.965781421139</c:v>
                      </c:pt>
                      <c:pt idx="100">
                        <c:v>84953.515845130256</c:v>
                      </c:pt>
                      <c:pt idx="101">
                        <c:v>86042.596684155505</c:v>
                      </c:pt>
                      <c:pt idx="102">
                        <c:v>84615.997608573234</c:v>
                      </c:pt>
                      <c:pt idx="103">
                        <c:v>89974.959740015489</c:v>
                      </c:pt>
                      <c:pt idx="104">
                        <c:v>91573.669022623697</c:v>
                      </c:pt>
                      <c:pt idx="105">
                        <c:v>88757.227394949237</c:v>
                      </c:pt>
                      <c:pt idx="106">
                        <c:v>87031.590212648458</c:v>
                      </c:pt>
                      <c:pt idx="107">
                        <c:v>82511.326911457974</c:v>
                      </c:pt>
                      <c:pt idx="108">
                        <c:v>78923.305923005697</c:v>
                      </c:pt>
                      <c:pt idx="109">
                        <c:v>74782.126910415012</c:v>
                      </c:pt>
                      <c:pt idx="110">
                        <c:v>72809.696309238687</c:v>
                      </c:pt>
                      <c:pt idx="111">
                        <c:v>70940.482862670746</c:v>
                      </c:pt>
                      <c:pt idx="112">
                        <c:v>70530.649166586561</c:v>
                      </c:pt>
                      <c:pt idx="113">
                        <c:v>72021.369481410758</c:v>
                      </c:pt>
                      <c:pt idx="114">
                        <c:v>73178.159221375958</c:v>
                      </c:pt>
                      <c:pt idx="115">
                        <c:v>73665.913467050428</c:v>
                      </c:pt>
                      <c:pt idx="116">
                        <c:v>74758.680984146049</c:v>
                      </c:pt>
                      <c:pt idx="117">
                        <c:v>77943.586553298956</c:v>
                      </c:pt>
                    </c:numCache>
                  </c:numRef>
                </c:val>
                <c:smooth val="0"/>
                <c:extLst>
                  <c:ext xmlns:c16="http://schemas.microsoft.com/office/drawing/2014/chart" uri="{C3380CC4-5D6E-409C-BE32-E72D297353CC}">
                    <c16:uniqueId val="{00000002-F2F4-482E-94D1-CE59279DBE61}"/>
                  </c:ext>
                </c:extLst>
              </c15:ser>
            </c15:filteredLineSeries>
          </c:ext>
        </c:extLst>
      </c:lineChart>
      <c:dateAx>
        <c:axId val="1825948496"/>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976"/>
        <c:crosses val="autoZero"/>
        <c:auto val="1"/>
        <c:lblOffset val="100"/>
        <c:baseTimeUnit val="months"/>
        <c:majorUnit val="24"/>
        <c:majorTimeUnit val="months"/>
      </c:dateAx>
      <c:valAx>
        <c:axId val="18259489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496"/>
        <c:crosses val="autoZero"/>
        <c:crossBetween val="between"/>
      </c:valAx>
      <c:spPr>
        <a:noFill/>
        <a:ln>
          <a:noFill/>
        </a:ln>
        <a:effectLst/>
      </c:spPr>
    </c:plotArea>
    <c:legend>
      <c:legendPos val="r"/>
      <c:layout>
        <c:manualLayout>
          <c:xMode val="edge"/>
          <c:yMode val="edge"/>
          <c:x val="0.73677526267755367"/>
          <c:y val="5.1431704543867675E-2"/>
          <c:w val="0.21472898604894267"/>
          <c:h val="0.268363294798325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971098265895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8.465726159230097E-2"/>
          <c:y val="0.16947976878612714"/>
          <c:w val="0.85423162729658797"/>
          <c:h val="0.62472495562332153"/>
        </c:manualLayout>
      </c:layout>
      <c:lineChart>
        <c:grouping val="standard"/>
        <c:varyColors val="0"/>
        <c:ser>
          <c:idx val="0"/>
          <c:order val="0"/>
          <c:tx>
            <c:strRef>
              <c:f>'Regression output'!$AX$4</c:f>
              <c:strCache>
                <c:ptCount val="1"/>
                <c:pt idx="0">
                  <c:v>Actual</c:v>
                </c:pt>
              </c:strCache>
            </c:strRef>
          </c:tx>
          <c:spPr>
            <a:ln w="38100" cap="rnd">
              <a:solidFill>
                <a:srgbClr val="BD1B21"/>
              </a:solidFill>
              <a:prstDash val="solid"/>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output'!$AX$5:$AX$272</c:f>
              <c:numCache>
                <c:formatCode>General</c:formatCode>
                <c:ptCount val="268"/>
                <c:pt idx="0">
                  <c:v>#N/A</c:v>
                </c:pt>
                <c:pt idx="1">
                  <c:v>#N/A</c:v>
                </c:pt>
                <c:pt idx="2">
                  <c:v>#N/A</c:v>
                </c:pt>
                <c:pt idx="3">
                  <c:v>#N/A</c:v>
                </c:pt>
                <c:pt idx="4" formatCode="0.00">
                  <c:v>4.1001294777729826E-2</c:v>
                </c:pt>
                <c:pt idx="5" formatCode="0.00">
                  <c:v>4.1156755721535959E-2</c:v>
                </c:pt>
                <c:pt idx="6" formatCode="0.00">
                  <c:v>3.9472428925777521E-2</c:v>
                </c:pt>
                <c:pt idx="7" formatCode="0.00">
                  <c:v>3.7800589297595284E-2</c:v>
                </c:pt>
                <c:pt idx="8" formatCode="0.00">
                  <c:v>3.5411140583554379E-2</c:v>
                </c:pt>
                <c:pt idx="9" formatCode="0.00">
                  <c:v>3.3037484656784057E-2</c:v>
                </c:pt>
                <c:pt idx="10" formatCode="0.00">
                  <c:v>3.046448087431694E-2</c:v>
                </c:pt>
                <c:pt idx="11" formatCode="0.00">
                  <c:v>2.7902604117702359E-2</c:v>
                </c:pt>
                <c:pt idx="12" formatCode="0.00">
                  <c:v>2.6391945680168581E-2</c:v>
                </c:pt>
                <c:pt idx="13" formatCode="0.00">
                  <c:v>2.4892703862660945E-2</c:v>
                </c:pt>
                <c:pt idx="14" formatCode="0.00">
                  <c:v>2.4268269947800153E-2</c:v>
                </c:pt>
                <c:pt idx="15" formatCode="0.00">
                  <c:v>2.3644999068727884E-2</c:v>
                </c:pt>
                <c:pt idx="16" formatCode="0.00">
                  <c:v>2.3902439024390244E-2</c:v>
                </c:pt>
                <c:pt idx="17" formatCode="0.00">
                  <c:v>2.4158709557801059E-2</c:v>
                </c:pt>
                <c:pt idx="18" formatCode="0.00">
                  <c:v>2.4139207700851536E-2</c:v>
                </c:pt>
                <c:pt idx="19" formatCode="0.00">
                  <c:v>2.411976711948988E-2</c:v>
                </c:pt>
                <c:pt idx="20" formatCode="0.00">
                  <c:v>2.2714298867507594E-2</c:v>
                </c:pt>
                <c:pt idx="21" formatCode="0.00">
                  <c:v>2.1319145032565819E-2</c:v>
                </c:pt>
                <c:pt idx="22" formatCode="0.00">
                  <c:v>2.0143490380660788E-2</c:v>
                </c:pt>
                <c:pt idx="23" formatCode="0.00">
                  <c:v>1.8976507011473319E-2</c:v>
                </c:pt>
                <c:pt idx="24" formatCode="0.00">
                  <c:v>1.8472661545413466E-2</c:v>
                </c:pt>
                <c:pt idx="25" formatCode="0.00">
                  <c:v>1.7976318622174383E-2</c:v>
                </c:pt>
                <c:pt idx="26" formatCode="0.00">
                  <c:v>1.6486716544957664E-2</c:v>
                </c:pt>
                <c:pt idx="27" formatCode="0.00">
                  <c:v>1.5000447507383871E-2</c:v>
                </c:pt>
                <c:pt idx="28" formatCode="0.00">
                  <c:v>1.4531557303772574E-2</c:v>
                </c:pt>
                <c:pt idx="29" formatCode="0.00">
                  <c:v>1.4063755692472542E-2</c:v>
                </c:pt>
                <c:pt idx="30" formatCode="0.00">
                  <c:v>1.3262942172324689E-2</c:v>
                </c:pt>
                <c:pt idx="31" formatCode="0.00">
                  <c:v>1.2465546367920334E-2</c:v>
                </c:pt>
                <c:pt idx="32" formatCode="0.00">
                  <c:v>1.1542390194075587E-2</c:v>
                </c:pt>
                <c:pt idx="33" formatCode="0.00">
                  <c:v>1.0621118012422361E-2</c:v>
                </c:pt>
                <c:pt idx="34" formatCode="0.00">
                  <c:v>9.848016258725811E-3</c:v>
                </c:pt>
                <c:pt idx="35" formatCode="0.00">
                  <c:v>9.0813093980992611E-3</c:v>
                </c:pt>
                <c:pt idx="36" formatCode="0.00">
                  <c:v>9.090510051795276E-3</c:v>
                </c:pt>
                <c:pt idx="37" formatCode="0.00">
                  <c:v>9.0996671921527422E-3</c:v>
                </c:pt>
                <c:pt idx="38" formatCode="0.00">
                  <c:v>8.646024665442141E-3</c:v>
                </c:pt>
                <c:pt idx="39" formatCode="0.00">
                  <c:v>8.1935709294199861E-3</c:v>
                </c:pt>
                <c:pt idx="40" formatCode="0.00">
                  <c:v>8.1603342472907694E-3</c:v>
                </c:pt>
                <c:pt idx="41" formatCode="0.00">
                  <c:v>8.1273310781507513E-3</c:v>
                </c:pt>
                <c:pt idx="42" formatCode="0.00">
                  <c:v>8.6154513888888895E-3</c:v>
                </c:pt>
                <c:pt idx="43" formatCode="0.00">
                  <c:v>9.1043349839284166E-3</c:v>
                </c:pt>
                <c:pt idx="44" formatCode="0.00">
                  <c:v>9.7189695550351281E-3</c:v>
                </c:pt>
                <c:pt idx="45" formatCode="0.00">
                  <c:v>1.0331687884298953E-2</c:v>
                </c:pt>
                <c:pt idx="46" formatCode="0.00">
                  <c:v>1.0306250269966739E-2</c:v>
                </c:pt>
                <c:pt idx="47" formatCode="0.00">
                  <c:v>1.0280937607721474E-2</c:v>
                </c:pt>
                <c:pt idx="48" formatCode="0.00">
                  <c:v>1.0182599355531686E-2</c:v>
                </c:pt>
                <c:pt idx="49" formatCode="0.00">
                  <c:v>1.0084825636192271E-2</c:v>
                </c:pt>
                <c:pt idx="50" formatCode="0.00">
                  <c:v>9.8535001922009143E-3</c:v>
                </c:pt>
                <c:pt idx="51" formatCode="0.00">
                  <c:v>9.6235734968489178E-3</c:v>
                </c:pt>
                <c:pt idx="52" formatCode="0.00">
                  <c:v>9.9329883789973702E-3</c:v>
                </c:pt>
                <c:pt idx="53" formatCode="0.00">
                  <c:v>1.023994592767827E-2</c:v>
                </c:pt>
                <c:pt idx="54" formatCode="0.00">
                  <c:v>1.0596838278806323E-2</c:v>
                </c:pt>
                <c:pt idx="55" formatCode="0.00">
                  <c:v>1.0954153273557773E-2</c:v>
                </c:pt>
                <c:pt idx="56" formatCode="0.00">
                  <c:v>1.0791061262639137E-2</c:v>
                </c:pt>
                <c:pt idx="57" formatCode="0.00">
                  <c:v>1.1902530459231489E-2</c:v>
                </c:pt>
                <c:pt idx="58" formatCode="0.00">
                  <c:v>1.2897707834416697E-2</c:v>
                </c:pt>
                <c:pt idx="59" formatCode="0.00">
                  <c:v>1.5650981400531411E-2</c:v>
                </c:pt>
                <c:pt idx="60" formatCode="0.00">
                  <c:v>1.8142473816324764E-2</c:v>
                </c:pt>
                <c:pt idx="61" formatCode="0.00">
                  <c:v>1.8753791489730481E-2</c:v>
                </c:pt>
                <c:pt idx="62" formatCode="0.00">
                  <c:v>1.7978308026030367E-2</c:v>
                </c:pt>
                <c:pt idx="63" formatCode="0.00">
                  <c:v>1.7350486787204449E-2</c:v>
                </c:pt>
                <c:pt idx="64" formatCode="0.00">
                  <c:v>1.7097363612633778E-2</c:v>
                </c:pt>
                <c:pt idx="65" formatCode="0.00">
                  <c:v>1.6143068488382213E-2</c:v>
                </c:pt>
                <c:pt idx="66" formatCode="0.00">
                  <c:v>1.5662020905923345E-2</c:v>
                </c:pt>
                <c:pt idx="67" formatCode="0.00">
                  <c:v>1.5316257187663357E-2</c:v>
                </c:pt>
                <c:pt idx="68" formatCode="0.00">
                  <c:v>1.500785751702462E-2</c:v>
                </c:pt>
                <c:pt idx="69" formatCode="0.00">
                  <c:v>1.4794089359097665E-2</c:v>
                </c:pt>
                <c:pt idx="70" formatCode="0.00">
                  <c:v>1.448348374660475E-2</c:v>
                </c:pt>
                <c:pt idx="71" formatCode="0.00">
                  <c:v>1.4177793394237527E-2</c:v>
                </c:pt>
                <c:pt idx="72" formatCode="0.00">
                  <c:v>1.3976983220592111E-2</c:v>
                </c:pt>
                <c:pt idx="73" formatCode="0.00">
                  <c:v>1.3965153115100316E-2</c:v>
                </c:pt>
                <c:pt idx="74" formatCode="0.00">
                  <c:v>1.4041126114199982E-2</c:v>
                </c:pt>
                <c:pt idx="75" formatCode="0.00">
                  <c:v>1.3993264799716413E-2</c:v>
                </c:pt>
                <c:pt idx="76" formatCode="0.00">
                  <c:v>1.4181624311355962E-2</c:v>
                </c:pt>
                <c:pt idx="77" formatCode="0.00">
                  <c:v>1.3788499198860603E-2</c:v>
                </c:pt>
                <c:pt idx="78" formatCode="0.00">
                  <c:v>1.3329764453961456E-2</c:v>
                </c:pt>
                <c:pt idx="79" formatCode="0.00">
                  <c:v>1.2926872876810299E-2</c:v>
                </c:pt>
                <c:pt idx="80" formatCode="0.00">
                  <c:v>1.2375749977612607E-2</c:v>
                </c:pt>
                <c:pt idx="81" formatCode="0.00">
                  <c:v>1.1513503877350921E-2</c:v>
                </c:pt>
                <c:pt idx="82" formatCode="0.00">
                  <c:v>1.0909497007057983E-2</c:v>
                </c:pt>
                <c:pt idx="83" formatCode="0.00">
                  <c:v>1.0264668939529875E-2</c:v>
                </c:pt>
                <c:pt idx="84" formatCode="0.00">
                  <c:v>1.0000899442345746E-2</c:v>
                </c:pt>
                <c:pt idx="85" formatCode="0.00">
                  <c:v>9.6066606660666076E-3</c:v>
                </c:pt>
                <c:pt idx="86" formatCode="0.00">
                  <c:v>9.4482448244824473E-3</c:v>
                </c:pt>
                <c:pt idx="87" formatCode="0.00">
                  <c:v>9.1395139513951399E-3</c:v>
                </c:pt>
                <c:pt idx="88" formatCode="0.00">
                  <c:v>8.5962230215827339E-3</c:v>
                </c:pt>
                <c:pt idx="89" formatCode="0.00">
                  <c:v>8.4061371841155242E-3</c:v>
                </c:pt>
                <c:pt idx="90" formatCode="0.00">
                  <c:v>8.383574007220217E-3</c:v>
                </c:pt>
                <c:pt idx="91" formatCode="0.00">
                  <c:v>8.4444444444444454E-3</c:v>
                </c:pt>
                <c:pt idx="92" formatCode="0.00">
                  <c:v>8.1969286359530255E-3</c:v>
                </c:pt>
                <c:pt idx="93" formatCode="0.00">
                  <c:v>8.0018132366273809E-3</c:v>
                </c:pt>
                <c:pt idx="94" formatCode="0.00">
                  <c:v>7.8704710144927529E-3</c:v>
                </c:pt>
                <c:pt idx="95" formatCode="0.00">
                  <c:v>7.8145454545454542E-3</c:v>
                </c:pt>
                <c:pt idx="96" formatCode="0.00">
                  <c:v>7.6727438468550593E-3</c:v>
                </c:pt>
                <c:pt idx="97" formatCode="0.00">
                  <c:v>7.5369188696444859E-3</c:v>
                </c:pt>
                <c:pt idx="98" formatCode="0.00">
                  <c:v>7.6268248175182483E-3</c:v>
                </c:pt>
                <c:pt idx="99" formatCode="0.00">
                  <c:v>8.2268984446477594E-3</c:v>
                </c:pt>
                <c:pt idx="100" formatCode="0.00">
                  <c:v>7.9112534309240621E-3</c:v>
                </c:pt>
                <c:pt idx="101" formatCode="0.00">
                  <c:v>7.851005484460695E-3</c:v>
                </c:pt>
                <c:pt idx="102" formatCode="0.00">
                  <c:v>7.454212454212455E-3</c:v>
                </c:pt>
                <c:pt idx="103" formatCode="0.00">
                  <c:v>7.3531021897810219E-3</c:v>
                </c:pt>
                <c:pt idx="104" formatCode="0.00">
                  <c:v>7.5082116788321171E-3</c:v>
                </c:pt>
                <c:pt idx="105" formatCode="0.00">
                  <c:v>7.8234217749313818E-3</c:v>
                </c:pt>
                <c:pt idx="106" formatCode="0.00">
                  <c:v>7.8792314730100638E-3</c:v>
                </c:pt>
                <c:pt idx="107" formatCode="0.00">
                  <c:v>8.1487226277372257E-3</c:v>
                </c:pt>
                <c:pt idx="108" formatCode="0.00">
                  <c:v>8.2140255009107467E-3</c:v>
                </c:pt>
                <c:pt idx="109" formatCode="0.00">
                  <c:v>8.0508628519527711E-3</c:v>
                </c:pt>
                <c:pt idx="110" formatCode="0.00">
                  <c:v>7.8328792007266116E-3</c:v>
                </c:pt>
                <c:pt idx="111" formatCode="0.00">
                  <c:v>7.7934485896269338E-3</c:v>
                </c:pt>
                <c:pt idx="112" formatCode="0.00">
                  <c:v>7.4289617486338793E-3</c:v>
                </c:pt>
                <c:pt idx="113" formatCode="0.00">
                  <c:v>7.350957155879672E-3</c:v>
                </c:pt>
                <c:pt idx="114" formatCode="0.00">
                  <c:v>7.3090246125797637E-3</c:v>
                </c:pt>
                <c:pt idx="115" formatCode="0.00">
                  <c:v>7.4259597806215719E-3</c:v>
                </c:pt>
                <c:pt idx="116" formatCode="0.00">
                  <c:v>7.6874999999999999E-3</c:v>
                </c:pt>
                <c:pt idx="117" formatCode="0.00">
                  <c:v>8.3878116343490301E-3</c:v>
                </c:pt>
                <c:pt idx="118" formatCode="0.00">
                  <c:v>9.0928505106778086E-3</c:v>
                </c:pt>
                <c:pt idx="119" formatCode="0.00">
                  <c:v>9.9776744186046516E-3</c:v>
                </c:pt>
                <c:pt idx="120" formatCode="0.00">
                  <c:v>1.0214758988560437E-2</c:v>
                </c:pt>
                <c:pt idx="121" formatCode="0.00">
                  <c:v>1.0177167729301816E-2</c:v>
                </c:pt>
              </c:numCache>
            </c:numRef>
          </c:val>
          <c:smooth val="0"/>
          <c:extLst>
            <c:ext xmlns:c16="http://schemas.microsoft.com/office/drawing/2014/chart" uri="{C3380CC4-5D6E-409C-BE32-E72D297353CC}">
              <c16:uniqueId val="{00000007-819F-4850-AA08-4B496FA0F2E2}"/>
            </c:ext>
          </c:extLst>
        </c:ser>
        <c:ser>
          <c:idx val="1"/>
          <c:order val="1"/>
          <c:tx>
            <c:strRef>
              <c:f>'Regression output'!$AZ$4</c:f>
              <c:strCache>
                <c:ptCount val="1"/>
                <c:pt idx="0">
                  <c:v>Eq 1 (spread)</c:v>
                </c:pt>
              </c:strCache>
            </c:strRef>
          </c:tx>
          <c:spPr>
            <a:ln w="38100" cap="rnd">
              <a:solidFill>
                <a:srgbClr val="001E60"/>
              </a:solidFill>
              <a:prstDash val="solid"/>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output'!$AZ$5:$AZ$272</c:f>
              <c:numCache>
                <c:formatCode>General</c:formatCode>
                <c:ptCount val="268"/>
                <c:pt idx="0">
                  <c:v>#N/A</c:v>
                </c:pt>
                <c:pt idx="1">
                  <c:v>#N/A</c:v>
                </c:pt>
                <c:pt idx="2">
                  <c:v>#N/A</c:v>
                </c:pt>
                <c:pt idx="3">
                  <c:v>#N/A</c:v>
                </c:pt>
                <c:pt idx="4" formatCode="0.00">
                  <c:v>33.918414790654204</c:v>
                </c:pt>
                <c:pt idx="5" formatCode="0.00">
                  <c:v>34.20245080077882</c:v>
                </c:pt>
                <c:pt idx="6" formatCode="0.00">
                  <c:v>33.657564874663954</c:v>
                </c:pt>
                <c:pt idx="7" formatCode="0.00">
                  <c:v>33.651775675155257</c:v>
                </c:pt>
                <c:pt idx="8" formatCode="0.00">
                  <c:v>31.323338371221578</c:v>
                </c:pt>
                <c:pt idx="9" formatCode="0.00">
                  <c:v>29.117364999350354</c:v>
                </c:pt>
                <c:pt idx="10" formatCode="0.00">
                  <c:v>28.108869100671544</c:v>
                </c:pt>
                <c:pt idx="11" formatCode="0.00">
                  <c:v>26.639919323408943</c:v>
                </c:pt>
                <c:pt idx="12" formatCode="0.00">
                  <c:v>25.84200713568811</c:v>
                </c:pt>
                <c:pt idx="13" formatCode="0.00">
                  <c:v>24.761515886235809</c:v>
                </c:pt>
                <c:pt idx="14" formatCode="0.00">
                  <c:v>24.828474453888525</c:v>
                </c:pt>
                <c:pt idx="15" formatCode="0.00">
                  <c:v>24.270544648180167</c:v>
                </c:pt>
                <c:pt idx="16" formatCode="0.00">
                  <c:v>23.155074511444514</c:v>
                </c:pt>
                <c:pt idx="17" formatCode="0.00">
                  <c:v>23.412775765208547</c:v>
                </c:pt>
                <c:pt idx="18" formatCode="0.00">
                  <c:v>22.68158117256824</c:v>
                </c:pt>
                <c:pt idx="19" formatCode="0.00">
                  <c:v>22.464969952384308</c:v>
                </c:pt>
                <c:pt idx="20" formatCode="0.00">
                  <c:v>20.542093584102631</c:v>
                </c:pt>
                <c:pt idx="21" formatCode="0.00">
                  <c:v>20.032746441215561</c:v>
                </c:pt>
                <c:pt idx="22" formatCode="0.00">
                  <c:v>18.538712939754411</c:v>
                </c:pt>
                <c:pt idx="23" formatCode="0.00">
                  <c:v>17.784051482890085</c:v>
                </c:pt>
                <c:pt idx="24" formatCode="0.00">
                  <c:v>17.29180273768684</c:v>
                </c:pt>
                <c:pt idx="25" formatCode="0.00">
                  <c:v>17.300982326413962</c:v>
                </c:pt>
                <c:pt idx="26" formatCode="0.00">
                  <c:v>16.714293693861421</c:v>
                </c:pt>
                <c:pt idx="27" formatCode="0.00">
                  <c:v>16.136838719657021</c:v>
                </c:pt>
                <c:pt idx="28" formatCode="0.00">
                  <c:v>15.634001283894422</c:v>
                </c:pt>
                <c:pt idx="29" formatCode="0.00">
                  <c:v>14.985466785185151</c:v>
                </c:pt>
                <c:pt idx="30" formatCode="0.00">
                  <c:v>14.155734328979758</c:v>
                </c:pt>
                <c:pt idx="31" formatCode="0.00">
                  <c:v>13.757044550355854</c:v>
                </c:pt>
                <c:pt idx="32" formatCode="0.00">
                  <c:v>12.983552057914812</c:v>
                </c:pt>
                <c:pt idx="33" formatCode="0.00">
                  <c:v>11.88273927188804</c:v>
                </c:pt>
                <c:pt idx="34" formatCode="0.00">
                  <c:v>11.235276036311619</c:v>
                </c:pt>
                <c:pt idx="35" formatCode="0.00">
                  <c:v>10.771726694269114</c:v>
                </c:pt>
                <c:pt idx="36" formatCode="0.00">
                  <c:v>10.273825857437087</c:v>
                </c:pt>
                <c:pt idx="37" formatCode="0.00">
                  <c:v>10.159618539550861</c:v>
                </c:pt>
                <c:pt idx="38" formatCode="0.00">
                  <c:v>9.7009319668245819</c:v>
                </c:pt>
                <c:pt idx="39" formatCode="0.00">
                  <c:v>9.6319315658294258</c:v>
                </c:pt>
                <c:pt idx="40" formatCode="0.00">
                  <c:v>9.4931728985070354</c:v>
                </c:pt>
                <c:pt idx="41" formatCode="0.00">
                  <c:v>9.3961008667083341</c:v>
                </c:pt>
                <c:pt idx="42" formatCode="0.00">
                  <c:v>9.3101411572993484</c:v>
                </c:pt>
                <c:pt idx="43" formatCode="0.00">
                  <c:v>9.3879385349050875</c:v>
                </c:pt>
                <c:pt idx="44" formatCode="0.00">
                  <c:v>9.2812319405770403</c:v>
                </c:pt>
                <c:pt idx="45" formatCode="0.00">
                  <c:v>9.2272599568009337</c:v>
                </c:pt>
                <c:pt idx="46" formatCode="0.00">
                  <c:v>9.3890388677666294</c:v>
                </c:pt>
                <c:pt idx="47" formatCode="0.00">
                  <c:v>9.4675571333943083</c:v>
                </c:pt>
                <c:pt idx="48" formatCode="0.00">
                  <c:v>9.7935874998896661</c:v>
                </c:pt>
                <c:pt idx="49" formatCode="0.00">
                  <c:v>9.7988460530767068</c:v>
                </c:pt>
                <c:pt idx="50" formatCode="0.00">
                  <c:v>9.9128157037953581</c:v>
                </c:pt>
                <c:pt idx="51" formatCode="0.00">
                  <c:v>9.9080482455077075</c:v>
                </c:pt>
                <c:pt idx="52" formatCode="0.00">
                  <c:v>9.9882036734596209</c:v>
                </c:pt>
                <c:pt idx="53" formatCode="0.00">
                  <c:v>10.115333432736357</c:v>
                </c:pt>
                <c:pt idx="54" formatCode="0.00">
                  <c:v>10.125522842521436</c:v>
                </c:pt>
                <c:pt idx="55" formatCode="0.00">
                  <c:v>10.373754733053344</c:v>
                </c:pt>
                <c:pt idx="56" formatCode="0.00">
                  <c:v>10.273442976635192</c:v>
                </c:pt>
                <c:pt idx="57" formatCode="0.00">
                  <c:v>11.06081114264614</c:v>
                </c:pt>
                <c:pt idx="58" formatCode="0.00">
                  <c:v>12.275272421515648</c:v>
                </c:pt>
                <c:pt idx="59" formatCode="0.00">
                  <c:v>13.920236085966351</c:v>
                </c:pt>
                <c:pt idx="60" formatCode="0.00">
                  <c:v>15.378048737504873</c:v>
                </c:pt>
                <c:pt idx="61" formatCode="0.00">
                  <c:v>14.511467659095983</c:v>
                </c:pt>
                <c:pt idx="62" formatCode="0.00">
                  <c:v>14.550322154548279</c:v>
                </c:pt>
                <c:pt idx="63" formatCode="0.00">
                  <c:v>14.329466864407316</c:v>
                </c:pt>
                <c:pt idx="64" formatCode="0.00">
                  <c:v>14.346674339602711</c:v>
                </c:pt>
                <c:pt idx="65" formatCode="0.00">
                  <c:v>14.967580635472007</c:v>
                </c:pt>
                <c:pt idx="66" formatCode="0.00">
                  <c:v>14.861148685164213</c:v>
                </c:pt>
                <c:pt idx="67" formatCode="0.00">
                  <c:v>14.635526808710997</c:v>
                </c:pt>
                <c:pt idx="68" formatCode="0.00">
                  <c:v>14.558966914270457</c:v>
                </c:pt>
                <c:pt idx="69" formatCode="0.00">
                  <c:v>14.559178232387485</c:v>
                </c:pt>
                <c:pt idx="70" formatCode="0.00">
                  <c:v>14.935750358360131</c:v>
                </c:pt>
                <c:pt idx="71" formatCode="0.00">
                  <c:v>15.444103306508726</c:v>
                </c:pt>
                <c:pt idx="72" formatCode="0.00">
                  <c:v>15.577678210575916</c:v>
                </c:pt>
                <c:pt idx="73" formatCode="0.00">
                  <c:v>15.432100018140289</c:v>
                </c:pt>
                <c:pt idx="74" formatCode="0.00">
                  <c:v>15.480119460210615</c:v>
                </c:pt>
                <c:pt idx="75" formatCode="0.00">
                  <c:v>15.146540680967933</c:v>
                </c:pt>
                <c:pt idx="76" formatCode="0.00">
                  <c:v>15.091789450457577</c:v>
                </c:pt>
                <c:pt idx="77" formatCode="0.00">
                  <c:v>14.761175343040692</c:v>
                </c:pt>
                <c:pt idx="78" formatCode="0.00">
                  <c:v>14.403845913296566</c:v>
                </c:pt>
                <c:pt idx="79" formatCode="0.00">
                  <c:v>14.028258123440672</c:v>
                </c:pt>
                <c:pt idx="80" formatCode="0.00">
                  <c:v>13.328833978932517</c:v>
                </c:pt>
                <c:pt idx="81" formatCode="0.00">
                  <c:v>12.43040606479483</c:v>
                </c:pt>
                <c:pt idx="82" formatCode="0.00">
                  <c:v>11.724347265862022</c:v>
                </c:pt>
                <c:pt idx="83" formatCode="0.00">
                  <c:v>11.107254732369299</c:v>
                </c:pt>
                <c:pt idx="84" formatCode="0.00">
                  <c:v>10.587465337160147</c:v>
                </c:pt>
                <c:pt idx="85" formatCode="0.00">
                  <c:v>10.249092240234607</c:v>
                </c:pt>
                <c:pt idx="86" formatCode="0.00">
                  <c:v>10.081610554318871</c:v>
                </c:pt>
                <c:pt idx="87" formatCode="0.00">
                  <c:v>9.6035627660944893</c:v>
                </c:pt>
                <c:pt idx="88" formatCode="0.00">
                  <c:v>9.1695329391728926</c:v>
                </c:pt>
                <c:pt idx="89" formatCode="0.00">
                  <c:v>9.0150105727472436</c:v>
                </c:pt>
                <c:pt idx="90" formatCode="0.00">
                  <c:v>8.7020177859542454</c:v>
                </c:pt>
                <c:pt idx="91" formatCode="0.00">
                  <c:v>8.4534549580572325</c:v>
                </c:pt>
                <c:pt idx="92" formatCode="0.00">
                  <c:v>8.1654540082457991</c:v>
                </c:pt>
                <c:pt idx="93" formatCode="0.00">
                  <c:v>8.0533954445366813</c:v>
                </c:pt>
                <c:pt idx="94" formatCode="0.00">
                  <c:v>7.9089390677321232</c:v>
                </c:pt>
                <c:pt idx="95" formatCode="0.00">
                  <c:v>7.8089417622835908</c:v>
                </c:pt>
                <c:pt idx="96" formatCode="0.00">
                  <c:v>7.814583356397808</c:v>
                </c:pt>
                <c:pt idx="97" formatCode="0.00">
                  <c:v>7.7251547192530738</c:v>
                </c:pt>
                <c:pt idx="98" formatCode="0.00">
                  <c:v>7.5606167288721835</c:v>
                </c:pt>
                <c:pt idx="99" formatCode="0.00">
                  <c:v>7.6570275320090131</c:v>
                </c:pt>
                <c:pt idx="100" formatCode="0.00">
                  <c:v>7.6926389560468333</c:v>
                </c:pt>
                <c:pt idx="101" formatCode="0.00">
                  <c:v>7.624541911626407</c:v>
                </c:pt>
                <c:pt idx="102" formatCode="0.00">
                  <c:v>7.7628481186031433</c:v>
                </c:pt>
                <c:pt idx="103" formatCode="0.00">
                  <c:v>7.7943399435603231</c:v>
                </c:pt>
                <c:pt idx="104" formatCode="0.00">
                  <c:v>7.7512331975483812</c:v>
                </c:pt>
                <c:pt idx="105" formatCode="0.00">
                  <c:v>7.8721497423747033</c:v>
                </c:pt>
                <c:pt idx="106" formatCode="0.00">
                  <c:v>7.7416283264934345</c:v>
                </c:pt>
                <c:pt idx="107" formatCode="0.00">
                  <c:v>8.209394136862727</c:v>
                </c:pt>
                <c:pt idx="108" formatCode="0.00">
                  <c:v>8.3400427160859465</c:v>
                </c:pt>
                <c:pt idx="109" formatCode="0.00">
                  <c:v>8.0615102084422556</c:v>
                </c:pt>
                <c:pt idx="110" formatCode="0.00">
                  <c:v>7.9047765860716126</c:v>
                </c:pt>
                <c:pt idx="111" formatCode="0.00">
                  <c:v>7.507855041988897</c:v>
                </c:pt>
                <c:pt idx="112" formatCode="0.00">
                  <c:v>7.1879149292354914</c:v>
                </c:pt>
                <c:pt idx="113" formatCode="0.00">
                  <c:v>6.816966901587513</c:v>
                </c:pt>
                <c:pt idx="114" formatCode="0.00">
                  <c:v>6.637164659000792</c:v>
                </c:pt>
                <c:pt idx="115" formatCode="0.00">
                  <c:v>6.4845048320539984</c:v>
                </c:pt>
                <c:pt idx="116" formatCode="0.00">
                  <c:v>6.4825964307524417</c:v>
                </c:pt>
                <c:pt idx="117" formatCode="0.00">
                  <c:v>6.6501726206288785</c:v>
                </c:pt>
                <c:pt idx="118" formatCode="0.00">
                  <c:v>6.7946294541667553</c:v>
                </c:pt>
                <c:pt idx="119" formatCode="0.00">
                  <c:v>6.8526431132139933</c:v>
                </c:pt>
                <c:pt idx="120" formatCode="0.00">
                  <c:v>6.9472517153905393</c:v>
                </c:pt>
                <c:pt idx="121" formatCode="0.00">
                  <c:v>7.2336763977409912</c:v>
                </c:pt>
                <c:pt idx="122" formatCode="0.00">
                  <c:v>7.1237730300245792</c:v>
                </c:pt>
                <c:pt idx="123" formatCode="0.00">
                  <c:v>7.1212294761979678</c:v>
                </c:pt>
                <c:pt idx="124" formatCode="0.00">
                  <c:v>7.1840669848980809</c:v>
                </c:pt>
                <c:pt idx="125" formatCode="0.00">
                  <c:v>7.0983433555957109</c:v>
                </c:pt>
                <c:pt idx="126" formatCode="0.00">
                  <c:v>7.1498083171325808</c:v>
                </c:pt>
                <c:pt idx="127" formatCode="0.00">
                  <c:v>7.0961745792939537</c:v>
                </c:pt>
                <c:pt idx="128" formatCode="0.00">
                  <c:v>7.0515296844211326</c:v>
                </c:pt>
                <c:pt idx="129" formatCode="0.00">
                  <c:v>7.0176252830803136</c:v>
                </c:pt>
                <c:pt idx="130" formatCode="0.00">
                  <c:v>6.9687381391260059</c:v>
                </c:pt>
                <c:pt idx="131" formatCode="0.00">
                  <c:v>6.9443834606818413</c:v>
                </c:pt>
                <c:pt idx="132" formatCode="0.00">
                  <c:v>6.9253898018631528</c:v>
                </c:pt>
                <c:pt idx="133" formatCode="0.00">
                  <c:v>6.9107818258870513</c:v>
                </c:pt>
                <c:pt idx="134" formatCode="0.00">
                  <c:v>6.8797695979966598</c:v>
                </c:pt>
                <c:pt idx="135" formatCode="0.00">
                  <c:v>6.842412629752479</c:v>
                </c:pt>
                <c:pt idx="136" formatCode="0.00">
                  <c:v>6.7658701684672566</c:v>
                </c:pt>
                <c:pt idx="137" formatCode="0.00">
                  <c:v>6.7076004891791294</c:v>
                </c:pt>
                <c:pt idx="138" formatCode="0.00">
                  <c:v>6.6518474004412029</c:v>
                </c:pt>
                <c:pt idx="139" formatCode="0.00">
                  <c:v>6.5731140555068466</c:v>
                </c:pt>
                <c:pt idx="140" formatCode="0.00">
                  <c:v>6.5016473871975995</c:v>
                </c:pt>
                <c:pt idx="141" formatCode="0.00">
                  <c:v>6.4424829852074232</c:v>
                </c:pt>
                <c:pt idx="142" formatCode="0.00">
                  <c:v>6.389729703630473</c:v>
                </c:pt>
                <c:pt idx="143" formatCode="0.00">
                  <c:v>6.3459773277480709</c:v>
                </c:pt>
                <c:pt idx="144" formatCode="0.00">
                  <c:v>6.310643510319796</c:v>
                </c:pt>
                <c:pt idx="145" formatCode="0.00">
                  <c:v>6.2830575144252316</c:v>
                </c:pt>
                <c:pt idx="146" formatCode="0.00">
                  <c:v>6.2614986523152902</c:v>
                </c:pt>
                <c:pt idx="147" formatCode="0.00">
                  <c:v>6.2456499385238642</c:v>
                </c:pt>
                <c:pt idx="148" formatCode="0.00">
                  <c:v>6.2403290282988895</c:v>
                </c:pt>
                <c:pt idx="149" formatCode="0.00">
                  <c:v>6.2498045234801518</c:v>
                </c:pt>
                <c:pt idx="150" formatCode="0.00">
                  <c:v>6.2618345298697715</c:v>
                </c:pt>
                <c:pt idx="151" formatCode="0.00">
                  <c:v>6.2752354502077701</c:v>
                </c:pt>
                <c:pt idx="152" formatCode="0.00">
                  <c:v>6.2884027382063845</c:v>
                </c:pt>
                <c:pt idx="153" formatCode="0.00">
                  <c:v>6.303812540784941</c:v>
                </c:pt>
                <c:pt idx="154" formatCode="0.00">
                  <c:v>6.3189490360094887</c:v>
                </c:pt>
                <c:pt idx="155" formatCode="0.00">
                  <c:v>6.3330155158937158</c:v>
                </c:pt>
                <c:pt idx="156" formatCode="0.00">
                  <c:v>6.3455830945705953</c:v>
                </c:pt>
                <c:pt idx="157" formatCode="0.00">
                  <c:v>6.3576745050527617</c:v>
                </c:pt>
                <c:pt idx="158" formatCode="0.00">
                  <c:v>6.3664835980101424</c:v>
                </c:pt>
                <c:pt idx="159" formatCode="0.00">
                  <c:v>6.3721246582885325</c:v>
                </c:pt>
                <c:pt idx="160" formatCode="0.00">
                  <c:v>6.374329505210004</c:v>
                </c:pt>
                <c:pt idx="161" formatCode="0.00">
                  <c:v>6.3748601699259266</c:v>
                </c:pt>
                <c:pt idx="162" formatCode="0.00">
                  <c:v>6.3712653948465308</c:v>
                </c:pt>
                <c:pt idx="163" formatCode="0.00">
                  <c:v>6.3645553773153054</c:v>
                </c:pt>
                <c:pt idx="164" formatCode="0.00">
                  <c:v>6.3555864965411537</c:v>
                </c:pt>
                <c:pt idx="165" formatCode="0.00">
                  <c:v>6.3428410376718869</c:v>
                </c:pt>
                <c:pt idx="166" formatCode="0.00">
                  <c:v>6.325119535556472</c:v>
                </c:pt>
                <c:pt idx="167" formatCode="0.00">
                  <c:v>6.3037178415392239</c:v>
                </c:pt>
                <c:pt idx="168" formatCode="0.00">
                  <c:v>6.2787409881237757</c:v>
                </c:pt>
                <c:pt idx="169" formatCode="0.00">
                  <c:v>6.2462102357754503</c:v>
                </c:pt>
                <c:pt idx="170" formatCode="0.00">
                  <c:v>6.2098425637272685</c:v>
                </c:pt>
                <c:pt idx="171" formatCode="0.00">
                  <c:v>6.1717758866673336</c:v>
                </c:pt>
                <c:pt idx="172" formatCode="0.00">
                  <c:v>6.131403855661941</c:v>
                </c:pt>
                <c:pt idx="173" formatCode="0.00">
                  <c:v>6.0892825455824706</c:v>
                </c:pt>
                <c:pt idx="174" formatCode="0.00">
                  <c:v>6.044321845179331</c:v>
                </c:pt>
                <c:pt idx="175" formatCode="0.00">
                  <c:v>5.9994826064308313</c:v>
                </c:pt>
                <c:pt idx="176" formatCode="0.00">
                  <c:v>5.95312952696771</c:v>
                </c:pt>
                <c:pt idx="177" formatCode="0.00">
                  <c:v>5.9058530101937725</c:v>
                </c:pt>
                <c:pt idx="178" formatCode="0.00">
                  <c:v>5.8565903932816195</c:v>
                </c:pt>
                <c:pt idx="179" formatCode="0.00">
                  <c:v>5.8071112908869562</c:v>
                </c:pt>
                <c:pt idx="180" formatCode="0.00">
                  <c:v>5.756715664041189</c:v>
                </c:pt>
                <c:pt idx="181" formatCode="0.00">
                  <c:v>5.7057715970334888</c:v>
                </c:pt>
                <c:pt idx="182" formatCode="0.00">
                  <c:v>5.6532156290563922</c:v>
                </c:pt>
                <c:pt idx="183" formatCode="0.00">
                  <c:v>5.6016772198508411</c:v>
                </c:pt>
                <c:pt idx="184" formatCode="0.00">
                  <c:v>5.5495660337044113</c:v>
                </c:pt>
                <c:pt idx="185" formatCode="0.00">
                  <c:v>5.4972632876201013</c:v>
                </c:pt>
                <c:pt idx="186" formatCode="0.00">
                  <c:v>5.4436634619403055</c:v>
                </c:pt>
                <c:pt idx="187" formatCode="0.00">
                  <c:v>5.391299925604331</c:v>
                </c:pt>
                <c:pt idx="188" formatCode="0.00">
                  <c:v>5.3386118340235864</c:v>
                </c:pt>
                <c:pt idx="189" formatCode="0.00">
                  <c:v>5.2858606242750517</c:v>
                </c:pt>
                <c:pt idx="190" formatCode="0.00">
                  <c:v>5.2319147102109564</c:v>
                </c:pt>
                <c:pt idx="191" formatCode="0.00">
                  <c:v>5.1804412854688069</c:v>
                </c:pt>
                <c:pt idx="192" formatCode="0.00">
                  <c:v>5.1287973561114804</c:v>
                </c:pt>
                <c:pt idx="193" formatCode="0.00">
                  <c:v>5.0773425602860671</c:v>
                </c:pt>
                <c:pt idx="194" formatCode="0.00">
                  <c:v>5.0250286193957621</c:v>
                </c:pt>
                <c:pt idx="195" formatCode="0.00">
                  <c:v>4.9741192021285396</c:v>
                </c:pt>
                <c:pt idx="196" formatCode="0.00">
                  <c:v>4.9231712330780306</c:v>
                </c:pt>
                <c:pt idx="197" formatCode="0.00">
                  <c:v>4.8725219892204601</c:v>
                </c:pt>
                <c:pt idx="198" formatCode="0.00">
                  <c:v>4.8211449184553627</c:v>
                </c:pt>
                <c:pt idx="199" formatCode="0.00">
                  <c:v>4.7712050185703134</c:v>
                </c:pt>
                <c:pt idx="200" formatCode="0.00">
                  <c:v>4.7213236524517246</c:v>
                </c:pt>
                <c:pt idx="201" formatCode="0.00">
                  <c:v>4.6718286133125817</c:v>
                </c:pt>
                <c:pt idx="202" formatCode="0.00">
                  <c:v>4.6217063932084672</c:v>
                </c:pt>
                <c:pt idx="203" formatCode="0.00">
                  <c:v>4.5730478304465745</c:v>
                </c:pt>
                <c:pt idx="204" formatCode="0.00">
                  <c:v>4.5244894536343274</c:v>
                </c:pt>
                <c:pt idx="205" formatCode="0.00">
                  <c:v>4.4763713368454727</c:v>
                </c:pt>
                <c:pt idx="206" formatCode="0.00">
                  <c:v>4.4277243043406305</c:v>
                </c:pt>
                <c:pt idx="207" formatCode="0.00">
                  <c:v>4.3805068481867755</c:v>
                </c:pt>
                <c:pt idx="208" formatCode="0.00">
                  <c:v>4.3334385638838038</c:v>
                </c:pt>
                <c:pt idx="209" formatCode="0.00">
                  <c:v>4.2868424398379066</c:v>
                </c:pt>
                <c:pt idx="210" formatCode="0.00">
                  <c:v>4.2397811888251713</c:v>
                </c:pt>
                <c:pt idx="211" formatCode="0.00">
                  <c:v>4.1941294203597677</c:v>
                </c:pt>
                <c:pt idx="212" formatCode="0.00">
                  <c:v>4.1486420665298702</c:v>
                </c:pt>
                <c:pt idx="213" formatCode="0.00">
                  <c:v>4.103643948728422</c:v>
                </c:pt>
                <c:pt idx="214" formatCode="0.00">
                  <c:v>4.0582243573111016</c:v>
                </c:pt>
                <c:pt idx="215" formatCode="0.00">
                  <c:v>4.0141802686354389</c:v>
                </c:pt>
                <c:pt idx="216" formatCode="0.00">
                  <c:v>3.9703284003604531</c:v>
                </c:pt>
                <c:pt idx="217" formatCode="0.00">
                  <c:v>3.9269774619972475</c:v>
                </c:pt>
                <c:pt idx="218" formatCode="0.00">
                  <c:v>3.8832468396106488</c:v>
                </c:pt>
                <c:pt idx="219" formatCode="0.00">
                  <c:v>3.8408533426010534</c:v>
                </c:pt>
                <c:pt idx="220" formatCode="0.00">
                  <c:v>3.7986511158254879</c:v>
                </c:pt>
                <c:pt idx="221" formatCode="0.00">
                  <c:v>3.7569459636348497</c:v>
                </c:pt>
                <c:pt idx="222" formatCode="0.00">
                  <c:v>3.7149222230410559</c:v>
                </c:pt>
                <c:pt idx="223" formatCode="0.00">
                  <c:v>3.6741676001259318</c:v>
                </c:pt>
                <c:pt idx="224" formatCode="0.00">
                  <c:v>3.6336155543121005</c:v>
                </c:pt>
                <c:pt idx="225" formatCode="0.00">
                  <c:v>3.5935939752233348</c:v>
                </c:pt>
                <c:pt idx="226" formatCode="0.00">
                  <c:v>3.5533040413103878</c:v>
                </c:pt>
                <c:pt idx="227" formatCode="0.00">
                  <c:v>3.5140395525704888</c:v>
                </c:pt>
                <c:pt idx="228" formatCode="0.00">
                  <c:v>3.4749796043791035</c:v>
                </c:pt>
                <c:pt idx="229" formatCode="0.00">
                  <c:v>3.4379479236865702</c:v>
                </c:pt>
                <c:pt idx="230" formatCode="0.00">
                  <c:v>3.3997332843418406</c:v>
                </c:pt>
                <c:pt idx="231" formatCode="0.00">
                  <c:v>3.3643128274059872</c:v>
                </c:pt>
                <c:pt idx="232" formatCode="0.00">
                  <c:v>3.3278315967596579</c:v>
                </c:pt>
                <c:pt idx="233" formatCode="0.00">
                  <c:v>3.2936146799444548</c:v>
                </c:pt>
                <c:pt idx="234" formatCode="0.00">
                  <c:v>3.2585002200770492</c:v>
                </c:pt>
                <c:pt idx="235" formatCode="0.00">
                  <c:v>3.2246024470373289</c:v>
                </c:pt>
                <c:pt idx="236" formatCode="0.00">
                  <c:v>3.1896449437328296</c:v>
                </c:pt>
                <c:pt idx="237" formatCode="0.00">
                  <c:v>3.1570595584804861</c:v>
                </c:pt>
                <c:pt idx="238" formatCode="0.00">
                  <c:v>3.1236050639633213</c:v>
                </c:pt>
                <c:pt idx="239" formatCode="0.00">
                  <c:v>3.091363440534395</c:v>
                </c:pt>
                <c:pt idx="240" formatCode="0.00">
                  <c:v>3.0581888491774931</c:v>
                </c:pt>
                <c:pt idx="241" formatCode="0.00">
                  <c:v>3.0268834322664526</c:v>
                </c:pt>
                <c:pt idx="242" formatCode="0.00">
                  <c:v>2.9947620014192413</c:v>
                </c:pt>
                <c:pt idx="243" formatCode="0.00">
                  <c:v>2.9637808379963486</c:v>
                </c:pt>
                <c:pt idx="244" formatCode="0.00">
                  <c:v>2.9319059236021148</c:v>
                </c:pt>
                <c:pt idx="245" formatCode="0.00">
                  <c:v>2.9019898239428148</c:v>
                </c:pt>
                <c:pt idx="246" formatCode="0.00">
                  <c:v>2.871300362384098</c:v>
                </c:pt>
                <c:pt idx="247" formatCode="0.00">
                  <c:v>2.8417065101376973</c:v>
                </c:pt>
                <c:pt idx="248" formatCode="0.00">
                  <c:v>2.8112541508234652</c:v>
                </c:pt>
                <c:pt idx="249" formatCode="0.00">
                  <c:v>2.7826535939911858</c:v>
                </c:pt>
                <c:pt idx="250" formatCode="0.00">
                  <c:v>2.7533186633445372</c:v>
                </c:pt>
                <c:pt idx="251" formatCode="0.00">
                  <c:v>2.725041322693496</c:v>
                </c:pt>
                <c:pt idx="252" formatCode="0.00">
                  <c:v>2.695984903319351</c:v>
                </c:pt>
                <c:pt idx="253" formatCode="0.00">
                  <c:v>2.6685474401605545</c:v>
                </c:pt>
                <c:pt idx="254" formatCode="0.00">
                  <c:v>2.6404126265641001</c:v>
                </c:pt>
                <c:pt idx="255" formatCode="0.00">
                  <c:v>2.6133150887262846</c:v>
                </c:pt>
                <c:pt idx="256" formatCode="0.00">
                  <c:v>2.585492527574897</c:v>
                </c:pt>
                <c:pt idx="257" formatCode="0.00">
                  <c:v>2.5590747726618259</c:v>
                </c:pt>
                <c:pt idx="258" formatCode="0.00">
                  <c:v>2.532004360940411</c:v>
                </c:pt>
                <c:pt idx="259" formatCode="0.00">
                  <c:v>2.5058984233374204</c:v>
                </c:pt>
                <c:pt idx="260" formatCode="0.00">
                  <c:v>2.4790792242058166</c:v>
                </c:pt>
                <c:pt idx="261" formatCode="0.00">
                  <c:v>2.4537990895189159</c:v>
                </c:pt>
                <c:pt idx="262" formatCode="0.00">
                  <c:v>2.4278916839511813</c:v>
                </c:pt>
                <c:pt idx="263" formatCode="0.00">
                  <c:v>2.40293469333325</c:v>
                </c:pt>
                <c:pt idx="264" formatCode="0.00">
                  <c:v>2.3773226636409897</c:v>
                </c:pt>
                <c:pt idx="265" formatCode="0.00">
                  <c:v>2.3529896835305917</c:v>
                </c:pt>
                <c:pt idx="266" formatCode="0.00">
                  <c:v>2.3280647310244214</c:v>
                </c:pt>
                <c:pt idx="267" formatCode="0.00">
                  <c:v>2.3040292555851578</c:v>
                </c:pt>
              </c:numCache>
            </c:numRef>
          </c:val>
          <c:smooth val="0"/>
          <c:extLst>
            <c:ext xmlns:c16="http://schemas.microsoft.com/office/drawing/2014/chart" uri="{C3380CC4-5D6E-409C-BE32-E72D297353CC}">
              <c16:uniqueId val="{00000008-819F-4850-AA08-4B496FA0F2E2}"/>
            </c:ext>
          </c:extLst>
        </c:ser>
        <c:ser>
          <c:idx val="2"/>
          <c:order val="2"/>
          <c:tx>
            <c:strRef>
              <c:f>'Regression output'!$BB$4</c:f>
              <c:strCache>
                <c:ptCount val="1"/>
                <c:pt idx="0">
                  <c:v>Eq 2 (short)</c:v>
                </c:pt>
              </c:strCache>
            </c:strRef>
          </c:tx>
          <c:spPr>
            <a:ln w="28575" cap="rnd">
              <a:solidFill>
                <a:srgbClr val="D1A21E"/>
              </a:solidFill>
              <a:round/>
            </a:ln>
            <a:effectLst/>
          </c:spPr>
          <c:marker>
            <c:symbol val="none"/>
          </c:marker>
          <c:cat>
            <c:numRef>
              <c:f>'Regression output'!$A$5:$A$272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output'!$BB$5:$BB$272</c:f>
              <c:numCache>
                <c:formatCode>General</c:formatCode>
                <c:ptCount val="268"/>
                <c:pt idx="0">
                  <c:v>#N/A</c:v>
                </c:pt>
                <c:pt idx="1">
                  <c:v>#N/A</c:v>
                </c:pt>
                <c:pt idx="2">
                  <c:v>#N/A</c:v>
                </c:pt>
                <c:pt idx="3">
                  <c:v>#N/A</c:v>
                </c:pt>
                <c:pt idx="4" formatCode="0.00">
                  <c:v>38.796243226921867</c:v>
                </c:pt>
                <c:pt idx="5" formatCode="0.00">
                  <c:v>38.100698013823248</c:v>
                </c:pt>
                <c:pt idx="6" formatCode="0.00">
                  <c:v>36.378519331591747</c:v>
                </c:pt>
                <c:pt idx="7" formatCode="0.00">
                  <c:v>34.981763532748872</c:v>
                </c:pt>
                <c:pt idx="8" formatCode="0.00">
                  <c:v>31.23796357642178</c:v>
                </c:pt>
                <c:pt idx="9" formatCode="0.00">
                  <c:v>29.103345457006892</c:v>
                </c:pt>
                <c:pt idx="10" formatCode="0.00">
                  <c:v>28.180725995520277</c:v>
                </c:pt>
                <c:pt idx="11" formatCode="0.00">
                  <c:v>26.435337199853439</c:v>
                </c:pt>
                <c:pt idx="12" formatCode="0.00">
                  <c:v>24.873442748677466</c:v>
                </c:pt>
                <c:pt idx="13" formatCode="0.00">
                  <c:v>23.656479176945549</c:v>
                </c:pt>
                <c:pt idx="14" formatCode="0.00">
                  <c:v>24.295809586083021</c:v>
                </c:pt>
                <c:pt idx="15" formatCode="0.00">
                  <c:v>23.58112799661583</c:v>
                </c:pt>
                <c:pt idx="16" formatCode="0.00">
                  <c:v>22.394396819722363</c:v>
                </c:pt>
                <c:pt idx="17" formatCode="0.00">
                  <c:v>22.803385705659174</c:v>
                </c:pt>
                <c:pt idx="18" formatCode="0.00">
                  <c:v>22.144934925309769</c:v>
                </c:pt>
                <c:pt idx="19" formatCode="0.00">
                  <c:v>21.299205636413312</c:v>
                </c:pt>
                <c:pt idx="20" formatCode="0.00">
                  <c:v>19.287563756269282</c:v>
                </c:pt>
                <c:pt idx="21" formatCode="0.00">
                  <c:v>19.080397372660652</c:v>
                </c:pt>
                <c:pt idx="22" formatCode="0.00">
                  <c:v>17.726962910330876</c:v>
                </c:pt>
                <c:pt idx="23" formatCode="0.00">
                  <c:v>17.291731693668616</c:v>
                </c:pt>
                <c:pt idx="24" formatCode="0.00">
                  <c:v>17.141493123984677</c:v>
                </c:pt>
                <c:pt idx="25" formatCode="0.00">
                  <c:v>17.25341716798059</c:v>
                </c:pt>
                <c:pt idx="26" formatCode="0.00">
                  <c:v>16.413458093642262</c:v>
                </c:pt>
                <c:pt idx="27" formatCode="0.00">
                  <c:v>15.8920756078462</c:v>
                </c:pt>
                <c:pt idx="28" formatCode="0.00">
                  <c:v>15.404898959082503</c:v>
                </c:pt>
                <c:pt idx="29" formatCode="0.00">
                  <c:v>14.735264013751173</c:v>
                </c:pt>
                <c:pt idx="30" formatCode="0.00">
                  <c:v>13.932590714297787</c:v>
                </c:pt>
                <c:pt idx="31" formatCode="0.00">
                  <c:v>13.621949702040272</c:v>
                </c:pt>
                <c:pt idx="32" formatCode="0.00">
                  <c:v>12.9018666299445</c:v>
                </c:pt>
                <c:pt idx="33" formatCode="0.00">
                  <c:v>12.416364335645524</c:v>
                </c:pt>
                <c:pt idx="34" formatCode="0.00">
                  <c:v>12.252568335900262</c:v>
                </c:pt>
                <c:pt idx="35" formatCode="0.00">
                  <c:v>11.97771822477133</c:v>
                </c:pt>
                <c:pt idx="36" formatCode="0.00">
                  <c:v>11.53767065184555</c:v>
                </c:pt>
                <c:pt idx="37" formatCode="0.00">
                  <c:v>11.312326914058252</c:v>
                </c:pt>
                <c:pt idx="38" formatCode="0.00">
                  <c:v>10.597903035569519</c:v>
                </c:pt>
                <c:pt idx="39" formatCode="0.00">
                  <c:v>10.489236738156833</c:v>
                </c:pt>
                <c:pt idx="40" formatCode="0.00">
                  <c:v>10.162723928148639</c:v>
                </c:pt>
                <c:pt idx="41" formatCode="0.00">
                  <c:v>9.9950269052170491</c:v>
                </c:pt>
                <c:pt idx="42" formatCode="0.00">
                  <c:v>10.00849419433994</c:v>
                </c:pt>
                <c:pt idx="43" formatCode="0.00">
                  <c:v>10.115609021818557</c:v>
                </c:pt>
                <c:pt idx="44" formatCode="0.00">
                  <c:v>10.050178449762244</c:v>
                </c:pt>
                <c:pt idx="45" formatCode="0.00">
                  <c:v>9.8701800769883707</c:v>
                </c:pt>
                <c:pt idx="46" formatCode="0.00">
                  <c:v>9.8484599047797445</c:v>
                </c:pt>
                <c:pt idx="47" formatCode="0.00">
                  <c:v>9.8192572201567199</c:v>
                </c:pt>
                <c:pt idx="48" formatCode="0.00">
                  <c:v>10.255380476617471</c:v>
                </c:pt>
                <c:pt idx="49" formatCode="0.00">
                  <c:v>10.49317055871818</c:v>
                </c:pt>
                <c:pt idx="50" formatCode="0.00">
                  <c:v>10.858155915016793</c:v>
                </c:pt>
                <c:pt idx="51" formatCode="0.00">
                  <c:v>10.797881241265742</c:v>
                </c:pt>
                <c:pt idx="52" formatCode="0.00">
                  <c:v>10.839098878260307</c:v>
                </c:pt>
                <c:pt idx="53" formatCode="0.00">
                  <c:v>10.906183181252569</c:v>
                </c:pt>
                <c:pt idx="54" formatCode="0.00">
                  <c:v>10.743292797172673</c:v>
                </c:pt>
                <c:pt idx="55" formatCode="0.00">
                  <c:v>10.724549285726225</c:v>
                </c:pt>
                <c:pt idx="56" formatCode="0.00">
                  <c:v>10.548066068382209</c:v>
                </c:pt>
                <c:pt idx="57" formatCode="0.00">
                  <c:v>10.49885412974389</c:v>
                </c:pt>
                <c:pt idx="58" formatCode="0.00">
                  <c:v>11.09801020273871</c:v>
                </c:pt>
                <c:pt idx="59" formatCode="0.00">
                  <c:v>12.066884713137801</c:v>
                </c:pt>
                <c:pt idx="60" formatCode="0.00">
                  <c:v>12.569390997101547</c:v>
                </c:pt>
                <c:pt idx="61" formatCode="0.00">
                  <c:v>12.952022201736575</c:v>
                </c:pt>
                <c:pt idx="62" formatCode="0.00">
                  <c:v>14.008061489733633</c:v>
                </c:pt>
                <c:pt idx="63" formatCode="0.00">
                  <c:v>14.032584441066172</c:v>
                </c:pt>
                <c:pt idx="64" formatCode="0.00">
                  <c:v>14.442273280938412</c:v>
                </c:pt>
                <c:pt idx="65" formatCode="0.00">
                  <c:v>15.305461742737192</c:v>
                </c:pt>
                <c:pt idx="66" formatCode="0.00">
                  <c:v>15.092874839317481</c:v>
                </c:pt>
                <c:pt idx="67" formatCode="0.00">
                  <c:v>14.875103130714566</c:v>
                </c:pt>
                <c:pt idx="68" formatCode="0.00">
                  <c:v>14.928450461405516</c:v>
                </c:pt>
                <c:pt idx="69" formatCode="0.00">
                  <c:v>14.778159423661299</c:v>
                </c:pt>
                <c:pt idx="70" formatCode="0.00">
                  <c:v>15.461153281937717</c:v>
                </c:pt>
                <c:pt idx="71" formatCode="0.00">
                  <c:v>16.451769819706442</c:v>
                </c:pt>
                <c:pt idx="72" formatCode="0.00">
                  <c:v>16.472601262107613</c:v>
                </c:pt>
                <c:pt idx="73" formatCode="0.00">
                  <c:v>15.971850206738123</c:v>
                </c:pt>
                <c:pt idx="74" formatCode="0.00">
                  <c:v>15.509297805051318</c:v>
                </c:pt>
                <c:pt idx="75" formatCode="0.00">
                  <c:v>15.040626509357308</c:v>
                </c:pt>
                <c:pt idx="76" formatCode="0.00">
                  <c:v>15.073231597393624</c:v>
                </c:pt>
                <c:pt idx="77" formatCode="0.00">
                  <c:v>15.053356963308687</c:v>
                </c:pt>
                <c:pt idx="78" formatCode="0.00">
                  <c:v>14.870563885844563</c:v>
                </c:pt>
                <c:pt idx="79" formatCode="0.00">
                  <c:v>14.460756374615697</c:v>
                </c:pt>
                <c:pt idx="80" formatCode="0.00">
                  <c:v>13.306997382034028</c:v>
                </c:pt>
                <c:pt idx="81" formatCode="0.00">
                  <c:v>12.125044130763015</c:v>
                </c:pt>
                <c:pt idx="82" formatCode="0.00">
                  <c:v>11.309017265539227</c:v>
                </c:pt>
                <c:pt idx="83" formatCode="0.00">
                  <c:v>10.657350454801916</c:v>
                </c:pt>
                <c:pt idx="84" formatCode="0.00">
                  <c:v>10.192051276073364</c:v>
                </c:pt>
                <c:pt idx="85" formatCode="0.00">
                  <c:v>10.057786957705201</c:v>
                </c:pt>
                <c:pt idx="86" formatCode="0.00">
                  <c:v>10.11522241442777</c:v>
                </c:pt>
                <c:pt idx="87" formatCode="0.00">
                  <c:v>9.6000554125978663</c:v>
                </c:pt>
                <c:pt idx="88" formatCode="0.00">
                  <c:v>9.2141766826501801</c:v>
                </c:pt>
                <c:pt idx="89" formatCode="0.00">
                  <c:v>8.9888497819316964</c:v>
                </c:pt>
                <c:pt idx="90" formatCode="0.00">
                  <c:v>8.6504454059009905</c:v>
                </c:pt>
                <c:pt idx="91" formatCode="0.00">
                  <c:v>8.3629281429930291</c:v>
                </c:pt>
                <c:pt idx="92" formatCode="0.00">
                  <c:v>8.0947310780859105</c:v>
                </c:pt>
                <c:pt idx="93" formatCode="0.00">
                  <c:v>7.8917047694852771</c:v>
                </c:pt>
                <c:pt idx="94" formatCode="0.00">
                  <c:v>7.6368956383279922</c:v>
                </c:pt>
                <c:pt idx="95" formatCode="0.00">
                  <c:v>7.5640733514772744</c:v>
                </c:pt>
                <c:pt idx="96" formatCode="0.00">
                  <c:v>7.6164285532487215</c:v>
                </c:pt>
                <c:pt idx="97" formatCode="0.00">
                  <c:v>7.31616125566861</c:v>
                </c:pt>
                <c:pt idx="98" formatCode="0.00">
                  <c:v>7.0965113467640295</c:v>
                </c:pt>
                <c:pt idx="99" formatCode="0.00">
                  <c:v>7.1746537461489668</c:v>
                </c:pt>
                <c:pt idx="100" formatCode="0.00">
                  <c:v>7.0169887133838236</c:v>
                </c:pt>
                <c:pt idx="101" formatCode="0.00">
                  <c:v>6.8490386577242495</c:v>
                </c:pt>
                <c:pt idx="102" formatCode="0.00">
                  <c:v>6.9788224582958636</c:v>
                </c:pt>
                <c:pt idx="103" formatCode="0.00">
                  <c:v>6.8769291613597376</c:v>
                </c:pt>
                <c:pt idx="104" formatCode="0.00">
                  <c:v>6.7641701364620248</c:v>
                </c:pt>
                <c:pt idx="105" formatCode="0.00">
                  <c:v>7.0917628152753185</c:v>
                </c:pt>
                <c:pt idx="106" formatCode="0.00">
                  <c:v>7.45368169687913</c:v>
                </c:pt>
                <c:pt idx="107" formatCode="0.00">
                  <c:v>8.6927676242953318</c:v>
                </c:pt>
                <c:pt idx="108" formatCode="0.00">
                  <c:v>8.8983515934499824</c:v>
                </c:pt>
                <c:pt idx="109" formatCode="0.00">
                  <c:v>8.3857842054662886</c:v>
                </c:pt>
                <c:pt idx="110" formatCode="0.00">
                  <c:v>8.0540603709398209</c:v>
                </c:pt>
                <c:pt idx="111" formatCode="0.00">
                  <c:v>7.6168890295401903</c:v>
                </c:pt>
                <c:pt idx="112" formatCode="0.00">
                  <c:v>7.23793013439753</c:v>
                </c:pt>
                <c:pt idx="113" formatCode="0.00">
                  <c:v>6.8151967571604981</c:v>
                </c:pt>
                <c:pt idx="114" formatCode="0.00">
                  <c:v>6.7732999338586755</c:v>
                </c:pt>
                <c:pt idx="115" formatCode="0.00">
                  <c:v>6.8342066249622757</c:v>
                </c:pt>
                <c:pt idx="116" formatCode="0.00">
                  <c:v>7.2347356875803408</c:v>
                </c:pt>
                <c:pt idx="117" formatCode="0.00">
                  <c:v>7.4779044784688633</c:v>
                </c:pt>
                <c:pt idx="118" formatCode="0.00">
                  <c:v>7.6890826561645067</c:v>
                </c:pt>
                <c:pt idx="119" formatCode="0.00">
                  <c:v>7.5779178261454918</c:v>
                </c:pt>
                <c:pt idx="120" formatCode="0.00">
                  <c:v>7.6696223568056521</c:v>
                </c:pt>
                <c:pt idx="121" formatCode="0.00">
                  <c:v>8.2988130422897015</c:v>
                </c:pt>
                <c:pt idx="122" formatCode="0.00">
                  <c:v>8.389894710356451</c:v>
                </c:pt>
                <c:pt idx="123" formatCode="0.00">
                  <c:v>8.6266601288929134</c:v>
                </c:pt>
                <c:pt idx="124" formatCode="0.00">
                  <c:v>8.8350784569726937</c:v>
                </c:pt>
                <c:pt idx="125" formatCode="0.00">
                  <c:v>8.856785617588347</c:v>
                </c:pt>
                <c:pt idx="126" formatCode="0.00">
                  <c:v>8.869894980956035</c:v>
                </c:pt>
                <c:pt idx="127" formatCode="0.00">
                  <c:v>8.835839739653558</c:v>
                </c:pt>
                <c:pt idx="128" formatCode="0.00">
                  <c:v>8.793667260695651</c:v>
                </c:pt>
                <c:pt idx="129" formatCode="0.00">
                  <c:v>8.7426143686031672</c:v>
                </c:pt>
                <c:pt idx="130" formatCode="0.00">
                  <c:v>8.6837352445142653</c:v>
                </c:pt>
                <c:pt idx="131" formatCode="0.00">
                  <c:v>8.6469593689346169</c:v>
                </c:pt>
                <c:pt idx="132" formatCode="0.00">
                  <c:v>8.6089392317323075</c:v>
                </c:pt>
                <c:pt idx="133" formatCode="0.00">
                  <c:v>8.5616245180678181</c:v>
                </c:pt>
                <c:pt idx="134" formatCode="0.00">
                  <c:v>8.4855634707039496</c:v>
                </c:pt>
                <c:pt idx="135" formatCode="0.00">
                  <c:v>8.3823083358864192</c:v>
                </c:pt>
                <c:pt idx="136" formatCode="0.00">
                  <c:v>8.2500633817312483</c:v>
                </c:pt>
                <c:pt idx="137" formatCode="0.00">
                  <c:v>8.1497101198841388</c:v>
                </c:pt>
                <c:pt idx="138" formatCode="0.00">
                  <c:v>8.0524753419214985</c:v>
                </c:pt>
                <c:pt idx="139" formatCode="0.00">
                  <c:v>7.9407230999515237</c:v>
                </c:pt>
                <c:pt idx="140" formatCode="0.00">
                  <c:v>7.852345840428451</c:v>
                </c:pt>
                <c:pt idx="141" formatCode="0.00">
                  <c:v>7.7888221364365915</c:v>
                </c:pt>
                <c:pt idx="142" formatCode="0.00">
                  <c:v>7.743502733919561</c:v>
                </c:pt>
                <c:pt idx="143" formatCode="0.00">
                  <c:v>7.7038892043740308</c:v>
                </c:pt>
                <c:pt idx="144" formatCode="0.00">
                  <c:v>7.6674051229439311</c:v>
                </c:pt>
                <c:pt idx="145" formatCode="0.00">
                  <c:v>7.6318606479962021</c:v>
                </c:pt>
                <c:pt idx="146" formatCode="0.00">
                  <c:v>7.5976456597150142</c:v>
                </c:pt>
                <c:pt idx="147" formatCode="0.00">
                  <c:v>7.5615770905599948</c:v>
                </c:pt>
                <c:pt idx="148" formatCode="0.00">
                  <c:v>7.5313145001581638</c:v>
                </c:pt>
                <c:pt idx="149" formatCode="0.00">
                  <c:v>7.5167318224643225</c:v>
                </c:pt>
                <c:pt idx="150" formatCode="0.00">
                  <c:v>7.50393237002889</c:v>
                </c:pt>
                <c:pt idx="151" formatCode="0.00">
                  <c:v>7.4902069388773942</c:v>
                </c:pt>
                <c:pt idx="152" formatCode="0.00">
                  <c:v>7.4773836736486823</c:v>
                </c:pt>
                <c:pt idx="153" formatCode="0.00">
                  <c:v>7.4676550560386321</c:v>
                </c:pt>
                <c:pt idx="154" formatCode="0.00">
                  <c:v>7.4602717589658498</c:v>
                </c:pt>
                <c:pt idx="155" formatCode="0.00">
                  <c:v>7.4516455751532726</c:v>
                </c:pt>
                <c:pt idx="156" formatCode="0.00">
                  <c:v>7.4434913892065078</c:v>
                </c:pt>
                <c:pt idx="157" formatCode="0.00">
                  <c:v>7.4370184572429014</c:v>
                </c:pt>
                <c:pt idx="158" formatCode="0.00">
                  <c:v>7.4317669777833846</c:v>
                </c:pt>
                <c:pt idx="159" formatCode="0.00">
                  <c:v>7.425181104056513</c:v>
                </c:pt>
                <c:pt idx="160" formatCode="0.00">
                  <c:v>7.4190251091794703</c:v>
                </c:pt>
                <c:pt idx="161" formatCode="0.00">
                  <c:v>7.4143446679947314</c:v>
                </c:pt>
                <c:pt idx="162" formatCode="0.00">
                  <c:v>7.4103775448465301</c:v>
                </c:pt>
                <c:pt idx="163" formatCode="0.00">
                  <c:v>7.4048220173308099</c:v>
                </c:pt>
                <c:pt idx="164" formatCode="0.00">
                  <c:v>7.4000390631844111</c:v>
                </c:pt>
                <c:pt idx="165" formatCode="0.00">
                  <c:v>7.3975283956707161</c:v>
                </c:pt>
                <c:pt idx="166" formatCode="0.00">
                  <c:v>7.3970233622816535</c:v>
                </c:pt>
                <c:pt idx="167" formatCode="0.00">
                  <c:v>7.3960457146344014</c:v>
                </c:pt>
                <c:pt idx="168" formatCode="0.00">
                  <c:v>7.3959886816063269</c:v>
                </c:pt>
                <c:pt idx="169" formatCode="0.00">
                  <c:v>7.3968707258010182</c:v>
                </c:pt>
                <c:pt idx="170" formatCode="0.00">
                  <c:v>7.3986977246218109</c:v>
                </c:pt>
                <c:pt idx="171" formatCode="0.00">
                  <c:v>7.4011743501696792</c:v>
                </c:pt>
                <c:pt idx="172" formatCode="0.00">
                  <c:v>7.4042463971054833</c:v>
                </c:pt>
                <c:pt idx="173" formatCode="0.00">
                  <c:v>7.4079169463722376</c:v>
                </c:pt>
                <c:pt idx="174" formatCode="0.00">
                  <c:v>7.4120549315105713</c:v>
                </c:pt>
                <c:pt idx="175" formatCode="0.00">
                  <c:v>7.4166650645711139</c:v>
                </c:pt>
                <c:pt idx="176" formatCode="0.00">
                  <c:v>7.4216965774754886</c:v>
                </c:pt>
                <c:pt idx="177" formatCode="0.00">
                  <c:v>7.4272501305702239</c:v>
                </c:pt>
                <c:pt idx="178" formatCode="0.00">
                  <c:v>7.4333787206186006</c:v>
                </c:pt>
                <c:pt idx="179" formatCode="0.00">
                  <c:v>7.439848082246332</c:v>
                </c:pt>
                <c:pt idx="180" formatCode="0.00">
                  <c:v>7.4466325585007995</c:v>
                </c:pt>
                <c:pt idx="181" formatCode="0.00">
                  <c:v>7.4536618065695404</c:v>
                </c:pt>
                <c:pt idx="182" formatCode="0.00">
                  <c:v>7.4609833624481974</c:v>
                </c:pt>
                <c:pt idx="183" formatCode="0.00">
                  <c:v>7.4685617875094863</c:v>
                </c:pt>
                <c:pt idx="184" formatCode="0.00">
                  <c:v>7.4763449585535007</c:v>
                </c:pt>
                <c:pt idx="185" formatCode="0.00">
                  <c:v>7.484331304375714</c:v>
                </c:pt>
                <c:pt idx="186" formatCode="0.00">
                  <c:v>7.4925009672547125</c:v>
                </c:pt>
                <c:pt idx="187" formatCode="0.00">
                  <c:v>7.5008945379825418</c:v>
                </c:pt>
                <c:pt idx="188" formatCode="0.00">
                  <c:v>7.5094065845111935</c:v>
                </c:pt>
                <c:pt idx="189" formatCode="0.00">
                  <c:v>7.5179290420208797</c:v>
                </c:pt>
                <c:pt idx="190" formatCode="0.00">
                  <c:v>7.5262820779405422</c:v>
                </c:pt>
                <c:pt idx="191" formatCode="0.00">
                  <c:v>7.5347893409482722</c:v>
                </c:pt>
                <c:pt idx="192" formatCode="0.00">
                  <c:v>7.5433896573060473</c:v>
                </c:pt>
                <c:pt idx="193" formatCode="0.00">
                  <c:v>7.5521472181787717</c:v>
                </c:pt>
                <c:pt idx="194" formatCode="0.00">
                  <c:v>7.5610032017239153</c:v>
                </c:pt>
                <c:pt idx="195" formatCode="0.00">
                  <c:v>7.5699700319872187</c:v>
                </c:pt>
                <c:pt idx="196" formatCode="0.00">
                  <c:v>7.5790263513727307</c:v>
                </c:pt>
                <c:pt idx="197" formatCode="0.00">
                  <c:v>7.588180345177947</c:v>
                </c:pt>
                <c:pt idx="198" formatCode="0.00">
                  <c:v>7.5974168848459662</c:v>
                </c:pt>
                <c:pt idx="199" formatCode="0.00">
                  <c:v>7.6067147805692548</c:v>
                </c:pt>
                <c:pt idx="200" formatCode="0.00">
                  <c:v>7.6161374127976309</c:v>
                </c:pt>
                <c:pt idx="201" formatCode="0.00">
                  <c:v>7.6255981260826768</c:v>
                </c:pt>
                <c:pt idx="202" formatCode="0.00">
                  <c:v>7.6351220462027687</c:v>
                </c:pt>
                <c:pt idx="203" formatCode="0.00">
                  <c:v>7.6447183040646118</c:v>
                </c:pt>
                <c:pt idx="204" formatCode="0.00">
                  <c:v>7.6543550710832751</c:v>
                </c:pt>
                <c:pt idx="205" formatCode="0.00">
                  <c:v>7.6640363709241246</c:v>
                </c:pt>
                <c:pt idx="206" formatCode="0.00">
                  <c:v>7.6737855243673563</c:v>
                </c:pt>
                <c:pt idx="207" formatCode="0.00">
                  <c:v>7.6835700598583783</c:v>
                </c:pt>
                <c:pt idx="208" formatCode="0.00">
                  <c:v>7.6933994427368271</c:v>
                </c:pt>
                <c:pt idx="209" formatCode="0.00">
                  <c:v>7.7032733799122255</c:v>
                </c:pt>
                <c:pt idx="210" formatCode="0.00">
                  <c:v>7.7131732993720457</c:v>
                </c:pt>
                <c:pt idx="211" formatCode="0.00">
                  <c:v>7.7231107744867611</c:v>
                </c:pt>
                <c:pt idx="212" formatCode="0.00">
                  <c:v>7.7330936174872837</c:v>
                </c:pt>
                <c:pt idx="213" formatCode="0.00">
                  <c:v>7.7430985395168008</c:v>
                </c:pt>
                <c:pt idx="214" formatCode="0.00">
                  <c:v>7.7530965579311113</c:v>
                </c:pt>
                <c:pt idx="215" formatCode="0.00">
                  <c:v>7.7631390592326515</c:v>
                </c:pt>
                <c:pt idx="216" formatCode="0.00">
                  <c:v>7.773209485639514</c:v>
                </c:pt>
                <c:pt idx="217" formatCode="0.00">
                  <c:v>7.783306410861428</c:v>
                </c:pt>
                <c:pt idx="218" formatCode="0.00">
                  <c:v>7.7934179814293048</c:v>
                </c:pt>
                <c:pt idx="219" formatCode="0.00">
                  <c:v>7.8035574108902326</c:v>
                </c:pt>
                <c:pt idx="220" formatCode="0.00">
                  <c:v>7.8136760277156361</c:v>
                </c:pt>
                <c:pt idx="221" formatCode="0.00">
                  <c:v>7.8238374487474891</c:v>
                </c:pt>
                <c:pt idx="222" formatCode="0.00">
                  <c:v>7.8340239331712995</c:v>
                </c:pt>
                <c:pt idx="223" formatCode="0.00">
                  <c:v>7.8441784665559577</c:v>
                </c:pt>
                <c:pt idx="224" formatCode="0.00">
                  <c:v>7.8543602452128081</c:v>
                </c:pt>
                <c:pt idx="225" formatCode="0.00">
                  <c:v>7.8645873201765832</c:v>
                </c:pt>
                <c:pt idx="226" formatCode="0.00">
                  <c:v>7.8749228145827379</c:v>
                </c:pt>
                <c:pt idx="227" formatCode="0.00">
                  <c:v>7.8852658605900885</c:v>
                </c:pt>
                <c:pt idx="228" formatCode="0.00">
                  <c:v>7.8956247563978286</c:v>
                </c:pt>
                <c:pt idx="229" formatCode="0.00">
                  <c:v>7.905659019652143</c:v>
                </c:pt>
                <c:pt idx="230" formatCode="0.00">
                  <c:v>7.9149470856263129</c:v>
                </c:pt>
                <c:pt idx="231" formatCode="0.00">
                  <c:v>7.9242273937534105</c:v>
                </c:pt>
                <c:pt idx="232" formatCode="0.00">
                  <c:v>7.9334194596628782</c:v>
                </c:pt>
                <c:pt idx="233" formatCode="0.00">
                  <c:v>7.9425764370358776</c:v>
                </c:pt>
                <c:pt idx="234" formatCode="0.00">
                  <c:v>7.9518136455227113</c:v>
                </c:pt>
                <c:pt idx="235" formatCode="0.00">
                  <c:v>7.9609445880508831</c:v>
                </c:pt>
                <c:pt idx="236" formatCode="0.00">
                  <c:v>7.9698460204265045</c:v>
                </c:pt>
                <c:pt idx="237" formatCode="0.00">
                  <c:v>7.9788115853293133</c:v>
                </c:pt>
                <c:pt idx="238" formatCode="0.00">
                  <c:v>7.9877763755155424</c:v>
                </c:pt>
                <c:pt idx="239" formatCode="0.00">
                  <c:v>7.9967615285881344</c:v>
                </c:pt>
                <c:pt idx="240" formatCode="0.00">
                  <c:v>8.005739724632603</c:v>
                </c:pt>
                <c:pt idx="241" formatCode="0.00">
                  <c:v>8.0147579081534488</c:v>
                </c:pt>
                <c:pt idx="242" formatCode="0.00">
                  <c:v>8.0237780326598909</c:v>
                </c:pt>
                <c:pt idx="243" formatCode="0.00">
                  <c:v>8.0327699711541793</c:v>
                </c:pt>
                <c:pt idx="244" formatCode="0.00">
                  <c:v>8.0416919973325296</c:v>
                </c:pt>
                <c:pt idx="245" formatCode="0.00">
                  <c:v>8.0505921653661758</c:v>
                </c:pt>
                <c:pt idx="246" formatCode="0.00">
                  <c:v>8.0595061098748459</c:v>
                </c:pt>
                <c:pt idx="247" formatCode="0.00">
                  <c:v>8.0684002909355925</c:v>
                </c:pt>
                <c:pt idx="248" formatCode="0.00">
                  <c:v>8.0771940470331351</c:v>
                </c:pt>
                <c:pt idx="249" formatCode="0.00">
                  <c:v>8.0860350946985591</c:v>
                </c:pt>
                <c:pt idx="250" formatCode="0.00">
                  <c:v>8.0948567439735761</c:v>
                </c:pt>
                <c:pt idx="251" formatCode="0.00">
                  <c:v>8.1036761276190159</c:v>
                </c:pt>
                <c:pt idx="252" formatCode="0.00">
                  <c:v>8.1125556643455354</c:v>
                </c:pt>
                <c:pt idx="253" formatCode="0.00">
                  <c:v>8.1213980215119967</c:v>
                </c:pt>
                <c:pt idx="254" formatCode="0.00">
                  <c:v>8.1302406477801608</c:v>
                </c:pt>
                <c:pt idx="255" formatCode="0.00">
                  <c:v>8.139139326844063</c:v>
                </c:pt>
                <c:pt idx="256" formatCode="0.00">
                  <c:v>8.148144846026776</c:v>
                </c:pt>
                <c:pt idx="257" formatCode="0.00">
                  <c:v>8.1571347354965749</c:v>
                </c:pt>
                <c:pt idx="258" formatCode="0.00">
                  <c:v>8.1661337922210571</c:v>
                </c:pt>
                <c:pt idx="259" formatCode="0.00">
                  <c:v>8.1750688986718583</c:v>
                </c:pt>
                <c:pt idx="260" formatCode="0.00">
                  <c:v>8.1840114380764923</c:v>
                </c:pt>
                <c:pt idx="261" formatCode="0.00">
                  <c:v>8.1929234793567218</c:v>
                </c:pt>
                <c:pt idx="262" formatCode="0.00">
                  <c:v>8.2018803724389677</c:v>
                </c:pt>
                <c:pt idx="263" formatCode="0.00">
                  <c:v>8.2108664209244946</c:v>
                </c:pt>
                <c:pt idx="264" formatCode="0.00">
                  <c:v>8.2199362643047849</c:v>
                </c:pt>
                <c:pt idx="265" formatCode="0.00">
                  <c:v>8.2289667089342764</c:v>
                </c:pt>
                <c:pt idx="266" formatCode="0.00">
                  <c:v>8.2379913941341414</c:v>
                </c:pt>
                <c:pt idx="267" formatCode="0.00">
                  <c:v>8.2470121638101563</c:v>
                </c:pt>
              </c:numCache>
            </c:numRef>
          </c:val>
          <c:smooth val="0"/>
          <c:extLst>
            <c:ext xmlns:c16="http://schemas.microsoft.com/office/drawing/2014/chart" uri="{C3380CC4-5D6E-409C-BE32-E72D297353CC}">
              <c16:uniqueId val="{00000009-819F-4850-AA08-4B496FA0F2E2}"/>
            </c:ext>
          </c:extLst>
        </c:ser>
        <c:dLbls>
          <c:showLegendKey val="0"/>
          <c:showVal val="0"/>
          <c:showCatName val="0"/>
          <c:showSerName val="0"/>
          <c:showPercent val="0"/>
          <c:showBubbleSize val="0"/>
        </c:dLbls>
        <c:smooth val="0"/>
        <c:axId val="708034048"/>
        <c:axId val="708032608"/>
        <c:extLst/>
      </c:lineChart>
      <c:dateAx>
        <c:axId val="7080340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32608"/>
        <c:crosses val="autoZero"/>
        <c:auto val="1"/>
        <c:lblOffset val="100"/>
        <c:baseTimeUnit val="months"/>
      </c:dateAx>
      <c:valAx>
        <c:axId val="708032608"/>
        <c:scaling>
          <c:orientation val="minMax"/>
          <c:max val="20"/>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34048"/>
        <c:crosses val="autoZero"/>
        <c:crossBetween val="between"/>
        <c:majorUnit val="2.5"/>
      </c:valAx>
      <c:spPr>
        <a:noFill/>
        <a:ln>
          <a:noFill/>
        </a:ln>
        <a:effectLst/>
      </c:spPr>
    </c:plotArea>
    <c:legend>
      <c:legendPos val="b"/>
      <c:layout>
        <c:manualLayout>
          <c:xMode val="edge"/>
          <c:yMode val="edge"/>
          <c:x val="0.26756649168853891"/>
          <c:y val="0.15298529880296752"/>
          <c:w val="0.69859807053525869"/>
          <c:h val="8.9454431599441706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UK: Arrears vs model</a:t>
            </a:r>
          </a:p>
        </c:rich>
      </c:tx>
      <c:layout>
        <c:manualLayout>
          <c:xMode val="edge"/>
          <c:yMode val="edge"/>
          <c:x val="1.8970065429831273E-3"/>
          <c:y val="1.3878247917972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76526130761237"/>
          <c:y val="0.16928406466512699"/>
          <c:w val="0.87001351508916069"/>
          <c:h val="0.67481187830735934"/>
        </c:manualLayout>
      </c:layout>
      <c:lineChart>
        <c:grouping val="standard"/>
        <c:varyColors val="0"/>
        <c:ser>
          <c:idx val="0"/>
          <c:order val="0"/>
          <c:tx>
            <c:v>ARR (actual)</c:v>
          </c:tx>
          <c:spPr>
            <a:ln w="38100" cap="rnd">
              <a:solidFill>
                <a:srgbClr val="BD1B21"/>
              </a:solidFill>
              <a:prstDash val="solid"/>
              <a:round/>
            </a:ln>
            <a:effectLst/>
          </c:spPr>
          <c:marker>
            <c:symbol val="none"/>
          </c:marker>
          <c:cat>
            <c:numRef>
              <c:f>'Regression output (redo)'!$A$5:$A$272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 (redo)'!$B$5:$B$272</c:f>
              <c:numCache>
                <c:formatCode>General</c:formatCode>
                <c:ptCount val="268"/>
                <c:pt idx="4" formatCode="0">
                  <c:v>427.5</c:v>
                </c:pt>
                <c:pt idx="5" formatCode="0">
                  <c:v>429.8</c:v>
                </c:pt>
                <c:pt idx="6" formatCode="0">
                  <c:v>413.75</c:v>
                </c:pt>
                <c:pt idx="7" formatCode="0">
                  <c:v>397.7</c:v>
                </c:pt>
                <c:pt idx="8" formatCode="0">
                  <c:v>373.8</c:v>
                </c:pt>
                <c:pt idx="9" formatCode="0">
                  <c:v>349.9</c:v>
                </c:pt>
                <c:pt idx="10" formatCode="0">
                  <c:v>323.35000000000002</c:v>
                </c:pt>
                <c:pt idx="11" formatCode="0">
                  <c:v>296.8</c:v>
                </c:pt>
                <c:pt idx="12" formatCode="0">
                  <c:v>281.8</c:v>
                </c:pt>
                <c:pt idx="13" formatCode="0">
                  <c:v>266.8</c:v>
                </c:pt>
                <c:pt idx="14" formatCode="0">
                  <c:v>260.35000000000002</c:v>
                </c:pt>
                <c:pt idx="15" formatCode="0">
                  <c:v>253.9</c:v>
                </c:pt>
                <c:pt idx="16" formatCode="0">
                  <c:v>257.25</c:v>
                </c:pt>
                <c:pt idx="17" formatCode="0">
                  <c:v>260.60000000000002</c:v>
                </c:pt>
                <c:pt idx="18" formatCode="0">
                  <c:v>260.8</c:v>
                </c:pt>
                <c:pt idx="19" formatCode="0">
                  <c:v>261</c:v>
                </c:pt>
                <c:pt idx="20" formatCode="0">
                  <c:v>246.7</c:v>
                </c:pt>
                <c:pt idx="21" formatCode="0">
                  <c:v>232.4</c:v>
                </c:pt>
                <c:pt idx="22" formatCode="0">
                  <c:v>220.4</c:v>
                </c:pt>
                <c:pt idx="23" formatCode="0">
                  <c:v>208.4</c:v>
                </c:pt>
                <c:pt idx="24" formatCode="0">
                  <c:v>204.4</c:v>
                </c:pt>
                <c:pt idx="25" formatCode="0">
                  <c:v>200.4</c:v>
                </c:pt>
                <c:pt idx="26" formatCode="0">
                  <c:v>184</c:v>
                </c:pt>
                <c:pt idx="27" formatCode="0">
                  <c:v>167.6</c:v>
                </c:pt>
                <c:pt idx="28" formatCode="0">
                  <c:v>162.55000000000001</c:v>
                </c:pt>
                <c:pt idx="29" formatCode="0">
                  <c:v>157.5</c:v>
                </c:pt>
                <c:pt idx="30" formatCode="0">
                  <c:v>148.85</c:v>
                </c:pt>
                <c:pt idx="31" formatCode="0">
                  <c:v>140.19999999999999</c:v>
                </c:pt>
                <c:pt idx="32" formatCode="0">
                  <c:v>129.94999999999999</c:v>
                </c:pt>
                <c:pt idx="33" formatCode="0">
                  <c:v>119.7</c:v>
                </c:pt>
                <c:pt idx="34" formatCode="0">
                  <c:v>111.45</c:v>
                </c:pt>
                <c:pt idx="35" formatCode="0">
                  <c:v>103.2</c:v>
                </c:pt>
                <c:pt idx="36" formatCode="0">
                  <c:v>103.55</c:v>
                </c:pt>
                <c:pt idx="37" formatCode="0">
                  <c:v>103.9</c:v>
                </c:pt>
                <c:pt idx="38" formatCode="0">
                  <c:v>98.85</c:v>
                </c:pt>
                <c:pt idx="39" formatCode="0">
                  <c:v>93.8</c:v>
                </c:pt>
                <c:pt idx="40" formatCode="0">
                  <c:v>93.75</c:v>
                </c:pt>
                <c:pt idx="41" formatCode="0">
                  <c:v>93.7</c:v>
                </c:pt>
                <c:pt idx="42" formatCode="0">
                  <c:v>99.25</c:v>
                </c:pt>
                <c:pt idx="43" formatCode="0">
                  <c:v>104.8</c:v>
                </c:pt>
                <c:pt idx="44" formatCode="0">
                  <c:v>112.05</c:v>
                </c:pt>
                <c:pt idx="45" formatCode="0">
                  <c:v>119.3</c:v>
                </c:pt>
                <c:pt idx="46" formatCode="0">
                  <c:v>119.3</c:v>
                </c:pt>
                <c:pt idx="47" formatCode="0">
                  <c:v>119.3</c:v>
                </c:pt>
                <c:pt idx="48" formatCode="0">
                  <c:v>118.5</c:v>
                </c:pt>
                <c:pt idx="49" formatCode="0">
                  <c:v>117.7</c:v>
                </c:pt>
                <c:pt idx="50" formatCode="0">
                  <c:v>115.35</c:v>
                </c:pt>
                <c:pt idx="51" formatCode="0">
                  <c:v>113</c:v>
                </c:pt>
                <c:pt idx="52" formatCode="0">
                  <c:v>117.1</c:v>
                </c:pt>
                <c:pt idx="53" formatCode="0">
                  <c:v>121.2</c:v>
                </c:pt>
                <c:pt idx="54" formatCode="0">
                  <c:v>125.35</c:v>
                </c:pt>
                <c:pt idx="55" formatCode="0">
                  <c:v>129.5</c:v>
                </c:pt>
                <c:pt idx="56" formatCode="0">
                  <c:v>127</c:v>
                </c:pt>
                <c:pt idx="57" formatCode="0">
                  <c:v>139.69999999999999</c:v>
                </c:pt>
                <c:pt idx="58" formatCode="0">
                  <c:v>150.80000000000001</c:v>
                </c:pt>
                <c:pt idx="59" formatCode="0">
                  <c:v>182.6</c:v>
                </c:pt>
                <c:pt idx="60" formatCode="0">
                  <c:v>209.6</c:v>
                </c:pt>
                <c:pt idx="61" formatCode="0">
                  <c:v>216.4</c:v>
                </c:pt>
                <c:pt idx="62" formatCode="0">
                  <c:v>207.2</c:v>
                </c:pt>
                <c:pt idx="63" formatCode="0">
                  <c:v>199.6</c:v>
                </c:pt>
                <c:pt idx="64" formatCode="0">
                  <c:v>196.5</c:v>
                </c:pt>
                <c:pt idx="65" formatCode="0">
                  <c:v>185.5</c:v>
                </c:pt>
                <c:pt idx="66" formatCode="0">
                  <c:v>179.8</c:v>
                </c:pt>
                <c:pt idx="67" formatCode="0">
                  <c:v>175.8</c:v>
                </c:pt>
                <c:pt idx="68" formatCode="0">
                  <c:v>171.9</c:v>
                </c:pt>
                <c:pt idx="69" formatCode="0">
                  <c:v>169.2</c:v>
                </c:pt>
                <c:pt idx="70" formatCode="0">
                  <c:v>165.3</c:v>
                </c:pt>
                <c:pt idx="71" formatCode="0">
                  <c:v>161.4</c:v>
                </c:pt>
                <c:pt idx="72" formatCode="0">
                  <c:v>159.1</c:v>
                </c:pt>
                <c:pt idx="73" formatCode="0">
                  <c:v>158.69999999999999</c:v>
                </c:pt>
                <c:pt idx="74" formatCode="0">
                  <c:v>159.1</c:v>
                </c:pt>
                <c:pt idx="75" formatCode="0">
                  <c:v>157.9</c:v>
                </c:pt>
                <c:pt idx="76" formatCode="0">
                  <c:v>159.6</c:v>
                </c:pt>
                <c:pt idx="77" formatCode="0">
                  <c:v>154.9</c:v>
                </c:pt>
                <c:pt idx="78" formatCode="0">
                  <c:v>149.4</c:v>
                </c:pt>
                <c:pt idx="79" formatCode="0">
                  <c:v>144.6</c:v>
                </c:pt>
                <c:pt idx="80" formatCode="0">
                  <c:v>138.19999999999999</c:v>
                </c:pt>
                <c:pt idx="81" formatCode="0">
                  <c:v>129.16999999999999</c:v>
                </c:pt>
                <c:pt idx="82" formatCode="0">
                  <c:v>122.11</c:v>
                </c:pt>
                <c:pt idx="83" formatCode="0">
                  <c:v>114.41</c:v>
                </c:pt>
                <c:pt idx="84" formatCode="0">
                  <c:v>111.19</c:v>
                </c:pt>
                <c:pt idx="85" formatCode="0">
                  <c:v>106.73</c:v>
                </c:pt>
                <c:pt idx="86" formatCode="0">
                  <c:v>104.97</c:v>
                </c:pt>
                <c:pt idx="87" formatCode="0">
                  <c:v>101.54</c:v>
                </c:pt>
                <c:pt idx="88" formatCode="0">
                  <c:v>95.59</c:v>
                </c:pt>
                <c:pt idx="89" formatCode="0">
                  <c:v>93.14</c:v>
                </c:pt>
                <c:pt idx="90" formatCode="0">
                  <c:v>92.89</c:v>
                </c:pt>
                <c:pt idx="91" formatCode="0">
                  <c:v>93.48</c:v>
                </c:pt>
                <c:pt idx="92" formatCode="0">
                  <c:v>90.74</c:v>
                </c:pt>
                <c:pt idx="93" formatCode="0">
                  <c:v>88.26</c:v>
                </c:pt>
                <c:pt idx="94" formatCode="0">
                  <c:v>86.89</c:v>
                </c:pt>
                <c:pt idx="95" formatCode="0">
                  <c:v>85.96</c:v>
                </c:pt>
                <c:pt idx="96" formatCode="0">
                  <c:v>84.17</c:v>
                </c:pt>
                <c:pt idx="97" formatCode="0">
                  <c:v>82.68</c:v>
                </c:pt>
                <c:pt idx="98" formatCode="0">
                  <c:v>83.59</c:v>
                </c:pt>
                <c:pt idx="99" formatCode="0">
                  <c:v>89.92</c:v>
                </c:pt>
                <c:pt idx="100" formatCode="0">
                  <c:v>86.47</c:v>
                </c:pt>
                <c:pt idx="101" formatCode="0">
                  <c:v>85.89</c:v>
                </c:pt>
                <c:pt idx="102" formatCode="0">
                  <c:v>81.400000000000006</c:v>
                </c:pt>
                <c:pt idx="103" formatCode="0">
                  <c:v>80.59</c:v>
                </c:pt>
                <c:pt idx="104" formatCode="0">
                  <c:v>82.29</c:v>
                </c:pt>
                <c:pt idx="105" formatCode="0">
                  <c:v>85.51</c:v>
                </c:pt>
                <c:pt idx="106" formatCode="0">
                  <c:v>86.12</c:v>
                </c:pt>
                <c:pt idx="107" formatCode="0">
                  <c:v>89.31</c:v>
                </c:pt>
                <c:pt idx="108" formatCode="0">
                  <c:v>90.19</c:v>
                </c:pt>
                <c:pt idx="109" formatCode="0">
                  <c:v>88.64</c:v>
                </c:pt>
                <c:pt idx="110" formatCode="0">
                  <c:v>86.24</c:v>
                </c:pt>
                <c:pt idx="111" formatCode="0">
                  <c:v>85.65</c:v>
                </c:pt>
                <c:pt idx="112" formatCode="0">
                  <c:v>81.569999999999993</c:v>
                </c:pt>
                <c:pt idx="113" formatCode="0">
                  <c:v>80.64</c:v>
                </c:pt>
                <c:pt idx="114" formatCode="0">
                  <c:v>80.180000000000007</c:v>
                </c:pt>
                <c:pt idx="115" formatCode="0">
                  <c:v>81.239999999999995</c:v>
                </c:pt>
                <c:pt idx="116" formatCode="0">
                  <c:v>83.64</c:v>
                </c:pt>
                <c:pt idx="117" formatCode="0">
                  <c:v>90.84</c:v>
                </c:pt>
                <c:pt idx="118" formatCode="0">
                  <c:v>97.93</c:v>
                </c:pt>
                <c:pt idx="119" formatCode="0">
                  <c:v>107.26</c:v>
                </c:pt>
                <c:pt idx="120" formatCode="0">
                  <c:v>109.92</c:v>
                </c:pt>
                <c:pt idx="121" formatCode="0">
                  <c:v>109.66</c:v>
                </c:pt>
                <c:pt idx="122" formatCode="0">
                  <c:v>106.63</c:v>
                </c:pt>
              </c:numCache>
            </c:numRef>
          </c:val>
          <c:smooth val="0"/>
          <c:extLst>
            <c:ext xmlns:c16="http://schemas.microsoft.com/office/drawing/2014/chart" uri="{C3380CC4-5D6E-409C-BE32-E72D297353CC}">
              <c16:uniqueId val="{00000000-9DD0-4893-9420-B5345A57F2A5}"/>
            </c:ext>
          </c:extLst>
        </c:ser>
        <c:ser>
          <c:idx val="2"/>
          <c:order val="2"/>
          <c:tx>
            <c:strRef>
              <c:f>'Regression output (redo)'!$AP$4</c:f>
              <c:strCache>
                <c:ptCount val="1"/>
                <c:pt idx="0">
                  <c:v>Eq 2 (short)</c:v>
                </c:pt>
              </c:strCache>
            </c:strRef>
          </c:tx>
          <c:spPr>
            <a:ln w="28575" cap="rnd">
              <a:solidFill>
                <a:schemeClr val="accent3"/>
              </a:solidFill>
              <a:round/>
            </a:ln>
            <a:effectLst/>
          </c:spPr>
          <c:marker>
            <c:symbol val="none"/>
          </c:marker>
          <c:cat>
            <c:numRef>
              <c:f>'Regression output (redo)'!$A$5:$A$272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 (redo)'!$Q$5:$Q$272</c:f>
              <c:numCache>
                <c:formatCode>General</c:formatCode>
                <c:ptCount val="268"/>
                <c:pt idx="4" formatCode="#,##0.0">
                  <c:v>405.40805575022938</c:v>
                </c:pt>
                <c:pt idx="5" formatCode="#,##0.0">
                  <c:v>399.95115525616154</c:v>
                </c:pt>
                <c:pt idx="6" formatCode="#,##0.0">
                  <c:v>383.30755052500689</c:v>
                </c:pt>
                <c:pt idx="7" formatCode="#,##0.0">
                  <c:v>371.42990245095643</c:v>
                </c:pt>
                <c:pt idx="8" formatCode="#,##0.0">
                  <c:v>332.43223067299402</c:v>
                </c:pt>
                <c:pt idx="9" formatCode="#,##0.0">
                  <c:v>309.85805382462166</c:v>
                </c:pt>
                <c:pt idx="10" formatCode="#,##0.0">
                  <c:v>300.8244092099157</c:v>
                </c:pt>
                <c:pt idx="11" formatCode="#,##0.0">
                  <c:v>282.26584869168818</c:v>
                </c:pt>
                <c:pt idx="12" formatCode="#,##0.0">
                  <c:v>267.0351014284131</c:v>
                </c:pt>
                <c:pt idx="13" formatCode="#,##0.0">
                  <c:v>254.40735615699739</c:v>
                </c:pt>
                <c:pt idx="14" formatCode="#,##0.0">
                  <c:v>261.81942626381783</c:v>
                </c:pt>
                <c:pt idx="15" formatCode="#,##0.0">
                  <c:v>255.61874052701097</c:v>
                </c:pt>
                <c:pt idx="16" formatCode="#,##0.0">
                  <c:v>243.19027828978909</c:v>
                </c:pt>
                <c:pt idx="17" formatCode="#,##0.0">
                  <c:v>248.56855869521993</c:v>
                </c:pt>
                <c:pt idx="18" formatCode="#,##0.0">
                  <c:v>241.55315168575132</c:v>
                </c:pt>
                <c:pt idx="19" formatCode="#,##0.0">
                  <c:v>234.523423331711</c:v>
                </c:pt>
                <c:pt idx="20" formatCode="#,##0.0">
                  <c:v>211.77945165005406</c:v>
                </c:pt>
                <c:pt idx="21" formatCode="#,##0.0">
                  <c:v>211.01538706019269</c:v>
                </c:pt>
                <c:pt idx="22" formatCode="#,##0.0">
                  <c:v>196.09567937216815</c:v>
                </c:pt>
                <c:pt idx="23" formatCode="#,##0.0">
                  <c:v>191.57378190703898</c:v>
                </c:pt>
                <c:pt idx="24" formatCode="#,##0.0">
                  <c:v>191.17053984937726</c:v>
                </c:pt>
                <c:pt idx="25" formatCode="#,##0.0">
                  <c:v>194.72063212275373</c:v>
                </c:pt>
                <c:pt idx="26" formatCode="#,##0.0">
                  <c:v>185.71141379834017</c:v>
                </c:pt>
                <c:pt idx="27" formatCode="#,##0.0">
                  <c:v>179.98824064676447</c:v>
                </c:pt>
                <c:pt idx="28" formatCode="#,##0.0">
                  <c:v>174.79033311575975</c:v>
                </c:pt>
                <c:pt idx="29" formatCode="#,##0.0">
                  <c:v>167.64248554613002</c:v>
                </c:pt>
                <c:pt idx="30" formatCode="#,##0.0">
                  <c:v>158.52709162374262</c:v>
                </c:pt>
                <c:pt idx="31" formatCode="#,##0.0">
                  <c:v>155.45623331803799</c:v>
                </c:pt>
                <c:pt idx="32" formatCode="#,##0.0">
                  <c:v>147.11484377484092</c:v>
                </c:pt>
                <c:pt idx="33" formatCode="#,##0.0">
                  <c:v>141.35027418759046</c:v>
                </c:pt>
                <c:pt idx="34" formatCode="#,##0.0">
                  <c:v>140.0092404345524</c:v>
                </c:pt>
                <c:pt idx="35" formatCode="#,##0.0">
                  <c:v>137.55464681450775</c:v>
                </c:pt>
                <c:pt idx="36" formatCode="#,##0.0">
                  <c:v>132.75742079778624</c:v>
                </c:pt>
                <c:pt idx="37" formatCode="#,##0.0">
                  <c:v>130.77662940788943</c:v>
                </c:pt>
                <c:pt idx="38" formatCode="#,##0.0">
                  <c:v>122.42977101352764</c:v>
                </c:pt>
                <c:pt idx="39" formatCode="#,##0.0">
                  <c:v>121.30774296479325</c:v>
                </c:pt>
                <c:pt idx="40" formatCode="#,##0.0">
                  <c:v>117.791290650308</c:v>
                </c:pt>
                <c:pt idx="41" formatCode="#,##0.0">
                  <c:v>116.3609616741828</c:v>
                </c:pt>
                <c:pt idx="42" formatCode="#,##0.0">
                  <c:v>116.36074615246133</c:v>
                </c:pt>
                <c:pt idx="43" formatCode="#,##0.0">
                  <c:v>117.8152615283995</c:v>
                </c:pt>
                <c:pt idx="44" formatCode="#,##0.0">
                  <c:v>117.42948315203688</c:v>
                </c:pt>
                <c:pt idx="45" formatCode="#,##0.0">
                  <c:v>115.44644036255538</c:v>
                </c:pt>
                <c:pt idx="46" formatCode="#,##0.0">
                  <c:v>115.61044790187808</c:v>
                </c:pt>
                <c:pt idx="47" formatCode="#,##0.0">
                  <c:v>115.28840150450013</c:v>
                </c:pt>
                <c:pt idx="48" formatCode="#,##0.0">
                  <c:v>120.74605825536274</c:v>
                </c:pt>
                <c:pt idx="49" formatCode="#,##0.0">
                  <c:v>123.69894651520147</c:v>
                </c:pt>
                <c:pt idx="50" formatCode="#,##0.0">
                  <c:v>128.51140489280476</c:v>
                </c:pt>
                <c:pt idx="51" formatCode="#,##0.0">
                  <c:v>128.11674641903852</c:v>
                </c:pt>
                <c:pt idx="52" formatCode="#,##0.0">
                  <c:v>129.13978892892735</c:v>
                </c:pt>
                <c:pt idx="53" formatCode="#,##0.0">
                  <c:v>130.70081785148929</c:v>
                </c:pt>
                <c:pt idx="54" formatCode="#,##0.0">
                  <c:v>128.66203082125745</c:v>
                </c:pt>
                <c:pt idx="55" formatCode="#,##0.0">
                  <c:v>128.56157173742838</c:v>
                </c:pt>
                <c:pt idx="56" formatCode="#,##0.0">
                  <c:v>126.0111786270175</c:v>
                </c:pt>
                <c:pt idx="57" formatCode="#,##0.0">
                  <c:v>124.91585752164616</c:v>
                </c:pt>
                <c:pt idx="58" formatCode="#,##0.0">
                  <c:v>131.02130390696291</c:v>
                </c:pt>
                <c:pt idx="59" formatCode="#,##0.0">
                  <c:v>142.4588066724281</c:v>
                </c:pt>
                <c:pt idx="60" formatCode="#,##0.0">
                  <c:v>147.38262409919071</c:v>
                </c:pt>
                <c:pt idx="61" formatCode="#,##0.0">
                  <c:v>149.91924070221449</c:v>
                </c:pt>
                <c:pt idx="62" formatCode="#,##0.0">
                  <c:v>161.53382159574326</c:v>
                </c:pt>
                <c:pt idx="63" formatCode="#,##0.0">
                  <c:v>161.4846967417696</c:v>
                </c:pt>
                <c:pt idx="64" formatCode="#,##0.0">
                  <c:v>165.67456513203931</c:v>
                </c:pt>
                <c:pt idx="65" formatCode="#,##0.0">
                  <c:v>175.86503462187972</c:v>
                </c:pt>
                <c:pt idx="66" formatCode="#,##0.0">
                  <c:v>173.3804459848881</c:v>
                </c:pt>
                <c:pt idx="67" formatCode="#,##0.0">
                  <c:v>170.58533735549568</c:v>
                </c:pt>
                <c:pt idx="68" formatCode="#,##0.0">
                  <c:v>170.91155715579634</c:v>
                </c:pt>
                <c:pt idx="69" formatCode="#,##0.0">
                  <c:v>168.80004345338713</c:v>
                </c:pt>
                <c:pt idx="70" formatCode="#,##0.0">
                  <c:v>175.83433448238736</c:v>
                </c:pt>
                <c:pt idx="71" formatCode="#,##0.0">
                  <c:v>186.66582813457092</c:v>
                </c:pt>
                <c:pt idx="72" formatCode="#,##0.0">
                  <c:v>187.14329130864411</c:v>
                </c:pt>
                <c:pt idx="73" formatCode="#,##0.0">
                  <c:v>181.2148890033026</c:v>
                </c:pt>
                <c:pt idx="74" formatCode="#,##0.0">
                  <c:v>175.54589490484958</c:v>
                </c:pt>
                <c:pt idx="75" formatCode="#,##0.0">
                  <c:v>169.39576488444436</c:v>
                </c:pt>
                <c:pt idx="76" formatCode="#,##0.0">
                  <c:v>169.3363876793897</c:v>
                </c:pt>
                <c:pt idx="77" formatCode="#,##0.0">
                  <c:v>168.91722131032347</c:v>
                </c:pt>
                <c:pt idx="78" formatCode="#,##0.0">
                  <c:v>166.49269970395943</c:v>
                </c:pt>
                <c:pt idx="79" formatCode="#,##0.0">
                  <c:v>161.91331323501433</c:v>
                </c:pt>
                <c:pt idx="80" formatCode="#,##0.0">
                  <c:v>148.9672110442645</c:v>
                </c:pt>
                <c:pt idx="81" formatCode="#,##0.0">
                  <c:v>136.44223951112289</c:v>
                </c:pt>
                <c:pt idx="82" formatCode="#,##0.0">
                  <c:v>127.00219464216752</c:v>
                </c:pt>
                <c:pt idx="83" formatCode="#,##0.0">
                  <c:v>119.28336861575215</c:v>
                </c:pt>
                <c:pt idx="84" formatCode="#,##0.0">
                  <c:v>113.78665326366837</c:v>
                </c:pt>
                <c:pt idx="85" formatCode="#,##0.0">
                  <c:v>112.02139565281156</c:v>
                </c:pt>
                <c:pt idx="86" formatCode="#,##0.0">
                  <c:v>112.88800705800082</c:v>
                </c:pt>
                <c:pt idx="87" formatCode="#,##0.0">
                  <c:v>107.12118184969245</c:v>
                </c:pt>
                <c:pt idx="88" formatCode="#,##0.0">
                  <c:v>102.83588103146906</c:v>
                </c:pt>
                <c:pt idx="89" formatCode="#,##0.0">
                  <c:v>100.0869625852192</c:v>
                </c:pt>
                <c:pt idx="90" formatCode="#,##0.0">
                  <c:v>96.317281789758241</c:v>
                </c:pt>
                <c:pt idx="91" formatCode="#,##0.0">
                  <c:v>93.079162261157776</c:v>
                </c:pt>
                <c:pt idx="92" formatCode="#,##0.0">
                  <c:v>90.041343334016759</c:v>
                </c:pt>
                <c:pt idx="93" formatCode="#,##0.0">
                  <c:v>87.512293804272034</c:v>
                </c:pt>
                <c:pt idx="94" formatCode="#,##0.0">
                  <c:v>84.745676276837386</c:v>
                </c:pt>
                <c:pt idx="95" formatCode="#,##0.0">
                  <c:v>83.506600378039749</c:v>
                </c:pt>
                <c:pt idx="96" formatCode="#,##0.0">
                  <c:v>83.971768926487712</c:v>
                </c:pt>
                <c:pt idx="97" formatCode="#,##0.0">
                  <c:v>80.729105253219146</c:v>
                </c:pt>
                <c:pt idx="98" formatCode="#,##0.0">
                  <c:v>78.105004003788508</c:v>
                </c:pt>
                <c:pt idx="99" formatCode="#,##0.0">
                  <c:v>78.81729239407295</c:v>
                </c:pt>
                <c:pt idx="100" formatCode="#,##0.0">
                  <c:v>77.180546927526734</c:v>
                </c:pt>
                <c:pt idx="101" formatCode="#,##0.0">
                  <c:v>75.289798568936718</c:v>
                </c:pt>
                <c:pt idx="102" formatCode="#,##0.0">
                  <c:v>76.58281202588384</c:v>
                </c:pt>
                <c:pt idx="103" formatCode="#,##0.0">
                  <c:v>75.839942831724358</c:v>
                </c:pt>
                <c:pt idx="104" formatCode="#,##0.0">
                  <c:v>74.345807237639789</c:v>
                </c:pt>
                <c:pt idx="105" formatCode="#,##0.0">
                  <c:v>77.944795681698423</c:v>
                </c:pt>
                <c:pt idx="106" formatCode="#,##0.0">
                  <c:v>81.298508433796783</c:v>
                </c:pt>
                <c:pt idx="107" formatCode="#,##0.0">
                  <c:v>95.15600839924123</c:v>
                </c:pt>
                <c:pt idx="108" formatCode="#,##0.0">
                  <c:v>97.947541122247017</c:v>
                </c:pt>
                <c:pt idx="109" formatCode="#,##0.0">
                  <c:v>92.502340028308765</c:v>
                </c:pt>
                <c:pt idx="110" formatCode="#,##0.0">
                  <c:v>88.935885119515746</c:v>
                </c:pt>
                <c:pt idx="111" formatCode="#,##0.0">
                  <c:v>83.974942430204848</c:v>
                </c:pt>
                <c:pt idx="112" formatCode="#,##0.0">
                  <c:v>79.838736299402569</c:v>
                </c:pt>
                <c:pt idx="113" formatCode="#,##0.0">
                  <c:v>74.971038970273128</c:v>
                </c:pt>
                <c:pt idx="114" formatCode="#,##0.0">
                  <c:v>74.557582368379457</c:v>
                </c:pt>
                <c:pt idx="115" formatCode="#,##0.0">
                  <c:v>74.861994453663982</c:v>
                </c:pt>
                <c:pt idx="116" formatCode="#,##0.0">
                  <c:v>78.83340062801966</c:v>
                </c:pt>
                <c:pt idx="117" formatCode="#,##0.0">
                  <c:v>81.151321035562688</c:v>
                </c:pt>
                <c:pt idx="118" formatCode="#,##0.0">
                  <c:v>83.138286749483314</c:v>
                </c:pt>
                <c:pt idx="119" formatCode="#,##0.0">
                  <c:v>81.942441233829882</c:v>
                </c:pt>
                <c:pt idx="120" formatCode="#,##0.0">
                  <c:v>82.820313726360141</c:v>
                </c:pt>
                <c:pt idx="121" formatCode="#,##0.0">
                  <c:v>89.984156768079984</c:v>
                </c:pt>
                <c:pt idx="122" formatCode="#,##0.0">
                  <c:v>91.00401423129793</c:v>
                </c:pt>
                <c:pt idx="123" formatCode="#,##0.0">
                  <c:v>93.704805120090754</c:v>
                </c:pt>
                <c:pt idx="124" formatCode="#,##0.0">
                  <c:v>96.122309434279842</c:v>
                </c:pt>
                <c:pt idx="125" formatCode="#,##0.0">
                  <c:v>96.504156296726237</c:v>
                </c:pt>
                <c:pt idx="126" formatCode="#,##0.0">
                  <c:v>96.826205489187259</c:v>
                </c:pt>
                <c:pt idx="127" formatCode="#,##0.0">
                  <c:v>96.576965397731016</c:v>
                </c:pt>
                <c:pt idx="128" formatCode="#,##0.0">
                  <c:v>96.248538863648875</c:v>
                </c:pt>
                <c:pt idx="129" formatCode="#,##0.0">
                  <c:v>95.856117462712007</c:v>
                </c:pt>
                <c:pt idx="130" formatCode="#,##0.0">
                  <c:v>95.328374514230958</c:v>
                </c:pt>
                <c:pt idx="131" formatCode="#,##0.0">
                  <c:v>95.081378742723572</c:v>
                </c:pt>
                <c:pt idx="132" formatCode="#,##0.0">
                  <c:v>94.824472319972543</c:v>
                </c:pt>
                <c:pt idx="133" formatCode="#,##0.0">
                  <c:v>94.489305979612141</c:v>
                </c:pt>
                <c:pt idx="134" formatCode="#,##0.0">
                  <c:v>93.807699625800751</c:v>
                </c:pt>
                <c:pt idx="135" formatCode="#,##0.0">
                  <c:v>92.836143846136437</c:v>
                </c:pt>
                <c:pt idx="136" formatCode="#,##0.0">
                  <c:v>91.457108392328081</c:v>
                </c:pt>
                <c:pt idx="137" formatCode="#,##0.0">
                  <c:v>90.472887007764967</c:v>
                </c:pt>
                <c:pt idx="138" formatCode="#,##0.0">
                  <c:v>89.534446957280807</c:v>
                </c:pt>
                <c:pt idx="139" formatCode="#,##0.0">
                  <c:v>88.391090003260643</c:v>
                </c:pt>
                <c:pt idx="140" formatCode="#,##0.0">
                  <c:v>87.512214204578754</c:v>
                </c:pt>
                <c:pt idx="141" formatCode="#,##0.0">
                  <c:v>86.926831822203724</c:v>
                </c:pt>
                <c:pt idx="142" formatCode="#,##0.0">
                  <c:v>86.527634708002608</c:v>
                </c:pt>
                <c:pt idx="143" formatCode="#,##0.0">
                  <c:v>86.200483242960246</c:v>
                </c:pt>
                <c:pt idx="144" formatCode="#,##0.0">
                  <c:v>85.913239316294607</c:v>
                </c:pt>
                <c:pt idx="145" formatCode="#,##0.0">
                  <c:v>85.644480657870531</c:v>
                </c:pt>
                <c:pt idx="146" formatCode="#,##0.0">
                  <c:v>85.377260213098594</c:v>
                </c:pt>
                <c:pt idx="147" formatCode="#,##0.0">
                  <c:v>85.090405511855195</c:v>
                </c:pt>
                <c:pt idx="148" formatCode="#,##0.0">
                  <c:v>84.868921998115184</c:v>
                </c:pt>
                <c:pt idx="149" formatCode="#,##0.0">
                  <c:v>84.828334881743487</c:v>
                </c:pt>
                <c:pt idx="150" formatCode="#,##0.0">
                  <c:v>84.795892410091326</c:v>
                </c:pt>
                <c:pt idx="151" formatCode="#,##0.0">
                  <c:v>84.754158028754702</c:v>
                </c:pt>
                <c:pt idx="152" formatCode="#,##0.0">
                  <c:v>84.721746113911365</c:v>
                </c:pt>
                <c:pt idx="153" formatCode="#,##0.0">
                  <c:v>84.735190484260613</c:v>
                </c:pt>
                <c:pt idx="154" formatCode="#,##0.0">
                  <c:v>84.764393151517766</c:v>
                </c:pt>
                <c:pt idx="155" formatCode="#,##0.0">
                  <c:v>84.781201986089826</c:v>
                </c:pt>
                <c:pt idx="156" formatCode="#,##0.0">
                  <c:v>84.803245412930607</c:v>
                </c:pt>
                <c:pt idx="157" formatCode="#,##0.0">
                  <c:v>84.85330445634132</c:v>
                </c:pt>
                <c:pt idx="158" formatCode="#,##0.0">
                  <c:v>84.904957056909552</c:v>
                </c:pt>
                <c:pt idx="159" formatCode="#,##0.0">
                  <c:v>84.943198414154196</c:v>
                </c:pt>
                <c:pt idx="160" formatCode="#,##0.0">
                  <c:v>84.986148860890907</c:v>
                </c:pt>
                <c:pt idx="161" formatCode="#,##0.0">
                  <c:v>85.05503236819213</c:v>
                </c:pt>
                <c:pt idx="162" formatCode="#,##0.0">
                  <c:v>85.119824651253964</c:v>
                </c:pt>
                <c:pt idx="163" formatCode="#,##0.0">
                  <c:v>85.168373887714765</c:v>
                </c:pt>
                <c:pt idx="164" formatCode="#,##0.0">
                  <c:v>85.225663146354336</c:v>
                </c:pt>
                <c:pt idx="165" formatCode="#,##0.0">
                  <c:v>85.318005550063262</c:v>
                </c:pt>
                <c:pt idx="166" formatCode="#,##0.0">
                  <c:v>85.42100745618221</c:v>
                </c:pt>
                <c:pt idx="167" formatCode="#,##0.0">
                  <c:v>85.520600116966392</c:v>
                </c:pt>
                <c:pt idx="168" formatCode="#,##0.0">
                  <c:v>85.630401459102629</c:v>
                </c:pt>
                <c:pt idx="169" formatCode="#,##0.0">
                  <c:v>85.760407301998271</c:v>
                </c:pt>
                <c:pt idx="170" formatCode="#,##0.0">
                  <c:v>85.889473986078727</c:v>
                </c:pt>
                <c:pt idx="171" formatCode="#,##0.0">
                  <c:v>86.027815315639501</c:v>
                </c:pt>
                <c:pt idx="172" formatCode="#,##0.0">
                  <c:v>86.172767754803303</c:v>
                </c:pt>
                <c:pt idx="173" formatCode="#,##0.0">
                  <c:v>86.33420203361031</c:v>
                </c:pt>
                <c:pt idx="174" formatCode="#,##0.0">
                  <c:v>86.489345351522871</c:v>
                </c:pt>
                <c:pt idx="175" formatCode="#,##0.0">
                  <c:v>86.651911289080559</c:v>
                </c:pt>
                <c:pt idx="176" formatCode="#,##0.0">
                  <c:v>86.819050870220892</c:v>
                </c:pt>
                <c:pt idx="177" formatCode="#,##0.0">
                  <c:v>87.002054350965764</c:v>
                </c:pt>
                <c:pt idx="178" formatCode="#,##0.0">
                  <c:v>87.179908511888073</c:v>
                </c:pt>
                <c:pt idx="179" formatCode="#,##0.0">
                  <c:v>87.363959119724001</c:v>
                </c:pt>
                <c:pt idx="180" formatCode="#,##0.0">
                  <c:v>87.551339185204768</c:v>
                </c:pt>
                <c:pt idx="181" formatCode="#,##0.0">
                  <c:v>87.751335270398144</c:v>
                </c:pt>
                <c:pt idx="182" formatCode="#,##0.0">
                  <c:v>87.943047047856737</c:v>
                </c:pt>
                <c:pt idx="183" formatCode="#,##0.0">
                  <c:v>88.140071568368342</c:v>
                </c:pt>
                <c:pt idx="184" formatCode="#,##0.0">
                  <c:v>88.339149980194065</c:v>
                </c:pt>
                <c:pt idx="185" formatCode="#,##0.0">
                  <c:v>88.550486994756426</c:v>
                </c:pt>
                <c:pt idx="186" formatCode="#,##0.0">
                  <c:v>88.752221946456203</c:v>
                </c:pt>
                <c:pt idx="187" formatCode="#,##0.0">
                  <c:v>88.959035102407952</c:v>
                </c:pt>
                <c:pt idx="188" formatCode="#,##0.0">
                  <c:v>89.166772564453723</c:v>
                </c:pt>
                <c:pt idx="189" formatCode="#,##0.0">
                  <c:v>89.384606727215882</c:v>
                </c:pt>
                <c:pt idx="190" formatCode="#,##0.0">
                  <c:v>89.588752639222037</c:v>
                </c:pt>
                <c:pt idx="191" formatCode="#,##0.0">
                  <c:v>89.797253697950509</c:v>
                </c:pt>
                <c:pt idx="192" formatCode="#,##0.0">
                  <c:v>90.006280967592133</c:v>
                </c:pt>
                <c:pt idx="193" formatCode="#,##0.0">
                  <c:v>90.22717045620594</c:v>
                </c:pt>
                <c:pt idx="194" formatCode="#,##0.0">
                  <c:v>90.437575890943634</c:v>
                </c:pt>
                <c:pt idx="195" formatCode="#,##0.0">
                  <c:v>90.651752604746818</c:v>
                </c:pt>
                <c:pt idx="196" formatCode="#,##0.0">
                  <c:v>90.866389483129041</c:v>
                </c:pt>
                <c:pt idx="197" formatCode="#,##0.0">
                  <c:v>91.092368476117556</c:v>
                </c:pt>
                <c:pt idx="198" formatCode="#,##0.0">
                  <c:v>91.307370377511546</c:v>
                </c:pt>
                <c:pt idx="199" formatCode="#,##0.0">
                  <c:v>91.525905957929965</c:v>
                </c:pt>
                <c:pt idx="200" formatCode="#,##0.0">
                  <c:v>91.745147411163686</c:v>
                </c:pt>
                <c:pt idx="201" formatCode="#,##0.0">
                  <c:v>91.975155684085507</c:v>
                </c:pt>
                <c:pt idx="202" formatCode="#,##0.0">
                  <c:v>92.194029698967313</c:v>
                </c:pt>
                <c:pt idx="203" formatCode="#,##0.0">
                  <c:v>92.41642283732385</c:v>
                </c:pt>
                <c:pt idx="204" formatCode="#,##0.0">
                  <c:v>92.638560065982901</c:v>
                </c:pt>
                <c:pt idx="205" formatCode="#,##0.0">
                  <c:v>92.87144003390479</c:v>
                </c:pt>
                <c:pt idx="206" formatCode="#,##0.0">
                  <c:v>93.0933663170145</c:v>
                </c:pt>
                <c:pt idx="207" formatCode="#,##0.0">
                  <c:v>93.3184525456183</c:v>
                </c:pt>
                <c:pt idx="208" formatCode="#,##0.0">
                  <c:v>93.543172886459828</c:v>
                </c:pt>
                <c:pt idx="209" formatCode="#,##0.0">
                  <c:v>93.778797909009981</c:v>
                </c:pt>
                <c:pt idx="210" formatCode="#,##0.0">
                  <c:v>94.002739505865591</c:v>
                </c:pt>
                <c:pt idx="211" formatCode="#,##0.0">
                  <c:v>94.230112793278607</c:v>
                </c:pt>
                <c:pt idx="212" formatCode="#,##0.0">
                  <c:v>94.457056277062463</c:v>
                </c:pt>
                <c:pt idx="213" formatCode="#,##0.0">
                  <c:v>94.694627549058595</c:v>
                </c:pt>
                <c:pt idx="214" formatCode="#,##0.0">
                  <c:v>94.920110360378146</c:v>
                </c:pt>
                <c:pt idx="215" formatCode="#,##0.0">
                  <c:v>95.149143869908556</c:v>
                </c:pt>
                <c:pt idx="216" formatCode="#,##0.0">
                  <c:v>95.377371317762822</c:v>
                </c:pt>
                <c:pt idx="217" formatCode="#,##0.0">
                  <c:v>95.616551421980844</c:v>
                </c:pt>
                <c:pt idx="218" formatCode="#,##0.0">
                  <c:v>95.843700410465956</c:v>
                </c:pt>
                <c:pt idx="219" formatCode="#,##0.0">
                  <c:v>96.074317180637337</c:v>
                </c:pt>
                <c:pt idx="220" formatCode="#,##0.0">
                  <c:v>96.303345855217614</c:v>
                </c:pt>
                <c:pt idx="221" formatCode="#,##0.0">
                  <c:v>96.543644719813159</c:v>
                </c:pt>
                <c:pt idx="222" formatCode="#,##0.0">
                  <c:v>96.772113049544771</c:v>
                </c:pt>
                <c:pt idx="223" formatCode="#,##0.0">
                  <c:v>97.003185768340671</c:v>
                </c:pt>
                <c:pt idx="224" formatCode="#,##0.0">
                  <c:v>97.23329203776153</c:v>
                </c:pt>
                <c:pt idx="225" formatCode="#,##0.0">
                  <c:v>97.474763835420717</c:v>
                </c:pt>
                <c:pt idx="226" formatCode="#,##0.0">
                  <c:v>97.705230591174697</c:v>
                </c:pt>
                <c:pt idx="227" formatCode="#,##0.0">
                  <c:v>97.938980609890848</c:v>
                </c:pt>
                <c:pt idx="228" formatCode="#,##0.0">
                  <c:v>98.145703772234953</c:v>
                </c:pt>
                <c:pt idx="229" formatCode="#,##0.0">
                  <c:v>98.368908980795183</c:v>
                </c:pt>
                <c:pt idx="230" formatCode="#,##0.0">
                  <c:v>98.567960792332002</c:v>
                </c:pt>
                <c:pt idx="231" formatCode="#,##0.0">
                  <c:v>98.788883701250128</c:v>
                </c:pt>
                <c:pt idx="232" formatCode="#,##0.0">
                  <c:v>98.981545145357302</c:v>
                </c:pt>
                <c:pt idx="233" formatCode="#,##0.0">
                  <c:v>99.194202487097044</c:v>
                </c:pt>
                <c:pt idx="234" formatCode="#,##0.0">
                  <c:v>99.392662685875891</c:v>
                </c:pt>
                <c:pt idx="235" formatCode="#,##0.0">
                  <c:v>99.612054202947419</c:v>
                </c:pt>
                <c:pt idx="236" formatCode="#,##0.0">
                  <c:v>99.801129055964168</c:v>
                </c:pt>
                <c:pt idx="237" formatCode="#,##0.0">
                  <c:v>100.01169845616126</c:v>
                </c:pt>
                <c:pt idx="238" formatCode="#,##0.0">
                  <c:v>100.2069321357818</c:v>
                </c:pt>
                <c:pt idx="239" formatCode="#,##0.0">
                  <c:v>100.42461733505705</c:v>
                </c:pt>
                <c:pt idx="240" formatCode="#,##0.0">
                  <c:v>100.61475555882799</c:v>
                </c:pt>
                <c:pt idx="241" formatCode="#,##0.0">
                  <c:v>100.82600894938413</c:v>
                </c:pt>
                <c:pt idx="242" formatCode="#,##0.0">
                  <c:v>101.02198375861488</c:v>
                </c:pt>
                <c:pt idx="243" formatCode="#,##0.0">
                  <c:v>101.23977389660983</c:v>
                </c:pt>
                <c:pt idx="244" formatCode="#,##0.0">
                  <c:v>101.42935166484567</c:v>
                </c:pt>
                <c:pt idx="245" formatCode="#,##0.0">
                  <c:v>101.63916313675952</c:v>
                </c:pt>
                <c:pt idx="246" formatCode="#,##0.0">
                  <c:v>101.83384513047471</c:v>
                </c:pt>
                <c:pt idx="247" formatCode="#,##0.0">
                  <c:v>102.05067247342291</c:v>
                </c:pt>
                <c:pt idx="248" formatCode="#,##0.0">
                  <c:v>102.23853906574358</c:v>
                </c:pt>
                <c:pt idx="249" formatCode="#,##0.0">
                  <c:v>102.4477093476103</c:v>
                </c:pt>
                <c:pt idx="250" formatCode="#,##0.0">
                  <c:v>102.64120708030121</c:v>
                </c:pt>
                <c:pt idx="251" formatCode="#,##0.0">
                  <c:v>102.85716643785146</c:v>
                </c:pt>
                <c:pt idx="252" formatCode="#,##0.0">
                  <c:v>103.04605166847857</c:v>
                </c:pt>
                <c:pt idx="253" formatCode="#,##0.0">
                  <c:v>103.25531139900818</c:v>
                </c:pt>
                <c:pt idx="254" formatCode="#,##0.0">
                  <c:v>103.44913715166221</c:v>
                </c:pt>
                <c:pt idx="255" formatCode="#,##0.0">
                  <c:v>103.66614407151457</c:v>
                </c:pt>
                <c:pt idx="256" formatCode="#,##0.0">
                  <c:v>103.85666280106925</c:v>
                </c:pt>
                <c:pt idx="257" formatCode="#,##0.0">
                  <c:v>104.06773740738558</c:v>
                </c:pt>
                <c:pt idx="258" formatCode="#,##0.0">
                  <c:v>104.26348494074547</c:v>
                </c:pt>
                <c:pt idx="259" formatCode="#,##0.0">
                  <c:v>104.48101332060749</c:v>
                </c:pt>
                <c:pt idx="260" formatCode="#,##0.0">
                  <c:v>104.67064900781652</c:v>
                </c:pt>
                <c:pt idx="261" formatCode="#,##0.0">
                  <c:v>104.88088541357057</c:v>
                </c:pt>
                <c:pt idx="262" formatCode="#,##0.0">
                  <c:v>105.07598842427275</c:v>
                </c:pt>
                <c:pt idx="263" formatCode="#,##0.0">
                  <c:v>105.29421090377154</c:v>
                </c:pt>
                <c:pt idx="264" formatCode="#,##0.0">
                  <c:v>105.48541319881321</c:v>
                </c:pt>
                <c:pt idx="265" formatCode="#,##0.0">
                  <c:v>105.69714025183822</c:v>
                </c:pt>
                <c:pt idx="266" formatCode="#,##0.0">
                  <c:v>105.89317193065884</c:v>
                </c:pt>
                <c:pt idx="267" formatCode="#,##0.0">
                  <c:v>106.1117970870026</c:v>
                </c:pt>
              </c:numCache>
            </c:numRef>
          </c:val>
          <c:smooth val="0"/>
          <c:extLst>
            <c:ext xmlns:c16="http://schemas.microsoft.com/office/drawing/2014/chart" uri="{C3380CC4-5D6E-409C-BE32-E72D297353CC}">
              <c16:uniqueId val="{00000002-9DD0-4893-9420-B5345A57F2A5}"/>
            </c:ext>
          </c:extLst>
        </c:ser>
        <c:dLbls>
          <c:showLegendKey val="0"/>
          <c:showVal val="0"/>
          <c:showCatName val="0"/>
          <c:showSerName val="0"/>
          <c:showPercent val="0"/>
          <c:showBubbleSize val="0"/>
        </c:dLbls>
        <c:smooth val="0"/>
        <c:axId val="1825948496"/>
        <c:axId val="1825948976"/>
        <c:extLst>
          <c:ext xmlns:c15="http://schemas.microsoft.com/office/drawing/2012/chart" uri="{02D57815-91ED-43cb-92C2-25804820EDAC}">
            <c15:filteredLineSeries>
              <c15:ser>
                <c:idx val="1"/>
                <c:order val="1"/>
                <c:tx>
                  <c:v>ARR (eq 1)</c:v>
                </c:tx>
                <c:spPr>
                  <a:ln w="38100" cap="rnd">
                    <a:solidFill>
                      <a:srgbClr val="003469"/>
                    </a:solidFill>
                    <a:prstDash val="solid"/>
                    <a:round/>
                  </a:ln>
                  <a:effectLst/>
                </c:spPr>
                <c:marker>
                  <c:symbol val="none"/>
                </c:marker>
                <c:cat>
                  <c:numRef>
                    <c:extLst>
                      <c:ext uri="{02D57815-91ED-43cb-92C2-25804820EDAC}">
                        <c15:formulaRef>
                          <c15:sqref>'Regression output (redo)'!$A$5:$A$272</c15:sqref>
                        </c15:formulaRef>
                      </c:ext>
                    </c:extLst>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extLst>
                      <c:ext uri="{02D57815-91ED-43cb-92C2-25804820EDAC}">
                        <c15:formulaRef>
                          <c15:sqref>'Regression output (redo)'!$M$5:$M$272</c15:sqref>
                        </c15:formulaRef>
                      </c:ext>
                    </c:extLst>
                    <c:numCache>
                      <c:formatCode>General</c:formatCode>
                      <c:ptCount val="268"/>
                      <c:pt idx="4" formatCode="#,##0">
                        <c:v>359712.89807151561</c:v>
                      </c:pt>
                      <c:pt idx="5" formatCode="#,##0">
                        <c:v>364156.34493449487</c:v>
                      </c:pt>
                      <c:pt idx="6" formatCode="#,##0">
                        <c:v>356135.76972217986</c:v>
                      </c:pt>
                      <c:pt idx="7" formatCode="#,##0">
                        <c:v>360137.15543932625</c:v>
                      </c:pt>
                      <c:pt idx="8" formatCode="#,##0">
                        <c:v>335864.6952591014</c:v>
                      </c:pt>
                      <c:pt idx="9" formatCode="#,##0">
                        <c:v>311791.67287803121</c:v>
                      </c:pt>
                      <c:pt idx="10" formatCode="#,##0">
                        <c:v>301727.51284907531</c:v>
                      </c:pt>
                      <c:pt idx="11" formatCode="#,##0">
                        <c:v>288082.44842976402</c:v>
                      </c:pt>
                      <c:pt idx="12" formatCode="#,##0">
                        <c:v>281106.30693923199</c:v>
                      </c:pt>
                      <c:pt idx="13" formatCode="#,##0">
                        <c:v>267691.54898538248</c:v>
                      </c:pt>
                      <c:pt idx="14" formatCode="#,##0">
                        <c:v>271453.36757878179</c:v>
                      </c:pt>
                      <c:pt idx="15" formatCode="#,##0">
                        <c:v>267992.6169978719</c:v>
                      </c:pt>
                      <c:pt idx="16" formatCode="#,##0">
                        <c:v>250302.55832268449</c:v>
                      </c:pt>
                      <c:pt idx="17" formatCode="#,##0">
                        <c:v>257619.49338178791</c:v>
                      </c:pt>
                      <c:pt idx="18" formatCode="#,##0">
                        <c:v>250308.85233682636</c:v>
                      </c:pt>
                      <c:pt idx="19" formatCode="#,##0">
                        <c:v>248096.47435299473</c:v>
                      </c:pt>
                      <c:pt idx="20" formatCode="#,##0">
                        <c:v>225108.22761499157</c:v>
                      </c:pt>
                      <c:pt idx="21" formatCode="#,##0">
                        <c:v>220871.86557379866</c:v>
                      </c:pt>
                      <c:pt idx="22" formatCode="#,##0">
                        <c:v>204832.08886029277</c:v>
                      </c:pt>
                      <c:pt idx="23" formatCode="#,##0">
                        <c:v>199465.12889569841</c:v>
                      </c:pt>
                      <c:pt idx="24" formatCode="#,##0">
                        <c:v>194953.96587259005</c:v>
                      </c:pt>
                      <c:pt idx="25" formatCode="#,##0">
                        <c:v>196654.65926115896</c:v>
                      </c:pt>
                      <c:pt idx="26" formatCode="#,##0">
                        <c:v>188711.73624085361</c:v>
                      </c:pt>
                      <c:pt idx="27" formatCode="#,##0">
                        <c:v>183048.09505441849</c:v>
                      </c:pt>
                      <c:pt idx="28" formatCode="#,##0">
                        <c:v>177380.04750426087</c:v>
                      </c:pt>
                      <c:pt idx="29" formatCode="#,##0">
                        <c:v>170586.88240781869</c:v>
                      </c:pt>
                      <c:pt idx="30" formatCode="#,##0">
                        <c:v>160591.64465744991</c:v>
                      </c:pt>
                      <c:pt idx="31" formatCode="#,##0">
                        <c:v>156976.53931706084</c:v>
                      </c:pt>
                      <c:pt idx="32" formatCode="#,##0">
                        <c:v>148060.57100880303</c:v>
                      </c:pt>
                      <c:pt idx="33" formatCode="#,##0">
                        <c:v>135836.95855346919</c:v>
                      </c:pt>
                      <c:pt idx="34" formatCode="#,##0">
                        <c:v>129385.08692933399</c:v>
                      </c:pt>
                      <c:pt idx="35" formatCode="#,##0">
                        <c:v>124694.34710613907</c:v>
                      </c:pt>
                      <c:pt idx="36" formatCode="#,##0">
                        <c:v>118474.07978405482</c:v>
                      </c:pt>
                      <c:pt idx="37" formatCode="#,##0">
                        <c:v>118035.65686485241</c:v>
                      </c:pt>
                      <c:pt idx="38" formatCode="#,##0">
                        <c:v>112269.81908343993</c:v>
                      </c:pt>
                      <c:pt idx="39" formatCode="#,##0">
                        <c:v>112104.19124992697</c:v>
                      </c:pt>
                      <c:pt idx="40" formatCode="#,##0">
                        <c:v>111657.49950027862</c:v>
                      </c:pt>
                      <c:pt idx="41" formatCode="#,##0">
                        <c:v>110493.48094882844</c:v>
                      </c:pt>
                      <c:pt idx="42" formatCode="#,##0">
                        <c:v>109480.62968376317</c:v>
                      </c:pt>
                      <c:pt idx="43" formatCode="#,##0">
                        <c:v>110161.19494000747</c:v>
                      </c:pt>
                      <c:pt idx="44" formatCode="#,##0">
                        <c:v>109227.19078710627</c:v>
                      </c:pt>
                      <c:pt idx="45" formatCode="#,##0">
                        <c:v>108386.92954840766</c:v>
                      </c:pt>
                      <c:pt idx="46" formatCode="#,##0">
                        <c:v>110267.27098707794</c:v>
                      </c:pt>
                      <c:pt idx="47" formatCode="#,##0">
                        <c:v>111336.10259360194</c:v>
                      </c:pt>
                      <c:pt idx="48" formatCode="#,##0">
                        <c:v>115566.91987090344</c:v>
                      </c:pt>
                      <c:pt idx="49" formatCode="#,##0">
                        <c:v>116034.48200565731</c:v>
                      </c:pt>
                      <c:pt idx="50" formatCode="#,##0">
                        <c:v>118065.9840926484</c:v>
                      </c:pt>
                      <c:pt idx="51" formatCode="#,##0">
                        <c:v>118673.53859720603</c:v>
                      </c:pt>
                      <c:pt idx="52" formatCode="#,##0">
                        <c:v>119819.30806066362</c:v>
                      </c:pt>
                      <c:pt idx="53" formatCode="#,##0">
                        <c:v>122054.03482260348</c:v>
                      </c:pt>
                      <c:pt idx="54" formatCode="#,##0">
                        <c:v>121740.90591813544</c:v>
                      </c:pt>
                      <c:pt idx="55" formatCode="#,##0">
                        <c:v>124725.91705498984</c:v>
                      </c:pt>
                      <c:pt idx="56" formatCode="#,##0">
                        <c:v>123040.86819327784</c:v>
                      </c:pt>
                      <c:pt idx="57" formatCode="#,##0">
                        <c:v>130720.02755488243</c:v>
                      </c:pt>
                      <c:pt idx="58" formatCode="#,##0">
                        <c:v>145497.00064508367</c:v>
                      </c:pt>
                      <c:pt idx="59" formatCode="#,##0">
                        <c:v>163808.2905510776</c:v>
                      </c:pt>
                      <c:pt idx="60" formatCode="#,##0">
                        <c:v>175993.83576642218</c:v>
                      </c:pt>
                      <c:pt idx="61" formatCode="#,##0">
                        <c:v>166598.13338049021</c:v>
                      </c:pt>
                      <c:pt idx="62" formatCode="#,##0">
                        <c:v>169867.53614711092</c:v>
                      </c:pt>
                      <c:pt idx="63" formatCode="#,##0">
                        <c:v>166471.18734103034</c:v>
                      </c:pt>
                      <c:pt idx="64" formatCode="#,##0">
                        <c:v>165224.78360537358</c:v>
                      </c:pt>
                      <c:pt idx="65" formatCode="#,##0">
                        <c:v>173863.77264198908</c:v>
                      </c:pt>
                      <c:pt idx="66" formatCode="#,##0">
                        <c:v>172532.33795056396</c:v>
                      </c:pt>
                      <c:pt idx="67" formatCode="#,##0">
                        <c:v>169893.12630611134</c:v>
                      </c:pt>
                      <c:pt idx="68" formatCode="#,##0">
                        <c:v>169378.81244348464</c:v>
                      </c:pt>
                      <c:pt idx="69" formatCode="#,##0">
                        <c:v>167604.90092207733</c:v>
                      </c:pt>
                      <c:pt idx="70" formatCode="#,##0">
                        <c:v>171563.84402822575</c:v>
                      </c:pt>
                      <c:pt idx="71" formatCode="#,##0">
                        <c:v>178117.60842181099</c:v>
                      </c:pt>
                      <c:pt idx="72" formatCode="#,##0">
                        <c:v>179553.945166702</c:v>
                      </c:pt>
                      <c:pt idx="73" formatCode="#,##0">
                        <c:v>177183.03509497028</c:v>
                      </c:pt>
                      <c:pt idx="74" formatCode="#,##0">
                        <c:v>178065.65013338512</c:v>
                      </c:pt>
                      <c:pt idx="75" formatCode="#,##0">
                        <c:v>173095.08626961982</c:v>
                      </c:pt>
                      <c:pt idx="76" formatCode="#,##0">
                        <c:v>171821.92647807999</c:v>
                      </c:pt>
                      <c:pt idx="77" formatCode="#,##0">
                        <c:v>167540.877419116</c:v>
                      </c:pt>
                      <c:pt idx="78" formatCode="#,##0">
                        <c:v>162978.99529972317</c:v>
                      </c:pt>
                      <c:pt idx="79" formatCode="#,##0">
                        <c:v>159069.88429197832</c:v>
                      </c:pt>
                      <c:pt idx="80" formatCode="#,##0">
                        <c:v>151233.43390634572</c:v>
                      </c:pt>
                      <c:pt idx="81" formatCode="#,##0">
                        <c:v>141242.65276584052</c:v>
                      </c:pt>
                      <c:pt idx="82" formatCode="#,##0">
                        <c:v>133258.56302682284</c:v>
                      </c:pt>
                      <c:pt idx="83" formatCode="#,##0">
                        <c:v>125184.44536332121</c:v>
                      </c:pt>
                      <c:pt idx="84" formatCode="#,##0">
                        <c:v>118694.4782540579</c:v>
                      </c:pt>
                      <c:pt idx="85" formatCode="#,##0">
                        <c:v>114731.5570613319</c:v>
                      </c:pt>
                      <c:pt idx="86" formatCode="#,##0">
                        <c:v>113189.76286558365</c:v>
                      </c:pt>
                      <c:pt idx="87" formatCode="#,##0">
                        <c:v>108272.96699138296</c:v>
                      </c:pt>
                      <c:pt idx="88" formatCode="#,##0">
                        <c:v>103652.5132645821</c:v>
                      </c:pt>
                      <c:pt idx="89" formatCode="#,##0">
                        <c:v>101096.94767958154</c:v>
                      </c:pt>
                      <c:pt idx="90" formatCode="#,##0">
                        <c:v>97767.368971664459</c:v>
                      </c:pt>
                      <c:pt idx="91" formatCode="#,##0">
                        <c:v>94754.05419343448</c:v>
                      </c:pt>
                      <c:pt idx="92" formatCode="#,##0">
                        <c:v>91382.685665107187</c:v>
                      </c:pt>
                      <c:pt idx="93" formatCode="#,##0">
                        <c:v>89836.985913483033</c:v>
                      </c:pt>
                      <c:pt idx="94" formatCode="#,##0">
                        <c:v>88260.900226272162</c:v>
                      </c:pt>
                      <c:pt idx="95" formatCode="#,##0">
                        <c:v>86748.965014019326</c:v>
                      </c:pt>
                      <c:pt idx="96" formatCode="#,##0">
                        <c:v>86885.104975667491</c:v>
                      </c:pt>
                      <c:pt idx="97" formatCode="#,##0">
                        <c:v>86017.154191815702</c:v>
                      </c:pt>
                      <c:pt idx="98" formatCode="#,##0">
                        <c:v>83802.460383806829</c:v>
                      </c:pt>
                      <c:pt idx="99" formatCode="#,##0">
                        <c:v>84727.716463621226</c:v>
                      </c:pt>
                      <c:pt idx="100" formatCode="#,##0">
                        <c:v>85212.54537787546</c:v>
                      </c:pt>
                      <c:pt idx="101" formatCode="#,##0">
                        <c:v>84047.28887270276</c:v>
                      </c:pt>
                      <c:pt idx="102" formatCode="#,##0">
                        <c:v>85874.284046630855</c:v>
                      </c:pt>
                      <c:pt idx="103" formatCode="#,##0">
                        <c:v>86582.374086460768</c:v>
                      </c:pt>
                      <c:pt idx="104" formatCode="#,##0">
                        <c:v>86150.683390869992</c:v>
                      </c:pt>
                      <c:pt idx="105" formatCode="#,##0">
                        <c:v>86288.824273826263</c:v>
                      </c:pt>
                      <c:pt idx="106" formatCode="#,##0">
                        <c:v>84566.292213566092</c:v>
                      </c:pt>
                      <c:pt idx="107" formatCode="#,##0">
                        <c:v>90908.187669355713</c:v>
                      </c:pt>
                      <c:pt idx="108" formatCode="#,##0">
                        <c:v>92498.170699578171</c:v>
                      </c:pt>
                      <c:pt idx="109" formatCode="#,##0">
                        <c:v>89701.033613128835</c:v>
                      </c:pt>
                      <c:pt idx="110" formatCode="#,##0">
                        <c:v>88248.157500152185</c:v>
                      </c:pt>
                      <c:pt idx="111" formatCode="#,##0">
                        <c:v>83550.100904550782</c:v>
                      </c:pt>
                      <c:pt idx="112" formatCode="#,##0">
                        <c:v>80131.885534363595</c:v>
                      </c:pt>
                      <c:pt idx="113" formatCode="#,##0">
                        <c:v>76001.984631577303</c:v>
                      </c:pt>
                      <c:pt idx="114" formatCode="#,##0">
                        <c:v>73882.49791969647</c:v>
                      </c:pt>
                      <c:pt idx="115" formatCode="#,##0">
                        <c:v>71729.840309014384</c:v>
                      </c:pt>
                      <c:pt idx="116" formatCode="#,##0">
                        <c:v>71961.644124383049</c:v>
                      </c:pt>
                      <c:pt idx="117" formatCode="#,##0">
                        <c:v>73389.95319134304</c:v>
                      </c:pt>
                      <c:pt idx="118" formatCode="#,##0">
                        <c:v>74807.397325751299</c:v>
                      </c:pt>
                      <c:pt idx="119" formatCode="#,##0">
                        <c:v>75001.46554888133</c:v>
                      </c:pt>
                      <c:pt idx="120" formatCode="#,##0">
                        <c:v>75513.559059684601</c:v>
                      </c:pt>
                      <c:pt idx="121" formatCode="#,##0">
                        <c:v>78865.305746159458</c:v>
                      </c:pt>
                      <c:pt idx="122" formatCode="#,##0">
                        <c:v>77981.213531619374</c:v>
                      </c:pt>
                      <c:pt idx="123" formatCode="#,##0">
                        <c:v>77663.851577529393</c:v>
                      </c:pt>
                      <c:pt idx="124" formatCode="#,##0">
                        <c:v>78726.328804096498</c:v>
                      </c:pt>
                      <c:pt idx="125" formatCode="#,##0">
                        <c:v>77852.28136568061</c:v>
                      </c:pt>
                      <c:pt idx="126" formatCode="#,##0">
                        <c:v>78458.295149789832</c:v>
                      </c:pt>
                      <c:pt idx="127" formatCode="#,##0">
                        <c:v>78015.252537458597</c:v>
                      </c:pt>
                      <c:pt idx="128" formatCode="#,##0">
                        <c:v>77679.729394107824</c:v>
                      </c:pt>
                      <c:pt idx="129" formatCode="#,##0">
                        <c:v>77427.728060104419</c:v>
                      </c:pt>
                      <c:pt idx="130" formatCode="#,##0">
                        <c:v>77037.293872278286</c:v>
                      </c:pt>
                      <c:pt idx="131" formatCode="#,##0">
                        <c:v>76861.222791419656</c:v>
                      </c:pt>
                      <c:pt idx="132" formatCode="#,##0">
                        <c:v>76732.79243501756</c:v>
                      </c:pt>
                      <c:pt idx="133" formatCode="#,##0">
                        <c:v>76644.928372792929</c:v>
                      </c:pt>
                      <c:pt idx="134" formatCode="#,##0">
                        <c:v>76372.384111760621</c:v>
                      </c:pt>
                      <c:pt idx="135" formatCode="#,##0">
                        <c:v>76001.268863944191</c:v>
                      </c:pt>
                      <c:pt idx="136" formatCode="#,##0">
                        <c:v>75311.114225060897</c:v>
                      </c:pt>
                      <c:pt idx="137" formatCode="#,##0">
                        <c:v>74777.751943547264</c:v>
                      </c:pt>
                      <c:pt idx="138" formatCode="#,##0">
                        <c:v>74238.14650669563</c:v>
                      </c:pt>
                      <c:pt idx="139" formatCode="#,##0">
                        <c:v>73488.955631623903</c:v>
                      </c:pt>
                      <c:pt idx="140" formatCode="#,##0">
                        <c:v>72810.706422329415</c:v>
                      </c:pt>
                      <c:pt idx="141" formatCode="#,##0">
                        <c:v>72249.889496541829</c:v>
                      </c:pt>
                      <c:pt idx="142" formatCode="#,##0">
                        <c:v>71781.949257824075</c:v>
                      </c:pt>
                      <c:pt idx="143" formatCode="#,##0">
                        <c:v>71398.418338466625</c:v>
                      </c:pt>
                      <c:pt idx="144" formatCode="#,##0">
                        <c:v>71100.366839340757</c:v>
                      </c:pt>
                      <c:pt idx="145" formatCode="#,##0">
                        <c:v>70889.700271406575</c:v>
                      </c:pt>
                      <c:pt idx="146" formatCode="#,##0">
                        <c:v>70753.659628890353</c:v>
                      </c:pt>
                      <c:pt idx="147" formatCode="#,##0">
                        <c:v>70675.12096266156</c:v>
                      </c:pt>
                      <c:pt idx="148" formatCode="#,##0">
                        <c:v>70648.398706895867</c:v>
                      </c:pt>
                      <c:pt idx="149" formatCode="#,##0">
                        <c:v>70854.6374467024</c:v>
                      </c:pt>
                      <c:pt idx="150" formatCode="#,##0">
                        <c:v>71092.797523672183</c:v>
                      </c:pt>
                      <c:pt idx="151" formatCode="#,##0">
                        <c:v>71345.168125838609</c:v>
                      </c:pt>
                      <c:pt idx="152" formatCode="#,##0">
                        <c:v>71594.79382311074</c:v>
                      </c:pt>
                      <c:pt idx="153" formatCode="#,##0">
                        <c:v>71869.862562619994</c:v>
                      </c:pt>
                      <c:pt idx="154" formatCode="#,##0">
                        <c:v>72143.730390477212</c:v>
                      </c:pt>
                      <c:pt idx="155" formatCode="#,##0">
                        <c:v>72400.819217814365</c:v>
                      </c:pt>
                      <c:pt idx="156" formatCode="#,##0">
                        <c:v>72637.170343523976</c:v>
                      </c:pt>
                      <c:pt idx="157" formatCode="#,##0">
                        <c:v>72873.091712541049</c:v>
                      </c:pt>
                      <c:pt idx="158" formatCode="#,##0">
                        <c:v>73075.71893427211</c:v>
                      </c:pt>
                      <c:pt idx="159" formatCode="#,##0">
                        <c:v>73237.253060806484</c:v>
                      </c:pt>
                      <c:pt idx="160" formatCode="#,##0">
                        <c:v>73355.353966703668</c:v>
                      </c:pt>
                      <c:pt idx="161" formatCode="#,##0">
                        <c:v>73460.075189557392</c:v>
                      </c:pt>
                      <c:pt idx="162" formatCode="#,##0">
                        <c:v>73521.319747350601</c:v>
                      </c:pt>
                      <c:pt idx="163" formatCode="#,##0">
                        <c:v>73539.480252101494</c:v>
                      </c:pt>
                      <c:pt idx="164" formatCode="#,##0">
                        <c:v>73525.404335187821</c:v>
                      </c:pt>
                      <c:pt idx="165" formatCode="#,##0">
                        <c:v>73471.266778407386</c:v>
                      </c:pt>
                      <c:pt idx="166" formatCode="#,##0">
                        <c:v>73362.85284075141</c:v>
                      </c:pt>
                      <c:pt idx="167" formatCode="#,##0">
                        <c:v>73206.266669669698</c:v>
                      </c:pt>
                      <c:pt idx="168" formatCode="#,##0">
                        <c:v>73007.463227985369</c:v>
                      </c:pt>
                      <c:pt idx="169" formatCode="#,##0">
                        <c:v>72727.287948124256</c:v>
                      </c:pt>
                      <c:pt idx="170" formatCode="#,##0">
                        <c:v>72392.748217189263</c:v>
                      </c:pt>
                      <c:pt idx="171" formatCode="#,##0">
                        <c:v>72038.998315333927</c:v>
                      </c:pt>
                      <c:pt idx="172" formatCode="#,##0">
                        <c:v>71657.12831559185</c:v>
                      </c:pt>
                      <c:pt idx="173" formatCode="#,##0">
                        <c:v>71261.611218472943</c:v>
                      </c:pt>
                      <c:pt idx="174" formatCode="#,##0">
                        <c:v>70821.949002989189</c:v>
                      </c:pt>
                      <c:pt idx="175" formatCode="#,##0">
                        <c:v>70384.071628320162</c:v>
                      </c:pt>
                      <c:pt idx="176" formatCode="#,##0">
                        <c:v>69926.849777442098</c:v>
                      </c:pt>
                      <c:pt idx="177" formatCode="#,##0">
                        <c:v>69464.228512887465</c:v>
                      </c:pt>
                      <c:pt idx="178" formatCode="#,##0">
                        <c:v>68968.383963932254</c:v>
                      </c:pt>
                      <c:pt idx="179" formatCode="#,##0">
                        <c:v>68470.270175480429</c:v>
                      </c:pt>
                      <c:pt idx="180" formatCode="#,##0">
                        <c:v>67959.601477318167</c:v>
                      </c:pt>
                      <c:pt idx="181" formatCode="#,##0">
                        <c:v>67448.387368352589</c:v>
                      </c:pt>
                      <c:pt idx="182" formatCode="#,##0">
                        <c:v>66907.495680317603</c:v>
                      </c:pt>
                      <c:pt idx="183" formatCode="#,##0">
                        <c:v>66378.819841488614</c:v>
                      </c:pt>
                      <c:pt idx="184" formatCode="#,##0">
                        <c:v>65841.472633371421</c:v>
                      </c:pt>
                      <c:pt idx="185" formatCode="#,##0">
                        <c:v>65307.531368560063</c:v>
                      </c:pt>
                      <c:pt idx="186" formatCode="#,##0">
                        <c:v>64747.811624313756</c:v>
                      </c:pt>
                      <c:pt idx="187" formatCode="#,##0">
                        <c:v>64202.953121824234</c:v>
                      </c:pt>
                      <c:pt idx="188" formatCode="#,##0">
                        <c:v>63652.243982047323</c:v>
                      </c:pt>
                      <c:pt idx="189" formatCode="#,##0">
                        <c:v>63107.537644625074</c:v>
                      </c:pt>
                      <c:pt idx="190" formatCode="#,##0">
                        <c:v>62537.162644096323</c:v>
                      </c:pt>
                      <c:pt idx="191" formatCode="#,##0">
                        <c:v>61996.485554631501</c:v>
                      </c:pt>
                      <c:pt idx="192" formatCode="#,##0">
                        <c:v>61451.745117878556</c:v>
                      </c:pt>
                      <c:pt idx="193" formatCode="#,##0">
                        <c:v>60914.414251266622</c:v>
                      </c:pt>
                      <c:pt idx="194" formatCode="#,##0">
                        <c:v>60357.242217788211</c:v>
                      </c:pt>
                      <c:pt idx="195" formatCode="#,##0">
                        <c:v>59816.96489213992</c:v>
                      </c:pt>
                      <c:pt idx="196" formatCode="#,##0">
                        <c:v>59274.219181591536</c:v>
                      </c:pt>
                      <c:pt idx="197" formatCode="#,##0">
                        <c:v>58740.068509710763</c:v>
                      </c:pt>
                      <c:pt idx="198" formatCode="#,##0">
                        <c:v>58187.762251748012</c:v>
                      </c:pt>
                      <c:pt idx="199" formatCode="#,##0">
                        <c:v>57653.02700904158</c:v>
                      </c:pt>
                      <c:pt idx="200" formatCode="#,##0">
                        <c:v>57116.935364404599</c:v>
                      </c:pt>
                      <c:pt idx="201" formatCode="#,##0">
                        <c:v>56590.334436860772</c:v>
                      </c:pt>
                      <c:pt idx="202" formatCode="#,##0">
                        <c:v>56047.186100518848</c:v>
                      </c:pt>
                      <c:pt idx="203" formatCode="#,##0">
                        <c:v>55521.874186232737</c:v>
                      </c:pt>
                      <c:pt idx="204" formatCode="#,##0">
                        <c:v>54995.825186275688</c:v>
                      </c:pt>
                      <c:pt idx="205" formatCode="#,##0">
                        <c:v>54479.603282952972</c:v>
                      </c:pt>
                      <c:pt idx="206" formatCode="#,##0">
                        <c:v>53948.487042452813</c:v>
                      </c:pt>
                      <c:pt idx="207" formatCode="#,##0">
                        <c:v>53434.884152673054</c:v>
                      </c:pt>
                      <c:pt idx="208" formatCode="#,##0">
                        <c:v>52921.128897018461</c:v>
                      </c:pt>
                      <c:pt idx="209" formatCode="#,##0">
                        <c:v>52417.482231572016</c:v>
                      </c:pt>
                      <c:pt idx="210" formatCode="#,##0">
                        <c:v>51899.935668453443</c:v>
                      </c:pt>
                      <c:pt idx="211" formatCode="#,##0">
                        <c:v>51399.86682701698</c:v>
                      </c:pt>
                      <c:pt idx="212" formatCode="#,##0">
                        <c:v>50899.878487538634</c:v>
                      </c:pt>
                      <c:pt idx="213" formatCode="#,##0">
                        <c:v>50409.999515479023</c:v>
                      </c:pt>
                      <c:pt idx="214" formatCode="#,##0">
                        <c:v>49907.124871621265</c:v>
                      </c:pt>
                      <c:pt idx="215" formatCode="#,##0">
                        <c:v>49421.365902662692</c:v>
                      </c:pt>
                      <c:pt idx="216" formatCode="#,##0">
                        <c:v>48936.031207606444</c:v>
                      </c:pt>
                      <c:pt idx="217" formatCode="#,##0">
                        <c:v>48460.940778132142</c:v>
                      </c:pt>
                      <c:pt idx="218" formatCode="#,##0">
                        <c:v>47973.580659392595</c:v>
                      </c:pt>
                      <c:pt idx="219" formatCode="#,##0">
                        <c:v>47503.002743715078</c:v>
                      </c:pt>
                      <c:pt idx="220" formatCode="#,##0">
                        <c:v>47032.845230136867</c:v>
                      </c:pt>
                      <c:pt idx="221" formatCode="#,##0">
                        <c:v>46572.75350428516</c:v>
                      </c:pt>
                      <c:pt idx="222" formatCode="#,##0">
                        <c:v>46101.529247299732</c:v>
                      </c:pt>
                      <c:pt idx="223" formatCode="#,##0">
                        <c:v>45646.248887143978</c:v>
                      </c:pt>
                      <c:pt idx="224" formatCode="#,##0">
                        <c:v>45191.634546377834</c:v>
                      </c:pt>
                      <c:pt idx="225" formatCode="#,##0">
                        <c:v>44747.088677683038</c:v>
                      </c:pt>
                      <c:pt idx="226" formatCode="#,##0">
                        <c:v>44292.578855181957</c:v>
                      </c:pt>
                      <c:pt idx="227" formatCode="#,##0">
                        <c:v>43851.110471836466</c:v>
                      </c:pt>
                      <c:pt idx="228" formatCode="#,##0">
                        <c:v>43398.964332512478</c:v>
                      </c:pt>
                      <c:pt idx="229" formatCode="#,##0">
                        <c:v>42982.107059481212</c:v>
                      </c:pt>
                      <c:pt idx="230" formatCode="#,##0">
                        <c:v>42541.005648476086</c:v>
                      </c:pt>
                      <c:pt idx="231" formatCode="#,##0">
                        <c:v>42143.657434845576</c:v>
                      </c:pt>
                      <c:pt idx="232" formatCode="#,##0">
                        <c:v>41720.181811936432</c:v>
                      </c:pt>
                      <c:pt idx="233" formatCode="#,##0">
                        <c:v>41332.822052194948</c:v>
                      </c:pt>
                      <c:pt idx="234" formatCode="#,##0">
                        <c:v>40926.964438337949</c:v>
                      </c:pt>
                      <c:pt idx="235" formatCode="#,##0">
                        <c:v>40545.162780083672</c:v>
                      </c:pt>
                      <c:pt idx="236" formatCode="#,##0">
                        <c:v>40137.417434648691</c:v>
                      </c:pt>
                      <c:pt idx="237" formatCode="#,##0">
                        <c:v>39767.028264522043</c:v>
                      </c:pt>
                      <c:pt idx="238" formatCode="#,##0">
                        <c:v>39378.74058849104</c:v>
                      </c:pt>
                      <c:pt idx="239" formatCode="#,##0">
                        <c:v>39013.600181301663</c:v>
                      </c:pt>
                      <c:pt idx="240" formatCode="#,##0">
                        <c:v>38625.193427519938</c:v>
                      </c:pt>
                      <c:pt idx="241" formatCode="#,##0">
                        <c:v>38267.499170761963</c:v>
                      </c:pt>
                      <c:pt idx="242" formatCode="#,##0">
                        <c:v>37892.899916806557</c:v>
                      </c:pt>
                      <c:pt idx="243" formatCode="#,##0">
                        <c:v>37540.432234052561</c:v>
                      </c:pt>
                      <c:pt idx="244" formatCode="#,##0">
                        <c:v>37165.477093735753</c:v>
                      </c:pt>
                      <c:pt idx="245" formatCode="#,##0">
                        <c:v>36822.118763173115</c:v>
                      </c:pt>
                      <c:pt idx="246" formatCode="#,##0">
                        <c:v>36462.646787085127</c:v>
                      </c:pt>
                      <c:pt idx="247" formatCode="#,##0">
                        <c:v>36124.489632897668</c:v>
                      </c:pt>
                      <c:pt idx="248" formatCode="#,##0">
                        <c:v>35764.675880907685</c:v>
                      </c:pt>
                      <c:pt idx="249" formatCode="#,##0">
                        <c:v>35434.970233455584</c:v>
                      </c:pt>
                      <c:pt idx="250" formatCode="#,##0">
                        <c:v>35089.846739045359</c:v>
                      </c:pt>
                      <c:pt idx="251" formatCode="#,##0">
                        <c:v>34765.138538413565</c:v>
                      </c:pt>
                      <c:pt idx="252" formatCode="#,##0">
                        <c:v>34420.380713546889</c:v>
                      </c:pt>
                      <c:pt idx="253" formatCode="#,##0">
                        <c:v>34102.582328519922</c:v>
                      </c:pt>
                      <c:pt idx="254" formatCode="#,##0">
                        <c:v>33770.087250022247</c:v>
                      </c:pt>
                      <c:pt idx="255" formatCode="#,##0">
                        <c:v>33457.285716734572</c:v>
                      </c:pt>
                      <c:pt idx="256" formatCode="#,##0">
                        <c:v>33125.752180222189</c:v>
                      </c:pt>
                      <c:pt idx="257" formatCode="#,##0">
                        <c:v>32818.189105863894</c:v>
                      </c:pt>
                      <c:pt idx="258" formatCode="#,##0">
                        <c:v>32496.738035680213</c:v>
                      </c:pt>
                      <c:pt idx="259" formatCode="#,##0">
                        <c:v>32194.079347848252</c:v>
                      </c:pt>
                      <c:pt idx="260" formatCode="#,##0">
                        <c:v>31872.931172372566</c:v>
                      </c:pt>
                      <c:pt idx="261" formatCode="#,##0">
                        <c:v>31577.349374006331</c:v>
                      </c:pt>
                      <c:pt idx="262" formatCode="#,##0">
                        <c:v>31268.342723454178</c:v>
                      </c:pt>
                      <c:pt idx="263" formatCode="#,##0">
                        <c:v>30977.522534086154</c:v>
                      </c:pt>
                      <c:pt idx="264" formatCode="#,##0">
                        <c:v>30669.578668173941</c:v>
                      </c:pt>
                      <c:pt idx="265" formatCode="#,##0">
                        <c:v>30383.663615832262</c:v>
                      </c:pt>
                      <c:pt idx="266" formatCode="#,##0">
                        <c:v>30085.019582011624</c:v>
                      </c:pt>
                      <c:pt idx="267" formatCode="#,##0">
                        <c:v>29803.689937254596</c:v>
                      </c:pt>
                    </c:numCache>
                  </c:numRef>
                </c:val>
                <c:smooth val="0"/>
                <c:extLst>
                  <c:ext xmlns:c16="http://schemas.microsoft.com/office/drawing/2014/chart" uri="{C3380CC4-5D6E-409C-BE32-E72D297353CC}">
                    <c16:uniqueId val="{00000001-9DD0-4893-9420-B5345A57F2A5}"/>
                  </c:ext>
                </c:extLst>
              </c15:ser>
            </c15:filteredLineSeries>
          </c:ext>
        </c:extLst>
      </c:lineChart>
      <c:dateAx>
        <c:axId val="1825948496"/>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976"/>
        <c:crosses val="autoZero"/>
        <c:auto val="1"/>
        <c:lblOffset val="100"/>
        <c:baseTimeUnit val="months"/>
        <c:majorUnit val="24"/>
        <c:majorTimeUnit val="months"/>
      </c:dateAx>
      <c:valAx>
        <c:axId val="18259489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496"/>
        <c:crosses val="autoZero"/>
        <c:crossBetween val="between"/>
      </c:valAx>
      <c:spPr>
        <a:noFill/>
        <a:ln>
          <a:noFill/>
        </a:ln>
        <a:effectLst/>
      </c:spPr>
    </c:plotArea>
    <c:legend>
      <c:legendPos val="r"/>
      <c:layout>
        <c:manualLayout>
          <c:xMode val="edge"/>
          <c:yMode val="edge"/>
          <c:x val="0.5515309196781043"/>
          <c:y val="0.1587754359804332"/>
          <c:w val="0.21472898604894267"/>
          <c:h val="0.2680505385346966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505860"/>
                </a:solidFill>
              </a:rPr>
              <a:t>UK: Arrears model residuals</a:t>
            </a:r>
          </a:p>
        </c:rich>
      </c:tx>
      <c:layout>
        <c:manualLayout>
          <c:xMode val="edge"/>
          <c:yMode val="edge"/>
          <c:x val="2.1932787278942517E-3"/>
          <c:y val="1.3029342695309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685039370078744E-2"/>
          <c:y val="0.13263888888888889"/>
          <c:w val="0.88054387426101266"/>
          <c:h val="0.72267023913677453"/>
        </c:manualLayout>
      </c:layout>
      <c:lineChart>
        <c:grouping val="standard"/>
        <c:varyColors val="0"/>
        <c:ser>
          <c:idx val="1"/>
          <c:order val="1"/>
          <c:tx>
            <c:strRef>
              <c:f>'Regression output (redo)'!$AR$4</c:f>
              <c:strCache>
                <c:ptCount val="1"/>
                <c:pt idx="0">
                  <c:v>1 LINE</c:v>
                </c:pt>
              </c:strCache>
            </c:strRef>
          </c:tx>
          <c:spPr>
            <a:ln w="12700" cap="rnd">
              <a:solidFill>
                <a:srgbClr val="000000"/>
              </a:solidFill>
              <a:prstDash val="solid"/>
              <a:round/>
            </a:ln>
            <a:effectLst/>
          </c:spPr>
          <c:marker>
            <c:symbol val="none"/>
          </c:marker>
          <c:cat>
            <c:numRef>
              <c:f>'Regression output (redo)'!$A$5:$A$126</c:f>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f>'Regression output (redo)'!$AR$5:$AR$126</c:f>
              <c:numCache>
                <c:formatCode>General</c:formatCode>
                <c:ptCount val="1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numCache>
            </c:numRef>
          </c:val>
          <c:smooth val="0"/>
          <c:extLst>
            <c:ext xmlns:c16="http://schemas.microsoft.com/office/drawing/2014/chart" uri="{C3380CC4-5D6E-409C-BE32-E72D297353CC}">
              <c16:uniqueId val="{00000001-A59A-4E3D-BF05-6A688DCDD7C5}"/>
            </c:ext>
          </c:extLst>
        </c:ser>
        <c:ser>
          <c:idx val="2"/>
          <c:order val="2"/>
          <c:tx>
            <c:strRef>
              <c:f>'Regression output (redo)'!$AV$4</c:f>
              <c:strCache>
                <c:ptCount val="1"/>
                <c:pt idx="0">
                  <c:v>Eq 2 (short)</c:v>
                </c:pt>
              </c:strCache>
            </c:strRef>
          </c:tx>
          <c:spPr>
            <a:ln w="28575" cap="rnd">
              <a:solidFill>
                <a:schemeClr val="accent3"/>
              </a:solidFill>
              <a:round/>
            </a:ln>
            <a:effectLst/>
          </c:spPr>
          <c:marker>
            <c:symbol val="none"/>
          </c:marker>
          <c:cat>
            <c:numRef>
              <c:f>'Regression output (redo)'!$A$5:$A$126</c:f>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f>'Regression output (redo)'!$AV$5:$AV$126</c:f>
              <c:numCache>
                <c:formatCode>General</c:formatCode>
                <c:ptCount val="122"/>
                <c:pt idx="0">
                  <c:v>#N/A</c:v>
                </c:pt>
                <c:pt idx="1">
                  <c:v>#N/A</c:v>
                </c:pt>
                <c:pt idx="2">
                  <c:v>#N/A</c:v>
                </c:pt>
                <c:pt idx="3">
                  <c:v>#N/A</c:v>
                </c:pt>
                <c:pt idx="4" formatCode="0.00">
                  <c:v>0.94832293742743712</c:v>
                </c:pt>
                <c:pt idx="5" formatCode="0.00">
                  <c:v>0.93055178049362852</c:v>
                </c:pt>
                <c:pt idx="6" formatCode="0.00">
                  <c:v>0.92642308283989583</c:v>
                </c:pt>
                <c:pt idx="7" formatCode="0.00">
                  <c:v>0.93394493952968682</c:v>
                </c:pt>
                <c:pt idx="8" formatCode="0.00">
                  <c:v>0.88933181025413055</c:v>
                </c:pt>
                <c:pt idx="9" formatCode="0.00">
                  <c:v>0.88556174285402023</c:v>
                </c:pt>
                <c:pt idx="10" formatCode="0.00">
                  <c:v>0.93033681524637601</c:v>
                </c:pt>
                <c:pt idx="11" formatCode="0.00">
                  <c:v>0.95103048750568786</c:v>
                </c:pt>
                <c:pt idx="12" formatCode="0.00">
                  <c:v>0.94760504410366608</c:v>
                </c:pt>
                <c:pt idx="13" formatCode="0.00">
                  <c:v>0.9535508101836484</c:v>
                </c:pt>
                <c:pt idx="14" formatCode="0.00">
                  <c:v>1.0056440417277426</c:v>
                </c:pt>
                <c:pt idx="15" formatCode="0.00">
                  <c:v>1.00676936009063</c:v>
                </c:pt>
                <c:pt idx="16" formatCode="0.00">
                  <c:v>0.94534607692823747</c:v>
                </c:pt>
                <c:pt idx="17" formatCode="0.00">
                  <c:v>0.9538317678250956</c:v>
                </c:pt>
                <c:pt idx="18" formatCode="0.00">
                  <c:v>0.92620073499137767</c:v>
                </c:pt>
                <c:pt idx="19" formatCode="0.00">
                  <c:v>0.89855717751613406</c:v>
                </c:pt>
                <c:pt idx="20" formatCode="0.00">
                  <c:v>0.8584493378599678</c:v>
                </c:pt>
                <c:pt idx="21" formatCode="0.00">
                  <c:v>0.90798359320220601</c:v>
                </c:pt>
                <c:pt idx="22" formatCode="0.00">
                  <c:v>0.88972631294087179</c:v>
                </c:pt>
                <c:pt idx="23" formatCode="0.00">
                  <c:v>0.91925998995700087</c:v>
                </c:pt>
                <c:pt idx="24" formatCode="0.00">
                  <c:v>0.9352766137445071</c:v>
                </c:pt>
                <c:pt idx="25" formatCode="0.00">
                  <c:v>0.97165984093190483</c:v>
                </c:pt>
                <c:pt idx="26" formatCode="0.00">
                  <c:v>1.009301161947501</c:v>
                </c:pt>
                <c:pt idx="27" formatCode="0.00">
                  <c:v>1.0739155169854682</c:v>
                </c:pt>
                <c:pt idx="28" formatCode="0.00">
                  <c:v>1.0753019570332805</c:v>
                </c:pt>
                <c:pt idx="29" formatCode="0.00">
                  <c:v>1.0643967336262223</c:v>
                </c:pt>
                <c:pt idx="30" formatCode="0.00">
                  <c:v>1.0650123723462723</c:v>
                </c:pt>
                <c:pt idx="31" formatCode="0.00">
                  <c:v>1.108817641355478</c:v>
                </c:pt>
                <c:pt idx="32" formatCode="0.00">
                  <c:v>1.1320880629075871</c:v>
                </c:pt>
                <c:pt idx="33" formatCode="0.00">
                  <c:v>1.1808711293867207</c:v>
                </c:pt>
                <c:pt idx="34" formatCode="0.00">
                  <c:v>1.25625159654152</c:v>
                </c:pt>
                <c:pt idx="35" formatCode="0.00">
                  <c:v>1.3328938644816641</c:v>
                </c:pt>
                <c:pt idx="36" formatCode="0.00">
                  <c:v>1.2820610410215958</c:v>
                </c:pt>
                <c:pt idx="37" formatCode="0.00">
                  <c:v>1.2586778576312745</c:v>
                </c:pt>
                <c:pt idx="38" formatCode="0.00">
                  <c:v>1.2385409308399358</c:v>
                </c:pt>
                <c:pt idx="39" formatCode="0.00">
                  <c:v>1.293259519880525</c:v>
                </c:pt>
                <c:pt idx="40" formatCode="0.00">
                  <c:v>1.2564404336032853</c:v>
                </c:pt>
                <c:pt idx="41" formatCode="0.00">
                  <c:v>1.2418459090094216</c:v>
                </c:pt>
                <c:pt idx="42" formatCode="0.00">
                  <c:v>1.1724004650122049</c:v>
                </c:pt>
                <c:pt idx="43" formatCode="0.00">
                  <c:v>1.1241914267977051</c:v>
                </c:pt>
                <c:pt idx="44" formatCode="0.00">
                  <c:v>1.0480096666848451</c:v>
                </c:pt>
                <c:pt idx="45" formatCode="0.00">
                  <c:v>0.96769857805997805</c:v>
                </c:pt>
                <c:pt idx="46" formatCode="0.00">
                  <c:v>0.96907332692269976</c:v>
                </c:pt>
                <c:pt idx="47" formatCode="0.00">
                  <c:v>0.96637386005448556</c:v>
                </c:pt>
                <c:pt idx="48" formatCode="0.00">
                  <c:v>1.0189540781043269</c:v>
                </c:pt>
                <c:pt idx="49" formatCode="0.00">
                  <c:v>1.050968109729834</c:v>
                </c:pt>
                <c:pt idx="50" formatCode="0.00">
                  <c:v>1.1140997389926726</c:v>
                </c:pt>
                <c:pt idx="51" formatCode="0.00">
                  <c:v>1.1337765169826417</c:v>
                </c:pt>
                <c:pt idx="52" formatCode="0.00">
                  <c:v>1.1028163016987818</c:v>
                </c:pt>
                <c:pt idx="53" formatCode="0.00">
                  <c:v>1.0783895862334099</c:v>
                </c:pt>
                <c:pt idx="54" formatCode="0.00">
                  <c:v>1.026422264230215</c:v>
                </c:pt>
                <c:pt idx="55" formatCode="0.00">
                  <c:v>0.99275344970987167</c:v>
                </c:pt>
                <c:pt idx="56" formatCode="0.00">
                  <c:v>0.99221400493714562</c:v>
                </c:pt>
                <c:pt idx="57" formatCode="0.00">
                  <c:v>0.89417220845845502</c:v>
                </c:pt>
                <c:pt idx="58" formatCode="0.00">
                  <c:v>0.86884153784458162</c:v>
                </c:pt>
                <c:pt idx="59" formatCode="0.00">
                  <c:v>0.78016871124002241</c:v>
                </c:pt>
                <c:pt idx="60" formatCode="0.00">
                  <c:v>0.70316137451903971</c:v>
                </c:pt>
                <c:pt idx="61" formatCode="0.00">
                  <c:v>0.69278761877178596</c:v>
                </c:pt>
                <c:pt idx="62" formatCode="0.00">
                  <c:v>0.77960338607984203</c:v>
                </c:pt>
                <c:pt idx="63" formatCode="0.00">
                  <c:v>0.80904156684253303</c:v>
                </c:pt>
                <c:pt idx="64" formatCode="0.00">
                  <c:v>0.84312755792386418</c:v>
                </c:pt>
                <c:pt idx="65" formatCode="0.00">
                  <c:v>0.94805948583223565</c:v>
                </c:pt>
                <c:pt idx="66" formatCode="0.00">
                  <c:v>0.96429614007168007</c:v>
                </c:pt>
                <c:pt idx="67" formatCode="0.00">
                  <c:v>0.97033752761942926</c:v>
                </c:pt>
                <c:pt idx="68" formatCode="0.00">
                  <c:v>0.99424989619427773</c:v>
                </c:pt>
                <c:pt idx="69" formatCode="0.00">
                  <c:v>0.99763619062285547</c:v>
                </c:pt>
                <c:pt idx="70" formatCode="0.00">
                  <c:v>1.0637285812606616</c:v>
                </c:pt>
                <c:pt idx="71" formatCode="0.00">
                  <c:v>1.1565416860877999</c:v>
                </c:pt>
                <c:pt idx="72" formatCode="0.00">
                  <c:v>1.1762620446803527</c:v>
                </c:pt>
                <c:pt idx="73" formatCode="0.00">
                  <c:v>1.1418707561644776</c:v>
                </c:pt>
                <c:pt idx="74" formatCode="0.00">
                  <c:v>1.1033682897853525</c:v>
                </c:pt>
                <c:pt idx="75" formatCode="0.00">
                  <c:v>1.0728040841320099</c:v>
                </c:pt>
                <c:pt idx="76" formatCode="0.00">
                  <c:v>1.0610049353345219</c:v>
                </c:pt>
                <c:pt idx="77" formatCode="0.00">
                  <c:v>1.0904920678523142</c:v>
                </c:pt>
                <c:pt idx="78" formatCode="0.00">
                  <c:v>1.1144089672286441</c:v>
                </c:pt>
                <c:pt idx="79" formatCode="0.00">
                  <c:v>1.1197324566736815</c:v>
                </c:pt>
                <c:pt idx="80" formatCode="0.00">
                  <c:v>1.077910354878904</c:v>
                </c:pt>
                <c:pt idx="81" formatCode="0.00">
                  <c:v>1.0562997562214362</c:v>
                </c:pt>
                <c:pt idx="82" formatCode="0.00">
                  <c:v>1.0400638329552661</c:v>
                </c:pt>
                <c:pt idx="83" formatCode="0.00">
                  <c:v>1.0425956526156119</c:v>
                </c:pt>
                <c:pt idx="84" formatCode="0.00">
                  <c:v>1.0233532985310583</c:v>
                </c:pt>
                <c:pt idx="85" formatCode="0.00">
                  <c:v>1.0495773976652447</c:v>
                </c:pt>
                <c:pt idx="86" formatCode="0.00">
                  <c:v>1.0754311427836603</c:v>
                </c:pt>
                <c:pt idx="87" formatCode="0.00">
                  <c:v>1.0549653520749698</c:v>
                </c:pt>
                <c:pt idx="88" formatCode="0.00">
                  <c:v>1.075801663683116</c:v>
                </c:pt>
                <c:pt idx="89" formatCode="0.00">
                  <c:v>1.0745862420573244</c:v>
                </c:pt>
                <c:pt idx="90" formatCode="0.00">
                  <c:v>1.0368961329503525</c:v>
                </c:pt>
                <c:pt idx="91" formatCode="0.00">
                  <c:v>0.99571204815102454</c:v>
                </c:pt>
                <c:pt idx="92" formatCode="0.00">
                  <c:v>0.99230045552145429</c:v>
                </c:pt>
                <c:pt idx="93" formatCode="0.00">
                  <c:v>0.99152836850523485</c:v>
                </c:pt>
                <c:pt idx="94" formatCode="0.00">
                  <c:v>0.97532139805314055</c:v>
                </c:pt>
                <c:pt idx="95" formatCode="0.00">
                  <c:v>0.97145882245276594</c:v>
                </c:pt>
                <c:pt idx="96" formatCode="0.00">
                  <c:v>0.99764487259697887</c:v>
                </c:pt>
                <c:pt idx="97" formatCode="0.00">
                  <c:v>0.97640427253530648</c:v>
                </c:pt>
                <c:pt idx="98" formatCode="0.00">
                  <c:v>0.93438215102031952</c:v>
                </c:pt>
                <c:pt idx="99" formatCode="0.00">
                  <c:v>0.87652682822590022</c:v>
                </c:pt>
                <c:pt idx="100" formatCode="0.00">
                  <c:v>0.89257022004772446</c:v>
                </c:pt>
                <c:pt idx="101" formatCode="0.00">
                  <c:v>0.87658398613268973</c:v>
                </c:pt>
                <c:pt idx="102" formatCode="0.00">
                  <c:v>0.94082078655876944</c:v>
                </c:pt>
                <c:pt idx="103" formatCode="0.00">
                  <c:v>0.94105897545259154</c:v>
                </c:pt>
                <c:pt idx="104" formatCode="0.00">
                  <c:v>0.9034610188071428</c:v>
                </c:pt>
                <c:pt idx="105" formatCode="0.00">
                  <c:v>0.91152842570106907</c:v>
                </c:pt>
                <c:pt idx="106" formatCode="0.00">
                  <c:v>0.94401426421036672</c:v>
                </c:pt>
                <c:pt idx="107" formatCode="0.00">
                  <c:v>1.0654574896343212</c:v>
                </c:pt>
                <c:pt idx="108" formatCode="0.00">
                  <c:v>1.0860133176876263</c:v>
                </c:pt>
                <c:pt idx="109" formatCode="0.00">
                  <c:v>1.0435733306442776</c:v>
                </c:pt>
                <c:pt idx="110" formatCode="0.00">
                  <c:v>1.0312602634452197</c:v>
                </c:pt>
                <c:pt idx="111" formatCode="0.00">
                  <c:v>0.98044299393117151</c:v>
                </c:pt>
                <c:pt idx="112" formatCode="0.00">
                  <c:v>0.97877573004048768</c:v>
                </c:pt>
                <c:pt idx="113" formatCode="0.00">
                  <c:v>0.92970038405596633</c:v>
                </c:pt>
                <c:pt idx="114" formatCode="0.00">
                  <c:v>0.9298775551057552</c:v>
                </c:pt>
                <c:pt idx="115" formatCode="0.00">
                  <c:v>0.92149180765219085</c:v>
                </c:pt>
                <c:pt idx="116" formatCode="0.00">
                  <c:v>0.94253228871376926</c:v>
                </c:pt>
                <c:pt idx="117" formatCode="0.00">
                  <c:v>0.89334347243023648</c:v>
                </c:pt>
                <c:pt idx="118" formatCode="0.00">
                  <c:v>0.84895626212073227</c:v>
                </c:pt>
                <c:pt idx="119" formatCode="0.00">
                  <c:v>0.7639608543150278</c:v>
                </c:pt>
                <c:pt idx="120" formatCode="0.00">
                  <c:v>0.75345991381332</c:v>
                </c:pt>
                <c:pt idx="121" formatCode="0.00">
                  <c:v>0.82057410877329917</c:v>
                </c:pt>
              </c:numCache>
            </c:numRef>
          </c:val>
          <c:smooth val="0"/>
          <c:extLst>
            <c:ext xmlns:c16="http://schemas.microsoft.com/office/drawing/2014/chart" uri="{C3380CC4-5D6E-409C-BE32-E72D297353CC}">
              <c16:uniqueId val="{00000002-A59A-4E3D-BF05-6A688DCDD7C5}"/>
            </c:ext>
          </c:extLst>
        </c:ser>
        <c:dLbls>
          <c:showLegendKey val="0"/>
          <c:showVal val="0"/>
          <c:showCatName val="0"/>
          <c:showSerName val="0"/>
          <c:showPercent val="0"/>
          <c:showBubbleSize val="0"/>
        </c:dLbls>
        <c:smooth val="0"/>
        <c:axId val="708018688"/>
        <c:axId val="708015328"/>
        <c:extLst>
          <c:ext xmlns:c15="http://schemas.microsoft.com/office/drawing/2012/chart" uri="{02D57815-91ED-43cb-92C2-25804820EDAC}">
            <c15:filteredLineSeries>
              <c15:ser>
                <c:idx val="0"/>
                <c:order val="0"/>
                <c:tx>
                  <c:strRef>
                    <c:extLst>
                      <c:ext uri="{02D57815-91ED-43cb-92C2-25804820EDAC}">
                        <c15:formulaRef>
                          <c15:sqref>'Regression output (redo)'!$AS$4</c15:sqref>
                        </c15:formulaRef>
                      </c:ext>
                    </c:extLst>
                    <c:strCache>
                      <c:ptCount val="1"/>
                      <c:pt idx="0">
                        <c:v>Eq 1</c:v>
                      </c:pt>
                    </c:strCache>
                  </c:strRef>
                </c:tx>
                <c:spPr>
                  <a:ln w="38100" cap="rnd">
                    <a:solidFill>
                      <a:srgbClr val="BD1B21"/>
                    </a:solidFill>
                    <a:prstDash val="solid"/>
                    <a:round/>
                  </a:ln>
                  <a:effectLst/>
                </c:spPr>
                <c:marker>
                  <c:symbol val="none"/>
                </c:marker>
                <c:cat>
                  <c:numRef>
                    <c:extLst>
                      <c:ext uri="{02D57815-91ED-43cb-92C2-25804820EDAC}">
                        <c15:formulaRef>
                          <c15:sqref>'Regression output (redo)'!$A$5:$A$126</c15:sqref>
                        </c15:formulaRef>
                      </c:ext>
                    </c:extLst>
                    <c:numCache>
                      <c:formatCode>m/d/yyyy</c:formatCode>
                      <c:ptCount val="122"/>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numCache>
                  </c:numRef>
                </c:cat>
                <c:val>
                  <c:numRef>
                    <c:extLst>
                      <c:ext uri="{02D57815-91ED-43cb-92C2-25804820EDAC}">
                        <c15:formulaRef>
                          <c15:sqref>'Regression output (redo)'!$AS$5:$AS$126</c15:sqref>
                        </c15:formulaRef>
                      </c:ext>
                    </c:extLst>
                    <c:numCache>
                      <c:formatCode>General</c:formatCode>
                      <c:ptCount val="122"/>
                      <c:pt idx="0">
                        <c:v>#N/A</c:v>
                      </c:pt>
                      <c:pt idx="1">
                        <c:v>#N/A</c:v>
                      </c:pt>
                      <c:pt idx="2">
                        <c:v>#N/A</c:v>
                      </c:pt>
                      <c:pt idx="3">
                        <c:v>#N/A</c:v>
                      </c:pt>
                      <c:pt idx="4" formatCode="0.00">
                        <c:v>841.43367969945166</c:v>
                      </c:pt>
                      <c:pt idx="5" formatCode="0.00">
                        <c:v>847.26929952185867</c:v>
                      </c:pt>
                      <c:pt idx="6" formatCode="0.00">
                        <c:v>860.7511050687126</c:v>
                      </c:pt>
                      <c:pt idx="7" formatCode="0.00">
                        <c:v>905.5497999480167</c:v>
                      </c:pt>
                      <c:pt idx="8" formatCode="0.00">
                        <c:v>898.51443354494756</c:v>
                      </c:pt>
                      <c:pt idx="9" formatCode="0.00">
                        <c:v>891.08794763655681</c:v>
                      </c:pt>
                      <c:pt idx="10" formatCode="0.00">
                        <c:v>933.12977531799993</c:v>
                      </c:pt>
                      <c:pt idx="11" formatCode="0.00">
                        <c:v>970.62819551807274</c:v>
                      </c:pt>
                      <c:pt idx="12" formatCode="0.00">
                        <c:v>997.53834967789919</c:v>
                      </c:pt>
                      <c:pt idx="13" formatCode="0.00">
                        <c:v>1003.3416378762462</c:v>
                      </c:pt>
                      <c:pt idx="14" formatCode="0.00">
                        <c:v>1042.647849351956</c:v>
                      </c:pt>
                      <c:pt idx="15" formatCode="0.00">
                        <c:v>1055.5045962893732</c:v>
                      </c:pt>
                      <c:pt idx="16" formatCode="0.00">
                        <c:v>972.99342399488626</c:v>
                      </c:pt>
                      <c:pt idx="17" formatCode="0.00">
                        <c:v>988.56290630003025</c:v>
                      </c:pt>
                      <c:pt idx="18" formatCode="0.00">
                        <c:v>959.77320681298443</c:v>
                      </c:pt>
                      <c:pt idx="19" formatCode="0.00">
                        <c:v>950.56120441760436</c:v>
                      </c:pt>
                      <c:pt idx="20" formatCode="0.00">
                        <c:v>912.47761497767158</c:v>
                      </c:pt>
                      <c:pt idx="21" formatCode="0.00">
                        <c:v>950.39529076505448</c:v>
                      </c:pt>
                      <c:pt idx="22" formatCode="0.00">
                        <c:v>929.3651944659382</c:v>
                      </c:pt>
                      <c:pt idx="23" formatCode="0.00">
                        <c:v>957.12633827110562</c:v>
                      </c:pt>
                      <c:pt idx="24" formatCode="0.00">
                        <c:v>953.7865257954503</c:v>
                      </c:pt>
                      <c:pt idx="25" formatCode="0.00">
                        <c:v>981.31067495588297</c:v>
                      </c:pt>
                      <c:pt idx="26" formatCode="0.00">
                        <c:v>1025.6072621785522</c:v>
                      </c:pt>
                      <c:pt idx="27" formatCode="0.00">
                        <c:v>1092.1724048592989</c:v>
                      </c:pt>
                      <c:pt idx="28" formatCode="0.00">
                        <c:v>1091.2337588696455</c:v>
                      </c:pt>
                      <c:pt idx="29" formatCode="0.00">
                        <c:v>1083.0913168750392</c:v>
                      </c:pt>
                      <c:pt idx="30" formatCode="0.00">
                        <c:v>1078.8823960863281</c:v>
                      </c:pt>
                      <c:pt idx="31" formatCode="0.00">
                        <c:v>1119.6614787236865</c:v>
                      </c:pt>
                      <c:pt idx="32" formatCode="0.00">
                        <c:v>1139.3656868703581</c:v>
                      </c:pt>
                      <c:pt idx="33" formatCode="0.00">
                        <c:v>1134.8116838217977</c:v>
                      </c:pt>
                      <c:pt idx="34" formatCode="0.00">
                        <c:v>1160.9249612322476</c:v>
                      </c:pt>
                      <c:pt idx="35" formatCode="0.00">
                        <c:v>1208.2785572300297</c:v>
                      </c:pt>
                      <c:pt idx="36" formatCode="0.00">
                        <c:v>1144.1243822699644</c:v>
                      </c:pt>
                      <c:pt idx="37" formatCode="0.00">
                        <c:v>1136.0505954268758</c:v>
                      </c:pt>
                      <c:pt idx="38" formatCode="0.00">
                        <c:v>1135.7594242128471</c:v>
                      </c:pt>
                      <c:pt idx="39" formatCode="0.00">
                        <c:v>1195.1406316623345</c:v>
                      </c:pt>
                      <c:pt idx="40" formatCode="0.00">
                        <c:v>1191.013328002972</c:v>
                      </c:pt>
                      <c:pt idx="41" formatCode="0.00">
                        <c:v>1179.2260506811999</c:v>
                      </c:pt>
                      <c:pt idx="42" formatCode="0.00">
                        <c:v>1103.0793922797297</c:v>
                      </c:pt>
                      <c:pt idx="43" formatCode="0.00">
                        <c:v>1051.1564402672468</c:v>
                      </c:pt>
                      <c:pt idx="44" formatCode="0.00">
                        <c:v>974.8075929237508</c:v>
                      </c:pt>
                      <c:pt idx="45" formatCode="0.00">
                        <c:v>908.52413703610785</c:v>
                      </c:pt>
                      <c:pt idx="46" formatCode="0.00">
                        <c:v>924.28559083887626</c:v>
                      </c:pt>
                      <c:pt idx="47" formatCode="0.00">
                        <c:v>933.24478284662155</c:v>
                      </c:pt>
                      <c:pt idx="48" formatCode="0.00">
                        <c:v>975.24826895277158</c:v>
                      </c:pt>
                      <c:pt idx="49" formatCode="0.00">
                        <c:v>985.8494647889321</c:v>
                      </c:pt>
                      <c:pt idx="50" formatCode="0.00">
                        <c:v>1023.5455924806971</c:v>
                      </c:pt>
                      <c:pt idx="51" formatCode="0.00">
                        <c:v>1050.208306169965</c:v>
                      </c:pt>
                      <c:pt idx="52" formatCode="0.00">
                        <c:v>1023.2221012866237</c:v>
                      </c:pt>
                      <c:pt idx="53" formatCode="0.00">
                        <c:v>1007.0464919356723</c:v>
                      </c:pt>
                      <c:pt idx="54" formatCode="0.00">
                        <c:v>971.20786532218142</c:v>
                      </c:pt>
                      <c:pt idx="55" formatCode="0.00">
                        <c:v>963.13449463312622</c:v>
                      </c:pt>
                      <c:pt idx="56" formatCode="0.00">
                        <c:v>968.82573380533734</c:v>
                      </c:pt>
                      <c:pt idx="57" formatCode="0.00">
                        <c:v>935.71959595477767</c:v>
                      </c:pt>
                      <c:pt idx="58" formatCode="0.00">
                        <c:v>964.83422178437434</c:v>
                      </c:pt>
                      <c:pt idx="59" formatCode="0.00">
                        <c:v>897.08811911871635</c:v>
                      </c:pt>
                      <c:pt idx="60" formatCode="0.00">
                        <c:v>839.66524697720513</c:v>
                      </c:pt>
                      <c:pt idx="61" formatCode="0.00">
                        <c:v>769.86198419819868</c:v>
                      </c:pt>
                      <c:pt idx="62" formatCode="0.00">
                        <c:v>819.82401615401034</c:v>
                      </c:pt>
                      <c:pt idx="63" formatCode="0.00">
                        <c:v>834.02398467450075</c:v>
                      </c:pt>
                      <c:pt idx="64" formatCode="0.00">
                        <c:v>840.8385934115704</c:v>
                      </c:pt>
                      <c:pt idx="65" formatCode="0.00">
                        <c:v>937.2710115471109</c:v>
                      </c:pt>
                      <c:pt idx="66" formatCode="0.00">
                        <c:v>959.57918771170159</c:v>
                      </c:pt>
                      <c:pt idx="67" formatCode="0.00">
                        <c:v>966.40003587094043</c:v>
                      </c:pt>
                      <c:pt idx="68" formatCode="0.00">
                        <c:v>985.33340572126019</c:v>
                      </c:pt>
                      <c:pt idx="69" formatCode="0.00">
                        <c:v>990.57270048509065</c:v>
                      </c:pt>
                      <c:pt idx="70" formatCode="0.00">
                        <c:v>1037.8937932742028</c:v>
                      </c:pt>
                      <c:pt idx="71" formatCode="0.00">
                        <c:v>1103.5787386729305</c:v>
                      </c:pt>
                      <c:pt idx="72" formatCode="0.00">
                        <c:v>1128.5603090301825</c:v>
                      </c:pt>
                      <c:pt idx="73" formatCode="0.00">
                        <c:v>1116.465249495717</c:v>
                      </c:pt>
                      <c:pt idx="74" formatCode="0.00">
                        <c:v>1119.2058462186369</c:v>
                      </c:pt>
                      <c:pt idx="75" formatCode="0.00">
                        <c:v>1096.2323386296378</c:v>
                      </c:pt>
                      <c:pt idx="76" formatCode="0.00">
                        <c:v>1076.5784867047619</c:v>
                      </c:pt>
                      <c:pt idx="77" formatCode="0.00">
                        <c:v>1081.6066973474242</c:v>
                      </c:pt>
                      <c:pt idx="78" formatCode="0.00">
                        <c:v>1090.8901961159515</c:v>
                      </c:pt>
                      <c:pt idx="79" formatCode="0.00">
                        <c:v>1100.0683560994353</c:v>
                      </c:pt>
                      <c:pt idx="80" formatCode="0.00">
                        <c:v>1094.308494257205</c:v>
                      </c:pt>
                      <c:pt idx="81" formatCode="0.00">
                        <c:v>1093.4632868765234</c:v>
                      </c:pt>
                      <c:pt idx="82" formatCode="0.00">
                        <c:v>1091.2993450726626</c:v>
                      </c:pt>
                      <c:pt idx="83" formatCode="0.00">
                        <c:v>1094.1739827228496</c:v>
                      </c:pt>
                      <c:pt idx="84" formatCode="0.00">
                        <c:v>1067.4923846933889</c:v>
                      </c:pt>
                      <c:pt idx="85" formatCode="0.00">
                        <c:v>1074.9700839626337</c:v>
                      </c:pt>
                      <c:pt idx="86" formatCode="0.00">
                        <c:v>1078.3058289566891</c:v>
                      </c:pt>
                      <c:pt idx="87" formatCode="0.00">
                        <c:v>1066.3085187254574</c:v>
                      </c:pt>
                      <c:pt idx="88" formatCode="0.00">
                        <c:v>1084.3447354805114</c:v>
                      </c:pt>
                      <c:pt idx="89" formatCode="0.00">
                        <c:v>1085.4299729394625</c:v>
                      </c:pt>
                      <c:pt idx="90" formatCode="0.00">
                        <c:v>1052.5069326263801</c:v>
                      </c:pt>
                      <c:pt idx="91" formatCode="0.00">
                        <c:v>1013.6291633871895</c:v>
                      </c:pt>
                      <c:pt idx="92" formatCode="0.00">
                        <c:v>1007.0827161682521</c:v>
                      </c:pt>
                      <c:pt idx="93" formatCode="0.00">
                        <c:v>1017.8675041183212</c:v>
                      </c:pt>
                      <c:pt idx="94" formatCode="0.00">
                        <c:v>1015.7774223302125</c:v>
                      </c:pt>
                      <c:pt idx="95" formatCode="0.00">
                        <c:v>1009.1782807587173</c:v>
                      </c:pt>
                      <c:pt idx="96" formatCode="0.00">
                        <c:v>1032.2573954576153</c:v>
                      </c:pt>
                      <c:pt idx="97" formatCode="0.00">
                        <c:v>1040.3622906605672</c:v>
                      </c:pt>
                      <c:pt idx="98" formatCode="0.00">
                        <c:v>1002.5416961814431</c:v>
                      </c:pt>
                      <c:pt idx="99" formatCode="0.00">
                        <c:v>942.25663326980896</c:v>
                      </c:pt>
                      <c:pt idx="100" formatCode="0.00">
                        <c:v>985.45790884555868</c:v>
                      </c:pt>
                      <c:pt idx="101" formatCode="0.00">
                        <c:v>978.54568486090068</c:v>
                      </c:pt>
                      <c:pt idx="102" formatCode="0.00">
                        <c:v>1054.9666344794944</c:v>
                      </c:pt>
                      <c:pt idx="103" formatCode="0.00">
                        <c:v>1074.3562983802055</c:v>
                      </c:pt>
                      <c:pt idx="104" formatCode="0.00">
                        <c:v>1046.9155837996109</c:v>
                      </c:pt>
                      <c:pt idx="105" formatCode="0.00">
                        <c:v>1009.10799057217</c:v>
                      </c:pt>
                      <c:pt idx="106" formatCode="0.00">
                        <c:v>981.95880415195177</c:v>
                      </c:pt>
                      <c:pt idx="107" formatCode="0.00">
                        <c:v>1017.8948345017994</c:v>
                      </c:pt>
                      <c:pt idx="108" formatCode="0.00">
                        <c:v>1025.5923128903223</c:v>
                      </c:pt>
                      <c:pt idx="109" formatCode="0.00">
                        <c:v>1011.9701445524462</c:v>
                      </c:pt>
                      <c:pt idx="110" formatCode="0.00">
                        <c:v>1023.2856852986107</c:v>
                      </c:pt>
                      <c:pt idx="111" formatCode="0.00">
                        <c:v>975.48278931174286</c:v>
                      </c:pt>
                      <c:pt idx="112" formatCode="0.00">
                        <c:v>982.36956643819542</c:v>
                      </c:pt>
                      <c:pt idx="113" formatCode="0.00">
                        <c:v>942.48492846698048</c:v>
                      </c:pt>
                      <c:pt idx="114" formatCode="0.00">
                        <c:v>921.45794362305389</c:v>
                      </c:pt>
                      <c:pt idx="115" formatCode="0.00">
                        <c:v>882.93747303070393</c:v>
                      </c:pt>
                      <c:pt idx="116" formatCode="0.00">
                        <c:v>860.37355481089253</c:v>
                      </c:pt>
                      <c:pt idx="117" formatCode="0.00">
                        <c:v>807.90349175850986</c:v>
                      </c:pt>
                      <c:pt idx="118" formatCode="0.00">
                        <c:v>763.88642219699068</c:v>
                      </c:pt>
                      <c:pt idx="119" formatCode="0.00">
                        <c:v>699.24916603469444</c:v>
                      </c:pt>
                      <c:pt idx="120" formatCode="0.00">
                        <c:v>686.9865271077565</c:v>
                      </c:pt>
                      <c:pt idx="121" formatCode="0.00">
                        <c:v>719.18024572459842</c:v>
                      </c:pt>
                    </c:numCache>
                  </c:numRef>
                </c:val>
                <c:smooth val="0"/>
                <c:extLst>
                  <c:ext xmlns:c16="http://schemas.microsoft.com/office/drawing/2014/chart" uri="{C3380CC4-5D6E-409C-BE32-E72D297353CC}">
                    <c16:uniqueId val="{00000000-A59A-4E3D-BF05-6A688DCDD7C5}"/>
                  </c:ext>
                </c:extLst>
              </c15:ser>
            </c15:filteredLineSeries>
          </c:ext>
        </c:extLst>
      </c:lineChart>
      <c:dateAx>
        <c:axId val="70801868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5328"/>
        <c:crosses val="autoZero"/>
        <c:auto val="1"/>
        <c:lblOffset val="100"/>
        <c:baseTimeUnit val="months"/>
        <c:majorUnit val="12"/>
        <c:majorTimeUnit val="months"/>
      </c:dateAx>
      <c:valAx>
        <c:axId val="708015328"/>
        <c:scaling>
          <c:orientation val="minMax"/>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688"/>
        <c:crosses val="autoZero"/>
        <c:crossBetween val="between"/>
      </c:valAx>
      <c:spPr>
        <a:noFill/>
        <a:ln>
          <a:noFill/>
        </a:ln>
        <a:effectLst/>
      </c:spPr>
    </c:plotArea>
    <c:legend>
      <c:legendPos val="b"/>
      <c:legendEntry>
        <c:idx val="0"/>
        <c:delete val="1"/>
      </c:legendEntry>
      <c:layout>
        <c:manualLayout>
          <c:xMode val="edge"/>
          <c:yMode val="edge"/>
          <c:x val="0.78869706911636051"/>
          <c:y val="0.13348643919510061"/>
          <c:w val="0.21130289601052465"/>
          <c:h val="8.3741571487546448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UK: Arrears vs model</a:t>
            </a:r>
          </a:p>
        </c:rich>
      </c:tx>
      <c:layout>
        <c:manualLayout>
          <c:xMode val="edge"/>
          <c:yMode val="edge"/>
          <c:x val="1.8970065429831273E-3"/>
          <c:y val="1.3878247917972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76526130761237"/>
          <c:y val="0.16928406466512699"/>
          <c:w val="0.87001351508916069"/>
          <c:h val="0.67481187830735934"/>
        </c:manualLayout>
      </c:layout>
      <c:lineChart>
        <c:grouping val="standard"/>
        <c:varyColors val="0"/>
        <c:ser>
          <c:idx val="0"/>
          <c:order val="0"/>
          <c:tx>
            <c:v>ARR (actual)</c:v>
          </c:tx>
          <c:spPr>
            <a:ln w="38100" cap="rnd">
              <a:solidFill>
                <a:srgbClr val="BD1B21"/>
              </a:solidFill>
              <a:prstDash val="solid"/>
              <a:round/>
            </a:ln>
            <a:effectLst/>
          </c:spPr>
          <c:marker>
            <c:symbol val="none"/>
          </c:marker>
          <c:cat>
            <c:numRef>
              <c:f>'Regression output (redo)'!$A$9:$A$126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 (redo)'!$B$9:$B$126</c:f>
              <c:numCache>
                <c:formatCode>0</c:formatCode>
                <c:ptCount val="118"/>
                <c:pt idx="0">
                  <c:v>427.5</c:v>
                </c:pt>
                <c:pt idx="1">
                  <c:v>429.8</c:v>
                </c:pt>
                <c:pt idx="2">
                  <c:v>413.75</c:v>
                </c:pt>
                <c:pt idx="3">
                  <c:v>397.7</c:v>
                </c:pt>
                <c:pt idx="4">
                  <c:v>373.8</c:v>
                </c:pt>
                <c:pt idx="5">
                  <c:v>349.9</c:v>
                </c:pt>
                <c:pt idx="6">
                  <c:v>323.35000000000002</c:v>
                </c:pt>
                <c:pt idx="7">
                  <c:v>296.8</c:v>
                </c:pt>
                <c:pt idx="8">
                  <c:v>281.8</c:v>
                </c:pt>
                <c:pt idx="9">
                  <c:v>266.8</c:v>
                </c:pt>
                <c:pt idx="10">
                  <c:v>260.35000000000002</c:v>
                </c:pt>
                <c:pt idx="11">
                  <c:v>253.9</c:v>
                </c:pt>
                <c:pt idx="12">
                  <c:v>257.25</c:v>
                </c:pt>
                <c:pt idx="13">
                  <c:v>260.60000000000002</c:v>
                </c:pt>
                <c:pt idx="14">
                  <c:v>260.8</c:v>
                </c:pt>
                <c:pt idx="15">
                  <c:v>261</c:v>
                </c:pt>
                <c:pt idx="16">
                  <c:v>246.7</c:v>
                </c:pt>
                <c:pt idx="17">
                  <c:v>232.4</c:v>
                </c:pt>
                <c:pt idx="18">
                  <c:v>220.4</c:v>
                </c:pt>
                <c:pt idx="19">
                  <c:v>208.4</c:v>
                </c:pt>
                <c:pt idx="20">
                  <c:v>204.4</c:v>
                </c:pt>
                <c:pt idx="21">
                  <c:v>200.4</c:v>
                </c:pt>
                <c:pt idx="22">
                  <c:v>184</c:v>
                </c:pt>
                <c:pt idx="23">
                  <c:v>167.6</c:v>
                </c:pt>
                <c:pt idx="24">
                  <c:v>162.55000000000001</c:v>
                </c:pt>
                <c:pt idx="25">
                  <c:v>157.5</c:v>
                </c:pt>
                <c:pt idx="26">
                  <c:v>148.85</c:v>
                </c:pt>
                <c:pt idx="27">
                  <c:v>140.19999999999999</c:v>
                </c:pt>
                <c:pt idx="28">
                  <c:v>129.94999999999999</c:v>
                </c:pt>
                <c:pt idx="29">
                  <c:v>119.7</c:v>
                </c:pt>
                <c:pt idx="30">
                  <c:v>111.45</c:v>
                </c:pt>
                <c:pt idx="31">
                  <c:v>103.2</c:v>
                </c:pt>
                <c:pt idx="32">
                  <c:v>103.55</c:v>
                </c:pt>
                <c:pt idx="33">
                  <c:v>103.9</c:v>
                </c:pt>
                <c:pt idx="34">
                  <c:v>98.85</c:v>
                </c:pt>
                <c:pt idx="35">
                  <c:v>93.8</c:v>
                </c:pt>
                <c:pt idx="36">
                  <c:v>93.75</c:v>
                </c:pt>
                <c:pt idx="37">
                  <c:v>93.7</c:v>
                </c:pt>
                <c:pt idx="38">
                  <c:v>99.25</c:v>
                </c:pt>
                <c:pt idx="39">
                  <c:v>104.8</c:v>
                </c:pt>
                <c:pt idx="40">
                  <c:v>112.05</c:v>
                </c:pt>
                <c:pt idx="41">
                  <c:v>119.3</c:v>
                </c:pt>
                <c:pt idx="42">
                  <c:v>119.3</c:v>
                </c:pt>
                <c:pt idx="43">
                  <c:v>119.3</c:v>
                </c:pt>
                <c:pt idx="44">
                  <c:v>118.5</c:v>
                </c:pt>
                <c:pt idx="45">
                  <c:v>117.7</c:v>
                </c:pt>
                <c:pt idx="46">
                  <c:v>115.35</c:v>
                </c:pt>
                <c:pt idx="47">
                  <c:v>113</c:v>
                </c:pt>
                <c:pt idx="48">
                  <c:v>117.1</c:v>
                </c:pt>
                <c:pt idx="49">
                  <c:v>121.2</c:v>
                </c:pt>
                <c:pt idx="50">
                  <c:v>125.35</c:v>
                </c:pt>
                <c:pt idx="51">
                  <c:v>129.5</c:v>
                </c:pt>
                <c:pt idx="52">
                  <c:v>127</c:v>
                </c:pt>
                <c:pt idx="53">
                  <c:v>139.69999999999999</c:v>
                </c:pt>
                <c:pt idx="54">
                  <c:v>150.80000000000001</c:v>
                </c:pt>
                <c:pt idx="55">
                  <c:v>182.6</c:v>
                </c:pt>
                <c:pt idx="56">
                  <c:v>209.6</c:v>
                </c:pt>
                <c:pt idx="57">
                  <c:v>216.4</c:v>
                </c:pt>
                <c:pt idx="58">
                  <c:v>207.2</c:v>
                </c:pt>
                <c:pt idx="59">
                  <c:v>199.6</c:v>
                </c:pt>
                <c:pt idx="60">
                  <c:v>196.5</c:v>
                </c:pt>
                <c:pt idx="61">
                  <c:v>185.5</c:v>
                </c:pt>
                <c:pt idx="62">
                  <c:v>179.8</c:v>
                </c:pt>
                <c:pt idx="63">
                  <c:v>175.8</c:v>
                </c:pt>
                <c:pt idx="64">
                  <c:v>171.9</c:v>
                </c:pt>
                <c:pt idx="65">
                  <c:v>169.2</c:v>
                </c:pt>
                <c:pt idx="66">
                  <c:v>165.3</c:v>
                </c:pt>
                <c:pt idx="67">
                  <c:v>161.4</c:v>
                </c:pt>
                <c:pt idx="68">
                  <c:v>159.1</c:v>
                </c:pt>
                <c:pt idx="69">
                  <c:v>158.69999999999999</c:v>
                </c:pt>
                <c:pt idx="70">
                  <c:v>159.1</c:v>
                </c:pt>
                <c:pt idx="71">
                  <c:v>157.9</c:v>
                </c:pt>
                <c:pt idx="72">
                  <c:v>159.6</c:v>
                </c:pt>
                <c:pt idx="73">
                  <c:v>154.9</c:v>
                </c:pt>
                <c:pt idx="74">
                  <c:v>149.4</c:v>
                </c:pt>
                <c:pt idx="75">
                  <c:v>144.6</c:v>
                </c:pt>
                <c:pt idx="76">
                  <c:v>138.19999999999999</c:v>
                </c:pt>
                <c:pt idx="77">
                  <c:v>129.16999999999999</c:v>
                </c:pt>
                <c:pt idx="78">
                  <c:v>122.11</c:v>
                </c:pt>
                <c:pt idx="79">
                  <c:v>114.41</c:v>
                </c:pt>
                <c:pt idx="80">
                  <c:v>111.19</c:v>
                </c:pt>
                <c:pt idx="81">
                  <c:v>106.73</c:v>
                </c:pt>
                <c:pt idx="82">
                  <c:v>104.97</c:v>
                </c:pt>
                <c:pt idx="83">
                  <c:v>101.54</c:v>
                </c:pt>
                <c:pt idx="84">
                  <c:v>95.59</c:v>
                </c:pt>
                <c:pt idx="85">
                  <c:v>93.14</c:v>
                </c:pt>
                <c:pt idx="86">
                  <c:v>92.89</c:v>
                </c:pt>
                <c:pt idx="87">
                  <c:v>93.48</c:v>
                </c:pt>
                <c:pt idx="88">
                  <c:v>90.74</c:v>
                </c:pt>
                <c:pt idx="89">
                  <c:v>88.26</c:v>
                </c:pt>
                <c:pt idx="90">
                  <c:v>86.89</c:v>
                </c:pt>
                <c:pt idx="91">
                  <c:v>85.96</c:v>
                </c:pt>
                <c:pt idx="92">
                  <c:v>84.17</c:v>
                </c:pt>
                <c:pt idx="93">
                  <c:v>82.68</c:v>
                </c:pt>
                <c:pt idx="94">
                  <c:v>83.59</c:v>
                </c:pt>
                <c:pt idx="95">
                  <c:v>89.92</c:v>
                </c:pt>
                <c:pt idx="96">
                  <c:v>86.47</c:v>
                </c:pt>
                <c:pt idx="97">
                  <c:v>85.89</c:v>
                </c:pt>
                <c:pt idx="98">
                  <c:v>81.400000000000006</c:v>
                </c:pt>
                <c:pt idx="99">
                  <c:v>80.59</c:v>
                </c:pt>
                <c:pt idx="100">
                  <c:v>82.29</c:v>
                </c:pt>
                <c:pt idx="101">
                  <c:v>85.51</c:v>
                </c:pt>
                <c:pt idx="102">
                  <c:v>86.12</c:v>
                </c:pt>
                <c:pt idx="103">
                  <c:v>89.31</c:v>
                </c:pt>
                <c:pt idx="104">
                  <c:v>90.19</c:v>
                </c:pt>
                <c:pt idx="105">
                  <c:v>88.64</c:v>
                </c:pt>
                <c:pt idx="106">
                  <c:v>86.24</c:v>
                </c:pt>
                <c:pt idx="107">
                  <c:v>85.65</c:v>
                </c:pt>
                <c:pt idx="108">
                  <c:v>81.569999999999993</c:v>
                </c:pt>
                <c:pt idx="109">
                  <c:v>80.64</c:v>
                </c:pt>
                <c:pt idx="110">
                  <c:v>80.180000000000007</c:v>
                </c:pt>
                <c:pt idx="111">
                  <c:v>81.239999999999995</c:v>
                </c:pt>
                <c:pt idx="112">
                  <c:v>83.64</c:v>
                </c:pt>
                <c:pt idx="113">
                  <c:v>90.84</c:v>
                </c:pt>
                <c:pt idx="114">
                  <c:v>97.93</c:v>
                </c:pt>
                <c:pt idx="115">
                  <c:v>107.26</c:v>
                </c:pt>
                <c:pt idx="116">
                  <c:v>109.92</c:v>
                </c:pt>
                <c:pt idx="117">
                  <c:v>109.66</c:v>
                </c:pt>
              </c:numCache>
            </c:numRef>
          </c:val>
          <c:smooth val="0"/>
          <c:extLst>
            <c:ext xmlns:c16="http://schemas.microsoft.com/office/drawing/2014/chart" uri="{C3380CC4-5D6E-409C-BE32-E72D297353CC}">
              <c16:uniqueId val="{00000000-6792-4E1F-8386-2BF72549C30D}"/>
            </c:ext>
          </c:extLst>
        </c:ser>
        <c:ser>
          <c:idx val="1"/>
          <c:order val="1"/>
          <c:tx>
            <c:v>ARR (eq 1)</c:v>
          </c:tx>
          <c:spPr>
            <a:ln w="38100" cap="rnd">
              <a:solidFill>
                <a:srgbClr val="003469"/>
              </a:solidFill>
              <a:prstDash val="solid"/>
              <a:round/>
            </a:ln>
            <a:effectLst/>
          </c:spPr>
          <c:marker>
            <c:symbol val="none"/>
          </c:marker>
          <c:cat>
            <c:numRef>
              <c:f>'Regression output (redo)'!$A$9:$A$126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 (redo)'!$M$9:$M$126</c:f>
              <c:numCache>
                <c:formatCode>#,##0</c:formatCode>
                <c:ptCount val="118"/>
                <c:pt idx="0">
                  <c:v>359712.89807151561</c:v>
                </c:pt>
                <c:pt idx="1">
                  <c:v>364156.34493449487</c:v>
                </c:pt>
                <c:pt idx="2">
                  <c:v>356135.76972217986</c:v>
                </c:pt>
                <c:pt idx="3">
                  <c:v>360137.15543932625</c:v>
                </c:pt>
                <c:pt idx="4">
                  <c:v>335864.6952591014</c:v>
                </c:pt>
                <c:pt idx="5">
                  <c:v>311791.67287803121</c:v>
                </c:pt>
                <c:pt idx="6">
                  <c:v>301727.51284907531</c:v>
                </c:pt>
                <c:pt idx="7">
                  <c:v>288082.44842976402</c:v>
                </c:pt>
                <c:pt idx="8">
                  <c:v>281106.30693923199</c:v>
                </c:pt>
                <c:pt idx="9">
                  <c:v>267691.54898538248</c:v>
                </c:pt>
                <c:pt idx="10">
                  <c:v>271453.36757878179</c:v>
                </c:pt>
                <c:pt idx="11">
                  <c:v>267992.6169978719</c:v>
                </c:pt>
                <c:pt idx="12">
                  <c:v>250302.55832268449</c:v>
                </c:pt>
                <c:pt idx="13">
                  <c:v>257619.49338178791</c:v>
                </c:pt>
                <c:pt idx="14">
                  <c:v>250308.85233682636</c:v>
                </c:pt>
                <c:pt idx="15">
                  <c:v>248096.47435299473</c:v>
                </c:pt>
                <c:pt idx="16">
                  <c:v>225108.22761499157</c:v>
                </c:pt>
                <c:pt idx="17">
                  <c:v>220871.86557379866</c:v>
                </c:pt>
                <c:pt idx="18">
                  <c:v>204832.08886029277</c:v>
                </c:pt>
                <c:pt idx="19">
                  <c:v>199465.12889569841</c:v>
                </c:pt>
                <c:pt idx="20">
                  <c:v>194953.96587259005</c:v>
                </c:pt>
                <c:pt idx="21">
                  <c:v>196654.65926115896</c:v>
                </c:pt>
                <c:pt idx="22">
                  <c:v>188711.73624085361</c:v>
                </c:pt>
                <c:pt idx="23">
                  <c:v>183048.09505441849</c:v>
                </c:pt>
                <c:pt idx="24">
                  <c:v>177380.04750426087</c:v>
                </c:pt>
                <c:pt idx="25">
                  <c:v>170586.88240781869</c:v>
                </c:pt>
                <c:pt idx="26">
                  <c:v>160591.64465744991</c:v>
                </c:pt>
                <c:pt idx="27">
                  <c:v>156976.53931706084</c:v>
                </c:pt>
                <c:pt idx="28">
                  <c:v>148060.57100880303</c:v>
                </c:pt>
                <c:pt idx="29">
                  <c:v>135836.95855346919</c:v>
                </c:pt>
                <c:pt idx="30">
                  <c:v>129385.08692933399</c:v>
                </c:pt>
                <c:pt idx="31">
                  <c:v>124694.34710613907</c:v>
                </c:pt>
                <c:pt idx="32">
                  <c:v>118474.07978405482</c:v>
                </c:pt>
                <c:pt idx="33">
                  <c:v>118035.65686485241</c:v>
                </c:pt>
                <c:pt idx="34">
                  <c:v>112269.81908343993</c:v>
                </c:pt>
                <c:pt idx="35">
                  <c:v>112104.19124992697</c:v>
                </c:pt>
                <c:pt idx="36">
                  <c:v>111657.49950027862</c:v>
                </c:pt>
                <c:pt idx="37">
                  <c:v>110493.48094882844</c:v>
                </c:pt>
                <c:pt idx="38">
                  <c:v>109480.62968376317</c:v>
                </c:pt>
                <c:pt idx="39">
                  <c:v>110161.19494000747</c:v>
                </c:pt>
                <c:pt idx="40">
                  <c:v>109227.19078710627</c:v>
                </c:pt>
                <c:pt idx="41">
                  <c:v>108386.92954840766</c:v>
                </c:pt>
                <c:pt idx="42">
                  <c:v>110267.27098707794</c:v>
                </c:pt>
                <c:pt idx="43">
                  <c:v>111336.10259360194</c:v>
                </c:pt>
                <c:pt idx="44">
                  <c:v>115566.91987090344</c:v>
                </c:pt>
                <c:pt idx="45">
                  <c:v>116034.48200565731</c:v>
                </c:pt>
                <c:pt idx="46">
                  <c:v>118065.9840926484</c:v>
                </c:pt>
                <c:pt idx="47">
                  <c:v>118673.53859720603</c:v>
                </c:pt>
                <c:pt idx="48">
                  <c:v>119819.30806066362</c:v>
                </c:pt>
                <c:pt idx="49">
                  <c:v>122054.03482260348</c:v>
                </c:pt>
                <c:pt idx="50">
                  <c:v>121740.90591813544</c:v>
                </c:pt>
                <c:pt idx="51">
                  <c:v>124725.91705498984</c:v>
                </c:pt>
                <c:pt idx="52">
                  <c:v>123040.86819327784</c:v>
                </c:pt>
                <c:pt idx="53">
                  <c:v>130720.02755488243</c:v>
                </c:pt>
                <c:pt idx="54">
                  <c:v>145497.00064508367</c:v>
                </c:pt>
                <c:pt idx="55">
                  <c:v>163808.2905510776</c:v>
                </c:pt>
                <c:pt idx="56">
                  <c:v>175993.83576642218</c:v>
                </c:pt>
                <c:pt idx="57">
                  <c:v>166598.13338049021</c:v>
                </c:pt>
                <c:pt idx="58">
                  <c:v>169867.53614711092</c:v>
                </c:pt>
                <c:pt idx="59">
                  <c:v>166471.18734103034</c:v>
                </c:pt>
                <c:pt idx="60">
                  <c:v>165224.78360537358</c:v>
                </c:pt>
                <c:pt idx="61">
                  <c:v>173863.77264198908</c:v>
                </c:pt>
                <c:pt idx="62">
                  <c:v>172532.33795056396</c:v>
                </c:pt>
                <c:pt idx="63">
                  <c:v>169893.12630611134</c:v>
                </c:pt>
                <c:pt idx="64">
                  <c:v>169378.81244348464</c:v>
                </c:pt>
                <c:pt idx="65">
                  <c:v>167604.90092207733</c:v>
                </c:pt>
                <c:pt idx="66">
                  <c:v>171563.84402822575</c:v>
                </c:pt>
                <c:pt idx="67">
                  <c:v>178117.60842181099</c:v>
                </c:pt>
                <c:pt idx="68">
                  <c:v>179553.945166702</c:v>
                </c:pt>
                <c:pt idx="69">
                  <c:v>177183.03509497028</c:v>
                </c:pt>
                <c:pt idx="70">
                  <c:v>178065.65013338512</c:v>
                </c:pt>
                <c:pt idx="71">
                  <c:v>173095.08626961982</c:v>
                </c:pt>
                <c:pt idx="72">
                  <c:v>171821.92647807999</c:v>
                </c:pt>
                <c:pt idx="73">
                  <c:v>167540.877419116</c:v>
                </c:pt>
                <c:pt idx="74">
                  <c:v>162978.99529972317</c:v>
                </c:pt>
                <c:pt idx="75">
                  <c:v>159069.88429197832</c:v>
                </c:pt>
                <c:pt idx="76">
                  <c:v>151233.43390634572</c:v>
                </c:pt>
                <c:pt idx="77">
                  <c:v>141242.65276584052</c:v>
                </c:pt>
                <c:pt idx="78">
                  <c:v>133258.56302682284</c:v>
                </c:pt>
                <c:pt idx="79">
                  <c:v>125184.44536332121</c:v>
                </c:pt>
                <c:pt idx="80">
                  <c:v>118694.4782540579</c:v>
                </c:pt>
                <c:pt idx="81">
                  <c:v>114731.5570613319</c:v>
                </c:pt>
                <c:pt idx="82">
                  <c:v>113189.76286558365</c:v>
                </c:pt>
                <c:pt idx="83">
                  <c:v>108272.96699138296</c:v>
                </c:pt>
                <c:pt idx="84">
                  <c:v>103652.5132645821</c:v>
                </c:pt>
                <c:pt idx="85">
                  <c:v>101096.94767958154</c:v>
                </c:pt>
                <c:pt idx="86">
                  <c:v>97767.368971664459</c:v>
                </c:pt>
                <c:pt idx="87">
                  <c:v>94754.05419343448</c:v>
                </c:pt>
                <c:pt idx="88">
                  <c:v>91382.685665107187</c:v>
                </c:pt>
                <c:pt idx="89">
                  <c:v>89836.985913483033</c:v>
                </c:pt>
                <c:pt idx="90">
                  <c:v>88260.900226272162</c:v>
                </c:pt>
                <c:pt idx="91">
                  <c:v>86748.965014019326</c:v>
                </c:pt>
                <c:pt idx="92">
                  <c:v>86885.104975667491</c:v>
                </c:pt>
                <c:pt idx="93">
                  <c:v>86017.154191815702</c:v>
                </c:pt>
                <c:pt idx="94">
                  <c:v>83802.460383806829</c:v>
                </c:pt>
                <c:pt idx="95">
                  <c:v>84727.716463621226</c:v>
                </c:pt>
                <c:pt idx="96">
                  <c:v>85212.54537787546</c:v>
                </c:pt>
                <c:pt idx="97">
                  <c:v>84047.28887270276</c:v>
                </c:pt>
                <c:pt idx="98">
                  <c:v>85874.284046630855</c:v>
                </c:pt>
                <c:pt idx="99">
                  <c:v>86582.374086460768</c:v>
                </c:pt>
                <c:pt idx="100">
                  <c:v>86150.683390869992</c:v>
                </c:pt>
                <c:pt idx="101">
                  <c:v>86288.824273826263</c:v>
                </c:pt>
                <c:pt idx="102">
                  <c:v>84566.292213566092</c:v>
                </c:pt>
                <c:pt idx="103">
                  <c:v>90908.187669355713</c:v>
                </c:pt>
                <c:pt idx="104">
                  <c:v>92498.170699578171</c:v>
                </c:pt>
                <c:pt idx="105">
                  <c:v>89701.033613128835</c:v>
                </c:pt>
                <c:pt idx="106">
                  <c:v>88248.157500152185</c:v>
                </c:pt>
                <c:pt idx="107">
                  <c:v>83550.100904550782</c:v>
                </c:pt>
                <c:pt idx="108">
                  <c:v>80131.885534363595</c:v>
                </c:pt>
                <c:pt idx="109">
                  <c:v>76001.984631577303</c:v>
                </c:pt>
                <c:pt idx="110">
                  <c:v>73882.49791969647</c:v>
                </c:pt>
                <c:pt idx="111">
                  <c:v>71729.840309014384</c:v>
                </c:pt>
                <c:pt idx="112">
                  <c:v>71961.644124383049</c:v>
                </c:pt>
                <c:pt idx="113">
                  <c:v>73389.95319134304</c:v>
                </c:pt>
                <c:pt idx="114">
                  <c:v>74807.397325751299</c:v>
                </c:pt>
                <c:pt idx="115">
                  <c:v>75001.46554888133</c:v>
                </c:pt>
                <c:pt idx="116">
                  <c:v>75513.559059684601</c:v>
                </c:pt>
                <c:pt idx="117">
                  <c:v>78865.305746159458</c:v>
                </c:pt>
              </c:numCache>
            </c:numRef>
          </c:val>
          <c:smooth val="0"/>
          <c:extLst>
            <c:ext xmlns:c16="http://schemas.microsoft.com/office/drawing/2014/chart" uri="{C3380CC4-5D6E-409C-BE32-E72D297353CC}">
              <c16:uniqueId val="{00000001-6792-4E1F-8386-2BF72549C30D}"/>
            </c:ext>
          </c:extLst>
        </c:ser>
        <c:ser>
          <c:idx val="3"/>
          <c:order val="3"/>
          <c:tx>
            <c:strRef>
              <c:f>'Regression output (redo)'!$AP$4</c:f>
              <c:strCache>
                <c:ptCount val="1"/>
                <c:pt idx="0">
                  <c:v>Eq 2 (short)</c:v>
                </c:pt>
              </c:strCache>
            </c:strRef>
          </c:tx>
          <c:spPr>
            <a:ln w="28575" cap="rnd">
              <a:solidFill>
                <a:schemeClr val="accent4"/>
              </a:solidFill>
              <a:round/>
            </a:ln>
            <a:effectLst/>
          </c:spPr>
          <c:marker>
            <c:symbol val="none"/>
          </c:marker>
          <c:cat>
            <c:numRef>
              <c:f>'Regression output (redo)'!$A$9:$A$126</c:f>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f>'Regression output (redo)'!$Q$9:$Q$126</c:f>
              <c:numCache>
                <c:formatCode>#,##0.0</c:formatCode>
                <c:ptCount val="118"/>
                <c:pt idx="0">
                  <c:v>405.40805575022938</c:v>
                </c:pt>
                <c:pt idx="1">
                  <c:v>399.95115525616154</c:v>
                </c:pt>
                <c:pt idx="2">
                  <c:v>383.30755052500689</c:v>
                </c:pt>
                <c:pt idx="3">
                  <c:v>371.42990245095643</c:v>
                </c:pt>
                <c:pt idx="4">
                  <c:v>332.43223067299402</c:v>
                </c:pt>
                <c:pt idx="5">
                  <c:v>309.85805382462166</c:v>
                </c:pt>
                <c:pt idx="6">
                  <c:v>300.8244092099157</c:v>
                </c:pt>
                <c:pt idx="7">
                  <c:v>282.26584869168818</c:v>
                </c:pt>
                <c:pt idx="8">
                  <c:v>267.0351014284131</c:v>
                </c:pt>
                <c:pt idx="9">
                  <c:v>254.40735615699739</c:v>
                </c:pt>
                <c:pt idx="10">
                  <c:v>261.81942626381783</c:v>
                </c:pt>
                <c:pt idx="11">
                  <c:v>255.61874052701097</c:v>
                </c:pt>
                <c:pt idx="12">
                  <c:v>243.19027828978909</c:v>
                </c:pt>
                <c:pt idx="13">
                  <c:v>248.56855869521993</c:v>
                </c:pt>
                <c:pt idx="14">
                  <c:v>241.55315168575132</c:v>
                </c:pt>
                <c:pt idx="15">
                  <c:v>234.523423331711</c:v>
                </c:pt>
                <c:pt idx="16">
                  <c:v>211.77945165005406</c:v>
                </c:pt>
                <c:pt idx="17">
                  <c:v>211.01538706019269</c:v>
                </c:pt>
                <c:pt idx="18">
                  <c:v>196.09567937216815</c:v>
                </c:pt>
                <c:pt idx="19">
                  <c:v>191.57378190703898</c:v>
                </c:pt>
                <c:pt idx="20">
                  <c:v>191.17053984937726</c:v>
                </c:pt>
                <c:pt idx="21">
                  <c:v>194.72063212275373</c:v>
                </c:pt>
                <c:pt idx="22">
                  <c:v>185.71141379834017</c:v>
                </c:pt>
                <c:pt idx="23">
                  <c:v>179.98824064676447</c:v>
                </c:pt>
                <c:pt idx="24">
                  <c:v>174.79033311575975</c:v>
                </c:pt>
                <c:pt idx="25">
                  <c:v>167.64248554613002</c:v>
                </c:pt>
                <c:pt idx="26">
                  <c:v>158.52709162374262</c:v>
                </c:pt>
                <c:pt idx="27">
                  <c:v>155.45623331803799</c:v>
                </c:pt>
                <c:pt idx="28">
                  <c:v>147.11484377484092</c:v>
                </c:pt>
                <c:pt idx="29">
                  <c:v>141.35027418759046</c:v>
                </c:pt>
                <c:pt idx="30">
                  <c:v>140.0092404345524</c:v>
                </c:pt>
                <c:pt idx="31">
                  <c:v>137.55464681450775</c:v>
                </c:pt>
                <c:pt idx="32">
                  <c:v>132.75742079778624</c:v>
                </c:pt>
                <c:pt idx="33">
                  <c:v>130.77662940788943</c:v>
                </c:pt>
                <c:pt idx="34">
                  <c:v>122.42977101352764</c:v>
                </c:pt>
                <c:pt idx="35">
                  <c:v>121.30774296479325</c:v>
                </c:pt>
                <c:pt idx="36">
                  <c:v>117.791290650308</c:v>
                </c:pt>
                <c:pt idx="37">
                  <c:v>116.3609616741828</c:v>
                </c:pt>
                <c:pt idx="38">
                  <c:v>116.36074615246133</c:v>
                </c:pt>
                <c:pt idx="39">
                  <c:v>117.8152615283995</c:v>
                </c:pt>
                <c:pt idx="40">
                  <c:v>117.42948315203688</c:v>
                </c:pt>
                <c:pt idx="41">
                  <c:v>115.44644036255538</c:v>
                </c:pt>
                <c:pt idx="42">
                  <c:v>115.61044790187808</c:v>
                </c:pt>
                <c:pt idx="43">
                  <c:v>115.28840150450013</c:v>
                </c:pt>
                <c:pt idx="44">
                  <c:v>120.74605825536274</c:v>
                </c:pt>
                <c:pt idx="45">
                  <c:v>123.69894651520147</c:v>
                </c:pt>
                <c:pt idx="46">
                  <c:v>128.51140489280476</c:v>
                </c:pt>
                <c:pt idx="47">
                  <c:v>128.11674641903852</c:v>
                </c:pt>
                <c:pt idx="48">
                  <c:v>129.13978892892735</c:v>
                </c:pt>
                <c:pt idx="49">
                  <c:v>130.70081785148929</c:v>
                </c:pt>
                <c:pt idx="50">
                  <c:v>128.66203082125745</c:v>
                </c:pt>
                <c:pt idx="51">
                  <c:v>128.56157173742838</c:v>
                </c:pt>
                <c:pt idx="52">
                  <c:v>126.0111786270175</c:v>
                </c:pt>
                <c:pt idx="53">
                  <c:v>124.91585752164616</c:v>
                </c:pt>
                <c:pt idx="54">
                  <c:v>131.02130390696291</c:v>
                </c:pt>
                <c:pt idx="55">
                  <c:v>142.4588066724281</c:v>
                </c:pt>
                <c:pt idx="56">
                  <c:v>147.38262409919071</c:v>
                </c:pt>
                <c:pt idx="57">
                  <c:v>149.91924070221449</c:v>
                </c:pt>
                <c:pt idx="58">
                  <c:v>161.53382159574326</c:v>
                </c:pt>
                <c:pt idx="59">
                  <c:v>161.4846967417696</c:v>
                </c:pt>
                <c:pt idx="60">
                  <c:v>165.67456513203931</c:v>
                </c:pt>
                <c:pt idx="61">
                  <c:v>175.86503462187972</c:v>
                </c:pt>
                <c:pt idx="62">
                  <c:v>173.3804459848881</c:v>
                </c:pt>
                <c:pt idx="63">
                  <c:v>170.58533735549568</c:v>
                </c:pt>
                <c:pt idx="64">
                  <c:v>170.91155715579634</c:v>
                </c:pt>
                <c:pt idx="65">
                  <c:v>168.80004345338713</c:v>
                </c:pt>
                <c:pt idx="66">
                  <c:v>175.83433448238736</c:v>
                </c:pt>
                <c:pt idx="67">
                  <c:v>186.66582813457092</c:v>
                </c:pt>
                <c:pt idx="68">
                  <c:v>187.14329130864411</c:v>
                </c:pt>
                <c:pt idx="69">
                  <c:v>181.2148890033026</c:v>
                </c:pt>
                <c:pt idx="70">
                  <c:v>175.54589490484958</c:v>
                </c:pt>
                <c:pt idx="71">
                  <c:v>169.39576488444436</c:v>
                </c:pt>
                <c:pt idx="72">
                  <c:v>169.3363876793897</c:v>
                </c:pt>
                <c:pt idx="73">
                  <c:v>168.91722131032347</c:v>
                </c:pt>
                <c:pt idx="74">
                  <c:v>166.49269970395943</c:v>
                </c:pt>
                <c:pt idx="75">
                  <c:v>161.91331323501433</c:v>
                </c:pt>
                <c:pt idx="76">
                  <c:v>148.9672110442645</c:v>
                </c:pt>
                <c:pt idx="77">
                  <c:v>136.44223951112289</c:v>
                </c:pt>
                <c:pt idx="78">
                  <c:v>127.00219464216752</c:v>
                </c:pt>
                <c:pt idx="79">
                  <c:v>119.28336861575215</c:v>
                </c:pt>
                <c:pt idx="80">
                  <c:v>113.78665326366837</c:v>
                </c:pt>
                <c:pt idx="81">
                  <c:v>112.02139565281156</c:v>
                </c:pt>
                <c:pt idx="82">
                  <c:v>112.88800705800082</c:v>
                </c:pt>
                <c:pt idx="83">
                  <c:v>107.12118184969245</c:v>
                </c:pt>
                <c:pt idx="84">
                  <c:v>102.83588103146906</c:v>
                </c:pt>
                <c:pt idx="85">
                  <c:v>100.0869625852192</c:v>
                </c:pt>
                <c:pt idx="86">
                  <c:v>96.317281789758241</c:v>
                </c:pt>
                <c:pt idx="87">
                  <c:v>93.079162261157776</c:v>
                </c:pt>
                <c:pt idx="88">
                  <c:v>90.041343334016759</c:v>
                </c:pt>
                <c:pt idx="89">
                  <c:v>87.512293804272034</c:v>
                </c:pt>
                <c:pt idx="90">
                  <c:v>84.745676276837386</c:v>
                </c:pt>
                <c:pt idx="91">
                  <c:v>83.506600378039749</c:v>
                </c:pt>
                <c:pt idx="92">
                  <c:v>83.971768926487712</c:v>
                </c:pt>
                <c:pt idx="93">
                  <c:v>80.729105253219146</c:v>
                </c:pt>
                <c:pt idx="94">
                  <c:v>78.105004003788508</c:v>
                </c:pt>
                <c:pt idx="95">
                  <c:v>78.81729239407295</c:v>
                </c:pt>
                <c:pt idx="96">
                  <c:v>77.180546927526734</c:v>
                </c:pt>
                <c:pt idx="97">
                  <c:v>75.289798568936718</c:v>
                </c:pt>
                <c:pt idx="98">
                  <c:v>76.58281202588384</c:v>
                </c:pt>
                <c:pt idx="99">
                  <c:v>75.839942831724358</c:v>
                </c:pt>
                <c:pt idx="100">
                  <c:v>74.345807237639789</c:v>
                </c:pt>
                <c:pt idx="101">
                  <c:v>77.944795681698423</c:v>
                </c:pt>
                <c:pt idx="102">
                  <c:v>81.298508433796783</c:v>
                </c:pt>
                <c:pt idx="103">
                  <c:v>95.15600839924123</c:v>
                </c:pt>
                <c:pt idx="104">
                  <c:v>97.947541122247017</c:v>
                </c:pt>
                <c:pt idx="105">
                  <c:v>92.502340028308765</c:v>
                </c:pt>
                <c:pt idx="106">
                  <c:v>88.935885119515746</c:v>
                </c:pt>
                <c:pt idx="107">
                  <c:v>83.974942430204848</c:v>
                </c:pt>
                <c:pt idx="108">
                  <c:v>79.838736299402569</c:v>
                </c:pt>
                <c:pt idx="109">
                  <c:v>74.971038970273128</c:v>
                </c:pt>
                <c:pt idx="110">
                  <c:v>74.557582368379457</c:v>
                </c:pt>
                <c:pt idx="111">
                  <c:v>74.861994453663982</c:v>
                </c:pt>
                <c:pt idx="112">
                  <c:v>78.83340062801966</c:v>
                </c:pt>
                <c:pt idx="113">
                  <c:v>81.151321035562688</c:v>
                </c:pt>
                <c:pt idx="114">
                  <c:v>83.138286749483314</c:v>
                </c:pt>
                <c:pt idx="115">
                  <c:v>81.942441233829882</c:v>
                </c:pt>
                <c:pt idx="116">
                  <c:v>82.820313726360141</c:v>
                </c:pt>
                <c:pt idx="117">
                  <c:v>89.984156768079984</c:v>
                </c:pt>
              </c:numCache>
            </c:numRef>
          </c:val>
          <c:smooth val="0"/>
          <c:extLst>
            <c:ext xmlns:c16="http://schemas.microsoft.com/office/drawing/2014/chart" uri="{C3380CC4-5D6E-409C-BE32-E72D297353CC}">
              <c16:uniqueId val="{00000002-6792-4E1F-8386-2BF72549C30D}"/>
            </c:ext>
          </c:extLst>
        </c:ser>
        <c:dLbls>
          <c:showLegendKey val="0"/>
          <c:showVal val="0"/>
          <c:showCatName val="0"/>
          <c:showSerName val="0"/>
          <c:showPercent val="0"/>
          <c:showBubbleSize val="0"/>
        </c:dLbls>
        <c:smooth val="0"/>
        <c:axId val="1825948496"/>
        <c:axId val="1825948976"/>
        <c:extLst>
          <c:ext xmlns:c15="http://schemas.microsoft.com/office/drawing/2012/chart" uri="{02D57815-91ED-43cb-92C2-25804820EDAC}">
            <c15:filteredLineSeries>
              <c15:ser>
                <c:idx val="2"/>
                <c:order val="2"/>
                <c:tx>
                  <c:strRef>
                    <c:extLst>
                      <c:ext uri="{02D57815-91ED-43cb-92C2-25804820EDAC}">
                        <c15:formulaRef>
                          <c15:sqref>'Regression output (redo)'!$N$4</c15:sqref>
                        </c15:formulaRef>
                      </c:ext>
                    </c:extLst>
                    <c:strCache>
                      <c:ptCount val="1"/>
                      <c:pt idx="0">
                        <c:v>Eq 1 (spread)</c:v>
                      </c:pt>
                    </c:strCache>
                  </c:strRef>
                </c:tx>
                <c:spPr>
                  <a:ln w="28575" cap="rnd">
                    <a:solidFill>
                      <a:schemeClr val="accent3"/>
                    </a:solidFill>
                    <a:round/>
                  </a:ln>
                  <a:effectLst/>
                </c:spPr>
                <c:marker>
                  <c:symbol val="none"/>
                </c:marker>
                <c:cat>
                  <c:numRef>
                    <c:extLst>
                      <c:ext uri="{02D57815-91ED-43cb-92C2-25804820EDAC}">
                        <c15:formulaRef>
                          <c15:sqref>'Regression output (redo)'!$A$9:$A$126</c15:sqref>
                        </c15:formulaRef>
                      </c:ext>
                    </c:extLst>
                    <c:numCache>
                      <c:formatCode>m/d/yyyy</c:formatCode>
                      <c:ptCount val="118"/>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numCache>
                  </c:numRef>
                </c:cat>
                <c:val>
                  <c:numRef>
                    <c:extLst>
                      <c:ext uri="{02D57815-91ED-43cb-92C2-25804820EDAC}">
                        <c15:formulaRef>
                          <c15:sqref>'Regression output (redo)'!$N$9:$N$126</c15:sqref>
                        </c15:formulaRef>
                      </c:ext>
                    </c:extLst>
                    <c:numCache>
                      <c:formatCode>#,##0</c:formatCode>
                      <c:ptCount val="118"/>
                      <c:pt idx="0">
                        <c:v>353650.35181475605</c:v>
                      </c:pt>
                      <c:pt idx="1">
                        <c:v>357176.19371253322</c:v>
                      </c:pt>
                      <c:pt idx="2">
                        <c:v>352798.59501622757</c:v>
                      </c:pt>
                      <c:pt idx="3">
                        <c:v>354050.33187830844</c:v>
                      </c:pt>
                      <c:pt idx="4">
                        <c:v>330649.15984661499</c:v>
                      </c:pt>
                      <c:pt idx="5">
                        <c:v>308382.01270811958</c:v>
                      </c:pt>
                      <c:pt idx="6">
                        <c:v>298347.53663452779</c:v>
                      </c:pt>
                      <c:pt idx="7">
                        <c:v>283368.82184310094</c:v>
                      </c:pt>
                      <c:pt idx="8">
                        <c:v>275928.0311913098</c:v>
                      </c:pt>
                      <c:pt idx="9">
                        <c:v>265393.92726867541</c:v>
                      </c:pt>
                      <c:pt idx="10">
                        <c:v>266359.87394131609</c:v>
                      </c:pt>
                      <c:pt idx="11">
                        <c:v>260617.10843215862</c:v>
                      </c:pt>
                      <c:pt idx="12">
                        <c:v>249206.48942942158</c:v>
                      </c:pt>
                      <c:pt idx="13">
                        <c:v>252553.61217930459</c:v>
                      </c:pt>
                      <c:pt idx="14">
                        <c:v>245051.80298842725</c:v>
                      </c:pt>
                      <c:pt idx="15">
                        <c:v>243093.43985475061</c:v>
                      </c:pt>
                      <c:pt idx="16">
                        <c:v>223107.67841693867</c:v>
                      </c:pt>
                      <c:pt idx="17">
                        <c:v>218376.96895569083</c:v>
                      </c:pt>
                      <c:pt idx="18">
                        <c:v>202841.32763032289</c:v>
                      </c:pt>
                      <c:pt idx="19">
                        <c:v>195304.45338509892</c:v>
                      </c:pt>
                      <c:pt idx="20">
                        <c:v>191333.7972925049</c:v>
                      </c:pt>
                      <c:pt idx="21">
                        <c:v>192871.35097486284</c:v>
                      </c:pt>
                      <c:pt idx="22">
                        <c:v>186539.87477034039</c:v>
                      </c:pt>
                      <c:pt idx="23">
                        <c:v>180296.89901472791</c:v>
                      </c:pt>
                      <c:pt idx="24">
                        <c:v>174881.938361643</c:v>
                      </c:pt>
                      <c:pt idx="25">
                        <c:v>167822.2425272885</c:v>
                      </c:pt>
                      <c:pt idx="26">
                        <c:v>158869.80637413982</c:v>
                      </c:pt>
                      <c:pt idx="27">
                        <c:v>154725.48005785228</c:v>
                      </c:pt>
                      <c:pt idx="28">
                        <c:v>146175.32084403391</c:v>
                      </c:pt>
                      <c:pt idx="29">
                        <c:v>133918.47159417821</c:v>
                      </c:pt>
                      <c:pt idx="30">
                        <c:v>127149.6189029386</c:v>
                      </c:pt>
                      <c:pt idx="31">
                        <c:v>122409.90215367422</c:v>
                      </c:pt>
                      <c:pt idx="32">
                        <c:v>117029.15034206586</c:v>
                      </c:pt>
                      <c:pt idx="33">
                        <c:v>116002.52448459173</c:v>
                      </c:pt>
                      <c:pt idx="34">
                        <c:v>110910.75517670544</c:v>
                      </c:pt>
                      <c:pt idx="35">
                        <c:v>110266.35256561526</c:v>
                      </c:pt>
                      <c:pt idx="36">
                        <c:v>109062.31684449807</c:v>
                      </c:pt>
                      <c:pt idx="37">
                        <c:v>108327.64689228039</c:v>
                      </c:pt>
                      <c:pt idx="38">
                        <c:v>107252.82613208849</c:v>
                      </c:pt>
                      <c:pt idx="39">
                        <c:v>108064.56047529246</c:v>
                      </c:pt>
                      <c:pt idx="40">
                        <c:v>107003.3230429127</c:v>
                      </c:pt>
                      <c:pt idx="41">
                        <c:v>106547.17072118039</c:v>
                      </c:pt>
                      <c:pt idx="42">
                        <c:v>108682.81941383262</c:v>
                      </c:pt>
                      <c:pt idx="43">
                        <c:v>109861.53297590755</c:v>
                      </c:pt>
                      <c:pt idx="44">
                        <c:v>113972.87452996599</c:v>
                      </c:pt>
                      <c:pt idx="45">
                        <c:v>114362.33228545825</c:v>
                      </c:pt>
                      <c:pt idx="46">
                        <c:v>116044.37703648036</c:v>
                      </c:pt>
                      <c:pt idx="47">
                        <c:v>116340.30249875149</c:v>
                      </c:pt>
                      <c:pt idx="48">
                        <c:v>117750.93310641547</c:v>
                      </c:pt>
                      <c:pt idx="49">
                        <c:v>119725.08650986751</c:v>
                      </c:pt>
                      <c:pt idx="50">
                        <c:v>119774.80970418606</c:v>
                      </c:pt>
                      <c:pt idx="51">
                        <c:v>122638.52845415664</c:v>
                      </c:pt>
                      <c:pt idx="52">
                        <c:v>120908.15039201957</c:v>
                      </c:pt>
                      <c:pt idx="53">
                        <c:v>129820.74038123775</c:v>
                      </c:pt>
                      <c:pt idx="54">
                        <c:v>143522.48515236095</c:v>
                      </c:pt>
                      <c:pt idx="55">
                        <c:v>162407.39441496943</c:v>
                      </c:pt>
                      <c:pt idx="56">
                        <c:v>177662.59706439381</c:v>
                      </c:pt>
                      <c:pt idx="57">
                        <c:v>167447.82531830855</c:v>
                      </c:pt>
                      <c:pt idx="58">
                        <c:v>167692.46283116893</c:v>
                      </c:pt>
                      <c:pt idx="59">
                        <c:v>164846.18680814176</c:v>
                      </c:pt>
                      <c:pt idx="60">
                        <c:v>164886.32818505395</c:v>
                      </c:pt>
                      <c:pt idx="61">
                        <c:v>171992.46908220885</c:v>
                      </c:pt>
                      <c:pt idx="62">
                        <c:v>170605.98690568516</c:v>
                      </c:pt>
                      <c:pt idx="63">
                        <c:v>167986.57671038483</c:v>
                      </c:pt>
                      <c:pt idx="64">
                        <c:v>166758.4070360538</c:v>
                      </c:pt>
                      <c:pt idx="65">
                        <c:v>166513.32144381566</c:v>
                      </c:pt>
                      <c:pt idx="66">
                        <c:v>170461.71883996419</c:v>
                      </c:pt>
                      <c:pt idx="67">
                        <c:v>175815.67204129533</c:v>
                      </c:pt>
                      <c:pt idx="68">
                        <c:v>177320.71107098565</c:v>
                      </c:pt>
                      <c:pt idx="69">
                        <c:v>175370.38460614625</c:v>
                      </c:pt>
                      <c:pt idx="70">
                        <c:v>175405.23360364648</c:v>
                      </c:pt>
                      <c:pt idx="71">
                        <c:v>170913.56504404216</c:v>
                      </c:pt>
                      <c:pt idx="72">
                        <c:v>169842.99847544957</c:v>
                      </c:pt>
                      <c:pt idx="73">
                        <c:v>165827.04380371913</c:v>
                      </c:pt>
                      <c:pt idx="74">
                        <c:v>161438.3049962279</c:v>
                      </c:pt>
                      <c:pt idx="75">
                        <c:v>156920.09536880735</c:v>
                      </c:pt>
                      <c:pt idx="76">
                        <c:v>148843.08904273942</c:v>
                      </c:pt>
                      <c:pt idx="77">
                        <c:v>139456.7256409332</c:v>
                      </c:pt>
                      <c:pt idx="78">
                        <c:v>131230.61894679361</c:v>
                      </c:pt>
                      <c:pt idx="79">
                        <c:v>123801.4612469882</c:v>
                      </c:pt>
                      <c:pt idx="80">
                        <c:v>117711.43961854652</c:v>
                      </c:pt>
                      <c:pt idx="81">
                        <c:v>113867.41478900648</c:v>
                      </c:pt>
                      <c:pt idx="82">
                        <c:v>112006.69325848266</c:v>
                      </c:pt>
                      <c:pt idx="83">
                        <c:v>106695.58233130978</c:v>
                      </c:pt>
                      <c:pt idx="84">
                        <c:v>101965.20628360257</c:v>
                      </c:pt>
                      <c:pt idx="85">
                        <c:v>99886.317146039466</c:v>
                      </c:pt>
                      <c:pt idx="86">
                        <c:v>96418.357068373036</c:v>
                      </c:pt>
                      <c:pt idx="87">
                        <c:v>93579.746385693565</c:v>
                      </c:pt>
                      <c:pt idx="88">
                        <c:v>90391.575871280991</c:v>
                      </c:pt>
                      <c:pt idx="89">
                        <c:v>88828.951753239598</c:v>
                      </c:pt>
                      <c:pt idx="90">
                        <c:v>87314.687307762637</c:v>
                      </c:pt>
                      <c:pt idx="91">
                        <c:v>85898.359385119504</c:v>
                      </c:pt>
                      <c:pt idx="92">
                        <c:v>85725.97941968395</c:v>
                      </c:pt>
                      <c:pt idx="93">
                        <c:v>84744.947270206219</c:v>
                      </c:pt>
                      <c:pt idx="94">
                        <c:v>82864.359348439131</c:v>
                      </c:pt>
                      <c:pt idx="95">
                        <c:v>83691.31092485851</c:v>
                      </c:pt>
                      <c:pt idx="96">
                        <c:v>84080.543789591888</c:v>
                      </c:pt>
                      <c:pt idx="97">
                        <c:v>83412.48851319289</c:v>
                      </c:pt>
                      <c:pt idx="98">
                        <c:v>84770.301455146327</c:v>
                      </c:pt>
                      <c:pt idx="99">
                        <c:v>85425.965781421139</c:v>
                      </c:pt>
                      <c:pt idx="100">
                        <c:v>84953.515845130256</c:v>
                      </c:pt>
                      <c:pt idx="101">
                        <c:v>86042.596684155505</c:v>
                      </c:pt>
                      <c:pt idx="102">
                        <c:v>84615.997608573234</c:v>
                      </c:pt>
                      <c:pt idx="103">
                        <c:v>89974.959740015489</c:v>
                      </c:pt>
                      <c:pt idx="104">
                        <c:v>91573.669022623697</c:v>
                      </c:pt>
                      <c:pt idx="105">
                        <c:v>88757.227394949237</c:v>
                      </c:pt>
                      <c:pt idx="106">
                        <c:v>87031.590212648458</c:v>
                      </c:pt>
                      <c:pt idx="107">
                        <c:v>82511.326911457974</c:v>
                      </c:pt>
                      <c:pt idx="108">
                        <c:v>78923.305923005697</c:v>
                      </c:pt>
                      <c:pt idx="109">
                        <c:v>74782.126910415012</c:v>
                      </c:pt>
                      <c:pt idx="110">
                        <c:v>72809.696309238687</c:v>
                      </c:pt>
                      <c:pt idx="111">
                        <c:v>70940.482862670746</c:v>
                      </c:pt>
                      <c:pt idx="112">
                        <c:v>70530.649166586561</c:v>
                      </c:pt>
                      <c:pt idx="113">
                        <c:v>72021.369481410758</c:v>
                      </c:pt>
                      <c:pt idx="114">
                        <c:v>73178.159221375958</c:v>
                      </c:pt>
                      <c:pt idx="115">
                        <c:v>73665.913467050428</c:v>
                      </c:pt>
                      <c:pt idx="116">
                        <c:v>74758.680984146049</c:v>
                      </c:pt>
                      <c:pt idx="117">
                        <c:v>77943.586553298956</c:v>
                      </c:pt>
                    </c:numCache>
                  </c:numRef>
                </c:val>
                <c:smooth val="0"/>
                <c:extLst>
                  <c:ext xmlns:c16="http://schemas.microsoft.com/office/drawing/2014/chart" uri="{C3380CC4-5D6E-409C-BE32-E72D297353CC}">
                    <c16:uniqueId val="{00000003-6792-4E1F-8386-2BF72549C30D}"/>
                  </c:ext>
                </c:extLst>
              </c15:ser>
            </c15:filteredLineSeries>
          </c:ext>
        </c:extLst>
      </c:lineChart>
      <c:dateAx>
        <c:axId val="1825948496"/>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976"/>
        <c:crosses val="autoZero"/>
        <c:auto val="1"/>
        <c:lblOffset val="100"/>
        <c:baseTimeUnit val="months"/>
        <c:majorUnit val="24"/>
        <c:majorTimeUnit val="months"/>
      </c:dateAx>
      <c:valAx>
        <c:axId val="18259489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25948496"/>
        <c:crosses val="autoZero"/>
        <c:crossBetween val="between"/>
      </c:valAx>
      <c:spPr>
        <a:noFill/>
        <a:ln>
          <a:noFill/>
        </a:ln>
        <a:effectLst/>
      </c:spPr>
    </c:plotArea>
    <c:legend>
      <c:legendPos val="r"/>
      <c:layout>
        <c:manualLayout>
          <c:xMode val="edge"/>
          <c:yMode val="edge"/>
          <c:x val="0.73677526267755367"/>
          <c:y val="5.1431704543867675E-2"/>
          <c:w val="0.21472898604894267"/>
          <c:h val="0.2683632947983251"/>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971098265895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8.465726159230097E-2"/>
          <c:y val="0.16947976878612714"/>
          <c:w val="0.85423162729658797"/>
          <c:h val="0.62472495562332153"/>
        </c:manualLayout>
      </c:layout>
      <c:lineChart>
        <c:grouping val="standard"/>
        <c:varyColors val="0"/>
        <c:ser>
          <c:idx val="0"/>
          <c:order val="0"/>
          <c:tx>
            <c:strRef>
              <c:f>'Regression output (redo)'!$AX$4</c:f>
              <c:strCache>
                <c:ptCount val="1"/>
                <c:pt idx="0">
                  <c:v>Actual</c:v>
                </c:pt>
              </c:strCache>
            </c:strRef>
          </c:tx>
          <c:spPr>
            <a:ln w="38100" cap="rnd">
              <a:solidFill>
                <a:srgbClr val="BD1B21"/>
              </a:solidFill>
              <a:prstDash val="solid"/>
              <a:round/>
            </a:ln>
            <a:effectLst/>
          </c:spPr>
          <c:marker>
            <c:symbol val="none"/>
          </c:marker>
          <c:cat>
            <c:numRef>
              <c:f>'Regression output (redo)'!$A$5:$A$272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 (redo)'!$AX$5:$AX$272</c:f>
              <c:numCache>
                <c:formatCode>General</c:formatCode>
                <c:ptCount val="268"/>
                <c:pt idx="0">
                  <c:v>#N/A</c:v>
                </c:pt>
                <c:pt idx="1">
                  <c:v>#N/A</c:v>
                </c:pt>
                <c:pt idx="2">
                  <c:v>#N/A</c:v>
                </c:pt>
                <c:pt idx="3">
                  <c:v>#N/A</c:v>
                </c:pt>
                <c:pt idx="4" formatCode="0.00">
                  <c:v>4.1001294777729826E-2</c:v>
                </c:pt>
                <c:pt idx="5" formatCode="0.00">
                  <c:v>4.1156755721535959E-2</c:v>
                </c:pt>
                <c:pt idx="6" formatCode="0.00">
                  <c:v>3.9472428925777521E-2</c:v>
                </c:pt>
                <c:pt idx="7" formatCode="0.00">
                  <c:v>3.7800589297595284E-2</c:v>
                </c:pt>
                <c:pt idx="8" formatCode="0.00">
                  <c:v>3.5411140583554379E-2</c:v>
                </c:pt>
                <c:pt idx="9" formatCode="0.00">
                  <c:v>3.3037484656784057E-2</c:v>
                </c:pt>
                <c:pt idx="10" formatCode="0.00">
                  <c:v>3.046448087431694E-2</c:v>
                </c:pt>
                <c:pt idx="11" formatCode="0.00">
                  <c:v>2.7902604117702359E-2</c:v>
                </c:pt>
                <c:pt idx="12" formatCode="0.00">
                  <c:v>2.6391945680168581E-2</c:v>
                </c:pt>
                <c:pt idx="13" formatCode="0.00">
                  <c:v>2.4892703862660945E-2</c:v>
                </c:pt>
                <c:pt idx="14" formatCode="0.00">
                  <c:v>2.4268269947800153E-2</c:v>
                </c:pt>
                <c:pt idx="15" formatCode="0.00">
                  <c:v>2.3644999068727884E-2</c:v>
                </c:pt>
                <c:pt idx="16" formatCode="0.00">
                  <c:v>2.3902439024390244E-2</c:v>
                </c:pt>
                <c:pt idx="17" formatCode="0.00">
                  <c:v>2.4158709557801059E-2</c:v>
                </c:pt>
                <c:pt idx="18" formatCode="0.00">
                  <c:v>2.4139207700851536E-2</c:v>
                </c:pt>
                <c:pt idx="19" formatCode="0.00">
                  <c:v>2.411976711948988E-2</c:v>
                </c:pt>
                <c:pt idx="20" formatCode="0.00">
                  <c:v>2.2714298867507594E-2</c:v>
                </c:pt>
                <c:pt idx="21" formatCode="0.00">
                  <c:v>2.1319145032565819E-2</c:v>
                </c:pt>
                <c:pt idx="22" formatCode="0.00">
                  <c:v>2.0143490380660788E-2</c:v>
                </c:pt>
                <c:pt idx="23" formatCode="0.00">
                  <c:v>1.8976507011473319E-2</c:v>
                </c:pt>
                <c:pt idx="24" formatCode="0.00">
                  <c:v>1.8472661545413466E-2</c:v>
                </c:pt>
                <c:pt idx="25" formatCode="0.00">
                  <c:v>1.7976318622174383E-2</c:v>
                </c:pt>
                <c:pt idx="26" formatCode="0.00">
                  <c:v>1.6486716544957664E-2</c:v>
                </c:pt>
                <c:pt idx="27" formatCode="0.00">
                  <c:v>1.5000447507383871E-2</c:v>
                </c:pt>
                <c:pt idx="28" formatCode="0.00">
                  <c:v>1.4531557303772574E-2</c:v>
                </c:pt>
                <c:pt idx="29" formatCode="0.00">
                  <c:v>1.4063755692472542E-2</c:v>
                </c:pt>
                <c:pt idx="30" formatCode="0.00">
                  <c:v>1.3262942172324689E-2</c:v>
                </c:pt>
                <c:pt idx="31" formatCode="0.00">
                  <c:v>1.2465546367920334E-2</c:v>
                </c:pt>
                <c:pt idx="32" formatCode="0.00">
                  <c:v>1.1542390194075587E-2</c:v>
                </c:pt>
                <c:pt idx="33" formatCode="0.00">
                  <c:v>1.0621118012422361E-2</c:v>
                </c:pt>
                <c:pt idx="34" formatCode="0.00">
                  <c:v>9.848016258725811E-3</c:v>
                </c:pt>
                <c:pt idx="35" formatCode="0.00">
                  <c:v>9.0813093980992611E-3</c:v>
                </c:pt>
                <c:pt idx="36" formatCode="0.00">
                  <c:v>9.090510051795276E-3</c:v>
                </c:pt>
                <c:pt idx="37" formatCode="0.00">
                  <c:v>9.0996671921527422E-3</c:v>
                </c:pt>
                <c:pt idx="38" formatCode="0.00">
                  <c:v>8.646024665442141E-3</c:v>
                </c:pt>
                <c:pt idx="39" formatCode="0.00">
                  <c:v>8.1935709294199861E-3</c:v>
                </c:pt>
                <c:pt idx="40" formatCode="0.00">
                  <c:v>8.1603342472907694E-3</c:v>
                </c:pt>
                <c:pt idx="41" formatCode="0.00">
                  <c:v>8.1273310781507513E-3</c:v>
                </c:pt>
                <c:pt idx="42" formatCode="0.00">
                  <c:v>8.6154513888888895E-3</c:v>
                </c:pt>
                <c:pt idx="43" formatCode="0.00">
                  <c:v>9.1043349839284166E-3</c:v>
                </c:pt>
                <c:pt idx="44" formatCode="0.00">
                  <c:v>9.7189695550351281E-3</c:v>
                </c:pt>
                <c:pt idx="45" formatCode="0.00">
                  <c:v>1.0331687884298953E-2</c:v>
                </c:pt>
                <c:pt idx="46" formatCode="0.00">
                  <c:v>1.0306250269966739E-2</c:v>
                </c:pt>
                <c:pt idx="47" formatCode="0.00">
                  <c:v>1.0280937607721474E-2</c:v>
                </c:pt>
                <c:pt idx="48" formatCode="0.00">
                  <c:v>1.0182599355531686E-2</c:v>
                </c:pt>
                <c:pt idx="49" formatCode="0.00">
                  <c:v>1.0084825636192271E-2</c:v>
                </c:pt>
                <c:pt idx="50" formatCode="0.00">
                  <c:v>9.8535001922009143E-3</c:v>
                </c:pt>
                <c:pt idx="51" formatCode="0.00">
                  <c:v>9.6235734968489178E-3</c:v>
                </c:pt>
                <c:pt idx="52" formatCode="0.00">
                  <c:v>9.9329883789973702E-3</c:v>
                </c:pt>
                <c:pt idx="53" formatCode="0.00">
                  <c:v>1.023994592767827E-2</c:v>
                </c:pt>
                <c:pt idx="54" formatCode="0.00">
                  <c:v>1.0596838278806323E-2</c:v>
                </c:pt>
                <c:pt idx="55" formatCode="0.00">
                  <c:v>1.0954153273557773E-2</c:v>
                </c:pt>
                <c:pt idx="56" formatCode="0.00">
                  <c:v>1.0791061262639137E-2</c:v>
                </c:pt>
                <c:pt idx="57" formatCode="0.00">
                  <c:v>1.1902530459231489E-2</c:v>
                </c:pt>
                <c:pt idx="58" formatCode="0.00">
                  <c:v>1.2897707834416697E-2</c:v>
                </c:pt>
                <c:pt idx="59" formatCode="0.00">
                  <c:v>1.5650981400531411E-2</c:v>
                </c:pt>
                <c:pt idx="60" formatCode="0.00">
                  <c:v>1.8142473816324764E-2</c:v>
                </c:pt>
                <c:pt idx="61" formatCode="0.00">
                  <c:v>1.8753791489730481E-2</c:v>
                </c:pt>
                <c:pt idx="62" formatCode="0.00">
                  <c:v>1.7978308026030367E-2</c:v>
                </c:pt>
                <c:pt idx="63" formatCode="0.00">
                  <c:v>1.7350486787204449E-2</c:v>
                </c:pt>
                <c:pt idx="64" formatCode="0.00">
                  <c:v>1.7097363612633778E-2</c:v>
                </c:pt>
                <c:pt idx="65" formatCode="0.00">
                  <c:v>1.6143068488382213E-2</c:v>
                </c:pt>
                <c:pt idx="66" formatCode="0.00">
                  <c:v>1.5662020905923345E-2</c:v>
                </c:pt>
                <c:pt idx="67" formatCode="0.00">
                  <c:v>1.5316257187663357E-2</c:v>
                </c:pt>
                <c:pt idx="68" formatCode="0.00">
                  <c:v>1.500785751702462E-2</c:v>
                </c:pt>
                <c:pt idx="69" formatCode="0.00">
                  <c:v>1.4794089359097665E-2</c:v>
                </c:pt>
                <c:pt idx="70" formatCode="0.00">
                  <c:v>1.448348374660475E-2</c:v>
                </c:pt>
                <c:pt idx="71" formatCode="0.00">
                  <c:v>1.4177793394237527E-2</c:v>
                </c:pt>
                <c:pt idx="72" formatCode="0.00">
                  <c:v>1.3976983220592111E-2</c:v>
                </c:pt>
                <c:pt idx="73" formatCode="0.00">
                  <c:v>1.3965153115100316E-2</c:v>
                </c:pt>
                <c:pt idx="74" formatCode="0.00">
                  <c:v>1.4041126114199982E-2</c:v>
                </c:pt>
                <c:pt idx="75" formatCode="0.00">
                  <c:v>1.3993264799716413E-2</c:v>
                </c:pt>
                <c:pt idx="76" formatCode="0.00">
                  <c:v>1.4181624311355962E-2</c:v>
                </c:pt>
                <c:pt idx="77" formatCode="0.00">
                  <c:v>1.3788499198860603E-2</c:v>
                </c:pt>
                <c:pt idx="78" formatCode="0.00">
                  <c:v>1.3329764453961456E-2</c:v>
                </c:pt>
                <c:pt idx="79" formatCode="0.00">
                  <c:v>1.2926872876810299E-2</c:v>
                </c:pt>
                <c:pt idx="80" formatCode="0.00">
                  <c:v>1.2375749977612607E-2</c:v>
                </c:pt>
                <c:pt idx="81" formatCode="0.00">
                  <c:v>1.1513503877350921E-2</c:v>
                </c:pt>
                <c:pt idx="82" formatCode="0.00">
                  <c:v>1.0909497007057983E-2</c:v>
                </c:pt>
                <c:pt idx="83" formatCode="0.00">
                  <c:v>1.0264668939529875E-2</c:v>
                </c:pt>
                <c:pt idx="84" formatCode="0.00">
                  <c:v>1.0000899442345746E-2</c:v>
                </c:pt>
                <c:pt idx="85" formatCode="0.00">
                  <c:v>9.6066606660666076E-3</c:v>
                </c:pt>
                <c:pt idx="86" formatCode="0.00">
                  <c:v>9.4482448244824473E-3</c:v>
                </c:pt>
                <c:pt idx="87" formatCode="0.00">
                  <c:v>9.1395139513951399E-3</c:v>
                </c:pt>
                <c:pt idx="88" formatCode="0.00">
                  <c:v>8.5962230215827339E-3</c:v>
                </c:pt>
                <c:pt idx="89" formatCode="0.00">
                  <c:v>8.4061371841155242E-3</c:v>
                </c:pt>
                <c:pt idx="90" formatCode="0.00">
                  <c:v>8.383574007220217E-3</c:v>
                </c:pt>
                <c:pt idx="91" formatCode="0.00">
                  <c:v>8.4444444444444454E-3</c:v>
                </c:pt>
                <c:pt idx="92" formatCode="0.00">
                  <c:v>8.1969286359530255E-3</c:v>
                </c:pt>
                <c:pt idx="93" formatCode="0.00">
                  <c:v>8.0018132366273809E-3</c:v>
                </c:pt>
                <c:pt idx="94" formatCode="0.00">
                  <c:v>7.8704710144927529E-3</c:v>
                </c:pt>
                <c:pt idx="95" formatCode="0.00">
                  <c:v>7.8145454545454542E-3</c:v>
                </c:pt>
                <c:pt idx="96" formatCode="0.00">
                  <c:v>7.6727438468550593E-3</c:v>
                </c:pt>
                <c:pt idx="97" formatCode="0.00">
                  <c:v>7.5369188696444859E-3</c:v>
                </c:pt>
                <c:pt idx="98" formatCode="0.00">
                  <c:v>7.6268248175182483E-3</c:v>
                </c:pt>
                <c:pt idx="99" formatCode="0.00">
                  <c:v>8.2268984446477594E-3</c:v>
                </c:pt>
                <c:pt idx="100" formatCode="0.00">
                  <c:v>7.9112534309240621E-3</c:v>
                </c:pt>
                <c:pt idx="101" formatCode="0.00">
                  <c:v>7.851005484460695E-3</c:v>
                </c:pt>
                <c:pt idx="102" formatCode="0.00">
                  <c:v>7.454212454212455E-3</c:v>
                </c:pt>
                <c:pt idx="103" formatCode="0.00">
                  <c:v>7.3531021897810219E-3</c:v>
                </c:pt>
                <c:pt idx="104" formatCode="0.00">
                  <c:v>7.5082116788321171E-3</c:v>
                </c:pt>
                <c:pt idx="105" formatCode="0.00">
                  <c:v>7.8234217749313818E-3</c:v>
                </c:pt>
                <c:pt idx="106" formatCode="0.00">
                  <c:v>7.8792314730100638E-3</c:v>
                </c:pt>
                <c:pt idx="107" formatCode="0.00">
                  <c:v>8.1487226277372257E-3</c:v>
                </c:pt>
                <c:pt idx="108" formatCode="0.00">
                  <c:v>8.2140255009107467E-3</c:v>
                </c:pt>
                <c:pt idx="109" formatCode="0.00">
                  <c:v>8.0508628519527711E-3</c:v>
                </c:pt>
                <c:pt idx="110" formatCode="0.00">
                  <c:v>7.8328792007266116E-3</c:v>
                </c:pt>
                <c:pt idx="111" formatCode="0.00">
                  <c:v>7.7934485896269338E-3</c:v>
                </c:pt>
                <c:pt idx="112" formatCode="0.00">
                  <c:v>7.4289617486338793E-3</c:v>
                </c:pt>
                <c:pt idx="113" formatCode="0.00">
                  <c:v>7.350957155879672E-3</c:v>
                </c:pt>
                <c:pt idx="114" formatCode="0.00">
                  <c:v>7.3090246125797637E-3</c:v>
                </c:pt>
                <c:pt idx="115" formatCode="0.00">
                  <c:v>7.4259597806215719E-3</c:v>
                </c:pt>
                <c:pt idx="116" formatCode="0.00">
                  <c:v>7.6874999999999999E-3</c:v>
                </c:pt>
                <c:pt idx="117" formatCode="0.00">
                  <c:v>8.3878116343490301E-3</c:v>
                </c:pt>
                <c:pt idx="118" formatCode="0.00">
                  <c:v>9.0928505106778086E-3</c:v>
                </c:pt>
                <c:pt idx="119" formatCode="0.00">
                  <c:v>9.9776744186046516E-3</c:v>
                </c:pt>
                <c:pt idx="120" formatCode="0.00">
                  <c:v>1.0214758988560437E-2</c:v>
                </c:pt>
                <c:pt idx="121" formatCode="0.00">
                  <c:v>1.0177167729301816E-2</c:v>
                </c:pt>
              </c:numCache>
            </c:numRef>
          </c:val>
          <c:smooth val="0"/>
          <c:extLst>
            <c:ext xmlns:c16="http://schemas.microsoft.com/office/drawing/2014/chart" uri="{C3380CC4-5D6E-409C-BE32-E72D297353CC}">
              <c16:uniqueId val="{00000000-9C7E-4295-8F31-26C46AB04986}"/>
            </c:ext>
          </c:extLst>
        </c:ser>
        <c:ser>
          <c:idx val="1"/>
          <c:order val="1"/>
          <c:tx>
            <c:strRef>
              <c:f>'Regression output (redo)'!$AZ$4</c:f>
              <c:strCache>
                <c:ptCount val="1"/>
                <c:pt idx="0">
                  <c:v>Eq 1 (spread)</c:v>
                </c:pt>
              </c:strCache>
            </c:strRef>
          </c:tx>
          <c:spPr>
            <a:ln w="38100" cap="rnd">
              <a:solidFill>
                <a:srgbClr val="001E60"/>
              </a:solidFill>
              <a:prstDash val="solid"/>
              <a:round/>
            </a:ln>
            <a:effectLst/>
          </c:spPr>
          <c:marker>
            <c:symbol val="none"/>
          </c:marker>
          <c:cat>
            <c:numRef>
              <c:f>'Regression output (redo)'!$A$5:$A$272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 (redo)'!$AZ$5:$AZ$272</c:f>
              <c:numCache>
                <c:formatCode>General</c:formatCode>
                <c:ptCount val="268"/>
                <c:pt idx="0">
                  <c:v>#N/A</c:v>
                </c:pt>
                <c:pt idx="1">
                  <c:v>#N/A</c:v>
                </c:pt>
                <c:pt idx="2">
                  <c:v>#N/A</c:v>
                </c:pt>
                <c:pt idx="3">
                  <c:v>#N/A</c:v>
                </c:pt>
                <c:pt idx="4" formatCode="0.00">
                  <c:v>33.918414790654204</c:v>
                </c:pt>
                <c:pt idx="5" formatCode="0.00">
                  <c:v>34.20245080077882</c:v>
                </c:pt>
                <c:pt idx="6" formatCode="0.00">
                  <c:v>33.657564874663954</c:v>
                </c:pt>
                <c:pt idx="7" formatCode="0.00">
                  <c:v>33.651775675155257</c:v>
                </c:pt>
                <c:pt idx="8" formatCode="0.00">
                  <c:v>31.323338371221578</c:v>
                </c:pt>
                <c:pt idx="9" formatCode="0.00">
                  <c:v>29.117364999350354</c:v>
                </c:pt>
                <c:pt idx="10" formatCode="0.00">
                  <c:v>28.108869100671544</c:v>
                </c:pt>
                <c:pt idx="11" formatCode="0.00">
                  <c:v>26.639919323408943</c:v>
                </c:pt>
                <c:pt idx="12" formatCode="0.00">
                  <c:v>25.84200713568811</c:v>
                </c:pt>
                <c:pt idx="13" formatCode="0.00">
                  <c:v>24.761515886235809</c:v>
                </c:pt>
                <c:pt idx="14" formatCode="0.00">
                  <c:v>24.828474453888525</c:v>
                </c:pt>
                <c:pt idx="15" formatCode="0.00">
                  <c:v>24.270544648180167</c:v>
                </c:pt>
                <c:pt idx="16" formatCode="0.00">
                  <c:v>23.155074511444514</c:v>
                </c:pt>
                <c:pt idx="17" formatCode="0.00">
                  <c:v>23.412775765208547</c:v>
                </c:pt>
                <c:pt idx="18" formatCode="0.00">
                  <c:v>22.68158117256824</c:v>
                </c:pt>
                <c:pt idx="19" formatCode="0.00">
                  <c:v>22.464969952384308</c:v>
                </c:pt>
                <c:pt idx="20" formatCode="0.00">
                  <c:v>20.542093584102631</c:v>
                </c:pt>
                <c:pt idx="21" formatCode="0.00">
                  <c:v>20.032746441215561</c:v>
                </c:pt>
                <c:pt idx="22" formatCode="0.00">
                  <c:v>18.538712939754411</c:v>
                </c:pt>
                <c:pt idx="23" formatCode="0.00">
                  <c:v>17.784051482890085</c:v>
                </c:pt>
                <c:pt idx="24" formatCode="0.00">
                  <c:v>17.29180273768684</c:v>
                </c:pt>
                <c:pt idx="25" formatCode="0.00">
                  <c:v>17.300982326413962</c:v>
                </c:pt>
                <c:pt idx="26" formatCode="0.00">
                  <c:v>16.714293693861421</c:v>
                </c:pt>
                <c:pt idx="27" formatCode="0.00">
                  <c:v>16.136838719657021</c:v>
                </c:pt>
                <c:pt idx="28" formatCode="0.00">
                  <c:v>15.634001283894422</c:v>
                </c:pt>
                <c:pt idx="29" formatCode="0.00">
                  <c:v>14.985466785185151</c:v>
                </c:pt>
                <c:pt idx="30" formatCode="0.00">
                  <c:v>14.155734328979758</c:v>
                </c:pt>
                <c:pt idx="31" formatCode="0.00">
                  <c:v>13.757044550355854</c:v>
                </c:pt>
                <c:pt idx="32" formatCode="0.00">
                  <c:v>12.983552057914812</c:v>
                </c:pt>
                <c:pt idx="33" formatCode="0.00">
                  <c:v>11.88273927188804</c:v>
                </c:pt>
                <c:pt idx="34" formatCode="0.00">
                  <c:v>11.235276036311619</c:v>
                </c:pt>
                <c:pt idx="35" formatCode="0.00">
                  <c:v>10.771726694269114</c:v>
                </c:pt>
                <c:pt idx="36" formatCode="0.00">
                  <c:v>10.273825857437087</c:v>
                </c:pt>
                <c:pt idx="37" formatCode="0.00">
                  <c:v>10.159618539550861</c:v>
                </c:pt>
                <c:pt idx="38" formatCode="0.00">
                  <c:v>9.7009319668245819</c:v>
                </c:pt>
                <c:pt idx="39" formatCode="0.00">
                  <c:v>9.6319315658294258</c:v>
                </c:pt>
                <c:pt idx="40" formatCode="0.00">
                  <c:v>9.4931728985070354</c:v>
                </c:pt>
                <c:pt idx="41" formatCode="0.00">
                  <c:v>9.3961008667083341</c:v>
                </c:pt>
                <c:pt idx="42" formatCode="0.00">
                  <c:v>9.3101411572993484</c:v>
                </c:pt>
                <c:pt idx="43" formatCode="0.00">
                  <c:v>9.3879385349050875</c:v>
                </c:pt>
                <c:pt idx="44" formatCode="0.00">
                  <c:v>9.2812319405770403</c:v>
                </c:pt>
                <c:pt idx="45" formatCode="0.00">
                  <c:v>9.2272599568009337</c:v>
                </c:pt>
                <c:pt idx="46" formatCode="0.00">
                  <c:v>9.3890388677666294</c:v>
                </c:pt>
                <c:pt idx="47" formatCode="0.00">
                  <c:v>9.4675571333943083</c:v>
                </c:pt>
                <c:pt idx="48" formatCode="0.00">
                  <c:v>9.7935874998896661</c:v>
                </c:pt>
                <c:pt idx="49" formatCode="0.00">
                  <c:v>9.7988460530767068</c:v>
                </c:pt>
                <c:pt idx="50" formatCode="0.00">
                  <c:v>9.9128157037953581</c:v>
                </c:pt>
                <c:pt idx="51" formatCode="0.00">
                  <c:v>9.9080482455077075</c:v>
                </c:pt>
                <c:pt idx="52" formatCode="0.00">
                  <c:v>9.9882036734596209</c:v>
                </c:pt>
                <c:pt idx="53" formatCode="0.00">
                  <c:v>10.115333432736357</c:v>
                </c:pt>
                <c:pt idx="54" formatCode="0.00">
                  <c:v>10.125522842521436</c:v>
                </c:pt>
                <c:pt idx="55" formatCode="0.00">
                  <c:v>10.373754733053344</c:v>
                </c:pt>
                <c:pt idx="56" formatCode="0.00">
                  <c:v>10.273442976635192</c:v>
                </c:pt>
                <c:pt idx="57" formatCode="0.00">
                  <c:v>11.06081114264614</c:v>
                </c:pt>
                <c:pt idx="58" formatCode="0.00">
                  <c:v>12.275272421515648</c:v>
                </c:pt>
                <c:pt idx="59" formatCode="0.00">
                  <c:v>13.920236085966351</c:v>
                </c:pt>
                <c:pt idx="60" formatCode="0.00">
                  <c:v>15.378048737504873</c:v>
                </c:pt>
                <c:pt idx="61" formatCode="0.00">
                  <c:v>14.511467659095983</c:v>
                </c:pt>
                <c:pt idx="62" formatCode="0.00">
                  <c:v>14.550322154548279</c:v>
                </c:pt>
                <c:pt idx="63" formatCode="0.00">
                  <c:v>14.329466864407316</c:v>
                </c:pt>
                <c:pt idx="64" formatCode="0.00">
                  <c:v>14.346674339602711</c:v>
                </c:pt>
                <c:pt idx="65" formatCode="0.00">
                  <c:v>14.967580635472007</c:v>
                </c:pt>
                <c:pt idx="66" formatCode="0.00">
                  <c:v>14.861148685164213</c:v>
                </c:pt>
                <c:pt idx="67" formatCode="0.00">
                  <c:v>14.635526808710997</c:v>
                </c:pt>
                <c:pt idx="68" formatCode="0.00">
                  <c:v>14.558966914270457</c:v>
                </c:pt>
                <c:pt idx="69" formatCode="0.00">
                  <c:v>14.559178232387485</c:v>
                </c:pt>
                <c:pt idx="70" formatCode="0.00">
                  <c:v>14.935750358360131</c:v>
                </c:pt>
                <c:pt idx="71" formatCode="0.00">
                  <c:v>15.444103306508726</c:v>
                </c:pt>
                <c:pt idx="72" formatCode="0.00">
                  <c:v>15.577678210575916</c:v>
                </c:pt>
                <c:pt idx="73" formatCode="0.00">
                  <c:v>15.432100018140289</c:v>
                </c:pt>
                <c:pt idx="74" formatCode="0.00">
                  <c:v>15.480119460210615</c:v>
                </c:pt>
                <c:pt idx="75" formatCode="0.00">
                  <c:v>15.146540680967933</c:v>
                </c:pt>
                <c:pt idx="76" formatCode="0.00">
                  <c:v>15.091789450457577</c:v>
                </c:pt>
                <c:pt idx="77" formatCode="0.00">
                  <c:v>14.761175343040692</c:v>
                </c:pt>
                <c:pt idx="78" formatCode="0.00">
                  <c:v>14.403845913296566</c:v>
                </c:pt>
                <c:pt idx="79" formatCode="0.00">
                  <c:v>14.028258123440672</c:v>
                </c:pt>
                <c:pt idx="80" formatCode="0.00">
                  <c:v>13.328833978932517</c:v>
                </c:pt>
                <c:pt idx="81" formatCode="0.00">
                  <c:v>12.43040606479483</c:v>
                </c:pt>
                <c:pt idx="82" formatCode="0.00">
                  <c:v>11.724347265862022</c:v>
                </c:pt>
                <c:pt idx="83" formatCode="0.00">
                  <c:v>11.107254732369299</c:v>
                </c:pt>
                <c:pt idx="84" formatCode="0.00">
                  <c:v>10.587465337160147</c:v>
                </c:pt>
                <c:pt idx="85" formatCode="0.00">
                  <c:v>10.249092240234607</c:v>
                </c:pt>
                <c:pt idx="86" formatCode="0.00">
                  <c:v>10.081610554318871</c:v>
                </c:pt>
                <c:pt idx="87" formatCode="0.00">
                  <c:v>9.6035627660944893</c:v>
                </c:pt>
                <c:pt idx="88" formatCode="0.00">
                  <c:v>9.1695329391728926</c:v>
                </c:pt>
                <c:pt idx="89" formatCode="0.00">
                  <c:v>9.0150105727472436</c:v>
                </c:pt>
                <c:pt idx="90" formatCode="0.00">
                  <c:v>8.7020177859542454</c:v>
                </c:pt>
                <c:pt idx="91" formatCode="0.00">
                  <c:v>8.4534549580572325</c:v>
                </c:pt>
                <c:pt idx="92" formatCode="0.00">
                  <c:v>8.1654540082457991</c:v>
                </c:pt>
                <c:pt idx="93" formatCode="0.00">
                  <c:v>8.0533954445366813</c:v>
                </c:pt>
                <c:pt idx="94" formatCode="0.00">
                  <c:v>7.9089390677321232</c:v>
                </c:pt>
                <c:pt idx="95" formatCode="0.00">
                  <c:v>7.8089417622835908</c:v>
                </c:pt>
                <c:pt idx="96" formatCode="0.00">
                  <c:v>7.814583356397808</c:v>
                </c:pt>
                <c:pt idx="97" formatCode="0.00">
                  <c:v>7.7251547192530738</c:v>
                </c:pt>
                <c:pt idx="98" formatCode="0.00">
                  <c:v>7.5606167288721835</c:v>
                </c:pt>
                <c:pt idx="99" formatCode="0.00">
                  <c:v>7.6570275320090131</c:v>
                </c:pt>
                <c:pt idx="100" formatCode="0.00">
                  <c:v>7.6926389560468333</c:v>
                </c:pt>
                <c:pt idx="101" formatCode="0.00">
                  <c:v>7.624541911626407</c:v>
                </c:pt>
                <c:pt idx="102" formatCode="0.00">
                  <c:v>7.7628481186031433</c:v>
                </c:pt>
                <c:pt idx="103" formatCode="0.00">
                  <c:v>7.7943399435603231</c:v>
                </c:pt>
                <c:pt idx="104" formatCode="0.00">
                  <c:v>7.7512331975483812</c:v>
                </c:pt>
                <c:pt idx="105" formatCode="0.00">
                  <c:v>7.8721497423747033</c:v>
                </c:pt>
                <c:pt idx="106" formatCode="0.00">
                  <c:v>7.7416283264934345</c:v>
                </c:pt>
                <c:pt idx="107" formatCode="0.00">
                  <c:v>8.209394136862727</c:v>
                </c:pt>
                <c:pt idx="108" formatCode="0.00">
                  <c:v>8.3400427160859465</c:v>
                </c:pt>
                <c:pt idx="109" formatCode="0.00">
                  <c:v>8.0615102084422556</c:v>
                </c:pt>
                <c:pt idx="110" formatCode="0.00">
                  <c:v>7.9047765860716126</c:v>
                </c:pt>
                <c:pt idx="111" formatCode="0.00">
                  <c:v>7.507855041988897</c:v>
                </c:pt>
                <c:pt idx="112" formatCode="0.00">
                  <c:v>7.1879149292354914</c:v>
                </c:pt>
                <c:pt idx="113" formatCode="0.00">
                  <c:v>6.816966901587513</c:v>
                </c:pt>
                <c:pt idx="114" formatCode="0.00">
                  <c:v>6.637164659000792</c:v>
                </c:pt>
                <c:pt idx="115" formatCode="0.00">
                  <c:v>6.4845048320539984</c:v>
                </c:pt>
                <c:pt idx="116" formatCode="0.00">
                  <c:v>6.4825964307524417</c:v>
                </c:pt>
                <c:pt idx="117" formatCode="0.00">
                  <c:v>6.6501726206288785</c:v>
                </c:pt>
                <c:pt idx="118" formatCode="0.00">
                  <c:v>6.7946294541667553</c:v>
                </c:pt>
                <c:pt idx="119" formatCode="0.00">
                  <c:v>6.8526431132139933</c:v>
                </c:pt>
                <c:pt idx="120" formatCode="0.00">
                  <c:v>6.9472517153905393</c:v>
                </c:pt>
                <c:pt idx="121" formatCode="0.00">
                  <c:v>7.2336763977409912</c:v>
                </c:pt>
                <c:pt idx="122" formatCode="0.00">
                  <c:v>7.1237730300245792</c:v>
                </c:pt>
                <c:pt idx="123" formatCode="0.00">
                  <c:v>7.1212294761979678</c:v>
                </c:pt>
                <c:pt idx="124" formatCode="0.00">
                  <c:v>7.1840669848980809</c:v>
                </c:pt>
                <c:pt idx="125" formatCode="0.00">
                  <c:v>7.0983433555957109</c:v>
                </c:pt>
                <c:pt idx="126" formatCode="0.00">
                  <c:v>7.1498083171325808</c:v>
                </c:pt>
                <c:pt idx="127" formatCode="0.00">
                  <c:v>7.0961745792939537</c:v>
                </c:pt>
                <c:pt idx="128" formatCode="0.00">
                  <c:v>7.0515296844211326</c:v>
                </c:pt>
                <c:pt idx="129" formatCode="0.00">
                  <c:v>7.0176252830803136</c:v>
                </c:pt>
                <c:pt idx="130" formatCode="0.00">
                  <c:v>6.9687381391260059</c:v>
                </c:pt>
                <c:pt idx="131" formatCode="0.00">
                  <c:v>6.9443834606818413</c:v>
                </c:pt>
                <c:pt idx="132" formatCode="0.00">
                  <c:v>6.9253898018631528</c:v>
                </c:pt>
                <c:pt idx="133" formatCode="0.00">
                  <c:v>6.9107818258870513</c:v>
                </c:pt>
                <c:pt idx="134" formatCode="0.00">
                  <c:v>6.8797695979966598</c:v>
                </c:pt>
                <c:pt idx="135" formatCode="0.00">
                  <c:v>6.842412629752479</c:v>
                </c:pt>
                <c:pt idx="136" formatCode="0.00">
                  <c:v>6.7658701684672566</c:v>
                </c:pt>
                <c:pt idx="137" formatCode="0.00">
                  <c:v>6.7076004891791294</c:v>
                </c:pt>
                <c:pt idx="138" formatCode="0.00">
                  <c:v>6.6518474004412029</c:v>
                </c:pt>
                <c:pt idx="139" formatCode="0.00">
                  <c:v>6.5731140555068466</c:v>
                </c:pt>
                <c:pt idx="140" formatCode="0.00">
                  <c:v>6.5016473871975995</c:v>
                </c:pt>
                <c:pt idx="141" formatCode="0.00">
                  <c:v>6.4424829852074232</c:v>
                </c:pt>
                <c:pt idx="142" formatCode="0.00">
                  <c:v>6.389729703630473</c:v>
                </c:pt>
                <c:pt idx="143" formatCode="0.00">
                  <c:v>6.3459773277480709</c:v>
                </c:pt>
                <c:pt idx="144" formatCode="0.00">
                  <c:v>6.310643510319796</c:v>
                </c:pt>
                <c:pt idx="145" formatCode="0.00">
                  <c:v>6.2830575144252316</c:v>
                </c:pt>
                <c:pt idx="146" formatCode="0.00">
                  <c:v>6.2614986523152902</c:v>
                </c:pt>
                <c:pt idx="147" formatCode="0.00">
                  <c:v>6.2456499385238642</c:v>
                </c:pt>
                <c:pt idx="148" formatCode="0.00">
                  <c:v>6.2403290282988895</c:v>
                </c:pt>
                <c:pt idx="149" formatCode="0.00">
                  <c:v>6.2498045234801518</c:v>
                </c:pt>
                <c:pt idx="150" formatCode="0.00">
                  <c:v>6.2618345298697715</c:v>
                </c:pt>
                <c:pt idx="151" formatCode="0.00">
                  <c:v>6.2752354502077701</c:v>
                </c:pt>
                <c:pt idx="152" formatCode="0.00">
                  <c:v>6.2884027382063845</c:v>
                </c:pt>
                <c:pt idx="153" formatCode="0.00">
                  <c:v>6.303812540784941</c:v>
                </c:pt>
                <c:pt idx="154" formatCode="0.00">
                  <c:v>6.3189490360094887</c:v>
                </c:pt>
                <c:pt idx="155" formatCode="0.00">
                  <c:v>6.3330155158937158</c:v>
                </c:pt>
                <c:pt idx="156" formatCode="0.00">
                  <c:v>6.3455830945705953</c:v>
                </c:pt>
                <c:pt idx="157" formatCode="0.00">
                  <c:v>6.3576745050527617</c:v>
                </c:pt>
                <c:pt idx="158" formatCode="0.00">
                  <c:v>6.3664835980101424</c:v>
                </c:pt>
                <c:pt idx="159" formatCode="0.00">
                  <c:v>6.3721246582885325</c:v>
                </c:pt>
                <c:pt idx="160" formatCode="0.00">
                  <c:v>6.374329505210004</c:v>
                </c:pt>
                <c:pt idx="161" formatCode="0.00">
                  <c:v>6.3748601699259266</c:v>
                </c:pt>
                <c:pt idx="162" formatCode="0.00">
                  <c:v>6.3712653948465308</c:v>
                </c:pt>
                <c:pt idx="163" formatCode="0.00">
                  <c:v>6.3645553773153054</c:v>
                </c:pt>
                <c:pt idx="164" formatCode="0.00">
                  <c:v>6.3555864965411537</c:v>
                </c:pt>
                <c:pt idx="165" formatCode="0.00">
                  <c:v>6.3428410376718869</c:v>
                </c:pt>
                <c:pt idx="166" formatCode="0.00">
                  <c:v>6.325119535556472</c:v>
                </c:pt>
                <c:pt idx="167" formatCode="0.00">
                  <c:v>6.3037178415392239</c:v>
                </c:pt>
                <c:pt idx="168" formatCode="0.00">
                  <c:v>6.2787409881237757</c:v>
                </c:pt>
                <c:pt idx="169" formatCode="0.00">
                  <c:v>6.2462102357754503</c:v>
                </c:pt>
                <c:pt idx="170" formatCode="0.00">
                  <c:v>6.2098425637272685</c:v>
                </c:pt>
                <c:pt idx="171" formatCode="0.00">
                  <c:v>6.1717758866673336</c:v>
                </c:pt>
                <c:pt idx="172" formatCode="0.00">
                  <c:v>6.131403855661941</c:v>
                </c:pt>
                <c:pt idx="173" formatCode="0.00">
                  <c:v>6.0892825455824706</c:v>
                </c:pt>
                <c:pt idx="174" formatCode="0.00">
                  <c:v>6.044321845179331</c:v>
                </c:pt>
                <c:pt idx="175" formatCode="0.00">
                  <c:v>5.9994826064308313</c:v>
                </c:pt>
                <c:pt idx="176" formatCode="0.00">
                  <c:v>5.95312952696771</c:v>
                </c:pt>
                <c:pt idx="177" formatCode="0.00">
                  <c:v>5.9058530101937725</c:v>
                </c:pt>
                <c:pt idx="178" formatCode="0.00">
                  <c:v>5.8565903932816195</c:v>
                </c:pt>
                <c:pt idx="179" formatCode="0.00">
                  <c:v>5.8071112908869562</c:v>
                </c:pt>
                <c:pt idx="180" formatCode="0.00">
                  <c:v>5.756715664041189</c:v>
                </c:pt>
                <c:pt idx="181" formatCode="0.00">
                  <c:v>5.7057715970334888</c:v>
                </c:pt>
                <c:pt idx="182" formatCode="0.00">
                  <c:v>5.6532156290563922</c:v>
                </c:pt>
                <c:pt idx="183" formatCode="0.00">
                  <c:v>5.6016772198508411</c:v>
                </c:pt>
                <c:pt idx="184" formatCode="0.00">
                  <c:v>5.5495660337044113</c:v>
                </c:pt>
                <c:pt idx="185" formatCode="0.00">
                  <c:v>5.4972632876201013</c:v>
                </c:pt>
                <c:pt idx="186" formatCode="0.00">
                  <c:v>5.4436634619403055</c:v>
                </c:pt>
                <c:pt idx="187" formatCode="0.00">
                  <c:v>5.391299925604331</c:v>
                </c:pt>
                <c:pt idx="188" formatCode="0.00">
                  <c:v>5.3386118340235864</c:v>
                </c:pt>
                <c:pt idx="189" formatCode="0.00">
                  <c:v>5.2858606242750517</c:v>
                </c:pt>
                <c:pt idx="190" formatCode="0.00">
                  <c:v>5.2319147102109564</c:v>
                </c:pt>
                <c:pt idx="191" formatCode="0.00">
                  <c:v>5.1804412854688069</c:v>
                </c:pt>
                <c:pt idx="192" formatCode="0.00">
                  <c:v>5.1287973561114804</c:v>
                </c:pt>
                <c:pt idx="193" formatCode="0.00">
                  <c:v>5.0773425602860671</c:v>
                </c:pt>
                <c:pt idx="194" formatCode="0.00">
                  <c:v>5.0250286193957621</c:v>
                </c:pt>
                <c:pt idx="195" formatCode="0.00">
                  <c:v>4.9741192021285396</c:v>
                </c:pt>
                <c:pt idx="196" formatCode="0.00">
                  <c:v>4.9231712330780306</c:v>
                </c:pt>
                <c:pt idx="197" formatCode="0.00">
                  <c:v>4.8725219892204601</c:v>
                </c:pt>
                <c:pt idx="198" formatCode="0.00">
                  <c:v>4.8211449184553627</c:v>
                </c:pt>
                <c:pt idx="199" formatCode="0.00">
                  <c:v>4.7712050185703134</c:v>
                </c:pt>
                <c:pt idx="200" formatCode="0.00">
                  <c:v>4.7213236524517246</c:v>
                </c:pt>
                <c:pt idx="201" formatCode="0.00">
                  <c:v>4.6718286133125817</c:v>
                </c:pt>
                <c:pt idx="202" formatCode="0.00">
                  <c:v>4.6217063932084672</c:v>
                </c:pt>
                <c:pt idx="203" formatCode="0.00">
                  <c:v>4.5730478304465745</c:v>
                </c:pt>
                <c:pt idx="204" formatCode="0.00">
                  <c:v>4.5244894536343274</c:v>
                </c:pt>
                <c:pt idx="205" formatCode="0.00">
                  <c:v>4.4763713368454727</c:v>
                </c:pt>
                <c:pt idx="206" formatCode="0.00">
                  <c:v>4.4277243043406305</c:v>
                </c:pt>
                <c:pt idx="207" formatCode="0.00">
                  <c:v>4.3805068481867755</c:v>
                </c:pt>
                <c:pt idx="208" formatCode="0.00">
                  <c:v>4.3334385638838038</c:v>
                </c:pt>
                <c:pt idx="209" formatCode="0.00">
                  <c:v>4.2868424398379066</c:v>
                </c:pt>
                <c:pt idx="210" formatCode="0.00">
                  <c:v>4.2397811888251713</c:v>
                </c:pt>
                <c:pt idx="211" formatCode="0.00">
                  <c:v>4.1941294203597677</c:v>
                </c:pt>
                <c:pt idx="212" formatCode="0.00">
                  <c:v>4.1486420665298702</c:v>
                </c:pt>
                <c:pt idx="213" formatCode="0.00">
                  <c:v>4.103643948728422</c:v>
                </c:pt>
                <c:pt idx="214" formatCode="0.00">
                  <c:v>4.0582243573111016</c:v>
                </c:pt>
                <c:pt idx="215" formatCode="0.00">
                  <c:v>4.0141802686354389</c:v>
                </c:pt>
                <c:pt idx="216" formatCode="0.00">
                  <c:v>3.9703284003604531</c:v>
                </c:pt>
                <c:pt idx="217" formatCode="0.00">
                  <c:v>3.9269774619972475</c:v>
                </c:pt>
                <c:pt idx="218" formatCode="0.00">
                  <c:v>3.8832468396106488</c:v>
                </c:pt>
                <c:pt idx="219" formatCode="0.00">
                  <c:v>3.8408533426010534</c:v>
                </c:pt>
                <c:pt idx="220" formatCode="0.00">
                  <c:v>3.7986511158254879</c:v>
                </c:pt>
                <c:pt idx="221" formatCode="0.00">
                  <c:v>3.7569459636348497</c:v>
                </c:pt>
                <c:pt idx="222" formatCode="0.00">
                  <c:v>3.7149222230410559</c:v>
                </c:pt>
                <c:pt idx="223" formatCode="0.00">
                  <c:v>3.6741676001259318</c:v>
                </c:pt>
                <c:pt idx="224" formatCode="0.00">
                  <c:v>3.6336155543121005</c:v>
                </c:pt>
                <c:pt idx="225" formatCode="0.00">
                  <c:v>3.5935939752233348</c:v>
                </c:pt>
                <c:pt idx="226" formatCode="0.00">
                  <c:v>3.5533040413103878</c:v>
                </c:pt>
                <c:pt idx="227" formatCode="0.00">
                  <c:v>3.5140395525704888</c:v>
                </c:pt>
                <c:pt idx="228" formatCode="0.00">
                  <c:v>3.4749796043791035</c:v>
                </c:pt>
                <c:pt idx="229" formatCode="0.00">
                  <c:v>3.4379479236865702</c:v>
                </c:pt>
                <c:pt idx="230" formatCode="0.00">
                  <c:v>3.3997332843418406</c:v>
                </c:pt>
                <c:pt idx="231" formatCode="0.00">
                  <c:v>3.3643128274059872</c:v>
                </c:pt>
                <c:pt idx="232" formatCode="0.00">
                  <c:v>3.3278315967596579</c:v>
                </c:pt>
                <c:pt idx="233" formatCode="0.00">
                  <c:v>3.2936146799444548</c:v>
                </c:pt>
                <c:pt idx="234" formatCode="0.00">
                  <c:v>3.2585002200770492</c:v>
                </c:pt>
                <c:pt idx="235" formatCode="0.00">
                  <c:v>3.2246024470373289</c:v>
                </c:pt>
                <c:pt idx="236" formatCode="0.00">
                  <c:v>3.1896449437328296</c:v>
                </c:pt>
                <c:pt idx="237" formatCode="0.00">
                  <c:v>3.1570595584804861</c:v>
                </c:pt>
                <c:pt idx="238" formatCode="0.00">
                  <c:v>3.1236050639633213</c:v>
                </c:pt>
                <c:pt idx="239" formatCode="0.00">
                  <c:v>3.091363440534395</c:v>
                </c:pt>
                <c:pt idx="240" formatCode="0.00">
                  <c:v>3.0581888491774931</c:v>
                </c:pt>
                <c:pt idx="241" formatCode="0.00">
                  <c:v>3.0268834322664526</c:v>
                </c:pt>
                <c:pt idx="242" formatCode="0.00">
                  <c:v>2.9947620014192413</c:v>
                </c:pt>
                <c:pt idx="243" formatCode="0.00">
                  <c:v>2.9637808379963486</c:v>
                </c:pt>
                <c:pt idx="244" formatCode="0.00">
                  <c:v>2.9319059236021148</c:v>
                </c:pt>
                <c:pt idx="245" formatCode="0.00">
                  <c:v>2.9019898239428148</c:v>
                </c:pt>
                <c:pt idx="246" formatCode="0.00">
                  <c:v>2.871300362384098</c:v>
                </c:pt>
                <c:pt idx="247" formatCode="0.00">
                  <c:v>2.8417065101376973</c:v>
                </c:pt>
                <c:pt idx="248" formatCode="0.00">
                  <c:v>2.8112541508234652</c:v>
                </c:pt>
                <c:pt idx="249" formatCode="0.00">
                  <c:v>2.7826535939911858</c:v>
                </c:pt>
                <c:pt idx="250" formatCode="0.00">
                  <c:v>2.7533186633445372</c:v>
                </c:pt>
                <c:pt idx="251" formatCode="0.00">
                  <c:v>2.725041322693496</c:v>
                </c:pt>
                <c:pt idx="252" formatCode="0.00">
                  <c:v>2.695984903319351</c:v>
                </c:pt>
                <c:pt idx="253" formatCode="0.00">
                  <c:v>2.6685474401605545</c:v>
                </c:pt>
                <c:pt idx="254" formatCode="0.00">
                  <c:v>2.6404126265641001</c:v>
                </c:pt>
                <c:pt idx="255" formatCode="0.00">
                  <c:v>2.6133150887262846</c:v>
                </c:pt>
                <c:pt idx="256" formatCode="0.00">
                  <c:v>2.585492527574897</c:v>
                </c:pt>
                <c:pt idx="257" formatCode="0.00">
                  <c:v>2.5590747726618259</c:v>
                </c:pt>
                <c:pt idx="258" formatCode="0.00">
                  <c:v>2.532004360940411</c:v>
                </c:pt>
                <c:pt idx="259" formatCode="0.00">
                  <c:v>2.5058984233374204</c:v>
                </c:pt>
                <c:pt idx="260" formatCode="0.00">
                  <c:v>2.4790792242058166</c:v>
                </c:pt>
                <c:pt idx="261" formatCode="0.00">
                  <c:v>2.4537990895189159</c:v>
                </c:pt>
                <c:pt idx="262" formatCode="0.00">
                  <c:v>2.4278916839511813</c:v>
                </c:pt>
                <c:pt idx="263" formatCode="0.00">
                  <c:v>2.40293469333325</c:v>
                </c:pt>
                <c:pt idx="264" formatCode="0.00">
                  <c:v>2.3773226636409897</c:v>
                </c:pt>
                <c:pt idx="265" formatCode="0.00">
                  <c:v>2.3529896835305917</c:v>
                </c:pt>
                <c:pt idx="266" formatCode="0.00">
                  <c:v>2.3280647310244214</c:v>
                </c:pt>
                <c:pt idx="267" formatCode="0.00">
                  <c:v>2.3040292555851578</c:v>
                </c:pt>
              </c:numCache>
            </c:numRef>
          </c:val>
          <c:smooth val="0"/>
          <c:extLst>
            <c:ext xmlns:c16="http://schemas.microsoft.com/office/drawing/2014/chart" uri="{C3380CC4-5D6E-409C-BE32-E72D297353CC}">
              <c16:uniqueId val="{00000001-9C7E-4295-8F31-26C46AB04986}"/>
            </c:ext>
          </c:extLst>
        </c:ser>
        <c:ser>
          <c:idx val="2"/>
          <c:order val="2"/>
          <c:tx>
            <c:strRef>
              <c:f>'Regression output (redo)'!$BB$4</c:f>
              <c:strCache>
                <c:ptCount val="1"/>
                <c:pt idx="0">
                  <c:v>Eq 2 (short)</c:v>
                </c:pt>
              </c:strCache>
            </c:strRef>
          </c:tx>
          <c:spPr>
            <a:ln w="28575" cap="rnd">
              <a:solidFill>
                <a:srgbClr val="D1A21E"/>
              </a:solidFill>
              <a:round/>
            </a:ln>
            <a:effectLst/>
          </c:spPr>
          <c:marker>
            <c:symbol val="none"/>
          </c:marker>
          <c:cat>
            <c:numRef>
              <c:f>'Regression output (redo)'!$A$5:$A$272</c:f>
              <c:numCache>
                <c:formatCode>m/d/yyyy</c:formatCode>
                <c:ptCount val="268"/>
                <c:pt idx="0">
                  <c:v>34366</c:v>
                </c:pt>
                <c:pt idx="1">
                  <c:v>34455</c:v>
                </c:pt>
                <c:pt idx="2">
                  <c:v>34547</c:v>
                </c:pt>
                <c:pt idx="3">
                  <c:v>34639</c:v>
                </c:pt>
                <c:pt idx="4">
                  <c:v>34731</c:v>
                </c:pt>
                <c:pt idx="5">
                  <c:v>34820</c:v>
                </c:pt>
                <c:pt idx="6">
                  <c:v>34912</c:v>
                </c:pt>
                <c:pt idx="7">
                  <c:v>35004</c:v>
                </c:pt>
                <c:pt idx="8">
                  <c:v>35096</c:v>
                </c:pt>
                <c:pt idx="9">
                  <c:v>35186</c:v>
                </c:pt>
                <c:pt idx="10">
                  <c:v>35278</c:v>
                </c:pt>
                <c:pt idx="11">
                  <c:v>35370</c:v>
                </c:pt>
                <c:pt idx="12">
                  <c:v>35462</c:v>
                </c:pt>
                <c:pt idx="13">
                  <c:v>35551</c:v>
                </c:pt>
                <c:pt idx="14">
                  <c:v>35643</c:v>
                </c:pt>
                <c:pt idx="15">
                  <c:v>35735</c:v>
                </c:pt>
                <c:pt idx="16">
                  <c:v>35827</c:v>
                </c:pt>
                <c:pt idx="17">
                  <c:v>35916</c:v>
                </c:pt>
                <c:pt idx="18">
                  <c:v>36008</c:v>
                </c:pt>
                <c:pt idx="19">
                  <c:v>36100</c:v>
                </c:pt>
                <c:pt idx="20">
                  <c:v>36192</c:v>
                </c:pt>
                <c:pt idx="21">
                  <c:v>36281</c:v>
                </c:pt>
                <c:pt idx="22">
                  <c:v>36373</c:v>
                </c:pt>
                <c:pt idx="23">
                  <c:v>36465</c:v>
                </c:pt>
                <c:pt idx="24">
                  <c:v>36557</c:v>
                </c:pt>
                <c:pt idx="25">
                  <c:v>36647</c:v>
                </c:pt>
                <c:pt idx="26">
                  <c:v>36739</c:v>
                </c:pt>
                <c:pt idx="27">
                  <c:v>36831</c:v>
                </c:pt>
                <c:pt idx="28">
                  <c:v>36923</c:v>
                </c:pt>
                <c:pt idx="29">
                  <c:v>37012</c:v>
                </c:pt>
                <c:pt idx="30">
                  <c:v>37104</c:v>
                </c:pt>
                <c:pt idx="31">
                  <c:v>37196</c:v>
                </c:pt>
                <c:pt idx="32">
                  <c:v>37288</c:v>
                </c:pt>
                <c:pt idx="33">
                  <c:v>37377</c:v>
                </c:pt>
                <c:pt idx="34">
                  <c:v>37469</c:v>
                </c:pt>
                <c:pt idx="35">
                  <c:v>37561</c:v>
                </c:pt>
                <c:pt idx="36">
                  <c:v>37653</c:v>
                </c:pt>
                <c:pt idx="37">
                  <c:v>37742</c:v>
                </c:pt>
                <c:pt idx="38">
                  <c:v>37834</c:v>
                </c:pt>
                <c:pt idx="39">
                  <c:v>37926</c:v>
                </c:pt>
                <c:pt idx="40">
                  <c:v>38018</c:v>
                </c:pt>
                <c:pt idx="41">
                  <c:v>38108</c:v>
                </c:pt>
                <c:pt idx="42">
                  <c:v>38200</c:v>
                </c:pt>
                <c:pt idx="43">
                  <c:v>38292</c:v>
                </c:pt>
                <c:pt idx="44">
                  <c:v>38384</c:v>
                </c:pt>
                <c:pt idx="45">
                  <c:v>38473</c:v>
                </c:pt>
                <c:pt idx="46">
                  <c:v>38565</c:v>
                </c:pt>
                <c:pt idx="47">
                  <c:v>38657</c:v>
                </c:pt>
                <c:pt idx="48">
                  <c:v>38749</c:v>
                </c:pt>
                <c:pt idx="49">
                  <c:v>38838</c:v>
                </c:pt>
                <c:pt idx="50">
                  <c:v>38930</c:v>
                </c:pt>
                <c:pt idx="51">
                  <c:v>39022</c:v>
                </c:pt>
                <c:pt idx="52">
                  <c:v>39114</c:v>
                </c:pt>
                <c:pt idx="53">
                  <c:v>39203</c:v>
                </c:pt>
                <c:pt idx="54">
                  <c:v>39295</c:v>
                </c:pt>
                <c:pt idx="55">
                  <c:v>39387</c:v>
                </c:pt>
                <c:pt idx="56">
                  <c:v>39479</c:v>
                </c:pt>
                <c:pt idx="57">
                  <c:v>39569</c:v>
                </c:pt>
                <c:pt idx="58">
                  <c:v>39661</c:v>
                </c:pt>
                <c:pt idx="59">
                  <c:v>39753</c:v>
                </c:pt>
                <c:pt idx="60">
                  <c:v>39845</c:v>
                </c:pt>
                <c:pt idx="61">
                  <c:v>39934</c:v>
                </c:pt>
                <c:pt idx="62">
                  <c:v>40026</c:v>
                </c:pt>
                <c:pt idx="63">
                  <c:v>40118</c:v>
                </c:pt>
                <c:pt idx="64">
                  <c:v>40210</c:v>
                </c:pt>
                <c:pt idx="65">
                  <c:v>40299</c:v>
                </c:pt>
                <c:pt idx="66">
                  <c:v>40391</c:v>
                </c:pt>
                <c:pt idx="67">
                  <c:v>40483</c:v>
                </c:pt>
                <c:pt idx="68">
                  <c:v>40575</c:v>
                </c:pt>
                <c:pt idx="69">
                  <c:v>40664</c:v>
                </c:pt>
                <c:pt idx="70">
                  <c:v>40756</c:v>
                </c:pt>
                <c:pt idx="71">
                  <c:v>40848</c:v>
                </c:pt>
                <c:pt idx="72">
                  <c:v>40940</c:v>
                </c:pt>
                <c:pt idx="73">
                  <c:v>41030</c:v>
                </c:pt>
                <c:pt idx="74">
                  <c:v>41122</c:v>
                </c:pt>
                <c:pt idx="75">
                  <c:v>41214</c:v>
                </c:pt>
                <c:pt idx="76">
                  <c:v>41306</c:v>
                </c:pt>
                <c:pt idx="77">
                  <c:v>41395</c:v>
                </c:pt>
                <c:pt idx="78">
                  <c:v>41487</c:v>
                </c:pt>
                <c:pt idx="79">
                  <c:v>41579</c:v>
                </c:pt>
                <c:pt idx="80">
                  <c:v>41671</c:v>
                </c:pt>
                <c:pt idx="81">
                  <c:v>41760</c:v>
                </c:pt>
                <c:pt idx="82">
                  <c:v>41852</c:v>
                </c:pt>
                <c:pt idx="83">
                  <c:v>41944</c:v>
                </c:pt>
                <c:pt idx="84">
                  <c:v>42036</c:v>
                </c:pt>
                <c:pt idx="85">
                  <c:v>42125</c:v>
                </c:pt>
                <c:pt idx="86">
                  <c:v>42217</c:v>
                </c:pt>
                <c:pt idx="87">
                  <c:v>42309</c:v>
                </c:pt>
                <c:pt idx="88">
                  <c:v>42401</c:v>
                </c:pt>
                <c:pt idx="89">
                  <c:v>42491</c:v>
                </c:pt>
                <c:pt idx="90">
                  <c:v>42583</c:v>
                </c:pt>
                <c:pt idx="91">
                  <c:v>42675</c:v>
                </c:pt>
                <c:pt idx="92">
                  <c:v>42767</c:v>
                </c:pt>
                <c:pt idx="93">
                  <c:v>42856</c:v>
                </c:pt>
                <c:pt idx="94">
                  <c:v>42948</c:v>
                </c:pt>
                <c:pt idx="95">
                  <c:v>43040</c:v>
                </c:pt>
                <c:pt idx="96">
                  <c:v>43132</c:v>
                </c:pt>
                <c:pt idx="97">
                  <c:v>43221</c:v>
                </c:pt>
                <c:pt idx="98">
                  <c:v>43313</c:v>
                </c:pt>
                <c:pt idx="99">
                  <c:v>43405</c:v>
                </c:pt>
                <c:pt idx="100">
                  <c:v>43497</c:v>
                </c:pt>
                <c:pt idx="101">
                  <c:v>43586</c:v>
                </c:pt>
                <c:pt idx="102">
                  <c:v>43678</c:v>
                </c:pt>
                <c:pt idx="103">
                  <c:v>43770</c:v>
                </c:pt>
                <c:pt idx="104">
                  <c:v>43862</c:v>
                </c:pt>
                <c:pt idx="105">
                  <c:v>43952</c:v>
                </c:pt>
                <c:pt idx="106">
                  <c:v>44044</c:v>
                </c:pt>
                <c:pt idx="107">
                  <c:v>44136</c:v>
                </c:pt>
                <c:pt idx="108">
                  <c:v>44228</c:v>
                </c:pt>
                <c:pt idx="109">
                  <c:v>44317</c:v>
                </c:pt>
                <c:pt idx="110">
                  <c:v>44409</c:v>
                </c:pt>
                <c:pt idx="111">
                  <c:v>44501</c:v>
                </c:pt>
                <c:pt idx="112">
                  <c:v>44593</c:v>
                </c:pt>
                <c:pt idx="113">
                  <c:v>44682</c:v>
                </c:pt>
                <c:pt idx="114">
                  <c:v>44774</c:v>
                </c:pt>
                <c:pt idx="115">
                  <c:v>44866</c:v>
                </c:pt>
                <c:pt idx="116">
                  <c:v>44958</c:v>
                </c:pt>
                <c:pt idx="117">
                  <c:v>45047</c:v>
                </c:pt>
                <c:pt idx="118">
                  <c:v>45139</c:v>
                </c:pt>
                <c:pt idx="119">
                  <c:v>45231</c:v>
                </c:pt>
                <c:pt idx="120">
                  <c:v>45323</c:v>
                </c:pt>
                <c:pt idx="121">
                  <c:v>45413</c:v>
                </c:pt>
                <c:pt idx="122">
                  <c:v>45505</c:v>
                </c:pt>
                <c:pt idx="123">
                  <c:v>45597</c:v>
                </c:pt>
                <c:pt idx="124">
                  <c:v>45689</c:v>
                </c:pt>
                <c:pt idx="125">
                  <c:v>45778</c:v>
                </c:pt>
                <c:pt idx="126">
                  <c:v>45870</c:v>
                </c:pt>
                <c:pt idx="127">
                  <c:v>45962</c:v>
                </c:pt>
                <c:pt idx="128">
                  <c:v>46054</c:v>
                </c:pt>
                <c:pt idx="129">
                  <c:v>46143</c:v>
                </c:pt>
                <c:pt idx="130">
                  <c:v>46235</c:v>
                </c:pt>
                <c:pt idx="131">
                  <c:v>46327</c:v>
                </c:pt>
                <c:pt idx="132">
                  <c:v>46419</c:v>
                </c:pt>
                <c:pt idx="133">
                  <c:v>46508</c:v>
                </c:pt>
                <c:pt idx="134">
                  <c:v>46600</c:v>
                </c:pt>
                <c:pt idx="135">
                  <c:v>46692</c:v>
                </c:pt>
                <c:pt idx="136">
                  <c:v>46784</c:v>
                </c:pt>
                <c:pt idx="137">
                  <c:v>46874</c:v>
                </c:pt>
                <c:pt idx="138">
                  <c:v>46966</c:v>
                </c:pt>
                <c:pt idx="139">
                  <c:v>47058</c:v>
                </c:pt>
                <c:pt idx="140">
                  <c:v>47150</c:v>
                </c:pt>
                <c:pt idx="141">
                  <c:v>47239</c:v>
                </c:pt>
                <c:pt idx="142">
                  <c:v>47331</c:v>
                </c:pt>
                <c:pt idx="143">
                  <c:v>47423</c:v>
                </c:pt>
                <c:pt idx="144">
                  <c:v>47515</c:v>
                </c:pt>
                <c:pt idx="145">
                  <c:v>47604</c:v>
                </c:pt>
                <c:pt idx="146">
                  <c:v>47696</c:v>
                </c:pt>
                <c:pt idx="147">
                  <c:v>47788</c:v>
                </c:pt>
                <c:pt idx="148">
                  <c:v>47880</c:v>
                </c:pt>
                <c:pt idx="149">
                  <c:v>47969</c:v>
                </c:pt>
                <c:pt idx="150">
                  <c:v>48061</c:v>
                </c:pt>
                <c:pt idx="151">
                  <c:v>48153</c:v>
                </c:pt>
                <c:pt idx="152">
                  <c:v>48245</c:v>
                </c:pt>
                <c:pt idx="153">
                  <c:v>48335</c:v>
                </c:pt>
                <c:pt idx="154">
                  <c:v>48427</c:v>
                </c:pt>
                <c:pt idx="155">
                  <c:v>48519</c:v>
                </c:pt>
                <c:pt idx="156">
                  <c:v>48611</c:v>
                </c:pt>
                <c:pt idx="157">
                  <c:v>48700</c:v>
                </c:pt>
                <c:pt idx="158">
                  <c:v>48792</c:v>
                </c:pt>
                <c:pt idx="159">
                  <c:v>48884</c:v>
                </c:pt>
                <c:pt idx="160">
                  <c:v>48976</c:v>
                </c:pt>
                <c:pt idx="161">
                  <c:v>49065</c:v>
                </c:pt>
                <c:pt idx="162">
                  <c:v>49157</c:v>
                </c:pt>
                <c:pt idx="163">
                  <c:v>49249</c:v>
                </c:pt>
                <c:pt idx="164">
                  <c:v>49341</c:v>
                </c:pt>
                <c:pt idx="165">
                  <c:v>49430</c:v>
                </c:pt>
                <c:pt idx="166">
                  <c:v>49522</c:v>
                </c:pt>
                <c:pt idx="167">
                  <c:v>49614</c:v>
                </c:pt>
                <c:pt idx="168">
                  <c:v>49706</c:v>
                </c:pt>
                <c:pt idx="169">
                  <c:v>49796</c:v>
                </c:pt>
                <c:pt idx="170">
                  <c:v>49888</c:v>
                </c:pt>
                <c:pt idx="171">
                  <c:v>49980</c:v>
                </c:pt>
                <c:pt idx="172">
                  <c:v>50072</c:v>
                </c:pt>
                <c:pt idx="173">
                  <c:v>50161</c:v>
                </c:pt>
                <c:pt idx="174">
                  <c:v>50253</c:v>
                </c:pt>
                <c:pt idx="175">
                  <c:v>50345</c:v>
                </c:pt>
                <c:pt idx="176">
                  <c:v>50437</c:v>
                </c:pt>
                <c:pt idx="177">
                  <c:v>50526</c:v>
                </c:pt>
                <c:pt idx="178">
                  <c:v>50618</c:v>
                </c:pt>
                <c:pt idx="179">
                  <c:v>50710</c:v>
                </c:pt>
                <c:pt idx="180">
                  <c:v>50802</c:v>
                </c:pt>
                <c:pt idx="181">
                  <c:v>50891</c:v>
                </c:pt>
                <c:pt idx="182">
                  <c:v>50983</c:v>
                </c:pt>
                <c:pt idx="183">
                  <c:v>51075</c:v>
                </c:pt>
                <c:pt idx="184">
                  <c:v>51167</c:v>
                </c:pt>
                <c:pt idx="185">
                  <c:v>51257</c:v>
                </c:pt>
                <c:pt idx="186">
                  <c:v>51349</c:v>
                </c:pt>
                <c:pt idx="187">
                  <c:v>51441</c:v>
                </c:pt>
                <c:pt idx="188">
                  <c:v>51533</c:v>
                </c:pt>
                <c:pt idx="189">
                  <c:v>51622</c:v>
                </c:pt>
                <c:pt idx="190">
                  <c:v>51714</c:v>
                </c:pt>
                <c:pt idx="191">
                  <c:v>51806</c:v>
                </c:pt>
                <c:pt idx="192">
                  <c:v>51898</c:v>
                </c:pt>
                <c:pt idx="193">
                  <c:v>51987</c:v>
                </c:pt>
                <c:pt idx="194">
                  <c:v>52079</c:v>
                </c:pt>
                <c:pt idx="195">
                  <c:v>52171</c:v>
                </c:pt>
                <c:pt idx="196">
                  <c:v>52263</c:v>
                </c:pt>
                <c:pt idx="197">
                  <c:v>52352</c:v>
                </c:pt>
                <c:pt idx="198">
                  <c:v>52444</c:v>
                </c:pt>
                <c:pt idx="199">
                  <c:v>52536</c:v>
                </c:pt>
                <c:pt idx="200">
                  <c:v>52628</c:v>
                </c:pt>
                <c:pt idx="201">
                  <c:v>52718</c:v>
                </c:pt>
                <c:pt idx="202">
                  <c:v>52810</c:v>
                </c:pt>
                <c:pt idx="203">
                  <c:v>52902</c:v>
                </c:pt>
                <c:pt idx="204">
                  <c:v>52994</c:v>
                </c:pt>
                <c:pt idx="205">
                  <c:v>53083</c:v>
                </c:pt>
                <c:pt idx="206">
                  <c:v>53175</c:v>
                </c:pt>
                <c:pt idx="207">
                  <c:v>53267</c:v>
                </c:pt>
                <c:pt idx="208">
                  <c:v>53359</c:v>
                </c:pt>
                <c:pt idx="209">
                  <c:v>53448</c:v>
                </c:pt>
                <c:pt idx="210">
                  <c:v>53540</c:v>
                </c:pt>
                <c:pt idx="211">
                  <c:v>53632</c:v>
                </c:pt>
                <c:pt idx="212">
                  <c:v>53724</c:v>
                </c:pt>
                <c:pt idx="213">
                  <c:v>53813</c:v>
                </c:pt>
                <c:pt idx="214">
                  <c:v>53905</c:v>
                </c:pt>
                <c:pt idx="215">
                  <c:v>53997</c:v>
                </c:pt>
                <c:pt idx="216">
                  <c:v>54089</c:v>
                </c:pt>
                <c:pt idx="217">
                  <c:v>54179</c:v>
                </c:pt>
                <c:pt idx="218">
                  <c:v>54271</c:v>
                </c:pt>
                <c:pt idx="219">
                  <c:v>54363</c:v>
                </c:pt>
                <c:pt idx="220">
                  <c:v>54455</c:v>
                </c:pt>
                <c:pt idx="221">
                  <c:v>54544</c:v>
                </c:pt>
                <c:pt idx="222">
                  <c:v>54636</c:v>
                </c:pt>
                <c:pt idx="223">
                  <c:v>54728</c:v>
                </c:pt>
                <c:pt idx="224">
                  <c:v>54820</c:v>
                </c:pt>
                <c:pt idx="225">
                  <c:v>54909</c:v>
                </c:pt>
                <c:pt idx="226">
                  <c:v>55001</c:v>
                </c:pt>
                <c:pt idx="227">
                  <c:v>55093</c:v>
                </c:pt>
                <c:pt idx="228">
                  <c:v>55185</c:v>
                </c:pt>
                <c:pt idx="229">
                  <c:v>55274</c:v>
                </c:pt>
                <c:pt idx="230">
                  <c:v>55366</c:v>
                </c:pt>
                <c:pt idx="231">
                  <c:v>55458</c:v>
                </c:pt>
                <c:pt idx="232">
                  <c:v>55550</c:v>
                </c:pt>
                <c:pt idx="233">
                  <c:v>55640</c:v>
                </c:pt>
                <c:pt idx="234">
                  <c:v>55732</c:v>
                </c:pt>
                <c:pt idx="235">
                  <c:v>55824</c:v>
                </c:pt>
                <c:pt idx="236">
                  <c:v>55916</c:v>
                </c:pt>
                <c:pt idx="237">
                  <c:v>56005</c:v>
                </c:pt>
                <c:pt idx="238">
                  <c:v>56097</c:v>
                </c:pt>
                <c:pt idx="239">
                  <c:v>56189</c:v>
                </c:pt>
                <c:pt idx="240">
                  <c:v>56281</c:v>
                </c:pt>
                <c:pt idx="241">
                  <c:v>56370</c:v>
                </c:pt>
                <c:pt idx="242">
                  <c:v>56462</c:v>
                </c:pt>
                <c:pt idx="243">
                  <c:v>56554</c:v>
                </c:pt>
                <c:pt idx="244">
                  <c:v>56646</c:v>
                </c:pt>
                <c:pt idx="245">
                  <c:v>56735</c:v>
                </c:pt>
                <c:pt idx="246">
                  <c:v>56827</c:v>
                </c:pt>
                <c:pt idx="247">
                  <c:v>56919</c:v>
                </c:pt>
                <c:pt idx="248">
                  <c:v>57011</c:v>
                </c:pt>
                <c:pt idx="249">
                  <c:v>57101</c:v>
                </c:pt>
                <c:pt idx="250">
                  <c:v>57193</c:v>
                </c:pt>
                <c:pt idx="251">
                  <c:v>57285</c:v>
                </c:pt>
                <c:pt idx="252">
                  <c:v>57377</c:v>
                </c:pt>
                <c:pt idx="253">
                  <c:v>57466</c:v>
                </c:pt>
                <c:pt idx="254">
                  <c:v>57558</c:v>
                </c:pt>
                <c:pt idx="255">
                  <c:v>57650</c:v>
                </c:pt>
                <c:pt idx="256">
                  <c:v>57742</c:v>
                </c:pt>
                <c:pt idx="257">
                  <c:v>57831</c:v>
                </c:pt>
                <c:pt idx="258">
                  <c:v>57923</c:v>
                </c:pt>
                <c:pt idx="259">
                  <c:v>58015</c:v>
                </c:pt>
                <c:pt idx="260">
                  <c:v>58107</c:v>
                </c:pt>
                <c:pt idx="261">
                  <c:v>58196</c:v>
                </c:pt>
                <c:pt idx="262">
                  <c:v>58288</c:v>
                </c:pt>
                <c:pt idx="263">
                  <c:v>58380</c:v>
                </c:pt>
                <c:pt idx="264">
                  <c:v>58472</c:v>
                </c:pt>
                <c:pt idx="265">
                  <c:v>58562</c:v>
                </c:pt>
                <c:pt idx="266">
                  <c:v>58654</c:v>
                </c:pt>
                <c:pt idx="267">
                  <c:v>58746</c:v>
                </c:pt>
              </c:numCache>
            </c:numRef>
          </c:cat>
          <c:val>
            <c:numRef>
              <c:f>'Regression output (redo)'!$BB$5:$BB$272</c:f>
              <c:numCache>
                <c:formatCode>General</c:formatCode>
                <c:ptCount val="268"/>
                <c:pt idx="0">
                  <c:v>#N/A</c:v>
                </c:pt>
                <c:pt idx="1">
                  <c:v>#N/A</c:v>
                </c:pt>
                <c:pt idx="2">
                  <c:v>#N/A</c:v>
                </c:pt>
                <c:pt idx="3">
                  <c:v>#N/A</c:v>
                </c:pt>
                <c:pt idx="4" formatCode="0.00">
                  <c:v>3.8882468301944986E-2</c:v>
                </c:pt>
                <c:pt idx="5" formatCode="0.00">
                  <c:v>3.8298492316016619E-2</c:v>
                </c:pt>
                <c:pt idx="6" formatCode="0.00">
                  <c:v>3.6568169292597492E-2</c:v>
                </c:pt>
                <c:pt idx="7" formatCode="0.00">
                  <c:v>3.5303669085729156E-2</c:v>
                </c:pt>
                <c:pt idx="8" formatCode="0.00">
                  <c:v>3.1492253758335927E-2</c:v>
                </c:pt>
                <c:pt idx="9" formatCode="0.00">
                  <c:v>2.9256732492174645E-2</c:v>
                </c:pt>
                <c:pt idx="10" formatCode="0.00">
                  <c:v>2.8342228114746158E-2</c:v>
                </c:pt>
                <c:pt idx="11" formatCode="0.00">
                  <c:v>2.6536227196736692E-2</c:v>
                </c:pt>
                <c:pt idx="12" formatCode="0.00">
                  <c:v>2.5009140850237706E-2</c:v>
                </c:pt>
                <c:pt idx="13" formatCode="0.00">
                  <c:v>2.3736457935901976E-2</c:v>
                </c:pt>
                <c:pt idx="14" formatCode="0.00">
                  <c:v>2.440524107604566E-2</c:v>
                </c:pt>
                <c:pt idx="15" formatCode="0.00">
                  <c:v>2.3805060581766714E-2</c:v>
                </c:pt>
                <c:pt idx="16" formatCode="0.00">
                  <c:v>2.2596076960723726E-2</c:v>
                </c:pt>
                <c:pt idx="17" formatCode="0.00">
                  <c:v>2.3043344645890418E-2</c:v>
                </c:pt>
                <c:pt idx="18" formatCode="0.00">
                  <c:v>2.2357751914638218E-2</c:v>
                </c:pt>
                <c:pt idx="19" formatCode="0.00">
                  <c:v>2.1672989865235283E-2</c:v>
                </c:pt>
                <c:pt idx="20" formatCode="0.00">
                  <c:v>1.9499074822765312E-2</c:v>
                </c:pt>
                <c:pt idx="21" formatCode="0.00">
                  <c:v>1.9357433910668076E-2</c:v>
                </c:pt>
                <c:pt idx="22" formatCode="0.00">
                  <c:v>1.792219342614524E-2</c:v>
                </c:pt>
                <c:pt idx="23" formatCode="0.00">
                  <c:v>1.744434364478592E-2</c:v>
                </c:pt>
                <c:pt idx="24" formatCode="0.00">
                  <c:v>1.7277048337042682E-2</c:v>
                </c:pt>
                <c:pt idx="25" formatCode="0.00">
                  <c:v>1.7466866892963197E-2</c:v>
                </c:pt>
                <c:pt idx="26" formatCode="0.00">
                  <c:v>1.6640062165524858E-2</c:v>
                </c:pt>
                <c:pt idx="27" formatCode="0.00">
                  <c:v>1.6109213339905528E-2</c:v>
                </c:pt>
                <c:pt idx="28" formatCode="0.00">
                  <c:v>1.5625812007487909E-2</c:v>
                </c:pt>
                <c:pt idx="29" formatCode="0.00">
                  <c:v>1.4969415621584964E-2</c:v>
                </c:pt>
                <c:pt idx="30" formatCode="0.00">
                  <c:v>1.4125197507238939E-2</c:v>
                </c:pt>
                <c:pt idx="31" formatCode="0.00">
                  <c:v>1.3822017721884768E-2</c:v>
                </c:pt>
                <c:pt idx="32" formatCode="0.00">
                  <c:v>1.3067002156134558E-2</c:v>
                </c:pt>
                <c:pt idx="33" formatCode="0.00">
                  <c:v>1.2542171622678833E-2</c:v>
                </c:pt>
                <c:pt idx="34" formatCode="0.00">
                  <c:v>1.2371586147791146E-2</c:v>
                </c:pt>
                <c:pt idx="35" formatCode="0.00">
                  <c:v>1.210442157818618E-2</c:v>
                </c:pt>
                <c:pt idx="36" formatCode="0.00">
                  <c:v>1.1654588780421932E-2</c:v>
                </c:pt>
                <c:pt idx="37" formatCode="0.00">
                  <c:v>1.1453549606576408E-2</c:v>
                </c:pt>
                <c:pt idx="38" formatCode="0.00">
                  <c:v>1.0708455437201753E-2</c:v>
                </c:pt>
                <c:pt idx="39" formatCode="0.00">
                  <c:v>1.0596413606288718E-2</c:v>
                </c:pt>
                <c:pt idx="40" formatCode="0.00">
                  <c:v>1.0252973900013753E-2</c:v>
                </c:pt>
                <c:pt idx="41" formatCode="0.00">
                  <c:v>1.0092892850566641E-2</c:v>
                </c:pt>
                <c:pt idx="42" formatCode="0.00">
                  <c:v>1.0100759214623379E-2</c:v>
                </c:pt>
                <c:pt idx="43" formatCode="0.00">
                  <c:v>1.0235015335626749E-2</c:v>
                </c:pt>
                <c:pt idx="44" formatCode="0.00">
                  <c:v>1.0185574043892521E-2</c:v>
                </c:pt>
                <c:pt idx="45" formatCode="0.00">
                  <c:v>9.9979596745955988E-3</c:v>
                </c:pt>
                <c:pt idx="46" formatCode="0.00">
                  <c:v>9.9875122372146408E-3</c:v>
                </c:pt>
                <c:pt idx="47" formatCode="0.00">
                  <c:v>9.9352293609531305E-3</c:v>
                </c:pt>
                <c:pt idx="48" formatCode="0.00">
                  <c:v>1.0375601139021503E-2</c:v>
                </c:pt>
                <c:pt idx="49" formatCode="0.00">
                  <c:v>1.0598830135823963E-2</c:v>
                </c:pt>
                <c:pt idx="50" formatCode="0.00">
                  <c:v>1.0977781992295287E-2</c:v>
                </c:pt>
                <c:pt idx="51" formatCode="0.00">
                  <c:v>1.091098164018383E-2</c:v>
                </c:pt>
                <c:pt idx="52" formatCode="0.00">
                  <c:v>1.0954261508942856E-2</c:v>
                </c:pt>
                <c:pt idx="53" formatCode="0.00">
                  <c:v>1.1042651052001461E-2</c:v>
                </c:pt>
                <c:pt idx="54" formatCode="0.00">
                  <c:v>1.0876830739813801E-2</c:v>
                </c:pt>
                <c:pt idx="55" formatCode="0.00">
                  <c:v>1.0874773450975163E-2</c:v>
                </c:pt>
                <c:pt idx="56" formatCode="0.00">
                  <c:v>1.070704211292527E-2</c:v>
                </c:pt>
                <c:pt idx="57" formatCode="0.00">
                  <c:v>1.064291194697505E-2</c:v>
                </c:pt>
                <c:pt idx="58" formatCode="0.00">
                  <c:v>1.120606430952471E-2</c:v>
                </c:pt>
                <c:pt idx="59" formatCode="0.00">
                  <c:v>1.2210405988894155E-2</c:v>
                </c:pt>
                <c:pt idx="60" formatCode="0.00">
                  <c:v>1.2757086825862608E-2</c:v>
                </c:pt>
                <c:pt idx="61" formatCode="0.00">
                  <c:v>1.2992394549112964E-2</c:v>
                </c:pt>
                <c:pt idx="62" formatCode="0.00">
                  <c:v>1.4015949813079676E-2</c:v>
                </c:pt>
                <c:pt idx="63" formatCode="0.00">
                  <c:v>1.4037265015800555E-2</c:v>
                </c:pt>
                <c:pt idx="64" formatCode="0.00">
                  <c:v>1.4415258429656252E-2</c:v>
                </c:pt>
                <c:pt idx="65" formatCode="0.00">
                  <c:v>1.5304589210850206E-2</c:v>
                </c:pt>
                <c:pt idx="66" formatCode="0.00">
                  <c:v>1.5102826305303841E-2</c:v>
                </c:pt>
                <c:pt idx="67" formatCode="0.00">
                  <c:v>1.4861939131860576E-2</c:v>
                </c:pt>
                <c:pt idx="68" formatCode="0.00">
                  <c:v>1.492156077840024E-2</c:v>
                </c:pt>
                <c:pt idx="69" formatCode="0.00">
                  <c:v>1.4759118951944315E-2</c:v>
                </c:pt>
                <c:pt idx="70" formatCode="0.00">
                  <c:v>1.5406495617487722E-2</c:v>
                </c:pt>
                <c:pt idx="71" formatCode="0.00">
                  <c:v>1.6397209077175942E-2</c:v>
                </c:pt>
                <c:pt idx="72" formatCode="0.00">
                  <c:v>1.6440594861516656E-2</c:v>
                </c:pt>
                <c:pt idx="73" formatCode="0.00">
                  <c:v>1.594639994749231E-2</c:v>
                </c:pt>
                <c:pt idx="74" formatCode="0.00">
                  <c:v>1.5492533307285287E-2</c:v>
                </c:pt>
                <c:pt idx="75" formatCode="0.00">
                  <c:v>1.5012031627476458E-2</c:v>
                </c:pt>
                <c:pt idx="76" formatCode="0.00">
                  <c:v>1.5046773385408716E-2</c:v>
                </c:pt>
                <c:pt idx="77" formatCode="0.00">
                  <c:v>1.5036249003945476E-2</c:v>
                </c:pt>
                <c:pt idx="78" formatCode="0.00">
                  <c:v>1.4854809038540277E-2</c:v>
                </c:pt>
                <c:pt idx="79" formatCode="0.00">
                  <c:v>1.4474639123459174E-2</c:v>
                </c:pt>
                <c:pt idx="80" formatCode="0.00">
                  <c:v>1.3339949050260992E-2</c:v>
                </c:pt>
                <c:pt idx="81" formatCode="0.00">
                  <c:v>1.2161711338900339E-2</c:v>
                </c:pt>
                <c:pt idx="82" formatCode="0.00">
                  <c:v>1.1346573272774727E-2</c:v>
                </c:pt>
                <c:pt idx="83" formatCode="0.00">
                  <c:v>1.0701899211892352E-2</c:v>
                </c:pt>
                <c:pt idx="84" formatCode="0.00">
                  <c:v>1.023445343260194E-2</c:v>
                </c:pt>
                <c:pt idx="85" formatCode="0.00">
                  <c:v>1.0082933902143255E-2</c:v>
                </c:pt>
                <c:pt idx="86" formatCode="0.00">
                  <c:v>1.0160936728892964E-2</c:v>
                </c:pt>
                <c:pt idx="87" formatCode="0.00">
                  <c:v>9.6418705535276737E-3</c:v>
                </c:pt>
                <c:pt idx="88" formatCode="0.00">
                  <c:v>9.2478310280098078E-3</c:v>
                </c:pt>
                <c:pt idx="89" formatCode="0.00">
                  <c:v>9.0331193668970397E-3</c:v>
                </c:pt>
                <c:pt idx="90" formatCode="0.00">
                  <c:v>8.6928954683897323E-3</c:v>
                </c:pt>
                <c:pt idx="91" formatCode="0.00">
                  <c:v>8.4082350732753181E-3</c:v>
                </c:pt>
                <c:pt idx="92" formatCode="0.00">
                  <c:v>8.1338160193330407E-3</c:v>
                </c:pt>
                <c:pt idx="93" formatCode="0.00">
                  <c:v>7.934024823596739E-3</c:v>
                </c:pt>
                <c:pt idx="94" formatCode="0.00">
                  <c:v>7.6762387931917919E-3</c:v>
                </c:pt>
                <c:pt idx="95" formatCode="0.00">
                  <c:v>7.5915091252763411E-3</c:v>
                </c:pt>
                <c:pt idx="96" formatCode="0.00">
                  <c:v>7.6546735575649689E-3</c:v>
                </c:pt>
                <c:pt idx="97" formatCode="0.00">
                  <c:v>7.3590797860728484E-3</c:v>
                </c:pt>
                <c:pt idx="98" formatCode="0.00">
                  <c:v>7.1263689784478567E-3</c:v>
                </c:pt>
                <c:pt idx="99" formatCode="0.00">
                  <c:v>7.211097199823692E-3</c:v>
                </c:pt>
                <c:pt idx="100" formatCode="0.00">
                  <c:v>7.0613492156932052E-3</c:v>
                </c:pt>
                <c:pt idx="101" formatCode="0.00">
                  <c:v>6.8820656827181647E-3</c:v>
                </c:pt>
                <c:pt idx="102" formatCode="0.00">
                  <c:v>7.0130780243483366E-3</c:v>
                </c:pt>
                <c:pt idx="103" formatCode="0.00">
                  <c:v>6.9197028131135364E-3</c:v>
                </c:pt>
                <c:pt idx="104" formatCode="0.00">
                  <c:v>6.7833765727773531E-3</c:v>
                </c:pt>
                <c:pt idx="105" formatCode="0.00">
                  <c:v>7.1312713340986661E-3</c:v>
                </c:pt>
                <c:pt idx="106" formatCode="0.00">
                  <c:v>7.4381069015367601E-3</c:v>
                </c:pt>
                <c:pt idx="107" formatCode="0.00">
                  <c:v>8.6821175546752949E-3</c:v>
                </c:pt>
                <c:pt idx="108" formatCode="0.00">
                  <c:v>8.9205410858148471E-3</c:v>
                </c:pt>
                <c:pt idx="109" formatCode="0.00">
                  <c:v>8.4016657609726399E-3</c:v>
                </c:pt>
                <c:pt idx="110" formatCode="0.00">
                  <c:v>8.0777370680759075E-3</c:v>
                </c:pt>
                <c:pt idx="111" formatCode="0.00">
                  <c:v>7.6410320682624979E-3</c:v>
                </c:pt>
                <c:pt idx="112" formatCode="0.00">
                  <c:v>7.2712874589619825E-3</c:v>
                </c:pt>
                <c:pt idx="113" formatCode="0.00">
                  <c:v>6.834187691000285E-3</c:v>
                </c:pt>
                <c:pt idx="114" formatCode="0.00">
                  <c:v>6.7964979369534604E-3</c:v>
                </c:pt>
                <c:pt idx="115" formatCode="0.00">
                  <c:v>6.8429611017974392E-3</c:v>
                </c:pt>
                <c:pt idx="116" formatCode="0.00">
                  <c:v>7.245716969487101E-3</c:v>
                </c:pt>
                <c:pt idx="117" formatCode="0.00">
                  <c:v>7.4931967715201001E-3</c:v>
                </c:pt>
                <c:pt idx="118" formatCode="0.00">
                  <c:v>7.7194323815676239E-3</c:v>
                </c:pt>
                <c:pt idx="119" formatCode="0.00">
                  <c:v>7.6225526729144077E-3</c:v>
                </c:pt>
                <c:pt idx="120" formatCode="0.00">
                  <c:v>7.6964114271445829E-3</c:v>
                </c:pt>
                <c:pt idx="121" formatCode="0.00">
                  <c:v>8.3511203393082187E-3</c:v>
                </c:pt>
                <c:pt idx="122" formatCode="0.00">
                  <c:v>8.4385960864535835E-3</c:v>
                </c:pt>
                <c:pt idx="123" formatCode="0.00">
                  <c:v>8.6811454744638028E-3</c:v>
                </c:pt>
                <c:pt idx="124" formatCode="0.00">
                  <c:v>8.8952884823292142E-3</c:v>
                </c:pt>
                <c:pt idx="125" formatCode="0.00">
                  <c:v>8.9189213742427321E-3</c:v>
                </c:pt>
                <c:pt idx="126" formatCode="0.00">
                  <c:v>8.9370143765015748E-3</c:v>
                </c:pt>
                <c:pt idx="127" formatCode="0.00">
                  <c:v>8.9021201867984009E-3</c:v>
                </c:pt>
                <c:pt idx="128" formatCode="0.00">
                  <c:v>8.8596625511473889E-3</c:v>
                </c:pt>
                <c:pt idx="129" formatCode="0.00">
                  <c:v>8.8105721462794374E-3</c:v>
                </c:pt>
                <c:pt idx="130" formatCode="0.00">
                  <c:v>8.7503143405742237E-3</c:v>
                </c:pt>
                <c:pt idx="131" formatCode="0.00">
                  <c:v>8.7157458411263548E-3</c:v>
                </c:pt>
                <c:pt idx="132" formatCode="0.00">
                  <c:v>8.6800861120570373E-3</c:v>
                </c:pt>
                <c:pt idx="133" formatCode="0.00">
                  <c:v>8.636369168384582E-3</c:v>
                </c:pt>
                <c:pt idx="134" formatCode="0.00">
                  <c:v>8.5622919160344285E-3</c:v>
                </c:pt>
                <c:pt idx="135" formatCode="0.00">
                  <c:v>8.4618579714337942E-3</c:v>
                </c:pt>
                <c:pt idx="136" formatCode="0.00">
                  <c:v>8.3244080884137314E-3</c:v>
                </c:pt>
                <c:pt idx="137" formatCode="0.00">
                  <c:v>8.2223860433622252E-3</c:v>
                </c:pt>
                <c:pt idx="138" formatCode="0.00">
                  <c:v>8.1259765079259791E-3</c:v>
                </c:pt>
                <c:pt idx="139" formatCode="0.00">
                  <c:v>8.0111052001537713E-3</c:v>
                </c:pt>
                <c:pt idx="140" formatCode="0.00">
                  <c:v>7.9203885068647745E-3</c:v>
                </c:pt>
                <c:pt idx="141" formatCode="0.00">
                  <c:v>7.8555842671306619E-3</c:v>
                </c:pt>
                <c:pt idx="142" formatCode="0.00">
                  <c:v>7.8088670207363082E-3</c:v>
                </c:pt>
                <c:pt idx="143" formatCode="0.00">
                  <c:v>7.7686508076792267E-3</c:v>
                </c:pt>
                <c:pt idx="144" formatCode="0.00">
                  <c:v>7.7320740109415483E-3</c:v>
                </c:pt>
                <c:pt idx="145" formatCode="0.00">
                  <c:v>7.6964224523443057E-3</c:v>
                </c:pt>
                <c:pt idx="146" formatCode="0.00">
                  <c:v>7.6620804780382175E-3</c:v>
                </c:pt>
                <c:pt idx="147" formatCode="0.00">
                  <c:v>7.6259412970988748E-3</c:v>
                </c:pt>
                <c:pt idx="148" formatCode="0.00">
                  <c:v>7.5957102977118763E-3</c:v>
                </c:pt>
                <c:pt idx="149" formatCode="0.00">
                  <c:v>7.580903120335547E-3</c:v>
                </c:pt>
                <c:pt idx="150" formatCode="0.00">
                  <c:v>7.5679062756949852E-3</c:v>
                </c:pt>
                <c:pt idx="151" formatCode="0.00">
                  <c:v>7.5539879114274594E-3</c:v>
                </c:pt>
                <c:pt idx="152" formatCode="0.00">
                  <c:v>7.5409099385321124E-3</c:v>
                </c:pt>
                <c:pt idx="153" formatCode="0.00">
                  <c:v>7.5311065048368027E-3</c:v>
                </c:pt>
                <c:pt idx="154" formatCode="0.00">
                  <c:v>7.5237784835630256E-3</c:v>
                </c:pt>
                <c:pt idx="155" formatCode="0.00">
                  <c:v>7.5152312009830313E-3</c:v>
                </c:pt>
                <c:pt idx="156" formatCode="0.00">
                  <c:v>7.5071567920287855E-3</c:v>
                </c:pt>
                <c:pt idx="157" formatCode="0.00">
                  <c:v>7.5007517658425733E-3</c:v>
                </c:pt>
                <c:pt idx="158" formatCode="0.00">
                  <c:v>7.4955379925587123E-3</c:v>
                </c:pt>
                <c:pt idx="159" formatCode="0.00">
                  <c:v>7.4890101031841816E-3</c:v>
                </c:pt>
                <c:pt idx="160" formatCode="0.00">
                  <c:v>7.482914062853595E-3</c:v>
                </c:pt>
                <c:pt idx="161" formatCode="0.00">
                  <c:v>7.4782858873348916E-3</c:v>
                </c:pt>
                <c:pt idx="162" formatCode="0.00">
                  <c:v>7.4743419897187156E-3</c:v>
                </c:pt>
                <c:pt idx="163" formatCode="0.00">
                  <c:v>7.468833130411523E-3</c:v>
                </c:pt>
                <c:pt idx="164" formatCode="0.00">
                  <c:v>7.4641041039645349E-3</c:v>
                </c:pt>
                <c:pt idx="165" formatCode="0.00">
                  <c:v>7.4616310455591032E-3</c:v>
                </c:pt>
                <c:pt idx="166" formatCode="0.00">
                  <c:v>7.4611254319166985E-3</c:v>
                </c:pt>
                <c:pt idx="167" formatCode="0.00">
                  <c:v>7.460161006187075E-3</c:v>
                </c:pt>
                <c:pt idx="168" formatCode="0.00">
                  <c:v>7.4601079466462888E-3</c:v>
                </c:pt>
                <c:pt idx="169" formatCode="0.00">
                  <c:v>7.4609885329603668E-3</c:v>
                </c:pt>
                <c:pt idx="170" formatCode="0.00">
                  <c:v>7.4628029679423965E-3</c:v>
                </c:pt>
                <c:pt idx="171" formatCode="0.00">
                  <c:v>7.4652622033313373E-3</c:v>
                </c:pt>
                <c:pt idx="172" formatCode="0.00">
                  <c:v>7.4683075345239585E-3</c:v>
                </c:pt>
                <c:pt idx="173" formatCode="0.00">
                  <c:v>7.4719503527310976E-3</c:v>
                </c:pt>
                <c:pt idx="174" formatCode="0.00">
                  <c:v>7.4760538300282977E-3</c:v>
                </c:pt>
                <c:pt idx="175" formatCode="0.00">
                  <c:v>7.4806264499344809E-3</c:v>
                </c:pt>
                <c:pt idx="176" formatCode="0.00">
                  <c:v>7.4856141228251552E-3</c:v>
                </c:pt>
                <c:pt idx="177" formatCode="0.00">
                  <c:v>7.4911231727658265E-3</c:v>
                </c:pt>
                <c:pt idx="178" formatCode="0.00">
                  <c:v>7.497199383908788E-3</c:v>
                </c:pt>
                <c:pt idx="179" formatCode="0.00">
                  <c:v>7.5036124202282591E-3</c:v>
                </c:pt>
                <c:pt idx="180" formatCode="0.00">
                  <c:v>7.5103401077084471E-3</c:v>
                </c:pt>
                <c:pt idx="181" formatCode="0.00">
                  <c:v>7.5173075573189748E-3</c:v>
                </c:pt>
                <c:pt idx="182" formatCode="0.00">
                  <c:v>7.5245645373636996E-3</c:v>
                </c:pt>
                <c:pt idx="183" formatCode="0.00">
                  <c:v>7.5320776663369508E-3</c:v>
                </c:pt>
                <c:pt idx="184" formatCode="0.00">
                  <c:v>7.5397925453312897E-3</c:v>
                </c:pt>
                <c:pt idx="185" formatCode="0.00">
                  <c:v>7.5477098724658354E-3</c:v>
                </c:pt>
                <c:pt idx="186" formatCode="0.00">
                  <c:v>7.5558048792213504E-3</c:v>
                </c:pt>
                <c:pt idx="187" formatCode="0.00">
                  <c:v>7.5641257160452826E-3</c:v>
                </c:pt>
                <c:pt idx="188" formatCode="0.00">
                  <c:v>7.5725625491044335E-3</c:v>
                </c:pt>
                <c:pt idx="189" formatCode="0.00">
                  <c:v>7.5810057780957606E-3</c:v>
                </c:pt>
                <c:pt idx="190" formatCode="0.00">
                  <c:v>7.5892829124159684E-3</c:v>
                </c:pt>
                <c:pt idx="191" formatCode="0.00">
                  <c:v>7.5977160210060858E-3</c:v>
                </c:pt>
                <c:pt idx="192" formatCode="0.00">
                  <c:v>7.6062374372818332E-3</c:v>
                </c:pt>
                <c:pt idx="193" formatCode="0.00">
                  <c:v>7.6149168988606337E-3</c:v>
                </c:pt>
                <c:pt idx="194" formatCode="0.00">
                  <c:v>7.6236924048440598E-3</c:v>
                </c:pt>
                <c:pt idx="195" formatCode="0.00">
                  <c:v>7.6325784485702817E-3</c:v>
                </c:pt>
                <c:pt idx="196" formatCode="0.00">
                  <c:v>7.6415525812292264E-3</c:v>
                </c:pt>
                <c:pt idx="197" formatCode="0.00">
                  <c:v>7.6506226815132158E-3</c:v>
                </c:pt>
                <c:pt idx="198" formatCode="0.00">
                  <c:v>7.659776531895532E-3</c:v>
                </c:pt>
                <c:pt idx="199" formatCode="0.00">
                  <c:v>7.668986761790765E-3</c:v>
                </c:pt>
                <c:pt idx="200" formatCode="0.00">
                  <c:v>7.6783241714012858E-3</c:v>
                </c:pt>
                <c:pt idx="201" formatCode="0.00">
                  <c:v>7.6876978390133608E-3</c:v>
                </c:pt>
                <c:pt idx="202" formatCode="0.00">
                  <c:v>7.6971332332279978E-3</c:v>
                </c:pt>
                <c:pt idx="203" formatCode="0.00">
                  <c:v>7.7066411967957951E-3</c:v>
                </c:pt>
                <c:pt idx="204" formatCode="0.00">
                  <c:v>7.7161890950481109E-3</c:v>
                </c:pt>
                <c:pt idx="205" formatCode="0.00">
                  <c:v>7.7257794317854948E-3</c:v>
                </c:pt>
                <c:pt idx="206" formatCode="0.00">
                  <c:v>7.7354380029859178E-3</c:v>
                </c:pt>
                <c:pt idx="207" formatCode="0.00">
                  <c:v>7.7451312050981855E-3</c:v>
                </c:pt>
                <c:pt idx="208" formatCode="0.00">
                  <c:v>7.7548680072770781E-3</c:v>
                </c:pt>
                <c:pt idx="209" formatCode="0.00">
                  <c:v>7.7646496017448729E-3</c:v>
                </c:pt>
                <c:pt idx="210" formatCode="0.00">
                  <c:v>7.7744563213060702E-3</c:v>
                </c:pt>
                <c:pt idx="211" formatCode="0.00">
                  <c:v>7.7842994752876761E-3</c:v>
                </c:pt>
                <c:pt idx="212" formatCode="0.00">
                  <c:v>7.794187453909837E-3</c:v>
                </c:pt>
                <c:pt idx="213" formatCode="0.00">
                  <c:v>7.8040992016669419E-3</c:v>
                </c:pt>
                <c:pt idx="214" formatCode="0.00">
                  <c:v>7.8140011690017112E-3</c:v>
                </c:pt>
                <c:pt idx="215" formatCode="0.00">
                  <c:v>7.8239479815766406E-3</c:v>
                </c:pt>
                <c:pt idx="216" formatCode="0.00">
                  <c:v>7.8339218095694121E-3</c:v>
                </c:pt>
                <c:pt idx="217" formatCode="0.00">
                  <c:v>7.8439224161974269E-3</c:v>
                </c:pt>
                <c:pt idx="218" formatCode="0.00">
                  <c:v>7.8539359049226935E-3</c:v>
                </c:pt>
                <c:pt idx="219" formatCode="0.00">
                  <c:v>7.8639795809807254E-3</c:v>
                </c:pt>
                <c:pt idx="220" formatCode="0.00">
                  <c:v>7.8739996038786168E-3</c:v>
                </c:pt>
                <c:pt idx="221" formatCode="0.00">
                  <c:v>7.8840615282949177E-3</c:v>
                </c:pt>
                <c:pt idx="222" formatCode="0.00">
                  <c:v>7.8941514278047832E-3</c:v>
                </c:pt>
                <c:pt idx="223" formatCode="0.00">
                  <c:v>7.9042062659833417E-3</c:v>
                </c:pt>
                <c:pt idx="224" formatCode="0.00">
                  <c:v>7.9142889498975254E-3</c:v>
                </c:pt>
                <c:pt idx="225" formatCode="0.00">
                  <c:v>7.9244167611410149E-3</c:v>
                </c:pt>
                <c:pt idx="226" formatCode="0.00">
                  <c:v>7.9346510963504754E-3</c:v>
                </c:pt>
                <c:pt idx="227" formatCode="0.00">
                  <c:v>7.9448914246270548E-3</c:v>
                </c:pt>
                <c:pt idx="228" formatCode="0.00">
                  <c:v>7.955149616226051E-3</c:v>
                </c:pt>
                <c:pt idx="229" formatCode="0.00">
                  <c:v>7.9650809456822888E-3</c:v>
                </c:pt>
                <c:pt idx="230" formatCode="0.00">
                  <c:v>7.9742766850796967E-3</c:v>
                </c:pt>
                <c:pt idx="231" formatCode="0.00">
                  <c:v>7.9834626509896912E-3</c:v>
                </c:pt>
                <c:pt idx="232" formatCode="0.00">
                  <c:v>7.992566750000589E-3</c:v>
                </c:pt>
                <c:pt idx="233" formatCode="0.00">
                  <c:v>8.0016296599590246E-3</c:v>
                </c:pt>
                <c:pt idx="234" formatCode="0.00">
                  <c:v>8.0107760698581477E-3</c:v>
                </c:pt>
                <c:pt idx="235" formatCode="0.00">
                  <c:v>8.019816387988753E-3</c:v>
                </c:pt>
                <c:pt idx="236" formatCode="0.00">
                  <c:v>8.0286267226329228E-3</c:v>
                </c:pt>
                <c:pt idx="237" formatCode="0.00">
                  <c:v>8.0375033015134666E-3</c:v>
                </c:pt>
                <c:pt idx="238" formatCode="0.00">
                  <c:v>8.046377665040249E-3</c:v>
                </c:pt>
                <c:pt idx="239" formatCode="0.00">
                  <c:v>8.0552739754147402E-3</c:v>
                </c:pt>
                <c:pt idx="240" formatCode="0.00">
                  <c:v>8.064160429119371E-3</c:v>
                </c:pt>
                <c:pt idx="241" formatCode="0.00">
                  <c:v>8.0730881564705474E-3</c:v>
                </c:pt>
                <c:pt idx="242" formatCode="0.00">
                  <c:v>8.082017325243598E-3</c:v>
                </c:pt>
                <c:pt idx="243" formatCode="0.00">
                  <c:v>8.0909162317064753E-3</c:v>
                </c:pt>
                <c:pt idx="244" formatCode="0.00">
                  <c:v>8.099749145328114E-3</c:v>
                </c:pt>
                <c:pt idx="245" formatCode="0.00">
                  <c:v>8.108558823177037E-3</c:v>
                </c:pt>
                <c:pt idx="246" formatCode="0.00">
                  <c:v>8.1173811358703045E-3</c:v>
                </c:pt>
                <c:pt idx="247" formatCode="0.00">
                  <c:v>8.1261857721754947E-3</c:v>
                </c:pt>
                <c:pt idx="248" formatCode="0.00">
                  <c:v>8.134887906242453E-3</c:v>
                </c:pt>
                <c:pt idx="249" formatCode="0.00">
                  <c:v>8.1436388251284603E-3</c:v>
                </c:pt>
                <c:pt idx="250" formatCode="0.00">
                  <c:v>8.1523712271939393E-3</c:v>
                </c:pt>
                <c:pt idx="251" formatCode="0.00">
                  <c:v>8.16109736203878E-3</c:v>
                </c:pt>
                <c:pt idx="252" formatCode="0.00">
                  <c:v>8.1698871765895874E-3</c:v>
                </c:pt>
                <c:pt idx="253" formatCode="0.00">
                  <c:v>8.1786385266541129E-3</c:v>
                </c:pt>
                <c:pt idx="254" formatCode="0.00">
                  <c:v>8.1873892696156456E-3</c:v>
                </c:pt>
                <c:pt idx="255" formatCode="0.00">
                  <c:v>8.1961961081456289E-3</c:v>
                </c:pt>
                <c:pt idx="256" formatCode="0.00">
                  <c:v>8.2051092628491785E-3</c:v>
                </c:pt>
                <c:pt idx="257" formatCode="0.00">
                  <c:v>8.2140042390918058E-3</c:v>
                </c:pt>
                <c:pt idx="258" formatCode="0.00">
                  <c:v>8.2229122569621883E-3</c:v>
                </c:pt>
                <c:pt idx="259" formatCode="0.00">
                  <c:v>8.2317516033644823E-3</c:v>
                </c:pt>
                <c:pt idx="260" formatCode="0.00">
                  <c:v>8.2406024497132316E-3</c:v>
                </c:pt>
                <c:pt idx="261" formatCode="0.00">
                  <c:v>8.249418967806503E-3</c:v>
                </c:pt>
                <c:pt idx="262" formatCode="0.00">
                  <c:v>8.2582822482021954E-3</c:v>
                </c:pt>
                <c:pt idx="263" formatCode="0.00">
                  <c:v>8.2671748343546726E-3</c:v>
                </c:pt>
                <c:pt idx="264" formatCode="0.00">
                  <c:v>8.276150422284299E-3</c:v>
                </c:pt>
                <c:pt idx="265" formatCode="0.00">
                  <c:v>8.2850852087112715E-3</c:v>
                </c:pt>
                <c:pt idx="266" formatCode="0.00">
                  <c:v>8.2940149169259594E-3</c:v>
                </c:pt>
                <c:pt idx="267" formatCode="0.00">
                  <c:v>8.3029380280799491E-3</c:v>
                </c:pt>
              </c:numCache>
            </c:numRef>
          </c:val>
          <c:smooth val="0"/>
          <c:extLst>
            <c:ext xmlns:c16="http://schemas.microsoft.com/office/drawing/2014/chart" uri="{C3380CC4-5D6E-409C-BE32-E72D297353CC}">
              <c16:uniqueId val="{00000002-9C7E-4295-8F31-26C46AB04986}"/>
            </c:ext>
          </c:extLst>
        </c:ser>
        <c:dLbls>
          <c:showLegendKey val="0"/>
          <c:showVal val="0"/>
          <c:showCatName val="0"/>
          <c:showSerName val="0"/>
          <c:showPercent val="0"/>
          <c:showBubbleSize val="0"/>
        </c:dLbls>
        <c:smooth val="0"/>
        <c:axId val="708034048"/>
        <c:axId val="708032608"/>
        <c:extLst/>
      </c:lineChart>
      <c:dateAx>
        <c:axId val="7080340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32608"/>
        <c:crosses val="autoZero"/>
        <c:auto val="1"/>
        <c:lblOffset val="100"/>
        <c:baseTimeUnit val="months"/>
      </c:dateAx>
      <c:valAx>
        <c:axId val="708032608"/>
        <c:scaling>
          <c:orientation val="minMax"/>
          <c:max val="20"/>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34048"/>
        <c:crosses val="autoZero"/>
        <c:crossBetween val="between"/>
        <c:majorUnit val="2.5"/>
      </c:valAx>
      <c:spPr>
        <a:noFill/>
        <a:ln>
          <a:noFill/>
        </a:ln>
        <a:effectLst/>
      </c:spPr>
    </c:plotArea>
    <c:legend>
      <c:legendPos val="b"/>
      <c:layout>
        <c:manualLayout>
          <c:xMode val="edge"/>
          <c:yMode val="edge"/>
          <c:x val="0.26756649168853891"/>
          <c:y val="0.15298529880296752"/>
          <c:w val="0.69859807053525869"/>
          <c:h val="8.9454431599441706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990594925634307E-2"/>
          <c:y val="0.15542725173210162"/>
          <c:w val="0.87089829396325447"/>
          <c:h val="0.68866869124038477"/>
        </c:manualLayout>
      </c:layout>
      <c:lineChart>
        <c:grouping val="standard"/>
        <c:varyColors val="0"/>
        <c:ser>
          <c:idx val="0"/>
          <c:order val="0"/>
          <c:spPr>
            <a:ln w="38100" cap="rnd">
              <a:solidFill>
                <a:srgbClr val="BD1B21"/>
              </a:solidFill>
              <a:prstDash val="solid"/>
              <a:round/>
            </a:ln>
            <a:effectLst/>
          </c:spPr>
          <c:marker>
            <c:symbol val="none"/>
          </c:marker>
          <c:cat>
            <c:numRef>
              <c:f>'Residual calculation'!$A$9:$A$272</c:f>
              <c:numCache>
                <c:formatCode>m/d/yyyy</c:formatCode>
                <c:ptCount val="264"/>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pt idx="118">
                  <c:v>45505</c:v>
                </c:pt>
                <c:pt idx="119">
                  <c:v>45597</c:v>
                </c:pt>
                <c:pt idx="120">
                  <c:v>45689</c:v>
                </c:pt>
                <c:pt idx="121">
                  <c:v>45778</c:v>
                </c:pt>
                <c:pt idx="122">
                  <c:v>45870</c:v>
                </c:pt>
                <c:pt idx="123">
                  <c:v>45962</c:v>
                </c:pt>
                <c:pt idx="124">
                  <c:v>46054</c:v>
                </c:pt>
                <c:pt idx="125">
                  <c:v>46143</c:v>
                </c:pt>
                <c:pt idx="126">
                  <c:v>46235</c:v>
                </c:pt>
                <c:pt idx="127">
                  <c:v>46327</c:v>
                </c:pt>
                <c:pt idx="128">
                  <c:v>46419</c:v>
                </c:pt>
                <c:pt idx="129">
                  <c:v>46508</c:v>
                </c:pt>
                <c:pt idx="130">
                  <c:v>46600</c:v>
                </c:pt>
                <c:pt idx="131">
                  <c:v>46692</c:v>
                </c:pt>
                <c:pt idx="132">
                  <c:v>46784</c:v>
                </c:pt>
                <c:pt idx="133">
                  <c:v>46874</c:v>
                </c:pt>
                <c:pt idx="134">
                  <c:v>46966</c:v>
                </c:pt>
                <c:pt idx="135">
                  <c:v>47058</c:v>
                </c:pt>
                <c:pt idx="136">
                  <c:v>47150</c:v>
                </c:pt>
                <c:pt idx="137">
                  <c:v>47239</c:v>
                </c:pt>
                <c:pt idx="138">
                  <c:v>47331</c:v>
                </c:pt>
                <c:pt idx="139">
                  <c:v>47423</c:v>
                </c:pt>
                <c:pt idx="140">
                  <c:v>47515</c:v>
                </c:pt>
                <c:pt idx="141">
                  <c:v>47604</c:v>
                </c:pt>
                <c:pt idx="142">
                  <c:v>47696</c:v>
                </c:pt>
                <c:pt idx="143">
                  <c:v>47788</c:v>
                </c:pt>
                <c:pt idx="144">
                  <c:v>47880</c:v>
                </c:pt>
                <c:pt idx="145">
                  <c:v>47969</c:v>
                </c:pt>
                <c:pt idx="146">
                  <c:v>48061</c:v>
                </c:pt>
                <c:pt idx="147">
                  <c:v>48153</c:v>
                </c:pt>
                <c:pt idx="148">
                  <c:v>48245</c:v>
                </c:pt>
                <c:pt idx="149">
                  <c:v>48335</c:v>
                </c:pt>
                <c:pt idx="150">
                  <c:v>48427</c:v>
                </c:pt>
                <c:pt idx="151">
                  <c:v>48519</c:v>
                </c:pt>
                <c:pt idx="152">
                  <c:v>48611</c:v>
                </c:pt>
                <c:pt idx="153">
                  <c:v>48700</c:v>
                </c:pt>
                <c:pt idx="154">
                  <c:v>48792</c:v>
                </c:pt>
                <c:pt idx="155">
                  <c:v>48884</c:v>
                </c:pt>
                <c:pt idx="156">
                  <c:v>48976</c:v>
                </c:pt>
                <c:pt idx="157">
                  <c:v>49065</c:v>
                </c:pt>
                <c:pt idx="158">
                  <c:v>49157</c:v>
                </c:pt>
                <c:pt idx="159">
                  <c:v>49249</c:v>
                </c:pt>
                <c:pt idx="160">
                  <c:v>49341</c:v>
                </c:pt>
                <c:pt idx="161">
                  <c:v>49430</c:v>
                </c:pt>
                <c:pt idx="162">
                  <c:v>49522</c:v>
                </c:pt>
                <c:pt idx="163">
                  <c:v>49614</c:v>
                </c:pt>
                <c:pt idx="164">
                  <c:v>49706</c:v>
                </c:pt>
                <c:pt idx="165">
                  <c:v>49796</c:v>
                </c:pt>
                <c:pt idx="166">
                  <c:v>49888</c:v>
                </c:pt>
                <c:pt idx="167">
                  <c:v>49980</c:v>
                </c:pt>
                <c:pt idx="168">
                  <c:v>50072</c:v>
                </c:pt>
                <c:pt idx="169">
                  <c:v>50161</c:v>
                </c:pt>
                <c:pt idx="170">
                  <c:v>50253</c:v>
                </c:pt>
                <c:pt idx="171">
                  <c:v>50345</c:v>
                </c:pt>
                <c:pt idx="172">
                  <c:v>50437</c:v>
                </c:pt>
                <c:pt idx="173">
                  <c:v>50526</c:v>
                </c:pt>
                <c:pt idx="174">
                  <c:v>50618</c:v>
                </c:pt>
                <c:pt idx="175">
                  <c:v>50710</c:v>
                </c:pt>
                <c:pt idx="176">
                  <c:v>50802</c:v>
                </c:pt>
                <c:pt idx="177">
                  <c:v>50891</c:v>
                </c:pt>
                <c:pt idx="178">
                  <c:v>50983</c:v>
                </c:pt>
                <c:pt idx="179">
                  <c:v>51075</c:v>
                </c:pt>
                <c:pt idx="180">
                  <c:v>51167</c:v>
                </c:pt>
                <c:pt idx="181">
                  <c:v>51257</c:v>
                </c:pt>
                <c:pt idx="182">
                  <c:v>51349</c:v>
                </c:pt>
                <c:pt idx="183">
                  <c:v>51441</c:v>
                </c:pt>
                <c:pt idx="184">
                  <c:v>51533</c:v>
                </c:pt>
                <c:pt idx="185">
                  <c:v>51622</c:v>
                </c:pt>
                <c:pt idx="186">
                  <c:v>51714</c:v>
                </c:pt>
                <c:pt idx="187">
                  <c:v>51806</c:v>
                </c:pt>
                <c:pt idx="188">
                  <c:v>51898</c:v>
                </c:pt>
                <c:pt idx="189">
                  <c:v>51987</c:v>
                </c:pt>
                <c:pt idx="190">
                  <c:v>52079</c:v>
                </c:pt>
                <c:pt idx="191">
                  <c:v>52171</c:v>
                </c:pt>
                <c:pt idx="192">
                  <c:v>52263</c:v>
                </c:pt>
                <c:pt idx="193">
                  <c:v>52352</c:v>
                </c:pt>
                <c:pt idx="194">
                  <c:v>52444</c:v>
                </c:pt>
                <c:pt idx="195">
                  <c:v>52536</c:v>
                </c:pt>
                <c:pt idx="196">
                  <c:v>52628</c:v>
                </c:pt>
                <c:pt idx="197">
                  <c:v>52718</c:v>
                </c:pt>
                <c:pt idx="198">
                  <c:v>52810</c:v>
                </c:pt>
                <c:pt idx="199">
                  <c:v>52902</c:v>
                </c:pt>
                <c:pt idx="200">
                  <c:v>52994</c:v>
                </c:pt>
                <c:pt idx="201">
                  <c:v>53083</c:v>
                </c:pt>
                <c:pt idx="202">
                  <c:v>53175</c:v>
                </c:pt>
                <c:pt idx="203">
                  <c:v>53267</c:v>
                </c:pt>
                <c:pt idx="204">
                  <c:v>53359</c:v>
                </c:pt>
                <c:pt idx="205">
                  <c:v>53448</c:v>
                </c:pt>
                <c:pt idx="206">
                  <c:v>53540</c:v>
                </c:pt>
                <c:pt idx="207">
                  <c:v>53632</c:v>
                </c:pt>
                <c:pt idx="208">
                  <c:v>53724</c:v>
                </c:pt>
                <c:pt idx="209">
                  <c:v>53813</c:v>
                </c:pt>
                <c:pt idx="210">
                  <c:v>53905</c:v>
                </c:pt>
                <c:pt idx="211">
                  <c:v>53997</c:v>
                </c:pt>
                <c:pt idx="212">
                  <c:v>54089</c:v>
                </c:pt>
                <c:pt idx="213">
                  <c:v>54179</c:v>
                </c:pt>
                <c:pt idx="214">
                  <c:v>54271</c:v>
                </c:pt>
                <c:pt idx="215">
                  <c:v>54363</c:v>
                </c:pt>
                <c:pt idx="216">
                  <c:v>54455</c:v>
                </c:pt>
                <c:pt idx="217">
                  <c:v>54544</c:v>
                </c:pt>
                <c:pt idx="218">
                  <c:v>54636</c:v>
                </c:pt>
                <c:pt idx="219">
                  <c:v>54728</c:v>
                </c:pt>
                <c:pt idx="220">
                  <c:v>54820</c:v>
                </c:pt>
                <c:pt idx="221">
                  <c:v>54909</c:v>
                </c:pt>
                <c:pt idx="222">
                  <c:v>55001</c:v>
                </c:pt>
                <c:pt idx="223">
                  <c:v>55093</c:v>
                </c:pt>
                <c:pt idx="224">
                  <c:v>55185</c:v>
                </c:pt>
                <c:pt idx="225">
                  <c:v>55274</c:v>
                </c:pt>
                <c:pt idx="226">
                  <c:v>55366</c:v>
                </c:pt>
                <c:pt idx="227">
                  <c:v>55458</c:v>
                </c:pt>
                <c:pt idx="228">
                  <c:v>55550</c:v>
                </c:pt>
                <c:pt idx="229">
                  <c:v>55640</c:v>
                </c:pt>
                <c:pt idx="230">
                  <c:v>55732</c:v>
                </c:pt>
                <c:pt idx="231">
                  <c:v>55824</c:v>
                </c:pt>
                <c:pt idx="232">
                  <c:v>55916</c:v>
                </c:pt>
                <c:pt idx="233">
                  <c:v>56005</c:v>
                </c:pt>
                <c:pt idx="234">
                  <c:v>56097</c:v>
                </c:pt>
                <c:pt idx="235">
                  <c:v>56189</c:v>
                </c:pt>
                <c:pt idx="236">
                  <c:v>56281</c:v>
                </c:pt>
                <c:pt idx="237">
                  <c:v>56370</c:v>
                </c:pt>
                <c:pt idx="238">
                  <c:v>56462</c:v>
                </c:pt>
                <c:pt idx="239">
                  <c:v>56554</c:v>
                </c:pt>
                <c:pt idx="240">
                  <c:v>56646</c:v>
                </c:pt>
                <c:pt idx="241">
                  <c:v>56735</c:v>
                </c:pt>
                <c:pt idx="242">
                  <c:v>56827</c:v>
                </c:pt>
                <c:pt idx="243">
                  <c:v>56919</c:v>
                </c:pt>
                <c:pt idx="244">
                  <c:v>57011</c:v>
                </c:pt>
                <c:pt idx="245">
                  <c:v>57101</c:v>
                </c:pt>
                <c:pt idx="246">
                  <c:v>57193</c:v>
                </c:pt>
                <c:pt idx="247">
                  <c:v>57285</c:v>
                </c:pt>
                <c:pt idx="248">
                  <c:v>57377</c:v>
                </c:pt>
                <c:pt idx="249">
                  <c:v>57466</c:v>
                </c:pt>
                <c:pt idx="250">
                  <c:v>57558</c:v>
                </c:pt>
                <c:pt idx="251">
                  <c:v>57650</c:v>
                </c:pt>
                <c:pt idx="252">
                  <c:v>57742</c:v>
                </c:pt>
                <c:pt idx="253">
                  <c:v>57831</c:v>
                </c:pt>
                <c:pt idx="254">
                  <c:v>57923</c:v>
                </c:pt>
                <c:pt idx="255">
                  <c:v>58015</c:v>
                </c:pt>
                <c:pt idx="256">
                  <c:v>58107</c:v>
                </c:pt>
                <c:pt idx="257">
                  <c:v>58196</c:v>
                </c:pt>
                <c:pt idx="258">
                  <c:v>58288</c:v>
                </c:pt>
                <c:pt idx="259">
                  <c:v>58380</c:v>
                </c:pt>
                <c:pt idx="260">
                  <c:v>58472</c:v>
                </c:pt>
                <c:pt idx="261">
                  <c:v>58562</c:v>
                </c:pt>
                <c:pt idx="262">
                  <c:v>58654</c:v>
                </c:pt>
                <c:pt idx="263">
                  <c:v>58746</c:v>
                </c:pt>
              </c:numCache>
            </c:numRef>
          </c:cat>
          <c:val>
            <c:numRef>
              <c:f>'Residual calculation'!$R$9:$R$272</c:f>
              <c:numCache>
                <c:formatCode>#,##0.00</c:formatCode>
                <c:ptCount val="264"/>
                <c:pt idx="0">
                  <c:v>4.1001294777729826E-2</c:v>
                </c:pt>
                <c:pt idx="1">
                  <c:v>4.1156755721535959E-2</c:v>
                </c:pt>
                <c:pt idx="2">
                  <c:v>3.9472428925777521E-2</c:v>
                </c:pt>
                <c:pt idx="3">
                  <c:v>3.7800589297595284E-2</c:v>
                </c:pt>
                <c:pt idx="4">
                  <c:v>3.5411140583554379E-2</c:v>
                </c:pt>
                <c:pt idx="5">
                  <c:v>3.3037484656784057E-2</c:v>
                </c:pt>
                <c:pt idx="6">
                  <c:v>3.046448087431694E-2</c:v>
                </c:pt>
                <c:pt idx="7">
                  <c:v>2.7902604117702359E-2</c:v>
                </c:pt>
                <c:pt idx="8">
                  <c:v>2.6391945680168581E-2</c:v>
                </c:pt>
                <c:pt idx="9">
                  <c:v>2.4892703862660945E-2</c:v>
                </c:pt>
                <c:pt idx="10">
                  <c:v>2.4268269947800153E-2</c:v>
                </c:pt>
                <c:pt idx="11">
                  <c:v>2.3644999068727884E-2</c:v>
                </c:pt>
                <c:pt idx="12">
                  <c:v>2.3902439024390244E-2</c:v>
                </c:pt>
                <c:pt idx="13">
                  <c:v>2.4158709557801059E-2</c:v>
                </c:pt>
                <c:pt idx="14">
                  <c:v>2.4139207700851536E-2</c:v>
                </c:pt>
                <c:pt idx="15">
                  <c:v>2.411976711948988E-2</c:v>
                </c:pt>
                <c:pt idx="16">
                  <c:v>2.2714298867507594E-2</c:v>
                </c:pt>
                <c:pt idx="17">
                  <c:v>2.1319145032565819E-2</c:v>
                </c:pt>
                <c:pt idx="18">
                  <c:v>2.0143490380660788E-2</c:v>
                </c:pt>
                <c:pt idx="19">
                  <c:v>1.8976507011473319E-2</c:v>
                </c:pt>
                <c:pt idx="20">
                  <c:v>1.8472661545413466E-2</c:v>
                </c:pt>
                <c:pt idx="21">
                  <c:v>1.7976318622174383E-2</c:v>
                </c:pt>
                <c:pt idx="22">
                  <c:v>1.6486716544957664E-2</c:v>
                </c:pt>
                <c:pt idx="23">
                  <c:v>1.5000447507383871E-2</c:v>
                </c:pt>
                <c:pt idx="24">
                  <c:v>1.4531557303772574E-2</c:v>
                </c:pt>
                <c:pt idx="25">
                  <c:v>1.4063755692472542E-2</c:v>
                </c:pt>
                <c:pt idx="26">
                  <c:v>1.3262942172324689E-2</c:v>
                </c:pt>
                <c:pt idx="27">
                  <c:v>1.2465546367920334E-2</c:v>
                </c:pt>
                <c:pt idx="28">
                  <c:v>1.1542390194075587E-2</c:v>
                </c:pt>
                <c:pt idx="29">
                  <c:v>1.0621118012422361E-2</c:v>
                </c:pt>
                <c:pt idx="30">
                  <c:v>9.848016258725811E-3</c:v>
                </c:pt>
                <c:pt idx="31">
                  <c:v>9.0813093980992611E-3</c:v>
                </c:pt>
                <c:pt idx="32">
                  <c:v>9.090510051795276E-3</c:v>
                </c:pt>
                <c:pt idx="33">
                  <c:v>9.0996671921527422E-3</c:v>
                </c:pt>
                <c:pt idx="34">
                  <c:v>8.646024665442141E-3</c:v>
                </c:pt>
                <c:pt idx="35">
                  <c:v>8.1935709294199861E-3</c:v>
                </c:pt>
                <c:pt idx="36">
                  <c:v>8.1603342472907694E-3</c:v>
                </c:pt>
                <c:pt idx="37">
                  <c:v>8.1273310781507513E-3</c:v>
                </c:pt>
                <c:pt idx="38">
                  <c:v>8.6154513888888895E-3</c:v>
                </c:pt>
                <c:pt idx="39">
                  <c:v>9.1043349839284166E-3</c:v>
                </c:pt>
                <c:pt idx="40">
                  <c:v>9.7189695550351281E-3</c:v>
                </c:pt>
                <c:pt idx="41">
                  <c:v>1.0331687884298953E-2</c:v>
                </c:pt>
                <c:pt idx="42">
                  <c:v>1.0306250269966739E-2</c:v>
                </c:pt>
                <c:pt idx="43">
                  <c:v>1.0280937607721474E-2</c:v>
                </c:pt>
                <c:pt idx="44">
                  <c:v>1.0182599355531686E-2</c:v>
                </c:pt>
                <c:pt idx="45">
                  <c:v>1.0084825636192271E-2</c:v>
                </c:pt>
                <c:pt idx="46">
                  <c:v>9.8535001922009143E-3</c:v>
                </c:pt>
                <c:pt idx="47">
                  <c:v>9.6235734968489178E-3</c:v>
                </c:pt>
                <c:pt idx="48">
                  <c:v>9.9329883789973702E-3</c:v>
                </c:pt>
                <c:pt idx="49">
                  <c:v>1.023994592767827E-2</c:v>
                </c:pt>
                <c:pt idx="50">
                  <c:v>1.0596838278806323E-2</c:v>
                </c:pt>
                <c:pt idx="51">
                  <c:v>1.0954153273557773E-2</c:v>
                </c:pt>
                <c:pt idx="52">
                  <c:v>1.0791061262639137E-2</c:v>
                </c:pt>
                <c:pt idx="53">
                  <c:v>1.1902530459231489E-2</c:v>
                </c:pt>
                <c:pt idx="54">
                  <c:v>1.2897707834416697E-2</c:v>
                </c:pt>
                <c:pt idx="55">
                  <c:v>1.5650981400531411E-2</c:v>
                </c:pt>
                <c:pt idx="56">
                  <c:v>1.8142473816324764E-2</c:v>
                </c:pt>
                <c:pt idx="57">
                  <c:v>1.8753791489730481E-2</c:v>
                </c:pt>
                <c:pt idx="58">
                  <c:v>1.7978308026030367E-2</c:v>
                </c:pt>
                <c:pt idx="59">
                  <c:v>1.7350486787204449E-2</c:v>
                </c:pt>
                <c:pt idx="60">
                  <c:v>1.7097363612633778E-2</c:v>
                </c:pt>
                <c:pt idx="61">
                  <c:v>1.6143068488382213E-2</c:v>
                </c:pt>
                <c:pt idx="62">
                  <c:v>1.5662020905923345E-2</c:v>
                </c:pt>
                <c:pt idx="63">
                  <c:v>1.5316257187663357E-2</c:v>
                </c:pt>
                <c:pt idx="64">
                  <c:v>1.500785751702462E-2</c:v>
                </c:pt>
                <c:pt idx="65">
                  <c:v>1.4794089359097665E-2</c:v>
                </c:pt>
                <c:pt idx="66">
                  <c:v>1.448348374660475E-2</c:v>
                </c:pt>
                <c:pt idx="67">
                  <c:v>1.4177793394237527E-2</c:v>
                </c:pt>
                <c:pt idx="68">
                  <c:v>1.3976983220592111E-2</c:v>
                </c:pt>
                <c:pt idx="69">
                  <c:v>1.3965153115100316E-2</c:v>
                </c:pt>
                <c:pt idx="70">
                  <c:v>1.4041126114199982E-2</c:v>
                </c:pt>
                <c:pt idx="71">
                  <c:v>1.3993264799716413E-2</c:v>
                </c:pt>
                <c:pt idx="72">
                  <c:v>1.4181624311355962E-2</c:v>
                </c:pt>
                <c:pt idx="73">
                  <c:v>1.3788499198860603E-2</c:v>
                </c:pt>
                <c:pt idx="74">
                  <c:v>1.3329764453961456E-2</c:v>
                </c:pt>
                <c:pt idx="75">
                  <c:v>1.2926872876810299E-2</c:v>
                </c:pt>
                <c:pt idx="76">
                  <c:v>1.2375749977612607E-2</c:v>
                </c:pt>
                <c:pt idx="77">
                  <c:v>1.1513503877350921E-2</c:v>
                </c:pt>
                <c:pt idx="78">
                  <c:v>1.0909497007057983E-2</c:v>
                </c:pt>
                <c:pt idx="79">
                  <c:v>1.0264668939529875E-2</c:v>
                </c:pt>
                <c:pt idx="80">
                  <c:v>1.0000899442345746E-2</c:v>
                </c:pt>
                <c:pt idx="81">
                  <c:v>9.6066606660666076E-3</c:v>
                </c:pt>
                <c:pt idx="82">
                  <c:v>9.4482448244824473E-3</c:v>
                </c:pt>
                <c:pt idx="83">
                  <c:v>9.1395139513951399E-3</c:v>
                </c:pt>
                <c:pt idx="84">
                  <c:v>8.5962230215827339E-3</c:v>
                </c:pt>
                <c:pt idx="85">
                  <c:v>8.4061371841155242E-3</c:v>
                </c:pt>
                <c:pt idx="86">
                  <c:v>8.383574007220217E-3</c:v>
                </c:pt>
                <c:pt idx="87">
                  <c:v>8.4444444444444454E-3</c:v>
                </c:pt>
                <c:pt idx="88">
                  <c:v>8.1969286359530255E-3</c:v>
                </c:pt>
                <c:pt idx="89">
                  <c:v>8.0018132366273809E-3</c:v>
                </c:pt>
                <c:pt idx="90">
                  <c:v>7.8704710144927529E-3</c:v>
                </c:pt>
                <c:pt idx="91">
                  <c:v>7.8145454545454542E-3</c:v>
                </c:pt>
                <c:pt idx="92">
                  <c:v>7.6727438468550593E-3</c:v>
                </c:pt>
                <c:pt idx="93">
                  <c:v>7.5369188696444859E-3</c:v>
                </c:pt>
                <c:pt idx="94">
                  <c:v>7.6268248175182483E-3</c:v>
                </c:pt>
                <c:pt idx="95">
                  <c:v>8.2268984446477594E-3</c:v>
                </c:pt>
                <c:pt idx="96">
                  <c:v>7.9112534309240621E-3</c:v>
                </c:pt>
                <c:pt idx="97">
                  <c:v>7.851005484460695E-3</c:v>
                </c:pt>
                <c:pt idx="98">
                  <c:v>7.454212454212455E-3</c:v>
                </c:pt>
                <c:pt idx="99">
                  <c:v>7.3531021897810219E-3</c:v>
                </c:pt>
                <c:pt idx="100">
                  <c:v>7.5082116788321171E-3</c:v>
                </c:pt>
                <c:pt idx="101">
                  <c:v>7.8234217749313818E-3</c:v>
                </c:pt>
                <c:pt idx="102">
                  <c:v>7.8792314730100638E-3</c:v>
                </c:pt>
                <c:pt idx="103">
                  <c:v>8.1487226277372257E-3</c:v>
                </c:pt>
                <c:pt idx="104">
                  <c:v>8.2140255009107467E-3</c:v>
                </c:pt>
                <c:pt idx="105">
                  <c:v>8.0508628519527711E-3</c:v>
                </c:pt>
                <c:pt idx="106">
                  <c:v>7.8328792007266116E-3</c:v>
                </c:pt>
                <c:pt idx="107">
                  <c:v>7.7934485896269338E-3</c:v>
                </c:pt>
                <c:pt idx="108">
                  <c:v>7.4289617486338793E-3</c:v>
                </c:pt>
                <c:pt idx="109">
                  <c:v>7.350957155879672E-3</c:v>
                </c:pt>
                <c:pt idx="110">
                  <c:v>7.3090246125797637E-3</c:v>
                </c:pt>
                <c:pt idx="111">
                  <c:v>7.4259597806215719E-3</c:v>
                </c:pt>
                <c:pt idx="112">
                  <c:v>7.6874999999999999E-3</c:v>
                </c:pt>
                <c:pt idx="113">
                  <c:v>8.3878116343490301E-3</c:v>
                </c:pt>
                <c:pt idx="114">
                  <c:v>9.0928505106778086E-3</c:v>
                </c:pt>
                <c:pt idx="115">
                  <c:v>9.9776744186046516E-3</c:v>
                </c:pt>
                <c:pt idx="116">
                  <c:v>1.0214758988560437E-2</c:v>
                </c:pt>
                <c:pt idx="117">
                  <c:v>1.0177167729301816E-2</c:v>
                </c:pt>
                <c:pt idx="118">
                  <c:v>9.3132626632449929E-3</c:v>
                </c:pt>
                <c:pt idx="119">
                  <c:v>-0.17353821637547834</c:v>
                </c:pt>
                <c:pt idx="120">
                  <c:v>-0.36082708819267167</c:v>
                </c:pt>
                <c:pt idx="121">
                  <c:v>-0.53916498072751307</c:v>
                </c:pt>
                <c:pt idx="122">
                  <c:v>-0.7266251912304833</c:v>
                </c:pt>
                <c:pt idx="123">
                  <c:v>-0.90427737077181181</c:v>
                </c:pt>
                <c:pt idx="124">
                  <c:v>-1.0808260328082908</c:v>
                </c:pt>
                <c:pt idx="125">
                  <c:v>-1.2565376848666852</c:v>
                </c:pt>
                <c:pt idx="126">
                  <c:v>-1.4281719687691592</c:v>
                </c:pt>
                <c:pt idx="127">
                  <c:v>-1.6019260643645918</c:v>
                </c:pt>
                <c:pt idx="128">
                  <c:v>-1.775427834205431</c:v>
                </c:pt>
                <c:pt idx="129">
                  <c:v>-1.9486582947889457</c:v>
                </c:pt>
                <c:pt idx="130">
                  <c:v>-2.1161487664507135</c:v>
                </c:pt>
                <c:pt idx="131">
                  <c:v>-2.2789519677615213</c:v>
                </c:pt>
                <c:pt idx="132">
                  <c:v>-2.4293014691412638</c:v>
                </c:pt>
                <c:pt idx="133">
                  <c:v>-2.5811494512915218</c:v>
                </c:pt>
                <c:pt idx="134">
                  <c:v>-2.7302391536965658</c:v>
                </c:pt>
                <c:pt idx="135">
                  <c:v>6.768983214082076</c:v>
                </c:pt>
                <c:pt idx="136">
                  <c:v>6.6972642756611105</c:v>
                </c:pt>
                <c:pt idx="137">
                  <c:v>6.6357432437949919</c:v>
                </c:pt>
                <c:pt idx="138">
                  <c:v>6.583838946041026</c:v>
                </c:pt>
                <c:pt idx="139">
                  <c:v>6.5396441485732764</c:v>
                </c:pt>
                <c:pt idx="140">
                  <c:v>6.5033035194861011</c:v>
                </c:pt>
                <c:pt idx="141">
                  <c:v>6.4743244482314983</c:v>
                </c:pt>
                <c:pt idx="142">
                  <c:v>6.4531285231480906</c:v>
                </c:pt>
                <c:pt idx="143">
                  <c:v>6.4370867722941769</c:v>
                </c:pt>
                <c:pt idx="144">
                  <c:v>6.4257509743858305</c:v>
                </c:pt>
                <c:pt idx="145">
                  <c:v>6.4349705247311819</c:v>
                </c:pt>
                <c:pt idx="146">
                  <c:v>6.4479447807886752</c:v>
                </c:pt>
                <c:pt idx="147">
                  <c:v>6.4620471800720596</c:v>
                </c:pt>
                <c:pt idx="148">
                  <c:v>6.475833680078531</c:v>
                </c:pt>
                <c:pt idx="149">
                  <c:v>6.4911506192680006</c:v>
                </c:pt>
                <c:pt idx="150">
                  <c:v>6.5072286233902625</c:v>
                </c:pt>
                <c:pt idx="151">
                  <c:v>6.5216243565303582</c:v>
                </c:pt>
                <c:pt idx="152">
                  <c:v>6.5341092263095888</c:v>
                </c:pt>
                <c:pt idx="153">
                  <c:v>6.5458081297438175</c:v>
                </c:pt>
                <c:pt idx="154">
                  <c:v>6.5554076888897255</c:v>
                </c:pt>
                <c:pt idx="155">
                  <c:v>6.5611709496706396</c:v>
                </c:pt>
                <c:pt idx="156">
                  <c:v>6.5630418583255352</c:v>
                </c:pt>
                <c:pt idx="157">
                  <c:v>6.562996679000376</c:v>
                </c:pt>
                <c:pt idx="158">
                  <c:v>6.5599947986223643</c:v>
                </c:pt>
                <c:pt idx="159">
                  <c:v>6.5530245460010725</c:v>
                </c:pt>
                <c:pt idx="160">
                  <c:v>6.5432112651966685</c:v>
                </c:pt>
                <c:pt idx="161">
                  <c:v>6.5291641677465213</c:v>
                </c:pt>
                <c:pt idx="162">
                  <c:v>6.5112653692559936</c:v>
                </c:pt>
                <c:pt idx="163">
                  <c:v>6.4890042998709552</c:v>
                </c:pt>
                <c:pt idx="164">
                  <c:v>6.4630936473071268</c:v>
                </c:pt>
                <c:pt idx="165">
                  <c:v>6.4293670039375286</c:v>
                </c:pt>
                <c:pt idx="166">
                  <c:v>6.3918212331861683</c:v>
                </c:pt>
                <c:pt idx="167">
                  <c:v>6.3525508275559375</c:v>
                </c:pt>
                <c:pt idx="168">
                  <c:v>6.3109287556655431</c:v>
                </c:pt>
                <c:pt idx="169">
                  <c:v>6.2675298175369196</c:v>
                </c:pt>
                <c:pt idx="170">
                  <c:v>6.2212261739348138</c:v>
                </c:pt>
                <c:pt idx="171">
                  <c:v>6.1750625539800144</c:v>
                </c:pt>
                <c:pt idx="172">
                  <c:v>6.1273519088566868</c:v>
                </c:pt>
                <c:pt idx="173">
                  <c:v>6.0786170718549206</c:v>
                </c:pt>
                <c:pt idx="174">
                  <c:v>6.0279432070143448</c:v>
                </c:pt>
                <c:pt idx="175">
                  <c:v>5.9770531639201865</c:v>
                </c:pt>
                <c:pt idx="176">
                  <c:v>5.9252339802938385</c:v>
                </c:pt>
                <c:pt idx="177">
                  <c:v>5.8728535794255228</c:v>
                </c:pt>
                <c:pt idx="178">
                  <c:v>5.818824391695574</c:v>
                </c:pt>
                <c:pt idx="179">
                  <c:v>5.7658471739265913</c:v>
                </c:pt>
                <c:pt idx="180">
                  <c:v>5.7122838968536387</c:v>
                </c:pt>
                <c:pt idx="181">
                  <c:v>5.6585301197903357</c:v>
                </c:pt>
                <c:pt idx="182">
                  <c:v>5.6034454906654299</c:v>
                </c:pt>
                <c:pt idx="183">
                  <c:v>5.5496374752033004</c:v>
                </c:pt>
                <c:pt idx="184">
                  <c:v>5.495498045555288</c:v>
                </c:pt>
                <c:pt idx="185">
                  <c:v>5.4414114385878607</c:v>
                </c:pt>
                <c:pt idx="186">
                  <c:v>5.3859781540847882</c:v>
                </c:pt>
                <c:pt idx="187">
                  <c:v>5.3330893080029167</c:v>
                </c:pt>
                <c:pt idx="188">
                  <c:v>5.2800235032864951</c:v>
                </c:pt>
                <c:pt idx="189">
                  <c:v>5.2271549454018071</c:v>
                </c:pt>
                <c:pt idx="190">
                  <c:v>5.1734053678001191</c:v>
                </c:pt>
                <c:pt idx="191">
                  <c:v>5.1210991015790812</c:v>
                </c:pt>
                <c:pt idx="192">
                  <c:v>5.0687528775772597</c:v>
                </c:pt>
                <c:pt idx="193">
                  <c:v>5.0167153967052727</c:v>
                </c:pt>
                <c:pt idx="194">
                  <c:v>4.963930633143848</c:v>
                </c:pt>
                <c:pt idx="195">
                  <c:v>4.9126209301897976</c:v>
                </c:pt>
                <c:pt idx="196">
                  <c:v>4.86137305117109</c:v>
                </c:pt>
                <c:pt idx="197">
                  <c:v>4.8105232361468291</c:v>
                </c:pt>
                <c:pt idx="198">
                  <c:v>4.759026555865149</c:v>
                </c:pt>
                <c:pt idx="199">
                  <c:v>4.7090344099364287</c:v>
                </c:pt>
                <c:pt idx="200">
                  <c:v>4.659145840101762</c:v>
                </c:pt>
                <c:pt idx="201">
                  <c:v>4.6097074305309365</c:v>
                </c:pt>
                <c:pt idx="202">
                  <c:v>4.5597262423325189</c:v>
                </c:pt>
                <c:pt idx="203">
                  <c:v>4.5112125182496063</c:v>
                </c:pt>
                <c:pt idx="204">
                  <c:v>4.4628522200365381</c:v>
                </c:pt>
                <c:pt idx="205">
                  <c:v>4.4149764931858577</c:v>
                </c:pt>
                <c:pt idx="206">
                  <c:v>4.3666214871850872</c:v>
                </c:pt>
                <c:pt idx="207">
                  <c:v>4.3197141131610497</c:v>
                </c:pt>
                <c:pt idx="208">
                  <c:v>4.2729757821627654</c:v>
                </c:pt>
                <c:pt idx="209">
                  <c:v>4.2267391393964537</c:v>
                </c:pt>
                <c:pt idx="210">
                  <c:v>4.1800683470455731</c:v>
                </c:pt>
                <c:pt idx="211">
                  <c:v>4.1348093300093787</c:v>
                </c:pt>
                <c:pt idx="212">
                  <c:v>4.0897471230609295</c:v>
                </c:pt>
                <c:pt idx="213">
                  <c:v>4.0452003237017768</c:v>
                </c:pt>
                <c:pt idx="214">
                  <c:v>4.0002603340735092</c:v>
                </c:pt>
                <c:pt idx="215">
                  <c:v>3.9566955010279528</c:v>
                </c:pt>
                <c:pt idx="216">
                  <c:v>3.9133255796149058</c:v>
                </c:pt>
                <c:pt idx="217">
                  <c:v>3.8704651437354127</c:v>
                </c:pt>
                <c:pt idx="218">
                  <c:v>3.8272770874390618</c:v>
                </c:pt>
                <c:pt idx="219">
                  <c:v>3.7853924374955898</c:v>
                </c:pt>
                <c:pt idx="220">
                  <c:v>3.7437149808596875</c:v>
                </c:pt>
                <c:pt idx="221">
                  <c:v>3.702558798750101</c:v>
                </c:pt>
                <c:pt idx="222">
                  <c:v>3.6611500828138031</c:v>
                </c:pt>
                <c:pt idx="223">
                  <c:v>3.6207942549413867</c:v>
                </c:pt>
                <c:pt idx="224">
                  <c:v>3.5806483061667773</c:v>
                </c:pt>
                <c:pt idx="225">
                  <c:v>3.5427390788609379</c:v>
                </c:pt>
                <c:pt idx="226">
                  <c:v>3.5034539313813471</c:v>
                </c:pt>
                <c:pt idx="227">
                  <c:v>3.46706430325606</c:v>
                </c:pt>
                <c:pt idx="228">
                  <c:v>3.4295597460675524</c:v>
                </c:pt>
                <c:pt idx="229">
                  <c:v>3.3943802580084461</c:v>
                </c:pt>
                <c:pt idx="230">
                  <c:v>3.3582775725169078</c:v>
                </c:pt>
                <c:pt idx="231">
                  <c:v>3.3234688791552727</c:v>
                </c:pt>
                <c:pt idx="232">
                  <c:v>3.2875234157527529</c:v>
                </c:pt>
                <c:pt idx="233">
                  <c:v>3.2540190974816996</c:v>
                </c:pt>
                <c:pt idx="234">
                  <c:v>3.21961850570499</c:v>
                </c:pt>
                <c:pt idx="235">
                  <c:v>3.18646528582032</c:v>
                </c:pt>
                <c:pt idx="236">
                  <c:v>3.1523516977565591</c:v>
                </c:pt>
                <c:pt idx="237">
                  <c:v>3.1201589575693007</c:v>
                </c:pt>
                <c:pt idx="238">
                  <c:v>3.0871278681709664</c:v>
                </c:pt>
                <c:pt idx="239">
                  <c:v>3.0552855286334704</c:v>
                </c:pt>
                <c:pt idx="240">
                  <c:v>3.0225054065978991</c:v>
                </c:pt>
                <c:pt idx="241">
                  <c:v>2.9917392934619453</c:v>
                </c:pt>
                <c:pt idx="242">
                  <c:v>2.9601767907126235</c:v>
                </c:pt>
                <c:pt idx="243">
                  <c:v>2.9297548211391589</c:v>
                </c:pt>
                <c:pt idx="244">
                  <c:v>2.8984331659251144</c:v>
                </c:pt>
                <c:pt idx="245">
                  <c:v>2.8690177676211848</c:v>
                </c:pt>
                <c:pt idx="246">
                  <c:v>2.8388457058445775</c:v>
                </c:pt>
                <c:pt idx="247">
                  <c:v>2.8097587361145226</c:v>
                </c:pt>
                <c:pt idx="248">
                  <c:v>2.7798717508868487</c:v>
                </c:pt>
                <c:pt idx="249">
                  <c:v>2.7516495312506954</c:v>
                </c:pt>
                <c:pt idx="250">
                  <c:v>2.7227087737178954</c:v>
                </c:pt>
                <c:pt idx="251">
                  <c:v>2.6948182335652118</c:v>
                </c:pt>
                <c:pt idx="252">
                  <c:v>2.6661984838518209</c:v>
                </c:pt>
                <c:pt idx="253">
                  <c:v>2.6390223856432944</c:v>
                </c:pt>
                <c:pt idx="254">
                  <c:v>2.6111758009572767</c:v>
                </c:pt>
                <c:pt idx="255">
                  <c:v>2.5843231533109239</c:v>
                </c:pt>
                <c:pt idx="256">
                  <c:v>2.5567328218030982</c:v>
                </c:pt>
                <c:pt idx="257">
                  <c:v>2.5307244283949375</c:v>
                </c:pt>
                <c:pt idx="258">
                  <c:v>2.5040701403360126</c:v>
                </c:pt>
                <c:pt idx="259">
                  <c:v>2.4783785869278345</c:v>
                </c:pt>
                <c:pt idx="260">
                  <c:v>2.4520282601593966</c:v>
                </c:pt>
                <c:pt idx="261">
                  <c:v>2.4269929423369563</c:v>
                </c:pt>
                <c:pt idx="262">
                  <c:v>2.4013477758605157</c:v>
                </c:pt>
                <c:pt idx="263">
                  <c:v>2.376616351264413</c:v>
                </c:pt>
              </c:numCache>
            </c:numRef>
          </c:val>
          <c:smooth val="0"/>
          <c:extLst>
            <c:ext xmlns:c16="http://schemas.microsoft.com/office/drawing/2014/chart" uri="{C3380CC4-5D6E-409C-BE32-E72D297353CC}">
              <c16:uniqueId val="{00000000-E43A-4143-B8E4-3229F5060969}"/>
            </c:ext>
          </c:extLst>
        </c:ser>
        <c:dLbls>
          <c:showLegendKey val="0"/>
          <c:showVal val="0"/>
          <c:showCatName val="0"/>
          <c:showSerName val="0"/>
          <c:showPercent val="0"/>
          <c:showBubbleSize val="0"/>
        </c:dLbls>
        <c:smooth val="0"/>
        <c:axId val="708017248"/>
        <c:axId val="708018208"/>
      </c:lineChart>
      <c:dateAx>
        <c:axId val="7080172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208"/>
        <c:crosses val="autoZero"/>
        <c:auto val="1"/>
        <c:lblOffset val="100"/>
        <c:baseTimeUnit val="months"/>
      </c:dateAx>
      <c:valAx>
        <c:axId val="708018208"/>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990594925634307E-2"/>
          <c:y val="0.15542725173210162"/>
          <c:w val="0.87089829396325447"/>
          <c:h val="0.68866869124038477"/>
        </c:manualLayout>
      </c:layout>
      <c:lineChart>
        <c:grouping val="standard"/>
        <c:varyColors val="0"/>
        <c:ser>
          <c:idx val="0"/>
          <c:order val="0"/>
          <c:spPr>
            <a:ln w="38100" cap="rnd">
              <a:solidFill>
                <a:srgbClr val="BD1B21"/>
              </a:solidFill>
              <a:prstDash val="solid"/>
              <a:round/>
            </a:ln>
            <a:effectLst/>
          </c:spPr>
          <c:marker>
            <c:symbol val="none"/>
          </c:marker>
          <c:cat>
            <c:numRef>
              <c:f>'Residual calculation'!$A$9:$A$220</c:f>
              <c:numCache>
                <c:formatCode>m/d/yyyy</c:formatCode>
                <c:ptCount val="212"/>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pt idx="118">
                  <c:v>45505</c:v>
                </c:pt>
                <c:pt idx="119">
                  <c:v>45597</c:v>
                </c:pt>
                <c:pt idx="120">
                  <c:v>45689</c:v>
                </c:pt>
                <c:pt idx="121">
                  <c:v>45778</c:v>
                </c:pt>
                <c:pt idx="122">
                  <c:v>45870</c:v>
                </c:pt>
                <c:pt idx="123">
                  <c:v>45962</c:v>
                </c:pt>
                <c:pt idx="124">
                  <c:v>46054</c:v>
                </c:pt>
                <c:pt idx="125">
                  <c:v>46143</c:v>
                </c:pt>
                <c:pt idx="126">
                  <c:v>46235</c:v>
                </c:pt>
                <c:pt idx="127">
                  <c:v>46327</c:v>
                </c:pt>
                <c:pt idx="128">
                  <c:v>46419</c:v>
                </c:pt>
                <c:pt idx="129">
                  <c:v>46508</c:v>
                </c:pt>
                <c:pt idx="130">
                  <c:v>46600</c:v>
                </c:pt>
                <c:pt idx="131">
                  <c:v>46692</c:v>
                </c:pt>
                <c:pt idx="132">
                  <c:v>46784</c:v>
                </c:pt>
                <c:pt idx="133">
                  <c:v>46874</c:v>
                </c:pt>
                <c:pt idx="134">
                  <c:v>46966</c:v>
                </c:pt>
                <c:pt idx="135">
                  <c:v>47058</c:v>
                </c:pt>
                <c:pt idx="136">
                  <c:v>47150</c:v>
                </c:pt>
                <c:pt idx="137">
                  <c:v>47239</c:v>
                </c:pt>
                <c:pt idx="138">
                  <c:v>47331</c:v>
                </c:pt>
                <c:pt idx="139">
                  <c:v>47423</c:v>
                </c:pt>
                <c:pt idx="140">
                  <c:v>47515</c:v>
                </c:pt>
                <c:pt idx="141">
                  <c:v>47604</c:v>
                </c:pt>
                <c:pt idx="142">
                  <c:v>47696</c:v>
                </c:pt>
                <c:pt idx="143">
                  <c:v>47788</c:v>
                </c:pt>
                <c:pt idx="144">
                  <c:v>47880</c:v>
                </c:pt>
                <c:pt idx="145">
                  <c:v>47969</c:v>
                </c:pt>
                <c:pt idx="146">
                  <c:v>48061</c:v>
                </c:pt>
                <c:pt idx="147">
                  <c:v>48153</c:v>
                </c:pt>
                <c:pt idx="148">
                  <c:v>48245</c:v>
                </c:pt>
                <c:pt idx="149">
                  <c:v>48335</c:v>
                </c:pt>
                <c:pt idx="150">
                  <c:v>48427</c:v>
                </c:pt>
                <c:pt idx="151">
                  <c:v>48519</c:v>
                </c:pt>
                <c:pt idx="152">
                  <c:v>48611</c:v>
                </c:pt>
                <c:pt idx="153">
                  <c:v>48700</c:v>
                </c:pt>
                <c:pt idx="154">
                  <c:v>48792</c:v>
                </c:pt>
                <c:pt idx="155">
                  <c:v>48884</c:v>
                </c:pt>
                <c:pt idx="156">
                  <c:v>48976</c:v>
                </c:pt>
                <c:pt idx="157">
                  <c:v>49065</c:v>
                </c:pt>
                <c:pt idx="158">
                  <c:v>49157</c:v>
                </c:pt>
                <c:pt idx="159">
                  <c:v>49249</c:v>
                </c:pt>
                <c:pt idx="160">
                  <c:v>49341</c:v>
                </c:pt>
                <c:pt idx="161">
                  <c:v>49430</c:v>
                </c:pt>
                <c:pt idx="162">
                  <c:v>49522</c:v>
                </c:pt>
                <c:pt idx="163">
                  <c:v>49614</c:v>
                </c:pt>
                <c:pt idx="164">
                  <c:v>49706</c:v>
                </c:pt>
                <c:pt idx="165">
                  <c:v>49796</c:v>
                </c:pt>
                <c:pt idx="166">
                  <c:v>49888</c:v>
                </c:pt>
                <c:pt idx="167">
                  <c:v>49980</c:v>
                </c:pt>
                <c:pt idx="168">
                  <c:v>50072</c:v>
                </c:pt>
                <c:pt idx="169">
                  <c:v>50161</c:v>
                </c:pt>
                <c:pt idx="170">
                  <c:v>50253</c:v>
                </c:pt>
                <c:pt idx="171">
                  <c:v>50345</c:v>
                </c:pt>
                <c:pt idx="172">
                  <c:v>50437</c:v>
                </c:pt>
                <c:pt idx="173">
                  <c:v>50526</c:v>
                </c:pt>
                <c:pt idx="174">
                  <c:v>50618</c:v>
                </c:pt>
                <c:pt idx="175">
                  <c:v>50710</c:v>
                </c:pt>
                <c:pt idx="176">
                  <c:v>50802</c:v>
                </c:pt>
                <c:pt idx="177">
                  <c:v>50891</c:v>
                </c:pt>
                <c:pt idx="178">
                  <c:v>50983</c:v>
                </c:pt>
                <c:pt idx="179">
                  <c:v>51075</c:v>
                </c:pt>
                <c:pt idx="180">
                  <c:v>51167</c:v>
                </c:pt>
                <c:pt idx="181">
                  <c:v>51257</c:v>
                </c:pt>
                <c:pt idx="182">
                  <c:v>51349</c:v>
                </c:pt>
                <c:pt idx="183">
                  <c:v>51441</c:v>
                </c:pt>
                <c:pt idx="184">
                  <c:v>51533</c:v>
                </c:pt>
                <c:pt idx="185">
                  <c:v>51622</c:v>
                </c:pt>
                <c:pt idx="186">
                  <c:v>51714</c:v>
                </c:pt>
                <c:pt idx="187">
                  <c:v>51806</c:v>
                </c:pt>
                <c:pt idx="188">
                  <c:v>51898</c:v>
                </c:pt>
                <c:pt idx="189">
                  <c:v>51987</c:v>
                </c:pt>
                <c:pt idx="190">
                  <c:v>52079</c:v>
                </c:pt>
                <c:pt idx="191">
                  <c:v>52171</c:v>
                </c:pt>
                <c:pt idx="192">
                  <c:v>52263</c:v>
                </c:pt>
                <c:pt idx="193">
                  <c:v>52352</c:v>
                </c:pt>
                <c:pt idx="194">
                  <c:v>52444</c:v>
                </c:pt>
                <c:pt idx="195">
                  <c:v>52536</c:v>
                </c:pt>
                <c:pt idx="196">
                  <c:v>52628</c:v>
                </c:pt>
                <c:pt idx="197">
                  <c:v>52718</c:v>
                </c:pt>
                <c:pt idx="198">
                  <c:v>52810</c:v>
                </c:pt>
                <c:pt idx="199">
                  <c:v>52902</c:v>
                </c:pt>
                <c:pt idx="200">
                  <c:v>52994</c:v>
                </c:pt>
                <c:pt idx="201">
                  <c:v>53083</c:v>
                </c:pt>
                <c:pt idx="202">
                  <c:v>53175</c:v>
                </c:pt>
                <c:pt idx="203">
                  <c:v>53267</c:v>
                </c:pt>
                <c:pt idx="204">
                  <c:v>53359</c:v>
                </c:pt>
                <c:pt idx="205">
                  <c:v>53448</c:v>
                </c:pt>
                <c:pt idx="206">
                  <c:v>53540</c:v>
                </c:pt>
                <c:pt idx="207">
                  <c:v>53632</c:v>
                </c:pt>
                <c:pt idx="208">
                  <c:v>53724</c:v>
                </c:pt>
                <c:pt idx="209">
                  <c:v>53813</c:v>
                </c:pt>
                <c:pt idx="210">
                  <c:v>53905</c:v>
                </c:pt>
                <c:pt idx="211">
                  <c:v>53997</c:v>
                </c:pt>
              </c:numCache>
            </c:numRef>
          </c:cat>
          <c:val>
            <c:numRef>
              <c:f>'Residual calculation'!$R$9:$R$220</c:f>
              <c:numCache>
                <c:formatCode>#,##0.00</c:formatCode>
                <c:ptCount val="212"/>
                <c:pt idx="0">
                  <c:v>4.1001294777729826E-2</c:v>
                </c:pt>
                <c:pt idx="1">
                  <c:v>4.1156755721535959E-2</c:v>
                </c:pt>
                <c:pt idx="2">
                  <c:v>3.9472428925777521E-2</c:v>
                </c:pt>
                <c:pt idx="3">
                  <c:v>3.7800589297595284E-2</c:v>
                </c:pt>
                <c:pt idx="4">
                  <c:v>3.5411140583554379E-2</c:v>
                </c:pt>
                <c:pt idx="5">
                  <c:v>3.3037484656784057E-2</c:v>
                </c:pt>
                <c:pt idx="6">
                  <c:v>3.046448087431694E-2</c:v>
                </c:pt>
                <c:pt idx="7">
                  <c:v>2.7902604117702359E-2</c:v>
                </c:pt>
                <c:pt idx="8">
                  <c:v>2.6391945680168581E-2</c:v>
                </c:pt>
                <c:pt idx="9">
                  <c:v>2.4892703862660945E-2</c:v>
                </c:pt>
                <c:pt idx="10">
                  <c:v>2.4268269947800153E-2</c:v>
                </c:pt>
                <c:pt idx="11">
                  <c:v>2.3644999068727884E-2</c:v>
                </c:pt>
                <c:pt idx="12">
                  <c:v>2.3902439024390244E-2</c:v>
                </c:pt>
                <c:pt idx="13">
                  <c:v>2.4158709557801059E-2</c:v>
                </c:pt>
                <c:pt idx="14">
                  <c:v>2.4139207700851536E-2</c:v>
                </c:pt>
                <c:pt idx="15">
                  <c:v>2.411976711948988E-2</c:v>
                </c:pt>
                <c:pt idx="16">
                  <c:v>2.2714298867507594E-2</c:v>
                </c:pt>
                <c:pt idx="17">
                  <c:v>2.1319145032565819E-2</c:v>
                </c:pt>
                <c:pt idx="18">
                  <c:v>2.0143490380660788E-2</c:v>
                </c:pt>
                <c:pt idx="19">
                  <c:v>1.8976507011473319E-2</c:v>
                </c:pt>
                <c:pt idx="20">
                  <c:v>1.8472661545413466E-2</c:v>
                </c:pt>
                <c:pt idx="21">
                  <c:v>1.7976318622174383E-2</c:v>
                </c:pt>
                <c:pt idx="22">
                  <c:v>1.6486716544957664E-2</c:v>
                </c:pt>
                <c:pt idx="23">
                  <c:v>1.5000447507383871E-2</c:v>
                </c:pt>
                <c:pt idx="24">
                  <c:v>1.4531557303772574E-2</c:v>
                </c:pt>
                <c:pt idx="25">
                  <c:v>1.4063755692472542E-2</c:v>
                </c:pt>
                <c:pt idx="26">
                  <c:v>1.3262942172324689E-2</c:v>
                </c:pt>
                <c:pt idx="27">
                  <c:v>1.2465546367920334E-2</c:v>
                </c:pt>
                <c:pt idx="28">
                  <c:v>1.1542390194075587E-2</c:v>
                </c:pt>
                <c:pt idx="29">
                  <c:v>1.0621118012422361E-2</c:v>
                </c:pt>
                <c:pt idx="30">
                  <c:v>9.848016258725811E-3</c:v>
                </c:pt>
                <c:pt idx="31">
                  <c:v>9.0813093980992611E-3</c:v>
                </c:pt>
                <c:pt idx="32">
                  <c:v>9.090510051795276E-3</c:v>
                </c:pt>
                <c:pt idx="33">
                  <c:v>9.0996671921527422E-3</c:v>
                </c:pt>
                <c:pt idx="34">
                  <c:v>8.646024665442141E-3</c:v>
                </c:pt>
                <c:pt idx="35">
                  <c:v>8.1935709294199861E-3</c:v>
                </c:pt>
                <c:pt idx="36">
                  <c:v>8.1603342472907694E-3</c:v>
                </c:pt>
                <c:pt idx="37">
                  <c:v>8.1273310781507513E-3</c:v>
                </c:pt>
                <c:pt idx="38">
                  <c:v>8.6154513888888895E-3</c:v>
                </c:pt>
                <c:pt idx="39">
                  <c:v>9.1043349839284166E-3</c:v>
                </c:pt>
                <c:pt idx="40">
                  <c:v>9.7189695550351281E-3</c:v>
                </c:pt>
                <c:pt idx="41">
                  <c:v>1.0331687884298953E-2</c:v>
                </c:pt>
                <c:pt idx="42">
                  <c:v>1.0306250269966739E-2</c:v>
                </c:pt>
                <c:pt idx="43">
                  <c:v>1.0280937607721474E-2</c:v>
                </c:pt>
                <c:pt idx="44">
                  <c:v>1.0182599355531686E-2</c:v>
                </c:pt>
                <c:pt idx="45">
                  <c:v>1.0084825636192271E-2</c:v>
                </c:pt>
                <c:pt idx="46">
                  <c:v>9.8535001922009143E-3</c:v>
                </c:pt>
                <c:pt idx="47">
                  <c:v>9.6235734968489178E-3</c:v>
                </c:pt>
                <c:pt idx="48">
                  <c:v>9.9329883789973702E-3</c:v>
                </c:pt>
                <c:pt idx="49">
                  <c:v>1.023994592767827E-2</c:v>
                </c:pt>
                <c:pt idx="50">
                  <c:v>1.0596838278806323E-2</c:v>
                </c:pt>
                <c:pt idx="51">
                  <c:v>1.0954153273557773E-2</c:v>
                </c:pt>
                <c:pt idx="52">
                  <c:v>1.0791061262639137E-2</c:v>
                </c:pt>
                <c:pt idx="53">
                  <c:v>1.1902530459231489E-2</c:v>
                </c:pt>
                <c:pt idx="54">
                  <c:v>1.2897707834416697E-2</c:v>
                </c:pt>
                <c:pt idx="55">
                  <c:v>1.5650981400531411E-2</c:v>
                </c:pt>
                <c:pt idx="56">
                  <c:v>1.8142473816324764E-2</c:v>
                </c:pt>
                <c:pt idx="57">
                  <c:v>1.8753791489730481E-2</c:v>
                </c:pt>
                <c:pt idx="58">
                  <c:v>1.7978308026030367E-2</c:v>
                </c:pt>
                <c:pt idx="59">
                  <c:v>1.7350486787204449E-2</c:v>
                </c:pt>
                <c:pt idx="60">
                  <c:v>1.7097363612633778E-2</c:v>
                </c:pt>
                <c:pt idx="61">
                  <c:v>1.6143068488382213E-2</c:v>
                </c:pt>
                <c:pt idx="62">
                  <c:v>1.5662020905923345E-2</c:v>
                </c:pt>
                <c:pt idx="63">
                  <c:v>1.5316257187663357E-2</c:v>
                </c:pt>
                <c:pt idx="64">
                  <c:v>1.500785751702462E-2</c:v>
                </c:pt>
                <c:pt idx="65">
                  <c:v>1.4794089359097665E-2</c:v>
                </c:pt>
                <c:pt idx="66">
                  <c:v>1.448348374660475E-2</c:v>
                </c:pt>
                <c:pt idx="67">
                  <c:v>1.4177793394237527E-2</c:v>
                </c:pt>
                <c:pt idx="68">
                  <c:v>1.3976983220592111E-2</c:v>
                </c:pt>
                <c:pt idx="69">
                  <c:v>1.3965153115100316E-2</c:v>
                </c:pt>
                <c:pt idx="70">
                  <c:v>1.4041126114199982E-2</c:v>
                </c:pt>
                <c:pt idx="71">
                  <c:v>1.3993264799716413E-2</c:v>
                </c:pt>
                <c:pt idx="72">
                  <c:v>1.4181624311355962E-2</c:v>
                </c:pt>
                <c:pt idx="73">
                  <c:v>1.3788499198860603E-2</c:v>
                </c:pt>
                <c:pt idx="74">
                  <c:v>1.3329764453961456E-2</c:v>
                </c:pt>
                <c:pt idx="75">
                  <c:v>1.2926872876810299E-2</c:v>
                </c:pt>
                <c:pt idx="76">
                  <c:v>1.2375749977612607E-2</c:v>
                </c:pt>
                <c:pt idx="77">
                  <c:v>1.1513503877350921E-2</c:v>
                </c:pt>
                <c:pt idx="78">
                  <c:v>1.0909497007057983E-2</c:v>
                </c:pt>
                <c:pt idx="79">
                  <c:v>1.0264668939529875E-2</c:v>
                </c:pt>
                <c:pt idx="80">
                  <c:v>1.0000899442345746E-2</c:v>
                </c:pt>
                <c:pt idx="81">
                  <c:v>9.6066606660666076E-3</c:v>
                </c:pt>
                <c:pt idx="82">
                  <c:v>9.4482448244824473E-3</c:v>
                </c:pt>
                <c:pt idx="83">
                  <c:v>9.1395139513951399E-3</c:v>
                </c:pt>
                <c:pt idx="84">
                  <c:v>8.5962230215827339E-3</c:v>
                </c:pt>
                <c:pt idx="85">
                  <c:v>8.4061371841155242E-3</c:v>
                </c:pt>
                <c:pt idx="86">
                  <c:v>8.383574007220217E-3</c:v>
                </c:pt>
                <c:pt idx="87">
                  <c:v>8.4444444444444454E-3</c:v>
                </c:pt>
                <c:pt idx="88">
                  <c:v>8.1969286359530255E-3</c:v>
                </c:pt>
                <c:pt idx="89">
                  <c:v>8.0018132366273809E-3</c:v>
                </c:pt>
                <c:pt idx="90">
                  <c:v>7.8704710144927529E-3</c:v>
                </c:pt>
                <c:pt idx="91">
                  <c:v>7.8145454545454542E-3</c:v>
                </c:pt>
                <c:pt idx="92">
                  <c:v>7.6727438468550593E-3</c:v>
                </c:pt>
                <c:pt idx="93">
                  <c:v>7.5369188696444859E-3</c:v>
                </c:pt>
                <c:pt idx="94">
                  <c:v>7.6268248175182483E-3</c:v>
                </c:pt>
                <c:pt idx="95">
                  <c:v>8.2268984446477594E-3</c:v>
                </c:pt>
                <c:pt idx="96">
                  <c:v>7.9112534309240621E-3</c:v>
                </c:pt>
                <c:pt idx="97">
                  <c:v>7.851005484460695E-3</c:v>
                </c:pt>
                <c:pt idx="98">
                  <c:v>7.454212454212455E-3</c:v>
                </c:pt>
                <c:pt idx="99">
                  <c:v>7.3531021897810219E-3</c:v>
                </c:pt>
                <c:pt idx="100">
                  <c:v>7.5082116788321171E-3</c:v>
                </c:pt>
                <c:pt idx="101">
                  <c:v>7.8234217749313818E-3</c:v>
                </c:pt>
                <c:pt idx="102">
                  <c:v>7.8792314730100638E-3</c:v>
                </c:pt>
                <c:pt idx="103">
                  <c:v>8.1487226277372257E-3</c:v>
                </c:pt>
                <c:pt idx="104">
                  <c:v>8.2140255009107467E-3</c:v>
                </c:pt>
                <c:pt idx="105">
                  <c:v>8.0508628519527711E-3</c:v>
                </c:pt>
                <c:pt idx="106">
                  <c:v>7.8328792007266116E-3</c:v>
                </c:pt>
                <c:pt idx="107">
                  <c:v>7.7934485896269338E-3</c:v>
                </c:pt>
                <c:pt idx="108">
                  <c:v>7.4289617486338793E-3</c:v>
                </c:pt>
                <c:pt idx="109">
                  <c:v>7.350957155879672E-3</c:v>
                </c:pt>
                <c:pt idx="110">
                  <c:v>7.3090246125797637E-3</c:v>
                </c:pt>
                <c:pt idx="111">
                  <c:v>7.4259597806215719E-3</c:v>
                </c:pt>
                <c:pt idx="112">
                  <c:v>7.6874999999999999E-3</c:v>
                </c:pt>
                <c:pt idx="113">
                  <c:v>8.3878116343490301E-3</c:v>
                </c:pt>
                <c:pt idx="114">
                  <c:v>9.0928505106778086E-3</c:v>
                </c:pt>
                <c:pt idx="115">
                  <c:v>9.9776744186046516E-3</c:v>
                </c:pt>
                <c:pt idx="116">
                  <c:v>1.0214758988560437E-2</c:v>
                </c:pt>
                <c:pt idx="117">
                  <c:v>1.0177167729301816E-2</c:v>
                </c:pt>
                <c:pt idx="118">
                  <c:v>9.3132626632449929E-3</c:v>
                </c:pt>
                <c:pt idx="119">
                  <c:v>-0.17353821637547834</c:v>
                </c:pt>
                <c:pt idx="120">
                  <c:v>-0.36082708819267167</c:v>
                </c:pt>
                <c:pt idx="121">
                  <c:v>-0.53916498072751307</c:v>
                </c:pt>
                <c:pt idx="122">
                  <c:v>-0.7266251912304833</c:v>
                </c:pt>
                <c:pt idx="123">
                  <c:v>-0.90427737077181181</c:v>
                </c:pt>
                <c:pt idx="124">
                  <c:v>-1.0808260328082908</c:v>
                </c:pt>
                <c:pt idx="125">
                  <c:v>-1.2565376848666852</c:v>
                </c:pt>
                <c:pt idx="126">
                  <c:v>-1.4281719687691592</c:v>
                </c:pt>
                <c:pt idx="127">
                  <c:v>-1.6019260643645918</c:v>
                </c:pt>
                <c:pt idx="128">
                  <c:v>-1.775427834205431</c:v>
                </c:pt>
                <c:pt idx="129">
                  <c:v>-1.9486582947889457</c:v>
                </c:pt>
                <c:pt idx="130">
                  <c:v>-2.1161487664507135</c:v>
                </c:pt>
                <c:pt idx="131">
                  <c:v>-2.2789519677615213</c:v>
                </c:pt>
                <c:pt idx="132">
                  <c:v>-2.4293014691412638</c:v>
                </c:pt>
                <c:pt idx="133">
                  <c:v>-2.5811494512915218</c:v>
                </c:pt>
                <c:pt idx="134">
                  <c:v>-2.7302391536965658</c:v>
                </c:pt>
                <c:pt idx="135">
                  <c:v>6.768983214082076</c:v>
                </c:pt>
                <c:pt idx="136">
                  <c:v>6.6972642756611105</c:v>
                </c:pt>
                <c:pt idx="137">
                  <c:v>6.6357432437949919</c:v>
                </c:pt>
                <c:pt idx="138">
                  <c:v>6.583838946041026</c:v>
                </c:pt>
                <c:pt idx="139">
                  <c:v>6.5396441485732764</c:v>
                </c:pt>
                <c:pt idx="140">
                  <c:v>6.5033035194861011</c:v>
                </c:pt>
                <c:pt idx="141">
                  <c:v>6.4743244482314983</c:v>
                </c:pt>
                <c:pt idx="142">
                  <c:v>6.4531285231480906</c:v>
                </c:pt>
                <c:pt idx="143">
                  <c:v>6.4370867722941769</c:v>
                </c:pt>
                <c:pt idx="144">
                  <c:v>6.4257509743858305</c:v>
                </c:pt>
                <c:pt idx="145">
                  <c:v>6.4349705247311819</c:v>
                </c:pt>
                <c:pt idx="146">
                  <c:v>6.4479447807886752</c:v>
                </c:pt>
                <c:pt idx="147">
                  <c:v>6.4620471800720596</c:v>
                </c:pt>
                <c:pt idx="148">
                  <c:v>6.475833680078531</c:v>
                </c:pt>
                <c:pt idx="149">
                  <c:v>6.4911506192680006</c:v>
                </c:pt>
                <c:pt idx="150">
                  <c:v>6.5072286233902625</c:v>
                </c:pt>
                <c:pt idx="151">
                  <c:v>6.5216243565303582</c:v>
                </c:pt>
                <c:pt idx="152">
                  <c:v>6.5341092263095888</c:v>
                </c:pt>
                <c:pt idx="153">
                  <c:v>6.5458081297438175</c:v>
                </c:pt>
                <c:pt idx="154">
                  <c:v>6.5554076888897255</c:v>
                </c:pt>
                <c:pt idx="155">
                  <c:v>6.5611709496706396</c:v>
                </c:pt>
                <c:pt idx="156">
                  <c:v>6.5630418583255352</c:v>
                </c:pt>
                <c:pt idx="157">
                  <c:v>6.562996679000376</c:v>
                </c:pt>
                <c:pt idx="158">
                  <c:v>6.5599947986223643</c:v>
                </c:pt>
                <c:pt idx="159">
                  <c:v>6.5530245460010725</c:v>
                </c:pt>
                <c:pt idx="160">
                  <c:v>6.5432112651966685</c:v>
                </c:pt>
                <c:pt idx="161">
                  <c:v>6.5291641677465213</c:v>
                </c:pt>
                <c:pt idx="162">
                  <c:v>6.5112653692559936</c:v>
                </c:pt>
                <c:pt idx="163">
                  <c:v>6.4890042998709552</c:v>
                </c:pt>
                <c:pt idx="164">
                  <c:v>6.4630936473071268</c:v>
                </c:pt>
                <c:pt idx="165">
                  <c:v>6.4293670039375286</c:v>
                </c:pt>
                <c:pt idx="166">
                  <c:v>6.3918212331861683</c:v>
                </c:pt>
                <c:pt idx="167">
                  <c:v>6.3525508275559375</c:v>
                </c:pt>
                <c:pt idx="168">
                  <c:v>6.3109287556655431</c:v>
                </c:pt>
                <c:pt idx="169">
                  <c:v>6.2675298175369196</c:v>
                </c:pt>
                <c:pt idx="170">
                  <c:v>6.2212261739348138</c:v>
                </c:pt>
                <c:pt idx="171">
                  <c:v>6.1750625539800144</c:v>
                </c:pt>
                <c:pt idx="172">
                  <c:v>6.1273519088566868</c:v>
                </c:pt>
                <c:pt idx="173">
                  <c:v>6.0786170718549206</c:v>
                </c:pt>
                <c:pt idx="174">
                  <c:v>6.0279432070143448</c:v>
                </c:pt>
                <c:pt idx="175">
                  <c:v>5.9770531639201865</c:v>
                </c:pt>
                <c:pt idx="176">
                  <c:v>5.9252339802938385</c:v>
                </c:pt>
                <c:pt idx="177">
                  <c:v>5.8728535794255228</c:v>
                </c:pt>
                <c:pt idx="178">
                  <c:v>5.818824391695574</c:v>
                </c:pt>
                <c:pt idx="179">
                  <c:v>5.7658471739265913</c:v>
                </c:pt>
                <c:pt idx="180">
                  <c:v>5.7122838968536387</c:v>
                </c:pt>
                <c:pt idx="181">
                  <c:v>5.6585301197903357</c:v>
                </c:pt>
                <c:pt idx="182">
                  <c:v>5.6034454906654299</c:v>
                </c:pt>
                <c:pt idx="183">
                  <c:v>5.5496374752033004</c:v>
                </c:pt>
                <c:pt idx="184">
                  <c:v>5.495498045555288</c:v>
                </c:pt>
                <c:pt idx="185">
                  <c:v>5.4414114385878607</c:v>
                </c:pt>
                <c:pt idx="186">
                  <c:v>5.3859781540847882</c:v>
                </c:pt>
                <c:pt idx="187">
                  <c:v>5.3330893080029167</c:v>
                </c:pt>
                <c:pt idx="188">
                  <c:v>5.2800235032864951</c:v>
                </c:pt>
                <c:pt idx="189">
                  <c:v>5.2271549454018071</c:v>
                </c:pt>
                <c:pt idx="190">
                  <c:v>5.1734053678001191</c:v>
                </c:pt>
                <c:pt idx="191">
                  <c:v>5.1210991015790812</c:v>
                </c:pt>
                <c:pt idx="192">
                  <c:v>5.0687528775772597</c:v>
                </c:pt>
                <c:pt idx="193">
                  <c:v>5.0167153967052727</c:v>
                </c:pt>
                <c:pt idx="194">
                  <c:v>4.963930633143848</c:v>
                </c:pt>
                <c:pt idx="195">
                  <c:v>4.9126209301897976</c:v>
                </c:pt>
                <c:pt idx="196">
                  <c:v>4.86137305117109</c:v>
                </c:pt>
                <c:pt idx="197">
                  <c:v>4.8105232361468291</c:v>
                </c:pt>
                <c:pt idx="198">
                  <c:v>4.759026555865149</c:v>
                </c:pt>
                <c:pt idx="199">
                  <c:v>4.7090344099364287</c:v>
                </c:pt>
                <c:pt idx="200">
                  <c:v>4.659145840101762</c:v>
                </c:pt>
                <c:pt idx="201">
                  <c:v>4.6097074305309365</c:v>
                </c:pt>
                <c:pt idx="202">
                  <c:v>4.5597262423325189</c:v>
                </c:pt>
                <c:pt idx="203">
                  <c:v>4.5112125182496063</c:v>
                </c:pt>
                <c:pt idx="204">
                  <c:v>4.4628522200365381</c:v>
                </c:pt>
                <c:pt idx="205">
                  <c:v>4.4149764931858577</c:v>
                </c:pt>
                <c:pt idx="206">
                  <c:v>4.3666214871850872</c:v>
                </c:pt>
                <c:pt idx="207">
                  <c:v>4.3197141131610497</c:v>
                </c:pt>
                <c:pt idx="208">
                  <c:v>4.2729757821627654</c:v>
                </c:pt>
                <c:pt idx="209">
                  <c:v>4.2267391393964537</c:v>
                </c:pt>
                <c:pt idx="210">
                  <c:v>4.1800683470455731</c:v>
                </c:pt>
                <c:pt idx="211">
                  <c:v>4.1348093300093787</c:v>
                </c:pt>
              </c:numCache>
            </c:numRef>
          </c:val>
          <c:smooth val="0"/>
          <c:extLst>
            <c:ext xmlns:c16="http://schemas.microsoft.com/office/drawing/2014/chart" uri="{C3380CC4-5D6E-409C-BE32-E72D297353CC}">
              <c16:uniqueId val="{00000000-1218-4160-8C1E-A6B92DE438FE}"/>
            </c:ext>
          </c:extLst>
        </c:ser>
        <c:dLbls>
          <c:showLegendKey val="0"/>
          <c:showVal val="0"/>
          <c:showCatName val="0"/>
          <c:showSerName val="0"/>
          <c:showPercent val="0"/>
          <c:showBubbleSize val="0"/>
        </c:dLbls>
        <c:smooth val="0"/>
        <c:axId val="708017248"/>
        <c:axId val="708018208"/>
      </c:lineChart>
      <c:dateAx>
        <c:axId val="7080172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208"/>
        <c:crosses val="autoZero"/>
        <c:auto val="1"/>
        <c:lblOffset val="100"/>
        <c:baseTimeUnit val="months"/>
      </c:dateAx>
      <c:valAx>
        <c:axId val="708018208"/>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990594925634307E-2"/>
          <c:y val="0.15542725173210162"/>
          <c:w val="0.87089829396325447"/>
          <c:h val="0.68866869124038477"/>
        </c:manualLayout>
      </c:layout>
      <c:lineChart>
        <c:grouping val="standard"/>
        <c:varyColors val="0"/>
        <c:ser>
          <c:idx val="0"/>
          <c:order val="0"/>
          <c:spPr>
            <a:ln w="38100" cap="rnd">
              <a:solidFill>
                <a:srgbClr val="001E60"/>
              </a:solidFill>
              <a:round/>
            </a:ln>
            <a:effectLst/>
          </c:spPr>
          <c:marker>
            <c:symbol val="none"/>
          </c:marker>
          <c:cat>
            <c:numRef>
              <c:f>'Residual calculation'!$A$10:$A$101</c:f>
              <c:numCache>
                <c:formatCode>m/d/yyyy</c:formatCode>
                <c:ptCount val="92"/>
                <c:pt idx="0">
                  <c:v>34820</c:v>
                </c:pt>
                <c:pt idx="1">
                  <c:v>34912</c:v>
                </c:pt>
                <c:pt idx="2">
                  <c:v>35004</c:v>
                </c:pt>
                <c:pt idx="3">
                  <c:v>35096</c:v>
                </c:pt>
                <c:pt idx="4">
                  <c:v>35186</c:v>
                </c:pt>
                <c:pt idx="5">
                  <c:v>35278</c:v>
                </c:pt>
                <c:pt idx="6">
                  <c:v>35370</c:v>
                </c:pt>
                <c:pt idx="7">
                  <c:v>35462</c:v>
                </c:pt>
                <c:pt idx="8">
                  <c:v>35551</c:v>
                </c:pt>
                <c:pt idx="9">
                  <c:v>35643</c:v>
                </c:pt>
                <c:pt idx="10">
                  <c:v>35735</c:v>
                </c:pt>
                <c:pt idx="11">
                  <c:v>35827</c:v>
                </c:pt>
                <c:pt idx="12">
                  <c:v>35916</c:v>
                </c:pt>
                <c:pt idx="13">
                  <c:v>36008</c:v>
                </c:pt>
                <c:pt idx="14">
                  <c:v>36100</c:v>
                </c:pt>
                <c:pt idx="15">
                  <c:v>36192</c:v>
                </c:pt>
                <c:pt idx="16">
                  <c:v>36281</c:v>
                </c:pt>
                <c:pt idx="17">
                  <c:v>36373</c:v>
                </c:pt>
                <c:pt idx="18">
                  <c:v>36465</c:v>
                </c:pt>
                <c:pt idx="19">
                  <c:v>36557</c:v>
                </c:pt>
                <c:pt idx="20">
                  <c:v>36647</c:v>
                </c:pt>
                <c:pt idx="21">
                  <c:v>36739</c:v>
                </c:pt>
                <c:pt idx="22">
                  <c:v>36831</c:v>
                </c:pt>
                <c:pt idx="23">
                  <c:v>36923</c:v>
                </c:pt>
                <c:pt idx="24">
                  <c:v>37012</c:v>
                </c:pt>
                <c:pt idx="25">
                  <c:v>37104</c:v>
                </c:pt>
                <c:pt idx="26">
                  <c:v>37196</c:v>
                </c:pt>
                <c:pt idx="27">
                  <c:v>37288</c:v>
                </c:pt>
                <c:pt idx="28">
                  <c:v>37377</c:v>
                </c:pt>
                <c:pt idx="29">
                  <c:v>37469</c:v>
                </c:pt>
                <c:pt idx="30">
                  <c:v>37561</c:v>
                </c:pt>
                <c:pt idx="31">
                  <c:v>37653</c:v>
                </c:pt>
                <c:pt idx="32">
                  <c:v>37742</c:v>
                </c:pt>
                <c:pt idx="33">
                  <c:v>37834</c:v>
                </c:pt>
                <c:pt idx="34">
                  <c:v>37926</c:v>
                </c:pt>
                <c:pt idx="35">
                  <c:v>38018</c:v>
                </c:pt>
                <c:pt idx="36">
                  <c:v>38108</c:v>
                </c:pt>
                <c:pt idx="37">
                  <c:v>38200</c:v>
                </c:pt>
                <c:pt idx="38">
                  <c:v>38292</c:v>
                </c:pt>
                <c:pt idx="39">
                  <c:v>38384</c:v>
                </c:pt>
                <c:pt idx="40">
                  <c:v>38473</c:v>
                </c:pt>
                <c:pt idx="41">
                  <c:v>38565</c:v>
                </c:pt>
                <c:pt idx="42">
                  <c:v>38657</c:v>
                </c:pt>
                <c:pt idx="43">
                  <c:v>38749</c:v>
                </c:pt>
                <c:pt idx="44">
                  <c:v>38838</c:v>
                </c:pt>
                <c:pt idx="45">
                  <c:v>38930</c:v>
                </c:pt>
                <c:pt idx="46">
                  <c:v>39022</c:v>
                </c:pt>
                <c:pt idx="47">
                  <c:v>39114</c:v>
                </c:pt>
                <c:pt idx="48">
                  <c:v>39203</c:v>
                </c:pt>
                <c:pt idx="49">
                  <c:v>39295</c:v>
                </c:pt>
                <c:pt idx="50">
                  <c:v>39387</c:v>
                </c:pt>
                <c:pt idx="51">
                  <c:v>39479</c:v>
                </c:pt>
                <c:pt idx="52">
                  <c:v>39569</c:v>
                </c:pt>
                <c:pt idx="53">
                  <c:v>39661</c:v>
                </c:pt>
                <c:pt idx="54">
                  <c:v>39753</c:v>
                </c:pt>
                <c:pt idx="55">
                  <c:v>39845</c:v>
                </c:pt>
                <c:pt idx="56">
                  <c:v>39934</c:v>
                </c:pt>
                <c:pt idx="57">
                  <c:v>40026</c:v>
                </c:pt>
                <c:pt idx="58">
                  <c:v>40118</c:v>
                </c:pt>
                <c:pt idx="59">
                  <c:v>40210</c:v>
                </c:pt>
                <c:pt idx="60">
                  <c:v>40299</c:v>
                </c:pt>
                <c:pt idx="61">
                  <c:v>40391</c:v>
                </c:pt>
                <c:pt idx="62">
                  <c:v>40483</c:v>
                </c:pt>
                <c:pt idx="63">
                  <c:v>40575</c:v>
                </c:pt>
                <c:pt idx="64">
                  <c:v>40664</c:v>
                </c:pt>
                <c:pt idx="65">
                  <c:v>40756</c:v>
                </c:pt>
                <c:pt idx="66">
                  <c:v>40848</c:v>
                </c:pt>
                <c:pt idx="67">
                  <c:v>40940</c:v>
                </c:pt>
                <c:pt idx="68">
                  <c:v>41030</c:v>
                </c:pt>
                <c:pt idx="69">
                  <c:v>41122</c:v>
                </c:pt>
                <c:pt idx="70">
                  <c:v>41214</c:v>
                </c:pt>
                <c:pt idx="71">
                  <c:v>41306</c:v>
                </c:pt>
                <c:pt idx="72">
                  <c:v>41395</c:v>
                </c:pt>
                <c:pt idx="73">
                  <c:v>41487</c:v>
                </c:pt>
                <c:pt idx="74">
                  <c:v>41579</c:v>
                </c:pt>
                <c:pt idx="75">
                  <c:v>41671</c:v>
                </c:pt>
                <c:pt idx="76">
                  <c:v>41760</c:v>
                </c:pt>
                <c:pt idx="77">
                  <c:v>41852</c:v>
                </c:pt>
                <c:pt idx="78">
                  <c:v>41944</c:v>
                </c:pt>
                <c:pt idx="79">
                  <c:v>42036</c:v>
                </c:pt>
                <c:pt idx="80">
                  <c:v>42125</c:v>
                </c:pt>
                <c:pt idx="81">
                  <c:v>42217</c:v>
                </c:pt>
                <c:pt idx="82">
                  <c:v>42309</c:v>
                </c:pt>
                <c:pt idx="83">
                  <c:v>42401</c:v>
                </c:pt>
                <c:pt idx="84">
                  <c:v>42491</c:v>
                </c:pt>
                <c:pt idx="85">
                  <c:v>42583</c:v>
                </c:pt>
                <c:pt idx="86">
                  <c:v>42675</c:v>
                </c:pt>
                <c:pt idx="87">
                  <c:v>42767</c:v>
                </c:pt>
                <c:pt idx="88">
                  <c:v>42856</c:v>
                </c:pt>
                <c:pt idx="89">
                  <c:v>42948</c:v>
                </c:pt>
                <c:pt idx="90">
                  <c:v>43040</c:v>
                </c:pt>
                <c:pt idx="91">
                  <c:v>43132</c:v>
                </c:pt>
              </c:numCache>
            </c:numRef>
          </c:cat>
          <c:val>
            <c:numRef>
              <c:f>'Residual calculation'!$S$10:$S$101</c:f>
              <c:numCache>
                <c:formatCode>0.00</c:formatCode>
                <c:ptCount val="92"/>
                <c:pt idx="0">
                  <c:v>4.1156755721535959E-2</c:v>
                </c:pt>
                <c:pt idx="1">
                  <c:v>3.9472428925777521E-2</c:v>
                </c:pt>
                <c:pt idx="2">
                  <c:v>3.7800589297595284E-2</c:v>
                </c:pt>
                <c:pt idx="3">
                  <c:v>3.5411140583554379E-2</c:v>
                </c:pt>
                <c:pt idx="4">
                  <c:v>3.3037484656784057E-2</c:v>
                </c:pt>
                <c:pt idx="5">
                  <c:v>3.046448087431694E-2</c:v>
                </c:pt>
                <c:pt idx="6">
                  <c:v>2.7902604117702359E-2</c:v>
                </c:pt>
                <c:pt idx="7">
                  <c:v>2.6391945680168581E-2</c:v>
                </c:pt>
                <c:pt idx="8">
                  <c:v>2.4892703862660945E-2</c:v>
                </c:pt>
                <c:pt idx="9">
                  <c:v>2.4268269947800153E-2</c:v>
                </c:pt>
                <c:pt idx="10">
                  <c:v>2.3644999068727884E-2</c:v>
                </c:pt>
                <c:pt idx="11">
                  <c:v>2.3902439024390244E-2</c:v>
                </c:pt>
                <c:pt idx="12">
                  <c:v>2.4158709557801059E-2</c:v>
                </c:pt>
                <c:pt idx="13">
                  <c:v>2.4139207700851536E-2</c:v>
                </c:pt>
                <c:pt idx="14">
                  <c:v>2.411976711948988E-2</c:v>
                </c:pt>
                <c:pt idx="15">
                  <c:v>2.2714298867507594E-2</c:v>
                </c:pt>
                <c:pt idx="16">
                  <c:v>2.1319145032565819E-2</c:v>
                </c:pt>
                <c:pt idx="17">
                  <c:v>2.0143490380660788E-2</c:v>
                </c:pt>
                <c:pt idx="18">
                  <c:v>1.8976507011473319E-2</c:v>
                </c:pt>
                <c:pt idx="19">
                  <c:v>1.8472661545413466E-2</c:v>
                </c:pt>
                <c:pt idx="20">
                  <c:v>1.7976318622174383E-2</c:v>
                </c:pt>
                <c:pt idx="21">
                  <c:v>1.6486716544957664E-2</c:v>
                </c:pt>
                <c:pt idx="22">
                  <c:v>1.5000447507383871E-2</c:v>
                </c:pt>
                <c:pt idx="23">
                  <c:v>1.4531557303772574E-2</c:v>
                </c:pt>
                <c:pt idx="24">
                  <c:v>1.4063755692472542E-2</c:v>
                </c:pt>
                <c:pt idx="25">
                  <c:v>1.3262942172324689E-2</c:v>
                </c:pt>
                <c:pt idx="26">
                  <c:v>1.2465546367920334E-2</c:v>
                </c:pt>
                <c:pt idx="27">
                  <c:v>1.1542390194075587E-2</c:v>
                </c:pt>
                <c:pt idx="28">
                  <c:v>1.0621118012422361E-2</c:v>
                </c:pt>
                <c:pt idx="29">
                  <c:v>9.848016258725811E-3</c:v>
                </c:pt>
                <c:pt idx="30">
                  <c:v>9.0813093980992611E-3</c:v>
                </c:pt>
                <c:pt idx="31">
                  <c:v>9.090510051795276E-3</c:v>
                </c:pt>
                <c:pt idx="32">
                  <c:v>9.0996671921527422E-3</c:v>
                </c:pt>
                <c:pt idx="33">
                  <c:v>8.646024665442141E-3</c:v>
                </c:pt>
                <c:pt idx="34">
                  <c:v>8.1935709294199861E-3</c:v>
                </c:pt>
                <c:pt idx="35">
                  <c:v>8.1603342472907694E-3</c:v>
                </c:pt>
                <c:pt idx="36">
                  <c:v>8.1273310781507513E-3</c:v>
                </c:pt>
                <c:pt idx="37">
                  <c:v>8.6154513888888895E-3</c:v>
                </c:pt>
                <c:pt idx="38">
                  <c:v>9.1043349839284166E-3</c:v>
                </c:pt>
                <c:pt idx="39">
                  <c:v>9.7189695550351281E-3</c:v>
                </c:pt>
                <c:pt idx="40">
                  <c:v>1.0331687884298953E-2</c:v>
                </c:pt>
                <c:pt idx="41">
                  <c:v>1.0306250269966739E-2</c:v>
                </c:pt>
                <c:pt idx="42">
                  <c:v>1.0280937607721474E-2</c:v>
                </c:pt>
                <c:pt idx="43">
                  <c:v>1.0182599355531686E-2</c:v>
                </c:pt>
                <c:pt idx="44">
                  <c:v>1.0084825636192271E-2</c:v>
                </c:pt>
                <c:pt idx="45">
                  <c:v>9.8535001922009143E-3</c:v>
                </c:pt>
                <c:pt idx="46">
                  <c:v>9.6235734968489178E-3</c:v>
                </c:pt>
                <c:pt idx="47">
                  <c:v>9.9329883789973702E-3</c:v>
                </c:pt>
                <c:pt idx="48">
                  <c:v>1.023994592767827E-2</c:v>
                </c:pt>
                <c:pt idx="49">
                  <c:v>1.0596838278806323E-2</c:v>
                </c:pt>
                <c:pt idx="50">
                  <c:v>1.0954153273557773E-2</c:v>
                </c:pt>
                <c:pt idx="51">
                  <c:v>1.0791061262639137E-2</c:v>
                </c:pt>
                <c:pt idx="52">
                  <c:v>1.1902530459231489E-2</c:v>
                </c:pt>
                <c:pt idx="53">
                  <c:v>1.2897707834416697E-2</c:v>
                </c:pt>
                <c:pt idx="54">
                  <c:v>1.5650981400531411E-2</c:v>
                </c:pt>
                <c:pt idx="55">
                  <c:v>1.8142473816324764E-2</c:v>
                </c:pt>
                <c:pt idx="56">
                  <c:v>1.8753791489730481E-2</c:v>
                </c:pt>
                <c:pt idx="57">
                  <c:v>1.7978308026030367E-2</c:v>
                </c:pt>
                <c:pt idx="58">
                  <c:v>1.7350486787204449E-2</c:v>
                </c:pt>
                <c:pt idx="59">
                  <c:v>1.7097363612633778E-2</c:v>
                </c:pt>
                <c:pt idx="60">
                  <c:v>1.6143068488382213E-2</c:v>
                </c:pt>
                <c:pt idx="61">
                  <c:v>1.5662020905923345E-2</c:v>
                </c:pt>
                <c:pt idx="62">
                  <c:v>1.5316257187663357E-2</c:v>
                </c:pt>
                <c:pt idx="63">
                  <c:v>1.500785751702462E-2</c:v>
                </c:pt>
                <c:pt idx="64">
                  <c:v>1.4794089359097665E-2</c:v>
                </c:pt>
                <c:pt idx="65" formatCode="#,##0.00">
                  <c:v>15.251763257936336</c:v>
                </c:pt>
                <c:pt idx="66" formatCode="#,##0.00">
                  <c:v>15.875530929938691</c:v>
                </c:pt>
                <c:pt idx="67" formatCode="#,##0.00">
                  <c:v>16.004738330065226</c:v>
                </c:pt>
                <c:pt idx="68" formatCode="#,##0.00">
                  <c:v>15.820307226564694</c:v>
                </c:pt>
                <c:pt idx="69" formatCode="#,##0.00">
                  <c:v>15.94590637909206</c:v>
                </c:pt>
                <c:pt idx="70" formatCode="#,##0.00">
                  <c:v>15.565490088707547</c:v>
                </c:pt>
                <c:pt idx="71" formatCode="#,##0.00">
                  <c:v>15.49244577435738</c:v>
                </c:pt>
                <c:pt idx="72" formatCode="#,##0.00">
                  <c:v>15.13453148185285</c:v>
                </c:pt>
                <c:pt idx="73" formatCode="#,##0.00">
                  <c:v>14.758146005417267</c:v>
                </c:pt>
                <c:pt idx="74" formatCode="#,##0.00">
                  <c:v>14.434122486797344</c:v>
                </c:pt>
                <c:pt idx="75" formatCode="#,##0.00">
                  <c:v>13.747535858425319</c:v>
                </c:pt>
                <c:pt idx="76" formatCode="#,##0.00">
                  <c:v>12.780973233873764</c:v>
                </c:pt>
                <c:pt idx="77" formatCode="#,##0.00">
                  <c:v>12.087896168432701</c:v>
                </c:pt>
                <c:pt idx="78" formatCode="#,##0.00">
                  <c:v>11.404195208815347</c:v>
                </c:pt>
                <c:pt idx="79" formatCode="#,##0.00">
                  <c:v>10.841674229888001</c:v>
                </c:pt>
                <c:pt idx="80" formatCode="#,##0.00">
                  <c:v>10.488846139791569</c:v>
                </c:pt>
                <c:pt idx="81" formatCode="#,##0.00">
                  <c:v>10.349239538190364</c:v>
                </c:pt>
                <c:pt idx="82" formatCode="#,##0.00">
                  <c:v>9.9009725479143054</c:v>
                </c:pt>
                <c:pt idx="83" formatCode="#,##0.00">
                  <c:v>9.4704224848409737</c:v>
                </c:pt>
                <c:pt idx="84" formatCode="#,##0.00">
                  <c:v>9.2700196933209646</c:v>
                </c:pt>
                <c:pt idx="85" formatCode="#,##0.00">
                  <c:v>8.9654202449803879</c:v>
                </c:pt>
                <c:pt idx="86" formatCode="#,##0.00">
                  <c:v>8.6972789060451507</c:v>
                </c:pt>
                <c:pt idx="87" formatCode="#,##0.00">
                  <c:v>8.3884906736389553</c:v>
                </c:pt>
                <c:pt idx="88" formatCode="#,##0.00">
                  <c:v>8.2769840637882925</c:v>
                </c:pt>
                <c:pt idx="89" formatCode="#,##0.00">
                  <c:v>8.124879197252298</c:v>
                </c:pt>
                <c:pt idx="90" formatCode="#,##0.00">
                  <c:v>8.0152060194850456</c:v>
                </c:pt>
                <c:pt idx="91" formatCode="#,##0.00">
                  <c:v>8.0500658601304842</c:v>
                </c:pt>
              </c:numCache>
            </c:numRef>
          </c:val>
          <c:smooth val="0"/>
          <c:extLst>
            <c:ext xmlns:c16="http://schemas.microsoft.com/office/drawing/2014/chart" uri="{C3380CC4-5D6E-409C-BE32-E72D297353CC}">
              <c16:uniqueId val="{00000000-61B3-4668-A2A9-8F331A94FF94}"/>
            </c:ext>
          </c:extLst>
        </c:ser>
        <c:dLbls>
          <c:showLegendKey val="0"/>
          <c:showVal val="0"/>
          <c:showCatName val="0"/>
          <c:showSerName val="0"/>
          <c:showPercent val="0"/>
          <c:showBubbleSize val="0"/>
        </c:dLbls>
        <c:smooth val="0"/>
        <c:axId val="708017248"/>
        <c:axId val="708018208"/>
      </c:lineChart>
      <c:dateAx>
        <c:axId val="7080172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208"/>
        <c:crosses val="autoZero"/>
        <c:auto val="1"/>
        <c:lblOffset val="100"/>
        <c:baseTimeUnit val="months"/>
      </c:dateAx>
      <c:valAx>
        <c:axId val="708018208"/>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Arrears as a % of mortgages</a:t>
            </a: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990594925634307E-2"/>
          <c:y val="0.15542725173210162"/>
          <c:w val="0.87089829396325447"/>
          <c:h val="0.68866869124038477"/>
        </c:manualLayout>
      </c:layout>
      <c:lineChart>
        <c:grouping val="standard"/>
        <c:varyColors val="0"/>
        <c:ser>
          <c:idx val="0"/>
          <c:order val="0"/>
          <c:spPr>
            <a:ln w="38100" cap="rnd">
              <a:solidFill>
                <a:srgbClr val="001E60"/>
              </a:solidFill>
              <a:round/>
            </a:ln>
            <a:effectLst/>
          </c:spPr>
          <c:marker>
            <c:symbol val="none"/>
          </c:marker>
          <c:cat>
            <c:numRef>
              <c:f>'Residual calculation'!$A$9:$A$220</c:f>
              <c:numCache>
                <c:formatCode>m/d/yyyy</c:formatCode>
                <c:ptCount val="212"/>
                <c:pt idx="0">
                  <c:v>34731</c:v>
                </c:pt>
                <c:pt idx="1">
                  <c:v>34820</c:v>
                </c:pt>
                <c:pt idx="2">
                  <c:v>34912</c:v>
                </c:pt>
                <c:pt idx="3">
                  <c:v>35004</c:v>
                </c:pt>
                <c:pt idx="4">
                  <c:v>35096</c:v>
                </c:pt>
                <c:pt idx="5">
                  <c:v>35186</c:v>
                </c:pt>
                <c:pt idx="6">
                  <c:v>35278</c:v>
                </c:pt>
                <c:pt idx="7">
                  <c:v>35370</c:v>
                </c:pt>
                <c:pt idx="8">
                  <c:v>35462</c:v>
                </c:pt>
                <c:pt idx="9">
                  <c:v>35551</c:v>
                </c:pt>
                <c:pt idx="10">
                  <c:v>35643</c:v>
                </c:pt>
                <c:pt idx="11">
                  <c:v>35735</c:v>
                </c:pt>
                <c:pt idx="12">
                  <c:v>35827</c:v>
                </c:pt>
                <c:pt idx="13">
                  <c:v>35916</c:v>
                </c:pt>
                <c:pt idx="14">
                  <c:v>36008</c:v>
                </c:pt>
                <c:pt idx="15">
                  <c:v>36100</c:v>
                </c:pt>
                <c:pt idx="16">
                  <c:v>36192</c:v>
                </c:pt>
                <c:pt idx="17">
                  <c:v>36281</c:v>
                </c:pt>
                <c:pt idx="18">
                  <c:v>36373</c:v>
                </c:pt>
                <c:pt idx="19">
                  <c:v>36465</c:v>
                </c:pt>
                <c:pt idx="20">
                  <c:v>36557</c:v>
                </c:pt>
                <c:pt idx="21">
                  <c:v>36647</c:v>
                </c:pt>
                <c:pt idx="22">
                  <c:v>36739</c:v>
                </c:pt>
                <c:pt idx="23">
                  <c:v>36831</c:v>
                </c:pt>
                <c:pt idx="24">
                  <c:v>36923</c:v>
                </c:pt>
                <c:pt idx="25">
                  <c:v>37012</c:v>
                </c:pt>
                <c:pt idx="26">
                  <c:v>37104</c:v>
                </c:pt>
                <c:pt idx="27">
                  <c:v>37196</c:v>
                </c:pt>
                <c:pt idx="28">
                  <c:v>37288</c:v>
                </c:pt>
                <c:pt idx="29">
                  <c:v>37377</c:v>
                </c:pt>
                <c:pt idx="30">
                  <c:v>37469</c:v>
                </c:pt>
                <c:pt idx="31">
                  <c:v>37561</c:v>
                </c:pt>
                <c:pt idx="32">
                  <c:v>37653</c:v>
                </c:pt>
                <c:pt idx="33">
                  <c:v>37742</c:v>
                </c:pt>
                <c:pt idx="34">
                  <c:v>37834</c:v>
                </c:pt>
                <c:pt idx="35">
                  <c:v>37926</c:v>
                </c:pt>
                <c:pt idx="36">
                  <c:v>38018</c:v>
                </c:pt>
                <c:pt idx="37">
                  <c:v>38108</c:v>
                </c:pt>
                <c:pt idx="38">
                  <c:v>38200</c:v>
                </c:pt>
                <c:pt idx="39">
                  <c:v>38292</c:v>
                </c:pt>
                <c:pt idx="40">
                  <c:v>38384</c:v>
                </c:pt>
                <c:pt idx="41">
                  <c:v>38473</c:v>
                </c:pt>
                <c:pt idx="42">
                  <c:v>38565</c:v>
                </c:pt>
                <c:pt idx="43">
                  <c:v>38657</c:v>
                </c:pt>
                <c:pt idx="44">
                  <c:v>38749</c:v>
                </c:pt>
                <c:pt idx="45">
                  <c:v>38838</c:v>
                </c:pt>
                <c:pt idx="46">
                  <c:v>38930</c:v>
                </c:pt>
                <c:pt idx="47">
                  <c:v>39022</c:v>
                </c:pt>
                <c:pt idx="48">
                  <c:v>39114</c:v>
                </c:pt>
                <c:pt idx="49">
                  <c:v>39203</c:v>
                </c:pt>
                <c:pt idx="50">
                  <c:v>39295</c:v>
                </c:pt>
                <c:pt idx="51">
                  <c:v>39387</c:v>
                </c:pt>
                <c:pt idx="52">
                  <c:v>39479</c:v>
                </c:pt>
                <c:pt idx="53">
                  <c:v>39569</c:v>
                </c:pt>
                <c:pt idx="54">
                  <c:v>39661</c:v>
                </c:pt>
                <c:pt idx="55">
                  <c:v>39753</c:v>
                </c:pt>
                <c:pt idx="56">
                  <c:v>39845</c:v>
                </c:pt>
                <c:pt idx="57">
                  <c:v>39934</c:v>
                </c:pt>
                <c:pt idx="58">
                  <c:v>40026</c:v>
                </c:pt>
                <c:pt idx="59">
                  <c:v>40118</c:v>
                </c:pt>
                <c:pt idx="60">
                  <c:v>40210</c:v>
                </c:pt>
                <c:pt idx="61">
                  <c:v>40299</c:v>
                </c:pt>
                <c:pt idx="62">
                  <c:v>40391</c:v>
                </c:pt>
                <c:pt idx="63">
                  <c:v>40483</c:v>
                </c:pt>
                <c:pt idx="64">
                  <c:v>40575</c:v>
                </c:pt>
                <c:pt idx="65">
                  <c:v>40664</c:v>
                </c:pt>
                <c:pt idx="66">
                  <c:v>40756</c:v>
                </c:pt>
                <c:pt idx="67">
                  <c:v>40848</c:v>
                </c:pt>
                <c:pt idx="68">
                  <c:v>40940</c:v>
                </c:pt>
                <c:pt idx="69">
                  <c:v>41030</c:v>
                </c:pt>
                <c:pt idx="70">
                  <c:v>41122</c:v>
                </c:pt>
                <c:pt idx="71">
                  <c:v>41214</c:v>
                </c:pt>
                <c:pt idx="72">
                  <c:v>41306</c:v>
                </c:pt>
                <c:pt idx="73">
                  <c:v>41395</c:v>
                </c:pt>
                <c:pt idx="74">
                  <c:v>41487</c:v>
                </c:pt>
                <c:pt idx="75">
                  <c:v>41579</c:v>
                </c:pt>
                <c:pt idx="76">
                  <c:v>41671</c:v>
                </c:pt>
                <c:pt idx="77">
                  <c:v>41760</c:v>
                </c:pt>
                <c:pt idx="78">
                  <c:v>41852</c:v>
                </c:pt>
                <c:pt idx="79">
                  <c:v>41944</c:v>
                </c:pt>
                <c:pt idx="80">
                  <c:v>42036</c:v>
                </c:pt>
                <c:pt idx="81">
                  <c:v>42125</c:v>
                </c:pt>
                <c:pt idx="82">
                  <c:v>42217</c:v>
                </c:pt>
                <c:pt idx="83">
                  <c:v>42309</c:v>
                </c:pt>
                <c:pt idx="84">
                  <c:v>42401</c:v>
                </c:pt>
                <c:pt idx="85">
                  <c:v>42491</c:v>
                </c:pt>
                <c:pt idx="86">
                  <c:v>42583</c:v>
                </c:pt>
                <c:pt idx="87">
                  <c:v>42675</c:v>
                </c:pt>
                <c:pt idx="88">
                  <c:v>42767</c:v>
                </c:pt>
                <c:pt idx="89">
                  <c:v>42856</c:v>
                </c:pt>
                <c:pt idx="90">
                  <c:v>42948</c:v>
                </c:pt>
                <c:pt idx="91">
                  <c:v>43040</c:v>
                </c:pt>
                <c:pt idx="92">
                  <c:v>43132</c:v>
                </c:pt>
                <c:pt idx="93">
                  <c:v>43221</c:v>
                </c:pt>
                <c:pt idx="94">
                  <c:v>43313</c:v>
                </c:pt>
                <c:pt idx="95">
                  <c:v>43405</c:v>
                </c:pt>
                <c:pt idx="96">
                  <c:v>43497</c:v>
                </c:pt>
                <c:pt idx="97">
                  <c:v>43586</c:v>
                </c:pt>
                <c:pt idx="98">
                  <c:v>43678</c:v>
                </c:pt>
                <c:pt idx="99">
                  <c:v>43770</c:v>
                </c:pt>
                <c:pt idx="100">
                  <c:v>43862</c:v>
                </c:pt>
                <c:pt idx="101">
                  <c:v>43952</c:v>
                </c:pt>
                <c:pt idx="102">
                  <c:v>44044</c:v>
                </c:pt>
                <c:pt idx="103">
                  <c:v>44136</c:v>
                </c:pt>
                <c:pt idx="104">
                  <c:v>44228</c:v>
                </c:pt>
                <c:pt idx="105">
                  <c:v>44317</c:v>
                </c:pt>
                <c:pt idx="106">
                  <c:v>44409</c:v>
                </c:pt>
                <c:pt idx="107">
                  <c:v>44501</c:v>
                </c:pt>
                <c:pt idx="108">
                  <c:v>44593</c:v>
                </c:pt>
                <c:pt idx="109">
                  <c:v>44682</c:v>
                </c:pt>
                <c:pt idx="110">
                  <c:v>44774</c:v>
                </c:pt>
                <c:pt idx="111">
                  <c:v>44866</c:v>
                </c:pt>
                <c:pt idx="112">
                  <c:v>44958</c:v>
                </c:pt>
                <c:pt idx="113">
                  <c:v>45047</c:v>
                </c:pt>
                <c:pt idx="114">
                  <c:v>45139</c:v>
                </c:pt>
                <c:pt idx="115">
                  <c:v>45231</c:v>
                </c:pt>
                <c:pt idx="116">
                  <c:v>45323</c:v>
                </c:pt>
                <c:pt idx="117">
                  <c:v>45413</c:v>
                </c:pt>
                <c:pt idx="118">
                  <c:v>45505</c:v>
                </c:pt>
                <c:pt idx="119">
                  <c:v>45597</c:v>
                </c:pt>
                <c:pt idx="120">
                  <c:v>45689</c:v>
                </c:pt>
                <c:pt idx="121">
                  <c:v>45778</c:v>
                </c:pt>
                <c:pt idx="122">
                  <c:v>45870</c:v>
                </c:pt>
                <c:pt idx="123">
                  <c:v>45962</c:v>
                </c:pt>
                <c:pt idx="124">
                  <c:v>46054</c:v>
                </c:pt>
                <c:pt idx="125">
                  <c:v>46143</c:v>
                </c:pt>
                <c:pt idx="126">
                  <c:v>46235</c:v>
                </c:pt>
                <c:pt idx="127">
                  <c:v>46327</c:v>
                </c:pt>
                <c:pt idx="128">
                  <c:v>46419</c:v>
                </c:pt>
                <c:pt idx="129">
                  <c:v>46508</c:v>
                </c:pt>
                <c:pt idx="130">
                  <c:v>46600</c:v>
                </c:pt>
                <c:pt idx="131">
                  <c:v>46692</c:v>
                </c:pt>
                <c:pt idx="132">
                  <c:v>46784</c:v>
                </c:pt>
                <c:pt idx="133">
                  <c:v>46874</c:v>
                </c:pt>
                <c:pt idx="134">
                  <c:v>46966</c:v>
                </c:pt>
                <c:pt idx="135">
                  <c:v>47058</c:v>
                </c:pt>
                <c:pt idx="136">
                  <c:v>47150</c:v>
                </c:pt>
                <c:pt idx="137">
                  <c:v>47239</c:v>
                </c:pt>
                <c:pt idx="138">
                  <c:v>47331</c:v>
                </c:pt>
                <c:pt idx="139">
                  <c:v>47423</c:v>
                </c:pt>
                <c:pt idx="140">
                  <c:v>47515</c:v>
                </c:pt>
                <c:pt idx="141">
                  <c:v>47604</c:v>
                </c:pt>
                <c:pt idx="142">
                  <c:v>47696</c:v>
                </c:pt>
                <c:pt idx="143">
                  <c:v>47788</c:v>
                </c:pt>
                <c:pt idx="144">
                  <c:v>47880</c:v>
                </c:pt>
                <c:pt idx="145">
                  <c:v>47969</c:v>
                </c:pt>
                <c:pt idx="146">
                  <c:v>48061</c:v>
                </c:pt>
                <c:pt idx="147">
                  <c:v>48153</c:v>
                </c:pt>
                <c:pt idx="148">
                  <c:v>48245</c:v>
                </c:pt>
                <c:pt idx="149">
                  <c:v>48335</c:v>
                </c:pt>
                <c:pt idx="150">
                  <c:v>48427</c:v>
                </c:pt>
                <c:pt idx="151">
                  <c:v>48519</c:v>
                </c:pt>
                <c:pt idx="152">
                  <c:v>48611</c:v>
                </c:pt>
                <c:pt idx="153">
                  <c:v>48700</c:v>
                </c:pt>
                <c:pt idx="154">
                  <c:v>48792</c:v>
                </c:pt>
                <c:pt idx="155">
                  <c:v>48884</c:v>
                </c:pt>
                <c:pt idx="156">
                  <c:v>48976</c:v>
                </c:pt>
                <c:pt idx="157">
                  <c:v>49065</c:v>
                </c:pt>
                <c:pt idx="158">
                  <c:v>49157</c:v>
                </c:pt>
                <c:pt idx="159">
                  <c:v>49249</c:v>
                </c:pt>
                <c:pt idx="160">
                  <c:v>49341</c:v>
                </c:pt>
                <c:pt idx="161">
                  <c:v>49430</c:v>
                </c:pt>
                <c:pt idx="162">
                  <c:v>49522</c:v>
                </c:pt>
                <c:pt idx="163">
                  <c:v>49614</c:v>
                </c:pt>
                <c:pt idx="164">
                  <c:v>49706</c:v>
                </c:pt>
                <c:pt idx="165">
                  <c:v>49796</c:v>
                </c:pt>
                <c:pt idx="166">
                  <c:v>49888</c:v>
                </c:pt>
                <c:pt idx="167">
                  <c:v>49980</c:v>
                </c:pt>
                <c:pt idx="168">
                  <c:v>50072</c:v>
                </c:pt>
                <c:pt idx="169">
                  <c:v>50161</c:v>
                </c:pt>
                <c:pt idx="170">
                  <c:v>50253</c:v>
                </c:pt>
                <c:pt idx="171">
                  <c:v>50345</c:v>
                </c:pt>
                <c:pt idx="172">
                  <c:v>50437</c:v>
                </c:pt>
                <c:pt idx="173">
                  <c:v>50526</c:v>
                </c:pt>
                <c:pt idx="174">
                  <c:v>50618</c:v>
                </c:pt>
                <c:pt idx="175">
                  <c:v>50710</c:v>
                </c:pt>
                <c:pt idx="176">
                  <c:v>50802</c:v>
                </c:pt>
                <c:pt idx="177">
                  <c:v>50891</c:v>
                </c:pt>
                <c:pt idx="178">
                  <c:v>50983</c:v>
                </c:pt>
                <c:pt idx="179">
                  <c:v>51075</c:v>
                </c:pt>
                <c:pt idx="180">
                  <c:v>51167</c:v>
                </c:pt>
                <c:pt idx="181">
                  <c:v>51257</c:v>
                </c:pt>
                <c:pt idx="182">
                  <c:v>51349</c:v>
                </c:pt>
                <c:pt idx="183">
                  <c:v>51441</c:v>
                </c:pt>
                <c:pt idx="184">
                  <c:v>51533</c:v>
                </c:pt>
                <c:pt idx="185">
                  <c:v>51622</c:v>
                </c:pt>
                <c:pt idx="186">
                  <c:v>51714</c:v>
                </c:pt>
                <c:pt idx="187">
                  <c:v>51806</c:v>
                </c:pt>
                <c:pt idx="188">
                  <c:v>51898</c:v>
                </c:pt>
                <c:pt idx="189">
                  <c:v>51987</c:v>
                </c:pt>
                <c:pt idx="190">
                  <c:v>52079</c:v>
                </c:pt>
                <c:pt idx="191">
                  <c:v>52171</c:v>
                </c:pt>
                <c:pt idx="192">
                  <c:v>52263</c:v>
                </c:pt>
                <c:pt idx="193">
                  <c:v>52352</c:v>
                </c:pt>
                <c:pt idx="194">
                  <c:v>52444</c:v>
                </c:pt>
                <c:pt idx="195">
                  <c:v>52536</c:v>
                </c:pt>
                <c:pt idx="196">
                  <c:v>52628</c:v>
                </c:pt>
                <c:pt idx="197">
                  <c:v>52718</c:v>
                </c:pt>
                <c:pt idx="198">
                  <c:v>52810</c:v>
                </c:pt>
                <c:pt idx="199">
                  <c:v>52902</c:v>
                </c:pt>
                <c:pt idx="200">
                  <c:v>52994</c:v>
                </c:pt>
                <c:pt idx="201">
                  <c:v>53083</c:v>
                </c:pt>
                <c:pt idx="202">
                  <c:v>53175</c:v>
                </c:pt>
                <c:pt idx="203">
                  <c:v>53267</c:v>
                </c:pt>
                <c:pt idx="204">
                  <c:v>53359</c:v>
                </c:pt>
                <c:pt idx="205">
                  <c:v>53448</c:v>
                </c:pt>
                <c:pt idx="206">
                  <c:v>53540</c:v>
                </c:pt>
                <c:pt idx="207">
                  <c:v>53632</c:v>
                </c:pt>
                <c:pt idx="208">
                  <c:v>53724</c:v>
                </c:pt>
                <c:pt idx="209">
                  <c:v>53813</c:v>
                </c:pt>
                <c:pt idx="210">
                  <c:v>53905</c:v>
                </c:pt>
                <c:pt idx="211">
                  <c:v>53997</c:v>
                </c:pt>
              </c:numCache>
            </c:numRef>
          </c:cat>
          <c:val>
            <c:numRef>
              <c:f>'Residual calculation'!$S$9:$S$220</c:f>
              <c:numCache>
                <c:formatCode>0.00</c:formatCode>
                <c:ptCount val="212"/>
                <c:pt idx="0">
                  <c:v>4.1001294777729826E-2</c:v>
                </c:pt>
                <c:pt idx="1">
                  <c:v>4.1156755721535959E-2</c:v>
                </c:pt>
                <c:pt idx="2">
                  <c:v>3.9472428925777521E-2</c:v>
                </c:pt>
                <c:pt idx="3">
                  <c:v>3.7800589297595284E-2</c:v>
                </c:pt>
                <c:pt idx="4">
                  <c:v>3.5411140583554379E-2</c:v>
                </c:pt>
                <c:pt idx="5">
                  <c:v>3.3037484656784057E-2</c:v>
                </c:pt>
                <c:pt idx="6">
                  <c:v>3.046448087431694E-2</c:v>
                </c:pt>
                <c:pt idx="7">
                  <c:v>2.7902604117702359E-2</c:v>
                </c:pt>
                <c:pt idx="8">
                  <c:v>2.6391945680168581E-2</c:v>
                </c:pt>
                <c:pt idx="9">
                  <c:v>2.4892703862660945E-2</c:v>
                </c:pt>
                <c:pt idx="10">
                  <c:v>2.4268269947800153E-2</c:v>
                </c:pt>
                <c:pt idx="11">
                  <c:v>2.3644999068727884E-2</c:v>
                </c:pt>
                <c:pt idx="12">
                  <c:v>2.3902439024390244E-2</c:v>
                </c:pt>
                <c:pt idx="13">
                  <c:v>2.4158709557801059E-2</c:v>
                </c:pt>
                <c:pt idx="14">
                  <c:v>2.4139207700851536E-2</c:v>
                </c:pt>
                <c:pt idx="15">
                  <c:v>2.411976711948988E-2</c:v>
                </c:pt>
                <c:pt idx="16">
                  <c:v>2.2714298867507594E-2</c:v>
                </c:pt>
                <c:pt idx="17">
                  <c:v>2.1319145032565819E-2</c:v>
                </c:pt>
                <c:pt idx="18">
                  <c:v>2.0143490380660788E-2</c:v>
                </c:pt>
                <c:pt idx="19">
                  <c:v>1.8976507011473319E-2</c:v>
                </c:pt>
                <c:pt idx="20">
                  <c:v>1.8472661545413466E-2</c:v>
                </c:pt>
                <c:pt idx="21">
                  <c:v>1.7976318622174383E-2</c:v>
                </c:pt>
                <c:pt idx="22">
                  <c:v>1.6486716544957664E-2</c:v>
                </c:pt>
                <c:pt idx="23">
                  <c:v>1.5000447507383871E-2</c:v>
                </c:pt>
                <c:pt idx="24">
                  <c:v>1.4531557303772574E-2</c:v>
                </c:pt>
                <c:pt idx="25">
                  <c:v>1.4063755692472542E-2</c:v>
                </c:pt>
                <c:pt idx="26">
                  <c:v>1.3262942172324689E-2</c:v>
                </c:pt>
                <c:pt idx="27">
                  <c:v>1.2465546367920334E-2</c:v>
                </c:pt>
                <c:pt idx="28">
                  <c:v>1.1542390194075587E-2</c:v>
                </c:pt>
                <c:pt idx="29">
                  <c:v>1.0621118012422361E-2</c:v>
                </c:pt>
                <c:pt idx="30">
                  <c:v>9.848016258725811E-3</c:v>
                </c:pt>
                <c:pt idx="31">
                  <c:v>9.0813093980992611E-3</c:v>
                </c:pt>
                <c:pt idx="32">
                  <c:v>9.090510051795276E-3</c:v>
                </c:pt>
                <c:pt idx="33">
                  <c:v>9.0996671921527422E-3</c:v>
                </c:pt>
                <c:pt idx="34">
                  <c:v>8.646024665442141E-3</c:v>
                </c:pt>
                <c:pt idx="35">
                  <c:v>8.1935709294199861E-3</c:v>
                </c:pt>
                <c:pt idx="36">
                  <c:v>8.1603342472907694E-3</c:v>
                </c:pt>
                <c:pt idx="37">
                  <c:v>8.1273310781507513E-3</c:v>
                </c:pt>
                <c:pt idx="38">
                  <c:v>8.6154513888888895E-3</c:v>
                </c:pt>
                <c:pt idx="39">
                  <c:v>9.1043349839284166E-3</c:v>
                </c:pt>
                <c:pt idx="40">
                  <c:v>9.7189695550351281E-3</c:v>
                </c:pt>
                <c:pt idx="41">
                  <c:v>1.0331687884298953E-2</c:v>
                </c:pt>
                <c:pt idx="42">
                  <c:v>1.0306250269966739E-2</c:v>
                </c:pt>
                <c:pt idx="43">
                  <c:v>1.0280937607721474E-2</c:v>
                </c:pt>
                <c:pt idx="44">
                  <c:v>1.0182599355531686E-2</c:v>
                </c:pt>
                <c:pt idx="45">
                  <c:v>1.0084825636192271E-2</c:v>
                </c:pt>
                <c:pt idx="46">
                  <c:v>9.8535001922009143E-3</c:v>
                </c:pt>
                <c:pt idx="47">
                  <c:v>9.6235734968489178E-3</c:v>
                </c:pt>
                <c:pt idx="48">
                  <c:v>9.9329883789973702E-3</c:v>
                </c:pt>
                <c:pt idx="49">
                  <c:v>1.023994592767827E-2</c:v>
                </c:pt>
                <c:pt idx="50">
                  <c:v>1.0596838278806323E-2</c:v>
                </c:pt>
                <c:pt idx="51">
                  <c:v>1.0954153273557773E-2</c:v>
                </c:pt>
                <c:pt idx="52">
                  <c:v>1.0791061262639137E-2</c:v>
                </c:pt>
                <c:pt idx="53">
                  <c:v>1.1902530459231489E-2</c:v>
                </c:pt>
                <c:pt idx="54">
                  <c:v>1.2897707834416697E-2</c:v>
                </c:pt>
                <c:pt idx="55">
                  <c:v>1.5650981400531411E-2</c:v>
                </c:pt>
                <c:pt idx="56">
                  <c:v>1.8142473816324764E-2</c:v>
                </c:pt>
                <c:pt idx="57">
                  <c:v>1.8753791489730481E-2</c:v>
                </c:pt>
                <c:pt idx="58">
                  <c:v>1.7978308026030367E-2</c:v>
                </c:pt>
                <c:pt idx="59">
                  <c:v>1.7350486787204449E-2</c:v>
                </c:pt>
                <c:pt idx="60">
                  <c:v>1.7097363612633778E-2</c:v>
                </c:pt>
                <c:pt idx="61">
                  <c:v>1.6143068488382213E-2</c:v>
                </c:pt>
                <c:pt idx="62">
                  <c:v>1.5662020905923345E-2</c:v>
                </c:pt>
                <c:pt idx="63">
                  <c:v>1.5316257187663357E-2</c:v>
                </c:pt>
                <c:pt idx="64">
                  <c:v>1.500785751702462E-2</c:v>
                </c:pt>
                <c:pt idx="65">
                  <c:v>1.4794089359097665E-2</c:v>
                </c:pt>
                <c:pt idx="66" formatCode="#,##0.00">
                  <c:v>15.251763257936336</c:v>
                </c:pt>
                <c:pt idx="67" formatCode="#,##0.00">
                  <c:v>15.875530929938691</c:v>
                </c:pt>
                <c:pt idx="68" formatCode="#,##0.00">
                  <c:v>16.004738330065226</c:v>
                </c:pt>
                <c:pt idx="69" formatCode="#,##0.00">
                  <c:v>15.820307226564694</c:v>
                </c:pt>
                <c:pt idx="70" formatCode="#,##0.00">
                  <c:v>15.94590637909206</c:v>
                </c:pt>
                <c:pt idx="71" formatCode="#,##0.00">
                  <c:v>15.565490088707547</c:v>
                </c:pt>
                <c:pt idx="72" formatCode="#,##0.00">
                  <c:v>15.49244577435738</c:v>
                </c:pt>
                <c:pt idx="73" formatCode="#,##0.00">
                  <c:v>15.13453148185285</c:v>
                </c:pt>
                <c:pt idx="74" formatCode="#,##0.00">
                  <c:v>14.758146005417267</c:v>
                </c:pt>
                <c:pt idx="75" formatCode="#,##0.00">
                  <c:v>14.434122486797344</c:v>
                </c:pt>
                <c:pt idx="76" formatCode="#,##0.00">
                  <c:v>13.747535858425319</c:v>
                </c:pt>
                <c:pt idx="77" formatCode="#,##0.00">
                  <c:v>12.780973233873764</c:v>
                </c:pt>
                <c:pt idx="78" formatCode="#,##0.00">
                  <c:v>12.087896168432701</c:v>
                </c:pt>
                <c:pt idx="79" formatCode="#,##0.00">
                  <c:v>11.404195208815347</c:v>
                </c:pt>
                <c:pt idx="80" formatCode="#,##0.00">
                  <c:v>10.841674229888001</c:v>
                </c:pt>
                <c:pt idx="81" formatCode="#,##0.00">
                  <c:v>10.488846139791569</c:v>
                </c:pt>
                <c:pt idx="82" formatCode="#,##0.00">
                  <c:v>10.349239538190364</c:v>
                </c:pt>
                <c:pt idx="83" formatCode="#,##0.00">
                  <c:v>9.9009725479143054</c:v>
                </c:pt>
                <c:pt idx="84" formatCode="#,##0.00">
                  <c:v>9.4704224848409737</c:v>
                </c:pt>
                <c:pt idx="85" formatCode="#,##0.00">
                  <c:v>9.2700196933209646</c:v>
                </c:pt>
                <c:pt idx="86" formatCode="#,##0.00">
                  <c:v>8.9654202449803879</c:v>
                </c:pt>
                <c:pt idx="87" formatCode="#,##0.00">
                  <c:v>8.6972789060451507</c:v>
                </c:pt>
                <c:pt idx="88" formatCode="#,##0.00">
                  <c:v>8.3884906736389553</c:v>
                </c:pt>
                <c:pt idx="89" formatCode="#,##0.00">
                  <c:v>8.2769840637882925</c:v>
                </c:pt>
                <c:pt idx="90" formatCode="#,##0.00">
                  <c:v>8.124879197252298</c:v>
                </c:pt>
                <c:pt idx="91" formatCode="#,##0.00">
                  <c:v>8.0152060194850456</c:v>
                </c:pt>
                <c:pt idx="92" formatCode="#,##0.00">
                  <c:v>8.0500658601304842</c:v>
                </c:pt>
                <c:pt idx="93" formatCode="#,##0.00">
                  <c:v>7.9696117100683423</c:v>
                </c:pt>
                <c:pt idx="94" formatCode="#,##0.00">
                  <c:v>7.7715079051797762</c:v>
                </c:pt>
                <c:pt idx="95" formatCode="#,##0.00">
                  <c:v>7.8788190053111578</c:v>
                </c:pt>
                <c:pt idx="96" formatCode="#,##0.00">
                  <c:v>7.923781357152607</c:v>
                </c:pt>
                <c:pt idx="97" formatCode="#,##0.00">
                  <c:v>7.8083356472867624</c:v>
                </c:pt>
                <c:pt idx="98" formatCode="#,##0.00">
                  <c:v>7.9930146801178728</c:v>
                </c:pt>
                <c:pt idx="99" formatCode="#,##0.00">
                  <c:v>8.0293212608068316</c:v>
                </c:pt>
                <c:pt idx="100" formatCode="#,##0.00">
                  <c:v>7.9891510125599812</c:v>
                </c:pt>
                <c:pt idx="101" formatCode="#,##0.00">
                  <c:v>8.0236582227842419</c:v>
                </c:pt>
                <c:pt idx="102" formatCode="#,##0.00">
                  <c:v>7.8652701389721624</c:v>
                </c:pt>
                <c:pt idx="103" formatCode="#,##0.00">
                  <c:v>8.4329253724363884</c:v>
                </c:pt>
                <c:pt idx="104" formatCode="#,##0.00">
                  <c:v>8.5648429744214241</c:v>
                </c:pt>
                <c:pt idx="105" formatCode="#,##0.00">
                  <c:v>8.2840554332392333</c:v>
                </c:pt>
                <c:pt idx="106" formatCode="#,##0.00">
                  <c:v>8.1503488571984377</c:v>
                </c:pt>
                <c:pt idx="107" formatCode="#,##0.00">
                  <c:v>7.7310445159497991</c:v>
                </c:pt>
                <c:pt idx="108" formatCode="#,##0.00">
                  <c:v>7.42205094265565</c:v>
                </c:pt>
                <c:pt idx="109" formatCode="#,##0.00">
                  <c:v>7.0462329445458414</c:v>
                </c:pt>
                <c:pt idx="110" formatCode="#,##0.00">
                  <c:v>6.8495927235293461</c:v>
                </c:pt>
                <c:pt idx="111" formatCode="#,##0.00">
                  <c:v>6.6682870303140929</c:v>
                </c:pt>
                <c:pt idx="112" formatCode="#,##0.00">
                  <c:v>6.7267412179398969</c:v>
                </c:pt>
                <c:pt idx="113" formatCode="#,##0.00">
                  <c:v>6.8904983735051539</c:v>
                </c:pt>
                <c:pt idx="114" formatCode="#,##0.00">
                  <c:v>7.0614540012467373</c:v>
                </c:pt>
                <c:pt idx="115" formatCode="#,##0.00">
                  <c:v>7.0915290033885832</c:v>
                </c:pt>
                <c:pt idx="116" formatCode="#,##0.00">
                  <c:v>7.1318308416696166</c:v>
                </c:pt>
                <c:pt idx="117" formatCode="#,##0.00">
                  <c:v>7.4383092248665053</c:v>
                </c:pt>
                <c:pt idx="118" formatCode="#,##0.00">
                  <c:v>9.3132626632449929E-3</c:v>
                </c:pt>
                <c:pt idx="119" formatCode="#,##0.00">
                  <c:v>-0.17353821637547834</c:v>
                </c:pt>
                <c:pt idx="120" formatCode="#,##0.00">
                  <c:v>-0.36082708819267167</c:v>
                </c:pt>
                <c:pt idx="121" formatCode="#,##0.00">
                  <c:v>-0.53916498072751307</c:v>
                </c:pt>
                <c:pt idx="122" formatCode="#,##0.00">
                  <c:v>-0.7266251912304833</c:v>
                </c:pt>
                <c:pt idx="123" formatCode="#,##0.00">
                  <c:v>-0.90427737077181181</c:v>
                </c:pt>
                <c:pt idx="124" formatCode="#,##0.00">
                  <c:v>-1.0808260328082908</c:v>
                </c:pt>
                <c:pt idx="125" formatCode="#,##0.00">
                  <c:v>-1.2565376848666852</c:v>
                </c:pt>
                <c:pt idx="126" formatCode="#,##0.00">
                  <c:v>-1.4281719687691592</c:v>
                </c:pt>
                <c:pt idx="127" formatCode="#,##0.00">
                  <c:v>-1.6019260643645918</c:v>
                </c:pt>
                <c:pt idx="128" formatCode="#,##0.00">
                  <c:v>-1.775427834205431</c:v>
                </c:pt>
                <c:pt idx="129" formatCode="#,##0.00">
                  <c:v>-1.9486582947889457</c:v>
                </c:pt>
                <c:pt idx="130" formatCode="#,##0.00">
                  <c:v>-2.1161487664507135</c:v>
                </c:pt>
                <c:pt idx="131" formatCode="#,##0.00">
                  <c:v>-2.2789519677615213</c:v>
                </c:pt>
                <c:pt idx="132" formatCode="#,##0.00">
                  <c:v>-2.4293014691412638</c:v>
                </c:pt>
                <c:pt idx="133" formatCode="#,##0.00">
                  <c:v>-2.5811494512915218</c:v>
                </c:pt>
                <c:pt idx="134" formatCode="#,##0.00">
                  <c:v>-2.7302391536965658</c:v>
                </c:pt>
                <c:pt idx="135" formatCode="#,##0.00">
                  <c:v>6.768983214082076</c:v>
                </c:pt>
                <c:pt idx="136" formatCode="#,##0.00">
                  <c:v>6.6972642756611105</c:v>
                </c:pt>
                <c:pt idx="137" formatCode="#,##0.00">
                  <c:v>6.6357432437949919</c:v>
                </c:pt>
                <c:pt idx="138" formatCode="#,##0.00">
                  <c:v>6.583838946041026</c:v>
                </c:pt>
                <c:pt idx="139" formatCode="#,##0.00">
                  <c:v>6.5396441485732764</c:v>
                </c:pt>
                <c:pt idx="140" formatCode="#,##0.00">
                  <c:v>6.5033035194861011</c:v>
                </c:pt>
                <c:pt idx="141" formatCode="#,##0.00">
                  <c:v>6.4743244482314983</c:v>
                </c:pt>
                <c:pt idx="142" formatCode="#,##0.00">
                  <c:v>6.4531285231480906</c:v>
                </c:pt>
                <c:pt idx="143" formatCode="#,##0.00">
                  <c:v>6.4370867722941769</c:v>
                </c:pt>
                <c:pt idx="144" formatCode="#,##0.00">
                  <c:v>6.4257509743858305</c:v>
                </c:pt>
                <c:pt idx="145" formatCode="#,##0.00">
                  <c:v>6.4349705247311819</c:v>
                </c:pt>
                <c:pt idx="146" formatCode="#,##0.00">
                  <c:v>6.4479447807886752</c:v>
                </c:pt>
                <c:pt idx="147" formatCode="#,##0.00">
                  <c:v>6.4620471800720596</c:v>
                </c:pt>
                <c:pt idx="148" formatCode="#,##0.00">
                  <c:v>6.475833680078531</c:v>
                </c:pt>
                <c:pt idx="149" formatCode="#,##0.00">
                  <c:v>6.4911506192680006</c:v>
                </c:pt>
                <c:pt idx="150" formatCode="#,##0.00">
                  <c:v>6.5072286233902625</c:v>
                </c:pt>
                <c:pt idx="151" formatCode="#,##0.00">
                  <c:v>6.5216243565303582</c:v>
                </c:pt>
                <c:pt idx="152" formatCode="#,##0.00">
                  <c:v>6.5341092263095888</c:v>
                </c:pt>
                <c:pt idx="153" formatCode="#,##0.00">
                  <c:v>6.5458081297438175</c:v>
                </c:pt>
                <c:pt idx="154" formatCode="#,##0.00">
                  <c:v>6.5554076888897255</c:v>
                </c:pt>
                <c:pt idx="155" formatCode="#,##0.00">
                  <c:v>6.5611709496706396</c:v>
                </c:pt>
                <c:pt idx="156" formatCode="#,##0.00">
                  <c:v>6.5630418583255352</c:v>
                </c:pt>
                <c:pt idx="157" formatCode="#,##0.00">
                  <c:v>6.562996679000376</c:v>
                </c:pt>
                <c:pt idx="158" formatCode="#,##0.00">
                  <c:v>6.5599947986223643</c:v>
                </c:pt>
                <c:pt idx="159" formatCode="#,##0.00">
                  <c:v>6.5530245460010725</c:v>
                </c:pt>
                <c:pt idx="160" formatCode="#,##0.00">
                  <c:v>6.5432112651966685</c:v>
                </c:pt>
                <c:pt idx="161" formatCode="#,##0.00">
                  <c:v>6.5291641677465213</c:v>
                </c:pt>
                <c:pt idx="162" formatCode="#,##0.00">
                  <c:v>6.5112653692559936</c:v>
                </c:pt>
                <c:pt idx="163" formatCode="#,##0.00">
                  <c:v>6.4890042998709552</c:v>
                </c:pt>
                <c:pt idx="164" formatCode="#,##0.00">
                  <c:v>6.4630936473071268</c:v>
                </c:pt>
                <c:pt idx="165" formatCode="#,##0.00">
                  <c:v>6.4293670039375286</c:v>
                </c:pt>
                <c:pt idx="166" formatCode="#,##0.00">
                  <c:v>6.3918212331861683</c:v>
                </c:pt>
                <c:pt idx="167" formatCode="#,##0.00">
                  <c:v>6.3525508275559375</c:v>
                </c:pt>
                <c:pt idx="168" formatCode="#,##0.00">
                  <c:v>6.3109287556655431</c:v>
                </c:pt>
                <c:pt idx="169" formatCode="#,##0.00">
                  <c:v>6.2675298175369196</c:v>
                </c:pt>
                <c:pt idx="170" formatCode="#,##0.00">
                  <c:v>6.2212261739348138</c:v>
                </c:pt>
                <c:pt idx="171" formatCode="#,##0.00">
                  <c:v>6.1750625539800144</c:v>
                </c:pt>
                <c:pt idx="172" formatCode="#,##0.00">
                  <c:v>6.1273519088566868</c:v>
                </c:pt>
                <c:pt idx="173" formatCode="#,##0.00">
                  <c:v>6.0786170718549206</c:v>
                </c:pt>
                <c:pt idx="174" formatCode="#,##0.00">
                  <c:v>6.0279432070143448</c:v>
                </c:pt>
                <c:pt idx="175" formatCode="#,##0.00">
                  <c:v>5.9770531639201865</c:v>
                </c:pt>
                <c:pt idx="176" formatCode="#,##0.00">
                  <c:v>5.9252339802938385</c:v>
                </c:pt>
                <c:pt idx="177" formatCode="#,##0.00">
                  <c:v>5.8728535794255228</c:v>
                </c:pt>
                <c:pt idx="178" formatCode="#,##0.00">
                  <c:v>5.818824391695574</c:v>
                </c:pt>
                <c:pt idx="179" formatCode="#,##0.00">
                  <c:v>5.7658471739265913</c:v>
                </c:pt>
                <c:pt idx="180" formatCode="#,##0.00">
                  <c:v>5.7122838968536387</c:v>
                </c:pt>
                <c:pt idx="181" formatCode="#,##0.00">
                  <c:v>5.6585301197903357</c:v>
                </c:pt>
                <c:pt idx="182" formatCode="#,##0.00">
                  <c:v>5.6034454906654299</c:v>
                </c:pt>
                <c:pt idx="183" formatCode="#,##0.00">
                  <c:v>5.5496374752033004</c:v>
                </c:pt>
                <c:pt idx="184" formatCode="#,##0.00">
                  <c:v>5.495498045555288</c:v>
                </c:pt>
                <c:pt idx="185" formatCode="#,##0.00">
                  <c:v>5.4414114385878607</c:v>
                </c:pt>
                <c:pt idx="186" formatCode="#,##0.00">
                  <c:v>5.3859781540847882</c:v>
                </c:pt>
                <c:pt idx="187" formatCode="#,##0.00">
                  <c:v>5.3330893080029167</c:v>
                </c:pt>
                <c:pt idx="188" formatCode="#,##0.00">
                  <c:v>5.2800235032864951</c:v>
                </c:pt>
                <c:pt idx="189" formatCode="#,##0.00">
                  <c:v>5.2271549454018071</c:v>
                </c:pt>
                <c:pt idx="190" formatCode="#,##0.00">
                  <c:v>5.1734053678001191</c:v>
                </c:pt>
                <c:pt idx="191" formatCode="#,##0.00">
                  <c:v>5.1210991015790812</c:v>
                </c:pt>
                <c:pt idx="192" formatCode="#,##0.00">
                  <c:v>5.0687528775772597</c:v>
                </c:pt>
                <c:pt idx="193" formatCode="#,##0.00">
                  <c:v>5.0167153967052727</c:v>
                </c:pt>
                <c:pt idx="194" formatCode="#,##0.00">
                  <c:v>4.963930633143848</c:v>
                </c:pt>
                <c:pt idx="195" formatCode="#,##0.00">
                  <c:v>4.9126209301897976</c:v>
                </c:pt>
                <c:pt idx="196" formatCode="#,##0.00">
                  <c:v>4.86137305117109</c:v>
                </c:pt>
                <c:pt idx="197" formatCode="#,##0.00">
                  <c:v>4.8105232361468291</c:v>
                </c:pt>
                <c:pt idx="198" formatCode="#,##0.00">
                  <c:v>4.759026555865149</c:v>
                </c:pt>
                <c:pt idx="199" formatCode="#,##0.00">
                  <c:v>4.7090344099364287</c:v>
                </c:pt>
                <c:pt idx="200" formatCode="#,##0.00">
                  <c:v>4.659145840101762</c:v>
                </c:pt>
                <c:pt idx="201" formatCode="#,##0.00">
                  <c:v>4.6097074305309365</c:v>
                </c:pt>
                <c:pt idx="202" formatCode="#,##0.00">
                  <c:v>4.5597262423325189</c:v>
                </c:pt>
                <c:pt idx="203" formatCode="#,##0.00">
                  <c:v>4.5112125182496063</c:v>
                </c:pt>
                <c:pt idx="204" formatCode="#,##0.00">
                  <c:v>4.4628522200365381</c:v>
                </c:pt>
                <c:pt idx="205" formatCode="#,##0.00">
                  <c:v>4.4149764931858577</c:v>
                </c:pt>
                <c:pt idx="206" formatCode="#,##0.00">
                  <c:v>4.3666214871850872</c:v>
                </c:pt>
                <c:pt idx="207" formatCode="#,##0.00">
                  <c:v>4.3197141131610497</c:v>
                </c:pt>
                <c:pt idx="208" formatCode="#,##0.00">
                  <c:v>4.2729757821627654</c:v>
                </c:pt>
                <c:pt idx="209" formatCode="#,##0.00">
                  <c:v>4.2267391393964537</c:v>
                </c:pt>
                <c:pt idx="210" formatCode="#,##0.00">
                  <c:v>4.1800683470455731</c:v>
                </c:pt>
                <c:pt idx="211" formatCode="#,##0.00">
                  <c:v>4.1348093300093787</c:v>
                </c:pt>
              </c:numCache>
            </c:numRef>
          </c:val>
          <c:smooth val="0"/>
          <c:extLst>
            <c:ext xmlns:c16="http://schemas.microsoft.com/office/drawing/2014/chart" uri="{C3380CC4-5D6E-409C-BE32-E72D297353CC}">
              <c16:uniqueId val="{00000000-CBF5-4A6B-8DF0-90CD166CA848}"/>
            </c:ext>
          </c:extLst>
        </c:ser>
        <c:dLbls>
          <c:showLegendKey val="0"/>
          <c:showVal val="0"/>
          <c:showCatName val="0"/>
          <c:showSerName val="0"/>
          <c:showPercent val="0"/>
          <c:showBubbleSize val="0"/>
        </c:dLbls>
        <c:smooth val="0"/>
        <c:axId val="708017248"/>
        <c:axId val="708018208"/>
      </c:lineChart>
      <c:dateAx>
        <c:axId val="708017248"/>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8208"/>
        <c:crosses val="autoZero"/>
        <c:auto val="1"/>
        <c:lblOffset val="100"/>
        <c:baseTimeUnit val="months"/>
      </c:dateAx>
      <c:valAx>
        <c:axId val="708018208"/>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801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5.8022373214930416E-2"/>
          <c:y val="0.16428571428571426"/>
          <c:w val="0.88086653672368675"/>
          <c:h val="0.69747515636642476"/>
        </c:manualLayout>
      </c:layout>
      <c:lineChart>
        <c:grouping val="standard"/>
        <c:varyColors val="0"/>
        <c:ser>
          <c:idx val="0"/>
          <c:order val="0"/>
          <c:tx>
            <c:v>Actual REPO%</c:v>
          </c:tx>
          <c:spPr>
            <a:ln w="28575" cap="rnd">
              <a:solidFill>
                <a:schemeClr val="accent1"/>
              </a:solidFill>
              <a:round/>
            </a:ln>
            <a:effectLst/>
          </c:spPr>
          <c:marker>
            <c:symbol val="none"/>
          </c:marker>
          <c:cat>
            <c:numRef>
              <c:f>'Calc (2)'!$A$8:$A$142</c:f>
              <c:numCache>
                <c:formatCode>m/d/yyyy</c:formatCode>
                <c:ptCount val="135"/>
                <c:pt idx="0">
                  <c:v>33178</c:v>
                </c:pt>
                <c:pt idx="1">
                  <c:v>33270</c:v>
                </c:pt>
                <c:pt idx="2">
                  <c:v>33359</c:v>
                </c:pt>
                <c:pt idx="3">
                  <c:v>33451</c:v>
                </c:pt>
                <c:pt idx="4">
                  <c:v>33543</c:v>
                </c:pt>
                <c:pt idx="5">
                  <c:v>33635</c:v>
                </c:pt>
                <c:pt idx="6">
                  <c:v>33725</c:v>
                </c:pt>
                <c:pt idx="7">
                  <c:v>33817</c:v>
                </c:pt>
                <c:pt idx="8">
                  <c:v>33909</c:v>
                </c:pt>
                <c:pt idx="9">
                  <c:v>34001</c:v>
                </c:pt>
                <c:pt idx="10">
                  <c:v>34090</c:v>
                </c:pt>
                <c:pt idx="11">
                  <c:v>34182</c:v>
                </c:pt>
                <c:pt idx="12">
                  <c:v>34274</c:v>
                </c:pt>
                <c:pt idx="13">
                  <c:v>34366</c:v>
                </c:pt>
                <c:pt idx="14">
                  <c:v>34455</c:v>
                </c:pt>
                <c:pt idx="15">
                  <c:v>34547</c:v>
                </c:pt>
                <c:pt idx="16">
                  <c:v>34639</c:v>
                </c:pt>
                <c:pt idx="17">
                  <c:v>34731</c:v>
                </c:pt>
                <c:pt idx="18">
                  <c:v>34820</c:v>
                </c:pt>
                <c:pt idx="19">
                  <c:v>34912</c:v>
                </c:pt>
                <c:pt idx="20">
                  <c:v>35004</c:v>
                </c:pt>
                <c:pt idx="21">
                  <c:v>35096</c:v>
                </c:pt>
                <c:pt idx="22">
                  <c:v>35186</c:v>
                </c:pt>
                <c:pt idx="23">
                  <c:v>35278</c:v>
                </c:pt>
                <c:pt idx="24">
                  <c:v>35370</c:v>
                </c:pt>
                <c:pt idx="25">
                  <c:v>35462</c:v>
                </c:pt>
                <c:pt idx="26">
                  <c:v>35551</c:v>
                </c:pt>
                <c:pt idx="27">
                  <c:v>35643</c:v>
                </c:pt>
                <c:pt idx="28">
                  <c:v>35735</c:v>
                </c:pt>
                <c:pt idx="29">
                  <c:v>35827</c:v>
                </c:pt>
                <c:pt idx="30">
                  <c:v>35916</c:v>
                </c:pt>
                <c:pt idx="31">
                  <c:v>36008</c:v>
                </c:pt>
                <c:pt idx="32">
                  <c:v>36100</c:v>
                </c:pt>
                <c:pt idx="33">
                  <c:v>36192</c:v>
                </c:pt>
                <c:pt idx="34">
                  <c:v>36281</c:v>
                </c:pt>
                <c:pt idx="35">
                  <c:v>36373</c:v>
                </c:pt>
                <c:pt idx="36">
                  <c:v>36465</c:v>
                </c:pt>
                <c:pt idx="37">
                  <c:v>36557</c:v>
                </c:pt>
                <c:pt idx="38">
                  <c:v>36647</c:v>
                </c:pt>
                <c:pt idx="39">
                  <c:v>36739</c:v>
                </c:pt>
                <c:pt idx="40">
                  <c:v>36831</c:v>
                </c:pt>
                <c:pt idx="41">
                  <c:v>36923</c:v>
                </c:pt>
                <c:pt idx="42">
                  <c:v>37012</c:v>
                </c:pt>
                <c:pt idx="43">
                  <c:v>37104</c:v>
                </c:pt>
                <c:pt idx="44">
                  <c:v>37196</c:v>
                </c:pt>
                <c:pt idx="45">
                  <c:v>37288</c:v>
                </c:pt>
                <c:pt idx="46">
                  <c:v>37377</c:v>
                </c:pt>
                <c:pt idx="47">
                  <c:v>37469</c:v>
                </c:pt>
                <c:pt idx="48">
                  <c:v>37561</c:v>
                </c:pt>
                <c:pt idx="49">
                  <c:v>37653</c:v>
                </c:pt>
                <c:pt idx="50">
                  <c:v>37742</c:v>
                </c:pt>
                <c:pt idx="51">
                  <c:v>37834</c:v>
                </c:pt>
                <c:pt idx="52">
                  <c:v>37926</c:v>
                </c:pt>
                <c:pt idx="53">
                  <c:v>38018</c:v>
                </c:pt>
                <c:pt idx="54">
                  <c:v>38108</c:v>
                </c:pt>
                <c:pt idx="55">
                  <c:v>38200</c:v>
                </c:pt>
                <c:pt idx="56">
                  <c:v>38292</c:v>
                </c:pt>
                <c:pt idx="57">
                  <c:v>38384</c:v>
                </c:pt>
                <c:pt idx="58">
                  <c:v>38473</c:v>
                </c:pt>
                <c:pt idx="59">
                  <c:v>38565</c:v>
                </c:pt>
                <c:pt idx="60">
                  <c:v>38657</c:v>
                </c:pt>
                <c:pt idx="61">
                  <c:v>38749</c:v>
                </c:pt>
                <c:pt idx="62">
                  <c:v>38838</c:v>
                </c:pt>
                <c:pt idx="63">
                  <c:v>38930</c:v>
                </c:pt>
                <c:pt idx="64">
                  <c:v>39022</c:v>
                </c:pt>
                <c:pt idx="65">
                  <c:v>39114</c:v>
                </c:pt>
                <c:pt idx="66">
                  <c:v>39203</c:v>
                </c:pt>
                <c:pt idx="67">
                  <c:v>39295</c:v>
                </c:pt>
                <c:pt idx="68">
                  <c:v>39387</c:v>
                </c:pt>
                <c:pt idx="69">
                  <c:v>39479</c:v>
                </c:pt>
                <c:pt idx="70">
                  <c:v>39569</c:v>
                </c:pt>
                <c:pt idx="71">
                  <c:v>39661</c:v>
                </c:pt>
                <c:pt idx="72">
                  <c:v>39753</c:v>
                </c:pt>
                <c:pt idx="73">
                  <c:v>39845</c:v>
                </c:pt>
                <c:pt idx="74">
                  <c:v>39934</c:v>
                </c:pt>
                <c:pt idx="75">
                  <c:v>40026</c:v>
                </c:pt>
                <c:pt idx="76">
                  <c:v>40118</c:v>
                </c:pt>
                <c:pt idx="77">
                  <c:v>40210</c:v>
                </c:pt>
                <c:pt idx="78">
                  <c:v>40299</c:v>
                </c:pt>
                <c:pt idx="79">
                  <c:v>40391</c:v>
                </c:pt>
                <c:pt idx="80">
                  <c:v>40483</c:v>
                </c:pt>
                <c:pt idx="81">
                  <c:v>40575</c:v>
                </c:pt>
                <c:pt idx="82">
                  <c:v>40664</c:v>
                </c:pt>
                <c:pt idx="83">
                  <c:v>40756</c:v>
                </c:pt>
                <c:pt idx="84">
                  <c:v>40848</c:v>
                </c:pt>
                <c:pt idx="85">
                  <c:v>40940</c:v>
                </c:pt>
                <c:pt idx="86">
                  <c:v>41030</c:v>
                </c:pt>
                <c:pt idx="87">
                  <c:v>41122</c:v>
                </c:pt>
                <c:pt idx="88">
                  <c:v>41214</c:v>
                </c:pt>
                <c:pt idx="89">
                  <c:v>41306</c:v>
                </c:pt>
                <c:pt idx="90">
                  <c:v>41395</c:v>
                </c:pt>
                <c:pt idx="91">
                  <c:v>41487</c:v>
                </c:pt>
                <c:pt idx="92">
                  <c:v>41579</c:v>
                </c:pt>
                <c:pt idx="93">
                  <c:v>41671</c:v>
                </c:pt>
                <c:pt idx="94">
                  <c:v>41760</c:v>
                </c:pt>
                <c:pt idx="95">
                  <c:v>41852</c:v>
                </c:pt>
                <c:pt idx="96">
                  <c:v>41944</c:v>
                </c:pt>
                <c:pt idx="97">
                  <c:v>42036</c:v>
                </c:pt>
                <c:pt idx="98">
                  <c:v>42125</c:v>
                </c:pt>
                <c:pt idx="99">
                  <c:v>42217</c:v>
                </c:pt>
                <c:pt idx="100">
                  <c:v>42309</c:v>
                </c:pt>
                <c:pt idx="101">
                  <c:v>42401</c:v>
                </c:pt>
                <c:pt idx="102">
                  <c:v>42491</c:v>
                </c:pt>
                <c:pt idx="103">
                  <c:v>42583</c:v>
                </c:pt>
                <c:pt idx="104">
                  <c:v>42675</c:v>
                </c:pt>
                <c:pt idx="105">
                  <c:v>42767</c:v>
                </c:pt>
                <c:pt idx="106">
                  <c:v>42856</c:v>
                </c:pt>
                <c:pt idx="107">
                  <c:v>42948</c:v>
                </c:pt>
                <c:pt idx="108">
                  <c:v>43040</c:v>
                </c:pt>
                <c:pt idx="109">
                  <c:v>43132</c:v>
                </c:pt>
                <c:pt idx="110">
                  <c:v>43221</c:v>
                </c:pt>
                <c:pt idx="111">
                  <c:v>43313</c:v>
                </c:pt>
                <c:pt idx="112">
                  <c:v>43405</c:v>
                </c:pt>
                <c:pt idx="113">
                  <c:v>43497</c:v>
                </c:pt>
                <c:pt idx="114">
                  <c:v>43586</c:v>
                </c:pt>
                <c:pt idx="115">
                  <c:v>43678</c:v>
                </c:pt>
                <c:pt idx="116">
                  <c:v>43770</c:v>
                </c:pt>
                <c:pt idx="117">
                  <c:v>43862</c:v>
                </c:pt>
                <c:pt idx="118">
                  <c:v>43952</c:v>
                </c:pt>
                <c:pt idx="119">
                  <c:v>44044</c:v>
                </c:pt>
                <c:pt idx="120">
                  <c:v>44136</c:v>
                </c:pt>
                <c:pt idx="121">
                  <c:v>44228</c:v>
                </c:pt>
                <c:pt idx="122">
                  <c:v>44317</c:v>
                </c:pt>
                <c:pt idx="123">
                  <c:v>44409</c:v>
                </c:pt>
                <c:pt idx="124">
                  <c:v>44501</c:v>
                </c:pt>
                <c:pt idx="125">
                  <c:v>44593</c:v>
                </c:pt>
                <c:pt idx="126">
                  <c:v>44682</c:v>
                </c:pt>
                <c:pt idx="127">
                  <c:v>44774</c:v>
                </c:pt>
                <c:pt idx="128">
                  <c:v>44866</c:v>
                </c:pt>
                <c:pt idx="129">
                  <c:v>44958</c:v>
                </c:pt>
                <c:pt idx="130">
                  <c:v>45047</c:v>
                </c:pt>
                <c:pt idx="131">
                  <c:v>45139</c:v>
                </c:pt>
                <c:pt idx="132">
                  <c:v>45231</c:v>
                </c:pt>
                <c:pt idx="133">
                  <c:v>45323</c:v>
                </c:pt>
                <c:pt idx="134">
                  <c:v>45413</c:v>
                </c:pt>
              </c:numCache>
            </c:numRef>
          </c:cat>
          <c:val>
            <c:numRef>
              <c:f>'Calc (2)'!$I$8:$I$142</c:f>
              <c:numCache>
                <c:formatCode>#,##0.00</c:formatCode>
                <c:ptCount val="135"/>
                <c:pt idx="0">
                  <c:v>3.8343069569835371</c:v>
                </c:pt>
                <c:pt idx="1">
                  <c:v>4.6998897232578898</c:v>
                </c:pt>
                <c:pt idx="2">
                  <c:v>5.5463232239302034</c:v>
                </c:pt>
                <c:pt idx="3">
                  <c:v>6.2078897289512938</c:v>
                </c:pt>
                <c:pt idx="4">
                  <c:v>6.8568517575140095</c:v>
                </c:pt>
                <c:pt idx="5">
                  <c:v>6.9040956499618416</c:v>
                </c:pt>
                <c:pt idx="6">
                  <c:v>6.9512195121951219</c:v>
                </c:pt>
                <c:pt idx="7">
                  <c:v>6.7452686975002534</c:v>
                </c:pt>
                <c:pt idx="8">
                  <c:v>6.541019955654102</c:v>
                </c:pt>
                <c:pt idx="9">
                  <c:v>5.9789156626506026</c:v>
                </c:pt>
                <c:pt idx="10">
                  <c:v>5.4210842168433686</c:v>
                </c:pt>
                <c:pt idx="11">
                  <c:v>4.6684877079711944</c:v>
                </c:pt>
                <c:pt idx="12">
                  <c:v>3.9262109105257967</c:v>
                </c:pt>
                <c:pt idx="13">
                  <c:v>3.5540171606864273</c:v>
                </c:pt>
                <c:pt idx="14">
                  <c:v>3.1903614457831324</c:v>
                </c:pt>
                <c:pt idx="15">
                  <c:v>3.0021650228530188</c:v>
                </c:pt>
                <c:pt idx="16">
                  <c:v>2.8146013448607108</c:v>
                </c:pt>
                <c:pt idx="17">
                  <c:v>2.8293291133170286</c:v>
                </c:pt>
                <c:pt idx="18">
                  <c:v>2.8440103418557885</c:v>
                </c:pt>
                <c:pt idx="19">
                  <c:v>2.709406601793551</c:v>
                </c:pt>
                <c:pt idx="20">
                  <c:v>2.5758007793935938</c:v>
                </c:pt>
                <c:pt idx="21">
                  <c:v>2.4156877605153468</c:v>
                </c:pt>
                <c:pt idx="22">
                  <c:v>2.2566329902747615</c:v>
                </c:pt>
                <c:pt idx="23">
                  <c:v>1.8843037497644621</c:v>
                </c:pt>
                <c:pt idx="24">
                  <c:v>1.5135846573281941</c:v>
                </c:pt>
                <c:pt idx="25">
                  <c:v>1.4095059704987123</c:v>
                </c:pt>
                <c:pt idx="26">
                  <c:v>1.3062138458667663</c:v>
                </c:pt>
                <c:pt idx="27">
                  <c:v>1.2956748695003728</c:v>
                </c:pt>
                <c:pt idx="28">
                  <c:v>1.2851555224436579</c:v>
                </c:pt>
                <c:pt idx="29">
                  <c:v>1.3426248548199768</c:v>
                </c:pt>
                <c:pt idx="30">
                  <c:v>1.3998331324742745</c:v>
                </c:pt>
                <c:pt idx="31">
                  <c:v>1.3374676045908922</c:v>
                </c:pt>
                <c:pt idx="32">
                  <c:v>1.275298031605212</c:v>
                </c:pt>
                <c:pt idx="33">
                  <c:v>1.2337722125034527</c:v>
                </c:pt>
                <c:pt idx="34">
                  <c:v>1.1925511420970554</c:v>
                </c:pt>
                <c:pt idx="35">
                  <c:v>1.0830324909747293</c:v>
                </c:pt>
                <c:pt idx="36">
                  <c:v>0.97432161719176835</c:v>
                </c:pt>
                <c:pt idx="37">
                  <c:v>0.89471305919566202</c:v>
                </c:pt>
                <c:pt idx="38">
                  <c:v>0.81628991747398638</c:v>
                </c:pt>
                <c:pt idx="39">
                  <c:v>0.75713453698311006</c:v>
                </c:pt>
                <c:pt idx="40">
                  <c:v>0.69811151884006084</c:v>
                </c:pt>
                <c:pt idx="41">
                  <c:v>0.67048095834078314</c:v>
                </c:pt>
                <c:pt idx="42">
                  <c:v>0.64291454594160191</c:v>
                </c:pt>
                <c:pt idx="43">
                  <c:v>0.56580237013276302</c:v>
                </c:pt>
                <c:pt idx="44">
                  <c:v>0.4890192940339646</c:v>
                </c:pt>
                <c:pt idx="45">
                  <c:v>0.42190345072611807</c:v>
                </c:pt>
                <c:pt idx="46">
                  <c:v>0.35492457852706299</c:v>
                </c:pt>
                <c:pt idx="47">
                  <c:v>0.29601484492356633</c:v>
                </c:pt>
                <c:pt idx="48">
                  <c:v>0.2375923970432946</c:v>
                </c:pt>
                <c:pt idx="49">
                  <c:v>0.23263980335352472</c:v>
                </c:pt>
                <c:pt idx="50">
                  <c:v>0.22771063233490979</c:v>
                </c:pt>
                <c:pt idx="51">
                  <c:v>0.22741187789731479</c:v>
                </c:pt>
                <c:pt idx="52">
                  <c:v>0.22711390635918938</c:v>
                </c:pt>
                <c:pt idx="53">
                  <c:v>0.22196109152630891</c:v>
                </c:pt>
                <c:pt idx="54">
                  <c:v>0.21684447913956112</c:v>
                </c:pt>
                <c:pt idx="55">
                  <c:v>0.26041666666666669</c:v>
                </c:pt>
                <c:pt idx="56">
                  <c:v>0.30405698896707495</c:v>
                </c:pt>
                <c:pt idx="57">
                  <c:v>0.4076676207823749</c:v>
                </c:pt>
                <c:pt idx="58">
                  <c:v>0.51095522646574865</c:v>
                </c:pt>
                <c:pt idx="59">
                  <c:v>0.50537773746274461</c:v>
                </c:pt>
                <c:pt idx="60">
                  <c:v>0.49982764563943466</c:v>
                </c:pt>
                <c:pt idx="61">
                  <c:v>0.59291084854994625</c:v>
                </c:pt>
                <c:pt idx="62">
                  <c:v>0.68545968640219346</c:v>
                </c:pt>
                <c:pt idx="63">
                  <c:v>0.70046555332507576</c:v>
                </c:pt>
                <c:pt idx="64">
                  <c:v>0.71538068472151251</c:v>
                </c:pt>
                <c:pt idx="65">
                  <c:v>0.77190601408092285</c:v>
                </c:pt>
                <c:pt idx="66">
                  <c:v>0.82798242649543763</c:v>
                </c:pt>
                <c:pt idx="67">
                  <c:v>0.92991799814016396</c:v>
                </c:pt>
                <c:pt idx="68">
                  <c:v>1.0319742852309255</c:v>
                </c:pt>
                <c:pt idx="69">
                  <c:v>1.3255161865918939</c:v>
                </c:pt>
                <c:pt idx="70">
                  <c:v>1.5932521087160263</c:v>
                </c:pt>
                <c:pt idx="71">
                  <c:v>1.9329456038316797</c:v>
                </c:pt>
                <c:pt idx="72">
                  <c:v>1.9456586954658439</c:v>
                </c:pt>
                <c:pt idx="73">
                  <c:v>2.1120055396866615</c:v>
                </c:pt>
                <c:pt idx="74">
                  <c:v>1.8979114307998961</c:v>
                </c:pt>
                <c:pt idx="75">
                  <c:v>1.6746203904555315</c:v>
                </c:pt>
                <c:pt idx="76">
                  <c:v>1.4082058414464533</c:v>
                </c:pt>
                <c:pt idx="77">
                  <c:v>1.383450796136779</c:v>
                </c:pt>
                <c:pt idx="78">
                  <c:v>1.3227743451396745</c:v>
                </c:pt>
                <c:pt idx="79">
                  <c:v>1.2804878048780488</c:v>
                </c:pt>
                <c:pt idx="80">
                  <c:v>1.193587733054539</c:v>
                </c:pt>
                <c:pt idx="81">
                  <c:v>1.2397415749956346</c:v>
                </c:pt>
                <c:pt idx="82">
                  <c:v>1.267814986447495</c:v>
                </c:pt>
                <c:pt idx="83">
                  <c:v>1.2880049066853587</c:v>
                </c:pt>
                <c:pt idx="84">
                  <c:v>1.2210119465917078</c:v>
                </c:pt>
                <c:pt idx="85">
                  <c:v>1.2211192128612844</c:v>
                </c:pt>
                <c:pt idx="86">
                  <c:v>1.1879619852164731</c:v>
                </c:pt>
                <c:pt idx="87">
                  <c:v>1.1472950313299797</c:v>
                </c:pt>
                <c:pt idx="88">
                  <c:v>1.0191421481744063</c:v>
                </c:pt>
                <c:pt idx="89">
                  <c:v>0.98631597654167402</c:v>
                </c:pt>
                <c:pt idx="90">
                  <c:v>0.9168595335588392</c:v>
                </c:pt>
                <c:pt idx="91">
                  <c:v>0.88329764453961457</c:v>
                </c:pt>
                <c:pt idx="92">
                  <c:v>0.75093867334167708</c:v>
                </c:pt>
                <c:pt idx="93">
                  <c:v>0.76117130831915469</c:v>
                </c:pt>
                <c:pt idx="94">
                  <c:v>0.70237989125590516</c:v>
                </c:pt>
                <c:pt idx="95">
                  <c:v>0.63879210220673632</c:v>
                </c:pt>
                <c:pt idx="96">
                  <c:v>0.55356181589808007</c:v>
                </c:pt>
                <c:pt idx="97">
                  <c:v>0.43892786472387119</c:v>
                </c:pt>
                <c:pt idx="98">
                  <c:v>0.22502250225022502</c:v>
                </c:pt>
                <c:pt idx="99">
                  <c:v>0.22412241224122412</c:v>
                </c:pt>
                <c:pt idx="100">
                  <c:v>0.19531953195319532</c:v>
                </c:pt>
                <c:pt idx="101">
                  <c:v>0.18974820143884893</c:v>
                </c:pt>
                <c:pt idx="102">
                  <c:v>0.17057761732851986</c:v>
                </c:pt>
                <c:pt idx="103">
                  <c:v>0.16787003610108303</c:v>
                </c:pt>
                <c:pt idx="104">
                  <c:v>0.16260162601626016</c:v>
                </c:pt>
                <c:pt idx="105">
                  <c:v>0.16982836495031617</c:v>
                </c:pt>
                <c:pt idx="106">
                  <c:v>0.16319129646418859</c:v>
                </c:pt>
                <c:pt idx="107">
                  <c:v>0.1766304347826087</c:v>
                </c:pt>
                <c:pt idx="108">
                  <c:v>0.16272727272727272</c:v>
                </c:pt>
                <c:pt idx="109">
                  <c:v>0.17411121239744759</c:v>
                </c:pt>
                <c:pt idx="110">
                  <c:v>0.15314494074749316</c:v>
                </c:pt>
                <c:pt idx="111">
                  <c:v>0.1541970802919708</c:v>
                </c:pt>
                <c:pt idx="112">
                  <c:v>0.1546203110704483</c:v>
                </c:pt>
                <c:pt idx="113">
                  <c:v>0.18115279048490393</c:v>
                </c:pt>
                <c:pt idx="114">
                  <c:v>0.17550274223034734</c:v>
                </c:pt>
                <c:pt idx="115">
                  <c:v>0.19505494505494506</c:v>
                </c:pt>
                <c:pt idx="116">
                  <c:v>0.18156934306569342</c:v>
                </c:pt>
                <c:pt idx="117">
                  <c:v>0.15602189781021897</c:v>
                </c:pt>
                <c:pt idx="118">
                  <c:v>2.0128087831655993E-2</c:v>
                </c:pt>
                <c:pt idx="119">
                  <c:v>3.385178408051235E-2</c:v>
                </c:pt>
                <c:pt idx="120">
                  <c:v>3.0109489051094892E-2</c:v>
                </c:pt>
                <c:pt idx="121">
                  <c:v>3.4608378870673952E-2</c:v>
                </c:pt>
                <c:pt idx="122">
                  <c:v>4.0871934604904632E-2</c:v>
                </c:pt>
                <c:pt idx="123">
                  <c:v>6.630336058128973E-2</c:v>
                </c:pt>
                <c:pt idx="124">
                  <c:v>6.5514103730664242E-2</c:v>
                </c:pt>
                <c:pt idx="125">
                  <c:v>9.4717668488160295E-2</c:v>
                </c:pt>
                <c:pt idx="126">
                  <c:v>0.10756608933454877</c:v>
                </c:pt>
                <c:pt idx="127">
                  <c:v>0.11668185961713765</c:v>
                </c:pt>
                <c:pt idx="128">
                  <c:v>9.9634369287020116E-2</c:v>
                </c:pt>
                <c:pt idx="129">
                  <c:v>0.11580882352941177</c:v>
                </c:pt>
                <c:pt idx="130">
                  <c:v>0.11265004616805172</c:v>
                </c:pt>
                <c:pt idx="131">
                  <c:v>0.10399257195914577</c:v>
                </c:pt>
                <c:pt idx="132">
                  <c:v>0.10976744186046512</c:v>
                </c:pt>
                <c:pt idx="133">
                  <c:v>0.1431107063535578</c:v>
                </c:pt>
                <c:pt idx="134">
                  <c:v>0.15684309194346224</c:v>
                </c:pt>
              </c:numCache>
            </c:numRef>
          </c:val>
          <c:smooth val="0"/>
          <c:extLst>
            <c:ext xmlns:c16="http://schemas.microsoft.com/office/drawing/2014/chart" uri="{C3380CC4-5D6E-409C-BE32-E72D297353CC}">
              <c16:uniqueId val="{00000000-A084-44F9-AAC6-3F4690381BE5}"/>
            </c:ext>
          </c:extLst>
        </c:ser>
        <c:ser>
          <c:idx val="1"/>
          <c:order val="1"/>
          <c:tx>
            <c:v>Modelled REPO%</c:v>
          </c:tx>
          <c:spPr>
            <a:ln w="28575" cap="rnd">
              <a:solidFill>
                <a:schemeClr val="accent2"/>
              </a:solidFill>
              <a:round/>
            </a:ln>
            <a:effectLst/>
          </c:spPr>
          <c:marker>
            <c:symbol val="none"/>
          </c:marker>
          <c:cat>
            <c:numRef>
              <c:f>'Calc (2)'!$A$8:$A$142</c:f>
              <c:numCache>
                <c:formatCode>m/d/yyyy</c:formatCode>
                <c:ptCount val="135"/>
                <c:pt idx="0">
                  <c:v>33178</c:v>
                </c:pt>
                <c:pt idx="1">
                  <c:v>33270</c:v>
                </c:pt>
                <c:pt idx="2">
                  <c:v>33359</c:v>
                </c:pt>
                <c:pt idx="3">
                  <c:v>33451</c:v>
                </c:pt>
                <c:pt idx="4">
                  <c:v>33543</c:v>
                </c:pt>
                <c:pt idx="5">
                  <c:v>33635</c:v>
                </c:pt>
                <c:pt idx="6">
                  <c:v>33725</c:v>
                </c:pt>
                <c:pt idx="7">
                  <c:v>33817</c:v>
                </c:pt>
                <c:pt idx="8">
                  <c:v>33909</c:v>
                </c:pt>
                <c:pt idx="9">
                  <c:v>34001</c:v>
                </c:pt>
                <c:pt idx="10">
                  <c:v>34090</c:v>
                </c:pt>
                <c:pt idx="11">
                  <c:v>34182</c:v>
                </c:pt>
                <c:pt idx="12">
                  <c:v>34274</c:v>
                </c:pt>
                <c:pt idx="13">
                  <c:v>34366</c:v>
                </c:pt>
                <c:pt idx="14">
                  <c:v>34455</c:v>
                </c:pt>
                <c:pt idx="15">
                  <c:v>34547</c:v>
                </c:pt>
                <c:pt idx="16">
                  <c:v>34639</c:v>
                </c:pt>
                <c:pt idx="17">
                  <c:v>34731</c:v>
                </c:pt>
                <c:pt idx="18">
                  <c:v>34820</c:v>
                </c:pt>
                <c:pt idx="19">
                  <c:v>34912</c:v>
                </c:pt>
                <c:pt idx="20">
                  <c:v>35004</c:v>
                </c:pt>
                <c:pt idx="21">
                  <c:v>35096</c:v>
                </c:pt>
                <c:pt idx="22">
                  <c:v>35186</c:v>
                </c:pt>
                <c:pt idx="23">
                  <c:v>35278</c:v>
                </c:pt>
                <c:pt idx="24">
                  <c:v>35370</c:v>
                </c:pt>
                <c:pt idx="25">
                  <c:v>35462</c:v>
                </c:pt>
                <c:pt idx="26">
                  <c:v>35551</c:v>
                </c:pt>
                <c:pt idx="27">
                  <c:v>35643</c:v>
                </c:pt>
                <c:pt idx="28">
                  <c:v>35735</c:v>
                </c:pt>
                <c:pt idx="29">
                  <c:v>35827</c:v>
                </c:pt>
                <c:pt idx="30">
                  <c:v>35916</c:v>
                </c:pt>
                <c:pt idx="31">
                  <c:v>36008</c:v>
                </c:pt>
                <c:pt idx="32">
                  <c:v>36100</c:v>
                </c:pt>
                <c:pt idx="33">
                  <c:v>36192</c:v>
                </c:pt>
                <c:pt idx="34">
                  <c:v>36281</c:v>
                </c:pt>
                <c:pt idx="35">
                  <c:v>36373</c:v>
                </c:pt>
                <c:pt idx="36">
                  <c:v>36465</c:v>
                </c:pt>
                <c:pt idx="37">
                  <c:v>36557</c:v>
                </c:pt>
                <c:pt idx="38">
                  <c:v>36647</c:v>
                </c:pt>
                <c:pt idx="39">
                  <c:v>36739</c:v>
                </c:pt>
                <c:pt idx="40">
                  <c:v>36831</c:v>
                </c:pt>
                <c:pt idx="41">
                  <c:v>36923</c:v>
                </c:pt>
                <c:pt idx="42">
                  <c:v>37012</c:v>
                </c:pt>
                <c:pt idx="43">
                  <c:v>37104</c:v>
                </c:pt>
                <c:pt idx="44">
                  <c:v>37196</c:v>
                </c:pt>
                <c:pt idx="45">
                  <c:v>37288</c:v>
                </c:pt>
                <c:pt idx="46">
                  <c:v>37377</c:v>
                </c:pt>
                <c:pt idx="47">
                  <c:v>37469</c:v>
                </c:pt>
                <c:pt idx="48">
                  <c:v>37561</c:v>
                </c:pt>
                <c:pt idx="49">
                  <c:v>37653</c:v>
                </c:pt>
                <c:pt idx="50">
                  <c:v>37742</c:v>
                </c:pt>
                <c:pt idx="51">
                  <c:v>37834</c:v>
                </c:pt>
                <c:pt idx="52">
                  <c:v>37926</c:v>
                </c:pt>
                <c:pt idx="53">
                  <c:v>38018</c:v>
                </c:pt>
                <c:pt idx="54">
                  <c:v>38108</c:v>
                </c:pt>
                <c:pt idx="55">
                  <c:v>38200</c:v>
                </c:pt>
                <c:pt idx="56">
                  <c:v>38292</c:v>
                </c:pt>
                <c:pt idx="57">
                  <c:v>38384</c:v>
                </c:pt>
                <c:pt idx="58">
                  <c:v>38473</c:v>
                </c:pt>
                <c:pt idx="59">
                  <c:v>38565</c:v>
                </c:pt>
                <c:pt idx="60">
                  <c:v>38657</c:v>
                </c:pt>
                <c:pt idx="61">
                  <c:v>38749</c:v>
                </c:pt>
                <c:pt idx="62">
                  <c:v>38838</c:v>
                </c:pt>
                <c:pt idx="63">
                  <c:v>38930</c:v>
                </c:pt>
                <c:pt idx="64">
                  <c:v>39022</c:v>
                </c:pt>
                <c:pt idx="65">
                  <c:v>39114</c:v>
                </c:pt>
                <c:pt idx="66">
                  <c:v>39203</c:v>
                </c:pt>
                <c:pt idx="67">
                  <c:v>39295</c:v>
                </c:pt>
                <c:pt idx="68">
                  <c:v>39387</c:v>
                </c:pt>
                <c:pt idx="69">
                  <c:v>39479</c:v>
                </c:pt>
                <c:pt idx="70">
                  <c:v>39569</c:v>
                </c:pt>
                <c:pt idx="71">
                  <c:v>39661</c:v>
                </c:pt>
                <c:pt idx="72">
                  <c:v>39753</c:v>
                </c:pt>
                <c:pt idx="73">
                  <c:v>39845</c:v>
                </c:pt>
                <c:pt idx="74">
                  <c:v>39934</c:v>
                </c:pt>
                <c:pt idx="75">
                  <c:v>40026</c:v>
                </c:pt>
                <c:pt idx="76">
                  <c:v>40118</c:v>
                </c:pt>
                <c:pt idx="77">
                  <c:v>40210</c:v>
                </c:pt>
                <c:pt idx="78">
                  <c:v>40299</c:v>
                </c:pt>
                <c:pt idx="79">
                  <c:v>40391</c:v>
                </c:pt>
                <c:pt idx="80">
                  <c:v>40483</c:v>
                </c:pt>
                <c:pt idx="81">
                  <c:v>40575</c:v>
                </c:pt>
                <c:pt idx="82">
                  <c:v>40664</c:v>
                </c:pt>
                <c:pt idx="83">
                  <c:v>40756</c:v>
                </c:pt>
                <c:pt idx="84">
                  <c:v>40848</c:v>
                </c:pt>
                <c:pt idx="85">
                  <c:v>40940</c:v>
                </c:pt>
                <c:pt idx="86">
                  <c:v>41030</c:v>
                </c:pt>
                <c:pt idx="87">
                  <c:v>41122</c:v>
                </c:pt>
                <c:pt idx="88">
                  <c:v>41214</c:v>
                </c:pt>
                <c:pt idx="89">
                  <c:v>41306</c:v>
                </c:pt>
                <c:pt idx="90">
                  <c:v>41395</c:v>
                </c:pt>
                <c:pt idx="91">
                  <c:v>41487</c:v>
                </c:pt>
                <c:pt idx="92">
                  <c:v>41579</c:v>
                </c:pt>
                <c:pt idx="93">
                  <c:v>41671</c:v>
                </c:pt>
                <c:pt idx="94">
                  <c:v>41760</c:v>
                </c:pt>
                <c:pt idx="95">
                  <c:v>41852</c:v>
                </c:pt>
                <c:pt idx="96">
                  <c:v>41944</c:v>
                </c:pt>
                <c:pt idx="97">
                  <c:v>42036</c:v>
                </c:pt>
                <c:pt idx="98">
                  <c:v>42125</c:v>
                </c:pt>
                <c:pt idx="99">
                  <c:v>42217</c:v>
                </c:pt>
                <c:pt idx="100">
                  <c:v>42309</c:v>
                </c:pt>
                <c:pt idx="101">
                  <c:v>42401</c:v>
                </c:pt>
                <c:pt idx="102">
                  <c:v>42491</c:v>
                </c:pt>
                <c:pt idx="103">
                  <c:v>42583</c:v>
                </c:pt>
                <c:pt idx="104">
                  <c:v>42675</c:v>
                </c:pt>
                <c:pt idx="105">
                  <c:v>42767</c:v>
                </c:pt>
                <c:pt idx="106">
                  <c:v>42856</c:v>
                </c:pt>
                <c:pt idx="107">
                  <c:v>42948</c:v>
                </c:pt>
                <c:pt idx="108">
                  <c:v>43040</c:v>
                </c:pt>
                <c:pt idx="109">
                  <c:v>43132</c:v>
                </c:pt>
                <c:pt idx="110">
                  <c:v>43221</c:v>
                </c:pt>
                <c:pt idx="111">
                  <c:v>43313</c:v>
                </c:pt>
                <c:pt idx="112">
                  <c:v>43405</c:v>
                </c:pt>
                <c:pt idx="113">
                  <c:v>43497</c:v>
                </c:pt>
                <c:pt idx="114">
                  <c:v>43586</c:v>
                </c:pt>
                <c:pt idx="115">
                  <c:v>43678</c:v>
                </c:pt>
                <c:pt idx="116">
                  <c:v>43770</c:v>
                </c:pt>
                <c:pt idx="117">
                  <c:v>43862</c:v>
                </c:pt>
                <c:pt idx="118">
                  <c:v>43952</c:v>
                </c:pt>
                <c:pt idx="119">
                  <c:v>44044</c:v>
                </c:pt>
                <c:pt idx="120">
                  <c:v>44136</c:v>
                </c:pt>
                <c:pt idx="121">
                  <c:v>44228</c:v>
                </c:pt>
                <c:pt idx="122">
                  <c:v>44317</c:v>
                </c:pt>
                <c:pt idx="123">
                  <c:v>44409</c:v>
                </c:pt>
                <c:pt idx="124">
                  <c:v>44501</c:v>
                </c:pt>
                <c:pt idx="125">
                  <c:v>44593</c:v>
                </c:pt>
                <c:pt idx="126">
                  <c:v>44682</c:v>
                </c:pt>
                <c:pt idx="127">
                  <c:v>44774</c:v>
                </c:pt>
                <c:pt idx="128">
                  <c:v>44866</c:v>
                </c:pt>
                <c:pt idx="129">
                  <c:v>44958</c:v>
                </c:pt>
                <c:pt idx="130">
                  <c:v>45047</c:v>
                </c:pt>
                <c:pt idx="131">
                  <c:v>45139</c:v>
                </c:pt>
                <c:pt idx="132">
                  <c:v>45231</c:v>
                </c:pt>
                <c:pt idx="133">
                  <c:v>45323</c:v>
                </c:pt>
                <c:pt idx="134">
                  <c:v>45413</c:v>
                </c:pt>
              </c:numCache>
            </c:numRef>
          </c:cat>
          <c:val>
            <c:numRef>
              <c:f>'Calc (2)'!$J$8:$J$142</c:f>
              <c:numCache>
                <c:formatCode>0.00</c:formatCode>
                <c:ptCount val="135"/>
                <c:pt idx="18">
                  <c:v>2.8308910831978644</c:v>
                </c:pt>
                <c:pt idx="19">
                  <c:v>2.8455673758938524</c:v>
                </c:pt>
                <c:pt idx="20">
                  <c:v>2.6925690343649262</c:v>
                </c:pt>
                <c:pt idx="21">
                  <c:v>2.5590880413784691</c:v>
                </c:pt>
                <c:pt idx="22">
                  <c:v>2.3917983157091149</c:v>
                </c:pt>
                <c:pt idx="23">
                  <c:v>2.2329014400145062</c:v>
                </c:pt>
                <c:pt idx="24">
                  <c:v>1.8585769855861884</c:v>
                </c:pt>
                <c:pt idx="25">
                  <c:v>1.4879691492514717</c:v>
                </c:pt>
                <c:pt idx="26">
                  <c:v>1.3944050915255914</c:v>
                </c:pt>
                <c:pt idx="27">
                  <c:v>1.2912270899760137</c:v>
                </c:pt>
                <c:pt idx="28">
                  <c:v>1.2894319218653962</c:v>
                </c:pt>
                <c:pt idx="29">
                  <c:v>1.2789242025748111</c:v>
                </c:pt>
                <c:pt idx="30">
                  <c:v>1.3452026463270781</c:v>
                </c:pt>
                <c:pt idx="31">
                  <c:v>1.4023992143509088</c:v>
                </c:pt>
                <c:pt idx="32">
                  <c:v>1.3372749199289518</c:v>
                </c:pt>
                <c:pt idx="33">
                  <c:v>1.2751059523659225</c:v>
                </c:pt>
                <c:pt idx="34">
                  <c:v>1.2197229755463348</c:v>
                </c:pt>
                <c:pt idx="35">
                  <c:v>1.1786050093465763</c:v>
                </c:pt>
                <c:pt idx="36">
                  <c:v>1.0712813773568075</c:v>
                </c:pt>
                <c:pt idx="37">
                  <c:v>0.9626571763295424</c:v>
                </c:pt>
                <c:pt idx="38">
                  <c:v>0.88968553315234733</c:v>
                </c:pt>
                <c:pt idx="39">
                  <c:v>0.81133725412561164</c:v>
                </c:pt>
                <c:pt idx="40">
                  <c:v>0.7422401237050289</c:v>
                </c:pt>
                <c:pt idx="41">
                  <c:v>0.68325043236158156</c:v>
                </c:pt>
                <c:pt idx="42">
                  <c:v>0.66579372055526631</c:v>
                </c:pt>
                <c:pt idx="43">
                  <c:v>0.63823819021541395</c:v>
                </c:pt>
                <c:pt idx="44">
                  <c:v>0.55779729015500223</c:v>
                </c:pt>
                <c:pt idx="45">
                  <c:v>0.48104837817454044</c:v>
                </c:pt>
                <c:pt idx="46">
                  <c:v>0.41267334210471107</c:v>
                </c:pt>
                <c:pt idx="47">
                  <c:v>0.34571330686202623</c:v>
                </c:pt>
                <c:pt idx="48">
                  <c:v>0.28828972345629805</c:v>
                </c:pt>
                <c:pt idx="49">
                  <c:v>0.22993117573599842</c:v>
                </c:pt>
                <c:pt idx="50">
                  <c:v>0.23273514715530158</c:v>
                </c:pt>
                <c:pt idx="51">
                  <c:v>0.22780552522012543</c:v>
                </c:pt>
                <c:pt idx="52">
                  <c:v>0.22287729111905552</c:v>
                </c:pt>
                <c:pt idx="53">
                  <c:v>0.22259120266997168</c:v>
                </c:pt>
                <c:pt idx="54">
                  <c:v>0.22163365169927926</c:v>
                </c:pt>
                <c:pt idx="55">
                  <c:v>0.2165193398265387</c:v>
                </c:pt>
                <c:pt idx="56">
                  <c:v>0.26529678555165237</c:v>
                </c:pt>
                <c:pt idx="57">
                  <c:v>0.30894473899965247</c:v>
                </c:pt>
                <c:pt idx="58">
                  <c:v>0.41381613663365546</c:v>
                </c:pt>
                <c:pt idx="59">
                  <c:v>0.51708457313276956</c:v>
                </c:pt>
                <c:pt idx="60">
                  <c:v>0.50512677290223318</c:v>
                </c:pt>
                <c:pt idx="61">
                  <c:v>0.49957791384175926</c:v>
                </c:pt>
                <c:pt idx="62">
                  <c:v>0.59193143517680291</c:v>
                </c:pt>
                <c:pt idx="63">
                  <c:v>0.68448589557176287</c:v>
                </c:pt>
                <c:pt idx="64">
                  <c:v>0.69815645620269817</c:v>
                </c:pt>
                <c:pt idx="65">
                  <c:v>0.71308554994760098</c:v>
                </c:pt>
                <c:pt idx="66">
                  <c:v>0.77500559539067237</c:v>
                </c:pt>
                <c:pt idx="67">
                  <c:v>0.83105739132638379</c:v>
                </c:pt>
                <c:pt idx="68">
                  <c:v>0.93348612169740752</c:v>
                </c:pt>
                <c:pt idx="69">
                  <c:v>1.0355466342770712</c:v>
                </c:pt>
                <c:pt idx="70">
                  <c:v>1.325238675381371</c:v>
                </c:pt>
                <c:pt idx="71">
                  <c:v>1.6043668006819498</c:v>
                </c:pt>
                <c:pt idx="72">
                  <c:v>1.9428973775835316</c:v>
                </c:pt>
                <c:pt idx="73">
                  <c:v>1.9731914311269911</c:v>
                </c:pt>
                <c:pt idx="74">
                  <c:v>2.1369204638445951</c:v>
                </c:pt>
                <c:pt idx="75">
                  <c:v>1.9040246075339533</c:v>
                </c:pt>
                <c:pt idx="76">
                  <c:v>1.6668655558185304</c:v>
                </c:pt>
                <c:pt idx="77">
                  <c:v>1.4019276290581941</c:v>
                </c:pt>
                <c:pt idx="78">
                  <c:v>1.3809195643910723</c:v>
                </c:pt>
                <c:pt idx="79">
                  <c:v>1.3132313938971589</c:v>
                </c:pt>
                <c:pt idx="80">
                  <c:v>1.2756773290534602</c:v>
                </c:pt>
                <c:pt idx="81">
                  <c:v>1.1901300958719392</c:v>
                </c:pt>
                <c:pt idx="82">
                  <c:v>1.2366575782892473</c:v>
                </c:pt>
                <c:pt idx="83">
                  <c:v>1.2656773048682255</c:v>
                </c:pt>
                <c:pt idx="84">
                  <c:v>1.2848988505604295</c:v>
                </c:pt>
                <c:pt idx="85">
                  <c:v>1.2179550430680355</c:v>
                </c:pt>
                <c:pt idx="86">
                  <c:v>1.2191111111248303</c:v>
                </c:pt>
                <c:pt idx="87">
                  <c:v>1.1878436841615552</c:v>
                </c:pt>
                <c:pt idx="88">
                  <c:v>1.1480547613209764</c:v>
                </c:pt>
                <c:pt idx="89">
                  <c:v>1.0186635350295705</c:v>
                </c:pt>
                <c:pt idx="90">
                  <c:v>0.98819957165806949</c:v>
                </c:pt>
                <c:pt idx="91">
                  <c:v>0.91292828243388557</c:v>
                </c:pt>
                <c:pt idx="92">
                  <c:v>0.87871029709062309</c:v>
                </c:pt>
                <c:pt idx="93">
                  <c:v>0.74690975757016553</c:v>
                </c:pt>
                <c:pt idx="94">
                  <c:v>0.75566007932717782</c:v>
                </c:pt>
                <c:pt idx="95">
                  <c:v>0.69375743025328829</c:v>
                </c:pt>
                <c:pt idx="96">
                  <c:v>0.63275203350380693</c:v>
                </c:pt>
                <c:pt idx="97">
                  <c:v>0.54711353522279904</c:v>
                </c:pt>
                <c:pt idx="98">
                  <c:v>0.43629016975202989</c:v>
                </c:pt>
                <c:pt idx="99">
                  <c:v>0.22108011448743362</c:v>
                </c:pt>
                <c:pt idx="100">
                  <c:v>0.22253825382538253</c:v>
                </c:pt>
                <c:pt idx="101">
                  <c:v>0.19223222322232225</c:v>
                </c:pt>
                <c:pt idx="102">
                  <c:v>0.18431529214072487</c:v>
                </c:pt>
                <c:pt idx="103">
                  <c:v>0.16867675895384776</c:v>
                </c:pt>
                <c:pt idx="104">
                  <c:v>0.16764440433212996</c:v>
                </c:pt>
                <c:pt idx="105">
                  <c:v>0.16321033038850244</c:v>
                </c:pt>
                <c:pt idx="106">
                  <c:v>0.167353206865402</c:v>
                </c:pt>
                <c:pt idx="107">
                  <c:v>0.1612401424709321</c:v>
                </c:pt>
                <c:pt idx="108">
                  <c:v>0.17531701256126245</c:v>
                </c:pt>
                <c:pt idx="109">
                  <c:v>0.16216801712779971</c:v>
                </c:pt>
                <c:pt idx="110">
                  <c:v>0.17269319632054364</c:v>
                </c:pt>
                <c:pt idx="111">
                  <c:v>0.15178669097538741</c:v>
                </c:pt>
                <c:pt idx="112">
                  <c:v>0.15509613977070841</c:v>
                </c:pt>
                <c:pt idx="113">
                  <c:v>0.1606210473417434</c:v>
                </c:pt>
                <c:pt idx="114">
                  <c:v>0.17799634034766695</c:v>
                </c:pt>
                <c:pt idx="115">
                  <c:v>0.17490026276571366</c:v>
                </c:pt>
                <c:pt idx="116">
                  <c:v>0.19108701475246265</c:v>
                </c:pt>
                <c:pt idx="117">
                  <c:v>0.18055824042137908</c:v>
                </c:pt>
                <c:pt idx="118">
                  <c:v>0.15757299270072991</c:v>
                </c:pt>
                <c:pt idx="119">
                  <c:v>0.03</c:v>
                </c:pt>
                <c:pt idx="120">
                  <c:v>3.440988106129917E-2</c:v>
                </c:pt>
                <c:pt idx="121">
                  <c:v>3.280440059836652E-2</c:v>
                </c:pt>
                <c:pt idx="122">
                  <c:v>3.5261407602409152E-2</c:v>
                </c:pt>
                <c:pt idx="123">
                  <c:v>3.9240308115324862E-2</c:v>
                </c:pt>
                <c:pt idx="124">
                  <c:v>6.4123524069028159E-2</c:v>
                </c:pt>
                <c:pt idx="125">
                  <c:v>6.5119797619667449E-2</c:v>
                </c:pt>
                <c:pt idx="126">
                  <c:v>9.1072800078229751E-2</c:v>
                </c:pt>
                <c:pt idx="127">
                  <c:v>0.10678604340700669</c:v>
                </c:pt>
                <c:pt idx="128">
                  <c:v>0.11626253418413855</c:v>
                </c:pt>
                <c:pt idx="129">
                  <c:v>0.10079458019961372</c:v>
                </c:pt>
                <c:pt idx="130">
                  <c:v>0.11843336649102054</c:v>
                </c:pt>
                <c:pt idx="131">
                  <c:v>0.11965316251154202</c:v>
                </c:pt>
                <c:pt idx="132">
                  <c:v>0.1124728585868718</c:v>
                </c:pt>
                <c:pt idx="133">
                  <c:v>0.1171764807497139</c:v>
                </c:pt>
                <c:pt idx="134">
                  <c:v>0.14548156147568708</c:v>
                </c:pt>
              </c:numCache>
            </c:numRef>
          </c:val>
          <c:smooth val="0"/>
          <c:extLst>
            <c:ext xmlns:c16="http://schemas.microsoft.com/office/drawing/2014/chart" uri="{C3380CC4-5D6E-409C-BE32-E72D297353CC}">
              <c16:uniqueId val="{00000001-A084-44F9-AAC6-3F4690381BE5}"/>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12"/>
        <c:majorTimeUnit val="months"/>
      </c:dateAx>
      <c:valAx>
        <c:axId val="705157504"/>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4590266841644806"/>
          <c:y val="0.14619622374192845"/>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0"/>
          <c:order val="0"/>
          <c:tx>
            <c:v>Actual REPO</c:v>
          </c:tx>
          <c:spPr>
            <a:ln w="28575" cap="rnd">
              <a:solidFill>
                <a:schemeClr val="accent1"/>
              </a:solidFill>
              <a:round/>
            </a:ln>
            <a:effectLst/>
          </c:spPr>
          <c:marker>
            <c:symbol val="none"/>
          </c:marker>
          <c:cat>
            <c:numRef>
              <c:f>'Calc (2)'!$A$109:$A$288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 (2)'!$I$109:$I$288</c:f>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numCache>
            </c:numRef>
          </c:val>
          <c:smooth val="0"/>
          <c:extLst>
            <c:ext xmlns:c16="http://schemas.microsoft.com/office/drawing/2014/chart" uri="{C3380CC4-5D6E-409C-BE32-E72D297353CC}">
              <c16:uniqueId val="{00000000-8196-4A44-8F53-EE3965CEDAEE}"/>
            </c:ext>
          </c:extLst>
        </c:ser>
        <c:ser>
          <c:idx val="1"/>
          <c:order val="1"/>
          <c:tx>
            <c:v>Modelled REPO</c:v>
          </c:tx>
          <c:spPr>
            <a:ln w="28575" cap="rnd">
              <a:solidFill>
                <a:schemeClr val="accent2"/>
              </a:solidFill>
              <a:round/>
            </a:ln>
            <a:effectLst/>
          </c:spPr>
          <c:marker>
            <c:symbol val="none"/>
          </c:marker>
          <c:cat>
            <c:numRef>
              <c:f>'Calc (2)'!$A$109:$A$288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 (2)'!$J$109:$J$288</c:f>
              <c:numCache>
                <c:formatCode>0.00</c:formatCode>
                <c:ptCount val="180"/>
                <c:pt idx="0">
                  <c:v>0.19223222322232225</c:v>
                </c:pt>
                <c:pt idx="1">
                  <c:v>0.18431529214072487</c:v>
                </c:pt>
                <c:pt idx="2">
                  <c:v>0.16867675895384776</c:v>
                </c:pt>
                <c:pt idx="3">
                  <c:v>0.16764440433212996</c:v>
                </c:pt>
                <c:pt idx="4">
                  <c:v>0.16321033038850244</c:v>
                </c:pt>
                <c:pt idx="5">
                  <c:v>0.167353206865402</c:v>
                </c:pt>
                <c:pt idx="6">
                  <c:v>0.1612401424709321</c:v>
                </c:pt>
                <c:pt idx="7">
                  <c:v>0.17531701256126245</c:v>
                </c:pt>
                <c:pt idx="8">
                  <c:v>0.16216801712779971</c:v>
                </c:pt>
                <c:pt idx="9">
                  <c:v>0.17269319632054364</c:v>
                </c:pt>
                <c:pt idx="10">
                  <c:v>0.15178669097538741</c:v>
                </c:pt>
                <c:pt idx="11">
                  <c:v>0.15509613977070841</c:v>
                </c:pt>
                <c:pt idx="12">
                  <c:v>0.1606210473417434</c:v>
                </c:pt>
                <c:pt idx="13">
                  <c:v>0.17799634034766695</c:v>
                </c:pt>
                <c:pt idx="14">
                  <c:v>0.17490026276571366</c:v>
                </c:pt>
                <c:pt idx="15">
                  <c:v>0.19108701475246265</c:v>
                </c:pt>
                <c:pt idx="16">
                  <c:v>0.18055824042137908</c:v>
                </c:pt>
                <c:pt idx="17">
                  <c:v>0.15757299270072991</c:v>
                </c:pt>
                <c:pt idx="18">
                  <c:v>0.03</c:v>
                </c:pt>
                <c:pt idx="19">
                  <c:v>3.440988106129917E-2</c:v>
                </c:pt>
                <c:pt idx="20">
                  <c:v>3.280440059836652E-2</c:v>
                </c:pt>
                <c:pt idx="21">
                  <c:v>3.5261407602409152E-2</c:v>
                </c:pt>
                <c:pt idx="22">
                  <c:v>3.9240308115324862E-2</c:v>
                </c:pt>
                <c:pt idx="23">
                  <c:v>6.4123524069028159E-2</c:v>
                </c:pt>
                <c:pt idx="24">
                  <c:v>6.5119797619667449E-2</c:v>
                </c:pt>
                <c:pt idx="25">
                  <c:v>9.1072800078229751E-2</c:v>
                </c:pt>
                <c:pt idx="26">
                  <c:v>0.10678604340700669</c:v>
                </c:pt>
                <c:pt idx="27">
                  <c:v>0.11626253418413855</c:v>
                </c:pt>
                <c:pt idx="28">
                  <c:v>0.10079458019961372</c:v>
                </c:pt>
                <c:pt idx="29">
                  <c:v>0.11843336649102054</c:v>
                </c:pt>
                <c:pt idx="30">
                  <c:v>0.11965316251154202</c:v>
                </c:pt>
                <c:pt idx="31">
                  <c:v>0.1124728585868718</c:v>
                </c:pt>
                <c:pt idx="32">
                  <c:v>0.1171764807497139</c:v>
                </c:pt>
                <c:pt idx="33">
                  <c:v>0.14548156147568708</c:v>
                </c:pt>
                <c:pt idx="34">
                  <c:v>0.15645791094122996</c:v>
                </c:pt>
                <c:pt idx="35">
                  <c:v>0.15581894187498155</c:v>
                </c:pt>
                <c:pt idx="36">
                  <c:v>0.15844815010249202</c:v>
                </c:pt>
                <c:pt idx="37">
                  <c:v>0.15806110785428426</c:v>
                </c:pt>
                <c:pt idx="38">
                  <c:v>0.15722637689680963</c:v>
                </c:pt>
                <c:pt idx="39">
                  <c:v>0.15575537880161788</c:v>
                </c:pt>
                <c:pt idx="40">
                  <c:v>0.15390347388822911</c:v>
                </c:pt>
                <c:pt idx="41">
                  <c:v>0.15202718479561994</c:v>
                </c:pt>
                <c:pt idx="42">
                  <c:v>0.15018973246356782</c:v>
                </c:pt>
                <c:pt idx="43">
                  <c:v>0.14847202051409394</c:v>
                </c:pt>
                <c:pt idx="44">
                  <c:v>0.14721781018203539</c:v>
                </c:pt>
                <c:pt idx="45">
                  <c:v>0.14615691531197272</c:v>
                </c:pt>
                <c:pt idx="46">
                  <c:v>0.14487599722467526</c:v>
                </c:pt>
                <c:pt idx="47">
                  <c:v>0.14327514192428759</c:v>
                </c:pt>
                <c:pt idx="48">
                  <c:v>0.14136956878088458</c:v>
                </c:pt>
                <c:pt idx="49">
                  <c:v>0.13929097797256754</c:v>
                </c:pt>
                <c:pt idx="50">
                  <c:v>0.13761737343775285</c:v>
                </c:pt>
                <c:pt idx="51">
                  <c:v>0.13598598597944603</c:v>
                </c:pt>
                <c:pt idx="52">
                  <c:v>0.13441780715909563</c:v>
                </c:pt>
                <c:pt idx="53">
                  <c:v>0.13312053107406563</c:v>
                </c:pt>
                <c:pt idx="54">
                  <c:v>0.1321638595763748</c:v>
                </c:pt>
                <c:pt idx="55">
                  <c:v>0.1315094524325596</c:v>
                </c:pt>
                <c:pt idx="56">
                  <c:v>0.13092800813613736</c:v>
                </c:pt>
                <c:pt idx="57">
                  <c:v>0.13036529492126844</c:v>
                </c:pt>
                <c:pt idx="58">
                  <c:v>0.12981840650957049</c:v>
                </c:pt>
                <c:pt idx="59">
                  <c:v>0.12925662416404154</c:v>
                </c:pt>
                <c:pt idx="60">
                  <c:v>0.1287253380321296</c:v>
                </c:pt>
                <c:pt idx="61">
                  <c:v>0.12826181094634032</c:v>
                </c:pt>
                <c:pt idx="62">
                  <c:v>0.1279376940273341</c:v>
                </c:pt>
                <c:pt idx="63">
                  <c:v>0.12760243496275991</c:v>
                </c:pt>
                <c:pt idx="64">
                  <c:v>0.12729717414087033</c:v>
                </c:pt>
                <c:pt idx="65">
                  <c:v>0.12701335886190879</c:v>
                </c:pt>
                <c:pt idx="66">
                  <c:v>0.12674671700406973</c:v>
                </c:pt>
                <c:pt idx="67">
                  <c:v>0.12647038584333042</c:v>
                </c:pt>
                <c:pt idx="68">
                  <c:v>0.12622028668385954</c:v>
                </c:pt>
                <c:pt idx="69">
                  <c:v>0.12599252406202646</c:v>
                </c:pt>
                <c:pt idx="70">
                  <c:v>0.12578819370775629</c:v>
                </c:pt>
                <c:pt idx="71">
                  <c:v>0.12557033338981005</c:v>
                </c:pt>
                <c:pt idx="72">
                  <c:v>0.12537648820337957</c:v>
                </c:pt>
                <c:pt idx="73">
                  <c:v>0.12520112509392695</c:v>
                </c:pt>
                <c:pt idx="74">
                  <c:v>0.12504220791718776</c:v>
                </c:pt>
                <c:pt idx="75">
                  <c:v>0.12486751089577282</c:v>
                </c:pt>
                <c:pt idx="76">
                  <c:v>0.12471266479004695</c:v>
                </c:pt>
                <c:pt idx="77">
                  <c:v>0.12457567042405911</c:v>
                </c:pt>
                <c:pt idx="78">
                  <c:v>0.12445515340214464</c:v>
                </c:pt>
                <c:pt idx="79">
                  <c:v>0.12432140524612896</c:v>
                </c:pt>
                <c:pt idx="80">
                  <c:v>0.12421358972413678</c:v>
                </c:pt>
                <c:pt idx="81">
                  <c:v>0.1241138000173041</c:v>
                </c:pt>
                <c:pt idx="82">
                  <c:v>0.12402364369822159</c:v>
                </c:pt>
                <c:pt idx="83">
                  <c:v>0.1239436999579093</c:v>
                </c:pt>
                <c:pt idx="84">
                  <c:v>0.12387171545115963</c:v>
                </c:pt>
                <c:pt idx="85">
                  <c:v>0.1238072315078594</c:v>
                </c:pt>
                <c:pt idx="86">
                  <c:v>0.12375045186851547</c:v>
                </c:pt>
                <c:pt idx="87">
                  <c:v>0.12370064640677647</c:v>
                </c:pt>
                <c:pt idx="88">
                  <c:v>0.12365741812949289</c:v>
                </c:pt>
                <c:pt idx="89">
                  <c:v>0.12362071409258918</c:v>
                </c:pt>
                <c:pt idx="90">
                  <c:v>0.12359167478370266</c:v>
                </c:pt>
                <c:pt idx="91">
                  <c:v>0.12357109820475583</c:v>
                </c:pt>
                <c:pt idx="92">
                  <c:v>0.1235559594453786</c:v>
                </c:pt>
                <c:pt idx="93">
                  <c:v>0.1235465561022505</c:v>
                </c:pt>
                <c:pt idx="94">
                  <c:v>0.12354252981425902</c:v>
                </c:pt>
                <c:pt idx="95">
                  <c:v>0.12354389259200413</c:v>
                </c:pt>
                <c:pt idx="96">
                  <c:v>0.12355005678025537</c:v>
                </c:pt>
                <c:pt idx="97">
                  <c:v>0.12356110172429925</c:v>
                </c:pt>
                <c:pt idx="98">
                  <c:v>0.12357761397877598</c:v>
                </c:pt>
                <c:pt idx="99">
                  <c:v>0.12359965739758159</c:v>
                </c:pt>
                <c:pt idx="100">
                  <c:v>0.12362565392699643</c:v>
                </c:pt>
                <c:pt idx="101">
                  <c:v>0.1236550691863867</c:v>
                </c:pt>
                <c:pt idx="102">
                  <c:v>0.12368733588329757</c:v>
                </c:pt>
                <c:pt idx="103">
                  <c:v>0.12372046168175048</c:v>
                </c:pt>
                <c:pt idx="104">
                  <c:v>0.12375649823813882</c:v>
                </c:pt>
                <c:pt idx="105">
                  <c:v>0.12379601442606837</c:v>
                </c:pt>
                <c:pt idx="106">
                  <c:v>0.12383823370625344</c:v>
                </c:pt>
                <c:pt idx="107">
                  <c:v>0.12388342208622717</c:v>
                </c:pt>
                <c:pt idx="108">
                  <c:v>0.12393124619624395</c:v>
                </c:pt>
                <c:pt idx="109">
                  <c:v>0.12398198485683198</c:v>
                </c:pt>
                <c:pt idx="110">
                  <c:v>0.12403500283839389</c:v>
                </c:pt>
                <c:pt idx="111">
                  <c:v>0.12409045161414288</c:v>
                </c:pt>
                <c:pt idx="112">
                  <c:v>0.12414795787861507</c:v>
                </c:pt>
                <c:pt idx="113">
                  <c:v>0.12420756943049147</c:v>
                </c:pt>
                <c:pt idx="114">
                  <c:v>0.12426914416355525</c:v>
                </c:pt>
                <c:pt idx="115">
                  <c:v>0.12433244866094909</c:v>
                </c:pt>
                <c:pt idx="116">
                  <c:v>0.12439819352772066</c:v>
                </c:pt>
                <c:pt idx="117">
                  <c:v>0.12446537614953261</c:v>
                </c:pt>
                <c:pt idx="118">
                  <c:v>0.12453410172287893</c:v>
                </c:pt>
                <c:pt idx="119">
                  <c:v>0.12460459271169753</c:v>
                </c:pt>
                <c:pt idx="120">
                  <c:v>0.12467653455680633</c:v>
                </c:pt>
                <c:pt idx="121">
                  <c:v>0.12474957834343084</c:v>
                </c:pt>
                <c:pt idx="122">
                  <c:v>0.12482426346718448</c:v>
                </c:pt>
                <c:pt idx="123">
                  <c:v>0.12490016797089247</c:v>
                </c:pt>
                <c:pt idx="124">
                  <c:v>0.12497736490010859</c:v>
                </c:pt>
                <c:pt idx="125">
                  <c:v>0.12505546181126942</c:v>
                </c:pt>
                <c:pt idx="126">
                  <c:v>0.12513526448606821</c:v>
                </c:pt>
                <c:pt idx="127">
                  <c:v>0.12521551985434334</c:v>
                </c:pt>
                <c:pt idx="128">
                  <c:v>0.12529673609859443</c:v>
                </c:pt>
                <c:pt idx="129">
                  <c:v>0.12537927988561479</c:v>
                </c:pt>
                <c:pt idx="130">
                  <c:v>0.12546244740892112</c:v>
                </c:pt>
                <c:pt idx="131">
                  <c:v>0.12554692170230683</c:v>
                </c:pt>
                <c:pt idx="132">
                  <c:v>0.12563199400547861</c:v>
                </c:pt>
                <c:pt idx="133">
                  <c:v>0.12571833891432868</c:v>
                </c:pt>
                <c:pt idx="134">
                  <c:v>0.12580510021785374</c:v>
                </c:pt>
                <c:pt idx="135">
                  <c:v>0.12589244847416575</c:v>
                </c:pt>
                <c:pt idx="136">
                  <c:v>0.12598044306412437</c:v>
                </c:pt>
                <c:pt idx="137">
                  <c:v>0.12606900515817712</c:v>
                </c:pt>
                <c:pt idx="138">
                  <c:v>0.12615814749115917</c:v>
                </c:pt>
                <c:pt idx="139">
                  <c:v>0.12624783095155795</c:v>
                </c:pt>
                <c:pt idx="140">
                  <c:v>0.12633801686122068</c:v>
                </c:pt>
                <c:pt idx="141">
                  <c:v>0.12642875093855521</c:v>
                </c:pt>
                <c:pt idx="142">
                  <c:v>0.12651722117556227</c:v>
                </c:pt>
                <c:pt idx="143">
                  <c:v>0.12659884013939279</c:v>
                </c:pt>
                <c:pt idx="144">
                  <c:v>0.1266808192501345</c:v>
                </c:pt>
                <c:pt idx="145">
                  <c:v>0.12676252529468032</c:v>
                </c:pt>
                <c:pt idx="146">
                  <c:v>0.12684532372848845</c:v>
                </c:pt>
                <c:pt idx="147">
                  <c:v>0.12692865868057643</c:v>
                </c:pt>
                <c:pt idx="148">
                  <c:v>0.12701209355982415</c:v>
                </c:pt>
                <c:pt idx="149">
                  <c:v>0.12709400840568902</c:v>
                </c:pt>
                <c:pt idx="150">
                  <c:v>0.1271764801397578</c:v>
                </c:pt>
                <c:pt idx="151">
                  <c:v>0.12725969644773885</c:v>
                </c:pt>
                <c:pt idx="152">
                  <c:v>0.12734379859768657</c:v>
                </c:pt>
                <c:pt idx="153">
                  <c:v>0.12742831817759531</c:v>
                </c:pt>
                <c:pt idx="154">
                  <c:v>0.12751306453886163</c:v>
                </c:pt>
                <c:pt idx="155">
                  <c:v>0.12759853556056711</c:v>
                </c:pt>
                <c:pt idx="156">
                  <c:v>0.12768453885450617</c:v>
                </c:pt>
                <c:pt idx="157">
                  <c:v>0.12776954681213118</c:v>
                </c:pt>
                <c:pt idx="158">
                  <c:v>0.12785539967733725</c:v>
                </c:pt>
                <c:pt idx="159">
                  <c:v>0.12794116285095461</c:v>
                </c:pt>
                <c:pt idx="160">
                  <c:v>0.12802709703321077</c:v>
                </c:pt>
                <c:pt idx="161">
                  <c:v>0.12811291134616984</c:v>
                </c:pt>
                <c:pt idx="162">
                  <c:v>0.12819899889740571</c:v>
                </c:pt>
                <c:pt idx="163">
                  <c:v>0.1282852752493428</c:v>
                </c:pt>
                <c:pt idx="164">
                  <c:v>0.12837202629222028</c:v>
                </c:pt>
                <c:pt idx="165">
                  <c:v>0.12845898015682983</c:v>
                </c:pt>
                <c:pt idx="166">
                  <c:v>0.12854639147571939</c:v>
                </c:pt>
                <c:pt idx="167">
                  <c:v>0.12863374152118598</c:v>
                </c:pt>
                <c:pt idx="168">
                  <c:v>0.12872179200705988</c:v>
                </c:pt>
                <c:pt idx="169">
                  <c:v>0.12881125781784822</c:v>
                </c:pt>
                <c:pt idx="170">
                  <c:v>0.12890064619473177</c:v>
                </c:pt>
                <c:pt idx="171">
                  <c:v>0.12899056670657341</c:v>
                </c:pt>
                <c:pt idx="172">
                  <c:v>0.12908010813942142</c:v>
                </c:pt>
                <c:pt idx="173">
                  <c:v>0.12916989523783606</c:v>
                </c:pt>
                <c:pt idx="174">
                  <c:v>0.12925939852724849</c:v>
                </c:pt>
                <c:pt idx="175">
                  <c:v>0.12934887282809374</c:v>
                </c:pt>
                <c:pt idx="176">
                  <c:v>0.12943933575019487</c:v>
                </c:pt>
                <c:pt idx="177">
                  <c:v>0.12953068861449721</c:v>
                </c:pt>
                <c:pt idx="178">
                  <c:v>0.12962206728338824</c:v>
                </c:pt>
                <c:pt idx="179">
                  <c:v>0.12971316783494893</c:v>
                </c:pt>
              </c:numCache>
            </c:numRef>
          </c:val>
          <c:smooth val="0"/>
          <c:extLst>
            <c:ext xmlns:c16="http://schemas.microsoft.com/office/drawing/2014/chart" uri="{C3380CC4-5D6E-409C-BE32-E72D297353CC}">
              <c16:uniqueId val="{00000001-8196-4A44-8F53-EE3965CEDAEE}"/>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36"/>
        <c:majorTimeUnit val="months"/>
      </c:dateAx>
      <c:valAx>
        <c:axId val="705157504"/>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7022319861522761"/>
          <c:y val="3.7584814743611222E-2"/>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residual</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0"/>
          <c:order val="0"/>
          <c:spPr>
            <a:ln w="28575" cap="rnd">
              <a:solidFill>
                <a:schemeClr val="accent1"/>
              </a:solidFill>
              <a:round/>
            </a:ln>
            <a:effectLst/>
          </c:spPr>
          <c:marker>
            <c:symbol val="none"/>
          </c:marker>
          <c:cat>
            <c:numRef>
              <c:f>'Calc (2)'!$A$24:$A$142</c:f>
              <c:numCache>
                <c:formatCode>m/d/yyyy</c:formatCode>
                <c:ptCount val="119"/>
                <c:pt idx="0">
                  <c:v>34639</c:v>
                </c:pt>
                <c:pt idx="1">
                  <c:v>34731</c:v>
                </c:pt>
                <c:pt idx="2">
                  <c:v>34820</c:v>
                </c:pt>
                <c:pt idx="3">
                  <c:v>34912</c:v>
                </c:pt>
                <c:pt idx="4">
                  <c:v>35004</c:v>
                </c:pt>
                <c:pt idx="5">
                  <c:v>35096</c:v>
                </c:pt>
                <c:pt idx="6">
                  <c:v>35186</c:v>
                </c:pt>
                <c:pt idx="7">
                  <c:v>35278</c:v>
                </c:pt>
                <c:pt idx="8">
                  <c:v>35370</c:v>
                </c:pt>
                <c:pt idx="9">
                  <c:v>35462</c:v>
                </c:pt>
                <c:pt idx="10">
                  <c:v>35551</c:v>
                </c:pt>
                <c:pt idx="11">
                  <c:v>35643</c:v>
                </c:pt>
                <c:pt idx="12">
                  <c:v>35735</c:v>
                </c:pt>
                <c:pt idx="13">
                  <c:v>35827</c:v>
                </c:pt>
                <c:pt idx="14">
                  <c:v>35916</c:v>
                </c:pt>
                <c:pt idx="15">
                  <c:v>36008</c:v>
                </c:pt>
                <c:pt idx="16">
                  <c:v>36100</c:v>
                </c:pt>
                <c:pt idx="17">
                  <c:v>36192</c:v>
                </c:pt>
                <c:pt idx="18">
                  <c:v>36281</c:v>
                </c:pt>
                <c:pt idx="19">
                  <c:v>36373</c:v>
                </c:pt>
                <c:pt idx="20">
                  <c:v>36465</c:v>
                </c:pt>
                <c:pt idx="21">
                  <c:v>36557</c:v>
                </c:pt>
                <c:pt idx="22">
                  <c:v>36647</c:v>
                </c:pt>
                <c:pt idx="23">
                  <c:v>36739</c:v>
                </c:pt>
                <c:pt idx="24">
                  <c:v>36831</c:v>
                </c:pt>
                <c:pt idx="25">
                  <c:v>36923</c:v>
                </c:pt>
                <c:pt idx="26">
                  <c:v>37012</c:v>
                </c:pt>
                <c:pt idx="27">
                  <c:v>37104</c:v>
                </c:pt>
                <c:pt idx="28">
                  <c:v>37196</c:v>
                </c:pt>
                <c:pt idx="29">
                  <c:v>37288</c:v>
                </c:pt>
                <c:pt idx="30">
                  <c:v>37377</c:v>
                </c:pt>
                <c:pt idx="31">
                  <c:v>37469</c:v>
                </c:pt>
                <c:pt idx="32">
                  <c:v>37561</c:v>
                </c:pt>
                <c:pt idx="33">
                  <c:v>37653</c:v>
                </c:pt>
                <c:pt idx="34">
                  <c:v>37742</c:v>
                </c:pt>
                <c:pt idx="35">
                  <c:v>37834</c:v>
                </c:pt>
                <c:pt idx="36">
                  <c:v>37926</c:v>
                </c:pt>
                <c:pt idx="37">
                  <c:v>38018</c:v>
                </c:pt>
                <c:pt idx="38">
                  <c:v>38108</c:v>
                </c:pt>
                <c:pt idx="39">
                  <c:v>38200</c:v>
                </c:pt>
                <c:pt idx="40">
                  <c:v>38292</c:v>
                </c:pt>
                <c:pt idx="41">
                  <c:v>38384</c:v>
                </c:pt>
                <c:pt idx="42">
                  <c:v>38473</c:v>
                </c:pt>
                <c:pt idx="43">
                  <c:v>38565</c:v>
                </c:pt>
                <c:pt idx="44">
                  <c:v>38657</c:v>
                </c:pt>
                <c:pt idx="45">
                  <c:v>38749</c:v>
                </c:pt>
                <c:pt idx="46">
                  <c:v>38838</c:v>
                </c:pt>
                <c:pt idx="47">
                  <c:v>38930</c:v>
                </c:pt>
                <c:pt idx="48">
                  <c:v>39022</c:v>
                </c:pt>
                <c:pt idx="49">
                  <c:v>39114</c:v>
                </c:pt>
                <c:pt idx="50">
                  <c:v>39203</c:v>
                </c:pt>
                <c:pt idx="51">
                  <c:v>39295</c:v>
                </c:pt>
                <c:pt idx="52">
                  <c:v>39387</c:v>
                </c:pt>
                <c:pt idx="53">
                  <c:v>39479</c:v>
                </c:pt>
                <c:pt idx="54">
                  <c:v>39569</c:v>
                </c:pt>
                <c:pt idx="55">
                  <c:v>39661</c:v>
                </c:pt>
                <c:pt idx="56">
                  <c:v>39753</c:v>
                </c:pt>
                <c:pt idx="57">
                  <c:v>39845</c:v>
                </c:pt>
                <c:pt idx="58">
                  <c:v>39934</c:v>
                </c:pt>
                <c:pt idx="59">
                  <c:v>40026</c:v>
                </c:pt>
                <c:pt idx="60">
                  <c:v>40118</c:v>
                </c:pt>
                <c:pt idx="61">
                  <c:v>40210</c:v>
                </c:pt>
                <c:pt idx="62">
                  <c:v>40299</c:v>
                </c:pt>
                <c:pt idx="63">
                  <c:v>40391</c:v>
                </c:pt>
                <c:pt idx="64">
                  <c:v>40483</c:v>
                </c:pt>
                <c:pt idx="65">
                  <c:v>40575</c:v>
                </c:pt>
                <c:pt idx="66">
                  <c:v>40664</c:v>
                </c:pt>
                <c:pt idx="67">
                  <c:v>40756</c:v>
                </c:pt>
                <c:pt idx="68">
                  <c:v>40848</c:v>
                </c:pt>
                <c:pt idx="69">
                  <c:v>40940</c:v>
                </c:pt>
                <c:pt idx="70">
                  <c:v>41030</c:v>
                </c:pt>
                <c:pt idx="71">
                  <c:v>41122</c:v>
                </c:pt>
                <c:pt idx="72">
                  <c:v>41214</c:v>
                </c:pt>
                <c:pt idx="73">
                  <c:v>41306</c:v>
                </c:pt>
                <c:pt idx="74">
                  <c:v>41395</c:v>
                </c:pt>
                <c:pt idx="75">
                  <c:v>41487</c:v>
                </c:pt>
                <c:pt idx="76">
                  <c:v>41579</c:v>
                </c:pt>
                <c:pt idx="77">
                  <c:v>41671</c:v>
                </c:pt>
                <c:pt idx="78">
                  <c:v>41760</c:v>
                </c:pt>
                <c:pt idx="79">
                  <c:v>41852</c:v>
                </c:pt>
                <c:pt idx="80">
                  <c:v>41944</c:v>
                </c:pt>
                <c:pt idx="81">
                  <c:v>42036</c:v>
                </c:pt>
                <c:pt idx="82">
                  <c:v>42125</c:v>
                </c:pt>
                <c:pt idx="83">
                  <c:v>42217</c:v>
                </c:pt>
                <c:pt idx="84">
                  <c:v>42309</c:v>
                </c:pt>
                <c:pt idx="85">
                  <c:v>42401</c:v>
                </c:pt>
                <c:pt idx="86">
                  <c:v>42491</c:v>
                </c:pt>
                <c:pt idx="87">
                  <c:v>42583</c:v>
                </c:pt>
                <c:pt idx="88">
                  <c:v>42675</c:v>
                </c:pt>
                <c:pt idx="89">
                  <c:v>42767</c:v>
                </c:pt>
                <c:pt idx="90">
                  <c:v>42856</c:v>
                </c:pt>
                <c:pt idx="91">
                  <c:v>42948</c:v>
                </c:pt>
                <c:pt idx="92">
                  <c:v>43040</c:v>
                </c:pt>
                <c:pt idx="93">
                  <c:v>43132</c:v>
                </c:pt>
                <c:pt idx="94">
                  <c:v>43221</c:v>
                </c:pt>
                <c:pt idx="95">
                  <c:v>43313</c:v>
                </c:pt>
                <c:pt idx="96">
                  <c:v>43405</c:v>
                </c:pt>
                <c:pt idx="97">
                  <c:v>43497</c:v>
                </c:pt>
                <c:pt idx="98">
                  <c:v>43586</c:v>
                </c:pt>
                <c:pt idx="99">
                  <c:v>43678</c:v>
                </c:pt>
                <c:pt idx="100">
                  <c:v>43770</c:v>
                </c:pt>
                <c:pt idx="101">
                  <c:v>43862</c:v>
                </c:pt>
                <c:pt idx="102">
                  <c:v>43952</c:v>
                </c:pt>
                <c:pt idx="103">
                  <c:v>44044</c:v>
                </c:pt>
                <c:pt idx="104">
                  <c:v>44136</c:v>
                </c:pt>
                <c:pt idx="105">
                  <c:v>44228</c:v>
                </c:pt>
                <c:pt idx="106">
                  <c:v>44317</c:v>
                </c:pt>
                <c:pt idx="107">
                  <c:v>44409</c:v>
                </c:pt>
                <c:pt idx="108">
                  <c:v>44501</c:v>
                </c:pt>
                <c:pt idx="109">
                  <c:v>44593</c:v>
                </c:pt>
                <c:pt idx="110">
                  <c:v>44682</c:v>
                </c:pt>
                <c:pt idx="111">
                  <c:v>44774</c:v>
                </c:pt>
                <c:pt idx="112">
                  <c:v>44866</c:v>
                </c:pt>
                <c:pt idx="113">
                  <c:v>44958</c:v>
                </c:pt>
                <c:pt idx="114">
                  <c:v>45047</c:v>
                </c:pt>
                <c:pt idx="115">
                  <c:v>45139</c:v>
                </c:pt>
                <c:pt idx="116">
                  <c:v>45231</c:v>
                </c:pt>
                <c:pt idx="117">
                  <c:v>45323</c:v>
                </c:pt>
                <c:pt idx="118">
                  <c:v>45413</c:v>
                </c:pt>
              </c:numCache>
            </c:numRef>
          </c:cat>
          <c:val>
            <c:numRef>
              <c:f>'Calc (2)'!$N$25:$N$142</c:f>
              <c:numCache>
                <c:formatCode>0.000</c:formatCode>
                <c:ptCount val="118"/>
                <c:pt idx="1">
                  <c:v>1.0046343212339715</c:v>
                </c:pt>
                <c:pt idx="2">
                  <c:v>0.95214986815853175</c:v>
                </c:pt>
                <c:pt idx="3">
                  <c:v>0.95663314348451844</c:v>
                </c:pt>
                <c:pt idx="4">
                  <c:v>0.94396430347668736</c:v>
                </c:pt>
                <c:pt idx="5">
                  <c:v>0.94348799204907885</c:v>
                </c:pt>
                <c:pt idx="6">
                  <c:v>0.84388129095040598</c:v>
                </c:pt>
                <c:pt idx="7">
                  <c:v>0.81437824156141414</c:v>
                </c:pt>
                <c:pt idx="8">
                  <c:v>0.94726827582935402</c:v>
                </c:pt>
                <c:pt idx="9">
                  <c:v>0.93675349710439104</c:v>
                </c:pt>
                <c:pt idx="10">
                  <c:v>1.0034446144747797</c:v>
                </c:pt>
                <c:pt idx="11">
                  <c:v>0.99668350119985272</c:v>
                </c:pt>
                <c:pt idx="12">
                  <c:v>1.0498079965309277</c:v>
                </c:pt>
                <c:pt idx="13">
                  <c:v>1.0406113430540438</c:v>
                </c:pt>
                <c:pt idx="14">
                  <c:v>0.95369962483181392</c:v>
                </c:pt>
                <c:pt idx="15">
                  <c:v>0.95365434033038443</c:v>
                </c:pt>
                <c:pt idx="16">
                  <c:v>0.96758407426004389</c:v>
                </c:pt>
                <c:pt idx="17">
                  <c:v>0.97772294693628381</c:v>
                </c:pt>
                <c:pt idx="18">
                  <c:v>0.91891047669580761</c:v>
                </c:pt>
                <c:pt idx="19">
                  <c:v>0.90949178972543154</c:v>
                </c:pt>
                <c:pt idx="20">
                  <c:v>0.92942023515272543</c:v>
                </c:pt>
                <c:pt idx="21">
                  <c:v>0.91750386744144929</c:v>
                </c:pt>
                <c:pt idx="22">
                  <c:v>0.93319335841306039</c:v>
                </c:pt>
                <c:pt idx="23">
                  <c:v>0.94054672678608109</c:v>
                </c:pt>
                <c:pt idx="24">
                  <c:v>0.98131069748955424</c:v>
                </c:pt>
                <c:pt idx="25">
                  <c:v>0.96563624151549021</c:v>
                </c:pt>
                <c:pt idx="26">
                  <c:v>0.88650660334474374</c:v>
                </c:pt>
                <c:pt idx="27">
                  <c:v>0.87669714906301288</c:v>
                </c:pt>
                <c:pt idx="28">
                  <c:v>0.87704993898355355</c:v>
                </c:pt>
                <c:pt idx="29">
                  <c:v>0.860061802676377</c:v>
                </c:pt>
                <c:pt idx="30">
                  <c:v>0.85624371132958876</c:v>
                </c:pt>
                <c:pt idx="31">
                  <c:v>0.82414452445548703</c:v>
                </c:pt>
                <c:pt idx="32">
                  <c:v>1.0117801668645241</c:v>
                </c:pt>
                <c:pt idx="33">
                  <c:v>0.97841101835366961</c:v>
                </c:pt>
                <c:pt idx="34">
                  <c:v>0.99827200274255745</c:v>
                </c:pt>
                <c:pt idx="35">
                  <c:v>1.0190087344424461</c:v>
                </c:pt>
                <c:pt idx="36">
                  <c:v>0.99716920014760424</c:v>
                </c:pt>
                <c:pt idx="37">
                  <c:v>0.97839149189214158</c:v>
                </c:pt>
                <c:pt idx="38">
                  <c:v>1.2027409046937594</c:v>
                </c:pt>
                <c:pt idx="39">
                  <c:v>1.1461012930662748</c:v>
                </c:pt>
                <c:pt idx="40">
                  <c:v>1.3195486743110827</c:v>
                </c:pt>
                <c:pt idx="41">
                  <c:v>1.2347397339850206</c:v>
                </c:pt>
                <c:pt idx="42">
                  <c:v>0.97735992083635592</c:v>
                </c:pt>
                <c:pt idx="43">
                  <c:v>0.98950931222205463</c:v>
                </c:pt>
                <c:pt idx="44">
                  <c:v>1.1868235807112764</c:v>
                </c:pt>
                <c:pt idx="45">
                  <c:v>1.158005210852596</c:v>
                </c:pt>
                <c:pt idx="46">
                  <c:v>1.0233454887188944</c:v>
                </c:pt>
                <c:pt idx="47">
                  <c:v>1.0246710151654224</c:v>
                </c:pt>
                <c:pt idx="48">
                  <c:v>1.0824872473403004</c:v>
                </c:pt>
                <c:pt idx="49">
                  <c:v>1.0683567078997154</c:v>
                </c:pt>
                <c:pt idx="50">
                  <c:v>1.1189576169414688</c:v>
                </c:pt>
                <c:pt idx="51">
                  <c:v>1.1055057608724075</c:v>
                </c:pt>
                <c:pt idx="52">
                  <c:v>1.2800159285122434</c:v>
                </c:pt>
                <c:pt idx="53">
                  <c:v>1.202237859725553</c:v>
                </c:pt>
                <c:pt idx="54">
                  <c:v>1.2048027938561585</c:v>
                </c:pt>
                <c:pt idx="55">
                  <c:v>1.0014212371246012</c:v>
                </c:pt>
                <c:pt idx="56">
                  <c:v>1.070350046310705</c:v>
                </c:pt>
                <c:pt idx="57">
                  <c:v>0.88815258354787285</c:v>
                </c:pt>
                <c:pt idx="58">
                  <c:v>0.87951614901892428</c:v>
                </c:pt>
                <c:pt idx="59">
                  <c:v>0.84482268922699078</c:v>
                </c:pt>
                <c:pt idx="60">
                  <c:v>0.98682040888670708</c:v>
                </c:pt>
                <c:pt idx="61">
                  <c:v>0.95789384063289928</c:v>
                </c:pt>
                <c:pt idx="62">
                  <c:v>0.97506639791640992</c:v>
                </c:pt>
                <c:pt idx="63">
                  <c:v>0.93565018823386104</c:v>
                </c:pt>
                <c:pt idx="64">
                  <c:v>1.0416857613262422</c:v>
                </c:pt>
                <c:pt idx="65">
                  <c:v>1.0251948548290546</c:v>
                </c:pt>
                <c:pt idx="66">
                  <c:v>1.0176408328815361</c:v>
                </c:pt>
                <c:pt idx="67">
                  <c:v>0.95027865116319732</c:v>
                </c:pt>
                <c:pt idx="68">
                  <c:v>1.0025979364437609</c:v>
                </c:pt>
                <c:pt idx="69">
                  <c:v>0.97444931341851437</c:v>
                </c:pt>
                <c:pt idx="70">
                  <c:v>0.96586364572018846</c:v>
                </c:pt>
                <c:pt idx="71">
                  <c:v>0.88771213927265924</c:v>
                </c:pt>
                <c:pt idx="72">
                  <c:v>0.96824510019693855</c:v>
                </c:pt>
                <c:pt idx="73">
                  <c:v>0.927808066158609</c:v>
                </c:pt>
                <c:pt idx="74">
                  <c:v>0.96754330163233071</c:v>
                </c:pt>
                <c:pt idx="75">
                  <c:v>0.85459186699872192</c:v>
                </c:pt>
                <c:pt idx="76">
                  <c:v>1.0190940747586223</c:v>
                </c:pt>
                <c:pt idx="77">
                  <c:v>0.92949185813982382</c:v>
                </c:pt>
                <c:pt idx="78">
                  <c:v>0.92077154686979812</c:v>
                </c:pt>
                <c:pt idx="79">
                  <c:v>0.874847944514349</c:v>
                </c:pt>
                <c:pt idx="80">
                  <c:v>0.80226102347317763</c:v>
                </c:pt>
                <c:pt idx="81">
                  <c:v>0.51576340209113336</c:v>
                </c:pt>
                <c:pt idx="82">
                  <c:v>1.0137610646748758</c:v>
                </c:pt>
                <c:pt idx="83">
                  <c:v>0.87768969422423548</c:v>
                </c:pt>
                <c:pt idx="84">
                  <c:v>0.98707801563216346</c:v>
                </c:pt>
                <c:pt idx="85">
                  <c:v>0.9254664403986822</c:v>
                </c:pt>
                <c:pt idx="86">
                  <c:v>0.99521734435871234</c:v>
                </c:pt>
                <c:pt idx="87">
                  <c:v>0.96991979341058565</c:v>
                </c:pt>
                <c:pt idx="88">
                  <c:v>1.040549115647645</c:v>
                </c:pt>
                <c:pt idx="89">
                  <c:v>0.97513097908807478</c:v>
                </c:pt>
                <c:pt idx="90">
                  <c:v>1.0954495082665354</c:v>
                </c:pt>
                <c:pt idx="91">
                  <c:v>0.92818871568673122</c:v>
                </c:pt>
                <c:pt idx="92">
                  <c:v>1.0736470450904989</c:v>
                </c:pt>
                <c:pt idx="93">
                  <c:v>0.88680355688844814</c:v>
                </c:pt>
                <c:pt idx="94">
                  <c:v>1.0158801097849497</c:v>
                </c:pt>
                <c:pt idx="95">
                  <c:v>0.99693204033985905</c:v>
                </c:pt>
                <c:pt idx="96">
                  <c:v>1.1278272273961483</c:v>
                </c:pt>
                <c:pt idx="97">
                  <c:v>0.98599073378447522</c:v>
                </c:pt>
                <c:pt idx="98">
                  <c:v>1.1152352887898713</c:v>
                </c:pt>
                <c:pt idx="99">
                  <c:v>0.95019194946815955</c:v>
                </c:pt>
                <c:pt idx="100">
                  <c:v>0.86410843086475464</c:v>
                </c:pt>
                <c:pt idx="101">
                  <c:v>0.1277381833439199</c:v>
                </c:pt>
                <c:pt idx="102">
                  <c:v>1.1283928026837451</c:v>
                </c:pt>
                <c:pt idx="103">
                  <c:v>0.87502450233572782</c:v>
                </c:pt>
                <c:pt idx="104">
                  <c:v>1.0549919595969468</c:v>
                </c:pt>
                <c:pt idx="105">
                  <c:v>1.1591123946541533</c:v>
                </c:pt>
                <c:pt idx="106">
                  <c:v>1.6896748207590067</c:v>
                </c:pt>
                <c:pt idx="107">
                  <c:v>1.0216859519470443</c:v>
                </c:pt>
                <c:pt idx="108">
                  <c:v>1.4545141715789625</c:v>
                </c:pt>
                <c:pt idx="109">
                  <c:v>1.1811000566815955</c:v>
                </c:pt>
                <c:pt idx="110">
                  <c:v>1.0926695651829128</c:v>
                </c:pt>
                <c:pt idx="111">
                  <c:v>0.85697744321672475</c:v>
                </c:pt>
                <c:pt idx="112">
                  <c:v>1.1489588358824829</c:v>
                </c:pt>
                <c:pt idx="113">
                  <c:v>0.95116815054474269</c:v>
                </c:pt>
                <c:pt idx="114">
                  <c:v>0.86911678535128067</c:v>
                </c:pt>
                <c:pt idx="115">
                  <c:v>0.97594604813643038</c:v>
                </c:pt>
                <c:pt idx="116">
                  <c:v>1.2213262033294783</c:v>
                </c:pt>
                <c:pt idx="117">
                  <c:v>1.0780960167909244</c:v>
                </c:pt>
              </c:numCache>
            </c:numRef>
          </c:val>
          <c:smooth val="0"/>
          <c:extLst>
            <c:ext xmlns:c16="http://schemas.microsoft.com/office/drawing/2014/chart" uri="{C3380CC4-5D6E-409C-BE32-E72D297353CC}">
              <c16:uniqueId val="{00000000-CBCC-4AFD-9933-2320989F26B8}"/>
            </c:ext>
          </c:extLst>
        </c:ser>
        <c:ser>
          <c:idx val="1"/>
          <c:order val="1"/>
          <c:spPr>
            <a:ln w="12700" cap="rnd">
              <a:solidFill>
                <a:srgbClr val="000000"/>
              </a:solidFill>
              <a:round/>
            </a:ln>
            <a:effectLst/>
          </c:spPr>
          <c:marker>
            <c:symbol val="none"/>
          </c:marker>
          <c:cat>
            <c:numRef>
              <c:f>'Calc (2)'!$A$24:$A$142</c:f>
              <c:numCache>
                <c:formatCode>m/d/yyyy</c:formatCode>
                <c:ptCount val="119"/>
                <c:pt idx="0">
                  <c:v>34639</c:v>
                </c:pt>
                <c:pt idx="1">
                  <c:v>34731</c:v>
                </c:pt>
                <c:pt idx="2">
                  <c:v>34820</c:v>
                </c:pt>
                <c:pt idx="3">
                  <c:v>34912</c:v>
                </c:pt>
                <c:pt idx="4">
                  <c:v>35004</c:v>
                </c:pt>
                <c:pt idx="5">
                  <c:v>35096</c:v>
                </c:pt>
                <c:pt idx="6">
                  <c:v>35186</c:v>
                </c:pt>
                <c:pt idx="7">
                  <c:v>35278</c:v>
                </c:pt>
                <c:pt idx="8">
                  <c:v>35370</c:v>
                </c:pt>
                <c:pt idx="9">
                  <c:v>35462</c:v>
                </c:pt>
                <c:pt idx="10">
                  <c:v>35551</c:v>
                </c:pt>
                <c:pt idx="11">
                  <c:v>35643</c:v>
                </c:pt>
                <c:pt idx="12">
                  <c:v>35735</c:v>
                </c:pt>
                <c:pt idx="13">
                  <c:v>35827</c:v>
                </c:pt>
                <c:pt idx="14">
                  <c:v>35916</c:v>
                </c:pt>
                <c:pt idx="15">
                  <c:v>36008</c:v>
                </c:pt>
                <c:pt idx="16">
                  <c:v>36100</c:v>
                </c:pt>
                <c:pt idx="17">
                  <c:v>36192</c:v>
                </c:pt>
                <c:pt idx="18">
                  <c:v>36281</c:v>
                </c:pt>
                <c:pt idx="19">
                  <c:v>36373</c:v>
                </c:pt>
                <c:pt idx="20">
                  <c:v>36465</c:v>
                </c:pt>
                <c:pt idx="21">
                  <c:v>36557</c:v>
                </c:pt>
                <c:pt idx="22">
                  <c:v>36647</c:v>
                </c:pt>
                <c:pt idx="23">
                  <c:v>36739</c:v>
                </c:pt>
                <c:pt idx="24">
                  <c:v>36831</c:v>
                </c:pt>
                <c:pt idx="25">
                  <c:v>36923</c:v>
                </c:pt>
                <c:pt idx="26">
                  <c:v>37012</c:v>
                </c:pt>
                <c:pt idx="27">
                  <c:v>37104</c:v>
                </c:pt>
                <c:pt idx="28">
                  <c:v>37196</c:v>
                </c:pt>
                <c:pt idx="29">
                  <c:v>37288</c:v>
                </c:pt>
                <c:pt idx="30">
                  <c:v>37377</c:v>
                </c:pt>
                <c:pt idx="31">
                  <c:v>37469</c:v>
                </c:pt>
                <c:pt idx="32">
                  <c:v>37561</c:v>
                </c:pt>
                <c:pt idx="33">
                  <c:v>37653</c:v>
                </c:pt>
                <c:pt idx="34">
                  <c:v>37742</c:v>
                </c:pt>
                <c:pt idx="35">
                  <c:v>37834</c:v>
                </c:pt>
                <c:pt idx="36">
                  <c:v>37926</c:v>
                </c:pt>
                <c:pt idx="37">
                  <c:v>38018</c:v>
                </c:pt>
                <c:pt idx="38">
                  <c:v>38108</c:v>
                </c:pt>
                <c:pt idx="39">
                  <c:v>38200</c:v>
                </c:pt>
                <c:pt idx="40">
                  <c:v>38292</c:v>
                </c:pt>
                <c:pt idx="41">
                  <c:v>38384</c:v>
                </c:pt>
                <c:pt idx="42">
                  <c:v>38473</c:v>
                </c:pt>
                <c:pt idx="43">
                  <c:v>38565</c:v>
                </c:pt>
                <c:pt idx="44">
                  <c:v>38657</c:v>
                </c:pt>
                <c:pt idx="45">
                  <c:v>38749</c:v>
                </c:pt>
                <c:pt idx="46">
                  <c:v>38838</c:v>
                </c:pt>
                <c:pt idx="47">
                  <c:v>38930</c:v>
                </c:pt>
                <c:pt idx="48">
                  <c:v>39022</c:v>
                </c:pt>
                <c:pt idx="49">
                  <c:v>39114</c:v>
                </c:pt>
                <c:pt idx="50">
                  <c:v>39203</c:v>
                </c:pt>
                <c:pt idx="51">
                  <c:v>39295</c:v>
                </c:pt>
                <c:pt idx="52">
                  <c:v>39387</c:v>
                </c:pt>
                <c:pt idx="53">
                  <c:v>39479</c:v>
                </c:pt>
                <c:pt idx="54">
                  <c:v>39569</c:v>
                </c:pt>
                <c:pt idx="55">
                  <c:v>39661</c:v>
                </c:pt>
                <c:pt idx="56">
                  <c:v>39753</c:v>
                </c:pt>
                <c:pt idx="57">
                  <c:v>39845</c:v>
                </c:pt>
                <c:pt idx="58">
                  <c:v>39934</c:v>
                </c:pt>
                <c:pt idx="59">
                  <c:v>40026</c:v>
                </c:pt>
                <c:pt idx="60">
                  <c:v>40118</c:v>
                </c:pt>
                <c:pt idx="61">
                  <c:v>40210</c:v>
                </c:pt>
                <c:pt idx="62">
                  <c:v>40299</c:v>
                </c:pt>
                <c:pt idx="63">
                  <c:v>40391</c:v>
                </c:pt>
                <c:pt idx="64">
                  <c:v>40483</c:v>
                </c:pt>
                <c:pt idx="65">
                  <c:v>40575</c:v>
                </c:pt>
                <c:pt idx="66">
                  <c:v>40664</c:v>
                </c:pt>
                <c:pt idx="67">
                  <c:v>40756</c:v>
                </c:pt>
                <c:pt idx="68">
                  <c:v>40848</c:v>
                </c:pt>
                <c:pt idx="69">
                  <c:v>40940</c:v>
                </c:pt>
                <c:pt idx="70">
                  <c:v>41030</c:v>
                </c:pt>
                <c:pt idx="71">
                  <c:v>41122</c:v>
                </c:pt>
                <c:pt idx="72">
                  <c:v>41214</c:v>
                </c:pt>
                <c:pt idx="73">
                  <c:v>41306</c:v>
                </c:pt>
                <c:pt idx="74">
                  <c:v>41395</c:v>
                </c:pt>
                <c:pt idx="75">
                  <c:v>41487</c:v>
                </c:pt>
                <c:pt idx="76">
                  <c:v>41579</c:v>
                </c:pt>
                <c:pt idx="77">
                  <c:v>41671</c:v>
                </c:pt>
                <c:pt idx="78">
                  <c:v>41760</c:v>
                </c:pt>
                <c:pt idx="79">
                  <c:v>41852</c:v>
                </c:pt>
                <c:pt idx="80">
                  <c:v>41944</c:v>
                </c:pt>
                <c:pt idx="81">
                  <c:v>42036</c:v>
                </c:pt>
                <c:pt idx="82">
                  <c:v>42125</c:v>
                </c:pt>
                <c:pt idx="83">
                  <c:v>42217</c:v>
                </c:pt>
                <c:pt idx="84">
                  <c:v>42309</c:v>
                </c:pt>
                <c:pt idx="85">
                  <c:v>42401</c:v>
                </c:pt>
                <c:pt idx="86">
                  <c:v>42491</c:v>
                </c:pt>
                <c:pt idx="87">
                  <c:v>42583</c:v>
                </c:pt>
                <c:pt idx="88">
                  <c:v>42675</c:v>
                </c:pt>
                <c:pt idx="89">
                  <c:v>42767</c:v>
                </c:pt>
                <c:pt idx="90">
                  <c:v>42856</c:v>
                </c:pt>
                <c:pt idx="91">
                  <c:v>42948</c:v>
                </c:pt>
                <c:pt idx="92">
                  <c:v>43040</c:v>
                </c:pt>
                <c:pt idx="93">
                  <c:v>43132</c:v>
                </c:pt>
                <c:pt idx="94">
                  <c:v>43221</c:v>
                </c:pt>
                <c:pt idx="95">
                  <c:v>43313</c:v>
                </c:pt>
                <c:pt idx="96">
                  <c:v>43405</c:v>
                </c:pt>
                <c:pt idx="97">
                  <c:v>43497</c:v>
                </c:pt>
                <c:pt idx="98">
                  <c:v>43586</c:v>
                </c:pt>
                <c:pt idx="99">
                  <c:v>43678</c:v>
                </c:pt>
                <c:pt idx="100">
                  <c:v>43770</c:v>
                </c:pt>
                <c:pt idx="101">
                  <c:v>43862</c:v>
                </c:pt>
                <c:pt idx="102">
                  <c:v>43952</c:v>
                </c:pt>
                <c:pt idx="103">
                  <c:v>44044</c:v>
                </c:pt>
                <c:pt idx="104">
                  <c:v>44136</c:v>
                </c:pt>
                <c:pt idx="105">
                  <c:v>44228</c:v>
                </c:pt>
                <c:pt idx="106">
                  <c:v>44317</c:v>
                </c:pt>
                <c:pt idx="107">
                  <c:v>44409</c:v>
                </c:pt>
                <c:pt idx="108">
                  <c:v>44501</c:v>
                </c:pt>
                <c:pt idx="109">
                  <c:v>44593</c:v>
                </c:pt>
                <c:pt idx="110">
                  <c:v>44682</c:v>
                </c:pt>
                <c:pt idx="111">
                  <c:v>44774</c:v>
                </c:pt>
                <c:pt idx="112">
                  <c:v>44866</c:v>
                </c:pt>
                <c:pt idx="113">
                  <c:v>44958</c:v>
                </c:pt>
                <c:pt idx="114">
                  <c:v>45047</c:v>
                </c:pt>
                <c:pt idx="115">
                  <c:v>45139</c:v>
                </c:pt>
                <c:pt idx="116">
                  <c:v>45231</c:v>
                </c:pt>
                <c:pt idx="117">
                  <c:v>45323</c:v>
                </c:pt>
                <c:pt idx="118">
                  <c:v>45413</c:v>
                </c:pt>
              </c:numCache>
            </c:numRef>
          </c:cat>
          <c:val>
            <c:numRef>
              <c:f>'Calc (2)'!$AR$24:$AR$142</c:f>
              <c:numCache>
                <c:formatCode>General</c:formatCode>
                <c:ptCount val="11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numCache>
            </c:numRef>
          </c:val>
          <c:smooth val="0"/>
          <c:extLst>
            <c:ext xmlns:c16="http://schemas.microsoft.com/office/drawing/2014/chart" uri="{C3380CC4-5D6E-409C-BE32-E72D297353CC}">
              <c16:uniqueId val="{00000001-CBCC-4AFD-9933-2320989F26B8}"/>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12"/>
        <c:majorTimeUnit val="months"/>
      </c:dateAx>
      <c:valAx>
        <c:axId val="705157504"/>
        <c:scaling>
          <c:orientation val="minMax"/>
          <c:max val="2"/>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Mortgage repossessions forecast</a:t>
            </a:r>
          </a:p>
        </c:rich>
      </c:tx>
      <c:layout>
        <c:manualLayout>
          <c:xMode val="edge"/>
          <c:yMode val="edge"/>
          <c:x val="1.102777087939092E-2"/>
          <c:y val="1.8255034328807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0.10862987797114675"/>
          <c:y val="0.15357047629109449"/>
          <c:w val="0.87919274010962101"/>
          <c:h val="0.68500542979465961"/>
        </c:manualLayout>
      </c:layout>
      <c:lineChart>
        <c:grouping val="standard"/>
        <c:varyColors val="0"/>
        <c:ser>
          <c:idx val="0"/>
          <c:order val="0"/>
          <c:spPr>
            <a:ln w="38100" cap="rnd">
              <a:solidFill>
                <a:srgbClr val="BD1B21"/>
              </a:solidFill>
              <a:prstDash val="solid"/>
              <a:round/>
            </a:ln>
            <a:effectLst/>
          </c:spPr>
          <c:marker>
            <c:symbol val="none"/>
          </c:marker>
          <c:cat>
            <c:numRef>
              <c:f>'Calc (2)'!$A$9:$A$220</c:f>
              <c:numCache>
                <c:formatCode>m/d/yyyy</c:formatCode>
                <c:ptCount val="212"/>
                <c:pt idx="0">
                  <c:v>33270</c:v>
                </c:pt>
                <c:pt idx="1">
                  <c:v>33359</c:v>
                </c:pt>
                <c:pt idx="2">
                  <c:v>33451</c:v>
                </c:pt>
                <c:pt idx="3">
                  <c:v>33543</c:v>
                </c:pt>
                <c:pt idx="4">
                  <c:v>33635</c:v>
                </c:pt>
                <c:pt idx="5">
                  <c:v>33725</c:v>
                </c:pt>
                <c:pt idx="6">
                  <c:v>33817</c:v>
                </c:pt>
                <c:pt idx="7">
                  <c:v>33909</c:v>
                </c:pt>
                <c:pt idx="8">
                  <c:v>34001</c:v>
                </c:pt>
                <c:pt idx="9">
                  <c:v>34090</c:v>
                </c:pt>
                <c:pt idx="10">
                  <c:v>34182</c:v>
                </c:pt>
                <c:pt idx="11">
                  <c:v>34274</c:v>
                </c:pt>
                <c:pt idx="12">
                  <c:v>34366</c:v>
                </c:pt>
                <c:pt idx="13">
                  <c:v>34455</c:v>
                </c:pt>
                <c:pt idx="14">
                  <c:v>34547</c:v>
                </c:pt>
                <c:pt idx="15">
                  <c:v>34639</c:v>
                </c:pt>
                <c:pt idx="16">
                  <c:v>34731</c:v>
                </c:pt>
                <c:pt idx="17">
                  <c:v>34820</c:v>
                </c:pt>
                <c:pt idx="18">
                  <c:v>34912</c:v>
                </c:pt>
                <c:pt idx="19">
                  <c:v>35004</c:v>
                </c:pt>
                <c:pt idx="20">
                  <c:v>35096</c:v>
                </c:pt>
                <c:pt idx="21">
                  <c:v>35186</c:v>
                </c:pt>
                <c:pt idx="22">
                  <c:v>35278</c:v>
                </c:pt>
                <c:pt idx="23">
                  <c:v>35370</c:v>
                </c:pt>
                <c:pt idx="24">
                  <c:v>35462</c:v>
                </c:pt>
                <c:pt idx="25">
                  <c:v>35551</c:v>
                </c:pt>
                <c:pt idx="26">
                  <c:v>35643</c:v>
                </c:pt>
                <c:pt idx="27">
                  <c:v>35735</c:v>
                </c:pt>
                <c:pt idx="28">
                  <c:v>35827</c:v>
                </c:pt>
                <c:pt idx="29">
                  <c:v>35916</c:v>
                </c:pt>
                <c:pt idx="30">
                  <c:v>36008</c:v>
                </c:pt>
                <c:pt idx="31">
                  <c:v>36100</c:v>
                </c:pt>
                <c:pt idx="32">
                  <c:v>36192</c:v>
                </c:pt>
                <c:pt idx="33">
                  <c:v>36281</c:v>
                </c:pt>
                <c:pt idx="34">
                  <c:v>36373</c:v>
                </c:pt>
                <c:pt idx="35">
                  <c:v>36465</c:v>
                </c:pt>
                <c:pt idx="36">
                  <c:v>36557</c:v>
                </c:pt>
                <c:pt idx="37">
                  <c:v>36647</c:v>
                </c:pt>
                <c:pt idx="38">
                  <c:v>36739</c:v>
                </c:pt>
                <c:pt idx="39">
                  <c:v>36831</c:v>
                </c:pt>
                <c:pt idx="40">
                  <c:v>36923</c:v>
                </c:pt>
                <c:pt idx="41">
                  <c:v>37012</c:v>
                </c:pt>
                <c:pt idx="42">
                  <c:v>37104</c:v>
                </c:pt>
                <c:pt idx="43">
                  <c:v>37196</c:v>
                </c:pt>
                <c:pt idx="44">
                  <c:v>37288</c:v>
                </c:pt>
                <c:pt idx="45">
                  <c:v>37377</c:v>
                </c:pt>
                <c:pt idx="46">
                  <c:v>37469</c:v>
                </c:pt>
                <c:pt idx="47">
                  <c:v>37561</c:v>
                </c:pt>
                <c:pt idx="48">
                  <c:v>37653</c:v>
                </c:pt>
                <c:pt idx="49">
                  <c:v>37742</c:v>
                </c:pt>
                <c:pt idx="50">
                  <c:v>37834</c:v>
                </c:pt>
                <c:pt idx="51">
                  <c:v>37926</c:v>
                </c:pt>
                <c:pt idx="52">
                  <c:v>38018</c:v>
                </c:pt>
                <c:pt idx="53">
                  <c:v>38108</c:v>
                </c:pt>
                <c:pt idx="54">
                  <c:v>38200</c:v>
                </c:pt>
                <c:pt idx="55">
                  <c:v>38292</c:v>
                </c:pt>
                <c:pt idx="56">
                  <c:v>38384</c:v>
                </c:pt>
                <c:pt idx="57">
                  <c:v>38473</c:v>
                </c:pt>
                <c:pt idx="58">
                  <c:v>38565</c:v>
                </c:pt>
                <c:pt idx="59">
                  <c:v>38657</c:v>
                </c:pt>
                <c:pt idx="60">
                  <c:v>38749</c:v>
                </c:pt>
                <c:pt idx="61">
                  <c:v>38838</c:v>
                </c:pt>
                <c:pt idx="62">
                  <c:v>38930</c:v>
                </c:pt>
                <c:pt idx="63">
                  <c:v>39022</c:v>
                </c:pt>
                <c:pt idx="64">
                  <c:v>39114</c:v>
                </c:pt>
                <c:pt idx="65">
                  <c:v>39203</c:v>
                </c:pt>
                <c:pt idx="66">
                  <c:v>39295</c:v>
                </c:pt>
                <c:pt idx="67">
                  <c:v>39387</c:v>
                </c:pt>
                <c:pt idx="68">
                  <c:v>39479</c:v>
                </c:pt>
                <c:pt idx="69">
                  <c:v>39569</c:v>
                </c:pt>
                <c:pt idx="70">
                  <c:v>39661</c:v>
                </c:pt>
                <c:pt idx="71">
                  <c:v>39753</c:v>
                </c:pt>
                <c:pt idx="72">
                  <c:v>39845</c:v>
                </c:pt>
                <c:pt idx="73">
                  <c:v>39934</c:v>
                </c:pt>
                <c:pt idx="74">
                  <c:v>40026</c:v>
                </c:pt>
                <c:pt idx="75">
                  <c:v>40118</c:v>
                </c:pt>
                <c:pt idx="76">
                  <c:v>40210</c:v>
                </c:pt>
                <c:pt idx="77">
                  <c:v>40299</c:v>
                </c:pt>
                <c:pt idx="78">
                  <c:v>40391</c:v>
                </c:pt>
                <c:pt idx="79">
                  <c:v>40483</c:v>
                </c:pt>
                <c:pt idx="80">
                  <c:v>40575</c:v>
                </c:pt>
                <c:pt idx="81">
                  <c:v>40664</c:v>
                </c:pt>
                <c:pt idx="82">
                  <c:v>40756</c:v>
                </c:pt>
                <c:pt idx="83">
                  <c:v>40848</c:v>
                </c:pt>
                <c:pt idx="84">
                  <c:v>40940</c:v>
                </c:pt>
                <c:pt idx="85">
                  <c:v>41030</c:v>
                </c:pt>
                <c:pt idx="86">
                  <c:v>41122</c:v>
                </c:pt>
                <c:pt idx="87">
                  <c:v>41214</c:v>
                </c:pt>
                <c:pt idx="88">
                  <c:v>41306</c:v>
                </c:pt>
                <c:pt idx="89">
                  <c:v>41395</c:v>
                </c:pt>
                <c:pt idx="90">
                  <c:v>41487</c:v>
                </c:pt>
                <c:pt idx="91">
                  <c:v>41579</c:v>
                </c:pt>
                <c:pt idx="92">
                  <c:v>41671</c:v>
                </c:pt>
                <c:pt idx="93">
                  <c:v>41760</c:v>
                </c:pt>
                <c:pt idx="94">
                  <c:v>41852</c:v>
                </c:pt>
                <c:pt idx="95">
                  <c:v>41944</c:v>
                </c:pt>
                <c:pt idx="96">
                  <c:v>42036</c:v>
                </c:pt>
                <c:pt idx="97">
                  <c:v>42125</c:v>
                </c:pt>
                <c:pt idx="98">
                  <c:v>42217</c:v>
                </c:pt>
                <c:pt idx="99">
                  <c:v>42309</c:v>
                </c:pt>
                <c:pt idx="100">
                  <c:v>42401</c:v>
                </c:pt>
                <c:pt idx="101">
                  <c:v>42491</c:v>
                </c:pt>
                <c:pt idx="102">
                  <c:v>42583</c:v>
                </c:pt>
                <c:pt idx="103">
                  <c:v>42675</c:v>
                </c:pt>
                <c:pt idx="104">
                  <c:v>42767</c:v>
                </c:pt>
                <c:pt idx="105">
                  <c:v>42856</c:v>
                </c:pt>
                <c:pt idx="106">
                  <c:v>42948</c:v>
                </c:pt>
                <c:pt idx="107">
                  <c:v>43040</c:v>
                </c:pt>
                <c:pt idx="108">
                  <c:v>43132</c:v>
                </c:pt>
                <c:pt idx="109">
                  <c:v>43221</c:v>
                </c:pt>
                <c:pt idx="110">
                  <c:v>43313</c:v>
                </c:pt>
                <c:pt idx="111">
                  <c:v>43405</c:v>
                </c:pt>
                <c:pt idx="112">
                  <c:v>43497</c:v>
                </c:pt>
                <c:pt idx="113">
                  <c:v>43586</c:v>
                </c:pt>
                <c:pt idx="114">
                  <c:v>43678</c:v>
                </c:pt>
                <c:pt idx="115">
                  <c:v>43770</c:v>
                </c:pt>
                <c:pt idx="116">
                  <c:v>43862</c:v>
                </c:pt>
                <c:pt idx="117">
                  <c:v>43952</c:v>
                </c:pt>
                <c:pt idx="118">
                  <c:v>44044</c:v>
                </c:pt>
                <c:pt idx="119">
                  <c:v>44136</c:v>
                </c:pt>
                <c:pt idx="120">
                  <c:v>44228</c:v>
                </c:pt>
                <c:pt idx="121">
                  <c:v>44317</c:v>
                </c:pt>
                <c:pt idx="122">
                  <c:v>44409</c:v>
                </c:pt>
                <c:pt idx="123">
                  <c:v>44501</c:v>
                </c:pt>
                <c:pt idx="124">
                  <c:v>44593</c:v>
                </c:pt>
                <c:pt idx="125">
                  <c:v>44682</c:v>
                </c:pt>
                <c:pt idx="126">
                  <c:v>44774</c:v>
                </c:pt>
                <c:pt idx="127">
                  <c:v>44866</c:v>
                </c:pt>
                <c:pt idx="128">
                  <c:v>44958</c:v>
                </c:pt>
                <c:pt idx="129">
                  <c:v>45047</c:v>
                </c:pt>
                <c:pt idx="130">
                  <c:v>45139</c:v>
                </c:pt>
                <c:pt idx="131">
                  <c:v>45231</c:v>
                </c:pt>
                <c:pt idx="132">
                  <c:v>45323</c:v>
                </c:pt>
                <c:pt idx="133">
                  <c:v>45413</c:v>
                </c:pt>
                <c:pt idx="134">
                  <c:v>45505</c:v>
                </c:pt>
                <c:pt idx="135">
                  <c:v>45597</c:v>
                </c:pt>
                <c:pt idx="136">
                  <c:v>45689</c:v>
                </c:pt>
                <c:pt idx="137">
                  <c:v>45778</c:v>
                </c:pt>
                <c:pt idx="138">
                  <c:v>45870</c:v>
                </c:pt>
                <c:pt idx="139">
                  <c:v>45962</c:v>
                </c:pt>
                <c:pt idx="140">
                  <c:v>46054</c:v>
                </c:pt>
                <c:pt idx="141">
                  <c:v>46143</c:v>
                </c:pt>
                <c:pt idx="142">
                  <c:v>46235</c:v>
                </c:pt>
                <c:pt idx="143">
                  <c:v>46327</c:v>
                </c:pt>
                <c:pt idx="144">
                  <c:v>46419</c:v>
                </c:pt>
                <c:pt idx="145">
                  <c:v>46508</c:v>
                </c:pt>
                <c:pt idx="146">
                  <c:v>46600</c:v>
                </c:pt>
                <c:pt idx="147">
                  <c:v>46692</c:v>
                </c:pt>
                <c:pt idx="148">
                  <c:v>46784</c:v>
                </c:pt>
                <c:pt idx="149">
                  <c:v>46874</c:v>
                </c:pt>
                <c:pt idx="150">
                  <c:v>46966</c:v>
                </c:pt>
                <c:pt idx="151">
                  <c:v>47058</c:v>
                </c:pt>
                <c:pt idx="152">
                  <c:v>47150</c:v>
                </c:pt>
                <c:pt idx="153">
                  <c:v>47239</c:v>
                </c:pt>
                <c:pt idx="154">
                  <c:v>47331</c:v>
                </c:pt>
                <c:pt idx="155">
                  <c:v>47423</c:v>
                </c:pt>
                <c:pt idx="156">
                  <c:v>47515</c:v>
                </c:pt>
                <c:pt idx="157">
                  <c:v>47604</c:v>
                </c:pt>
                <c:pt idx="158">
                  <c:v>47696</c:v>
                </c:pt>
                <c:pt idx="159">
                  <c:v>47788</c:v>
                </c:pt>
                <c:pt idx="160">
                  <c:v>47880</c:v>
                </c:pt>
                <c:pt idx="161">
                  <c:v>47969</c:v>
                </c:pt>
                <c:pt idx="162">
                  <c:v>48061</c:v>
                </c:pt>
                <c:pt idx="163">
                  <c:v>48153</c:v>
                </c:pt>
                <c:pt idx="164">
                  <c:v>48245</c:v>
                </c:pt>
                <c:pt idx="165">
                  <c:v>48335</c:v>
                </c:pt>
                <c:pt idx="166">
                  <c:v>48427</c:v>
                </c:pt>
                <c:pt idx="167">
                  <c:v>48519</c:v>
                </c:pt>
                <c:pt idx="168">
                  <c:v>48611</c:v>
                </c:pt>
                <c:pt idx="169">
                  <c:v>48700</c:v>
                </c:pt>
                <c:pt idx="170">
                  <c:v>48792</c:v>
                </c:pt>
                <c:pt idx="171">
                  <c:v>48884</c:v>
                </c:pt>
                <c:pt idx="172">
                  <c:v>48976</c:v>
                </c:pt>
                <c:pt idx="173">
                  <c:v>49065</c:v>
                </c:pt>
                <c:pt idx="174">
                  <c:v>49157</c:v>
                </c:pt>
                <c:pt idx="175">
                  <c:v>49249</c:v>
                </c:pt>
                <c:pt idx="176">
                  <c:v>49341</c:v>
                </c:pt>
                <c:pt idx="177">
                  <c:v>49430</c:v>
                </c:pt>
                <c:pt idx="178">
                  <c:v>49522</c:v>
                </c:pt>
                <c:pt idx="179">
                  <c:v>49614</c:v>
                </c:pt>
                <c:pt idx="180">
                  <c:v>49706</c:v>
                </c:pt>
                <c:pt idx="181">
                  <c:v>49796</c:v>
                </c:pt>
                <c:pt idx="182">
                  <c:v>49888</c:v>
                </c:pt>
                <c:pt idx="183">
                  <c:v>49980</c:v>
                </c:pt>
                <c:pt idx="184">
                  <c:v>50072</c:v>
                </c:pt>
                <c:pt idx="185">
                  <c:v>50161</c:v>
                </c:pt>
                <c:pt idx="186">
                  <c:v>50253</c:v>
                </c:pt>
                <c:pt idx="187">
                  <c:v>50345</c:v>
                </c:pt>
                <c:pt idx="188">
                  <c:v>50437</c:v>
                </c:pt>
                <c:pt idx="189">
                  <c:v>50526</c:v>
                </c:pt>
                <c:pt idx="190">
                  <c:v>50618</c:v>
                </c:pt>
                <c:pt idx="191">
                  <c:v>50710</c:v>
                </c:pt>
                <c:pt idx="192">
                  <c:v>50802</c:v>
                </c:pt>
                <c:pt idx="193">
                  <c:v>50891</c:v>
                </c:pt>
                <c:pt idx="194">
                  <c:v>50983</c:v>
                </c:pt>
                <c:pt idx="195">
                  <c:v>51075</c:v>
                </c:pt>
                <c:pt idx="196">
                  <c:v>51167</c:v>
                </c:pt>
                <c:pt idx="197">
                  <c:v>51257</c:v>
                </c:pt>
                <c:pt idx="198">
                  <c:v>51349</c:v>
                </c:pt>
                <c:pt idx="199">
                  <c:v>51441</c:v>
                </c:pt>
                <c:pt idx="200">
                  <c:v>51533</c:v>
                </c:pt>
                <c:pt idx="201">
                  <c:v>51622</c:v>
                </c:pt>
                <c:pt idx="202">
                  <c:v>51714</c:v>
                </c:pt>
                <c:pt idx="203">
                  <c:v>51806</c:v>
                </c:pt>
                <c:pt idx="204">
                  <c:v>51898</c:v>
                </c:pt>
                <c:pt idx="205">
                  <c:v>51987</c:v>
                </c:pt>
                <c:pt idx="206">
                  <c:v>52079</c:v>
                </c:pt>
                <c:pt idx="207">
                  <c:v>52171</c:v>
                </c:pt>
                <c:pt idx="208">
                  <c:v>52263</c:v>
                </c:pt>
                <c:pt idx="209">
                  <c:v>52352</c:v>
                </c:pt>
                <c:pt idx="210">
                  <c:v>52444</c:v>
                </c:pt>
                <c:pt idx="211">
                  <c:v>52536</c:v>
                </c:pt>
              </c:numCache>
            </c:numRef>
          </c:cat>
          <c:val>
            <c:numRef>
              <c:f>'Calc (2)'!$P$9:$P$220</c:f>
              <c:numCache>
                <c:formatCode>#,##0</c:formatCode>
                <c:ptCount val="212"/>
                <c:pt idx="0">
                  <c:v>44750</c:v>
                </c:pt>
                <c:pt idx="1">
                  <c:v>53400</c:v>
                </c:pt>
                <c:pt idx="2">
                  <c:v>60350</c:v>
                </c:pt>
                <c:pt idx="3">
                  <c:v>67300</c:v>
                </c:pt>
                <c:pt idx="4">
                  <c:v>67850</c:v>
                </c:pt>
                <c:pt idx="5">
                  <c:v>68400</c:v>
                </c:pt>
                <c:pt idx="6">
                  <c:v>66650</c:v>
                </c:pt>
                <c:pt idx="7">
                  <c:v>64900</c:v>
                </c:pt>
                <c:pt idx="8">
                  <c:v>59550</c:v>
                </c:pt>
                <c:pt idx="9">
                  <c:v>54200</c:v>
                </c:pt>
                <c:pt idx="10">
                  <c:v>47000</c:v>
                </c:pt>
                <c:pt idx="11">
                  <c:v>39800</c:v>
                </c:pt>
                <c:pt idx="12">
                  <c:v>36450</c:v>
                </c:pt>
                <c:pt idx="13">
                  <c:v>33100</c:v>
                </c:pt>
                <c:pt idx="14">
                  <c:v>31200</c:v>
                </c:pt>
                <c:pt idx="15">
                  <c:v>29300</c:v>
                </c:pt>
                <c:pt idx="16">
                  <c:v>29500</c:v>
                </c:pt>
                <c:pt idx="17">
                  <c:v>29700</c:v>
                </c:pt>
                <c:pt idx="18">
                  <c:v>28400</c:v>
                </c:pt>
                <c:pt idx="19">
                  <c:v>27100</c:v>
                </c:pt>
                <c:pt idx="20">
                  <c:v>25500</c:v>
                </c:pt>
                <c:pt idx="21">
                  <c:v>23900</c:v>
                </c:pt>
                <c:pt idx="22">
                  <c:v>20000</c:v>
                </c:pt>
                <c:pt idx="23">
                  <c:v>16100</c:v>
                </c:pt>
                <c:pt idx="24">
                  <c:v>15050</c:v>
                </c:pt>
                <c:pt idx="25">
                  <c:v>14000</c:v>
                </c:pt>
                <c:pt idx="26">
                  <c:v>13900</c:v>
                </c:pt>
                <c:pt idx="27">
                  <c:v>13800</c:v>
                </c:pt>
                <c:pt idx="28">
                  <c:v>14450</c:v>
                </c:pt>
                <c:pt idx="29">
                  <c:v>15100</c:v>
                </c:pt>
                <c:pt idx="30">
                  <c:v>14450</c:v>
                </c:pt>
                <c:pt idx="31">
                  <c:v>13800</c:v>
                </c:pt>
                <c:pt idx="32">
                  <c:v>13400</c:v>
                </c:pt>
                <c:pt idx="33">
                  <c:v>13000</c:v>
                </c:pt>
                <c:pt idx="34">
                  <c:v>11850</c:v>
                </c:pt>
                <c:pt idx="35">
                  <c:v>10700</c:v>
                </c:pt>
                <c:pt idx="36">
                  <c:v>9900</c:v>
                </c:pt>
                <c:pt idx="37">
                  <c:v>9100</c:v>
                </c:pt>
                <c:pt idx="38">
                  <c:v>8450</c:v>
                </c:pt>
                <c:pt idx="39">
                  <c:v>7800</c:v>
                </c:pt>
                <c:pt idx="40">
                  <c:v>7500</c:v>
                </c:pt>
                <c:pt idx="41">
                  <c:v>7200</c:v>
                </c:pt>
                <c:pt idx="42">
                  <c:v>6350</c:v>
                </c:pt>
                <c:pt idx="43">
                  <c:v>5500</c:v>
                </c:pt>
                <c:pt idx="44">
                  <c:v>4750</c:v>
                </c:pt>
                <c:pt idx="45">
                  <c:v>4000</c:v>
                </c:pt>
                <c:pt idx="46">
                  <c:v>3350</c:v>
                </c:pt>
                <c:pt idx="47">
                  <c:v>2700</c:v>
                </c:pt>
                <c:pt idx="48">
                  <c:v>2650</c:v>
                </c:pt>
                <c:pt idx="49">
                  <c:v>2600</c:v>
                </c:pt>
                <c:pt idx="50">
                  <c:v>2600</c:v>
                </c:pt>
                <c:pt idx="51">
                  <c:v>2600</c:v>
                </c:pt>
                <c:pt idx="52">
                  <c:v>2550</c:v>
                </c:pt>
                <c:pt idx="53">
                  <c:v>2500</c:v>
                </c:pt>
                <c:pt idx="54">
                  <c:v>3000</c:v>
                </c:pt>
                <c:pt idx="55">
                  <c:v>3500</c:v>
                </c:pt>
                <c:pt idx="56">
                  <c:v>4700</c:v>
                </c:pt>
                <c:pt idx="57">
                  <c:v>5900</c:v>
                </c:pt>
                <c:pt idx="58">
                  <c:v>5850</c:v>
                </c:pt>
                <c:pt idx="59">
                  <c:v>5800</c:v>
                </c:pt>
                <c:pt idx="60">
                  <c:v>6900</c:v>
                </c:pt>
                <c:pt idx="61">
                  <c:v>8000</c:v>
                </c:pt>
                <c:pt idx="62">
                  <c:v>8200</c:v>
                </c:pt>
                <c:pt idx="63">
                  <c:v>8400</c:v>
                </c:pt>
                <c:pt idx="64">
                  <c:v>9100</c:v>
                </c:pt>
                <c:pt idx="65">
                  <c:v>9800</c:v>
                </c:pt>
                <c:pt idx="66">
                  <c:v>11000</c:v>
                </c:pt>
                <c:pt idx="67">
                  <c:v>12200</c:v>
                </c:pt>
                <c:pt idx="68">
                  <c:v>15600</c:v>
                </c:pt>
                <c:pt idx="69">
                  <c:v>18700</c:v>
                </c:pt>
                <c:pt idx="70">
                  <c:v>22600</c:v>
                </c:pt>
                <c:pt idx="71">
                  <c:v>22700</c:v>
                </c:pt>
                <c:pt idx="72">
                  <c:v>24400</c:v>
                </c:pt>
                <c:pt idx="73">
                  <c:v>21900</c:v>
                </c:pt>
                <c:pt idx="74">
                  <c:v>19300</c:v>
                </c:pt>
                <c:pt idx="75">
                  <c:v>16200</c:v>
                </c:pt>
                <c:pt idx="76">
                  <c:v>15900</c:v>
                </c:pt>
                <c:pt idx="77">
                  <c:v>15200</c:v>
                </c:pt>
                <c:pt idx="78">
                  <c:v>14700</c:v>
                </c:pt>
                <c:pt idx="79">
                  <c:v>13700</c:v>
                </c:pt>
                <c:pt idx="80">
                  <c:v>14200</c:v>
                </c:pt>
                <c:pt idx="81">
                  <c:v>14500</c:v>
                </c:pt>
                <c:pt idx="82">
                  <c:v>14700</c:v>
                </c:pt>
                <c:pt idx="83">
                  <c:v>13900</c:v>
                </c:pt>
                <c:pt idx="84">
                  <c:v>13900</c:v>
                </c:pt>
                <c:pt idx="85">
                  <c:v>13500</c:v>
                </c:pt>
                <c:pt idx="86">
                  <c:v>13000</c:v>
                </c:pt>
                <c:pt idx="87">
                  <c:v>11500</c:v>
                </c:pt>
                <c:pt idx="88">
                  <c:v>11100</c:v>
                </c:pt>
                <c:pt idx="89">
                  <c:v>10300</c:v>
                </c:pt>
                <c:pt idx="90">
                  <c:v>9900</c:v>
                </c:pt>
                <c:pt idx="91">
                  <c:v>8400</c:v>
                </c:pt>
                <c:pt idx="92">
                  <c:v>8500</c:v>
                </c:pt>
                <c:pt idx="93">
                  <c:v>7880</c:v>
                </c:pt>
                <c:pt idx="94">
                  <c:v>7150</c:v>
                </c:pt>
                <c:pt idx="95">
                  <c:v>6170</c:v>
                </c:pt>
                <c:pt idx="96">
                  <c:v>4880</c:v>
                </c:pt>
                <c:pt idx="97">
                  <c:v>2500</c:v>
                </c:pt>
                <c:pt idx="98">
                  <c:v>2490</c:v>
                </c:pt>
                <c:pt idx="99">
                  <c:v>2170</c:v>
                </c:pt>
                <c:pt idx="100">
                  <c:v>2110</c:v>
                </c:pt>
                <c:pt idx="101">
                  <c:v>1890</c:v>
                </c:pt>
                <c:pt idx="102">
                  <c:v>1860</c:v>
                </c:pt>
                <c:pt idx="103">
                  <c:v>1800</c:v>
                </c:pt>
                <c:pt idx="104">
                  <c:v>1880</c:v>
                </c:pt>
                <c:pt idx="105">
                  <c:v>1800</c:v>
                </c:pt>
                <c:pt idx="106">
                  <c:v>1950</c:v>
                </c:pt>
                <c:pt idx="107">
                  <c:v>1790</c:v>
                </c:pt>
                <c:pt idx="108">
                  <c:v>1910</c:v>
                </c:pt>
                <c:pt idx="109">
                  <c:v>1680</c:v>
                </c:pt>
                <c:pt idx="110">
                  <c:v>1690</c:v>
                </c:pt>
                <c:pt idx="111">
                  <c:v>1690</c:v>
                </c:pt>
                <c:pt idx="112">
                  <c:v>1980</c:v>
                </c:pt>
                <c:pt idx="113">
                  <c:v>1920</c:v>
                </c:pt>
                <c:pt idx="114">
                  <c:v>2130</c:v>
                </c:pt>
                <c:pt idx="115">
                  <c:v>1990</c:v>
                </c:pt>
                <c:pt idx="116">
                  <c:v>1710</c:v>
                </c:pt>
                <c:pt idx="117">
                  <c:v>220</c:v>
                </c:pt>
                <c:pt idx="118">
                  <c:v>370</c:v>
                </c:pt>
                <c:pt idx="119">
                  <c:v>330</c:v>
                </c:pt>
                <c:pt idx="120">
                  <c:v>380</c:v>
                </c:pt>
                <c:pt idx="121">
                  <c:v>450</c:v>
                </c:pt>
                <c:pt idx="122">
                  <c:v>730</c:v>
                </c:pt>
                <c:pt idx="123">
                  <c:v>720</c:v>
                </c:pt>
                <c:pt idx="124">
                  <c:v>1040</c:v>
                </c:pt>
                <c:pt idx="125">
                  <c:v>1180</c:v>
                </c:pt>
                <c:pt idx="126">
                  <c:v>1280</c:v>
                </c:pt>
                <c:pt idx="127">
                  <c:v>1090</c:v>
                </c:pt>
                <c:pt idx="128">
                  <c:v>1260</c:v>
                </c:pt>
                <c:pt idx="129">
                  <c:v>1220</c:v>
                </c:pt>
                <c:pt idx="130">
                  <c:v>1120</c:v>
                </c:pt>
                <c:pt idx="131">
                  <c:v>1180</c:v>
                </c:pt>
                <c:pt idx="132">
                  <c:v>1540</c:v>
                </c:pt>
                <c:pt idx="133">
                  <c:v>1690</c:v>
                </c:pt>
                <c:pt idx="134">
                  <c:v>1819.0528557964799</c:v>
                </c:pt>
                <c:pt idx="135">
                  <c:v>1813.2701828041156</c:v>
                </c:pt>
                <c:pt idx="136">
                  <c:v>1845.9025679991514</c:v>
                </c:pt>
                <c:pt idx="137">
                  <c:v>1843.8099143263282</c:v>
                </c:pt>
                <c:pt idx="138">
                  <c:v>1836.4677421332949</c:v>
                </c:pt>
                <c:pt idx="139">
                  <c:v>1821.7156803813614</c:v>
                </c:pt>
                <c:pt idx="140">
                  <c:v>1802.531358374941</c:v>
                </c:pt>
                <c:pt idx="141">
                  <c:v>1783.1768508406178</c:v>
                </c:pt>
                <c:pt idx="142">
                  <c:v>1763.9904040100125</c:v>
                </c:pt>
                <c:pt idx="143">
                  <c:v>1746.1959376498601</c:v>
                </c:pt>
                <c:pt idx="144">
                  <c:v>1733.8606718215397</c:v>
                </c:pt>
                <c:pt idx="145">
                  <c:v>1723.9643103955646</c:v>
                </c:pt>
                <c:pt idx="146">
                  <c:v>1711.2061634170836</c:v>
                </c:pt>
                <c:pt idx="147">
                  <c:v>1694.6485718831946</c:v>
                </c:pt>
                <c:pt idx="148">
                  <c:v>1674.4704135941504</c:v>
                </c:pt>
                <c:pt idx="149">
                  <c:v>1652.3460815157398</c:v>
                </c:pt>
                <c:pt idx="150">
                  <c:v>1634.7272383704192</c:v>
                </c:pt>
                <c:pt idx="151">
                  <c:v>1617.5870097976856</c:v>
                </c:pt>
                <c:pt idx="152">
                  <c:v>1601.1662788395736</c:v>
                </c:pt>
                <c:pt idx="153">
                  <c:v>1588.0999889699574</c:v>
                </c:pt>
                <c:pt idx="154">
                  <c:v>1578.8357776269879</c:v>
                </c:pt>
                <c:pt idx="155">
                  <c:v>1573.1803408443063</c:v>
                </c:pt>
                <c:pt idx="156">
                  <c:v>1568.3901064777015</c:v>
                </c:pt>
                <c:pt idx="157">
                  <c:v>1563.9753911977955</c:v>
                </c:pt>
                <c:pt idx="158">
                  <c:v>1559.5137930609267</c:v>
                </c:pt>
                <c:pt idx="159">
                  <c:v>1554.8818213885802</c:v>
                </c:pt>
                <c:pt idx="160">
                  <c:v>1550.6071276868815</c:v>
                </c:pt>
                <c:pt idx="161">
                  <c:v>1547.3009939643457</c:v>
                </c:pt>
                <c:pt idx="162">
                  <c:v>1545.4502542593843</c:v>
                </c:pt>
                <c:pt idx="163">
                  <c:v>1543.4804452263356</c:v>
                </c:pt>
                <c:pt idx="164">
                  <c:v>1541.8685438129764</c:v>
                </c:pt>
                <c:pt idx="165">
                  <c:v>1540.6779363488513</c:v>
                </c:pt>
                <c:pt idx="166">
                  <c:v>1539.471371981452</c:v>
                </c:pt>
                <c:pt idx="167">
                  <c:v>1538.1670668223064</c:v>
                </c:pt>
                <c:pt idx="168">
                  <c:v>1537.1759824014873</c:v>
                </c:pt>
                <c:pt idx="169">
                  <c:v>1536.618950169347</c:v>
                </c:pt>
                <c:pt idx="170">
                  <c:v>1536.128543697248</c:v>
                </c:pt>
                <c:pt idx="171">
                  <c:v>1535.4959736933602</c:v>
                </c:pt>
                <c:pt idx="172">
                  <c:v>1535.1504159192609</c:v>
                </c:pt>
                <c:pt idx="173">
                  <c:v>1535.195269356652</c:v>
                </c:pt>
                <c:pt idx="174">
                  <c:v>1535.224279614657</c:v>
                </c:pt>
                <c:pt idx="175">
                  <c:v>1535.0852365625733</c:v>
                </c:pt>
                <c:pt idx="176">
                  <c:v>1535.1849412949218</c:v>
                </c:pt>
                <c:pt idx="177">
                  <c:v>1535.6689326362298</c:v>
                </c:pt>
                <c:pt idx="178">
                  <c:v>1536.1395612097606</c:v>
                </c:pt>
                <c:pt idx="179">
                  <c:v>1536.476389900608</c:v>
                </c:pt>
                <c:pt idx="180">
                  <c:v>1537.1258379569747</c:v>
                </c:pt>
                <c:pt idx="181">
                  <c:v>1538.0412262176537</c:v>
                </c:pt>
                <c:pt idx="182">
                  <c:v>1538.8627786382126</c:v>
                </c:pt>
                <c:pt idx="183">
                  <c:v>1539.840457375177</c:v>
                </c:pt>
                <c:pt idx="184">
                  <c:v>1540.910598633157</c:v>
                </c:pt>
                <c:pt idx="185">
                  <c:v>1542.2413940592148</c:v>
                </c:pt>
                <c:pt idx="186">
                  <c:v>1543.4566099553865</c:v>
                </c:pt>
                <c:pt idx="187">
                  <c:v>1544.7904945590653</c:v>
                </c:pt>
                <c:pt idx="188">
                  <c:v>1546.1983798203789</c:v>
                </c:pt>
                <c:pt idx="189">
                  <c:v>1547.8585091827872</c:v>
                </c:pt>
                <c:pt idx="190">
                  <c:v>1549.401624399474</c:v>
                </c:pt>
                <c:pt idx="191">
                  <c:v>1551.0873688305128</c:v>
                </c:pt>
                <c:pt idx="192">
                  <c:v>1552.8314836377313</c:v>
                </c:pt>
                <c:pt idx="193">
                  <c:v>1554.8177857196602</c:v>
                </c:pt>
                <c:pt idx="194">
                  <c:v>1556.6610872806273</c:v>
                </c:pt>
                <c:pt idx="195">
                  <c:v>1558.6095451466042</c:v>
                </c:pt>
                <c:pt idx="196">
                  <c:v>1560.6093705691244</c:v>
                </c:pt>
                <c:pt idx="197">
                  <c:v>1562.8416241957398</c:v>
                </c:pt>
                <c:pt idx="198">
                  <c:v>1564.9329958208773</c:v>
                </c:pt>
                <c:pt idx="199">
                  <c:v>1567.1336422024801</c:v>
                </c:pt>
                <c:pt idx="200">
                  <c:v>1569.3731621147458</c:v>
                </c:pt>
                <c:pt idx="201">
                  <c:v>1571.828909888095</c:v>
                </c:pt>
                <c:pt idx="202">
                  <c:v>1574.1112541545433</c:v>
                </c:pt>
                <c:pt idx="203">
                  <c:v>1576.4455363796458</c:v>
                </c:pt>
                <c:pt idx="204">
                  <c:v>1578.80463457266</c:v>
                </c:pt>
                <c:pt idx="205">
                  <c:v>1581.3801174334733</c:v>
                </c:pt>
                <c:pt idx="206">
                  <c:v>1583.783222581216</c:v>
                </c:pt>
                <c:pt idx="207">
                  <c:v>1586.2643473204857</c:v>
                </c:pt>
                <c:pt idx="208">
                  <c:v>1588.7659531077998</c:v>
                </c:pt>
                <c:pt idx="209">
                  <c:v>1591.4801890137037</c:v>
                </c:pt>
                <c:pt idx="210">
                  <c:v>1594.0114556401898</c:v>
                </c:pt>
                <c:pt idx="211">
                  <c:v>1596.6210652397547</c:v>
                </c:pt>
              </c:numCache>
            </c:numRef>
          </c:val>
          <c:smooth val="0"/>
          <c:extLst>
            <c:ext xmlns:c16="http://schemas.microsoft.com/office/drawing/2014/chart" uri="{C3380CC4-5D6E-409C-BE32-E72D297353CC}">
              <c16:uniqueId val="{00000000-FACD-4B77-AC59-4FC8DAEB4295}"/>
            </c:ext>
          </c:extLst>
        </c:ser>
        <c:dLbls>
          <c:showLegendKey val="0"/>
          <c:showVal val="0"/>
          <c:showCatName val="0"/>
          <c:showSerName val="0"/>
          <c:showPercent val="0"/>
          <c:showBubbleSize val="0"/>
        </c:dLbls>
        <c:smooth val="0"/>
        <c:axId val="1230957920"/>
        <c:axId val="1230961280"/>
      </c:lineChart>
      <c:dateAx>
        <c:axId val="123095792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61280"/>
        <c:crosses val="autoZero"/>
        <c:auto val="1"/>
        <c:lblOffset val="100"/>
        <c:baseTimeUnit val="months"/>
        <c:majorUnit val="24"/>
        <c:majorTimeUnit val="months"/>
      </c:dateAx>
      <c:valAx>
        <c:axId val="123096128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5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tx>
            <c:v>Actual REPO</c:v>
          </c:tx>
          <c:spPr>
            <a:ln w="38100" cap="rnd">
              <a:solidFill>
                <a:srgbClr val="BD1B21"/>
              </a:solidFill>
              <a:prstDash val="solid"/>
              <a:round/>
            </a:ln>
            <a:effectLst/>
          </c:spPr>
          <c:marker>
            <c:symbol val="none"/>
          </c:marker>
          <c:cat>
            <c:numRef>
              <c:f>'Calc (2)'!$A$117:$A$168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 (2)'!$D$117:$D$168</c:f>
              <c:numCache>
                <c:formatCode>0</c:formatCode>
                <c:ptCount val="52"/>
                <c:pt idx="0">
                  <c:v>1910</c:v>
                </c:pt>
                <c:pt idx="1">
                  <c:v>1680</c:v>
                </c:pt>
                <c:pt idx="2">
                  <c:v>1690</c:v>
                </c:pt>
                <c:pt idx="3">
                  <c:v>1690</c:v>
                </c:pt>
                <c:pt idx="4">
                  <c:v>1980</c:v>
                </c:pt>
                <c:pt idx="5">
                  <c:v>1920</c:v>
                </c:pt>
                <c:pt idx="6">
                  <c:v>2130</c:v>
                </c:pt>
                <c:pt idx="7">
                  <c:v>1990</c:v>
                </c:pt>
                <c:pt idx="8">
                  <c:v>1710</c:v>
                </c:pt>
                <c:pt idx="9">
                  <c:v>220</c:v>
                </c:pt>
                <c:pt idx="10">
                  <c:v>370</c:v>
                </c:pt>
                <c:pt idx="11">
                  <c:v>330</c:v>
                </c:pt>
                <c:pt idx="12">
                  <c:v>380</c:v>
                </c:pt>
                <c:pt idx="13">
                  <c:v>450</c:v>
                </c:pt>
                <c:pt idx="14">
                  <c:v>730</c:v>
                </c:pt>
                <c:pt idx="15">
                  <c:v>720</c:v>
                </c:pt>
                <c:pt idx="16">
                  <c:v>1040</c:v>
                </c:pt>
                <c:pt idx="17">
                  <c:v>1180</c:v>
                </c:pt>
                <c:pt idx="18">
                  <c:v>1280</c:v>
                </c:pt>
                <c:pt idx="19">
                  <c:v>1090</c:v>
                </c:pt>
                <c:pt idx="20">
                  <c:v>1260</c:v>
                </c:pt>
                <c:pt idx="21">
                  <c:v>1220</c:v>
                </c:pt>
                <c:pt idx="22">
                  <c:v>1120</c:v>
                </c:pt>
                <c:pt idx="23">
                  <c:v>1180</c:v>
                </c:pt>
                <c:pt idx="24">
                  <c:v>1540</c:v>
                </c:pt>
                <c:pt idx="25">
                  <c:v>1690</c:v>
                </c:pt>
              </c:numCache>
            </c:numRef>
          </c:val>
          <c:smooth val="0"/>
          <c:extLst>
            <c:ext xmlns:c16="http://schemas.microsoft.com/office/drawing/2014/chart" uri="{C3380CC4-5D6E-409C-BE32-E72D297353CC}">
              <c16:uniqueId val="{00000000-740C-4F34-9149-459A34F90AB5}"/>
            </c:ext>
          </c:extLst>
        </c:ser>
        <c:ser>
          <c:idx val="1"/>
          <c:order val="1"/>
          <c:tx>
            <c:v>Modelled REPO</c:v>
          </c:tx>
          <c:spPr>
            <a:ln w="38100" cap="rnd">
              <a:solidFill>
                <a:srgbClr val="003469"/>
              </a:solidFill>
              <a:prstDash val="solid"/>
              <a:round/>
            </a:ln>
            <a:effectLst/>
          </c:spPr>
          <c:marker>
            <c:symbol val="none"/>
          </c:marker>
          <c:cat>
            <c:numRef>
              <c:f>'Calc (2)'!$A$117:$A$168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 (2)'!$M$117:$M$168</c:f>
              <c:numCache>
                <c:formatCode>#,##0</c:formatCode>
                <c:ptCount val="52"/>
                <c:pt idx="0">
                  <c:v>1778.9831478919627</c:v>
                </c:pt>
                <c:pt idx="1">
                  <c:v>1894.4443636363637</c:v>
                </c:pt>
                <c:pt idx="2">
                  <c:v>1663.5821330902461</c:v>
                </c:pt>
                <c:pt idx="3">
                  <c:v>1695.200807693843</c:v>
                </c:pt>
                <c:pt idx="4">
                  <c:v>1755.5880474452554</c:v>
                </c:pt>
                <c:pt idx="5">
                  <c:v>1947.2799634034766</c:v>
                </c:pt>
                <c:pt idx="6">
                  <c:v>1909.9108694015931</c:v>
                </c:pt>
                <c:pt idx="7">
                  <c:v>2094.3136816869905</c:v>
                </c:pt>
                <c:pt idx="8">
                  <c:v>1978.9183150183146</c:v>
                </c:pt>
                <c:pt idx="9">
                  <c:v>1722.2728102189781</c:v>
                </c:pt>
                <c:pt idx="10">
                  <c:v>327.9</c:v>
                </c:pt>
                <c:pt idx="11">
                  <c:v>377.13229643183888</c:v>
                </c:pt>
                <c:pt idx="12">
                  <c:v>360.1923185700644</c:v>
                </c:pt>
                <c:pt idx="13">
                  <c:v>388.22809770252474</c:v>
                </c:pt>
                <c:pt idx="14">
                  <c:v>432.03579234972676</c:v>
                </c:pt>
                <c:pt idx="15">
                  <c:v>704.71752951861947</c:v>
                </c:pt>
                <c:pt idx="16">
                  <c:v>715.01537786394863</c:v>
                </c:pt>
                <c:pt idx="17">
                  <c:v>999.06861685818035</c:v>
                </c:pt>
                <c:pt idx="18">
                  <c:v>1171.4428961748633</c:v>
                </c:pt>
                <c:pt idx="19">
                  <c:v>1271.9121239744757</c:v>
                </c:pt>
                <c:pt idx="20">
                  <c:v>1096.6450325717974</c:v>
                </c:pt>
                <c:pt idx="21">
                  <c:v>1282.6333590977524</c:v>
                </c:pt>
                <c:pt idx="22">
                  <c:v>1288.6645602493077</c:v>
                </c:pt>
                <c:pt idx="23">
                  <c:v>1209.0832298088719</c:v>
                </c:pt>
                <c:pt idx="24">
                  <c:v>1260.9243916995963</c:v>
                </c:pt>
                <c:pt idx="25">
                  <c:v>1567.5783730566759</c:v>
                </c:pt>
                <c:pt idx="26">
                  <c:v>1687.2827906470686</c:v>
                </c:pt>
                <c:pt idx="27">
                  <c:v>1681.9190077350634</c:v>
                </c:pt>
                <c:pt idx="28">
                  <c:v>1712.1875410445266</c:v>
                </c:pt>
                <c:pt idx="29">
                  <c:v>1710.2464767606123</c:v>
                </c:pt>
                <c:pt idx="30">
                  <c:v>1703.4361629493358</c:v>
                </c:pt>
                <c:pt idx="31">
                  <c:v>1689.7527233278402</c:v>
                </c:pt>
                <c:pt idx="32">
                  <c:v>1671.9580912100769</c:v>
                </c:pt>
                <c:pt idx="33">
                  <c:v>1654.0056016053625</c:v>
                </c:pt>
                <c:pt idx="34">
                  <c:v>1636.2089985831976</c:v>
                </c:pt>
                <c:pt idx="35">
                  <c:v>1619.703542591328</c:v>
                </c:pt>
                <c:pt idx="36">
                  <c:v>1608.261829018322</c:v>
                </c:pt>
                <c:pt idx="37">
                  <c:v>1599.0823484601499</c:v>
                </c:pt>
                <c:pt idx="38">
                  <c:v>1587.2483867537919</c:v>
                </c:pt>
                <c:pt idx="39">
                  <c:v>1571.8902078198091</c:v>
                </c:pt>
                <c:pt idx="40">
                  <c:v>1553.1737317594423</c:v>
                </c:pt>
                <c:pt idx="41">
                  <c:v>1532.652060466874</c:v>
                </c:pt>
                <c:pt idx="42">
                  <c:v>1516.3095057491921</c:v>
                </c:pt>
                <c:pt idx="43">
                  <c:v>1500.4108953232362</c:v>
                </c:pt>
                <c:pt idx="44">
                  <c:v>1485.1796629447044</c:v>
                </c:pt>
                <c:pt idx="45">
                  <c:v>1473.0598798584915</c:v>
                </c:pt>
                <c:pt idx="46">
                  <c:v>1464.4667571693406</c:v>
                </c:pt>
                <c:pt idx="47">
                  <c:v>1459.2209936245354</c:v>
                </c:pt>
                <c:pt idx="48">
                  <c:v>1454.7777582429005</c:v>
                </c:pt>
                <c:pt idx="49">
                  <c:v>1450.6828397837387</c:v>
                </c:pt>
                <c:pt idx="50">
                  <c:v>1446.5444346070374</c:v>
                </c:pt>
                <c:pt idx="51">
                  <c:v>1442.2479975548588</c:v>
                </c:pt>
              </c:numCache>
            </c:numRef>
          </c:val>
          <c:smooth val="0"/>
          <c:extLst>
            <c:ext xmlns:c16="http://schemas.microsoft.com/office/drawing/2014/chart" uri="{C3380CC4-5D6E-409C-BE32-E72D297353CC}">
              <c16:uniqueId val="{00000001-740C-4F34-9149-459A34F90AB5}"/>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4749833676466539"/>
          <c:y val="2.905493497830151E-2"/>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spPr>
            <a:ln w="38100" cap="rnd">
              <a:solidFill>
                <a:srgbClr val="BD1B21"/>
              </a:solidFill>
              <a:prstDash val="solid"/>
              <a:round/>
            </a:ln>
            <a:effectLst/>
          </c:spPr>
          <c:marker>
            <c:symbol val="none"/>
          </c:marker>
          <c:cat>
            <c:numRef>
              <c:f>'Calc (2)'!$A$41:$A$88</c:f>
              <c:numCache>
                <c:formatCode>m/d/yyyy</c:formatCode>
                <c:ptCount val="48"/>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numCache>
            </c:numRef>
          </c:cat>
          <c:val>
            <c:numRef>
              <c:f>'Calc (2)'!$D$41:$D$88</c:f>
              <c:numCache>
                <c:formatCode>0</c:formatCode>
                <c:ptCount val="48"/>
                <c:pt idx="0">
                  <c:v>13400</c:v>
                </c:pt>
                <c:pt idx="1">
                  <c:v>13000</c:v>
                </c:pt>
                <c:pt idx="2">
                  <c:v>11850</c:v>
                </c:pt>
                <c:pt idx="3">
                  <c:v>10700</c:v>
                </c:pt>
                <c:pt idx="4">
                  <c:v>9900</c:v>
                </c:pt>
                <c:pt idx="5">
                  <c:v>9100</c:v>
                </c:pt>
                <c:pt idx="6">
                  <c:v>8450</c:v>
                </c:pt>
                <c:pt idx="7">
                  <c:v>7800</c:v>
                </c:pt>
                <c:pt idx="8">
                  <c:v>7500</c:v>
                </c:pt>
                <c:pt idx="9">
                  <c:v>7200</c:v>
                </c:pt>
                <c:pt idx="10">
                  <c:v>6350</c:v>
                </c:pt>
                <c:pt idx="11">
                  <c:v>5500</c:v>
                </c:pt>
                <c:pt idx="12">
                  <c:v>4750</c:v>
                </c:pt>
                <c:pt idx="13">
                  <c:v>4000</c:v>
                </c:pt>
                <c:pt idx="14">
                  <c:v>3350</c:v>
                </c:pt>
                <c:pt idx="15">
                  <c:v>2700</c:v>
                </c:pt>
                <c:pt idx="16">
                  <c:v>2650</c:v>
                </c:pt>
                <c:pt idx="17">
                  <c:v>2600</c:v>
                </c:pt>
                <c:pt idx="18">
                  <c:v>2600</c:v>
                </c:pt>
                <c:pt idx="19">
                  <c:v>2600</c:v>
                </c:pt>
                <c:pt idx="20">
                  <c:v>2550</c:v>
                </c:pt>
                <c:pt idx="21">
                  <c:v>2500</c:v>
                </c:pt>
                <c:pt idx="22">
                  <c:v>3000</c:v>
                </c:pt>
                <c:pt idx="23">
                  <c:v>3500</c:v>
                </c:pt>
                <c:pt idx="24">
                  <c:v>4700</c:v>
                </c:pt>
                <c:pt idx="25">
                  <c:v>5900</c:v>
                </c:pt>
                <c:pt idx="26">
                  <c:v>5850</c:v>
                </c:pt>
                <c:pt idx="27">
                  <c:v>5800</c:v>
                </c:pt>
                <c:pt idx="28">
                  <c:v>6900</c:v>
                </c:pt>
                <c:pt idx="29">
                  <c:v>8000</c:v>
                </c:pt>
                <c:pt idx="30">
                  <c:v>8200</c:v>
                </c:pt>
                <c:pt idx="31">
                  <c:v>8400</c:v>
                </c:pt>
                <c:pt idx="32">
                  <c:v>9100</c:v>
                </c:pt>
                <c:pt idx="33">
                  <c:v>9800</c:v>
                </c:pt>
                <c:pt idx="34">
                  <c:v>11000</c:v>
                </c:pt>
                <c:pt idx="35">
                  <c:v>12200</c:v>
                </c:pt>
                <c:pt idx="36">
                  <c:v>15600</c:v>
                </c:pt>
                <c:pt idx="37">
                  <c:v>18700</c:v>
                </c:pt>
                <c:pt idx="38">
                  <c:v>22600</c:v>
                </c:pt>
                <c:pt idx="39">
                  <c:v>22700</c:v>
                </c:pt>
                <c:pt idx="40">
                  <c:v>24400</c:v>
                </c:pt>
                <c:pt idx="41">
                  <c:v>21900</c:v>
                </c:pt>
                <c:pt idx="42">
                  <c:v>19300</c:v>
                </c:pt>
                <c:pt idx="43">
                  <c:v>16200</c:v>
                </c:pt>
                <c:pt idx="44">
                  <c:v>15900</c:v>
                </c:pt>
                <c:pt idx="45">
                  <c:v>15200</c:v>
                </c:pt>
                <c:pt idx="46">
                  <c:v>14700</c:v>
                </c:pt>
                <c:pt idx="47">
                  <c:v>13700</c:v>
                </c:pt>
              </c:numCache>
            </c:numRef>
          </c:val>
          <c:smooth val="0"/>
          <c:extLst>
            <c:ext xmlns:c16="http://schemas.microsoft.com/office/drawing/2014/chart" uri="{C3380CC4-5D6E-409C-BE32-E72D297353CC}">
              <c16:uniqueId val="{00000000-F23A-4EEC-A725-6FD2D1F32AEA}"/>
            </c:ext>
          </c:extLst>
        </c:ser>
        <c:ser>
          <c:idx val="1"/>
          <c:order val="1"/>
          <c:spPr>
            <a:ln w="38100" cap="rnd">
              <a:solidFill>
                <a:srgbClr val="003469"/>
              </a:solidFill>
              <a:prstDash val="solid"/>
              <a:round/>
            </a:ln>
            <a:effectLst/>
          </c:spPr>
          <c:marker>
            <c:symbol val="none"/>
          </c:marker>
          <c:cat>
            <c:numRef>
              <c:f>'Calc (2)'!$A$41:$A$88</c:f>
              <c:numCache>
                <c:formatCode>m/d/yyyy</c:formatCode>
                <c:ptCount val="48"/>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numCache>
            </c:numRef>
          </c:cat>
          <c:val>
            <c:numRef>
              <c:f>'Calc (2)'!$M$41:$M$88</c:f>
              <c:numCache>
                <c:formatCode>#,##0</c:formatCode>
                <c:ptCount val="48"/>
                <c:pt idx="0">
                  <c:v>13848.925748646285</c:v>
                </c:pt>
                <c:pt idx="1">
                  <c:v>13296.200156430596</c:v>
                </c:pt>
                <c:pt idx="2">
                  <c:v>12895.706709765565</c:v>
                </c:pt>
                <c:pt idx="3">
                  <c:v>11764.812086132461</c:v>
                </c:pt>
                <c:pt idx="4">
                  <c:v>10651.801656086387</c:v>
                </c:pt>
                <c:pt idx="5">
                  <c:v>9918.2143235823678</c:v>
                </c:pt>
                <c:pt idx="6">
                  <c:v>9054.9294246688878</c:v>
                </c:pt>
                <c:pt idx="7">
                  <c:v>8293.048902156288</c:v>
                </c:pt>
                <c:pt idx="8">
                  <c:v>7642.8393363966516</c:v>
                </c:pt>
                <c:pt idx="9">
                  <c:v>7456.2238764984277</c:v>
                </c:pt>
                <c:pt idx="10">
                  <c:v>7162.9472087875911</c:v>
                </c:pt>
                <c:pt idx="11">
                  <c:v>6273.54612237331</c:v>
                </c:pt>
                <c:pt idx="12">
                  <c:v>5415.8831656780631</c:v>
                </c:pt>
                <c:pt idx="13">
                  <c:v>4650.8285655200934</c:v>
                </c:pt>
                <c:pt idx="14">
                  <c:v>3912.4374937575508</c:v>
                </c:pt>
                <c:pt idx="15">
                  <c:v>3276.1244173573709</c:v>
                </c:pt>
                <c:pt idx="16">
                  <c:v>2619.1460228087581</c:v>
                </c:pt>
                <c:pt idx="17">
                  <c:v>2657.3699102192336</c:v>
                </c:pt>
                <c:pt idx="18">
                  <c:v>2604.500569841694</c:v>
                </c:pt>
                <c:pt idx="19">
                  <c:v>2551.4992287309474</c:v>
                </c:pt>
                <c:pt idx="20">
                  <c:v>2557.2390318739695</c:v>
                </c:pt>
                <c:pt idx="21">
                  <c:v>2555.2143704409905</c:v>
                </c:pt>
                <c:pt idx="22">
                  <c:v>2494.3027948017257</c:v>
                </c:pt>
                <c:pt idx="23">
                  <c:v>3053.8312984850704</c:v>
                </c:pt>
                <c:pt idx="24">
                  <c:v>3561.8238959269934</c:v>
                </c:pt>
                <c:pt idx="25">
                  <c:v>4778.3349297088198</c:v>
                </c:pt>
                <c:pt idx="26">
                  <c:v>5985.5124762983742</c:v>
                </c:pt>
                <c:pt idx="27">
                  <c:v>5861.4910727575134</c:v>
                </c:pt>
                <c:pt idx="28">
                  <c:v>5813.8379723334738</c:v>
                </c:pt>
                <c:pt idx="29">
                  <c:v>6908.431779948467</c:v>
                </c:pt>
                <c:pt idx="30">
                  <c:v>8012.9341365108421</c:v>
                </c:pt>
                <c:pt idx="31">
                  <c:v>8197.7531087320822</c:v>
                </c:pt>
                <c:pt idx="32">
                  <c:v>8406.565548332268</c:v>
                </c:pt>
                <c:pt idx="33">
                  <c:v>9172.9662270439985</c:v>
                </c:pt>
                <c:pt idx="34">
                  <c:v>9830.577881999794</c:v>
                </c:pt>
                <c:pt idx="35">
                  <c:v>11035.672930706753</c:v>
                </c:pt>
                <c:pt idx="36">
                  <c:v>12187.348338806851</c:v>
                </c:pt>
                <c:pt idx="37">
                  <c:v>15554.326332951152</c:v>
                </c:pt>
                <c:pt idx="38">
                  <c:v>18758.256633573357</c:v>
                </c:pt>
                <c:pt idx="39">
                  <c:v>22667.783704267065</c:v>
                </c:pt>
                <c:pt idx="40">
                  <c:v>22796.28060381013</c:v>
                </c:pt>
                <c:pt idx="41">
                  <c:v>24657.925232302783</c:v>
                </c:pt>
                <c:pt idx="42">
                  <c:v>21943.883601828813</c:v>
                </c:pt>
                <c:pt idx="43">
                  <c:v>19175.621354136372</c:v>
                </c:pt>
                <c:pt idx="44">
                  <c:v>16112.354240765824</c:v>
                </c:pt>
                <c:pt idx="45">
                  <c:v>15868.146714417811</c:v>
                </c:pt>
                <c:pt idx="46">
                  <c:v>15075.896401939384</c:v>
                </c:pt>
                <c:pt idx="47">
                  <c:v>14642.224382875616</c:v>
                </c:pt>
              </c:numCache>
            </c:numRef>
          </c:val>
          <c:smooth val="0"/>
          <c:extLst>
            <c:ext xmlns:c16="http://schemas.microsoft.com/office/drawing/2014/chart" uri="{C3380CC4-5D6E-409C-BE32-E72D297353CC}">
              <c16:uniqueId val="{00000001-F23A-4EEC-A725-6FD2D1F32AEA}"/>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3213209917151947"/>
          <c:y val="0.13771701067472863"/>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Mortgage repossessions forecast</a:t>
            </a:r>
          </a:p>
        </c:rich>
      </c:tx>
      <c:layout>
        <c:manualLayout>
          <c:xMode val="edge"/>
          <c:yMode val="edge"/>
          <c:x val="1.102777087939092E-2"/>
          <c:y val="1.8255034328807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6546810004573862E-2"/>
          <c:y val="0.15357047629109449"/>
          <c:w val="0.91127581151062398"/>
          <c:h val="0.68500542979465961"/>
        </c:manualLayout>
      </c:layout>
      <c:lineChart>
        <c:grouping val="standard"/>
        <c:varyColors val="0"/>
        <c:ser>
          <c:idx val="0"/>
          <c:order val="0"/>
          <c:spPr>
            <a:ln w="38100" cap="rnd">
              <a:solidFill>
                <a:srgbClr val="BD1B21"/>
              </a:solidFill>
              <a:prstDash val="solid"/>
              <a:round/>
            </a:ln>
            <a:effectLst/>
          </c:spPr>
          <c:marker>
            <c:symbol val="none"/>
          </c:marker>
          <c:cat>
            <c:numRef>
              <c:f>'Calc (2)'!$A$41:$A$120</c:f>
              <c:numCache>
                <c:formatCode>m/d/yyyy</c:formatCode>
                <c:ptCount val="80"/>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pt idx="48">
                  <c:v>40575</c:v>
                </c:pt>
                <c:pt idx="49">
                  <c:v>40664</c:v>
                </c:pt>
                <c:pt idx="50">
                  <c:v>40756</c:v>
                </c:pt>
                <c:pt idx="51">
                  <c:v>40848</c:v>
                </c:pt>
                <c:pt idx="52">
                  <c:v>40940</c:v>
                </c:pt>
                <c:pt idx="53">
                  <c:v>41030</c:v>
                </c:pt>
                <c:pt idx="54">
                  <c:v>41122</c:v>
                </c:pt>
                <c:pt idx="55">
                  <c:v>41214</c:v>
                </c:pt>
                <c:pt idx="56">
                  <c:v>41306</c:v>
                </c:pt>
                <c:pt idx="57">
                  <c:v>41395</c:v>
                </c:pt>
                <c:pt idx="58">
                  <c:v>41487</c:v>
                </c:pt>
                <c:pt idx="59">
                  <c:v>41579</c:v>
                </c:pt>
                <c:pt idx="60">
                  <c:v>41671</c:v>
                </c:pt>
                <c:pt idx="61">
                  <c:v>41760</c:v>
                </c:pt>
                <c:pt idx="62">
                  <c:v>41852</c:v>
                </c:pt>
                <c:pt idx="63">
                  <c:v>41944</c:v>
                </c:pt>
                <c:pt idx="64">
                  <c:v>42036</c:v>
                </c:pt>
                <c:pt idx="65">
                  <c:v>42125</c:v>
                </c:pt>
                <c:pt idx="66">
                  <c:v>42217</c:v>
                </c:pt>
                <c:pt idx="67">
                  <c:v>42309</c:v>
                </c:pt>
                <c:pt idx="68">
                  <c:v>42401</c:v>
                </c:pt>
                <c:pt idx="69">
                  <c:v>42491</c:v>
                </c:pt>
                <c:pt idx="70">
                  <c:v>42583</c:v>
                </c:pt>
                <c:pt idx="71">
                  <c:v>42675</c:v>
                </c:pt>
                <c:pt idx="72">
                  <c:v>42767</c:v>
                </c:pt>
                <c:pt idx="73">
                  <c:v>42856</c:v>
                </c:pt>
                <c:pt idx="74">
                  <c:v>42948</c:v>
                </c:pt>
                <c:pt idx="75">
                  <c:v>43040</c:v>
                </c:pt>
                <c:pt idx="76">
                  <c:v>43132</c:v>
                </c:pt>
                <c:pt idx="77">
                  <c:v>43221</c:v>
                </c:pt>
                <c:pt idx="78">
                  <c:v>43313</c:v>
                </c:pt>
                <c:pt idx="79">
                  <c:v>43405</c:v>
                </c:pt>
              </c:numCache>
            </c:numRef>
          </c:cat>
          <c:val>
            <c:numRef>
              <c:f>'Calc (2)'!$P$41:$P$120</c:f>
              <c:numCache>
                <c:formatCode>#,##0</c:formatCode>
                <c:ptCount val="80"/>
                <c:pt idx="0">
                  <c:v>13400</c:v>
                </c:pt>
                <c:pt idx="1">
                  <c:v>13000</c:v>
                </c:pt>
                <c:pt idx="2">
                  <c:v>11850</c:v>
                </c:pt>
                <c:pt idx="3">
                  <c:v>10700</c:v>
                </c:pt>
                <c:pt idx="4">
                  <c:v>9900</c:v>
                </c:pt>
                <c:pt idx="5">
                  <c:v>9100</c:v>
                </c:pt>
                <c:pt idx="6">
                  <c:v>8450</c:v>
                </c:pt>
                <c:pt idx="7">
                  <c:v>7800</c:v>
                </c:pt>
                <c:pt idx="8">
                  <c:v>7500</c:v>
                </c:pt>
                <c:pt idx="9">
                  <c:v>7200</c:v>
                </c:pt>
                <c:pt idx="10">
                  <c:v>6350</c:v>
                </c:pt>
                <c:pt idx="11">
                  <c:v>5500</c:v>
                </c:pt>
                <c:pt idx="12">
                  <c:v>4750</c:v>
                </c:pt>
                <c:pt idx="13">
                  <c:v>4000</c:v>
                </c:pt>
                <c:pt idx="14">
                  <c:v>3350</c:v>
                </c:pt>
                <c:pt idx="15">
                  <c:v>2700</c:v>
                </c:pt>
                <c:pt idx="16">
                  <c:v>2650</c:v>
                </c:pt>
                <c:pt idx="17">
                  <c:v>2600</c:v>
                </c:pt>
                <c:pt idx="18">
                  <c:v>2600</c:v>
                </c:pt>
                <c:pt idx="19">
                  <c:v>2600</c:v>
                </c:pt>
                <c:pt idx="20">
                  <c:v>2550</c:v>
                </c:pt>
                <c:pt idx="21">
                  <c:v>2500</c:v>
                </c:pt>
                <c:pt idx="22">
                  <c:v>3000</c:v>
                </c:pt>
                <c:pt idx="23">
                  <c:v>3500</c:v>
                </c:pt>
                <c:pt idx="24">
                  <c:v>4700</c:v>
                </c:pt>
                <c:pt idx="25">
                  <c:v>5900</c:v>
                </c:pt>
                <c:pt idx="26">
                  <c:v>5850</c:v>
                </c:pt>
                <c:pt idx="27">
                  <c:v>5800</c:v>
                </c:pt>
                <c:pt idx="28">
                  <c:v>6900</c:v>
                </c:pt>
                <c:pt idx="29">
                  <c:v>8000</c:v>
                </c:pt>
                <c:pt idx="30">
                  <c:v>8200</c:v>
                </c:pt>
                <c:pt idx="31">
                  <c:v>8400</c:v>
                </c:pt>
                <c:pt idx="32">
                  <c:v>9100</c:v>
                </c:pt>
                <c:pt idx="33">
                  <c:v>9800</c:v>
                </c:pt>
                <c:pt idx="34">
                  <c:v>11000</c:v>
                </c:pt>
                <c:pt idx="35">
                  <c:v>12200</c:v>
                </c:pt>
                <c:pt idx="36">
                  <c:v>15600</c:v>
                </c:pt>
                <c:pt idx="37">
                  <c:v>18700</c:v>
                </c:pt>
                <c:pt idx="38">
                  <c:v>22600</c:v>
                </c:pt>
                <c:pt idx="39">
                  <c:v>22700</c:v>
                </c:pt>
                <c:pt idx="40">
                  <c:v>24400</c:v>
                </c:pt>
                <c:pt idx="41">
                  <c:v>21900</c:v>
                </c:pt>
                <c:pt idx="42">
                  <c:v>19300</c:v>
                </c:pt>
                <c:pt idx="43">
                  <c:v>16200</c:v>
                </c:pt>
                <c:pt idx="44">
                  <c:v>15900</c:v>
                </c:pt>
                <c:pt idx="45">
                  <c:v>15200</c:v>
                </c:pt>
                <c:pt idx="46">
                  <c:v>14700</c:v>
                </c:pt>
                <c:pt idx="47">
                  <c:v>13700</c:v>
                </c:pt>
                <c:pt idx="48">
                  <c:v>14200</c:v>
                </c:pt>
                <c:pt idx="49">
                  <c:v>14500</c:v>
                </c:pt>
                <c:pt idx="50">
                  <c:v>14700</c:v>
                </c:pt>
                <c:pt idx="51">
                  <c:v>13900</c:v>
                </c:pt>
                <c:pt idx="52">
                  <c:v>13900</c:v>
                </c:pt>
                <c:pt idx="53">
                  <c:v>13500</c:v>
                </c:pt>
                <c:pt idx="54">
                  <c:v>13000</c:v>
                </c:pt>
                <c:pt idx="55">
                  <c:v>11500</c:v>
                </c:pt>
                <c:pt idx="56">
                  <c:v>11100</c:v>
                </c:pt>
                <c:pt idx="57">
                  <c:v>10300</c:v>
                </c:pt>
                <c:pt idx="58">
                  <c:v>9900</c:v>
                </c:pt>
                <c:pt idx="59">
                  <c:v>8400</c:v>
                </c:pt>
                <c:pt idx="60">
                  <c:v>8500</c:v>
                </c:pt>
                <c:pt idx="61">
                  <c:v>7880</c:v>
                </c:pt>
                <c:pt idx="62">
                  <c:v>7150</c:v>
                </c:pt>
                <c:pt idx="63">
                  <c:v>6170</c:v>
                </c:pt>
                <c:pt idx="64">
                  <c:v>4880</c:v>
                </c:pt>
                <c:pt idx="65">
                  <c:v>2500</c:v>
                </c:pt>
                <c:pt idx="66">
                  <c:v>2490</c:v>
                </c:pt>
                <c:pt idx="67">
                  <c:v>2170</c:v>
                </c:pt>
                <c:pt idx="68">
                  <c:v>2110</c:v>
                </c:pt>
                <c:pt idx="69">
                  <c:v>1890</c:v>
                </c:pt>
                <c:pt idx="70">
                  <c:v>1860</c:v>
                </c:pt>
                <c:pt idx="71">
                  <c:v>1800</c:v>
                </c:pt>
                <c:pt idx="72">
                  <c:v>1880</c:v>
                </c:pt>
                <c:pt idx="73">
                  <c:v>1800</c:v>
                </c:pt>
                <c:pt idx="74">
                  <c:v>1950</c:v>
                </c:pt>
                <c:pt idx="75">
                  <c:v>1790</c:v>
                </c:pt>
                <c:pt idx="76">
                  <c:v>1910</c:v>
                </c:pt>
                <c:pt idx="77">
                  <c:v>1680</c:v>
                </c:pt>
                <c:pt idx="78">
                  <c:v>1690</c:v>
                </c:pt>
                <c:pt idx="79">
                  <c:v>1690</c:v>
                </c:pt>
              </c:numCache>
            </c:numRef>
          </c:val>
          <c:smooth val="0"/>
          <c:extLst>
            <c:ext xmlns:c16="http://schemas.microsoft.com/office/drawing/2014/chart" uri="{C3380CC4-5D6E-409C-BE32-E72D297353CC}">
              <c16:uniqueId val="{00000000-5E28-42CD-BE40-6E31B01A4CD0}"/>
            </c:ext>
          </c:extLst>
        </c:ser>
        <c:dLbls>
          <c:showLegendKey val="0"/>
          <c:showVal val="0"/>
          <c:showCatName val="0"/>
          <c:showSerName val="0"/>
          <c:showPercent val="0"/>
          <c:showBubbleSize val="0"/>
        </c:dLbls>
        <c:smooth val="0"/>
        <c:axId val="1230957920"/>
        <c:axId val="1230961280"/>
      </c:lineChart>
      <c:dateAx>
        <c:axId val="123095792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61280"/>
        <c:crosses val="autoZero"/>
        <c:auto val="1"/>
        <c:lblOffset val="100"/>
        <c:baseTimeUnit val="months"/>
        <c:majorUnit val="24"/>
        <c:majorTimeUnit val="months"/>
      </c:dateAx>
      <c:valAx>
        <c:axId val="123096128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5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spPr>
            <a:ln w="28575" cap="rnd">
              <a:solidFill>
                <a:schemeClr val="accent1"/>
              </a:solidFill>
              <a:round/>
            </a:ln>
            <a:effectLst/>
          </c:spPr>
          <c:marker>
            <c:symbol val="none"/>
          </c:marker>
          <c:cat>
            <c:numRef>
              <c:f>'Calc (2)'!$A$117:$A$168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 (2)'!$I$117:$I$168</c:f>
              <c:numCache>
                <c:formatCode>#,##0.00</c:formatCode>
                <c:ptCount val="52"/>
                <c:pt idx="0">
                  <c:v>0.17411121239744759</c:v>
                </c:pt>
                <c:pt idx="1">
                  <c:v>0.15314494074749316</c:v>
                </c:pt>
                <c:pt idx="2">
                  <c:v>0.1541970802919708</c:v>
                </c:pt>
                <c:pt idx="3">
                  <c:v>0.1546203110704483</c:v>
                </c:pt>
                <c:pt idx="4">
                  <c:v>0.18115279048490393</c:v>
                </c:pt>
                <c:pt idx="5">
                  <c:v>0.17550274223034734</c:v>
                </c:pt>
                <c:pt idx="6">
                  <c:v>0.19505494505494506</c:v>
                </c:pt>
                <c:pt idx="7">
                  <c:v>0.18156934306569342</c:v>
                </c:pt>
                <c:pt idx="8">
                  <c:v>0.15602189781021897</c:v>
                </c:pt>
                <c:pt idx="9">
                  <c:v>2.0128087831655993E-2</c:v>
                </c:pt>
                <c:pt idx="10">
                  <c:v>3.385178408051235E-2</c:v>
                </c:pt>
                <c:pt idx="11">
                  <c:v>3.0109489051094892E-2</c:v>
                </c:pt>
                <c:pt idx="12">
                  <c:v>3.4608378870673952E-2</c:v>
                </c:pt>
                <c:pt idx="13">
                  <c:v>4.0871934604904632E-2</c:v>
                </c:pt>
                <c:pt idx="14">
                  <c:v>6.630336058128973E-2</c:v>
                </c:pt>
                <c:pt idx="15">
                  <c:v>6.5514103730664242E-2</c:v>
                </c:pt>
                <c:pt idx="16">
                  <c:v>9.4717668488160295E-2</c:v>
                </c:pt>
                <c:pt idx="17">
                  <c:v>0.10756608933454877</c:v>
                </c:pt>
                <c:pt idx="18">
                  <c:v>0.11668185961713765</c:v>
                </c:pt>
                <c:pt idx="19">
                  <c:v>9.9634369287020116E-2</c:v>
                </c:pt>
                <c:pt idx="20">
                  <c:v>0.11580882352941177</c:v>
                </c:pt>
                <c:pt idx="21">
                  <c:v>0.11265004616805172</c:v>
                </c:pt>
                <c:pt idx="22">
                  <c:v>0.10399257195914577</c:v>
                </c:pt>
                <c:pt idx="23">
                  <c:v>0.10976744186046512</c:v>
                </c:pt>
                <c:pt idx="24">
                  <c:v>0.1431107063535578</c:v>
                </c:pt>
                <c:pt idx="25">
                  <c:v>0.15684309194346224</c:v>
                </c:pt>
              </c:numCache>
            </c:numRef>
          </c:val>
          <c:smooth val="0"/>
          <c:extLst>
            <c:ext xmlns:c16="http://schemas.microsoft.com/office/drawing/2014/chart" uri="{C3380CC4-5D6E-409C-BE32-E72D297353CC}">
              <c16:uniqueId val="{00000000-C22E-4AE6-A4E7-08790F463ABD}"/>
            </c:ext>
          </c:extLst>
        </c:ser>
        <c:ser>
          <c:idx val="1"/>
          <c:order val="1"/>
          <c:spPr>
            <a:ln w="28575" cap="rnd">
              <a:solidFill>
                <a:schemeClr val="accent2"/>
              </a:solidFill>
              <a:round/>
            </a:ln>
            <a:effectLst/>
          </c:spPr>
          <c:marker>
            <c:symbol val="none"/>
          </c:marker>
          <c:cat>
            <c:numRef>
              <c:f>'Calc (2)'!$A$117:$A$168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 (2)'!$J$116:$J$167</c:f>
              <c:numCache>
                <c:formatCode>0.00</c:formatCode>
                <c:ptCount val="52"/>
                <c:pt idx="0">
                  <c:v>0.17531701256126245</c:v>
                </c:pt>
                <c:pt idx="1">
                  <c:v>0.16216801712779971</c:v>
                </c:pt>
                <c:pt idx="2">
                  <c:v>0.17269319632054364</c:v>
                </c:pt>
                <c:pt idx="3">
                  <c:v>0.15178669097538741</c:v>
                </c:pt>
                <c:pt idx="4">
                  <c:v>0.15509613977070841</c:v>
                </c:pt>
                <c:pt idx="5">
                  <c:v>0.1606210473417434</c:v>
                </c:pt>
                <c:pt idx="6">
                  <c:v>0.17799634034766695</c:v>
                </c:pt>
                <c:pt idx="7">
                  <c:v>0.17490026276571366</c:v>
                </c:pt>
                <c:pt idx="8">
                  <c:v>0.19108701475246265</c:v>
                </c:pt>
                <c:pt idx="9">
                  <c:v>0.18055824042137908</c:v>
                </c:pt>
                <c:pt idx="10">
                  <c:v>0.15757299270072991</c:v>
                </c:pt>
                <c:pt idx="11">
                  <c:v>0.03</c:v>
                </c:pt>
                <c:pt idx="12">
                  <c:v>3.440988106129917E-2</c:v>
                </c:pt>
                <c:pt idx="13">
                  <c:v>3.280440059836652E-2</c:v>
                </c:pt>
                <c:pt idx="14">
                  <c:v>3.5261407602409152E-2</c:v>
                </c:pt>
                <c:pt idx="15">
                  <c:v>3.9240308115324862E-2</c:v>
                </c:pt>
                <c:pt idx="16">
                  <c:v>6.4123524069028159E-2</c:v>
                </c:pt>
                <c:pt idx="17">
                  <c:v>6.5119797619667449E-2</c:v>
                </c:pt>
                <c:pt idx="18">
                  <c:v>9.1072800078229751E-2</c:v>
                </c:pt>
                <c:pt idx="19">
                  <c:v>0.10678604340700669</c:v>
                </c:pt>
                <c:pt idx="20">
                  <c:v>0.11626253418413855</c:v>
                </c:pt>
                <c:pt idx="21">
                  <c:v>0.10079458019961372</c:v>
                </c:pt>
                <c:pt idx="22">
                  <c:v>0.11843336649102054</c:v>
                </c:pt>
                <c:pt idx="23">
                  <c:v>0.11965316251154202</c:v>
                </c:pt>
                <c:pt idx="24">
                  <c:v>0.1124728585868718</c:v>
                </c:pt>
                <c:pt idx="25">
                  <c:v>0.1171764807497139</c:v>
                </c:pt>
                <c:pt idx="26">
                  <c:v>0.14548156147568708</c:v>
                </c:pt>
                <c:pt idx="27">
                  <c:v>0.15645791094122996</c:v>
                </c:pt>
                <c:pt idx="28">
                  <c:v>0.15581894187498155</c:v>
                </c:pt>
                <c:pt idx="29">
                  <c:v>0.15844815010249202</c:v>
                </c:pt>
                <c:pt idx="30">
                  <c:v>0.15806110785428426</c:v>
                </c:pt>
                <c:pt idx="31">
                  <c:v>0.15722637689680963</c:v>
                </c:pt>
                <c:pt idx="32">
                  <c:v>0.15575537880161788</c:v>
                </c:pt>
                <c:pt idx="33">
                  <c:v>0.15390347388822911</c:v>
                </c:pt>
                <c:pt idx="34">
                  <c:v>0.15202718479561994</c:v>
                </c:pt>
                <c:pt idx="35">
                  <c:v>0.15018973246356782</c:v>
                </c:pt>
                <c:pt idx="36">
                  <c:v>0.14847202051409394</c:v>
                </c:pt>
                <c:pt idx="37">
                  <c:v>0.14721781018203539</c:v>
                </c:pt>
                <c:pt idx="38">
                  <c:v>0.14615691531197272</c:v>
                </c:pt>
                <c:pt idx="39">
                  <c:v>0.14487599722467526</c:v>
                </c:pt>
                <c:pt idx="40">
                  <c:v>0.14327514192428759</c:v>
                </c:pt>
                <c:pt idx="41">
                  <c:v>0.14136956878088458</c:v>
                </c:pt>
                <c:pt idx="42">
                  <c:v>0.13929097797256754</c:v>
                </c:pt>
                <c:pt idx="43">
                  <c:v>0.13761737343775285</c:v>
                </c:pt>
                <c:pt idx="44">
                  <c:v>0.13598598597944603</c:v>
                </c:pt>
                <c:pt idx="45">
                  <c:v>0.13441780715909563</c:v>
                </c:pt>
                <c:pt idx="46">
                  <c:v>0.13312053107406563</c:v>
                </c:pt>
                <c:pt idx="47">
                  <c:v>0.1321638595763748</c:v>
                </c:pt>
                <c:pt idx="48">
                  <c:v>0.1315094524325596</c:v>
                </c:pt>
                <c:pt idx="49">
                  <c:v>0.13092800813613736</c:v>
                </c:pt>
                <c:pt idx="50">
                  <c:v>0.13036529492126844</c:v>
                </c:pt>
                <c:pt idx="51">
                  <c:v>0.12981840650957049</c:v>
                </c:pt>
              </c:numCache>
            </c:numRef>
          </c:val>
          <c:smooth val="0"/>
          <c:extLst>
            <c:ext xmlns:c16="http://schemas.microsoft.com/office/drawing/2014/chart" uri="{C3380CC4-5D6E-409C-BE32-E72D297353CC}">
              <c16:uniqueId val="{00000001-C22E-4AE6-A4E7-08790F463ABD}"/>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3213209917151947"/>
          <c:y val="0.13771701067472863"/>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1"/>
          <c:order val="1"/>
          <c:spPr>
            <a:ln w="28575" cap="rnd">
              <a:solidFill>
                <a:schemeClr val="accent2"/>
              </a:solidFill>
              <a:round/>
            </a:ln>
            <a:effectLst/>
          </c:spPr>
          <c:marker>
            <c:symbol val="none"/>
          </c:marker>
          <c:cat>
            <c:numRef>
              <c:f>'Calc (2)'!$A$109:$A$288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 (2)'!$V$109:$V$288</c:f>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0.14311070635355777</c:v>
                </c:pt>
                <c:pt idx="33">
                  <c:v>0.15684309194346224</c:v>
                </c:pt>
                <c:pt idx="34">
                  <c:v>0.16745477661717528</c:v>
                </c:pt>
                <c:pt idx="35">
                  <c:v>0.16567570122280179</c:v>
                </c:pt>
                <c:pt idx="36">
                  <c:v>0.16746891958845456</c:v>
                </c:pt>
                <c:pt idx="37">
                  <c:v>0.16615996881261264</c:v>
                </c:pt>
                <c:pt idx="38">
                  <c:v>0.16447685821052158</c:v>
                </c:pt>
                <c:pt idx="39">
                  <c:v>0.16221976052445813</c:v>
                </c:pt>
                <c:pt idx="40">
                  <c:v>0.15965224308134102</c:v>
                </c:pt>
                <c:pt idx="41">
                  <c:v>0.15713800040588338</c:v>
                </c:pt>
                <c:pt idx="42">
                  <c:v>0.15473387256053281</c:v>
                </c:pt>
                <c:pt idx="43">
                  <c:v>0.15251497262250954</c:v>
                </c:pt>
                <c:pt idx="44">
                  <c:v>0.15082572969851932</c:v>
                </c:pt>
                <c:pt idx="45">
                  <c:v>0.14938064311986507</c:v>
                </c:pt>
                <c:pt idx="46">
                  <c:v>0.14775192479852406</c:v>
                </c:pt>
                <c:pt idx="47">
                  <c:v>0.1458348760781884</c:v>
                </c:pt>
                <c:pt idx="48">
                  <c:v>0.14364268928038965</c:v>
                </c:pt>
                <c:pt idx="49">
                  <c:v>0.1413067064079048</c:v>
                </c:pt>
                <c:pt idx="50">
                  <c:v>0.13940973164490525</c:v>
                </c:pt>
                <c:pt idx="51">
                  <c:v>0.13757998557953571</c:v>
                </c:pt>
                <c:pt idx="52">
                  <c:v>0.13583586311818563</c:v>
                </c:pt>
                <c:pt idx="53">
                  <c:v>0.1343844642516768</c:v>
                </c:pt>
                <c:pt idx="54">
                  <c:v>0.13329322449917627</c:v>
                </c:pt>
                <c:pt idx="55">
                  <c:v>0.13252084803467953</c:v>
                </c:pt>
                <c:pt idx="56">
                  <c:v>0.13183423965224841</c:v>
                </c:pt>
                <c:pt idx="57">
                  <c:v>0.13117739789672753</c:v>
                </c:pt>
                <c:pt idx="58">
                  <c:v>0.13054623305906363</c:v>
                </c:pt>
                <c:pt idx="59">
                  <c:v>0.12990883339048709</c:v>
                </c:pt>
                <c:pt idx="60">
                  <c:v>0.12930991362596372</c:v>
                </c:pt>
                <c:pt idx="61">
                  <c:v>0.12878603448229511</c:v>
                </c:pt>
                <c:pt idx="62">
                  <c:v>0.12840830297059685</c:v>
                </c:pt>
                <c:pt idx="63">
                  <c:v>0.12802487310953839</c:v>
                </c:pt>
                <c:pt idx="64">
                  <c:v>0.12767645894146923</c:v>
                </c:pt>
                <c:pt idx="65">
                  <c:v>0.12735395411182707</c:v>
                </c:pt>
                <c:pt idx="66">
                  <c:v>0.12705260921199987</c:v>
                </c:pt>
                <c:pt idx="67">
                  <c:v>0.12674508861930794</c:v>
                </c:pt>
                <c:pt idx="68">
                  <c:v>0.12646703027221007</c:v>
                </c:pt>
                <c:pt idx="69">
                  <c:v>0.12621419257093455</c:v>
                </c:pt>
                <c:pt idx="70">
                  <c:v>0.12598737182082706</c:v>
                </c:pt>
                <c:pt idx="71">
                  <c:v>0.12574928321961937</c:v>
                </c:pt>
                <c:pt idx="72">
                  <c:v>0.1255372944269387</c:v>
                </c:pt>
                <c:pt idx="73">
                  <c:v>0.12534564826856834</c:v>
                </c:pt>
                <c:pt idx="74">
                  <c:v>0.1251721136760611</c:v>
                </c:pt>
                <c:pt idx="75">
                  <c:v>0.12498426273603988</c:v>
                </c:pt>
                <c:pt idx="76">
                  <c:v>0.12481761114248842</c:v>
                </c:pt>
                <c:pt idx="77">
                  <c:v>0.1246700183879357</c:v>
                </c:pt>
                <c:pt idx="78">
                  <c:v>0.12453998442291878</c:v>
                </c:pt>
                <c:pt idx="79">
                  <c:v>0.12439767111604697</c:v>
                </c:pt>
                <c:pt idx="80">
                  <c:v>0.12428216948086873</c:v>
                </c:pt>
                <c:pt idx="81">
                  <c:v>0.1241754722128187</c:v>
                </c:pt>
                <c:pt idx="82">
                  <c:v>0.1240791083553457</c:v>
                </c:pt>
                <c:pt idx="83">
                  <c:v>0.12399358597281972</c:v>
                </c:pt>
                <c:pt idx="84">
                  <c:v>0.12391658678888368</c:v>
                </c:pt>
                <c:pt idx="85">
                  <c:v>0.12384759468899151</c:v>
                </c:pt>
                <c:pt idx="86">
                  <c:v>0.1237867620715529</c:v>
                </c:pt>
                <c:pt idx="87">
                  <c:v>0.12373331243722054</c:v>
                </c:pt>
                <c:pt idx="88">
                  <c:v>0.12368680728300445</c:v>
                </c:pt>
                <c:pt idx="89">
                  <c:v>0.12364715647978086</c:v>
                </c:pt>
                <c:pt idx="90">
                  <c:v>0.1236154673418355</c:v>
                </c:pt>
                <c:pt idx="91">
                  <c:v>0.12359250794200917</c:v>
                </c:pt>
                <c:pt idx="92">
                  <c:v>0.1235752258482804</c:v>
                </c:pt>
                <c:pt idx="93">
                  <c:v>0.12356389454520307</c:v>
                </c:pt>
                <c:pt idx="94">
                  <c:v>0.12355813390437438</c:v>
                </c:pt>
                <c:pt idx="95">
                  <c:v>0.12355793642802154</c:v>
                </c:pt>
                <c:pt idx="96">
                  <c:v>0.12356269686331302</c:v>
                </c:pt>
                <c:pt idx="97">
                  <c:v>0.12357247881603255</c:v>
                </c:pt>
                <c:pt idx="98">
                  <c:v>0.12358785472968963</c:v>
                </c:pt>
                <c:pt idx="99">
                  <c:v>0.12360887571744794</c:v>
                </c:pt>
                <c:pt idx="100">
                  <c:v>0.12363395215986393</c:v>
                </c:pt>
                <c:pt idx="101">
                  <c:v>0.12366253937298702</c:v>
                </c:pt>
                <c:pt idx="102">
                  <c:v>0.12369406080558908</c:v>
                </c:pt>
                <c:pt idx="103">
                  <c:v>0.12372651573276759</c:v>
                </c:pt>
                <c:pt idx="104">
                  <c:v>0.12376194847110322</c:v>
                </c:pt>
                <c:pt idx="105">
                  <c:v>0.12380092120199905</c:v>
                </c:pt>
                <c:pt idx="106">
                  <c:v>0.12384265131065318</c:v>
                </c:pt>
                <c:pt idx="107">
                  <c:v>0.12388739938096627</c:v>
                </c:pt>
                <c:pt idx="108">
                  <c:v>0.12393482714336897</c:v>
                </c:pt>
                <c:pt idx="109">
                  <c:v>0.12398520902871171</c:v>
                </c:pt>
                <c:pt idx="110">
                  <c:v>0.12403790583395283</c:v>
                </c:pt>
                <c:pt idx="111">
                  <c:v>0.12409306547812907</c:v>
                </c:pt>
                <c:pt idx="112">
                  <c:v>0.12415031144639285</c:v>
                </c:pt>
                <c:pt idx="113">
                  <c:v>0.12420968865858306</c:v>
                </c:pt>
                <c:pt idx="114">
                  <c:v>0.12427105241436631</c:v>
                </c:pt>
                <c:pt idx="115">
                  <c:v>0.12433416696156049</c:v>
                </c:pt>
                <c:pt idx="116">
                  <c:v>0.12439974081601807</c:v>
                </c:pt>
                <c:pt idx="117">
                  <c:v>0.12446676946106743</c:v>
                </c:pt>
                <c:pt idx="118">
                  <c:v>0.12453535639566583</c:v>
                </c:pt>
                <c:pt idx="119">
                  <c:v>0.12460572255637858</c:v>
                </c:pt>
                <c:pt idx="120">
                  <c:v>0.12467755200411482</c:v>
                </c:pt>
                <c:pt idx="121">
                  <c:v>0.1247504945824878</c:v>
                </c:pt>
                <c:pt idx="122">
                  <c:v>0.12482508857601664</c:v>
                </c:pt>
                <c:pt idx="123">
                  <c:v>0.12490091102040847</c:v>
                </c:pt>
                <c:pt idx="124">
                  <c:v>0.12497803405800333</c:v>
                </c:pt>
                <c:pt idx="125">
                  <c:v>0.12505606442970882</c:v>
                </c:pt>
                <c:pt idx="126">
                  <c:v>0.12513580718876213</c:v>
                </c:pt>
                <c:pt idx="127">
                  <c:v>0.12521600860002352</c:v>
                </c:pt>
                <c:pt idx="128">
                  <c:v>0.1252971762550121</c:v>
                </c:pt>
                <c:pt idx="129">
                  <c:v>0.12537967628736285</c:v>
                </c:pt>
                <c:pt idx="130">
                  <c:v>0.12546280440714414</c:v>
                </c:pt>
                <c:pt idx="131">
                  <c:v>0.12554724321703883</c:v>
                </c:pt>
                <c:pt idx="132">
                  <c:v>0.12563228356481387</c:v>
                </c:pt>
                <c:pt idx="133">
                  <c:v>0.12571859969683907</c:v>
                </c:pt>
                <c:pt idx="134">
                  <c:v>0.12580533508408823</c:v>
                </c:pt>
                <c:pt idx="135">
                  <c:v>0.12589266000054064</c:v>
                </c:pt>
                <c:pt idx="136">
                  <c:v>0.12598063357092662</c:v>
                </c:pt>
                <c:pt idx="137">
                  <c:v>0.12606917673482987</c:v>
                </c:pt>
                <c:pt idx="138">
                  <c:v>0.12615830201933501</c:v>
                </c:pt>
                <c:pt idx="139">
                  <c:v>0.12624797012578226</c:v>
                </c:pt>
                <c:pt idx="140">
                  <c:v>0.1263381422075005</c:v>
                </c:pt>
                <c:pt idx="141">
                  <c:v>0.12642886383122673</c:v>
                </c:pt>
                <c:pt idx="142">
                  <c:v>0.12651732285006501</c:v>
                </c:pt>
                <c:pt idx="143">
                  <c:v>0.12659893170547842</c:v>
                </c:pt>
                <c:pt idx="144">
                  <c:v>0.12668090171297583</c:v>
                </c:pt>
                <c:pt idx="145">
                  <c:v>0.12676259955910538</c:v>
                </c:pt>
                <c:pt idx="146">
                  <c:v>0.12684539061012806</c:v>
                </c:pt>
                <c:pt idx="147">
                  <c:v>0.12692871891359805</c:v>
                </c:pt>
                <c:pt idx="148">
                  <c:v>0.12701214780517764</c:v>
                </c:pt>
                <c:pt idx="149">
                  <c:v>0.12709405725799353</c:v>
                </c:pt>
                <c:pt idx="150">
                  <c:v>0.12717652413536226</c:v>
                </c:pt>
                <c:pt idx="151">
                  <c:v>0.12725973606969201</c:v>
                </c:pt>
                <c:pt idx="152">
                  <c:v>0.1273438342810109</c:v>
                </c:pt>
                <c:pt idx="153">
                  <c:v>0.12742835031390229</c:v>
                </c:pt>
                <c:pt idx="154">
                  <c:v>0.127513093480773</c:v>
                </c:pt>
                <c:pt idx="155">
                  <c:v>0.12759856162574693</c:v>
                </c:pt>
                <c:pt idx="156">
                  <c:v>0.12768456232897951</c:v>
                </c:pt>
                <c:pt idx="157">
                  <c:v>0.12776956795322281</c:v>
                </c:pt>
                <c:pt idx="158">
                  <c:v>0.12785541871710465</c:v>
                </c:pt>
                <c:pt idx="159">
                  <c:v>0.12794117999823965</c:v>
                </c:pt>
                <c:pt idx="160">
                  <c:v>0.12802711247613285</c:v>
                </c:pt>
                <c:pt idx="161">
                  <c:v>0.12811292525411572</c:v>
                </c:pt>
                <c:pt idx="162">
                  <c:v>0.12819901142296811</c:v>
                </c:pt>
                <c:pt idx="163">
                  <c:v>0.12828528652993554</c:v>
                </c:pt>
                <c:pt idx="164">
                  <c:v>0.12837203645161924</c:v>
                </c:pt>
                <c:pt idx="165">
                  <c:v>0.12845898930648228</c:v>
                </c:pt>
                <c:pt idx="166">
                  <c:v>0.12854639971600998</c:v>
                </c:pt>
                <c:pt idx="167">
                  <c:v>0.12863374894248703</c:v>
                </c:pt>
                <c:pt idx="168">
                  <c:v>0.12872179869080275</c:v>
                </c:pt>
                <c:pt idx="169">
                  <c:v>0.12881126383739766</c:v>
                </c:pt>
                <c:pt idx="170">
                  <c:v>0.1289006516160858</c:v>
                </c:pt>
                <c:pt idx="171">
                  <c:v>0.12899057158919577</c:v>
                </c:pt>
                <c:pt idx="172">
                  <c:v>0.12908011253683196</c:v>
                </c:pt>
                <c:pt idx="173">
                  <c:v>0.1291698991982585</c:v>
                </c:pt>
                <c:pt idx="174">
                  <c:v>0.12925940209409845</c:v>
                </c:pt>
                <c:pt idx="175">
                  <c:v>0.12934887604048081</c:v>
                </c:pt>
                <c:pt idx="176">
                  <c:v>0.12943933864336521</c:v>
                </c:pt>
                <c:pt idx="177">
                  <c:v>0.12953069122018823</c:v>
                </c:pt>
                <c:pt idx="178">
                  <c:v>0.12962206963016454</c:v>
                </c:pt>
                <c:pt idx="179">
                  <c:v>0.12971316994853202</c:v>
                </c:pt>
              </c:numCache>
            </c:numRef>
          </c:val>
          <c:smooth val="0"/>
          <c:extLst>
            <c:ext xmlns:c16="http://schemas.microsoft.com/office/drawing/2014/chart" uri="{C3380CC4-5D6E-409C-BE32-E72D297353CC}">
              <c16:uniqueId val="{00000000-4CF2-403C-9BD9-AA3BB08F727E}"/>
            </c:ext>
          </c:extLst>
        </c:ser>
        <c:dLbls>
          <c:showLegendKey val="0"/>
          <c:showVal val="0"/>
          <c:showCatName val="0"/>
          <c:showSerName val="0"/>
          <c:showPercent val="0"/>
          <c:showBubbleSize val="0"/>
        </c:dLbls>
        <c:smooth val="0"/>
        <c:axId val="705151744"/>
        <c:axId val="705157504"/>
        <c:extLst>
          <c:ext xmlns:c15="http://schemas.microsoft.com/office/drawing/2012/chart" uri="{02D57815-91ED-43cb-92C2-25804820EDAC}">
            <c15:filteredLineSeries>
              <c15:ser>
                <c:idx val="0"/>
                <c:order val="0"/>
                <c:tx>
                  <c:v>Actual REPO</c:v>
                </c:tx>
                <c:spPr>
                  <a:ln w="28575" cap="rnd">
                    <a:solidFill>
                      <a:schemeClr val="accent1"/>
                    </a:solidFill>
                    <a:round/>
                  </a:ln>
                  <a:effectLst/>
                </c:spPr>
                <c:marker>
                  <c:symbol val="none"/>
                </c:marker>
                <c:cat>
                  <c:numRef>
                    <c:extLst>
                      <c:ext uri="{02D57815-91ED-43cb-92C2-25804820EDAC}">
                        <c15:formulaRef>
                          <c15:sqref>'Calc (2)'!$A$109:$A$288</c15:sqref>
                        </c15:formulaRef>
                      </c:ext>
                    </c:extLst>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extLst>
                      <c:ext uri="{02D57815-91ED-43cb-92C2-25804820EDAC}">
                        <c15:formulaRef>
                          <c15:sqref>'Calc (2)'!$I$109:$I$288</c15:sqref>
                        </c15:formulaRef>
                      </c:ext>
                    </c:extLst>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numCache>
                  </c:numRef>
                </c:val>
                <c:smooth val="0"/>
                <c:extLst>
                  <c:ext xmlns:c16="http://schemas.microsoft.com/office/drawing/2014/chart" uri="{C3380CC4-5D6E-409C-BE32-E72D297353CC}">
                    <c16:uniqueId val="{00000001-4CF2-403C-9BD9-AA3BB08F727E}"/>
                  </c:ext>
                </c:extLst>
              </c15:ser>
            </c15:filteredLineSeries>
          </c:ext>
        </c:extLst>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36"/>
        <c:majorTimeUnit val="months"/>
      </c:dateAx>
      <c:valAx>
        <c:axId val="705157504"/>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7022319861522761"/>
          <c:y val="3.7584814743611222E-2"/>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 (2)'!$AT$24:$AT$142</c:f>
              <c:numCache>
                <c:formatCode>0.00%</c:formatCode>
                <c:ptCount val="119"/>
                <c:pt idx="0">
                  <c:v>6.916902738432483E-2</c:v>
                </c:pt>
                <c:pt idx="1">
                  <c:v>6.9265085700868742E-2</c:v>
                </c:pt>
                <c:pt idx="2">
                  <c:v>6.9360112097150858E-2</c:v>
                </c:pt>
                <c:pt idx="3">
                  <c:v>6.8906951352662865E-2</c:v>
                </c:pt>
                <c:pt idx="4">
                  <c:v>6.8417066397374396E-2</c:v>
                </c:pt>
                <c:pt idx="5">
                  <c:v>6.8511552928533045E-2</c:v>
                </c:pt>
                <c:pt idx="6">
                  <c:v>6.861900660350273E-2</c:v>
                </c:pt>
                <c:pt idx="7">
                  <c:v>6.216006216006216E-2</c:v>
                </c:pt>
                <c:pt idx="8">
                  <c:v>5.4539295392953928E-2</c:v>
                </c:pt>
                <c:pt idx="9">
                  <c:v>5.3711634546752318E-2</c:v>
                </c:pt>
                <c:pt idx="10">
                  <c:v>5.2790346907993967E-2</c:v>
                </c:pt>
                <c:pt idx="11">
                  <c:v>5.3719806763285027E-2</c:v>
                </c:pt>
                <c:pt idx="12">
                  <c:v>5.4696789536266346E-2</c:v>
                </c:pt>
                <c:pt idx="13">
                  <c:v>5.6522589477801685E-2</c:v>
                </c:pt>
                <c:pt idx="14">
                  <c:v>5.8301158301158298E-2</c:v>
                </c:pt>
                <c:pt idx="15">
                  <c:v>5.5748456790123455E-2</c:v>
                </c:pt>
                <c:pt idx="16">
                  <c:v>5.319969159599075E-2</c:v>
                </c:pt>
                <c:pt idx="17">
                  <c:v>5.4671562627498983E-2</c:v>
                </c:pt>
                <c:pt idx="18">
                  <c:v>5.6325823223570187E-2</c:v>
                </c:pt>
                <c:pt idx="19">
                  <c:v>5.4159049360146254E-2</c:v>
                </c:pt>
                <c:pt idx="20">
                  <c:v>5.1740812379110254E-2</c:v>
                </c:pt>
                <c:pt idx="21">
                  <c:v>4.8816568047337278E-2</c:v>
                </c:pt>
                <c:pt idx="22">
                  <c:v>4.5774647887323945E-2</c:v>
                </c:pt>
                <c:pt idx="23">
                  <c:v>4.6326754385964911E-2</c:v>
                </c:pt>
                <c:pt idx="24">
                  <c:v>4.6987951807228916E-2</c:v>
                </c:pt>
                <c:pt idx="25">
                  <c:v>4.6598322460391424E-2</c:v>
                </c:pt>
                <c:pt idx="26">
                  <c:v>4.6183450930083386E-2</c:v>
                </c:pt>
                <c:pt idx="27">
                  <c:v>4.3123938879456709E-2</c:v>
                </c:pt>
                <c:pt idx="28">
                  <c:v>3.968253968253968E-2</c:v>
                </c:pt>
                <c:pt idx="29">
                  <c:v>3.7008180755746009E-2</c:v>
                </c:pt>
                <c:pt idx="30">
                  <c:v>3.3869602032176122E-2</c:v>
                </c:pt>
                <c:pt idx="31">
                  <c:v>3.0496131087847066E-2</c:v>
                </c:pt>
                <c:pt idx="32">
                  <c:v>2.6574803149606301E-2</c:v>
                </c:pt>
                <c:pt idx="33">
                  <c:v>2.5993133889161354E-2</c:v>
                </c:pt>
                <c:pt idx="34">
                  <c:v>2.5415444770283482E-2</c:v>
                </c:pt>
                <c:pt idx="35">
                  <c:v>2.6735218508997429E-2</c:v>
                </c:pt>
                <c:pt idx="36">
                  <c:v>2.8199566160520606E-2</c:v>
                </c:pt>
                <c:pt idx="37">
                  <c:v>2.7672273467173086E-2</c:v>
                </c:pt>
                <c:pt idx="38">
                  <c:v>2.714440825190011E-2</c:v>
                </c:pt>
                <c:pt idx="39">
                  <c:v>3.0721966205837174E-2</c:v>
                </c:pt>
                <c:pt idx="40">
                  <c:v>3.391472868217054E-2</c:v>
                </c:pt>
                <c:pt idx="41">
                  <c:v>4.2553191489361701E-2</c:v>
                </c:pt>
                <c:pt idx="42">
                  <c:v>5.0127442650807139E-2</c:v>
                </c:pt>
                <c:pt idx="43">
                  <c:v>4.9702633814783348E-2</c:v>
                </c:pt>
                <c:pt idx="44">
                  <c:v>4.9277824978759557E-2</c:v>
                </c:pt>
                <c:pt idx="45">
                  <c:v>5.9024807527801537E-2</c:v>
                </c:pt>
                <c:pt idx="46">
                  <c:v>6.890611541774333E-2</c:v>
                </c:pt>
                <c:pt idx="47">
                  <c:v>7.2087912087912084E-2</c:v>
                </c:pt>
                <c:pt idx="48">
                  <c:v>7.5403949730700179E-2</c:v>
                </c:pt>
                <c:pt idx="49">
                  <c:v>7.8787878787878782E-2</c:v>
                </c:pt>
                <c:pt idx="50">
                  <c:v>8.193979933110368E-2</c:v>
                </c:pt>
                <c:pt idx="51">
                  <c:v>8.8888888888888892E-2</c:v>
                </c:pt>
                <c:pt idx="52">
                  <c:v>9.5387021110242373E-2</c:v>
                </c:pt>
                <c:pt idx="53">
                  <c:v>0.12283464566929134</c:v>
                </c:pt>
                <c:pt idx="54">
                  <c:v>0.13385826771653545</c:v>
                </c:pt>
                <c:pt idx="55">
                  <c:v>0.14986737400530503</c:v>
                </c:pt>
                <c:pt idx="56">
                  <c:v>0.12431544359255203</c:v>
                </c:pt>
                <c:pt idx="57">
                  <c:v>0.11641221374045801</c:v>
                </c:pt>
                <c:pt idx="58">
                  <c:v>0.1012014787430684</c:v>
                </c:pt>
                <c:pt idx="59">
                  <c:v>9.3146718146718141E-2</c:v>
                </c:pt>
                <c:pt idx="60">
                  <c:v>8.1162324649298595E-2</c:v>
                </c:pt>
                <c:pt idx="61">
                  <c:v>8.0916030534351147E-2</c:v>
                </c:pt>
                <c:pt idx="62">
                  <c:v>8.1940700808625339E-2</c:v>
                </c:pt>
                <c:pt idx="63">
                  <c:v>8.1757508342602897E-2</c:v>
                </c:pt>
                <c:pt idx="64">
                  <c:v>7.7929465301478956E-2</c:v>
                </c:pt>
                <c:pt idx="65">
                  <c:v>8.2606166375799886E-2</c:v>
                </c:pt>
                <c:pt idx="66">
                  <c:v>8.569739952718676E-2</c:v>
                </c:pt>
                <c:pt idx="67">
                  <c:v>8.8929219600725959E-2</c:v>
                </c:pt>
                <c:pt idx="68">
                  <c:v>8.6121437422552669E-2</c:v>
                </c:pt>
                <c:pt idx="69">
                  <c:v>8.7366436203645509E-2</c:v>
                </c:pt>
                <c:pt idx="70">
                  <c:v>8.5066162570888462E-2</c:v>
                </c:pt>
                <c:pt idx="71">
                  <c:v>8.1709616593337517E-2</c:v>
                </c:pt>
                <c:pt idx="72">
                  <c:v>7.2830905636478788E-2</c:v>
                </c:pt>
                <c:pt idx="73">
                  <c:v>6.9548872180451124E-2</c:v>
                </c:pt>
                <c:pt idx="74">
                  <c:v>6.6494512588766944E-2</c:v>
                </c:pt>
                <c:pt idx="75">
                  <c:v>6.6265060240963861E-2</c:v>
                </c:pt>
                <c:pt idx="76">
                  <c:v>5.8091286307053944E-2</c:v>
                </c:pt>
                <c:pt idx="77">
                  <c:v>6.1505065123010128E-2</c:v>
                </c:pt>
                <c:pt idx="78">
                  <c:v>6.1004877293489197E-2</c:v>
                </c:pt>
                <c:pt idx="79">
                  <c:v>5.8553763000573252E-2</c:v>
                </c:pt>
                <c:pt idx="80">
                  <c:v>5.3928852373044317E-2</c:v>
                </c:pt>
                <c:pt idx="81">
                  <c:v>4.3888838924363703E-2</c:v>
                </c:pt>
                <c:pt idx="82">
                  <c:v>2.3423592242106248E-2</c:v>
                </c:pt>
                <c:pt idx="83">
                  <c:v>2.3721063160903114E-2</c:v>
                </c:pt>
                <c:pt idx="84">
                  <c:v>2.1370888319873941E-2</c:v>
                </c:pt>
                <c:pt idx="85">
                  <c:v>2.2073438644209645E-2</c:v>
                </c:pt>
                <c:pt idx="86">
                  <c:v>2.029203349796006E-2</c:v>
                </c:pt>
                <c:pt idx="87">
                  <c:v>2.0023683927225751E-2</c:v>
                </c:pt>
                <c:pt idx="88">
                  <c:v>1.9255455712451863E-2</c:v>
                </c:pt>
                <c:pt idx="89">
                  <c:v>2.0718536477848798E-2</c:v>
                </c:pt>
                <c:pt idx="90">
                  <c:v>2.0394289598912305E-2</c:v>
                </c:pt>
                <c:pt idx="91">
                  <c:v>2.2442168258717921E-2</c:v>
                </c:pt>
                <c:pt idx="92">
                  <c:v>2.0823638901814798E-2</c:v>
                </c:pt>
                <c:pt idx="93">
                  <c:v>2.269217060710467E-2</c:v>
                </c:pt>
                <c:pt idx="94">
                  <c:v>2.0319303338171262E-2</c:v>
                </c:pt>
                <c:pt idx="95">
                  <c:v>2.0217729393468119E-2</c:v>
                </c:pt>
                <c:pt idx="96">
                  <c:v>1.8794483985765123E-2</c:v>
                </c:pt>
                <c:pt idx="97">
                  <c:v>2.2898114953162945E-2</c:v>
                </c:pt>
                <c:pt idx="98">
                  <c:v>2.2354173943415996E-2</c:v>
                </c:pt>
                <c:pt idx="99">
                  <c:v>2.6167076167076166E-2</c:v>
                </c:pt>
                <c:pt idx="100">
                  <c:v>2.4692889936716714E-2</c:v>
                </c:pt>
                <c:pt idx="101">
                  <c:v>2.0780167699598978E-2</c:v>
                </c:pt>
                <c:pt idx="102">
                  <c:v>2.5727985030990527E-3</c:v>
                </c:pt>
                <c:pt idx="103">
                  <c:v>4.2963307013469581E-3</c:v>
                </c:pt>
                <c:pt idx="104">
                  <c:v>3.6949949613705071E-3</c:v>
                </c:pt>
                <c:pt idx="105">
                  <c:v>4.2133274198913407E-3</c:v>
                </c:pt>
                <c:pt idx="106">
                  <c:v>5.0767148014440435E-3</c:v>
                </c:pt>
                <c:pt idx="107">
                  <c:v>8.4647495361781077E-3</c:v>
                </c:pt>
                <c:pt idx="108">
                  <c:v>8.4063047285464106E-3</c:v>
                </c:pt>
                <c:pt idx="109">
                  <c:v>1.2749785460340812E-2</c:v>
                </c:pt>
                <c:pt idx="110">
                  <c:v>1.4632936507936508E-2</c:v>
                </c:pt>
                <c:pt idx="111">
                  <c:v>1.5964080818159143E-2</c:v>
                </c:pt>
                <c:pt idx="112">
                  <c:v>1.3418687676966638E-2</c:v>
                </c:pt>
                <c:pt idx="113">
                  <c:v>1.5064562410329985E-2</c:v>
                </c:pt>
                <c:pt idx="114">
                  <c:v>1.3430206957287539E-2</c:v>
                </c:pt>
                <c:pt idx="115">
                  <c:v>1.1259676284306826E-2</c:v>
                </c:pt>
                <c:pt idx="116">
                  <c:v>1.1002331002331002E-2</c:v>
                </c:pt>
                <c:pt idx="117">
                  <c:v>1.401146392502957E-2</c:v>
                </c:pt>
                <c:pt idx="118">
                  <c:v>1.5414082451659978E-2</c:v>
                </c:pt>
              </c:numCache>
            </c:numRef>
          </c:val>
          <c:smooth val="0"/>
          <c:extLst>
            <c:ext xmlns:c16="http://schemas.microsoft.com/office/drawing/2014/chart" uri="{C3380CC4-5D6E-409C-BE32-E72D297353CC}">
              <c16:uniqueId val="{00000000-8651-4384-9C90-D3B335AF5BBF}"/>
            </c:ext>
          </c:extLst>
        </c:ser>
        <c:dLbls>
          <c:showLegendKey val="0"/>
          <c:showVal val="0"/>
          <c:showCatName val="0"/>
          <c:showSerName val="0"/>
          <c:showPercent val="0"/>
          <c:showBubbleSize val="0"/>
        </c:dLbls>
        <c:smooth val="0"/>
        <c:axId val="1611704240"/>
        <c:axId val="1611692240"/>
      </c:lineChart>
      <c:catAx>
        <c:axId val="161170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92240"/>
        <c:crosses val="autoZero"/>
        <c:auto val="1"/>
        <c:lblAlgn val="ctr"/>
        <c:lblOffset val="100"/>
        <c:noMultiLvlLbl val="0"/>
      </c:catAx>
      <c:valAx>
        <c:axId val="1611692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5.8022373214930416E-2"/>
          <c:y val="0.16428571428571426"/>
          <c:w val="0.88086653672368675"/>
          <c:h val="0.69747515636642476"/>
        </c:manualLayout>
      </c:layout>
      <c:lineChart>
        <c:grouping val="standard"/>
        <c:varyColors val="0"/>
        <c:ser>
          <c:idx val="0"/>
          <c:order val="0"/>
          <c:tx>
            <c:v>Actual REPO%</c:v>
          </c:tx>
          <c:spPr>
            <a:ln w="28575" cap="rnd">
              <a:solidFill>
                <a:schemeClr val="accent1"/>
              </a:solidFill>
              <a:round/>
            </a:ln>
            <a:effectLst/>
          </c:spPr>
          <c:marker>
            <c:symbol val="none"/>
          </c:marker>
          <c:cat>
            <c:numRef>
              <c:f>Calc!$A$8:$A$142</c:f>
              <c:numCache>
                <c:formatCode>m/d/yyyy</c:formatCode>
                <c:ptCount val="135"/>
                <c:pt idx="0">
                  <c:v>33178</c:v>
                </c:pt>
                <c:pt idx="1">
                  <c:v>33270</c:v>
                </c:pt>
                <c:pt idx="2">
                  <c:v>33359</c:v>
                </c:pt>
                <c:pt idx="3">
                  <c:v>33451</c:v>
                </c:pt>
                <c:pt idx="4">
                  <c:v>33543</c:v>
                </c:pt>
                <c:pt idx="5">
                  <c:v>33635</c:v>
                </c:pt>
                <c:pt idx="6">
                  <c:v>33725</c:v>
                </c:pt>
                <c:pt idx="7">
                  <c:v>33817</c:v>
                </c:pt>
                <c:pt idx="8">
                  <c:v>33909</c:v>
                </c:pt>
                <c:pt idx="9">
                  <c:v>34001</c:v>
                </c:pt>
                <c:pt idx="10">
                  <c:v>34090</c:v>
                </c:pt>
                <c:pt idx="11">
                  <c:v>34182</c:v>
                </c:pt>
                <c:pt idx="12">
                  <c:v>34274</c:v>
                </c:pt>
                <c:pt idx="13">
                  <c:v>34366</c:v>
                </c:pt>
                <c:pt idx="14">
                  <c:v>34455</c:v>
                </c:pt>
                <c:pt idx="15">
                  <c:v>34547</c:v>
                </c:pt>
                <c:pt idx="16">
                  <c:v>34639</c:v>
                </c:pt>
                <c:pt idx="17">
                  <c:v>34731</c:v>
                </c:pt>
                <c:pt idx="18">
                  <c:v>34820</c:v>
                </c:pt>
                <c:pt idx="19">
                  <c:v>34912</c:v>
                </c:pt>
                <c:pt idx="20">
                  <c:v>35004</c:v>
                </c:pt>
                <c:pt idx="21">
                  <c:v>35096</c:v>
                </c:pt>
                <c:pt idx="22">
                  <c:v>35186</c:v>
                </c:pt>
                <c:pt idx="23">
                  <c:v>35278</c:v>
                </c:pt>
                <c:pt idx="24">
                  <c:v>35370</c:v>
                </c:pt>
                <c:pt idx="25">
                  <c:v>35462</c:v>
                </c:pt>
                <c:pt idx="26">
                  <c:v>35551</c:v>
                </c:pt>
                <c:pt idx="27">
                  <c:v>35643</c:v>
                </c:pt>
                <c:pt idx="28">
                  <c:v>35735</c:v>
                </c:pt>
                <c:pt idx="29">
                  <c:v>35827</c:v>
                </c:pt>
                <c:pt idx="30">
                  <c:v>35916</c:v>
                </c:pt>
                <c:pt idx="31">
                  <c:v>36008</c:v>
                </c:pt>
                <c:pt idx="32">
                  <c:v>36100</c:v>
                </c:pt>
                <c:pt idx="33">
                  <c:v>36192</c:v>
                </c:pt>
                <c:pt idx="34">
                  <c:v>36281</c:v>
                </c:pt>
                <c:pt idx="35">
                  <c:v>36373</c:v>
                </c:pt>
                <c:pt idx="36">
                  <c:v>36465</c:v>
                </c:pt>
                <c:pt idx="37">
                  <c:v>36557</c:v>
                </c:pt>
                <c:pt idx="38">
                  <c:v>36647</c:v>
                </c:pt>
                <c:pt idx="39">
                  <c:v>36739</c:v>
                </c:pt>
                <c:pt idx="40">
                  <c:v>36831</c:v>
                </c:pt>
                <c:pt idx="41">
                  <c:v>36923</c:v>
                </c:pt>
                <c:pt idx="42">
                  <c:v>37012</c:v>
                </c:pt>
                <c:pt idx="43">
                  <c:v>37104</c:v>
                </c:pt>
                <c:pt idx="44">
                  <c:v>37196</c:v>
                </c:pt>
                <c:pt idx="45">
                  <c:v>37288</c:v>
                </c:pt>
                <c:pt idx="46">
                  <c:v>37377</c:v>
                </c:pt>
                <c:pt idx="47">
                  <c:v>37469</c:v>
                </c:pt>
                <c:pt idx="48">
                  <c:v>37561</c:v>
                </c:pt>
                <c:pt idx="49">
                  <c:v>37653</c:v>
                </c:pt>
                <c:pt idx="50">
                  <c:v>37742</c:v>
                </c:pt>
                <c:pt idx="51">
                  <c:v>37834</c:v>
                </c:pt>
                <c:pt idx="52">
                  <c:v>37926</c:v>
                </c:pt>
                <c:pt idx="53">
                  <c:v>38018</c:v>
                </c:pt>
                <c:pt idx="54">
                  <c:v>38108</c:v>
                </c:pt>
                <c:pt idx="55">
                  <c:v>38200</c:v>
                </c:pt>
                <c:pt idx="56">
                  <c:v>38292</c:v>
                </c:pt>
                <c:pt idx="57">
                  <c:v>38384</c:v>
                </c:pt>
                <c:pt idx="58">
                  <c:v>38473</c:v>
                </c:pt>
                <c:pt idx="59">
                  <c:v>38565</c:v>
                </c:pt>
                <c:pt idx="60">
                  <c:v>38657</c:v>
                </c:pt>
                <c:pt idx="61">
                  <c:v>38749</c:v>
                </c:pt>
                <c:pt idx="62">
                  <c:v>38838</c:v>
                </c:pt>
                <c:pt idx="63">
                  <c:v>38930</c:v>
                </c:pt>
                <c:pt idx="64">
                  <c:v>39022</c:v>
                </c:pt>
                <c:pt idx="65">
                  <c:v>39114</c:v>
                </c:pt>
                <c:pt idx="66">
                  <c:v>39203</c:v>
                </c:pt>
                <c:pt idx="67">
                  <c:v>39295</c:v>
                </c:pt>
                <c:pt idx="68">
                  <c:v>39387</c:v>
                </c:pt>
                <c:pt idx="69">
                  <c:v>39479</c:v>
                </c:pt>
                <c:pt idx="70">
                  <c:v>39569</c:v>
                </c:pt>
                <c:pt idx="71">
                  <c:v>39661</c:v>
                </c:pt>
                <c:pt idx="72">
                  <c:v>39753</c:v>
                </c:pt>
                <c:pt idx="73">
                  <c:v>39845</c:v>
                </c:pt>
                <c:pt idx="74">
                  <c:v>39934</c:v>
                </c:pt>
                <c:pt idx="75">
                  <c:v>40026</c:v>
                </c:pt>
                <c:pt idx="76">
                  <c:v>40118</c:v>
                </c:pt>
                <c:pt idx="77">
                  <c:v>40210</c:v>
                </c:pt>
                <c:pt idx="78">
                  <c:v>40299</c:v>
                </c:pt>
                <c:pt idx="79">
                  <c:v>40391</c:v>
                </c:pt>
                <c:pt idx="80">
                  <c:v>40483</c:v>
                </c:pt>
                <c:pt idx="81">
                  <c:v>40575</c:v>
                </c:pt>
                <c:pt idx="82">
                  <c:v>40664</c:v>
                </c:pt>
                <c:pt idx="83">
                  <c:v>40756</c:v>
                </c:pt>
                <c:pt idx="84">
                  <c:v>40848</c:v>
                </c:pt>
                <c:pt idx="85">
                  <c:v>40940</c:v>
                </c:pt>
                <c:pt idx="86">
                  <c:v>41030</c:v>
                </c:pt>
                <c:pt idx="87">
                  <c:v>41122</c:v>
                </c:pt>
                <c:pt idx="88">
                  <c:v>41214</c:v>
                </c:pt>
                <c:pt idx="89">
                  <c:v>41306</c:v>
                </c:pt>
                <c:pt idx="90">
                  <c:v>41395</c:v>
                </c:pt>
                <c:pt idx="91">
                  <c:v>41487</c:v>
                </c:pt>
                <c:pt idx="92">
                  <c:v>41579</c:v>
                </c:pt>
                <c:pt idx="93">
                  <c:v>41671</c:v>
                </c:pt>
                <c:pt idx="94">
                  <c:v>41760</c:v>
                </c:pt>
                <c:pt idx="95">
                  <c:v>41852</c:v>
                </c:pt>
                <c:pt idx="96">
                  <c:v>41944</c:v>
                </c:pt>
                <c:pt idx="97">
                  <c:v>42036</c:v>
                </c:pt>
                <c:pt idx="98">
                  <c:v>42125</c:v>
                </c:pt>
                <c:pt idx="99">
                  <c:v>42217</c:v>
                </c:pt>
                <c:pt idx="100">
                  <c:v>42309</c:v>
                </c:pt>
                <c:pt idx="101">
                  <c:v>42401</c:v>
                </c:pt>
                <c:pt idx="102">
                  <c:v>42491</c:v>
                </c:pt>
                <c:pt idx="103">
                  <c:v>42583</c:v>
                </c:pt>
                <c:pt idx="104">
                  <c:v>42675</c:v>
                </c:pt>
                <c:pt idx="105">
                  <c:v>42767</c:v>
                </c:pt>
                <c:pt idx="106">
                  <c:v>42856</c:v>
                </c:pt>
                <c:pt idx="107">
                  <c:v>42948</c:v>
                </c:pt>
                <c:pt idx="108">
                  <c:v>43040</c:v>
                </c:pt>
                <c:pt idx="109">
                  <c:v>43132</c:v>
                </c:pt>
                <c:pt idx="110">
                  <c:v>43221</c:v>
                </c:pt>
                <c:pt idx="111">
                  <c:v>43313</c:v>
                </c:pt>
                <c:pt idx="112">
                  <c:v>43405</c:v>
                </c:pt>
                <c:pt idx="113">
                  <c:v>43497</c:v>
                </c:pt>
                <c:pt idx="114">
                  <c:v>43586</c:v>
                </c:pt>
                <c:pt idx="115">
                  <c:v>43678</c:v>
                </c:pt>
                <c:pt idx="116">
                  <c:v>43770</c:v>
                </c:pt>
                <c:pt idx="117">
                  <c:v>43862</c:v>
                </c:pt>
                <c:pt idx="118">
                  <c:v>43952</c:v>
                </c:pt>
                <c:pt idx="119">
                  <c:v>44044</c:v>
                </c:pt>
                <c:pt idx="120">
                  <c:v>44136</c:v>
                </c:pt>
                <c:pt idx="121">
                  <c:v>44228</c:v>
                </c:pt>
                <c:pt idx="122">
                  <c:v>44317</c:v>
                </c:pt>
                <c:pt idx="123">
                  <c:v>44409</c:v>
                </c:pt>
                <c:pt idx="124">
                  <c:v>44501</c:v>
                </c:pt>
                <c:pt idx="125">
                  <c:v>44593</c:v>
                </c:pt>
                <c:pt idx="126">
                  <c:v>44682</c:v>
                </c:pt>
                <c:pt idx="127">
                  <c:v>44774</c:v>
                </c:pt>
                <c:pt idx="128">
                  <c:v>44866</c:v>
                </c:pt>
                <c:pt idx="129">
                  <c:v>44958</c:v>
                </c:pt>
                <c:pt idx="130">
                  <c:v>45047</c:v>
                </c:pt>
                <c:pt idx="131">
                  <c:v>45139</c:v>
                </c:pt>
                <c:pt idx="132">
                  <c:v>45231</c:v>
                </c:pt>
                <c:pt idx="133">
                  <c:v>45323</c:v>
                </c:pt>
                <c:pt idx="134">
                  <c:v>45413</c:v>
                </c:pt>
              </c:numCache>
            </c:numRef>
          </c:cat>
          <c:val>
            <c:numRef>
              <c:f>Calc!$I$8:$I$142</c:f>
              <c:numCache>
                <c:formatCode>#,##0.00</c:formatCode>
                <c:ptCount val="135"/>
                <c:pt idx="0">
                  <c:v>3.8343069569835371</c:v>
                </c:pt>
                <c:pt idx="1">
                  <c:v>4.6998897232578898</c:v>
                </c:pt>
                <c:pt idx="2">
                  <c:v>5.5463232239302034</c:v>
                </c:pt>
                <c:pt idx="3">
                  <c:v>6.2078897289512938</c:v>
                </c:pt>
                <c:pt idx="4">
                  <c:v>6.8568517575140095</c:v>
                </c:pt>
                <c:pt idx="5">
                  <c:v>6.9040956499618416</c:v>
                </c:pt>
                <c:pt idx="6">
                  <c:v>6.9512195121951219</c:v>
                </c:pt>
                <c:pt idx="7">
                  <c:v>6.7452686975002534</c:v>
                </c:pt>
                <c:pt idx="8">
                  <c:v>6.541019955654102</c:v>
                </c:pt>
                <c:pt idx="9">
                  <c:v>5.9789156626506026</c:v>
                </c:pt>
                <c:pt idx="10">
                  <c:v>5.4210842168433686</c:v>
                </c:pt>
                <c:pt idx="11">
                  <c:v>4.6684877079711944</c:v>
                </c:pt>
                <c:pt idx="12">
                  <c:v>3.9262109105257967</c:v>
                </c:pt>
                <c:pt idx="13">
                  <c:v>3.5540171606864273</c:v>
                </c:pt>
                <c:pt idx="14">
                  <c:v>3.1903614457831324</c:v>
                </c:pt>
                <c:pt idx="15">
                  <c:v>3.0021650228530188</c:v>
                </c:pt>
                <c:pt idx="16">
                  <c:v>2.8146013448607108</c:v>
                </c:pt>
                <c:pt idx="17">
                  <c:v>2.8293291133170286</c:v>
                </c:pt>
                <c:pt idx="18">
                  <c:v>2.8440103418557885</c:v>
                </c:pt>
                <c:pt idx="19">
                  <c:v>2.709406601793551</c:v>
                </c:pt>
                <c:pt idx="20">
                  <c:v>2.5758007793935938</c:v>
                </c:pt>
                <c:pt idx="21">
                  <c:v>2.4156877605153468</c:v>
                </c:pt>
                <c:pt idx="22">
                  <c:v>2.2566329902747615</c:v>
                </c:pt>
                <c:pt idx="23">
                  <c:v>1.8843037497644621</c:v>
                </c:pt>
                <c:pt idx="24">
                  <c:v>1.5135846573281941</c:v>
                </c:pt>
                <c:pt idx="25">
                  <c:v>1.4095059704987123</c:v>
                </c:pt>
                <c:pt idx="26">
                  <c:v>1.3062138458667663</c:v>
                </c:pt>
                <c:pt idx="27">
                  <c:v>1.2956748695003728</c:v>
                </c:pt>
                <c:pt idx="28">
                  <c:v>1.2851555224436579</c:v>
                </c:pt>
                <c:pt idx="29">
                  <c:v>1.3426248548199768</c:v>
                </c:pt>
                <c:pt idx="30">
                  <c:v>1.3998331324742745</c:v>
                </c:pt>
                <c:pt idx="31">
                  <c:v>1.3374676045908922</c:v>
                </c:pt>
                <c:pt idx="32">
                  <c:v>1.275298031605212</c:v>
                </c:pt>
                <c:pt idx="33">
                  <c:v>1.2337722125034527</c:v>
                </c:pt>
                <c:pt idx="34">
                  <c:v>1.1925511420970554</c:v>
                </c:pt>
                <c:pt idx="35">
                  <c:v>1.0830324909747293</c:v>
                </c:pt>
                <c:pt idx="36">
                  <c:v>0.97432161719176835</c:v>
                </c:pt>
                <c:pt idx="37">
                  <c:v>0.89471305919566202</c:v>
                </c:pt>
                <c:pt idx="38">
                  <c:v>0.81628991747398638</c:v>
                </c:pt>
                <c:pt idx="39">
                  <c:v>0.75713453698311006</c:v>
                </c:pt>
                <c:pt idx="40">
                  <c:v>0.69811151884006084</c:v>
                </c:pt>
                <c:pt idx="41">
                  <c:v>0.67048095834078314</c:v>
                </c:pt>
                <c:pt idx="42">
                  <c:v>0.64291454594160191</c:v>
                </c:pt>
                <c:pt idx="43">
                  <c:v>0.56580237013276302</c:v>
                </c:pt>
                <c:pt idx="44">
                  <c:v>0.4890192940339646</c:v>
                </c:pt>
                <c:pt idx="45">
                  <c:v>0.42190345072611807</c:v>
                </c:pt>
                <c:pt idx="46">
                  <c:v>0.35492457852706299</c:v>
                </c:pt>
                <c:pt idx="47">
                  <c:v>0.29601484492356633</c:v>
                </c:pt>
                <c:pt idx="48">
                  <c:v>0.2375923970432946</c:v>
                </c:pt>
                <c:pt idx="49">
                  <c:v>0.23263980335352472</c:v>
                </c:pt>
                <c:pt idx="50">
                  <c:v>0.22771063233490979</c:v>
                </c:pt>
                <c:pt idx="51">
                  <c:v>0.22741187789731479</c:v>
                </c:pt>
                <c:pt idx="52">
                  <c:v>0.22711390635918938</c:v>
                </c:pt>
                <c:pt idx="53">
                  <c:v>0.22196109152630891</c:v>
                </c:pt>
                <c:pt idx="54">
                  <c:v>0.21684447913956112</c:v>
                </c:pt>
                <c:pt idx="55">
                  <c:v>0.26041666666666669</c:v>
                </c:pt>
                <c:pt idx="56">
                  <c:v>0.30405698896707495</c:v>
                </c:pt>
                <c:pt idx="57">
                  <c:v>0.4076676207823749</c:v>
                </c:pt>
                <c:pt idx="58">
                  <c:v>0.51095522646574865</c:v>
                </c:pt>
                <c:pt idx="59">
                  <c:v>0.50537773746274461</c:v>
                </c:pt>
                <c:pt idx="60">
                  <c:v>0.49982764563943466</c:v>
                </c:pt>
                <c:pt idx="61">
                  <c:v>0.59291084854994625</c:v>
                </c:pt>
                <c:pt idx="62">
                  <c:v>0.68545968640219346</c:v>
                </c:pt>
                <c:pt idx="63">
                  <c:v>0.70046555332507576</c:v>
                </c:pt>
                <c:pt idx="64">
                  <c:v>0.71538068472151251</c:v>
                </c:pt>
                <c:pt idx="65">
                  <c:v>0.77190601408092285</c:v>
                </c:pt>
                <c:pt idx="66">
                  <c:v>0.82798242649543763</c:v>
                </c:pt>
                <c:pt idx="67">
                  <c:v>0.92991799814016396</c:v>
                </c:pt>
                <c:pt idx="68">
                  <c:v>1.0319742852309255</c:v>
                </c:pt>
                <c:pt idx="69">
                  <c:v>1.3255161865918939</c:v>
                </c:pt>
                <c:pt idx="70">
                  <c:v>1.5932521087160263</c:v>
                </c:pt>
                <c:pt idx="71">
                  <c:v>1.9329456038316797</c:v>
                </c:pt>
                <c:pt idx="72">
                  <c:v>1.9456586954658439</c:v>
                </c:pt>
                <c:pt idx="73">
                  <c:v>2.1120055396866615</c:v>
                </c:pt>
                <c:pt idx="74">
                  <c:v>1.8979114307998961</c:v>
                </c:pt>
                <c:pt idx="75">
                  <c:v>1.6746203904555315</c:v>
                </c:pt>
                <c:pt idx="76">
                  <c:v>1.4082058414464533</c:v>
                </c:pt>
                <c:pt idx="77">
                  <c:v>1.383450796136779</c:v>
                </c:pt>
                <c:pt idx="78">
                  <c:v>1.3227743451396745</c:v>
                </c:pt>
                <c:pt idx="79">
                  <c:v>1.2804878048780488</c:v>
                </c:pt>
                <c:pt idx="80">
                  <c:v>1.193587733054539</c:v>
                </c:pt>
                <c:pt idx="81">
                  <c:v>1.2397415749956346</c:v>
                </c:pt>
                <c:pt idx="82">
                  <c:v>1.267814986447495</c:v>
                </c:pt>
                <c:pt idx="83">
                  <c:v>1.2880049066853587</c:v>
                </c:pt>
                <c:pt idx="84">
                  <c:v>1.2210119465917078</c:v>
                </c:pt>
                <c:pt idx="85">
                  <c:v>1.2211192128612844</c:v>
                </c:pt>
                <c:pt idx="86">
                  <c:v>1.1879619852164731</c:v>
                </c:pt>
                <c:pt idx="87">
                  <c:v>1.1472950313299797</c:v>
                </c:pt>
                <c:pt idx="88">
                  <c:v>1.0191421481744063</c:v>
                </c:pt>
                <c:pt idx="89">
                  <c:v>0.98631597654167402</c:v>
                </c:pt>
                <c:pt idx="90">
                  <c:v>0.9168595335588392</c:v>
                </c:pt>
                <c:pt idx="91">
                  <c:v>0.88329764453961457</c:v>
                </c:pt>
                <c:pt idx="92">
                  <c:v>0.75093867334167708</c:v>
                </c:pt>
                <c:pt idx="93">
                  <c:v>0.76117130831915469</c:v>
                </c:pt>
                <c:pt idx="94">
                  <c:v>0.70237989125590516</c:v>
                </c:pt>
                <c:pt idx="95">
                  <c:v>0.63879210220673632</c:v>
                </c:pt>
                <c:pt idx="96">
                  <c:v>0.55356181589808007</c:v>
                </c:pt>
                <c:pt idx="97">
                  <c:v>0.43892786472387119</c:v>
                </c:pt>
                <c:pt idx="98">
                  <c:v>0.22502250225022502</c:v>
                </c:pt>
                <c:pt idx="99">
                  <c:v>0.22412241224122412</c:v>
                </c:pt>
                <c:pt idx="100">
                  <c:v>0.19531953195319532</c:v>
                </c:pt>
                <c:pt idx="101">
                  <c:v>0.18974820143884893</c:v>
                </c:pt>
                <c:pt idx="102">
                  <c:v>0.17057761732851986</c:v>
                </c:pt>
                <c:pt idx="103">
                  <c:v>0.16787003610108303</c:v>
                </c:pt>
                <c:pt idx="104">
                  <c:v>0.16260162601626016</c:v>
                </c:pt>
                <c:pt idx="105">
                  <c:v>0.16982836495031617</c:v>
                </c:pt>
                <c:pt idx="106">
                  <c:v>0.16319129646418859</c:v>
                </c:pt>
                <c:pt idx="107">
                  <c:v>0.1766304347826087</c:v>
                </c:pt>
                <c:pt idx="108">
                  <c:v>0.16272727272727272</c:v>
                </c:pt>
                <c:pt idx="109">
                  <c:v>0.17411121239744759</c:v>
                </c:pt>
                <c:pt idx="110">
                  <c:v>0.15314494074749316</c:v>
                </c:pt>
                <c:pt idx="111">
                  <c:v>0.1541970802919708</c:v>
                </c:pt>
                <c:pt idx="112">
                  <c:v>0.1546203110704483</c:v>
                </c:pt>
                <c:pt idx="113">
                  <c:v>0.18115279048490393</c:v>
                </c:pt>
                <c:pt idx="114">
                  <c:v>0.17550274223034734</c:v>
                </c:pt>
                <c:pt idx="115">
                  <c:v>0.19505494505494506</c:v>
                </c:pt>
                <c:pt idx="116">
                  <c:v>0.18156934306569342</c:v>
                </c:pt>
                <c:pt idx="117">
                  <c:v>0.15602189781021897</c:v>
                </c:pt>
                <c:pt idx="118">
                  <c:v>2.0128087831655993E-2</c:v>
                </c:pt>
                <c:pt idx="119">
                  <c:v>3.385178408051235E-2</c:v>
                </c:pt>
                <c:pt idx="120">
                  <c:v>3.0109489051094892E-2</c:v>
                </c:pt>
                <c:pt idx="121">
                  <c:v>3.4608378870673952E-2</c:v>
                </c:pt>
                <c:pt idx="122">
                  <c:v>4.0871934604904632E-2</c:v>
                </c:pt>
                <c:pt idx="123">
                  <c:v>6.630336058128973E-2</c:v>
                </c:pt>
                <c:pt idx="124">
                  <c:v>6.5514103730664242E-2</c:v>
                </c:pt>
                <c:pt idx="125">
                  <c:v>9.4717668488160295E-2</c:v>
                </c:pt>
                <c:pt idx="126">
                  <c:v>0.10756608933454877</c:v>
                </c:pt>
                <c:pt idx="127">
                  <c:v>0.11668185961713765</c:v>
                </c:pt>
                <c:pt idx="128">
                  <c:v>9.9634369287020116E-2</c:v>
                </c:pt>
                <c:pt idx="129">
                  <c:v>0.11580882352941177</c:v>
                </c:pt>
                <c:pt idx="130">
                  <c:v>0.11265004616805172</c:v>
                </c:pt>
                <c:pt idx="131">
                  <c:v>0.10399257195914577</c:v>
                </c:pt>
                <c:pt idx="132">
                  <c:v>0.10976744186046512</c:v>
                </c:pt>
                <c:pt idx="133">
                  <c:v>0.1431107063535578</c:v>
                </c:pt>
                <c:pt idx="134">
                  <c:v>0.15684309194346224</c:v>
                </c:pt>
              </c:numCache>
            </c:numRef>
          </c:val>
          <c:smooth val="0"/>
          <c:extLst>
            <c:ext xmlns:c16="http://schemas.microsoft.com/office/drawing/2014/chart" uri="{C3380CC4-5D6E-409C-BE32-E72D297353CC}">
              <c16:uniqueId val="{00000000-1D67-4855-8F5A-D3F152ABDA83}"/>
            </c:ext>
          </c:extLst>
        </c:ser>
        <c:ser>
          <c:idx val="1"/>
          <c:order val="1"/>
          <c:tx>
            <c:v>Modelled REPO%</c:v>
          </c:tx>
          <c:spPr>
            <a:ln w="28575" cap="rnd">
              <a:solidFill>
                <a:schemeClr val="accent2"/>
              </a:solidFill>
              <a:round/>
            </a:ln>
            <a:effectLst/>
          </c:spPr>
          <c:marker>
            <c:symbol val="none"/>
          </c:marker>
          <c:cat>
            <c:numRef>
              <c:f>Calc!$A$8:$A$142</c:f>
              <c:numCache>
                <c:formatCode>m/d/yyyy</c:formatCode>
                <c:ptCount val="135"/>
                <c:pt idx="0">
                  <c:v>33178</c:v>
                </c:pt>
                <c:pt idx="1">
                  <c:v>33270</c:v>
                </c:pt>
                <c:pt idx="2">
                  <c:v>33359</c:v>
                </c:pt>
                <c:pt idx="3">
                  <c:v>33451</c:v>
                </c:pt>
                <c:pt idx="4">
                  <c:v>33543</c:v>
                </c:pt>
                <c:pt idx="5">
                  <c:v>33635</c:v>
                </c:pt>
                <c:pt idx="6">
                  <c:v>33725</c:v>
                </c:pt>
                <c:pt idx="7">
                  <c:v>33817</c:v>
                </c:pt>
                <c:pt idx="8">
                  <c:v>33909</c:v>
                </c:pt>
                <c:pt idx="9">
                  <c:v>34001</c:v>
                </c:pt>
                <c:pt idx="10">
                  <c:v>34090</c:v>
                </c:pt>
                <c:pt idx="11">
                  <c:v>34182</c:v>
                </c:pt>
                <c:pt idx="12">
                  <c:v>34274</c:v>
                </c:pt>
                <c:pt idx="13">
                  <c:v>34366</c:v>
                </c:pt>
                <c:pt idx="14">
                  <c:v>34455</c:v>
                </c:pt>
                <c:pt idx="15">
                  <c:v>34547</c:v>
                </c:pt>
                <c:pt idx="16">
                  <c:v>34639</c:v>
                </c:pt>
                <c:pt idx="17">
                  <c:v>34731</c:v>
                </c:pt>
                <c:pt idx="18">
                  <c:v>34820</c:v>
                </c:pt>
                <c:pt idx="19">
                  <c:v>34912</c:v>
                </c:pt>
                <c:pt idx="20">
                  <c:v>35004</c:v>
                </c:pt>
                <c:pt idx="21">
                  <c:v>35096</c:v>
                </c:pt>
                <c:pt idx="22">
                  <c:v>35186</c:v>
                </c:pt>
                <c:pt idx="23">
                  <c:v>35278</c:v>
                </c:pt>
                <c:pt idx="24">
                  <c:v>35370</c:v>
                </c:pt>
                <c:pt idx="25">
                  <c:v>35462</c:v>
                </c:pt>
                <c:pt idx="26">
                  <c:v>35551</c:v>
                </c:pt>
                <c:pt idx="27">
                  <c:v>35643</c:v>
                </c:pt>
                <c:pt idx="28">
                  <c:v>35735</c:v>
                </c:pt>
                <c:pt idx="29">
                  <c:v>35827</c:v>
                </c:pt>
                <c:pt idx="30">
                  <c:v>35916</c:v>
                </c:pt>
                <c:pt idx="31">
                  <c:v>36008</c:v>
                </c:pt>
                <c:pt idx="32">
                  <c:v>36100</c:v>
                </c:pt>
                <c:pt idx="33">
                  <c:v>36192</c:v>
                </c:pt>
                <c:pt idx="34">
                  <c:v>36281</c:v>
                </c:pt>
                <c:pt idx="35">
                  <c:v>36373</c:v>
                </c:pt>
                <c:pt idx="36">
                  <c:v>36465</c:v>
                </c:pt>
                <c:pt idx="37">
                  <c:v>36557</c:v>
                </c:pt>
                <c:pt idx="38">
                  <c:v>36647</c:v>
                </c:pt>
                <c:pt idx="39">
                  <c:v>36739</c:v>
                </c:pt>
                <c:pt idx="40">
                  <c:v>36831</c:v>
                </c:pt>
                <c:pt idx="41">
                  <c:v>36923</c:v>
                </c:pt>
                <c:pt idx="42">
                  <c:v>37012</c:v>
                </c:pt>
                <c:pt idx="43">
                  <c:v>37104</c:v>
                </c:pt>
                <c:pt idx="44">
                  <c:v>37196</c:v>
                </c:pt>
                <c:pt idx="45">
                  <c:v>37288</c:v>
                </c:pt>
                <c:pt idx="46">
                  <c:v>37377</c:v>
                </c:pt>
                <c:pt idx="47">
                  <c:v>37469</c:v>
                </c:pt>
                <c:pt idx="48">
                  <c:v>37561</c:v>
                </c:pt>
                <c:pt idx="49">
                  <c:v>37653</c:v>
                </c:pt>
                <c:pt idx="50">
                  <c:v>37742</c:v>
                </c:pt>
                <c:pt idx="51">
                  <c:v>37834</c:v>
                </c:pt>
                <c:pt idx="52">
                  <c:v>37926</c:v>
                </c:pt>
                <c:pt idx="53">
                  <c:v>38018</c:v>
                </c:pt>
                <c:pt idx="54">
                  <c:v>38108</c:v>
                </c:pt>
                <c:pt idx="55">
                  <c:v>38200</c:v>
                </c:pt>
                <c:pt idx="56">
                  <c:v>38292</c:v>
                </c:pt>
                <c:pt idx="57">
                  <c:v>38384</c:v>
                </c:pt>
                <c:pt idx="58">
                  <c:v>38473</c:v>
                </c:pt>
                <c:pt idx="59">
                  <c:v>38565</c:v>
                </c:pt>
                <c:pt idx="60">
                  <c:v>38657</c:v>
                </c:pt>
                <c:pt idx="61">
                  <c:v>38749</c:v>
                </c:pt>
                <c:pt idx="62">
                  <c:v>38838</c:v>
                </c:pt>
                <c:pt idx="63">
                  <c:v>38930</c:v>
                </c:pt>
                <c:pt idx="64">
                  <c:v>39022</c:v>
                </c:pt>
                <c:pt idx="65">
                  <c:v>39114</c:v>
                </c:pt>
                <c:pt idx="66">
                  <c:v>39203</c:v>
                </c:pt>
                <c:pt idx="67">
                  <c:v>39295</c:v>
                </c:pt>
                <c:pt idx="68">
                  <c:v>39387</c:v>
                </c:pt>
                <c:pt idx="69">
                  <c:v>39479</c:v>
                </c:pt>
                <c:pt idx="70">
                  <c:v>39569</c:v>
                </c:pt>
                <c:pt idx="71">
                  <c:v>39661</c:v>
                </c:pt>
                <c:pt idx="72">
                  <c:v>39753</c:v>
                </c:pt>
                <c:pt idx="73">
                  <c:v>39845</c:v>
                </c:pt>
                <c:pt idx="74">
                  <c:v>39934</c:v>
                </c:pt>
                <c:pt idx="75">
                  <c:v>40026</c:v>
                </c:pt>
                <c:pt idx="76">
                  <c:v>40118</c:v>
                </c:pt>
                <c:pt idx="77">
                  <c:v>40210</c:v>
                </c:pt>
                <c:pt idx="78">
                  <c:v>40299</c:v>
                </c:pt>
                <c:pt idx="79">
                  <c:v>40391</c:v>
                </c:pt>
                <c:pt idx="80">
                  <c:v>40483</c:v>
                </c:pt>
                <c:pt idx="81">
                  <c:v>40575</c:v>
                </c:pt>
                <c:pt idx="82">
                  <c:v>40664</c:v>
                </c:pt>
                <c:pt idx="83">
                  <c:v>40756</c:v>
                </c:pt>
                <c:pt idx="84">
                  <c:v>40848</c:v>
                </c:pt>
                <c:pt idx="85">
                  <c:v>40940</c:v>
                </c:pt>
                <c:pt idx="86">
                  <c:v>41030</c:v>
                </c:pt>
                <c:pt idx="87">
                  <c:v>41122</c:v>
                </c:pt>
                <c:pt idx="88">
                  <c:v>41214</c:v>
                </c:pt>
                <c:pt idx="89">
                  <c:v>41306</c:v>
                </c:pt>
                <c:pt idx="90">
                  <c:v>41395</c:v>
                </c:pt>
                <c:pt idx="91">
                  <c:v>41487</c:v>
                </c:pt>
                <c:pt idx="92">
                  <c:v>41579</c:v>
                </c:pt>
                <c:pt idx="93">
                  <c:v>41671</c:v>
                </c:pt>
                <c:pt idx="94">
                  <c:v>41760</c:v>
                </c:pt>
                <c:pt idx="95">
                  <c:v>41852</c:v>
                </c:pt>
                <c:pt idx="96">
                  <c:v>41944</c:v>
                </c:pt>
                <c:pt idx="97">
                  <c:v>42036</c:v>
                </c:pt>
                <c:pt idx="98">
                  <c:v>42125</c:v>
                </c:pt>
                <c:pt idx="99">
                  <c:v>42217</c:v>
                </c:pt>
                <c:pt idx="100">
                  <c:v>42309</c:v>
                </c:pt>
                <c:pt idx="101">
                  <c:v>42401</c:v>
                </c:pt>
                <c:pt idx="102">
                  <c:v>42491</c:v>
                </c:pt>
                <c:pt idx="103">
                  <c:v>42583</c:v>
                </c:pt>
                <c:pt idx="104">
                  <c:v>42675</c:v>
                </c:pt>
                <c:pt idx="105">
                  <c:v>42767</c:v>
                </c:pt>
                <c:pt idx="106">
                  <c:v>42856</c:v>
                </c:pt>
                <c:pt idx="107">
                  <c:v>42948</c:v>
                </c:pt>
                <c:pt idx="108">
                  <c:v>43040</c:v>
                </c:pt>
                <c:pt idx="109">
                  <c:v>43132</c:v>
                </c:pt>
                <c:pt idx="110">
                  <c:v>43221</c:v>
                </c:pt>
                <c:pt idx="111">
                  <c:v>43313</c:v>
                </c:pt>
                <c:pt idx="112">
                  <c:v>43405</c:v>
                </c:pt>
                <c:pt idx="113">
                  <c:v>43497</c:v>
                </c:pt>
                <c:pt idx="114">
                  <c:v>43586</c:v>
                </c:pt>
                <c:pt idx="115">
                  <c:v>43678</c:v>
                </c:pt>
                <c:pt idx="116">
                  <c:v>43770</c:v>
                </c:pt>
                <c:pt idx="117">
                  <c:v>43862</c:v>
                </c:pt>
                <c:pt idx="118">
                  <c:v>43952</c:v>
                </c:pt>
                <c:pt idx="119">
                  <c:v>44044</c:v>
                </c:pt>
                <c:pt idx="120">
                  <c:v>44136</c:v>
                </c:pt>
                <c:pt idx="121">
                  <c:v>44228</c:v>
                </c:pt>
                <c:pt idx="122">
                  <c:v>44317</c:v>
                </c:pt>
                <c:pt idx="123">
                  <c:v>44409</c:v>
                </c:pt>
                <c:pt idx="124">
                  <c:v>44501</c:v>
                </c:pt>
                <c:pt idx="125">
                  <c:v>44593</c:v>
                </c:pt>
                <c:pt idx="126">
                  <c:v>44682</c:v>
                </c:pt>
                <c:pt idx="127">
                  <c:v>44774</c:v>
                </c:pt>
                <c:pt idx="128">
                  <c:v>44866</c:v>
                </c:pt>
                <c:pt idx="129">
                  <c:v>44958</c:v>
                </c:pt>
                <c:pt idx="130">
                  <c:v>45047</c:v>
                </c:pt>
                <c:pt idx="131">
                  <c:v>45139</c:v>
                </c:pt>
                <c:pt idx="132">
                  <c:v>45231</c:v>
                </c:pt>
                <c:pt idx="133">
                  <c:v>45323</c:v>
                </c:pt>
                <c:pt idx="134">
                  <c:v>45413</c:v>
                </c:pt>
              </c:numCache>
            </c:numRef>
          </c:cat>
          <c:val>
            <c:numRef>
              <c:f>Calc!$J$8:$J$142</c:f>
              <c:numCache>
                <c:formatCode>0.00</c:formatCode>
                <c:ptCount val="135"/>
                <c:pt idx="18">
                  <c:v>2.8308910831978644</c:v>
                </c:pt>
                <c:pt idx="19">
                  <c:v>2.8455673758938524</c:v>
                </c:pt>
                <c:pt idx="20">
                  <c:v>2.6925690343649262</c:v>
                </c:pt>
                <c:pt idx="21">
                  <c:v>2.5590880413784691</c:v>
                </c:pt>
                <c:pt idx="22">
                  <c:v>2.3917983157091149</c:v>
                </c:pt>
                <c:pt idx="23">
                  <c:v>2.2329014400145062</c:v>
                </c:pt>
                <c:pt idx="24">
                  <c:v>1.8585769855861884</c:v>
                </c:pt>
                <c:pt idx="25">
                  <c:v>1.4879691492514717</c:v>
                </c:pt>
                <c:pt idx="26">
                  <c:v>1.3944050915255914</c:v>
                </c:pt>
                <c:pt idx="27">
                  <c:v>1.2912270899760137</c:v>
                </c:pt>
                <c:pt idx="28">
                  <c:v>1.2894319218653962</c:v>
                </c:pt>
                <c:pt idx="29">
                  <c:v>1.2789242025748111</c:v>
                </c:pt>
                <c:pt idx="30">
                  <c:v>1.3452026463270781</c:v>
                </c:pt>
                <c:pt idx="31">
                  <c:v>1.4023992143509088</c:v>
                </c:pt>
                <c:pt idx="32">
                  <c:v>1.3372749199289518</c:v>
                </c:pt>
                <c:pt idx="33">
                  <c:v>1.2751059523659225</c:v>
                </c:pt>
                <c:pt idx="34">
                  <c:v>1.2197229755463348</c:v>
                </c:pt>
                <c:pt idx="35">
                  <c:v>1.1786050093465763</c:v>
                </c:pt>
                <c:pt idx="36">
                  <c:v>1.0712813773568075</c:v>
                </c:pt>
                <c:pt idx="37">
                  <c:v>0.9626571763295424</c:v>
                </c:pt>
                <c:pt idx="38">
                  <c:v>0.88968553315234733</c:v>
                </c:pt>
                <c:pt idx="39">
                  <c:v>0.81133725412561164</c:v>
                </c:pt>
                <c:pt idx="40">
                  <c:v>0.7422401237050289</c:v>
                </c:pt>
                <c:pt idx="41">
                  <c:v>0.68325043236158156</c:v>
                </c:pt>
                <c:pt idx="42">
                  <c:v>0.66579372055526631</c:v>
                </c:pt>
                <c:pt idx="43">
                  <c:v>0.63823819021541395</c:v>
                </c:pt>
                <c:pt idx="44">
                  <c:v>0.55779729015500223</c:v>
                </c:pt>
                <c:pt idx="45">
                  <c:v>0.48104837817454044</c:v>
                </c:pt>
                <c:pt idx="46">
                  <c:v>0.41267334210471107</c:v>
                </c:pt>
                <c:pt idx="47">
                  <c:v>0.34571330686202623</c:v>
                </c:pt>
                <c:pt idx="48">
                  <c:v>0.28828972345629805</c:v>
                </c:pt>
                <c:pt idx="49">
                  <c:v>0.22993117573599842</c:v>
                </c:pt>
                <c:pt idx="50">
                  <c:v>0.23273514715530158</c:v>
                </c:pt>
                <c:pt idx="51">
                  <c:v>0.22780552522012543</c:v>
                </c:pt>
                <c:pt idx="52">
                  <c:v>0.22287729111905552</c:v>
                </c:pt>
                <c:pt idx="53">
                  <c:v>0.22259120266997168</c:v>
                </c:pt>
                <c:pt idx="54">
                  <c:v>0.22163365169927926</c:v>
                </c:pt>
                <c:pt idx="55">
                  <c:v>0.2165193398265387</c:v>
                </c:pt>
                <c:pt idx="56">
                  <c:v>0.26529678555165237</c:v>
                </c:pt>
                <c:pt idx="57">
                  <c:v>0.30894473899965247</c:v>
                </c:pt>
                <c:pt idx="58">
                  <c:v>0.41381613663365546</c:v>
                </c:pt>
                <c:pt idx="59">
                  <c:v>0.51708457313276956</c:v>
                </c:pt>
                <c:pt idx="60">
                  <c:v>0.50512677290223318</c:v>
                </c:pt>
                <c:pt idx="61">
                  <c:v>0.49957791384175926</c:v>
                </c:pt>
                <c:pt idx="62">
                  <c:v>0.59193143517680291</c:v>
                </c:pt>
                <c:pt idx="63">
                  <c:v>0.68448589557176287</c:v>
                </c:pt>
                <c:pt idx="64">
                  <c:v>0.69815645620269817</c:v>
                </c:pt>
                <c:pt idx="65">
                  <c:v>0.71308554994760098</c:v>
                </c:pt>
                <c:pt idx="66">
                  <c:v>0.77500559539067237</c:v>
                </c:pt>
                <c:pt idx="67">
                  <c:v>0.83105739132638379</c:v>
                </c:pt>
                <c:pt idx="68">
                  <c:v>0.93348612169740752</c:v>
                </c:pt>
                <c:pt idx="69">
                  <c:v>1.0355466342770712</c:v>
                </c:pt>
                <c:pt idx="70">
                  <c:v>1.325238675381371</c:v>
                </c:pt>
                <c:pt idx="71">
                  <c:v>1.6043668006819498</c:v>
                </c:pt>
                <c:pt idx="72">
                  <c:v>1.9428973775835316</c:v>
                </c:pt>
                <c:pt idx="73">
                  <c:v>1.9731914311269911</c:v>
                </c:pt>
                <c:pt idx="74">
                  <c:v>2.1369204638445951</c:v>
                </c:pt>
                <c:pt idx="75">
                  <c:v>1.9040246075339533</c:v>
                </c:pt>
                <c:pt idx="76">
                  <c:v>1.6668655558185304</c:v>
                </c:pt>
                <c:pt idx="77">
                  <c:v>1.4019276290581941</c:v>
                </c:pt>
                <c:pt idx="78">
                  <c:v>1.3809195643910723</c:v>
                </c:pt>
                <c:pt idx="79">
                  <c:v>1.3132313938971589</c:v>
                </c:pt>
                <c:pt idx="80">
                  <c:v>1.2756773290534602</c:v>
                </c:pt>
                <c:pt idx="81">
                  <c:v>1.1901300958719392</c:v>
                </c:pt>
                <c:pt idx="82">
                  <c:v>1.2366575782892473</c:v>
                </c:pt>
                <c:pt idx="83">
                  <c:v>1.2656773048682255</c:v>
                </c:pt>
                <c:pt idx="84">
                  <c:v>1.2848988505604295</c:v>
                </c:pt>
                <c:pt idx="85">
                  <c:v>1.2179550430680355</c:v>
                </c:pt>
                <c:pt idx="86">
                  <c:v>1.2191111111248303</c:v>
                </c:pt>
                <c:pt idx="87">
                  <c:v>1.1878436841615552</c:v>
                </c:pt>
                <c:pt idx="88">
                  <c:v>1.1480547613209764</c:v>
                </c:pt>
                <c:pt idx="89">
                  <c:v>1.0186635350295705</c:v>
                </c:pt>
                <c:pt idx="90">
                  <c:v>0.98819957165806949</c:v>
                </c:pt>
                <c:pt idx="91">
                  <c:v>0.91292828243388557</c:v>
                </c:pt>
                <c:pt idx="92">
                  <c:v>0.87871029709062309</c:v>
                </c:pt>
                <c:pt idx="93">
                  <c:v>0.74690975757016553</c:v>
                </c:pt>
                <c:pt idx="94">
                  <c:v>0.75566007932717782</c:v>
                </c:pt>
                <c:pt idx="95">
                  <c:v>0.69375743025328829</c:v>
                </c:pt>
                <c:pt idx="96">
                  <c:v>0.63275203350380693</c:v>
                </c:pt>
                <c:pt idx="97">
                  <c:v>0.54711353522279904</c:v>
                </c:pt>
                <c:pt idx="98">
                  <c:v>0.43629016975202989</c:v>
                </c:pt>
                <c:pt idx="99">
                  <c:v>0.22108011448743362</c:v>
                </c:pt>
                <c:pt idx="100">
                  <c:v>0.22253825382538253</c:v>
                </c:pt>
                <c:pt idx="101">
                  <c:v>0.19223222322232225</c:v>
                </c:pt>
                <c:pt idx="102">
                  <c:v>0.18431529214072487</c:v>
                </c:pt>
                <c:pt idx="103">
                  <c:v>0.16867675895384776</c:v>
                </c:pt>
                <c:pt idx="104">
                  <c:v>0.16764440433212996</c:v>
                </c:pt>
                <c:pt idx="105">
                  <c:v>0.16321033038850244</c:v>
                </c:pt>
                <c:pt idx="106">
                  <c:v>0.167353206865402</c:v>
                </c:pt>
                <c:pt idx="107">
                  <c:v>0.1612401424709321</c:v>
                </c:pt>
                <c:pt idx="108">
                  <c:v>0.17531701256126245</c:v>
                </c:pt>
                <c:pt idx="109">
                  <c:v>0.16216801712779971</c:v>
                </c:pt>
                <c:pt idx="110">
                  <c:v>0.17269319632054364</c:v>
                </c:pt>
                <c:pt idx="111">
                  <c:v>0.15178669097538741</c:v>
                </c:pt>
                <c:pt idx="112">
                  <c:v>0.15509613977070841</c:v>
                </c:pt>
                <c:pt idx="113">
                  <c:v>0.1606210473417434</c:v>
                </c:pt>
                <c:pt idx="114">
                  <c:v>0.17799634034766695</c:v>
                </c:pt>
                <c:pt idx="115">
                  <c:v>0.17490026276571366</c:v>
                </c:pt>
                <c:pt idx="116">
                  <c:v>0.19108701475246265</c:v>
                </c:pt>
                <c:pt idx="117">
                  <c:v>0.18055824042137908</c:v>
                </c:pt>
                <c:pt idx="118">
                  <c:v>0.15757299270072991</c:v>
                </c:pt>
                <c:pt idx="119">
                  <c:v>0.03</c:v>
                </c:pt>
                <c:pt idx="120">
                  <c:v>3.440988106129917E-2</c:v>
                </c:pt>
                <c:pt idx="121">
                  <c:v>3.280440059836652E-2</c:v>
                </c:pt>
                <c:pt idx="122">
                  <c:v>3.5261407602409152E-2</c:v>
                </c:pt>
                <c:pt idx="123">
                  <c:v>3.9240308115324862E-2</c:v>
                </c:pt>
                <c:pt idx="124">
                  <c:v>6.4123524069028159E-2</c:v>
                </c:pt>
                <c:pt idx="125">
                  <c:v>6.5119797619667449E-2</c:v>
                </c:pt>
                <c:pt idx="126">
                  <c:v>9.1072800078229751E-2</c:v>
                </c:pt>
                <c:pt idx="127">
                  <c:v>0.10678604340700669</c:v>
                </c:pt>
                <c:pt idx="128">
                  <c:v>0.11626253418413855</c:v>
                </c:pt>
                <c:pt idx="129">
                  <c:v>0.10079458019961372</c:v>
                </c:pt>
                <c:pt idx="130">
                  <c:v>0.11843336649102054</c:v>
                </c:pt>
                <c:pt idx="131">
                  <c:v>0.11965316251154202</c:v>
                </c:pt>
                <c:pt idx="132">
                  <c:v>0.1124728585868718</c:v>
                </c:pt>
                <c:pt idx="133">
                  <c:v>0.1171764807497139</c:v>
                </c:pt>
                <c:pt idx="134">
                  <c:v>0.14548156147568708</c:v>
                </c:pt>
              </c:numCache>
            </c:numRef>
          </c:val>
          <c:smooth val="0"/>
          <c:extLst>
            <c:ext xmlns:c16="http://schemas.microsoft.com/office/drawing/2014/chart" uri="{C3380CC4-5D6E-409C-BE32-E72D297353CC}">
              <c16:uniqueId val="{00000000-BCAE-4CBD-8977-5A3E5E89131B}"/>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12"/>
        <c:majorTimeUnit val="months"/>
      </c:dateAx>
      <c:valAx>
        <c:axId val="705157504"/>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4590266841644806"/>
          <c:y val="0.14619622374192845"/>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0"/>
          <c:order val="0"/>
          <c:tx>
            <c:v>Actual REPO</c:v>
          </c:tx>
          <c:spPr>
            <a:ln w="28575" cap="rnd">
              <a:solidFill>
                <a:schemeClr val="accent1"/>
              </a:solidFill>
              <a:round/>
            </a:ln>
            <a:effectLst/>
          </c:spPr>
          <c:marker>
            <c:symbol val="none"/>
          </c:marker>
          <c:cat>
            <c:numRef>
              <c:f>Calc!$A$109:$A$288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Calc!$I$109:$I$288</c:f>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numCache>
            </c:numRef>
          </c:val>
          <c:smooth val="0"/>
          <c:extLst>
            <c:ext xmlns:c16="http://schemas.microsoft.com/office/drawing/2014/chart" uri="{C3380CC4-5D6E-409C-BE32-E72D297353CC}">
              <c16:uniqueId val="{00000000-1732-4687-9279-8D2193781A22}"/>
            </c:ext>
          </c:extLst>
        </c:ser>
        <c:ser>
          <c:idx val="1"/>
          <c:order val="1"/>
          <c:tx>
            <c:v>Modelled REPO</c:v>
          </c:tx>
          <c:spPr>
            <a:ln w="28575" cap="rnd">
              <a:solidFill>
                <a:schemeClr val="accent2"/>
              </a:solidFill>
              <a:round/>
            </a:ln>
            <a:effectLst/>
          </c:spPr>
          <c:marker>
            <c:symbol val="none"/>
          </c:marker>
          <c:cat>
            <c:numRef>
              <c:f>Calc!$A$109:$A$288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Calc!$J$109:$J$288</c:f>
              <c:numCache>
                <c:formatCode>0.00</c:formatCode>
                <c:ptCount val="180"/>
                <c:pt idx="0">
                  <c:v>0.19223222322232225</c:v>
                </c:pt>
                <c:pt idx="1">
                  <c:v>0.18431529214072487</c:v>
                </c:pt>
                <c:pt idx="2">
                  <c:v>0.16867675895384776</c:v>
                </c:pt>
                <c:pt idx="3">
                  <c:v>0.16764440433212996</c:v>
                </c:pt>
                <c:pt idx="4">
                  <c:v>0.16321033038850244</c:v>
                </c:pt>
                <c:pt idx="5">
                  <c:v>0.167353206865402</c:v>
                </c:pt>
                <c:pt idx="6">
                  <c:v>0.1612401424709321</c:v>
                </c:pt>
                <c:pt idx="7">
                  <c:v>0.17531701256126245</c:v>
                </c:pt>
                <c:pt idx="8">
                  <c:v>0.16216801712779971</c:v>
                </c:pt>
                <c:pt idx="9">
                  <c:v>0.17269319632054364</c:v>
                </c:pt>
                <c:pt idx="10">
                  <c:v>0.15178669097538741</c:v>
                </c:pt>
                <c:pt idx="11">
                  <c:v>0.15509613977070841</c:v>
                </c:pt>
                <c:pt idx="12">
                  <c:v>0.1606210473417434</c:v>
                </c:pt>
                <c:pt idx="13">
                  <c:v>0.17799634034766695</c:v>
                </c:pt>
                <c:pt idx="14">
                  <c:v>0.17490026276571366</c:v>
                </c:pt>
                <c:pt idx="15">
                  <c:v>0.19108701475246265</c:v>
                </c:pt>
                <c:pt idx="16">
                  <c:v>0.18055824042137908</c:v>
                </c:pt>
                <c:pt idx="17">
                  <c:v>0.15757299270072991</c:v>
                </c:pt>
                <c:pt idx="18">
                  <c:v>0.03</c:v>
                </c:pt>
                <c:pt idx="19">
                  <c:v>3.440988106129917E-2</c:v>
                </c:pt>
                <c:pt idx="20">
                  <c:v>3.280440059836652E-2</c:v>
                </c:pt>
                <c:pt idx="21">
                  <c:v>3.5261407602409152E-2</c:v>
                </c:pt>
                <c:pt idx="22">
                  <c:v>3.9240308115324862E-2</c:v>
                </c:pt>
                <c:pt idx="23">
                  <c:v>6.4123524069028159E-2</c:v>
                </c:pt>
                <c:pt idx="24">
                  <c:v>6.5119797619667449E-2</c:v>
                </c:pt>
                <c:pt idx="25">
                  <c:v>9.1072800078229751E-2</c:v>
                </c:pt>
                <c:pt idx="26">
                  <c:v>0.10678604340700669</c:v>
                </c:pt>
                <c:pt idx="27">
                  <c:v>0.11626253418413855</c:v>
                </c:pt>
                <c:pt idx="28">
                  <c:v>0.10079458019961372</c:v>
                </c:pt>
                <c:pt idx="29">
                  <c:v>0.11843336649102054</c:v>
                </c:pt>
                <c:pt idx="30">
                  <c:v>0.11965316251154202</c:v>
                </c:pt>
                <c:pt idx="31">
                  <c:v>0.1124728585868718</c:v>
                </c:pt>
                <c:pt idx="32">
                  <c:v>0.1171764807497139</c:v>
                </c:pt>
                <c:pt idx="33">
                  <c:v>0.14548156147568708</c:v>
                </c:pt>
                <c:pt idx="34">
                  <c:v>0.15645791094122996</c:v>
                </c:pt>
                <c:pt idx="35">
                  <c:v>0.15581894187498155</c:v>
                </c:pt>
                <c:pt idx="36">
                  <c:v>0.15844815010249202</c:v>
                </c:pt>
                <c:pt idx="37">
                  <c:v>0.15806110785428426</c:v>
                </c:pt>
                <c:pt idx="38">
                  <c:v>0.15722637689680963</c:v>
                </c:pt>
                <c:pt idx="39">
                  <c:v>0.15575537880161788</c:v>
                </c:pt>
                <c:pt idx="40">
                  <c:v>0.15390347388822911</c:v>
                </c:pt>
                <c:pt idx="41">
                  <c:v>0.15202718479561994</c:v>
                </c:pt>
                <c:pt idx="42">
                  <c:v>0.15018973246356782</c:v>
                </c:pt>
                <c:pt idx="43">
                  <c:v>0.14847202051409394</c:v>
                </c:pt>
                <c:pt idx="44">
                  <c:v>0.14721781018203539</c:v>
                </c:pt>
                <c:pt idx="45">
                  <c:v>0.14615691531197272</c:v>
                </c:pt>
                <c:pt idx="46">
                  <c:v>0.14487599722467526</c:v>
                </c:pt>
                <c:pt idx="47">
                  <c:v>0.14327514192428759</c:v>
                </c:pt>
                <c:pt idx="48">
                  <c:v>0.14136956878088458</c:v>
                </c:pt>
                <c:pt idx="49">
                  <c:v>0.13929097797256754</c:v>
                </c:pt>
                <c:pt idx="50">
                  <c:v>0.13761737343775285</c:v>
                </c:pt>
                <c:pt idx="51">
                  <c:v>0.13598598597944603</c:v>
                </c:pt>
                <c:pt idx="52">
                  <c:v>0.13441780715909563</c:v>
                </c:pt>
                <c:pt idx="53">
                  <c:v>0.13312053107406563</c:v>
                </c:pt>
                <c:pt idx="54">
                  <c:v>0.1321638595763748</c:v>
                </c:pt>
                <c:pt idx="55">
                  <c:v>0.1315094524325596</c:v>
                </c:pt>
                <c:pt idx="56">
                  <c:v>0.13092800813613736</c:v>
                </c:pt>
                <c:pt idx="57">
                  <c:v>0.13036529492126844</c:v>
                </c:pt>
                <c:pt idx="58">
                  <c:v>0.12981840650957049</c:v>
                </c:pt>
                <c:pt idx="59">
                  <c:v>0.12925662416404154</c:v>
                </c:pt>
                <c:pt idx="60">
                  <c:v>0.1287253380321296</c:v>
                </c:pt>
                <c:pt idx="61">
                  <c:v>0.12826181094634032</c:v>
                </c:pt>
                <c:pt idx="62">
                  <c:v>0.1279376940273341</c:v>
                </c:pt>
                <c:pt idx="63">
                  <c:v>0.12760243496275991</c:v>
                </c:pt>
                <c:pt idx="64">
                  <c:v>0.12729717414087033</c:v>
                </c:pt>
                <c:pt idx="65">
                  <c:v>0.12701335886190879</c:v>
                </c:pt>
                <c:pt idx="66">
                  <c:v>0.12674671700406973</c:v>
                </c:pt>
                <c:pt idx="67">
                  <c:v>0.12647038584333042</c:v>
                </c:pt>
                <c:pt idx="68">
                  <c:v>0.12622028668385954</c:v>
                </c:pt>
                <c:pt idx="69">
                  <c:v>0.12599252406202646</c:v>
                </c:pt>
                <c:pt idx="70">
                  <c:v>0.12578819370775629</c:v>
                </c:pt>
                <c:pt idx="71">
                  <c:v>0.12557033338981005</c:v>
                </c:pt>
                <c:pt idx="72">
                  <c:v>0.12537648820337957</c:v>
                </c:pt>
                <c:pt idx="73">
                  <c:v>0.12520112509392695</c:v>
                </c:pt>
                <c:pt idx="74">
                  <c:v>0.12504220791718776</c:v>
                </c:pt>
                <c:pt idx="75">
                  <c:v>0.12486751089577282</c:v>
                </c:pt>
                <c:pt idx="76">
                  <c:v>0.12471266479004695</c:v>
                </c:pt>
                <c:pt idx="77">
                  <c:v>0.12457567042405911</c:v>
                </c:pt>
                <c:pt idx="78">
                  <c:v>0.12445515340214464</c:v>
                </c:pt>
                <c:pt idx="79">
                  <c:v>0.12432140524612896</c:v>
                </c:pt>
                <c:pt idx="80">
                  <c:v>0.12421358972413678</c:v>
                </c:pt>
                <c:pt idx="81">
                  <c:v>0.1241138000173041</c:v>
                </c:pt>
                <c:pt idx="82">
                  <c:v>0.12402364369822159</c:v>
                </c:pt>
                <c:pt idx="83">
                  <c:v>0.1239436999579093</c:v>
                </c:pt>
                <c:pt idx="84">
                  <c:v>0.12387171545115963</c:v>
                </c:pt>
                <c:pt idx="85">
                  <c:v>0.1238072315078594</c:v>
                </c:pt>
                <c:pt idx="86">
                  <c:v>0.12375045186851547</c:v>
                </c:pt>
                <c:pt idx="87">
                  <c:v>0.12370064640677647</c:v>
                </c:pt>
                <c:pt idx="88">
                  <c:v>0.12365741812949289</c:v>
                </c:pt>
                <c:pt idx="89">
                  <c:v>0.12362071409258918</c:v>
                </c:pt>
                <c:pt idx="90">
                  <c:v>0.12359167478370266</c:v>
                </c:pt>
                <c:pt idx="91">
                  <c:v>0.12357109820475583</c:v>
                </c:pt>
                <c:pt idx="92">
                  <c:v>0.1235559594453786</c:v>
                </c:pt>
                <c:pt idx="93">
                  <c:v>0.1235465561022505</c:v>
                </c:pt>
                <c:pt idx="94">
                  <c:v>0.12354252981425902</c:v>
                </c:pt>
                <c:pt idx="95">
                  <c:v>0.12354389259200413</c:v>
                </c:pt>
                <c:pt idx="96">
                  <c:v>0.12355005678025537</c:v>
                </c:pt>
                <c:pt idx="97">
                  <c:v>0.12356110172429925</c:v>
                </c:pt>
                <c:pt idx="98">
                  <c:v>0.12357761397877598</c:v>
                </c:pt>
                <c:pt idx="99">
                  <c:v>0.12359965739758159</c:v>
                </c:pt>
                <c:pt idx="100">
                  <c:v>0.12362565392699643</c:v>
                </c:pt>
                <c:pt idx="101">
                  <c:v>0.1236550691863867</c:v>
                </c:pt>
                <c:pt idx="102">
                  <c:v>0.12368733588329757</c:v>
                </c:pt>
                <c:pt idx="103">
                  <c:v>0.12372046168175048</c:v>
                </c:pt>
                <c:pt idx="104">
                  <c:v>0.12375649823813882</c:v>
                </c:pt>
                <c:pt idx="105">
                  <c:v>0.12379601442606837</c:v>
                </c:pt>
                <c:pt idx="106">
                  <c:v>0.12383823370625344</c:v>
                </c:pt>
                <c:pt idx="107">
                  <c:v>0.12388342208622717</c:v>
                </c:pt>
                <c:pt idx="108">
                  <c:v>0.12393124619624395</c:v>
                </c:pt>
                <c:pt idx="109">
                  <c:v>0.12398198485683198</c:v>
                </c:pt>
                <c:pt idx="110">
                  <c:v>0.12403500283839389</c:v>
                </c:pt>
                <c:pt idx="111">
                  <c:v>0.12409045161414288</c:v>
                </c:pt>
                <c:pt idx="112">
                  <c:v>0.12414795787861507</c:v>
                </c:pt>
                <c:pt idx="113">
                  <c:v>0.12420756943049147</c:v>
                </c:pt>
                <c:pt idx="114">
                  <c:v>0.12426914416355525</c:v>
                </c:pt>
                <c:pt idx="115">
                  <c:v>0.12433244866094909</c:v>
                </c:pt>
                <c:pt idx="116">
                  <c:v>0.12439819352772066</c:v>
                </c:pt>
                <c:pt idx="117">
                  <c:v>0.12446537614953261</c:v>
                </c:pt>
                <c:pt idx="118">
                  <c:v>0.12453410172287893</c:v>
                </c:pt>
                <c:pt idx="119">
                  <c:v>0.12460459271169753</c:v>
                </c:pt>
                <c:pt idx="120">
                  <c:v>0.12467653455680633</c:v>
                </c:pt>
                <c:pt idx="121">
                  <c:v>0.12474957834343084</c:v>
                </c:pt>
                <c:pt idx="122">
                  <c:v>0.12482426346718448</c:v>
                </c:pt>
                <c:pt idx="123">
                  <c:v>0.12490016797089247</c:v>
                </c:pt>
                <c:pt idx="124">
                  <c:v>0.12497736490010859</c:v>
                </c:pt>
                <c:pt idx="125">
                  <c:v>0.12505546181126942</c:v>
                </c:pt>
                <c:pt idx="126">
                  <c:v>0.12513526448606821</c:v>
                </c:pt>
                <c:pt idx="127">
                  <c:v>0.12521551985434334</c:v>
                </c:pt>
                <c:pt idx="128">
                  <c:v>0.12529673609859443</c:v>
                </c:pt>
                <c:pt idx="129">
                  <c:v>0.12537927988561479</c:v>
                </c:pt>
                <c:pt idx="130">
                  <c:v>0.12546244740892112</c:v>
                </c:pt>
                <c:pt idx="131">
                  <c:v>0.12554692170230683</c:v>
                </c:pt>
                <c:pt idx="132">
                  <c:v>0.12563199400547861</c:v>
                </c:pt>
                <c:pt idx="133">
                  <c:v>0.12571833891432868</c:v>
                </c:pt>
                <c:pt idx="134">
                  <c:v>0.12580510021785374</c:v>
                </c:pt>
                <c:pt idx="135">
                  <c:v>0.12589244847416575</c:v>
                </c:pt>
                <c:pt idx="136">
                  <c:v>0.12598044306412437</c:v>
                </c:pt>
                <c:pt idx="137">
                  <c:v>0.12606900515817712</c:v>
                </c:pt>
                <c:pt idx="138">
                  <c:v>0.12615814749115917</c:v>
                </c:pt>
                <c:pt idx="139">
                  <c:v>0.12624783095155795</c:v>
                </c:pt>
                <c:pt idx="140">
                  <c:v>0.12633801686122068</c:v>
                </c:pt>
                <c:pt idx="141">
                  <c:v>0.12642875093855521</c:v>
                </c:pt>
                <c:pt idx="142">
                  <c:v>0.12651722117556227</c:v>
                </c:pt>
                <c:pt idx="143">
                  <c:v>0.12659884013939279</c:v>
                </c:pt>
                <c:pt idx="144">
                  <c:v>0.1266808192501345</c:v>
                </c:pt>
                <c:pt idx="145">
                  <c:v>0.12676252529468032</c:v>
                </c:pt>
                <c:pt idx="146">
                  <c:v>0.12684532372848845</c:v>
                </c:pt>
                <c:pt idx="147">
                  <c:v>0.12692865868057643</c:v>
                </c:pt>
                <c:pt idx="148">
                  <c:v>0.12701209355982415</c:v>
                </c:pt>
                <c:pt idx="149">
                  <c:v>0.12709400840568902</c:v>
                </c:pt>
                <c:pt idx="150">
                  <c:v>0.1271764801397578</c:v>
                </c:pt>
                <c:pt idx="151">
                  <c:v>0.12725969644773885</c:v>
                </c:pt>
                <c:pt idx="152">
                  <c:v>0.12734379859768657</c:v>
                </c:pt>
                <c:pt idx="153">
                  <c:v>0.12742831817759531</c:v>
                </c:pt>
                <c:pt idx="154">
                  <c:v>0.12751306453886163</c:v>
                </c:pt>
                <c:pt idx="155">
                  <c:v>0.12759853556056711</c:v>
                </c:pt>
                <c:pt idx="156">
                  <c:v>0.12768453885450617</c:v>
                </c:pt>
                <c:pt idx="157">
                  <c:v>0.12776954681213118</c:v>
                </c:pt>
                <c:pt idx="158">
                  <c:v>0.12785539967733725</c:v>
                </c:pt>
                <c:pt idx="159">
                  <c:v>0.12794116285095461</c:v>
                </c:pt>
                <c:pt idx="160">
                  <c:v>0.12802709703321077</c:v>
                </c:pt>
                <c:pt idx="161">
                  <c:v>0.12811291134616984</c:v>
                </c:pt>
                <c:pt idx="162">
                  <c:v>0.12819899889740571</c:v>
                </c:pt>
                <c:pt idx="163">
                  <c:v>0.1282852752493428</c:v>
                </c:pt>
                <c:pt idx="164">
                  <c:v>0.12837202629222028</c:v>
                </c:pt>
                <c:pt idx="165">
                  <c:v>0.12845898015682983</c:v>
                </c:pt>
                <c:pt idx="166">
                  <c:v>0.12854639147571939</c:v>
                </c:pt>
                <c:pt idx="167">
                  <c:v>0.12863374152118598</c:v>
                </c:pt>
                <c:pt idx="168">
                  <c:v>0.12872179200705988</c:v>
                </c:pt>
                <c:pt idx="169">
                  <c:v>0.12881125781784822</c:v>
                </c:pt>
                <c:pt idx="170">
                  <c:v>0.12890064619473177</c:v>
                </c:pt>
                <c:pt idx="171">
                  <c:v>0.12899056670657341</c:v>
                </c:pt>
                <c:pt idx="172">
                  <c:v>0.12908010813942142</c:v>
                </c:pt>
                <c:pt idx="173">
                  <c:v>0.12916989523783606</c:v>
                </c:pt>
                <c:pt idx="174">
                  <c:v>0.12925939852724849</c:v>
                </c:pt>
                <c:pt idx="175">
                  <c:v>0.12934887282809374</c:v>
                </c:pt>
                <c:pt idx="176">
                  <c:v>0.12943933575019487</c:v>
                </c:pt>
                <c:pt idx="177">
                  <c:v>0.12953068861449721</c:v>
                </c:pt>
                <c:pt idx="178">
                  <c:v>0.12962206728338824</c:v>
                </c:pt>
                <c:pt idx="179">
                  <c:v>0.12971316783494893</c:v>
                </c:pt>
              </c:numCache>
            </c:numRef>
          </c:val>
          <c:smooth val="0"/>
          <c:extLst>
            <c:ext xmlns:c16="http://schemas.microsoft.com/office/drawing/2014/chart" uri="{C3380CC4-5D6E-409C-BE32-E72D297353CC}">
              <c16:uniqueId val="{00000001-1732-4687-9279-8D2193781A22}"/>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36"/>
        <c:majorTimeUnit val="months"/>
      </c:dateAx>
      <c:valAx>
        <c:axId val="705157504"/>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7022319861522761"/>
          <c:y val="3.7584814743611222E-2"/>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residual</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0"/>
          <c:order val="0"/>
          <c:spPr>
            <a:ln w="28575" cap="rnd">
              <a:solidFill>
                <a:schemeClr val="accent1"/>
              </a:solidFill>
              <a:round/>
            </a:ln>
            <a:effectLst/>
          </c:spPr>
          <c:marker>
            <c:symbol val="none"/>
          </c:marker>
          <c:cat>
            <c:numRef>
              <c:f>Calc!$A$24:$A$142</c:f>
              <c:numCache>
                <c:formatCode>m/d/yyyy</c:formatCode>
                <c:ptCount val="119"/>
                <c:pt idx="0">
                  <c:v>34639</c:v>
                </c:pt>
                <c:pt idx="1">
                  <c:v>34731</c:v>
                </c:pt>
                <c:pt idx="2">
                  <c:v>34820</c:v>
                </c:pt>
                <c:pt idx="3">
                  <c:v>34912</c:v>
                </c:pt>
                <c:pt idx="4">
                  <c:v>35004</c:v>
                </c:pt>
                <c:pt idx="5">
                  <c:v>35096</c:v>
                </c:pt>
                <c:pt idx="6">
                  <c:v>35186</c:v>
                </c:pt>
                <c:pt idx="7">
                  <c:v>35278</c:v>
                </c:pt>
                <c:pt idx="8">
                  <c:v>35370</c:v>
                </c:pt>
                <c:pt idx="9">
                  <c:v>35462</c:v>
                </c:pt>
                <c:pt idx="10">
                  <c:v>35551</c:v>
                </c:pt>
                <c:pt idx="11">
                  <c:v>35643</c:v>
                </c:pt>
                <c:pt idx="12">
                  <c:v>35735</c:v>
                </c:pt>
                <c:pt idx="13">
                  <c:v>35827</c:v>
                </c:pt>
                <c:pt idx="14">
                  <c:v>35916</c:v>
                </c:pt>
                <c:pt idx="15">
                  <c:v>36008</c:v>
                </c:pt>
                <c:pt idx="16">
                  <c:v>36100</c:v>
                </c:pt>
                <c:pt idx="17">
                  <c:v>36192</c:v>
                </c:pt>
                <c:pt idx="18">
                  <c:v>36281</c:v>
                </c:pt>
                <c:pt idx="19">
                  <c:v>36373</c:v>
                </c:pt>
                <c:pt idx="20">
                  <c:v>36465</c:v>
                </c:pt>
                <c:pt idx="21">
                  <c:v>36557</c:v>
                </c:pt>
                <c:pt idx="22">
                  <c:v>36647</c:v>
                </c:pt>
                <c:pt idx="23">
                  <c:v>36739</c:v>
                </c:pt>
                <c:pt idx="24">
                  <c:v>36831</c:v>
                </c:pt>
                <c:pt idx="25">
                  <c:v>36923</c:v>
                </c:pt>
                <c:pt idx="26">
                  <c:v>37012</c:v>
                </c:pt>
                <c:pt idx="27">
                  <c:v>37104</c:v>
                </c:pt>
                <c:pt idx="28">
                  <c:v>37196</c:v>
                </c:pt>
                <c:pt idx="29">
                  <c:v>37288</c:v>
                </c:pt>
                <c:pt idx="30">
                  <c:v>37377</c:v>
                </c:pt>
                <c:pt idx="31">
                  <c:v>37469</c:v>
                </c:pt>
                <c:pt idx="32">
                  <c:v>37561</c:v>
                </c:pt>
                <c:pt idx="33">
                  <c:v>37653</c:v>
                </c:pt>
                <c:pt idx="34">
                  <c:v>37742</c:v>
                </c:pt>
                <c:pt idx="35">
                  <c:v>37834</c:v>
                </c:pt>
                <c:pt idx="36">
                  <c:v>37926</c:v>
                </c:pt>
                <c:pt idx="37">
                  <c:v>38018</c:v>
                </c:pt>
                <c:pt idx="38">
                  <c:v>38108</c:v>
                </c:pt>
                <c:pt idx="39">
                  <c:v>38200</c:v>
                </c:pt>
                <c:pt idx="40">
                  <c:v>38292</c:v>
                </c:pt>
                <c:pt idx="41">
                  <c:v>38384</c:v>
                </c:pt>
                <c:pt idx="42">
                  <c:v>38473</c:v>
                </c:pt>
                <c:pt idx="43">
                  <c:v>38565</c:v>
                </c:pt>
                <c:pt idx="44">
                  <c:v>38657</c:v>
                </c:pt>
                <c:pt idx="45">
                  <c:v>38749</c:v>
                </c:pt>
                <c:pt idx="46">
                  <c:v>38838</c:v>
                </c:pt>
                <c:pt idx="47">
                  <c:v>38930</c:v>
                </c:pt>
                <c:pt idx="48">
                  <c:v>39022</c:v>
                </c:pt>
                <c:pt idx="49">
                  <c:v>39114</c:v>
                </c:pt>
                <c:pt idx="50">
                  <c:v>39203</c:v>
                </c:pt>
                <c:pt idx="51">
                  <c:v>39295</c:v>
                </c:pt>
                <c:pt idx="52">
                  <c:v>39387</c:v>
                </c:pt>
                <c:pt idx="53">
                  <c:v>39479</c:v>
                </c:pt>
                <c:pt idx="54">
                  <c:v>39569</c:v>
                </c:pt>
                <c:pt idx="55">
                  <c:v>39661</c:v>
                </c:pt>
                <c:pt idx="56">
                  <c:v>39753</c:v>
                </c:pt>
                <c:pt idx="57">
                  <c:v>39845</c:v>
                </c:pt>
                <c:pt idx="58">
                  <c:v>39934</c:v>
                </c:pt>
                <c:pt idx="59">
                  <c:v>40026</c:v>
                </c:pt>
                <c:pt idx="60">
                  <c:v>40118</c:v>
                </c:pt>
                <c:pt idx="61">
                  <c:v>40210</c:v>
                </c:pt>
                <c:pt idx="62">
                  <c:v>40299</c:v>
                </c:pt>
                <c:pt idx="63">
                  <c:v>40391</c:v>
                </c:pt>
                <c:pt idx="64">
                  <c:v>40483</c:v>
                </c:pt>
                <c:pt idx="65">
                  <c:v>40575</c:v>
                </c:pt>
                <c:pt idx="66">
                  <c:v>40664</c:v>
                </c:pt>
                <c:pt idx="67">
                  <c:v>40756</c:v>
                </c:pt>
                <c:pt idx="68">
                  <c:v>40848</c:v>
                </c:pt>
                <c:pt idx="69">
                  <c:v>40940</c:v>
                </c:pt>
                <c:pt idx="70">
                  <c:v>41030</c:v>
                </c:pt>
                <c:pt idx="71">
                  <c:v>41122</c:v>
                </c:pt>
                <c:pt idx="72">
                  <c:v>41214</c:v>
                </c:pt>
                <c:pt idx="73">
                  <c:v>41306</c:v>
                </c:pt>
                <c:pt idx="74">
                  <c:v>41395</c:v>
                </c:pt>
                <c:pt idx="75">
                  <c:v>41487</c:v>
                </c:pt>
                <c:pt idx="76">
                  <c:v>41579</c:v>
                </c:pt>
                <c:pt idx="77">
                  <c:v>41671</c:v>
                </c:pt>
                <c:pt idx="78">
                  <c:v>41760</c:v>
                </c:pt>
                <c:pt idx="79">
                  <c:v>41852</c:v>
                </c:pt>
                <c:pt idx="80">
                  <c:v>41944</c:v>
                </c:pt>
                <c:pt idx="81">
                  <c:v>42036</c:v>
                </c:pt>
                <c:pt idx="82">
                  <c:v>42125</c:v>
                </c:pt>
                <c:pt idx="83">
                  <c:v>42217</c:v>
                </c:pt>
                <c:pt idx="84">
                  <c:v>42309</c:v>
                </c:pt>
                <c:pt idx="85">
                  <c:v>42401</c:v>
                </c:pt>
                <c:pt idx="86">
                  <c:v>42491</c:v>
                </c:pt>
                <c:pt idx="87">
                  <c:v>42583</c:v>
                </c:pt>
                <c:pt idx="88">
                  <c:v>42675</c:v>
                </c:pt>
                <c:pt idx="89">
                  <c:v>42767</c:v>
                </c:pt>
                <c:pt idx="90">
                  <c:v>42856</c:v>
                </c:pt>
                <c:pt idx="91">
                  <c:v>42948</c:v>
                </c:pt>
                <c:pt idx="92">
                  <c:v>43040</c:v>
                </c:pt>
                <c:pt idx="93">
                  <c:v>43132</c:v>
                </c:pt>
                <c:pt idx="94">
                  <c:v>43221</c:v>
                </c:pt>
                <c:pt idx="95">
                  <c:v>43313</c:v>
                </c:pt>
                <c:pt idx="96">
                  <c:v>43405</c:v>
                </c:pt>
                <c:pt idx="97">
                  <c:v>43497</c:v>
                </c:pt>
                <c:pt idx="98">
                  <c:v>43586</c:v>
                </c:pt>
                <c:pt idx="99">
                  <c:v>43678</c:v>
                </c:pt>
                <c:pt idx="100">
                  <c:v>43770</c:v>
                </c:pt>
                <c:pt idx="101">
                  <c:v>43862</c:v>
                </c:pt>
                <c:pt idx="102">
                  <c:v>43952</c:v>
                </c:pt>
                <c:pt idx="103">
                  <c:v>44044</c:v>
                </c:pt>
                <c:pt idx="104">
                  <c:v>44136</c:v>
                </c:pt>
                <c:pt idx="105">
                  <c:v>44228</c:v>
                </c:pt>
                <c:pt idx="106">
                  <c:v>44317</c:v>
                </c:pt>
                <c:pt idx="107">
                  <c:v>44409</c:v>
                </c:pt>
                <c:pt idx="108">
                  <c:v>44501</c:v>
                </c:pt>
                <c:pt idx="109">
                  <c:v>44593</c:v>
                </c:pt>
                <c:pt idx="110">
                  <c:v>44682</c:v>
                </c:pt>
                <c:pt idx="111">
                  <c:v>44774</c:v>
                </c:pt>
                <c:pt idx="112">
                  <c:v>44866</c:v>
                </c:pt>
                <c:pt idx="113">
                  <c:v>44958</c:v>
                </c:pt>
                <c:pt idx="114">
                  <c:v>45047</c:v>
                </c:pt>
                <c:pt idx="115">
                  <c:v>45139</c:v>
                </c:pt>
                <c:pt idx="116">
                  <c:v>45231</c:v>
                </c:pt>
                <c:pt idx="117">
                  <c:v>45323</c:v>
                </c:pt>
                <c:pt idx="118">
                  <c:v>45413</c:v>
                </c:pt>
              </c:numCache>
            </c:numRef>
          </c:cat>
          <c:val>
            <c:numRef>
              <c:f>Calc!$N$25:$N$142</c:f>
              <c:numCache>
                <c:formatCode>0.000</c:formatCode>
                <c:ptCount val="118"/>
                <c:pt idx="1">
                  <c:v>1.0046343212339715</c:v>
                </c:pt>
                <c:pt idx="2">
                  <c:v>0.95214986815853175</c:v>
                </c:pt>
                <c:pt idx="3">
                  <c:v>0.95663314348451844</c:v>
                </c:pt>
                <c:pt idx="4">
                  <c:v>0.94396430347668736</c:v>
                </c:pt>
                <c:pt idx="5">
                  <c:v>0.94348799204907885</c:v>
                </c:pt>
                <c:pt idx="6">
                  <c:v>0.84388129095040598</c:v>
                </c:pt>
                <c:pt idx="7">
                  <c:v>0.81437824156141414</c:v>
                </c:pt>
                <c:pt idx="8">
                  <c:v>0.94726827582935402</c:v>
                </c:pt>
                <c:pt idx="9">
                  <c:v>0.93675349710439104</c:v>
                </c:pt>
                <c:pt idx="10">
                  <c:v>1.0034446144747797</c:v>
                </c:pt>
                <c:pt idx="11">
                  <c:v>0.99668350119985272</c:v>
                </c:pt>
                <c:pt idx="12">
                  <c:v>1.0498079965309277</c:v>
                </c:pt>
                <c:pt idx="13">
                  <c:v>1.0406113430540438</c:v>
                </c:pt>
                <c:pt idx="14">
                  <c:v>0.95369962483181392</c:v>
                </c:pt>
                <c:pt idx="15">
                  <c:v>0.95365434033038443</c:v>
                </c:pt>
                <c:pt idx="16">
                  <c:v>0.96758407426004389</c:v>
                </c:pt>
                <c:pt idx="17">
                  <c:v>0.97772294693628381</c:v>
                </c:pt>
                <c:pt idx="18">
                  <c:v>0.91891047669580761</c:v>
                </c:pt>
                <c:pt idx="19">
                  <c:v>0.90949178972543154</c:v>
                </c:pt>
                <c:pt idx="20">
                  <c:v>0.92942023515272543</c:v>
                </c:pt>
                <c:pt idx="21">
                  <c:v>0.91750386744144929</c:v>
                </c:pt>
                <c:pt idx="22">
                  <c:v>0.93319335841306039</c:v>
                </c:pt>
                <c:pt idx="23">
                  <c:v>0.94054672678608109</c:v>
                </c:pt>
                <c:pt idx="24">
                  <c:v>0.98131069748955424</c:v>
                </c:pt>
                <c:pt idx="25">
                  <c:v>0.96563624151549021</c:v>
                </c:pt>
                <c:pt idx="26">
                  <c:v>0.88650660334474374</c:v>
                </c:pt>
                <c:pt idx="27">
                  <c:v>0.87669714906301288</c:v>
                </c:pt>
                <c:pt idx="28">
                  <c:v>0.87704993898355355</c:v>
                </c:pt>
                <c:pt idx="29">
                  <c:v>0.860061802676377</c:v>
                </c:pt>
                <c:pt idx="30">
                  <c:v>0.85624371132958876</c:v>
                </c:pt>
                <c:pt idx="31">
                  <c:v>0.82414452445548703</c:v>
                </c:pt>
                <c:pt idx="32">
                  <c:v>1.0117801668645241</c:v>
                </c:pt>
                <c:pt idx="33">
                  <c:v>0.97841101835366961</c:v>
                </c:pt>
                <c:pt idx="34">
                  <c:v>0.99827200274255745</c:v>
                </c:pt>
                <c:pt idx="35">
                  <c:v>1.0190087344424461</c:v>
                </c:pt>
                <c:pt idx="36">
                  <c:v>0.99716920014760424</c:v>
                </c:pt>
                <c:pt idx="37">
                  <c:v>0.97839149189214158</c:v>
                </c:pt>
                <c:pt idx="38">
                  <c:v>1.2027409046937594</c:v>
                </c:pt>
                <c:pt idx="39">
                  <c:v>1.1461012930662748</c:v>
                </c:pt>
                <c:pt idx="40">
                  <c:v>1.3195486743110827</c:v>
                </c:pt>
                <c:pt idx="41">
                  <c:v>1.2347397339850206</c:v>
                </c:pt>
                <c:pt idx="42">
                  <c:v>0.97735992083635592</c:v>
                </c:pt>
                <c:pt idx="43">
                  <c:v>0.98950931222205463</c:v>
                </c:pt>
                <c:pt idx="44">
                  <c:v>1.1868235807112764</c:v>
                </c:pt>
                <c:pt idx="45">
                  <c:v>1.158005210852596</c:v>
                </c:pt>
                <c:pt idx="46">
                  <c:v>1.0233454887188944</c:v>
                </c:pt>
                <c:pt idx="47">
                  <c:v>1.0246710151654224</c:v>
                </c:pt>
                <c:pt idx="48">
                  <c:v>1.0824872473403004</c:v>
                </c:pt>
                <c:pt idx="49">
                  <c:v>1.0683567078997154</c:v>
                </c:pt>
                <c:pt idx="50">
                  <c:v>1.1189576169414688</c:v>
                </c:pt>
                <c:pt idx="51">
                  <c:v>1.1055057608724075</c:v>
                </c:pt>
                <c:pt idx="52">
                  <c:v>1.2800159285122434</c:v>
                </c:pt>
                <c:pt idx="53">
                  <c:v>1.202237859725553</c:v>
                </c:pt>
                <c:pt idx="54">
                  <c:v>1.2048027938561585</c:v>
                </c:pt>
                <c:pt idx="55">
                  <c:v>1.0014212371246012</c:v>
                </c:pt>
                <c:pt idx="56">
                  <c:v>1.070350046310705</c:v>
                </c:pt>
                <c:pt idx="57">
                  <c:v>0.88815258354787285</c:v>
                </c:pt>
                <c:pt idx="58">
                  <c:v>0.87951614901892428</c:v>
                </c:pt>
                <c:pt idx="59">
                  <c:v>0.84482268922699078</c:v>
                </c:pt>
                <c:pt idx="60">
                  <c:v>0.98682040888670708</c:v>
                </c:pt>
                <c:pt idx="61">
                  <c:v>0.95789384063289928</c:v>
                </c:pt>
                <c:pt idx="62">
                  <c:v>0.97506639791640992</c:v>
                </c:pt>
                <c:pt idx="63">
                  <c:v>0.93565018823386104</c:v>
                </c:pt>
                <c:pt idx="64">
                  <c:v>1.0416857613262422</c:v>
                </c:pt>
                <c:pt idx="65">
                  <c:v>1.0251948548290546</c:v>
                </c:pt>
                <c:pt idx="66">
                  <c:v>1.0176408328815361</c:v>
                </c:pt>
                <c:pt idx="67">
                  <c:v>0.95027865116319732</c:v>
                </c:pt>
                <c:pt idx="68">
                  <c:v>1.0025979364437609</c:v>
                </c:pt>
                <c:pt idx="69">
                  <c:v>0.97444931341851437</c:v>
                </c:pt>
                <c:pt idx="70">
                  <c:v>0.96586364572018846</c:v>
                </c:pt>
                <c:pt idx="71">
                  <c:v>0.88771213927265924</c:v>
                </c:pt>
                <c:pt idx="72">
                  <c:v>0.96824510019693855</c:v>
                </c:pt>
                <c:pt idx="73">
                  <c:v>0.927808066158609</c:v>
                </c:pt>
                <c:pt idx="74">
                  <c:v>0.96754330163233071</c:v>
                </c:pt>
                <c:pt idx="75">
                  <c:v>0.85459186699872192</c:v>
                </c:pt>
                <c:pt idx="76">
                  <c:v>1.0190940747586223</c:v>
                </c:pt>
                <c:pt idx="77">
                  <c:v>0.92949185813982382</c:v>
                </c:pt>
                <c:pt idx="78">
                  <c:v>0.92077154686979812</c:v>
                </c:pt>
                <c:pt idx="79">
                  <c:v>0.874847944514349</c:v>
                </c:pt>
                <c:pt idx="80">
                  <c:v>0.80226102347317763</c:v>
                </c:pt>
                <c:pt idx="81">
                  <c:v>0.51576340209113336</c:v>
                </c:pt>
                <c:pt idx="82">
                  <c:v>1.0137610646748758</c:v>
                </c:pt>
                <c:pt idx="83">
                  <c:v>0.87768969422423548</c:v>
                </c:pt>
                <c:pt idx="84">
                  <c:v>0.98707801563216346</c:v>
                </c:pt>
                <c:pt idx="85">
                  <c:v>0.9254664403986822</c:v>
                </c:pt>
                <c:pt idx="86">
                  <c:v>0.99521734435871234</c:v>
                </c:pt>
                <c:pt idx="87">
                  <c:v>0.96991979341058565</c:v>
                </c:pt>
                <c:pt idx="88">
                  <c:v>1.040549115647645</c:v>
                </c:pt>
                <c:pt idx="89">
                  <c:v>0.97513097908807478</c:v>
                </c:pt>
                <c:pt idx="90">
                  <c:v>1.0954495082665354</c:v>
                </c:pt>
                <c:pt idx="91">
                  <c:v>0.92818871568673122</c:v>
                </c:pt>
                <c:pt idx="92">
                  <c:v>1.0736470450904989</c:v>
                </c:pt>
                <c:pt idx="93">
                  <c:v>0.88680355688844814</c:v>
                </c:pt>
                <c:pt idx="94">
                  <c:v>1.0158801097849497</c:v>
                </c:pt>
                <c:pt idx="95">
                  <c:v>0.99693204033985905</c:v>
                </c:pt>
                <c:pt idx="96">
                  <c:v>1.1278272273961483</c:v>
                </c:pt>
                <c:pt idx="97">
                  <c:v>0.98599073378447522</c:v>
                </c:pt>
                <c:pt idx="98">
                  <c:v>1.1152352887898713</c:v>
                </c:pt>
                <c:pt idx="99">
                  <c:v>0.95019194946815955</c:v>
                </c:pt>
                <c:pt idx="100">
                  <c:v>0.86410843086475464</c:v>
                </c:pt>
                <c:pt idx="101">
                  <c:v>0.1277381833439199</c:v>
                </c:pt>
                <c:pt idx="102">
                  <c:v>1.1283928026837451</c:v>
                </c:pt>
                <c:pt idx="103">
                  <c:v>0.87502450233572782</c:v>
                </c:pt>
                <c:pt idx="104">
                  <c:v>1.0549919595969468</c:v>
                </c:pt>
                <c:pt idx="105">
                  <c:v>1.1591123946541533</c:v>
                </c:pt>
                <c:pt idx="106">
                  <c:v>1.6896748207590067</c:v>
                </c:pt>
                <c:pt idx="107">
                  <c:v>1.0216859519470443</c:v>
                </c:pt>
                <c:pt idx="108">
                  <c:v>1.4545141715789625</c:v>
                </c:pt>
                <c:pt idx="109">
                  <c:v>1.1811000566815955</c:v>
                </c:pt>
                <c:pt idx="110">
                  <c:v>1.0926695651829128</c:v>
                </c:pt>
                <c:pt idx="111">
                  <c:v>0.85697744321672475</c:v>
                </c:pt>
                <c:pt idx="112">
                  <c:v>1.1489588358824829</c:v>
                </c:pt>
                <c:pt idx="113">
                  <c:v>0.95116815054474269</c:v>
                </c:pt>
                <c:pt idx="114">
                  <c:v>0.86911678535128067</c:v>
                </c:pt>
                <c:pt idx="115">
                  <c:v>0.97594604813643038</c:v>
                </c:pt>
                <c:pt idx="116">
                  <c:v>1.2213262033294783</c:v>
                </c:pt>
                <c:pt idx="117">
                  <c:v>1.0780960167909244</c:v>
                </c:pt>
              </c:numCache>
            </c:numRef>
          </c:val>
          <c:smooth val="0"/>
          <c:extLst>
            <c:ext xmlns:c16="http://schemas.microsoft.com/office/drawing/2014/chart" uri="{C3380CC4-5D6E-409C-BE32-E72D297353CC}">
              <c16:uniqueId val="{00000003-EB0E-4AFC-9920-5AF69CD87DE0}"/>
            </c:ext>
          </c:extLst>
        </c:ser>
        <c:ser>
          <c:idx val="1"/>
          <c:order val="1"/>
          <c:spPr>
            <a:ln w="12700" cap="rnd">
              <a:solidFill>
                <a:srgbClr val="000000"/>
              </a:solidFill>
              <a:round/>
            </a:ln>
            <a:effectLst/>
          </c:spPr>
          <c:marker>
            <c:symbol val="none"/>
          </c:marker>
          <c:cat>
            <c:numRef>
              <c:f>Calc!$A$24:$A$142</c:f>
              <c:numCache>
                <c:formatCode>m/d/yyyy</c:formatCode>
                <c:ptCount val="119"/>
                <c:pt idx="0">
                  <c:v>34639</c:v>
                </c:pt>
                <c:pt idx="1">
                  <c:v>34731</c:v>
                </c:pt>
                <c:pt idx="2">
                  <c:v>34820</c:v>
                </c:pt>
                <c:pt idx="3">
                  <c:v>34912</c:v>
                </c:pt>
                <c:pt idx="4">
                  <c:v>35004</c:v>
                </c:pt>
                <c:pt idx="5">
                  <c:v>35096</c:v>
                </c:pt>
                <c:pt idx="6">
                  <c:v>35186</c:v>
                </c:pt>
                <c:pt idx="7">
                  <c:v>35278</c:v>
                </c:pt>
                <c:pt idx="8">
                  <c:v>35370</c:v>
                </c:pt>
                <c:pt idx="9">
                  <c:v>35462</c:v>
                </c:pt>
                <c:pt idx="10">
                  <c:v>35551</c:v>
                </c:pt>
                <c:pt idx="11">
                  <c:v>35643</c:v>
                </c:pt>
                <c:pt idx="12">
                  <c:v>35735</c:v>
                </c:pt>
                <c:pt idx="13">
                  <c:v>35827</c:v>
                </c:pt>
                <c:pt idx="14">
                  <c:v>35916</c:v>
                </c:pt>
                <c:pt idx="15">
                  <c:v>36008</c:v>
                </c:pt>
                <c:pt idx="16">
                  <c:v>36100</c:v>
                </c:pt>
                <c:pt idx="17">
                  <c:v>36192</c:v>
                </c:pt>
                <c:pt idx="18">
                  <c:v>36281</c:v>
                </c:pt>
                <c:pt idx="19">
                  <c:v>36373</c:v>
                </c:pt>
                <c:pt idx="20">
                  <c:v>36465</c:v>
                </c:pt>
                <c:pt idx="21">
                  <c:v>36557</c:v>
                </c:pt>
                <c:pt idx="22">
                  <c:v>36647</c:v>
                </c:pt>
                <c:pt idx="23">
                  <c:v>36739</c:v>
                </c:pt>
                <c:pt idx="24">
                  <c:v>36831</c:v>
                </c:pt>
                <c:pt idx="25">
                  <c:v>36923</c:v>
                </c:pt>
                <c:pt idx="26">
                  <c:v>37012</c:v>
                </c:pt>
                <c:pt idx="27">
                  <c:v>37104</c:v>
                </c:pt>
                <c:pt idx="28">
                  <c:v>37196</c:v>
                </c:pt>
                <c:pt idx="29">
                  <c:v>37288</c:v>
                </c:pt>
                <c:pt idx="30">
                  <c:v>37377</c:v>
                </c:pt>
                <c:pt idx="31">
                  <c:v>37469</c:v>
                </c:pt>
                <c:pt idx="32">
                  <c:v>37561</c:v>
                </c:pt>
                <c:pt idx="33">
                  <c:v>37653</c:v>
                </c:pt>
                <c:pt idx="34">
                  <c:v>37742</c:v>
                </c:pt>
                <c:pt idx="35">
                  <c:v>37834</c:v>
                </c:pt>
                <c:pt idx="36">
                  <c:v>37926</c:v>
                </c:pt>
                <c:pt idx="37">
                  <c:v>38018</c:v>
                </c:pt>
                <c:pt idx="38">
                  <c:v>38108</c:v>
                </c:pt>
                <c:pt idx="39">
                  <c:v>38200</c:v>
                </c:pt>
                <c:pt idx="40">
                  <c:v>38292</c:v>
                </c:pt>
                <c:pt idx="41">
                  <c:v>38384</c:v>
                </c:pt>
                <c:pt idx="42">
                  <c:v>38473</c:v>
                </c:pt>
                <c:pt idx="43">
                  <c:v>38565</c:v>
                </c:pt>
                <c:pt idx="44">
                  <c:v>38657</c:v>
                </c:pt>
                <c:pt idx="45">
                  <c:v>38749</c:v>
                </c:pt>
                <c:pt idx="46">
                  <c:v>38838</c:v>
                </c:pt>
                <c:pt idx="47">
                  <c:v>38930</c:v>
                </c:pt>
                <c:pt idx="48">
                  <c:v>39022</c:v>
                </c:pt>
                <c:pt idx="49">
                  <c:v>39114</c:v>
                </c:pt>
                <c:pt idx="50">
                  <c:v>39203</c:v>
                </c:pt>
                <c:pt idx="51">
                  <c:v>39295</c:v>
                </c:pt>
                <c:pt idx="52">
                  <c:v>39387</c:v>
                </c:pt>
                <c:pt idx="53">
                  <c:v>39479</c:v>
                </c:pt>
                <c:pt idx="54">
                  <c:v>39569</c:v>
                </c:pt>
                <c:pt idx="55">
                  <c:v>39661</c:v>
                </c:pt>
                <c:pt idx="56">
                  <c:v>39753</c:v>
                </c:pt>
                <c:pt idx="57">
                  <c:v>39845</c:v>
                </c:pt>
                <c:pt idx="58">
                  <c:v>39934</c:v>
                </c:pt>
                <c:pt idx="59">
                  <c:v>40026</c:v>
                </c:pt>
                <c:pt idx="60">
                  <c:v>40118</c:v>
                </c:pt>
                <c:pt idx="61">
                  <c:v>40210</c:v>
                </c:pt>
                <c:pt idx="62">
                  <c:v>40299</c:v>
                </c:pt>
                <c:pt idx="63">
                  <c:v>40391</c:v>
                </c:pt>
                <c:pt idx="64">
                  <c:v>40483</c:v>
                </c:pt>
                <c:pt idx="65">
                  <c:v>40575</c:v>
                </c:pt>
                <c:pt idx="66">
                  <c:v>40664</c:v>
                </c:pt>
                <c:pt idx="67">
                  <c:v>40756</c:v>
                </c:pt>
                <c:pt idx="68">
                  <c:v>40848</c:v>
                </c:pt>
                <c:pt idx="69">
                  <c:v>40940</c:v>
                </c:pt>
                <c:pt idx="70">
                  <c:v>41030</c:v>
                </c:pt>
                <c:pt idx="71">
                  <c:v>41122</c:v>
                </c:pt>
                <c:pt idx="72">
                  <c:v>41214</c:v>
                </c:pt>
                <c:pt idx="73">
                  <c:v>41306</c:v>
                </c:pt>
                <c:pt idx="74">
                  <c:v>41395</c:v>
                </c:pt>
                <c:pt idx="75">
                  <c:v>41487</c:v>
                </c:pt>
                <c:pt idx="76">
                  <c:v>41579</c:v>
                </c:pt>
                <c:pt idx="77">
                  <c:v>41671</c:v>
                </c:pt>
                <c:pt idx="78">
                  <c:v>41760</c:v>
                </c:pt>
                <c:pt idx="79">
                  <c:v>41852</c:v>
                </c:pt>
                <c:pt idx="80">
                  <c:v>41944</c:v>
                </c:pt>
                <c:pt idx="81">
                  <c:v>42036</c:v>
                </c:pt>
                <c:pt idx="82">
                  <c:v>42125</c:v>
                </c:pt>
                <c:pt idx="83">
                  <c:v>42217</c:v>
                </c:pt>
                <c:pt idx="84">
                  <c:v>42309</c:v>
                </c:pt>
                <c:pt idx="85">
                  <c:v>42401</c:v>
                </c:pt>
                <c:pt idx="86">
                  <c:v>42491</c:v>
                </c:pt>
                <c:pt idx="87">
                  <c:v>42583</c:v>
                </c:pt>
                <c:pt idx="88">
                  <c:v>42675</c:v>
                </c:pt>
                <c:pt idx="89">
                  <c:v>42767</c:v>
                </c:pt>
                <c:pt idx="90">
                  <c:v>42856</c:v>
                </c:pt>
                <c:pt idx="91">
                  <c:v>42948</c:v>
                </c:pt>
                <c:pt idx="92">
                  <c:v>43040</c:v>
                </c:pt>
                <c:pt idx="93">
                  <c:v>43132</c:v>
                </c:pt>
                <c:pt idx="94">
                  <c:v>43221</c:v>
                </c:pt>
                <c:pt idx="95">
                  <c:v>43313</c:v>
                </c:pt>
                <c:pt idx="96">
                  <c:v>43405</c:v>
                </c:pt>
                <c:pt idx="97">
                  <c:v>43497</c:v>
                </c:pt>
                <c:pt idx="98">
                  <c:v>43586</c:v>
                </c:pt>
                <c:pt idx="99">
                  <c:v>43678</c:v>
                </c:pt>
                <c:pt idx="100">
                  <c:v>43770</c:v>
                </c:pt>
                <c:pt idx="101">
                  <c:v>43862</c:v>
                </c:pt>
                <c:pt idx="102">
                  <c:v>43952</c:v>
                </c:pt>
                <c:pt idx="103">
                  <c:v>44044</c:v>
                </c:pt>
                <c:pt idx="104">
                  <c:v>44136</c:v>
                </c:pt>
                <c:pt idx="105">
                  <c:v>44228</c:v>
                </c:pt>
                <c:pt idx="106">
                  <c:v>44317</c:v>
                </c:pt>
                <c:pt idx="107">
                  <c:v>44409</c:v>
                </c:pt>
                <c:pt idx="108">
                  <c:v>44501</c:v>
                </c:pt>
                <c:pt idx="109">
                  <c:v>44593</c:v>
                </c:pt>
                <c:pt idx="110">
                  <c:v>44682</c:v>
                </c:pt>
                <c:pt idx="111">
                  <c:v>44774</c:v>
                </c:pt>
                <c:pt idx="112">
                  <c:v>44866</c:v>
                </c:pt>
                <c:pt idx="113">
                  <c:v>44958</c:v>
                </c:pt>
                <c:pt idx="114">
                  <c:v>45047</c:v>
                </c:pt>
                <c:pt idx="115">
                  <c:v>45139</c:v>
                </c:pt>
                <c:pt idx="116">
                  <c:v>45231</c:v>
                </c:pt>
                <c:pt idx="117">
                  <c:v>45323</c:v>
                </c:pt>
                <c:pt idx="118">
                  <c:v>45413</c:v>
                </c:pt>
              </c:numCache>
            </c:numRef>
          </c:cat>
          <c:val>
            <c:numRef>
              <c:f>Calc!$AR$24:$AR$142</c:f>
              <c:numCache>
                <c:formatCode>General</c:formatCode>
                <c:ptCount val="11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numCache>
            </c:numRef>
          </c:val>
          <c:smooth val="0"/>
          <c:extLst>
            <c:ext xmlns:c16="http://schemas.microsoft.com/office/drawing/2014/chart" uri="{C3380CC4-5D6E-409C-BE32-E72D297353CC}">
              <c16:uniqueId val="{00000004-EB0E-4AFC-9920-5AF69CD87DE0}"/>
            </c:ext>
          </c:extLst>
        </c:ser>
        <c:dLbls>
          <c:showLegendKey val="0"/>
          <c:showVal val="0"/>
          <c:showCatName val="0"/>
          <c:showSerName val="0"/>
          <c:showPercent val="0"/>
          <c:showBubbleSize val="0"/>
        </c:dLbls>
        <c:smooth val="0"/>
        <c:axId val="705151744"/>
        <c:axId val="705157504"/>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12"/>
        <c:majorTimeUnit val="months"/>
      </c:dateAx>
      <c:valAx>
        <c:axId val="705157504"/>
        <c:scaling>
          <c:orientation val="minMax"/>
          <c:max val="2"/>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Mortgage repossessions forecast</a:t>
            </a:r>
          </a:p>
        </c:rich>
      </c:tx>
      <c:layout>
        <c:manualLayout>
          <c:xMode val="edge"/>
          <c:yMode val="edge"/>
          <c:x val="1.102777087939092E-2"/>
          <c:y val="1.8255034328807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0.10862987797114675"/>
          <c:y val="0.15357047629109449"/>
          <c:w val="0.87919274010962101"/>
          <c:h val="0.68500542979465961"/>
        </c:manualLayout>
      </c:layout>
      <c:lineChart>
        <c:grouping val="standard"/>
        <c:varyColors val="0"/>
        <c:ser>
          <c:idx val="0"/>
          <c:order val="0"/>
          <c:spPr>
            <a:ln w="38100" cap="rnd">
              <a:solidFill>
                <a:srgbClr val="BD1B21"/>
              </a:solidFill>
              <a:prstDash val="solid"/>
              <a:round/>
            </a:ln>
            <a:effectLst/>
          </c:spPr>
          <c:marker>
            <c:symbol val="none"/>
          </c:marker>
          <c:cat>
            <c:numRef>
              <c:f>Calc!$A$9:$A$220</c:f>
              <c:numCache>
                <c:formatCode>m/d/yyyy</c:formatCode>
                <c:ptCount val="212"/>
                <c:pt idx="0">
                  <c:v>33270</c:v>
                </c:pt>
                <c:pt idx="1">
                  <c:v>33359</c:v>
                </c:pt>
                <c:pt idx="2">
                  <c:v>33451</c:v>
                </c:pt>
                <c:pt idx="3">
                  <c:v>33543</c:v>
                </c:pt>
                <c:pt idx="4">
                  <c:v>33635</c:v>
                </c:pt>
                <c:pt idx="5">
                  <c:v>33725</c:v>
                </c:pt>
                <c:pt idx="6">
                  <c:v>33817</c:v>
                </c:pt>
                <c:pt idx="7">
                  <c:v>33909</c:v>
                </c:pt>
                <c:pt idx="8">
                  <c:v>34001</c:v>
                </c:pt>
                <c:pt idx="9">
                  <c:v>34090</c:v>
                </c:pt>
                <c:pt idx="10">
                  <c:v>34182</c:v>
                </c:pt>
                <c:pt idx="11">
                  <c:v>34274</c:v>
                </c:pt>
                <c:pt idx="12">
                  <c:v>34366</c:v>
                </c:pt>
                <c:pt idx="13">
                  <c:v>34455</c:v>
                </c:pt>
                <c:pt idx="14">
                  <c:v>34547</c:v>
                </c:pt>
                <c:pt idx="15">
                  <c:v>34639</c:v>
                </c:pt>
                <c:pt idx="16">
                  <c:v>34731</c:v>
                </c:pt>
                <c:pt idx="17">
                  <c:v>34820</c:v>
                </c:pt>
                <c:pt idx="18">
                  <c:v>34912</c:v>
                </c:pt>
                <c:pt idx="19">
                  <c:v>35004</c:v>
                </c:pt>
                <c:pt idx="20">
                  <c:v>35096</c:v>
                </c:pt>
                <c:pt idx="21">
                  <c:v>35186</c:v>
                </c:pt>
                <c:pt idx="22">
                  <c:v>35278</c:v>
                </c:pt>
                <c:pt idx="23">
                  <c:v>35370</c:v>
                </c:pt>
                <c:pt idx="24">
                  <c:v>35462</c:v>
                </c:pt>
                <c:pt idx="25">
                  <c:v>35551</c:v>
                </c:pt>
                <c:pt idx="26">
                  <c:v>35643</c:v>
                </c:pt>
                <c:pt idx="27">
                  <c:v>35735</c:v>
                </c:pt>
                <c:pt idx="28">
                  <c:v>35827</c:v>
                </c:pt>
                <c:pt idx="29">
                  <c:v>35916</c:v>
                </c:pt>
                <c:pt idx="30">
                  <c:v>36008</c:v>
                </c:pt>
                <c:pt idx="31">
                  <c:v>36100</c:v>
                </c:pt>
                <c:pt idx="32">
                  <c:v>36192</c:v>
                </c:pt>
                <c:pt idx="33">
                  <c:v>36281</c:v>
                </c:pt>
                <c:pt idx="34">
                  <c:v>36373</c:v>
                </c:pt>
                <c:pt idx="35">
                  <c:v>36465</c:v>
                </c:pt>
                <c:pt idx="36">
                  <c:v>36557</c:v>
                </c:pt>
                <c:pt idx="37">
                  <c:v>36647</c:v>
                </c:pt>
                <c:pt idx="38">
                  <c:v>36739</c:v>
                </c:pt>
                <c:pt idx="39">
                  <c:v>36831</c:v>
                </c:pt>
                <c:pt idx="40">
                  <c:v>36923</c:v>
                </c:pt>
                <c:pt idx="41">
                  <c:v>37012</c:v>
                </c:pt>
                <c:pt idx="42">
                  <c:v>37104</c:v>
                </c:pt>
                <c:pt idx="43">
                  <c:v>37196</c:v>
                </c:pt>
                <c:pt idx="44">
                  <c:v>37288</c:v>
                </c:pt>
                <c:pt idx="45">
                  <c:v>37377</c:v>
                </c:pt>
                <c:pt idx="46">
                  <c:v>37469</c:v>
                </c:pt>
                <c:pt idx="47">
                  <c:v>37561</c:v>
                </c:pt>
                <c:pt idx="48">
                  <c:v>37653</c:v>
                </c:pt>
                <c:pt idx="49">
                  <c:v>37742</c:v>
                </c:pt>
                <c:pt idx="50">
                  <c:v>37834</c:v>
                </c:pt>
                <c:pt idx="51">
                  <c:v>37926</c:v>
                </c:pt>
                <c:pt idx="52">
                  <c:v>38018</c:v>
                </c:pt>
                <c:pt idx="53">
                  <c:v>38108</c:v>
                </c:pt>
                <c:pt idx="54">
                  <c:v>38200</c:v>
                </c:pt>
                <c:pt idx="55">
                  <c:v>38292</c:v>
                </c:pt>
                <c:pt idx="56">
                  <c:v>38384</c:v>
                </c:pt>
                <c:pt idx="57">
                  <c:v>38473</c:v>
                </c:pt>
                <c:pt idx="58">
                  <c:v>38565</c:v>
                </c:pt>
                <c:pt idx="59">
                  <c:v>38657</c:v>
                </c:pt>
                <c:pt idx="60">
                  <c:v>38749</c:v>
                </c:pt>
                <c:pt idx="61">
                  <c:v>38838</c:v>
                </c:pt>
                <c:pt idx="62">
                  <c:v>38930</c:v>
                </c:pt>
                <c:pt idx="63">
                  <c:v>39022</c:v>
                </c:pt>
                <c:pt idx="64">
                  <c:v>39114</c:v>
                </c:pt>
                <c:pt idx="65">
                  <c:v>39203</c:v>
                </c:pt>
                <c:pt idx="66">
                  <c:v>39295</c:v>
                </c:pt>
                <c:pt idx="67">
                  <c:v>39387</c:v>
                </c:pt>
                <c:pt idx="68">
                  <c:v>39479</c:v>
                </c:pt>
                <c:pt idx="69">
                  <c:v>39569</c:v>
                </c:pt>
                <c:pt idx="70">
                  <c:v>39661</c:v>
                </c:pt>
                <c:pt idx="71">
                  <c:v>39753</c:v>
                </c:pt>
                <c:pt idx="72">
                  <c:v>39845</c:v>
                </c:pt>
                <c:pt idx="73">
                  <c:v>39934</c:v>
                </c:pt>
                <c:pt idx="74">
                  <c:v>40026</c:v>
                </c:pt>
                <c:pt idx="75">
                  <c:v>40118</c:v>
                </c:pt>
                <c:pt idx="76">
                  <c:v>40210</c:v>
                </c:pt>
                <c:pt idx="77">
                  <c:v>40299</c:v>
                </c:pt>
                <c:pt idx="78">
                  <c:v>40391</c:v>
                </c:pt>
                <c:pt idx="79">
                  <c:v>40483</c:v>
                </c:pt>
                <c:pt idx="80">
                  <c:v>40575</c:v>
                </c:pt>
                <c:pt idx="81">
                  <c:v>40664</c:v>
                </c:pt>
                <c:pt idx="82">
                  <c:v>40756</c:v>
                </c:pt>
                <c:pt idx="83">
                  <c:v>40848</c:v>
                </c:pt>
                <c:pt idx="84">
                  <c:v>40940</c:v>
                </c:pt>
                <c:pt idx="85">
                  <c:v>41030</c:v>
                </c:pt>
                <c:pt idx="86">
                  <c:v>41122</c:v>
                </c:pt>
                <c:pt idx="87">
                  <c:v>41214</c:v>
                </c:pt>
                <c:pt idx="88">
                  <c:v>41306</c:v>
                </c:pt>
                <c:pt idx="89">
                  <c:v>41395</c:v>
                </c:pt>
                <c:pt idx="90">
                  <c:v>41487</c:v>
                </c:pt>
                <c:pt idx="91">
                  <c:v>41579</c:v>
                </c:pt>
                <c:pt idx="92">
                  <c:v>41671</c:v>
                </c:pt>
                <c:pt idx="93">
                  <c:v>41760</c:v>
                </c:pt>
                <c:pt idx="94">
                  <c:v>41852</c:v>
                </c:pt>
                <c:pt idx="95">
                  <c:v>41944</c:v>
                </c:pt>
                <c:pt idx="96">
                  <c:v>42036</c:v>
                </c:pt>
                <c:pt idx="97">
                  <c:v>42125</c:v>
                </c:pt>
                <c:pt idx="98">
                  <c:v>42217</c:v>
                </c:pt>
                <c:pt idx="99">
                  <c:v>42309</c:v>
                </c:pt>
                <c:pt idx="100">
                  <c:v>42401</c:v>
                </c:pt>
                <c:pt idx="101">
                  <c:v>42491</c:v>
                </c:pt>
                <c:pt idx="102">
                  <c:v>42583</c:v>
                </c:pt>
                <c:pt idx="103">
                  <c:v>42675</c:v>
                </c:pt>
                <c:pt idx="104">
                  <c:v>42767</c:v>
                </c:pt>
                <c:pt idx="105">
                  <c:v>42856</c:v>
                </c:pt>
                <c:pt idx="106">
                  <c:v>42948</c:v>
                </c:pt>
                <c:pt idx="107">
                  <c:v>43040</c:v>
                </c:pt>
                <c:pt idx="108">
                  <c:v>43132</c:v>
                </c:pt>
                <c:pt idx="109">
                  <c:v>43221</c:v>
                </c:pt>
                <c:pt idx="110">
                  <c:v>43313</c:v>
                </c:pt>
                <c:pt idx="111">
                  <c:v>43405</c:v>
                </c:pt>
                <c:pt idx="112">
                  <c:v>43497</c:v>
                </c:pt>
                <c:pt idx="113">
                  <c:v>43586</c:v>
                </c:pt>
                <c:pt idx="114">
                  <c:v>43678</c:v>
                </c:pt>
                <c:pt idx="115">
                  <c:v>43770</c:v>
                </c:pt>
                <c:pt idx="116">
                  <c:v>43862</c:v>
                </c:pt>
                <c:pt idx="117">
                  <c:v>43952</c:v>
                </c:pt>
                <c:pt idx="118">
                  <c:v>44044</c:v>
                </c:pt>
                <c:pt idx="119">
                  <c:v>44136</c:v>
                </c:pt>
                <c:pt idx="120">
                  <c:v>44228</c:v>
                </c:pt>
                <c:pt idx="121">
                  <c:v>44317</c:v>
                </c:pt>
                <c:pt idx="122">
                  <c:v>44409</c:v>
                </c:pt>
                <c:pt idx="123">
                  <c:v>44501</c:v>
                </c:pt>
                <c:pt idx="124">
                  <c:v>44593</c:v>
                </c:pt>
                <c:pt idx="125">
                  <c:v>44682</c:v>
                </c:pt>
                <c:pt idx="126">
                  <c:v>44774</c:v>
                </c:pt>
                <c:pt idx="127">
                  <c:v>44866</c:v>
                </c:pt>
                <c:pt idx="128">
                  <c:v>44958</c:v>
                </c:pt>
                <c:pt idx="129">
                  <c:v>45047</c:v>
                </c:pt>
                <c:pt idx="130">
                  <c:v>45139</c:v>
                </c:pt>
                <c:pt idx="131">
                  <c:v>45231</c:v>
                </c:pt>
                <c:pt idx="132">
                  <c:v>45323</c:v>
                </c:pt>
                <c:pt idx="133">
                  <c:v>45413</c:v>
                </c:pt>
                <c:pt idx="134">
                  <c:v>45505</c:v>
                </c:pt>
                <c:pt idx="135">
                  <c:v>45597</c:v>
                </c:pt>
                <c:pt idx="136">
                  <c:v>45689</c:v>
                </c:pt>
                <c:pt idx="137">
                  <c:v>45778</c:v>
                </c:pt>
                <c:pt idx="138">
                  <c:v>45870</c:v>
                </c:pt>
                <c:pt idx="139">
                  <c:v>45962</c:v>
                </c:pt>
                <c:pt idx="140">
                  <c:v>46054</c:v>
                </c:pt>
                <c:pt idx="141">
                  <c:v>46143</c:v>
                </c:pt>
                <c:pt idx="142">
                  <c:v>46235</c:v>
                </c:pt>
                <c:pt idx="143">
                  <c:v>46327</c:v>
                </c:pt>
                <c:pt idx="144">
                  <c:v>46419</c:v>
                </c:pt>
                <c:pt idx="145">
                  <c:v>46508</c:v>
                </c:pt>
                <c:pt idx="146">
                  <c:v>46600</c:v>
                </c:pt>
                <c:pt idx="147">
                  <c:v>46692</c:v>
                </c:pt>
                <c:pt idx="148">
                  <c:v>46784</c:v>
                </c:pt>
                <c:pt idx="149">
                  <c:v>46874</c:v>
                </c:pt>
                <c:pt idx="150">
                  <c:v>46966</c:v>
                </c:pt>
                <c:pt idx="151">
                  <c:v>47058</c:v>
                </c:pt>
                <c:pt idx="152">
                  <c:v>47150</c:v>
                </c:pt>
                <c:pt idx="153">
                  <c:v>47239</c:v>
                </c:pt>
                <c:pt idx="154">
                  <c:v>47331</c:v>
                </c:pt>
                <c:pt idx="155">
                  <c:v>47423</c:v>
                </c:pt>
                <c:pt idx="156">
                  <c:v>47515</c:v>
                </c:pt>
                <c:pt idx="157">
                  <c:v>47604</c:v>
                </c:pt>
                <c:pt idx="158">
                  <c:v>47696</c:v>
                </c:pt>
                <c:pt idx="159">
                  <c:v>47788</c:v>
                </c:pt>
                <c:pt idx="160">
                  <c:v>47880</c:v>
                </c:pt>
                <c:pt idx="161">
                  <c:v>47969</c:v>
                </c:pt>
                <c:pt idx="162">
                  <c:v>48061</c:v>
                </c:pt>
                <c:pt idx="163">
                  <c:v>48153</c:v>
                </c:pt>
                <c:pt idx="164">
                  <c:v>48245</c:v>
                </c:pt>
                <c:pt idx="165">
                  <c:v>48335</c:v>
                </c:pt>
                <c:pt idx="166">
                  <c:v>48427</c:v>
                </c:pt>
                <c:pt idx="167">
                  <c:v>48519</c:v>
                </c:pt>
                <c:pt idx="168">
                  <c:v>48611</c:v>
                </c:pt>
                <c:pt idx="169">
                  <c:v>48700</c:v>
                </c:pt>
                <c:pt idx="170">
                  <c:v>48792</c:v>
                </c:pt>
                <c:pt idx="171">
                  <c:v>48884</c:v>
                </c:pt>
                <c:pt idx="172">
                  <c:v>48976</c:v>
                </c:pt>
                <c:pt idx="173">
                  <c:v>49065</c:v>
                </c:pt>
                <c:pt idx="174">
                  <c:v>49157</c:v>
                </c:pt>
                <c:pt idx="175">
                  <c:v>49249</c:v>
                </c:pt>
                <c:pt idx="176">
                  <c:v>49341</c:v>
                </c:pt>
                <c:pt idx="177">
                  <c:v>49430</c:v>
                </c:pt>
                <c:pt idx="178">
                  <c:v>49522</c:v>
                </c:pt>
                <c:pt idx="179">
                  <c:v>49614</c:v>
                </c:pt>
                <c:pt idx="180">
                  <c:v>49706</c:v>
                </c:pt>
                <c:pt idx="181">
                  <c:v>49796</c:v>
                </c:pt>
                <c:pt idx="182">
                  <c:v>49888</c:v>
                </c:pt>
                <c:pt idx="183">
                  <c:v>49980</c:v>
                </c:pt>
                <c:pt idx="184">
                  <c:v>50072</c:v>
                </c:pt>
                <c:pt idx="185">
                  <c:v>50161</c:v>
                </c:pt>
                <c:pt idx="186">
                  <c:v>50253</c:v>
                </c:pt>
                <c:pt idx="187">
                  <c:v>50345</c:v>
                </c:pt>
                <c:pt idx="188">
                  <c:v>50437</c:v>
                </c:pt>
                <c:pt idx="189">
                  <c:v>50526</c:v>
                </c:pt>
                <c:pt idx="190">
                  <c:v>50618</c:v>
                </c:pt>
                <c:pt idx="191">
                  <c:v>50710</c:v>
                </c:pt>
                <c:pt idx="192">
                  <c:v>50802</c:v>
                </c:pt>
                <c:pt idx="193">
                  <c:v>50891</c:v>
                </c:pt>
                <c:pt idx="194">
                  <c:v>50983</c:v>
                </c:pt>
                <c:pt idx="195">
                  <c:v>51075</c:v>
                </c:pt>
                <c:pt idx="196">
                  <c:v>51167</c:v>
                </c:pt>
                <c:pt idx="197">
                  <c:v>51257</c:v>
                </c:pt>
                <c:pt idx="198">
                  <c:v>51349</c:v>
                </c:pt>
                <c:pt idx="199">
                  <c:v>51441</c:v>
                </c:pt>
                <c:pt idx="200">
                  <c:v>51533</c:v>
                </c:pt>
                <c:pt idx="201">
                  <c:v>51622</c:v>
                </c:pt>
                <c:pt idx="202">
                  <c:v>51714</c:v>
                </c:pt>
                <c:pt idx="203">
                  <c:v>51806</c:v>
                </c:pt>
                <c:pt idx="204">
                  <c:v>51898</c:v>
                </c:pt>
                <c:pt idx="205">
                  <c:v>51987</c:v>
                </c:pt>
                <c:pt idx="206">
                  <c:v>52079</c:v>
                </c:pt>
                <c:pt idx="207">
                  <c:v>52171</c:v>
                </c:pt>
                <c:pt idx="208">
                  <c:v>52263</c:v>
                </c:pt>
                <c:pt idx="209">
                  <c:v>52352</c:v>
                </c:pt>
                <c:pt idx="210">
                  <c:v>52444</c:v>
                </c:pt>
                <c:pt idx="211">
                  <c:v>52536</c:v>
                </c:pt>
              </c:numCache>
            </c:numRef>
          </c:cat>
          <c:val>
            <c:numRef>
              <c:f>Calc!$P$9:$P$220</c:f>
              <c:numCache>
                <c:formatCode>#,##0</c:formatCode>
                <c:ptCount val="212"/>
                <c:pt idx="0">
                  <c:v>44750</c:v>
                </c:pt>
                <c:pt idx="1">
                  <c:v>53400</c:v>
                </c:pt>
                <c:pt idx="2">
                  <c:v>60350</c:v>
                </c:pt>
                <c:pt idx="3">
                  <c:v>67300</c:v>
                </c:pt>
                <c:pt idx="4">
                  <c:v>67850</c:v>
                </c:pt>
                <c:pt idx="5">
                  <c:v>68400</c:v>
                </c:pt>
                <c:pt idx="6">
                  <c:v>66650</c:v>
                </c:pt>
                <c:pt idx="7">
                  <c:v>64900</c:v>
                </c:pt>
                <c:pt idx="8">
                  <c:v>59550</c:v>
                </c:pt>
                <c:pt idx="9">
                  <c:v>54200</c:v>
                </c:pt>
                <c:pt idx="10">
                  <c:v>47000</c:v>
                </c:pt>
                <c:pt idx="11">
                  <c:v>39800</c:v>
                </c:pt>
                <c:pt idx="12">
                  <c:v>36450</c:v>
                </c:pt>
                <c:pt idx="13">
                  <c:v>33100</c:v>
                </c:pt>
                <c:pt idx="14">
                  <c:v>31200</c:v>
                </c:pt>
                <c:pt idx="15">
                  <c:v>29300</c:v>
                </c:pt>
                <c:pt idx="16">
                  <c:v>29500</c:v>
                </c:pt>
                <c:pt idx="17">
                  <c:v>29700</c:v>
                </c:pt>
                <c:pt idx="18">
                  <c:v>28400</c:v>
                </c:pt>
                <c:pt idx="19">
                  <c:v>27100</c:v>
                </c:pt>
                <c:pt idx="20">
                  <c:v>25500</c:v>
                </c:pt>
                <c:pt idx="21">
                  <c:v>23900</c:v>
                </c:pt>
                <c:pt idx="22">
                  <c:v>20000</c:v>
                </c:pt>
                <c:pt idx="23">
                  <c:v>16100</c:v>
                </c:pt>
                <c:pt idx="24">
                  <c:v>15050</c:v>
                </c:pt>
                <c:pt idx="25">
                  <c:v>14000</c:v>
                </c:pt>
                <c:pt idx="26">
                  <c:v>13900</c:v>
                </c:pt>
                <c:pt idx="27">
                  <c:v>13800</c:v>
                </c:pt>
                <c:pt idx="28">
                  <c:v>14450</c:v>
                </c:pt>
                <c:pt idx="29">
                  <c:v>15100</c:v>
                </c:pt>
                <c:pt idx="30">
                  <c:v>14450</c:v>
                </c:pt>
                <c:pt idx="31">
                  <c:v>13800</c:v>
                </c:pt>
                <c:pt idx="32">
                  <c:v>13400</c:v>
                </c:pt>
                <c:pt idx="33">
                  <c:v>13000</c:v>
                </c:pt>
                <c:pt idx="34">
                  <c:v>11850</c:v>
                </c:pt>
                <c:pt idx="35">
                  <c:v>10700</c:v>
                </c:pt>
                <c:pt idx="36">
                  <c:v>9900</c:v>
                </c:pt>
                <c:pt idx="37">
                  <c:v>9100</c:v>
                </c:pt>
                <c:pt idx="38">
                  <c:v>8450</c:v>
                </c:pt>
                <c:pt idx="39">
                  <c:v>7800</c:v>
                </c:pt>
                <c:pt idx="40">
                  <c:v>7500</c:v>
                </c:pt>
                <c:pt idx="41">
                  <c:v>7200</c:v>
                </c:pt>
                <c:pt idx="42">
                  <c:v>6350</c:v>
                </c:pt>
                <c:pt idx="43">
                  <c:v>5500</c:v>
                </c:pt>
                <c:pt idx="44">
                  <c:v>4750</c:v>
                </c:pt>
                <c:pt idx="45">
                  <c:v>4000</c:v>
                </c:pt>
                <c:pt idx="46">
                  <c:v>3350</c:v>
                </c:pt>
                <c:pt idx="47">
                  <c:v>2700</c:v>
                </c:pt>
                <c:pt idx="48">
                  <c:v>2650</c:v>
                </c:pt>
                <c:pt idx="49">
                  <c:v>2600</c:v>
                </c:pt>
                <c:pt idx="50">
                  <c:v>2600</c:v>
                </c:pt>
                <c:pt idx="51">
                  <c:v>2600</c:v>
                </c:pt>
                <c:pt idx="52">
                  <c:v>2550</c:v>
                </c:pt>
                <c:pt idx="53">
                  <c:v>2500</c:v>
                </c:pt>
                <c:pt idx="54">
                  <c:v>3000</c:v>
                </c:pt>
                <c:pt idx="55">
                  <c:v>3500</c:v>
                </c:pt>
                <c:pt idx="56">
                  <c:v>4700</c:v>
                </c:pt>
                <c:pt idx="57">
                  <c:v>5900</c:v>
                </c:pt>
                <c:pt idx="58">
                  <c:v>5850</c:v>
                </c:pt>
                <c:pt idx="59">
                  <c:v>5800</c:v>
                </c:pt>
                <c:pt idx="60">
                  <c:v>6900</c:v>
                </c:pt>
                <c:pt idx="61">
                  <c:v>8000</c:v>
                </c:pt>
                <c:pt idx="62">
                  <c:v>8200</c:v>
                </c:pt>
                <c:pt idx="63">
                  <c:v>8400</c:v>
                </c:pt>
                <c:pt idx="64">
                  <c:v>9100</c:v>
                </c:pt>
                <c:pt idx="65">
                  <c:v>9800</c:v>
                </c:pt>
                <c:pt idx="66">
                  <c:v>11000</c:v>
                </c:pt>
                <c:pt idx="67">
                  <c:v>12200</c:v>
                </c:pt>
                <c:pt idx="68">
                  <c:v>15600</c:v>
                </c:pt>
                <c:pt idx="69">
                  <c:v>18700</c:v>
                </c:pt>
                <c:pt idx="70">
                  <c:v>22600</c:v>
                </c:pt>
                <c:pt idx="71">
                  <c:v>22700</c:v>
                </c:pt>
                <c:pt idx="72">
                  <c:v>24400</c:v>
                </c:pt>
                <c:pt idx="73">
                  <c:v>21900</c:v>
                </c:pt>
                <c:pt idx="74">
                  <c:v>19300</c:v>
                </c:pt>
                <c:pt idx="75">
                  <c:v>16200</c:v>
                </c:pt>
                <c:pt idx="76">
                  <c:v>15900</c:v>
                </c:pt>
                <c:pt idx="77">
                  <c:v>15200</c:v>
                </c:pt>
                <c:pt idx="78">
                  <c:v>14700</c:v>
                </c:pt>
                <c:pt idx="79">
                  <c:v>13700</c:v>
                </c:pt>
                <c:pt idx="80">
                  <c:v>14200</c:v>
                </c:pt>
                <c:pt idx="81">
                  <c:v>14500</c:v>
                </c:pt>
                <c:pt idx="82">
                  <c:v>14700</c:v>
                </c:pt>
                <c:pt idx="83">
                  <c:v>13900</c:v>
                </c:pt>
                <c:pt idx="84">
                  <c:v>13900</c:v>
                </c:pt>
                <c:pt idx="85">
                  <c:v>13500</c:v>
                </c:pt>
                <c:pt idx="86">
                  <c:v>13000</c:v>
                </c:pt>
                <c:pt idx="87">
                  <c:v>11500</c:v>
                </c:pt>
                <c:pt idx="88">
                  <c:v>11100</c:v>
                </c:pt>
                <c:pt idx="89">
                  <c:v>10300</c:v>
                </c:pt>
                <c:pt idx="90">
                  <c:v>9900</c:v>
                </c:pt>
                <c:pt idx="91">
                  <c:v>8400</c:v>
                </c:pt>
                <c:pt idx="92">
                  <c:v>8500</c:v>
                </c:pt>
                <c:pt idx="93">
                  <c:v>7880</c:v>
                </c:pt>
                <c:pt idx="94">
                  <c:v>7150</c:v>
                </c:pt>
                <c:pt idx="95">
                  <c:v>6170</c:v>
                </c:pt>
                <c:pt idx="96">
                  <c:v>4880</c:v>
                </c:pt>
                <c:pt idx="97">
                  <c:v>2500</c:v>
                </c:pt>
                <c:pt idx="98">
                  <c:v>2490</c:v>
                </c:pt>
                <c:pt idx="99">
                  <c:v>2170</c:v>
                </c:pt>
                <c:pt idx="100">
                  <c:v>2110</c:v>
                </c:pt>
                <c:pt idx="101">
                  <c:v>1890</c:v>
                </c:pt>
                <c:pt idx="102">
                  <c:v>1860</c:v>
                </c:pt>
                <c:pt idx="103">
                  <c:v>1800</c:v>
                </c:pt>
                <c:pt idx="104">
                  <c:v>1880</c:v>
                </c:pt>
                <c:pt idx="105">
                  <c:v>1800</c:v>
                </c:pt>
                <c:pt idx="106">
                  <c:v>1950</c:v>
                </c:pt>
                <c:pt idx="107">
                  <c:v>1790</c:v>
                </c:pt>
                <c:pt idx="108">
                  <c:v>1910</c:v>
                </c:pt>
                <c:pt idx="109">
                  <c:v>1680</c:v>
                </c:pt>
                <c:pt idx="110">
                  <c:v>1690</c:v>
                </c:pt>
                <c:pt idx="111">
                  <c:v>1690</c:v>
                </c:pt>
                <c:pt idx="112">
                  <c:v>1980</c:v>
                </c:pt>
                <c:pt idx="113">
                  <c:v>1920</c:v>
                </c:pt>
                <c:pt idx="114">
                  <c:v>2130</c:v>
                </c:pt>
                <c:pt idx="115">
                  <c:v>1990</c:v>
                </c:pt>
                <c:pt idx="116">
                  <c:v>1710</c:v>
                </c:pt>
                <c:pt idx="117">
                  <c:v>220</c:v>
                </c:pt>
                <c:pt idx="118">
                  <c:v>370</c:v>
                </c:pt>
                <c:pt idx="119">
                  <c:v>330</c:v>
                </c:pt>
                <c:pt idx="120">
                  <c:v>380</c:v>
                </c:pt>
                <c:pt idx="121">
                  <c:v>450</c:v>
                </c:pt>
                <c:pt idx="122">
                  <c:v>730</c:v>
                </c:pt>
                <c:pt idx="123">
                  <c:v>720</c:v>
                </c:pt>
                <c:pt idx="124">
                  <c:v>1040</c:v>
                </c:pt>
                <c:pt idx="125">
                  <c:v>1180</c:v>
                </c:pt>
                <c:pt idx="126">
                  <c:v>1280</c:v>
                </c:pt>
                <c:pt idx="127">
                  <c:v>1090</c:v>
                </c:pt>
                <c:pt idx="128">
                  <c:v>1260</c:v>
                </c:pt>
                <c:pt idx="129">
                  <c:v>1220</c:v>
                </c:pt>
                <c:pt idx="130">
                  <c:v>1120</c:v>
                </c:pt>
                <c:pt idx="131">
                  <c:v>1180</c:v>
                </c:pt>
                <c:pt idx="132">
                  <c:v>1540</c:v>
                </c:pt>
                <c:pt idx="133">
                  <c:v>1690</c:v>
                </c:pt>
                <c:pt idx="134">
                  <c:v>1819.0528557964799</c:v>
                </c:pt>
                <c:pt idx="135">
                  <c:v>1813.2701828041156</c:v>
                </c:pt>
                <c:pt idx="136">
                  <c:v>1845.9025679991514</c:v>
                </c:pt>
                <c:pt idx="137">
                  <c:v>1843.8099143263282</c:v>
                </c:pt>
                <c:pt idx="138">
                  <c:v>1836.4677421332949</c:v>
                </c:pt>
                <c:pt idx="139">
                  <c:v>1821.7156803813614</c:v>
                </c:pt>
                <c:pt idx="140">
                  <c:v>1802.531358374941</c:v>
                </c:pt>
                <c:pt idx="141">
                  <c:v>1783.1768508406178</c:v>
                </c:pt>
                <c:pt idx="142">
                  <c:v>1763.9904040100125</c:v>
                </c:pt>
                <c:pt idx="143">
                  <c:v>1746.1959376498601</c:v>
                </c:pt>
                <c:pt idx="144">
                  <c:v>1733.8606718215397</c:v>
                </c:pt>
                <c:pt idx="145">
                  <c:v>1723.9643103955646</c:v>
                </c:pt>
                <c:pt idx="146">
                  <c:v>1711.2061634170836</c:v>
                </c:pt>
                <c:pt idx="147">
                  <c:v>1694.6485718831946</c:v>
                </c:pt>
                <c:pt idx="148">
                  <c:v>1674.4704135941504</c:v>
                </c:pt>
                <c:pt idx="149">
                  <c:v>1652.3460815157398</c:v>
                </c:pt>
                <c:pt idx="150">
                  <c:v>1634.7272383704192</c:v>
                </c:pt>
                <c:pt idx="151">
                  <c:v>1617.5870097976856</c:v>
                </c:pt>
                <c:pt idx="152">
                  <c:v>1601.1662788395736</c:v>
                </c:pt>
                <c:pt idx="153">
                  <c:v>1588.0999889699574</c:v>
                </c:pt>
                <c:pt idx="154">
                  <c:v>1578.8357776269879</c:v>
                </c:pt>
                <c:pt idx="155">
                  <c:v>1573.1803408443063</c:v>
                </c:pt>
                <c:pt idx="156">
                  <c:v>1568.3901064777015</c:v>
                </c:pt>
                <c:pt idx="157">
                  <c:v>1563.9753911977955</c:v>
                </c:pt>
                <c:pt idx="158">
                  <c:v>1559.5137930609267</c:v>
                </c:pt>
                <c:pt idx="159">
                  <c:v>1554.8818213885802</c:v>
                </c:pt>
                <c:pt idx="160">
                  <c:v>1550.6071276868815</c:v>
                </c:pt>
                <c:pt idx="161">
                  <c:v>1547.3009939643457</c:v>
                </c:pt>
                <c:pt idx="162">
                  <c:v>1545.4502542593843</c:v>
                </c:pt>
                <c:pt idx="163">
                  <c:v>1543.4804452263356</c:v>
                </c:pt>
                <c:pt idx="164">
                  <c:v>1541.8685438129764</c:v>
                </c:pt>
                <c:pt idx="165">
                  <c:v>1540.6779363488513</c:v>
                </c:pt>
                <c:pt idx="166">
                  <c:v>1539.471371981452</c:v>
                </c:pt>
                <c:pt idx="167">
                  <c:v>1538.1670668223064</c:v>
                </c:pt>
                <c:pt idx="168">
                  <c:v>1537.1759824014873</c:v>
                </c:pt>
                <c:pt idx="169">
                  <c:v>1536.618950169347</c:v>
                </c:pt>
                <c:pt idx="170">
                  <c:v>1536.128543697248</c:v>
                </c:pt>
                <c:pt idx="171">
                  <c:v>1535.4959736933602</c:v>
                </c:pt>
                <c:pt idx="172">
                  <c:v>1535.1504159192609</c:v>
                </c:pt>
                <c:pt idx="173">
                  <c:v>1535.195269356652</c:v>
                </c:pt>
                <c:pt idx="174">
                  <c:v>1535.224279614657</c:v>
                </c:pt>
                <c:pt idx="175">
                  <c:v>1535.0852365625733</c:v>
                </c:pt>
                <c:pt idx="176">
                  <c:v>1535.1849412949218</c:v>
                </c:pt>
                <c:pt idx="177">
                  <c:v>1535.6689326362298</c:v>
                </c:pt>
                <c:pt idx="178">
                  <c:v>1536.1395612097606</c:v>
                </c:pt>
                <c:pt idx="179">
                  <c:v>1536.476389900608</c:v>
                </c:pt>
                <c:pt idx="180">
                  <c:v>1537.1258379569747</c:v>
                </c:pt>
                <c:pt idx="181">
                  <c:v>1538.0412262176537</c:v>
                </c:pt>
                <c:pt idx="182">
                  <c:v>1538.8627786382126</c:v>
                </c:pt>
                <c:pt idx="183">
                  <c:v>1539.840457375177</c:v>
                </c:pt>
                <c:pt idx="184">
                  <c:v>1540.910598633157</c:v>
                </c:pt>
                <c:pt idx="185">
                  <c:v>1542.2413940592148</c:v>
                </c:pt>
                <c:pt idx="186">
                  <c:v>1543.4566099553865</c:v>
                </c:pt>
                <c:pt idx="187">
                  <c:v>1544.7904945590653</c:v>
                </c:pt>
                <c:pt idx="188">
                  <c:v>1546.1983798203789</c:v>
                </c:pt>
                <c:pt idx="189">
                  <c:v>1547.8585091827872</c:v>
                </c:pt>
                <c:pt idx="190">
                  <c:v>1549.401624399474</c:v>
                </c:pt>
                <c:pt idx="191">
                  <c:v>1551.0873688305128</c:v>
                </c:pt>
                <c:pt idx="192">
                  <c:v>1552.8314836377313</c:v>
                </c:pt>
                <c:pt idx="193">
                  <c:v>1554.8177857196602</c:v>
                </c:pt>
                <c:pt idx="194">
                  <c:v>1556.6610872806273</c:v>
                </c:pt>
                <c:pt idx="195">
                  <c:v>1558.6095451466042</c:v>
                </c:pt>
                <c:pt idx="196">
                  <c:v>1560.6093705691244</c:v>
                </c:pt>
                <c:pt idx="197">
                  <c:v>1562.8416241957398</c:v>
                </c:pt>
                <c:pt idx="198">
                  <c:v>1564.9329958208773</c:v>
                </c:pt>
                <c:pt idx="199">
                  <c:v>1567.1336422024801</c:v>
                </c:pt>
                <c:pt idx="200">
                  <c:v>1569.3731621147458</c:v>
                </c:pt>
                <c:pt idx="201">
                  <c:v>1571.828909888095</c:v>
                </c:pt>
                <c:pt idx="202">
                  <c:v>1574.1112541545433</c:v>
                </c:pt>
                <c:pt idx="203">
                  <c:v>1576.4455363796458</c:v>
                </c:pt>
                <c:pt idx="204">
                  <c:v>1578.80463457266</c:v>
                </c:pt>
                <c:pt idx="205">
                  <c:v>1581.3801174334733</c:v>
                </c:pt>
                <c:pt idx="206">
                  <c:v>1583.783222581216</c:v>
                </c:pt>
                <c:pt idx="207">
                  <c:v>1586.2643473204857</c:v>
                </c:pt>
                <c:pt idx="208">
                  <c:v>1588.7659531077998</c:v>
                </c:pt>
                <c:pt idx="209">
                  <c:v>1591.4801890137037</c:v>
                </c:pt>
                <c:pt idx="210">
                  <c:v>1594.0114556401898</c:v>
                </c:pt>
                <c:pt idx="211">
                  <c:v>1596.6210652397547</c:v>
                </c:pt>
              </c:numCache>
            </c:numRef>
          </c:val>
          <c:smooth val="0"/>
          <c:extLst>
            <c:ext xmlns:c16="http://schemas.microsoft.com/office/drawing/2014/chart" uri="{C3380CC4-5D6E-409C-BE32-E72D297353CC}">
              <c16:uniqueId val="{00000000-E2CC-45A3-BAC0-2767FF47BF16}"/>
            </c:ext>
          </c:extLst>
        </c:ser>
        <c:dLbls>
          <c:showLegendKey val="0"/>
          <c:showVal val="0"/>
          <c:showCatName val="0"/>
          <c:showSerName val="0"/>
          <c:showPercent val="0"/>
          <c:showBubbleSize val="0"/>
        </c:dLbls>
        <c:smooth val="0"/>
        <c:axId val="1230957920"/>
        <c:axId val="1230961280"/>
      </c:lineChart>
      <c:dateAx>
        <c:axId val="123095792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61280"/>
        <c:crosses val="autoZero"/>
        <c:auto val="1"/>
        <c:lblOffset val="100"/>
        <c:baseTimeUnit val="months"/>
        <c:majorUnit val="24"/>
        <c:majorTimeUnit val="months"/>
      </c:dateAx>
      <c:valAx>
        <c:axId val="123096128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5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tx>
            <c:v>Actual REPO</c:v>
          </c:tx>
          <c:spPr>
            <a:ln w="38100" cap="rnd">
              <a:solidFill>
                <a:srgbClr val="BD1B21"/>
              </a:solidFill>
              <a:prstDash val="solid"/>
              <a:round/>
            </a:ln>
            <a:effectLst/>
          </c:spPr>
          <c:marker>
            <c:symbol val="none"/>
          </c:marker>
          <c:cat>
            <c:numRef>
              <c:f>Calc!$A$117:$A$168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Calc!$D$117:$D$168</c:f>
              <c:numCache>
                <c:formatCode>0</c:formatCode>
                <c:ptCount val="52"/>
                <c:pt idx="0">
                  <c:v>1910</c:v>
                </c:pt>
                <c:pt idx="1">
                  <c:v>1680</c:v>
                </c:pt>
                <c:pt idx="2">
                  <c:v>1690</c:v>
                </c:pt>
                <c:pt idx="3">
                  <c:v>1690</c:v>
                </c:pt>
                <c:pt idx="4">
                  <c:v>1980</c:v>
                </c:pt>
                <c:pt idx="5">
                  <c:v>1920</c:v>
                </c:pt>
                <c:pt idx="6">
                  <c:v>2130</c:v>
                </c:pt>
                <c:pt idx="7">
                  <c:v>1990</c:v>
                </c:pt>
                <c:pt idx="8">
                  <c:v>1710</c:v>
                </c:pt>
                <c:pt idx="9">
                  <c:v>220</c:v>
                </c:pt>
                <c:pt idx="10">
                  <c:v>370</c:v>
                </c:pt>
                <c:pt idx="11">
                  <c:v>330</c:v>
                </c:pt>
                <c:pt idx="12">
                  <c:v>380</c:v>
                </c:pt>
                <c:pt idx="13">
                  <c:v>450</c:v>
                </c:pt>
                <c:pt idx="14">
                  <c:v>730</c:v>
                </c:pt>
                <c:pt idx="15">
                  <c:v>720</c:v>
                </c:pt>
                <c:pt idx="16">
                  <c:v>1040</c:v>
                </c:pt>
                <c:pt idx="17">
                  <c:v>1180</c:v>
                </c:pt>
                <c:pt idx="18">
                  <c:v>1280</c:v>
                </c:pt>
                <c:pt idx="19">
                  <c:v>1090</c:v>
                </c:pt>
                <c:pt idx="20">
                  <c:v>1260</c:v>
                </c:pt>
                <c:pt idx="21">
                  <c:v>1220</c:v>
                </c:pt>
                <c:pt idx="22">
                  <c:v>1120</c:v>
                </c:pt>
                <c:pt idx="23">
                  <c:v>1180</c:v>
                </c:pt>
                <c:pt idx="24">
                  <c:v>1540</c:v>
                </c:pt>
                <c:pt idx="25">
                  <c:v>1690</c:v>
                </c:pt>
              </c:numCache>
            </c:numRef>
          </c:val>
          <c:smooth val="0"/>
          <c:extLst>
            <c:ext xmlns:c16="http://schemas.microsoft.com/office/drawing/2014/chart" uri="{C3380CC4-5D6E-409C-BE32-E72D297353CC}">
              <c16:uniqueId val="{00000000-76B9-44B7-A7D5-90DE8951BC92}"/>
            </c:ext>
          </c:extLst>
        </c:ser>
        <c:ser>
          <c:idx val="1"/>
          <c:order val="1"/>
          <c:tx>
            <c:v>Modelled REPO</c:v>
          </c:tx>
          <c:spPr>
            <a:ln w="38100" cap="rnd">
              <a:solidFill>
                <a:srgbClr val="003469"/>
              </a:solidFill>
              <a:prstDash val="solid"/>
              <a:round/>
            </a:ln>
            <a:effectLst/>
          </c:spPr>
          <c:marker>
            <c:symbol val="none"/>
          </c:marker>
          <c:cat>
            <c:numRef>
              <c:f>Calc!$A$117:$A$168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Calc!$M$117:$M$168</c:f>
              <c:numCache>
                <c:formatCode>#,##0</c:formatCode>
                <c:ptCount val="52"/>
                <c:pt idx="0">
                  <c:v>1778.9831478919627</c:v>
                </c:pt>
                <c:pt idx="1">
                  <c:v>1894.4443636363637</c:v>
                </c:pt>
                <c:pt idx="2">
                  <c:v>1663.5821330902461</c:v>
                </c:pt>
                <c:pt idx="3">
                  <c:v>1695.200807693843</c:v>
                </c:pt>
                <c:pt idx="4">
                  <c:v>1755.5880474452554</c:v>
                </c:pt>
                <c:pt idx="5">
                  <c:v>1947.2799634034766</c:v>
                </c:pt>
                <c:pt idx="6">
                  <c:v>1909.9108694015931</c:v>
                </c:pt>
                <c:pt idx="7">
                  <c:v>2094.3136816869905</c:v>
                </c:pt>
                <c:pt idx="8">
                  <c:v>1978.9183150183146</c:v>
                </c:pt>
                <c:pt idx="9">
                  <c:v>1722.2728102189781</c:v>
                </c:pt>
                <c:pt idx="10">
                  <c:v>327.9</c:v>
                </c:pt>
                <c:pt idx="11">
                  <c:v>377.13229643183888</c:v>
                </c:pt>
                <c:pt idx="12">
                  <c:v>360.1923185700644</c:v>
                </c:pt>
                <c:pt idx="13">
                  <c:v>388.22809770252474</c:v>
                </c:pt>
                <c:pt idx="14">
                  <c:v>432.03579234972676</c:v>
                </c:pt>
                <c:pt idx="15">
                  <c:v>704.71752951861947</c:v>
                </c:pt>
                <c:pt idx="16">
                  <c:v>715.01537786394863</c:v>
                </c:pt>
                <c:pt idx="17">
                  <c:v>999.06861685818035</c:v>
                </c:pt>
                <c:pt idx="18">
                  <c:v>1171.4428961748633</c:v>
                </c:pt>
                <c:pt idx="19">
                  <c:v>1271.9121239744757</c:v>
                </c:pt>
                <c:pt idx="20">
                  <c:v>1096.6450325717974</c:v>
                </c:pt>
                <c:pt idx="21">
                  <c:v>1282.6333590977524</c:v>
                </c:pt>
                <c:pt idx="22">
                  <c:v>1288.6645602493077</c:v>
                </c:pt>
                <c:pt idx="23">
                  <c:v>1209.0832298088719</c:v>
                </c:pt>
                <c:pt idx="24">
                  <c:v>1260.9243916995963</c:v>
                </c:pt>
                <c:pt idx="25">
                  <c:v>1567.5783730566759</c:v>
                </c:pt>
                <c:pt idx="26">
                  <c:v>1687.2827906470686</c:v>
                </c:pt>
                <c:pt idx="27">
                  <c:v>1681.9190077350634</c:v>
                </c:pt>
                <c:pt idx="28">
                  <c:v>1712.1875410445266</c:v>
                </c:pt>
                <c:pt idx="29">
                  <c:v>1710.2464767606123</c:v>
                </c:pt>
                <c:pt idx="30">
                  <c:v>1703.4361629493358</c:v>
                </c:pt>
                <c:pt idx="31">
                  <c:v>1689.7527233278402</c:v>
                </c:pt>
                <c:pt idx="32">
                  <c:v>1671.9580912100769</c:v>
                </c:pt>
                <c:pt idx="33">
                  <c:v>1654.0056016053625</c:v>
                </c:pt>
                <c:pt idx="34">
                  <c:v>1636.2089985831976</c:v>
                </c:pt>
                <c:pt idx="35">
                  <c:v>1619.703542591328</c:v>
                </c:pt>
                <c:pt idx="36">
                  <c:v>1608.261829018322</c:v>
                </c:pt>
                <c:pt idx="37">
                  <c:v>1599.0823484601499</c:v>
                </c:pt>
                <c:pt idx="38">
                  <c:v>1587.2483867537919</c:v>
                </c:pt>
                <c:pt idx="39">
                  <c:v>1571.8902078198091</c:v>
                </c:pt>
                <c:pt idx="40">
                  <c:v>1553.1737317594423</c:v>
                </c:pt>
                <c:pt idx="41">
                  <c:v>1532.652060466874</c:v>
                </c:pt>
                <c:pt idx="42">
                  <c:v>1516.3095057491921</c:v>
                </c:pt>
                <c:pt idx="43">
                  <c:v>1500.4108953232362</c:v>
                </c:pt>
                <c:pt idx="44">
                  <c:v>1485.1796629447044</c:v>
                </c:pt>
                <c:pt idx="45">
                  <c:v>1473.0598798584915</c:v>
                </c:pt>
                <c:pt idx="46">
                  <c:v>1464.4667571693406</c:v>
                </c:pt>
                <c:pt idx="47">
                  <c:v>1459.2209936245354</c:v>
                </c:pt>
                <c:pt idx="48">
                  <c:v>1454.7777582429005</c:v>
                </c:pt>
                <c:pt idx="49">
                  <c:v>1450.6828397837387</c:v>
                </c:pt>
                <c:pt idx="50">
                  <c:v>1446.5444346070374</c:v>
                </c:pt>
                <c:pt idx="51">
                  <c:v>1442.2479975548588</c:v>
                </c:pt>
              </c:numCache>
            </c:numRef>
          </c:val>
          <c:smooth val="0"/>
          <c:extLst>
            <c:ext xmlns:c16="http://schemas.microsoft.com/office/drawing/2014/chart" uri="{C3380CC4-5D6E-409C-BE32-E72D297353CC}">
              <c16:uniqueId val="{00000001-76B9-44B7-A7D5-90DE8951BC92}"/>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4749833676466539"/>
          <c:y val="2.905493497830151E-2"/>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spPr>
            <a:ln w="38100" cap="rnd">
              <a:solidFill>
                <a:srgbClr val="BD1B21"/>
              </a:solidFill>
              <a:prstDash val="solid"/>
              <a:round/>
            </a:ln>
            <a:effectLst/>
          </c:spPr>
          <c:marker>
            <c:symbol val="none"/>
          </c:marker>
          <c:cat>
            <c:numRef>
              <c:f>Calc!$A$41:$A$88</c:f>
              <c:numCache>
                <c:formatCode>m/d/yyyy</c:formatCode>
                <c:ptCount val="48"/>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numCache>
            </c:numRef>
          </c:cat>
          <c:val>
            <c:numRef>
              <c:f>Calc!$D$41:$D$88</c:f>
              <c:numCache>
                <c:formatCode>0</c:formatCode>
                <c:ptCount val="48"/>
                <c:pt idx="0">
                  <c:v>13400</c:v>
                </c:pt>
                <c:pt idx="1">
                  <c:v>13000</c:v>
                </c:pt>
                <c:pt idx="2">
                  <c:v>11850</c:v>
                </c:pt>
                <c:pt idx="3">
                  <c:v>10700</c:v>
                </c:pt>
                <c:pt idx="4">
                  <c:v>9900</c:v>
                </c:pt>
                <c:pt idx="5">
                  <c:v>9100</c:v>
                </c:pt>
                <c:pt idx="6">
                  <c:v>8450</c:v>
                </c:pt>
                <c:pt idx="7">
                  <c:v>7800</c:v>
                </c:pt>
                <c:pt idx="8">
                  <c:v>7500</c:v>
                </c:pt>
                <c:pt idx="9">
                  <c:v>7200</c:v>
                </c:pt>
                <c:pt idx="10">
                  <c:v>6350</c:v>
                </c:pt>
                <c:pt idx="11">
                  <c:v>5500</c:v>
                </c:pt>
                <c:pt idx="12">
                  <c:v>4750</c:v>
                </c:pt>
                <c:pt idx="13">
                  <c:v>4000</c:v>
                </c:pt>
                <c:pt idx="14">
                  <c:v>3350</c:v>
                </c:pt>
                <c:pt idx="15">
                  <c:v>2700</c:v>
                </c:pt>
                <c:pt idx="16">
                  <c:v>2650</c:v>
                </c:pt>
                <c:pt idx="17">
                  <c:v>2600</c:v>
                </c:pt>
                <c:pt idx="18">
                  <c:v>2600</c:v>
                </c:pt>
                <c:pt idx="19">
                  <c:v>2600</c:v>
                </c:pt>
                <c:pt idx="20">
                  <c:v>2550</c:v>
                </c:pt>
                <c:pt idx="21">
                  <c:v>2500</c:v>
                </c:pt>
                <c:pt idx="22">
                  <c:v>3000</c:v>
                </c:pt>
                <c:pt idx="23">
                  <c:v>3500</c:v>
                </c:pt>
                <c:pt idx="24">
                  <c:v>4700</c:v>
                </c:pt>
                <c:pt idx="25">
                  <c:v>5900</c:v>
                </c:pt>
                <c:pt idx="26">
                  <c:v>5850</c:v>
                </c:pt>
                <c:pt idx="27">
                  <c:v>5800</c:v>
                </c:pt>
                <c:pt idx="28">
                  <c:v>6900</c:v>
                </c:pt>
                <c:pt idx="29">
                  <c:v>8000</c:v>
                </c:pt>
                <c:pt idx="30">
                  <c:v>8200</c:v>
                </c:pt>
                <c:pt idx="31">
                  <c:v>8400</c:v>
                </c:pt>
                <c:pt idx="32">
                  <c:v>9100</c:v>
                </c:pt>
                <c:pt idx="33">
                  <c:v>9800</c:v>
                </c:pt>
                <c:pt idx="34">
                  <c:v>11000</c:v>
                </c:pt>
                <c:pt idx="35">
                  <c:v>12200</c:v>
                </c:pt>
                <c:pt idx="36">
                  <c:v>15600</c:v>
                </c:pt>
                <c:pt idx="37">
                  <c:v>18700</c:v>
                </c:pt>
                <c:pt idx="38">
                  <c:v>22600</c:v>
                </c:pt>
                <c:pt idx="39">
                  <c:v>22700</c:v>
                </c:pt>
                <c:pt idx="40">
                  <c:v>24400</c:v>
                </c:pt>
                <c:pt idx="41">
                  <c:v>21900</c:v>
                </c:pt>
                <c:pt idx="42">
                  <c:v>19300</c:v>
                </c:pt>
                <c:pt idx="43">
                  <c:v>16200</c:v>
                </c:pt>
                <c:pt idx="44">
                  <c:v>15900</c:v>
                </c:pt>
                <c:pt idx="45">
                  <c:v>15200</c:v>
                </c:pt>
                <c:pt idx="46">
                  <c:v>14700</c:v>
                </c:pt>
                <c:pt idx="47">
                  <c:v>13700</c:v>
                </c:pt>
              </c:numCache>
            </c:numRef>
          </c:val>
          <c:smooth val="0"/>
          <c:extLst>
            <c:ext xmlns:c16="http://schemas.microsoft.com/office/drawing/2014/chart" uri="{C3380CC4-5D6E-409C-BE32-E72D297353CC}">
              <c16:uniqueId val="{00000000-D065-4EC2-9432-ADDF1C4B758C}"/>
            </c:ext>
          </c:extLst>
        </c:ser>
        <c:ser>
          <c:idx val="1"/>
          <c:order val="1"/>
          <c:spPr>
            <a:ln w="38100" cap="rnd">
              <a:solidFill>
                <a:srgbClr val="003469"/>
              </a:solidFill>
              <a:prstDash val="solid"/>
              <a:round/>
            </a:ln>
            <a:effectLst/>
          </c:spPr>
          <c:marker>
            <c:symbol val="none"/>
          </c:marker>
          <c:cat>
            <c:numRef>
              <c:f>Calc!$A$41:$A$88</c:f>
              <c:numCache>
                <c:formatCode>m/d/yyyy</c:formatCode>
                <c:ptCount val="48"/>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numCache>
            </c:numRef>
          </c:cat>
          <c:val>
            <c:numRef>
              <c:f>Calc!$M$41:$M$88</c:f>
              <c:numCache>
                <c:formatCode>#,##0</c:formatCode>
                <c:ptCount val="48"/>
                <c:pt idx="0">
                  <c:v>13848.925748646285</c:v>
                </c:pt>
                <c:pt idx="1">
                  <c:v>13296.200156430596</c:v>
                </c:pt>
                <c:pt idx="2">
                  <c:v>12895.706709765565</c:v>
                </c:pt>
                <c:pt idx="3">
                  <c:v>11764.812086132461</c:v>
                </c:pt>
                <c:pt idx="4">
                  <c:v>10651.801656086387</c:v>
                </c:pt>
                <c:pt idx="5">
                  <c:v>9918.2143235823678</c:v>
                </c:pt>
                <c:pt idx="6">
                  <c:v>9054.9294246688878</c:v>
                </c:pt>
                <c:pt idx="7">
                  <c:v>8293.048902156288</c:v>
                </c:pt>
                <c:pt idx="8">
                  <c:v>7642.8393363966516</c:v>
                </c:pt>
                <c:pt idx="9">
                  <c:v>7456.2238764984277</c:v>
                </c:pt>
                <c:pt idx="10">
                  <c:v>7162.9472087875911</c:v>
                </c:pt>
                <c:pt idx="11">
                  <c:v>6273.54612237331</c:v>
                </c:pt>
                <c:pt idx="12">
                  <c:v>5415.8831656780631</c:v>
                </c:pt>
                <c:pt idx="13">
                  <c:v>4650.8285655200934</c:v>
                </c:pt>
                <c:pt idx="14">
                  <c:v>3912.4374937575508</c:v>
                </c:pt>
                <c:pt idx="15">
                  <c:v>3276.1244173573709</c:v>
                </c:pt>
                <c:pt idx="16">
                  <c:v>2619.1460228087581</c:v>
                </c:pt>
                <c:pt idx="17">
                  <c:v>2657.3699102192336</c:v>
                </c:pt>
                <c:pt idx="18">
                  <c:v>2604.500569841694</c:v>
                </c:pt>
                <c:pt idx="19">
                  <c:v>2551.4992287309474</c:v>
                </c:pt>
                <c:pt idx="20">
                  <c:v>2557.2390318739695</c:v>
                </c:pt>
                <c:pt idx="21">
                  <c:v>2555.2143704409905</c:v>
                </c:pt>
                <c:pt idx="22">
                  <c:v>2494.3027948017257</c:v>
                </c:pt>
                <c:pt idx="23">
                  <c:v>3053.8312984850704</c:v>
                </c:pt>
                <c:pt idx="24">
                  <c:v>3561.8238959269934</c:v>
                </c:pt>
                <c:pt idx="25">
                  <c:v>4778.3349297088198</c:v>
                </c:pt>
                <c:pt idx="26">
                  <c:v>5985.5124762983742</c:v>
                </c:pt>
                <c:pt idx="27">
                  <c:v>5861.4910727575134</c:v>
                </c:pt>
                <c:pt idx="28">
                  <c:v>5813.8379723334738</c:v>
                </c:pt>
                <c:pt idx="29">
                  <c:v>6908.431779948467</c:v>
                </c:pt>
                <c:pt idx="30">
                  <c:v>8012.9341365108421</c:v>
                </c:pt>
                <c:pt idx="31">
                  <c:v>8197.7531087320822</c:v>
                </c:pt>
                <c:pt idx="32">
                  <c:v>8406.565548332268</c:v>
                </c:pt>
                <c:pt idx="33">
                  <c:v>9172.9662270439985</c:v>
                </c:pt>
                <c:pt idx="34">
                  <c:v>9830.577881999794</c:v>
                </c:pt>
                <c:pt idx="35">
                  <c:v>11035.672930706753</c:v>
                </c:pt>
                <c:pt idx="36">
                  <c:v>12187.348338806851</c:v>
                </c:pt>
                <c:pt idx="37">
                  <c:v>15554.326332951152</c:v>
                </c:pt>
                <c:pt idx="38">
                  <c:v>18758.256633573357</c:v>
                </c:pt>
                <c:pt idx="39">
                  <c:v>22667.783704267065</c:v>
                </c:pt>
                <c:pt idx="40">
                  <c:v>22796.28060381013</c:v>
                </c:pt>
                <c:pt idx="41">
                  <c:v>24657.925232302783</c:v>
                </c:pt>
                <c:pt idx="42">
                  <c:v>21943.883601828813</c:v>
                </c:pt>
                <c:pt idx="43">
                  <c:v>19175.621354136372</c:v>
                </c:pt>
                <c:pt idx="44">
                  <c:v>16112.354240765824</c:v>
                </c:pt>
                <c:pt idx="45">
                  <c:v>15868.146714417811</c:v>
                </c:pt>
                <c:pt idx="46">
                  <c:v>15075.896401939384</c:v>
                </c:pt>
                <c:pt idx="47">
                  <c:v>14642.224382875616</c:v>
                </c:pt>
              </c:numCache>
            </c:numRef>
          </c:val>
          <c:smooth val="0"/>
          <c:extLst>
            <c:ext xmlns:c16="http://schemas.microsoft.com/office/drawing/2014/chart" uri="{C3380CC4-5D6E-409C-BE32-E72D297353CC}">
              <c16:uniqueId val="{00000001-D065-4EC2-9432-ADDF1C4B758C}"/>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3213209917151947"/>
          <c:y val="0.13771701067472863"/>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Mortgage repossessions forecast</a:t>
            </a:r>
          </a:p>
        </c:rich>
      </c:tx>
      <c:layout>
        <c:manualLayout>
          <c:xMode val="edge"/>
          <c:yMode val="edge"/>
          <c:x val="1.102777087939092E-2"/>
          <c:y val="1.8255034328807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6546810004573862E-2"/>
          <c:y val="0.15357047629109449"/>
          <c:w val="0.91127581151062398"/>
          <c:h val="0.68500542979465961"/>
        </c:manualLayout>
      </c:layout>
      <c:lineChart>
        <c:grouping val="standard"/>
        <c:varyColors val="0"/>
        <c:ser>
          <c:idx val="0"/>
          <c:order val="0"/>
          <c:spPr>
            <a:ln w="38100" cap="rnd">
              <a:solidFill>
                <a:srgbClr val="BD1B21"/>
              </a:solidFill>
              <a:prstDash val="solid"/>
              <a:round/>
            </a:ln>
            <a:effectLst/>
          </c:spPr>
          <c:marker>
            <c:symbol val="none"/>
          </c:marker>
          <c:cat>
            <c:numRef>
              <c:f>Calc!$A$41:$A$120</c:f>
              <c:numCache>
                <c:formatCode>m/d/yyyy</c:formatCode>
                <c:ptCount val="80"/>
                <c:pt idx="0">
                  <c:v>36192</c:v>
                </c:pt>
                <c:pt idx="1">
                  <c:v>36281</c:v>
                </c:pt>
                <c:pt idx="2">
                  <c:v>36373</c:v>
                </c:pt>
                <c:pt idx="3">
                  <c:v>36465</c:v>
                </c:pt>
                <c:pt idx="4">
                  <c:v>36557</c:v>
                </c:pt>
                <c:pt idx="5">
                  <c:v>36647</c:v>
                </c:pt>
                <c:pt idx="6">
                  <c:v>36739</c:v>
                </c:pt>
                <c:pt idx="7">
                  <c:v>36831</c:v>
                </c:pt>
                <c:pt idx="8">
                  <c:v>36923</c:v>
                </c:pt>
                <c:pt idx="9">
                  <c:v>37012</c:v>
                </c:pt>
                <c:pt idx="10">
                  <c:v>37104</c:v>
                </c:pt>
                <c:pt idx="11">
                  <c:v>37196</c:v>
                </c:pt>
                <c:pt idx="12">
                  <c:v>37288</c:v>
                </c:pt>
                <c:pt idx="13">
                  <c:v>37377</c:v>
                </c:pt>
                <c:pt idx="14">
                  <c:v>37469</c:v>
                </c:pt>
                <c:pt idx="15">
                  <c:v>37561</c:v>
                </c:pt>
                <c:pt idx="16">
                  <c:v>37653</c:v>
                </c:pt>
                <c:pt idx="17">
                  <c:v>37742</c:v>
                </c:pt>
                <c:pt idx="18">
                  <c:v>37834</c:v>
                </c:pt>
                <c:pt idx="19">
                  <c:v>37926</c:v>
                </c:pt>
                <c:pt idx="20">
                  <c:v>38018</c:v>
                </c:pt>
                <c:pt idx="21">
                  <c:v>38108</c:v>
                </c:pt>
                <c:pt idx="22">
                  <c:v>38200</c:v>
                </c:pt>
                <c:pt idx="23">
                  <c:v>38292</c:v>
                </c:pt>
                <c:pt idx="24">
                  <c:v>38384</c:v>
                </c:pt>
                <c:pt idx="25">
                  <c:v>38473</c:v>
                </c:pt>
                <c:pt idx="26">
                  <c:v>38565</c:v>
                </c:pt>
                <c:pt idx="27">
                  <c:v>38657</c:v>
                </c:pt>
                <c:pt idx="28">
                  <c:v>38749</c:v>
                </c:pt>
                <c:pt idx="29">
                  <c:v>38838</c:v>
                </c:pt>
                <c:pt idx="30">
                  <c:v>38930</c:v>
                </c:pt>
                <c:pt idx="31">
                  <c:v>39022</c:v>
                </c:pt>
                <c:pt idx="32">
                  <c:v>39114</c:v>
                </c:pt>
                <c:pt idx="33">
                  <c:v>39203</c:v>
                </c:pt>
                <c:pt idx="34">
                  <c:v>39295</c:v>
                </c:pt>
                <c:pt idx="35">
                  <c:v>39387</c:v>
                </c:pt>
                <c:pt idx="36">
                  <c:v>39479</c:v>
                </c:pt>
                <c:pt idx="37">
                  <c:v>39569</c:v>
                </c:pt>
                <c:pt idx="38">
                  <c:v>39661</c:v>
                </c:pt>
                <c:pt idx="39">
                  <c:v>39753</c:v>
                </c:pt>
                <c:pt idx="40">
                  <c:v>39845</c:v>
                </c:pt>
                <c:pt idx="41">
                  <c:v>39934</c:v>
                </c:pt>
                <c:pt idx="42">
                  <c:v>40026</c:v>
                </c:pt>
                <c:pt idx="43">
                  <c:v>40118</c:v>
                </c:pt>
                <c:pt idx="44">
                  <c:v>40210</c:v>
                </c:pt>
                <c:pt idx="45">
                  <c:v>40299</c:v>
                </c:pt>
                <c:pt idx="46">
                  <c:v>40391</c:v>
                </c:pt>
                <c:pt idx="47">
                  <c:v>40483</c:v>
                </c:pt>
                <c:pt idx="48">
                  <c:v>40575</c:v>
                </c:pt>
                <c:pt idx="49">
                  <c:v>40664</c:v>
                </c:pt>
                <c:pt idx="50">
                  <c:v>40756</c:v>
                </c:pt>
                <c:pt idx="51">
                  <c:v>40848</c:v>
                </c:pt>
                <c:pt idx="52">
                  <c:v>40940</c:v>
                </c:pt>
                <c:pt idx="53">
                  <c:v>41030</c:v>
                </c:pt>
                <c:pt idx="54">
                  <c:v>41122</c:v>
                </c:pt>
                <c:pt idx="55">
                  <c:v>41214</c:v>
                </c:pt>
                <c:pt idx="56">
                  <c:v>41306</c:v>
                </c:pt>
                <c:pt idx="57">
                  <c:v>41395</c:v>
                </c:pt>
                <c:pt idx="58">
                  <c:v>41487</c:v>
                </c:pt>
                <c:pt idx="59">
                  <c:v>41579</c:v>
                </c:pt>
                <c:pt idx="60">
                  <c:v>41671</c:v>
                </c:pt>
                <c:pt idx="61">
                  <c:v>41760</c:v>
                </c:pt>
                <c:pt idx="62">
                  <c:v>41852</c:v>
                </c:pt>
                <c:pt idx="63">
                  <c:v>41944</c:v>
                </c:pt>
                <c:pt idx="64">
                  <c:v>42036</c:v>
                </c:pt>
                <c:pt idx="65">
                  <c:v>42125</c:v>
                </c:pt>
                <c:pt idx="66">
                  <c:v>42217</c:v>
                </c:pt>
                <c:pt idx="67">
                  <c:v>42309</c:v>
                </c:pt>
                <c:pt idx="68">
                  <c:v>42401</c:v>
                </c:pt>
                <c:pt idx="69">
                  <c:v>42491</c:v>
                </c:pt>
                <c:pt idx="70">
                  <c:v>42583</c:v>
                </c:pt>
                <c:pt idx="71">
                  <c:v>42675</c:v>
                </c:pt>
                <c:pt idx="72">
                  <c:v>42767</c:v>
                </c:pt>
                <c:pt idx="73">
                  <c:v>42856</c:v>
                </c:pt>
                <c:pt idx="74">
                  <c:v>42948</c:v>
                </c:pt>
                <c:pt idx="75">
                  <c:v>43040</c:v>
                </c:pt>
                <c:pt idx="76">
                  <c:v>43132</c:v>
                </c:pt>
                <c:pt idx="77">
                  <c:v>43221</c:v>
                </c:pt>
                <c:pt idx="78">
                  <c:v>43313</c:v>
                </c:pt>
                <c:pt idx="79">
                  <c:v>43405</c:v>
                </c:pt>
              </c:numCache>
            </c:numRef>
          </c:cat>
          <c:val>
            <c:numRef>
              <c:f>Calc!$P$41:$P$120</c:f>
              <c:numCache>
                <c:formatCode>#,##0</c:formatCode>
                <c:ptCount val="80"/>
                <c:pt idx="0">
                  <c:v>13400</c:v>
                </c:pt>
                <c:pt idx="1">
                  <c:v>13000</c:v>
                </c:pt>
                <c:pt idx="2">
                  <c:v>11850</c:v>
                </c:pt>
                <c:pt idx="3">
                  <c:v>10700</c:v>
                </c:pt>
                <c:pt idx="4">
                  <c:v>9900</c:v>
                </c:pt>
                <c:pt idx="5">
                  <c:v>9100</c:v>
                </c:pt>
                <c:pt idx="6">
                  <c:v>8450</c:v>
                </c:pt>
                <c:pt idx="7">
                  <c:v>7800</c:v>
                </c:pt>
                <c:pt idx="8">
                  <c:v>7500</c:v>
                </c:pt>
                <c:pt idx="9">
                  <c:v>7200</c:v>
                </c:pt>
                <c:pt idx="10">
                  <c:v>6350</c:v>
                </c:pt>
                <c:pt idx="11">
                  <c:v>5500</c:v>
                </c:pt>
                <c:pt idx="12">
                  <c:v>4750</c:v>
                </c:pt>
                <c:pt idx="13">
                  <c:v>4000</c:v>
                </c:pt>
                <c:pt idx="14">
                  <c:v>3350</c:v>
                </c:pt>
                <c:pt idx="15">
                  <c:v>2700</c:v>
                </c:pt>
                <c:pt idx="16">
                  <c:v>2650</c:v>
                </c:pt>
                <c:pt idx="17">
                  <c:v>2600</c:v>
                </c:pt>
                <c:pt idx="18">
                  <c:v>2600</c:v>
                </c:pt>
                <c:pt idx="19">
                  <c:v>2600</c:v>
                </c:pt>
                <c:pt idx="20">
                  <c:v>2550</c:v>
                </c:pt>
                <c:pt idx="21">
                  <c:v>2500</c:v>
                </c:pt>
                <c:pt idx="22">
                  <c:v>3000</c:v>
                </c:pt>
                <c:pt idx="23">
                  <c:v>3500</c:v>
                </c:pt>
                <c:pt idx="24">
                  <c:v>4700</c:v>
                </c:pt>
                <c:pt idx="25">
                  <c:v>5900</c:v>
                </c:pt>
                <c:pt idx="26">
                  <c:v>5850</c:v>
                </c:pt>
                <c:pt idx="27">
                  <c:v>5800</c:v>
                </c:pt>
                <c:pt idx="28">
                  <c:v>6900</c:v>
                </c:pt>
                <c:pt idx="29">
                  <c:v>8000</c:v>
                </c:pt>
                <c:pt idx="30">
                  <c:v>8200</c:v>
                </c:pt>
                <c:pt idx="31">
                  <c:v>8400</c:v>
                </c:pt>
                <c:pt idx="32">
                  <c:v>9100</c:v>
                </c:pt>
                <c:pt idx="33">
                  <c:v>9800</c:v>
                </c:pt>
                <c:pt idx="34">
                  <c:v>11000</c:v>
                </c:pt>
                <c:pt idx="35">
                  <c:v>12200</c:v>
                </c:pt>
                <c:pt idx="36">
                  <c:v>15600</c:v>
                </c:pt>
                <c:pt idx="37">
                  <c:v>18700</c:v>
                </c:pt>
                <c:pt idx="38">
                  <c:v>22600</c:v>
                </c:pt>
                <c:pt idx="39">
                  <c:v>22700</c:v>
                </c:pt>
                <c:pt idx="40">
                  <c:v>24400</c:v>
                </c:pt>
                <c:pt idx="41">
                  <c:v>21900</c:v>
                </c:pt>
                <c:pt idx="42">
                  <c:v>19300</c:v>
                </c:pt>
                <c:pt idx="43">
                  <c:v>16200</c:v>
                </c:pt>
                <c:pt idx="44">
                  <c:v>15900</c:v>
                </c:pt>
                <c:pt idx="45">
                  <c:v>15200</c:v>
                </c:pt>
                <c:pt idx="46">
                  <c:v>14700</c:v>
                </c:pt>
                <c:pt idx="47">
                  <c:v>13700</c:v>
                </c:pt>
                <c:pt idx="48">
                  <c:v>14200</c:v>
                </c:pt>
                <c:pt idx="49">
                  <c:v>14500</c:v>
                </c:pt>
                <c:pt idx="50">
                  <c:v>14700</c:v>
                </c:pt>
                <c:pt idx="51">
                  <c:v>13900</c:v>
                </c:pt>
                <c:pt idx="52">
                  <c:v>13900</c:v>
                </c:pt>
                <c:pt idx="53">
                  <c:v>13500</c:v>
                </c:pt>
                <c:pt idx="54">
                  <c:v>13000</c:v>
                </c:pt>
                <c:pt idx="55">
                  <c:v>11500</c:v>
                </c:pt>
                <c:pt idx="56">
                  <c:v>11100</c:v>
                </c:pt>
                <c:pt idx="57">
                  <c:v>10300</c:v>
                </c:pt>
                <c:pt idx="58">
                  <c:v>9900</c:v>
                </c:pt>
                <c:pt idx="59">
                  <c:v>8400</c:v>
                </c:pt>
                <c:pt idx="60">
                  <c:v>8500</c:v>
                </c:pt>
                <c:pt idx="61">
                  <c:v>7880</c:v>
                </c:pt>
                <c:pt idx="62">
                  <c:v>7150</c:v>
                </c:pt>
                <c:pt idx="63">
                  <c:v>6170</c:v>
                </c:pt>
                <c:pt idx="64">
                  <c:v>4880</c:v>
                </c:pt>
                <c:pt idx="65">
                  <c:v>2500</c:v>
                </c:pt>
                <c:pt idx="66">
                  <c:v>2490</c:v>
                </c:pt>
                <c:pt idx="67">
                  <c:v>2170</c:v>
                </c:pt>
                <c:pt idx="68">
                  <c:v>2110</c:v>
                </c:pt>
                <c:pt idx="69">
                  <c:v>1890</c:v>
                </c:pt>
                <c:pt idx="70">
                  <c:v>1860</c:v>
                </c:pt>
                <c:pt idx="71">
                  <c:v>1800</c:v>
                </c:pt>
                <c:pt idx="72">
                  <c:v>1880</c:v>
                </c:pt>
                <c:pt idx="73">
                  <c:v>1800</c:v>
                </c:pt>
                <c:pt idx="74">
                  <c:v>1950</c:v>
                </c:pt>
                <c:pt idx="75">
                  <c:v>1790</c:v>
                </c:pt>
                <c:pt idx="76">
                  <c:v>1910</c:v>
                </c:pt>
                <c:pt idx="77">
                  <c:v>1680</c:v>
                </c:pt>
                <c:pt idx="78">
                  <c:v>1690</c:v>
                </c:pt>
                <c:pt idx="79">
                  <c:v>1690</c:v>
                </c:pt>
              </c:numCache>
            </c:numRef>
          </c:val>
          <c:smooth val="0"/>
          <c:extLst>
            <c:ext xmlns:c16="http://schemas.microsoft.com/office/drawing/2014/chart" uri="{C3380CC4-5D6E-409C-BE32-E72D297353CC}">
              <c16:uniqueId val="{00000000-A418-48D5-82EE-849D2512E2A3}"/>
            </c:ext>
          </c:extLst>
        </c:ser>
        <c:dLbls>
          <c:showLegendKey val="0"/>
          <c:showVal val="0"/>
          <c:showCatName val="0"/>
          <c:showSerName val="0"/>
          <c:showPercent val="0"/>
          <c:showBubbleSize val="0"/>
        </c:dLbls>
        <c:smooth val="0"/>
        <c:axId val="1230957920"/>
        <c:axId val="1230961280"/>
      </c:lineChart>
      <c:dateAx>
        <c:axId val="123095792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61280"/>
        <c:crosses val="autoZero"/>
        <c:auto val="1"/>
        <c:lblOffset val="100"/>
        <c:baseTimeUnit val="months"/>
        <c:majorUnit val="24"/>
        <c:majorTimeUnit val="months"/>
      </c:dateAx>
      <c:valAx>
        <c:axId val="1230961280"/>
        <c:scaling>
          <c:orientation val="minMax"/>
        </c:scaling>
        <c:delete val="0"/>
        <c:axPos val="l"/>
        <c:numFmt formatCode="#,##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23095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Repossessions</a:t>
            </a:r>
          </a:p>
        </c:rich>
      </c:tx>
      <c:layout>
        <c:manualLayout>
          <c:xMode val="edge"/>
          <c:yMode val="edge"/>
          <c:x val="1.1134307585247043E-2"/>
          <c:y val="1.84544405997693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8547536207885658E-2"/>
          <c:y val="0.13307195034411623"/>
          <c:w val="0.88127152936930497"/>
          <c:h val="0.69505609683345793"/>
        </c:manualLayout>
      </c:layout>
      <c:lineChart>
        <c:grouping val="standard"/>
        <c:varyColors val="0"/>
        <c:ser>
          <c:idx val="0"/>
          <c:order val="0"/>
          <c:spPr>
            <a:ln w="28575" cap="rnd">
              <a:solidFill>
                <a:schemeClr val="accent1"/>
              </a:solidFill>
              <a:round/>
            </a:ln>
            <a:effectLst/>
          </c:spPr>
          <c:marker>
            <c:symbol val="none"/>
          </c:marker>
          <c:cat>
            <c:numRef>
              <c:f>Calc!$A$117:$A$168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Calc!$I$117:$I$168</c:f>
              <c:numCache>
                <c:formatCode>#,##0.00</c:formatCode>
                <c:ptCount val="52"/>
                <c:pt idx="0">
                  <c:v>0.17411121239744759</c:v>
                </c:pt>
                <c:pt idx="1">
                  <c:v>0.15314494074749316</c:v>
                </c:pt>
                <c:pt idx="2">
                  <c:v>0.1541970802919708</c:v>
                </c:pt>
                <c:pt idx="3">
                  <c:v>0.1546203110704483</c:v>
                </c:pt>
                <c:pt idx="4">
                  <c:v>0.18115279048490393</c:v>
                </c:pt>
                <c:pt idx="5">
                  <c:v>0.17550274223034734</c:v>
                </c:pt>
                <c:pt idx="6">
                  <c:v>0.19505494505494506</c:v>
                </c:pt>
                <c:pt idx="7">
                  <c:v>0.18156934306569342</c:v>
                </c:pt>
                <c:pt idx="8">
                  <c:v>0.15602189781021897</c:v>
                </c:pt>
                <c:pt idx="9">
                  <c:v>2.0128087831655993E-2</c:v>
                </c:pt>
                <c:pt idx="10">
                  <c:v>3.385178408051235E-2</c:v>
                </c:pt>
                <c:pt idx="11">
                  <c:v>3.0109489051094892E-2</c:v>
                </c:pt>
                <c:pt idx="12">
                  <c:v>3.4608378870673952E-2</c:v>
                </c:pt>
                <c:pt idx="13">
                  <c:v>4.0871934604904632E-2</c:v>
                </c:pt>
                <c:pt idx="14">
                  <c:v>6.630336058128973E-2</c:v>
                </c:pt>
                <c:pt idx="15">
                  <c:v>6.5514103730664242E-2</c:v>
                </c:pt>
                <c:pt idx="16">
                  <c:v>9.4717668488160295E-2</c:v>
                </c:pt>
                <c:pt idx="17">
                  <c:v>0.10756608933454877</c:v>
                </c:pt>
                <c:pt idx="18">
                  <c:v>0.11668185961713765</c:v>
                </c:pt>
                <c:pt idx="19">
                  <c:v>9.9634369287020116E-2</c:v>
                </c:pt>
                <c:pt idx="20">
                  <c:v>0.11580882352941177</c:v>
                </c:pt>
                <c:pt idx="21">
                  <c:v>0.11265004616805172</c:v>
                </c:pt>
                <c:pt idx="22">
                  <c:v>0.10399257195914577</c:v>
                </c:pt>
                <c:pt idx="23">
                  <c:v>0.10976744186046512</c:v>
                </c:pt>
                <c:pt idx="24">
                  <c:v>0.1431107063535578</c:v>
                </c:pt>
                <c:pt idx="25">
                  <c:v>0.15684309194346224</c:v>
                </c:pt>
              </c:numCache>
            </c:numRef>
          </c:val>
          <c:smooth val="0"/>
          <c:extLst>
            <c:ext xmlns:c16="http://schemas.microsoft.com/office/drawing/2014/chart" uri="{C3380CC4-5D6E-409C-BE32-E72D297353CC}">
              <c16:uniqueId val="{00000000-36BC-43A2-BECB-1288ED8EFBBD}"/>
            </c:ext>
          </c:extLst>
        </c:ser>
        <c:ser>
          <c:idx val="1"/>
          <c:order val="1"/>
          <c:spPr>
            <a:ln w="28575" cap="rnd">
              <a:solidFill>
                <a:schemeClr val="accent2"/>
              </a:solidFill>
              <a:round/>
            </a:ln>
            <a:effectLst/>
          </c:spPr>
          <c:marker>
            <c:symbol val="none"/>
          </c:marker>
          <c:cat>
            <c:numRef>
              <c:f>Calc!$A$117:$A$168</c:f>
              <c:numCache>
                <c:formatCode>m/d/yyyy</c:formatCode>
                <c:ptCount val="52"/>
                <c:pt idx="0">
                  <c:v>43132</c:v>
                </c:pt>
                <c:pt idx="1">
                  <c:v>43221</c:v>
                </c:pt>
                <c:pt idx="2">
                  <c:v>43313</c:v>
                </c:pt>
                <c:pt idx="3">
                  <c:v>43405</c:v>
                </c:pt>
                <c:pt idx="4">
                  <c:v>43497</c:v>
                </c:pt>
                <c:pt idx="5">
                  <c:v>43586</c:v>
                </c:pt>
                <c:pt idx="6">
                  <c:v>43678</c:v>
                </c:pt>
                <c:pt idx="7">
                  <c:v>43770</c:v>
                </c:pt>
                <c:pt idx="8">
                  <c:v>43862</c:v>
                </c:pt>
                <c:pt idx="9">
                  <c:v>43952</c:v>
                </c:pt>
                <c:pt idx="10">
                  <c:v>44044</c:v>
                </c:pt>
                <c:pt idx="11">
                  <c:v>44136</c:v>
                </c:pt>
                <c:pt idx="12">
                  <c:v>44228</c:v>
                </c:pt>
                <c:pt idx="13">
                  <c:v>44317</c:v>
                </c:pt>
                <c:pt idx="14">
                  <c:v>44409</c:v>
                </c:pt>
                <c:pt idx="15">
                  <c:v>44501</c:v>
                </c:pt>
                <c:pt idx="16">
                  <c:v>44593</c:v>
                </c:pt>
                <c:pt idx="17">
                  <c:v>44682</c:v>
                </c:pt>
                <c:pt idx="18">
                  <c:v>44774</c:v>
                </c:pt>
                <c:pt idx="19">
                  <c:v>44866</c:v>
                </c:pt>
                <c:pt idx="20">
                  <c:v>44958</c:v>
                </c:pt>
                <c:pt idx="21">
                  <c:v>45047</c:v>
                </c:pt>
                <c:pt idx="22">
                  <c:v>45139</c:v>
                </c:pt>
                <c:pt idx="23">
                  <c:v>45231</c:v>
                </c:pt>
                <c:pt idx="24">
                  <c:v>45323</c:v>
                </c:pt>
                <c:pt idx="25">
                  <c:v>45413</c:v>
                </c:pt>
                <c:pt idx="26">
                  <c:v>45505</c:v>
                </c:pt>
                <c:pt idx="27">
                  <c:v>45597</c:v>
                </c:pt>
                <c:pt idx="28">
                  <c:v>45689</c:v>
                </c:pt>
                <c:pt idx="29">
                  <c:v>45778</c:v>
                </c:pt>
                <c:pt idx="30">
                  <c:v>45870</c:v>
                </c:pt>
                <c:pt idx="31">
                  <c:v>45962</c:v>
                </c:pt>
                <c:pt idx="32">
                  <c:v>46054</c:v>
                </c:pt>
                <c:pt idx="33">
                  <c:v>46143</c:v>
                </c:pt>
                <c:pt idx="34">
                  <c:v>46235</c:v>
                </c:pt>
                <c:pt idx="35">
                  <c:v>46327</c:v>
                </c:pt>
                <c:pt idx="36">
                  <c:v>46419</c:v>
                </c:pt>
                <c:pt idx="37">
                  <c:v>46508</c:v>
                </c:pt>
                <c:pt idx="38">
                  <c:v>46600</c:v>
                </c:pt>
                <c:pt idx="39">
                  <c:v>46692</c:v>
                </c:pt>
                <c:pt idx="40">
                  <c:v>46784</c:v>
                </c:pt>
                <c:pt idx="41">
                  <c:v>46874</c:v>
                </c:pt>
                <c:pt idx="42">
                  <c:v>46966</c:v>
                </c:pt>
                <c:pt idx="43">
                  <c:v>47058</c:v>
                </c:pt>
                <c:pt idx="44">
                  <c:v>47150</c:v>
                </c:pt>
                <c:pt idx="45">
                  <c:v>47239</c:v>
                </c:pt>
                <c:pt idx="46">
                  <c:v>47331</c:v>
                </c:pt>
                <c:pt idx="47">
                  <c:v>47423</c:v>
                </c:pt>
                <c:pt idx="48">
                  <c:v>47515</c:v>
                </c:pt>
                <c:pt idx="49">
                  <c:v>47604</c:v>
                </c:pt>
                <c:pt idx="50">
                  <c:v>47696</c:v>
                </c:pt>
                <c:pt idx="51">
                  <c:v>47788</c:v>
                </c:pt>
              </c:numCache>
            </c:numRef>
          </c:cat>
          <c:val>
            <c:numRef>
              <c:f>Calc!$J$116:$J$167</c:f>
              <c:numCache>
                <c:formatCode>0.00</c:formatCode>
                <c:ptCount val="52"/>
                <c:pt idx="0">
                  <c:v>0.17531701256126245</c:v>
                </c:pt>
                <c:pt idx="1">
                  <c:v>0.16216801712779971</c:v>
                </c:pt>
                <c:pt idx="2">
                  <c:v>0.17269319632054364</c:v>
                </c:pt>
                <c:pt idx="3">
                  <c:v>0.15178669097538741</c:v>
                </c:pt>
                <c:pt idx="4">
                  <c:v>0.15509613977070841</c:v>
                </c:pt>
                <c:pt idx="5">
                  <c:v>0.1606210473417434</c:v>
                </c:pt>
                <c:pt idx="6">
                  <c:v>0.17799634034766695</c:v>
                </c:pt>
                <c:pt idx="7">
                  <c:v>0.17490026276571366</c:v>
                </c:pt>
                <c:pt idx="8">
                  <c:v>0.19108701475246265</c:v>
                </c:pt>
                <c:pt idx="9">
                  <c:v>0.18055824042137908</c:v>
                </c:pt>
                <c:pt idx="10">
                  <c:v>0.15757299270072991</c:v>
                </c:pt>
                <c:pt idx="11">
                  <c:v>0.03</c:v>
                </c:pt>
                <c:pt idx="12">
                  <c:v>3.440988106129917E-2</c:v>
                </c:pt>
                <c:pt idx="13">
                  <c:v>3.280440059836652E-2</c:v>
                </c:pt>
                <c:pt idx="14">
                  <c:v>3.5261407602409152E-2</c:v>
                </c:pt>
                <c:pt idx="15">
                  <c:v>3.9240308115324862E-2</c:v>
                </c:pt>
                <c:pt idx="16">
                  <c:v>6.4123524069028159E-2</c:v>
                </c:pt>
                <c:pt idx="17">
                  <c:v>6.5119797619667449E-2</c:v>
                </c:pt>
                <c:pt idx="18">
                  <c:v>9.1072800078229751E-2</c:v>
                </c:pt>
                <c:pt idx="19">
                  <c:v>0.10678604340700669</c:v>
                </c:pt>
                <c:pt idx="20">
                  <c:v>0.11626253418413855</c:v>
                </c:pt>
                <c:pt idx="21">
                  <c:v>0.10079458019961372</c:v>
                </c:pt>
                <c:pt idx="22">
                  <c:v>0.11843336649102054</c:v>
                </c:pt>
                <c:pt idx="23">
                  <c:v>0.11965316251154202</c:v>
                </c:pt>
                <c:pt idx="24">
                  <c:v>0.1124728585868718</c:v>
                </c:pt>
                <c:pt idx="25">
                  <c:v>0.1171764807497139</c:v>
                </c:pt>
                <c:pt idx="26">
                  <c:v>0.14548156147568708</c:v>
                </c:pt>
                <c:pt idx="27">
                  <c:v>0.15645791094122996</c:v>
                </c:pt>
                <c:pt idx="28">
                  <c:v>0.15581894187498155</c:v>
                </c:pt>
                <c:pt idx="29">
                  <c:v>0.15844815010249202</c:v>
                </c:pt>
                <c:pt idx="30">
                  <c:v>0.15806110785428426</c:v>
                </c:pt>
                <c:pt idx="31">
                  <c:v>0.15722637689680963</c:v>
                </c:pt>
                <c:pt idx="32">
                  <c:v>0.15575537880161788</c:v>
                </c:pt>
                <c:pt idx="33">
                  <c:v>0.15390347388822911</c:v>
                </c:pt>
                <c:pt idx="34">
                  <c:v>0.15202718479561994</c:v>
                </c:pt>
                <c:pt idx="35">
                  <c:v>0.15018973246356782</c:v>
                </c:pt>
                <c:pt idx="36">
                  <c:v>0.14847202051409394</c:v>
                </c:pt>
                <c:pt idx="37">
                  <c:v>0.14721781018203539</c:v>
                </c:pt>
                <c:pt idx="38">
                  <c:v>0.14615691531197272</c:v>
                </c:pt>
                <c:pt idx="39">
                  <c:v>0.14487599722467526</c:v>
                </c:pt>
                <c:pt idx="40">
                  <c:v>0.14327514192428759</c:v>
                </c:pt>
                <c:pt idx="41">
                  <c:v>0.14136956878088458</c:v>
                </c:pt>
                <c:pt idx="42">
                  <c:v>0.13929097797256754</c:v>
                </c:pt>
                <c:pt idx="43">
                  <c:v>0.13761737343775285</c:v>
                </c:pt>
                <c:pt idx="44">
                  <c:v>0.13598598597944603</c:v>
                </c:pt>
                <c:pt idx="45">
                  <c:v>0.13441780715909563</c:v>
                </c:pt>
                <c:pt idx="46">
                  <c:v>0.13312053107406563</c:v>
                </c:pt>
                <c:pt idx="47">
                  <c:v>0.1321638595763748</c:v>
                </c:pt>
                <c:pt idx="48">
                  <c:v>0.1315094524325596</c:v>
                </c:pt>
                <c:pt idx="49">
                  <c:v>0.13092800813613736</c:v>
                </c:pt>
                <c:pt idx="50">
                  <c:v>0.13036529492126844</c:v>
                </c:pt>
                <c:pt idx="51">
                  <c:v>0.12981840650957049</c:v>
                </c:pt>
              </c:numCache>
            </c:numRef>
          </c:val>
          <c:smooth val="0"/>
          <c:extLst>
            <c:ext xmlns:c16="http://schemas.microsoft.com/office/drawing/2014/chart" uri="{C3380CC4-5D6E-409C-BE32-E72D297353CC}">
              <c16:uniqueId val="{00000001-36BC-43A2-BECB-1288ED8EFBBD}"/>
            </c:ext>
          </c:extLst>
        </c:ser>
        <c:dLbls>
          <c:showLegendKey val="0"/>
          <c:showVal val="0"/>
          <c:showCatName val="0"/>
          <c:showSerName val="0"/>
          <c:showPercent val="0"/>
          <c:showBubbleSize val="0"/>
        </c:dLbls>
        <c:smooth val="0"/>
        <c:axId val="1172826160"/>
        <c:axId val="1172841040"/>
      </c:lineChart>
      <c:dateAx>
        <c:axId val="1172826160"/>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41040"/>
        <c:crosses val="autoZero"/>
        <c:auto val="1"/>
        <c:lblOffset val="100"/>
        <c:baseTimeUnit val="months"/>
        <c:majorUnit val="12"/>
        <c:majorTimeUnit val="months"/>
      </c:dateAx>
      <c:valAx>
        <c:axId val="1172841040"/>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2826160"/>
        <c:crosses val="autoZero"/>
        <c:crossBetween val="between"/>
      </c:valAx>
      <c:spPr>
        <a:noFill/>
        <a:ln>
          <a:noFill/>
        </a:ln>
        <a:effectLst/>
      </c:spPr>
    </c:plotArea>
    <c:legend>
      <c:legendPos val="r"/>
      <c:layout>
        <c:manualLayout>
          <c:xMode val="edge"/>
          <c:yMode val="edge"/>
          <c:x val="0.63213209917151947"/>
          <c:y val="0.13771701067472863"/>
          <c:w val="0.29981742005883422"/>
          <c:h val="0.32723718337750529"/>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US" b="1">
                <a:solidFill>
                  <a:srgbClr val="495057"/>
                </a:solidFill>
              </a:rPr>
              <a:t>UK: Repossession calculation</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85039370078744E-2"/>
          <c:y val="0.16428571428571426"/>
          <c:w val="0.84420384951881011"/>
          <c:h val="0.69747515636642476"/>
        </c:manualLayout>
      </c:layout>
      <c:lineChart>
        <c:grouping val="standard"/>
        <c:varyColors val="0"/>
        <c:ser>
          <c:idx val="1"/>
          <c:order val="1"/>
          <c:spPr>
            <a:ln w="28575" cap="rnd">
              <a:solidFill>
                <a:schemeClr val="accent2"/>
              </a:solidFill>
              <a:round/>
            </a:ln>
            <a:effectLst/>
          </c:spPr>
          <c:marker>
            <c:symbol val="none"/>
          </c:marker>
          <c:cat>
            <c:numRef>
              <c:f>Calc!$A$109:$A$288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Calc!$V$109:$V$288</c:f>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0.14311070635355777</c:v>
                </c:pt>
                <c:pt idx="33">
                  <c:v>0.15684309194346224</c:v>
                </c:pt>
                <c:pt idx="34">
                  <c:v>0.16745477661717528</c:v>
                </c:pt>
                <c:pt idx="35">
                  <c:v>0.16567570122280179</c:v>
                </c:pt>
                <c:pt idx="36">
                  <c:v>0.16746891958845456</c:v>
                </c:pt>
                <c:pt idx="37">
                  <c:v>0.16615996881261264</c:v>
                </c:pt>
                <c:pt idx="38">
                  <c:v>0.16447685821052158</c:v>
                </c:pt>
                <c:pt idx="39">
                  <c:v>0.16221976052445813</c:v>
                </c:pt>
                <c:pt idx="40">
                  <c:v>0.15965224308134102</c:v>
                </c:pt>
                <c:pt idx="41">
                  <c:v>0.15713800040588338</c:v>
                </c:pt>
                <c:pt idx="42">
                  <c:v>0.15473387256053281</c:v>
                </c:pt>
                <c:pt idx="43">
                  <c:v>0.15251497262250954</c:v>
                </c:pt>
                <c:pt idx="44">
                  <c:v>0.15082572969851932</c:v>
                </c:pt>
                <c:pt idx="45">
                  <c:v>0.14938064311986507</c:v>
                </c:pt>
                <c:pt idx="46">
                  <c:v>0.14775192479852406</c:v>
                </c:pt>
                <c:pt idx="47">
                  <c:v>0.1458348760781884</c:v>
                </c:pt>
                <c:pt idx="48">
                  <c:v>0.14364268928038965</c:v>
                </c:pt>
                <c:pt idx="49">
                  <c:v>0.1413067064079048</c:v>
                </c:pt>
                <c:pt idx="50">
                  <c:v>0.13940973164490525</c:v>
                </c:pt>
                <c:pt idx="51">
                  <c:v>0.13757998557953571</c:v>
                </c:pt>
                <c:pt idx="52">
                  <c:v>0.13583586311818563</c:v>
                </c:pt>
                <c:pt idx="53">
                  <c:v>0.1343844642516768</c:v>
                </c:pt>
                <c:pt idx="54">
                  <c:v>0.13329322449917627</c:v>
                </c:pt>
                <c:pt idx="55">
                  <c:v>0.13252084803467953</c:v>
                </c:pt>
                <c:pt idx="56">
                  <c:v>0.13183423965224841</c:v>
                </c:pt>
                <c:pt idx="57">
                  <c:v>0.13117739789672753</c:v>
                </c:pt>
                <c:pt idx="58">
                  <c:v>0.13054623305906363</c:v>
                </c:pt>
                <c:pt idx="59">
                  <c:v>0.12990883339048709</c:v>
                </c:pt>
                <c:pt idx="60">
                  <c:v>0.12930991362596372</c:v>
                </c:pt>
                <c:pt idx="61">
                  <c:v>0.12878603448229511</c:v>
                </c:pt>
                <c:pt idx="62">
                  <c:v>0.12840830297059685</c:v>
                </c:pt>
                <c:pt idx="63">
                  <c:v>0.12802487310953839</c:v>
                </c:pt>
                <c:pt idx="64">
                  <c:v>0.12767645894146923</c:v>
                </c:pt>
                <c:pt idx="65">
                  <c:v>0.12735395411182707</c:v>
                </c:pt>
                <c:pt idx="66">
                  <c:v>0.12705260921199987</c:v>
                </c:pt>
                <c:pt idx="67">
                  <c:v>0.12674508861930794</c:v>
                </c:pt>
                <c:pt idx="68">
                  <c:v>0.12646703027221007</c:v>
                </c:pt>
                <c:pt idx="69">
                  <c:v>0.12621419257093455</c:v>
                </c:pt>
                <c:pt idx="70">
                  <c:v>0.12598737182082706</c:v>
                </c:pt>
                <c:pt idx="71">
                  <c:v>0.12574928321961937</c:v>
                </c:pt>
                <c:pt idx="72">
                  <c:v>0.1255372944269387</c:v>
                </c:pt>
                <c:pt idx="73">
                  <c:v>0.12534564826856834</c:v>
                </c:pt>
                <c:pt idx="74">
                  <c:v>0.1251721136760611</c:v>
                </c:pt>
                <c:pt idx="75">
                  <c:v>0.12498426273603988</c:v>
                </c:pt>
                <c:pt idx="76">
                  <c:v>0.12481761114248842</c:v>
                </c:pt>
                <c:pt idx="77">
                  <c:v>0.1246700183879357</c:v>
                </c:pt>
                <c:pt idx="78">
                  <c:v>0.12453998442291878</c:v>
                </c:pt>
                <c:pt idx="79">
                  <c:v>0.12439767111604697</c:v>
                </c:pt>
                <c:pt idx="80">
                  <c:v>0.12428216948086873</c:v>
                </c:pt>
                <c:pt idx="81">
                  <c:v>0.1241754722128187</c:v>
                </c:pt>
                <c:pt idx="82">
                  <c:v>0.1240791083553457</c:v>
                </c:pt>
                <c:pt idx="83">
                  <c:v>0.12399358597281972</c:v>
                </c:pt>
                <c:pt idx="84">
                  <c:v>0.12391658678888368</c:v>
                </c:pt>
                <c:pt idx="85">
                  <c:v>0.12384759468899151</c:v>
                </c:pt>
                <c:pt idx="86">
                  <c:v>0.1237867620715529</c:v>
                </c:pt>
                <c:pt idx="87">
                  <c:v>0.12373331243722054</c:v>
                </c:pt>
                <c:pt idx="88">
                  <c:v>0.12368680728300445</c:v>
                </c:pt>
                <c:pt idx="89">
                  <c:v>0.12364715647978086</c:v>
                </c:pt>
                <c:pt idx="90">
                  <c:v>0.1236154673418355</c:v>
                </c:pt>
                <c:pt idx="91">
                  <c:v>0.12359250794200917</c:v>
                </c:pt>
                <c:pt idx="92">
                  <c:v>0.1235752258482804</c:v>
                </c:pt>
                <c:pt idx="93">
                  <c:v>0.12356389454520307</c:v>
                </c:pt>
                <c:pt idx="94">
                  <c:v>0.12355813390437438</c:v>
                </c:pt>
                <c:pt idx="95">
                  <c:v>0.12355793642802154</c:v>
                </c:pt>
                <c:pt idx="96">
                  <c:v>0.12356269686331302</c:v>
                </c:pt>
                <c:pt idx="97">
                  <c:v>0.12357247881603255</c:v>
                </c:pt>
                <c:pt idx="98">
                  <c:v>0.12358785472968963</c:v>
                </c:pt>
                <c:pt idx="99">
                  <c:v>0.12360887571744794</c:v>
                </c:pt>
                <c:pt idx="100">
                  <c:v>0.12363395215986393</c:v>
                </c:pt>
                <c:pt idx="101">
                  <c:v>0.12366253937298702</c:v>
                </c:pt>
                <c:pt idx="102">
                  <c:v>0.12369406080558908</c:v>
                </c:pt>
                <c:pt idx="103">
                  <c:v>0.12372651573276759</c:v>
                </c:pt>
                <c:pt idx="104">
                  <c:v>0.12376194847110322</c:v>
                </c:pt>
                <c:pt idx="105">
                  <c:v>0.12380092120199905</c:v>
                </c:pt>
                <c:pt idx="106">
                  <c:v>0.12384265131065318</c:v>
                </c:pt>
                <c:pt idx="107">
                  <c:v>0.12388739938096627</c:v>
                </c:pt>
                <c:pt idx="108">
                  <c:v>0.12393482714336897</c:v>
                </c:pt>
                <c:pt idx="109">
                  <c:v>0.12398520902871171</c:v>
                </c:pt>
                <c:pt idx="110">
                  <c:v>0.12403790583395283</c:v>
                </c:pt>
                <c:pt idx="111">
                  <c:v>0.12409306547812907</c:v>
                </c:pt>
                <c:pt idx="112">
                  <c:v>0.12415031144639285</c:v>
                </c:pt>
                <c:pt idx="113">
                  <c:v>0.12420968865858306</c:v>
                </c:pt>
                <c:pt idx="114">
                  <c:v>0.12427105241436631</c:v>
                </c:pt>
                <c:pt idx="115">
                  <c:v>0.12433416696156049</c:v>
                </c:pt>
                <c:pt idx="116">
                  <c:v>0.12439974081601807</c:v>
                </c:pt>
                <c:pt idx="117">
                  <c:v>0.12446676946106743</c:v>
                </c:pt>
                <c:pt idx="118">
                  <c:v>0.12453535639566583</c:v>
                </c:pt>
                <c:pt idx="119">
                  <c:v>0.12460572255637858</c:v>
                </c:pt>
                <c:pt idx="120">
                  <c:v>0.12467755200411482</c:v>
                </c:pt>
                <c:pt idx="121">
                  <c:v>0.1247504945824878</c:v>
                </c:pt>
                <c:pt idx="122">
                  <c:v>0.12482508857601664</c:v>
                </c:pt>
                <c:pt idx="123">
                  <c:v>0.12490091102040847</c:v>
                </c:pt>
                <c:pt idx="124">
                  <c:v>0.12497803405800333</c:v>
                </c:pt>
                <c:pt idx="125">
                  <c:v>0.12505606442970882</c:v>
                </c:pt>
                <c:pt idx="126">
                  <c:v>0.12513580718876213</c:v>
                </c:pt>
                <c:pt idx="127">
                  <c:v>0.12521600860002352</c:v>
                </c:pt>
                <c:pt idx="128">
                  <c:v>0.1252971762550121</c:v>
                </c:pt>
                <c:pt idx="129">
                  <c:v>0.12537967628736285</c:v>
                </c:pt>
                <c:pt idx="130">
                  <c:v>0.12546280440714414</c:v>
                </c:pt>
                <c:pt idx="131">
                  <c:v>0.12554724321703883</c:v>
                </c:pt>
                <c:pt idx="132">
                  <c:v>0.12563228356481387</c:v>
                </c:pt>
                <c:pt idx="133">
                  <c:v>0.12571859969683907</c:v>
                </c:pt>
                <c:pt idx="134">
                  <c:v>0.12580533508408823</c:v>
                </c:pt>
                <c:pt idx="135">
                  <c:v>0.12589266000054064</c:v>
                </c:pt>
                <c:pt idx="136">
                  <c:v>0.12598063357092662</c:v>
                </c:pt>
                <c:pt idx="137">
                  <c:v>0.12606917673482987</c:v>
                </c:pt>
                <c:pt idx="138">
                  <c:v>0.12615830201933501</c:v>
                </c:pt>
                <c:pt idx="139">
                  <c:v>0.12624797012578226</c:v>
                </c:pt>
                <c:pt idx="140">
                  <c:v>0.1263381422075005</c:v>
                </c:pt>
                <c:pt idx="141">
                  <c:v>0.12642886383122673</c:v>
                </c:pt>
                <c:pt idx="142">
                  <c:v>0.12651732285006501</c:v>
                </c:pt>
                <c:pt idx="143">
                  <c:v>0.12659893170547842</c:v>
                </c:pt>
                <c:pt idx="144">
                  <c:v>0.12668090171297583</c:v>
                </c:pt>
                <c:pt idx="145">
                  <c:v>0.12676259955910538</c:v>
                </c:pt>
                <c:pt idx="146">
                  <c:v>0.12684539061012806</c:v>
                </c:pt>
                <c:pt idx="147">
                  <c:v>0.12692871891359805</c:v>
                </c:pt>
                <c:pt idx="148">
                  <c:v>0.12701214780517764</c:v>
                </c:pt>
                <c:pt idx="149">
                  <c:v>0.12709405725799353</c:v>
                </c:pt>
                <c:pt idx="150">
                  <c:v>0.12717652413536226</c:v>
                </c:pt>
                <c:pt idx="151">
                  <c:v>0.12725973606969201</c:v>
                </c:pt>
                <c:pt idx="152">
                  <c:v>0.1273438342810109</c:v>
                </c:pt>
                <c:pt idx="153">
                  <c:v>0.12742835031390229</c:v>
                </c:pt>
                <c:pt idx="154">
                  <c:v>0.127513093480773</c:v>
                </c:pt>
                <c:pt idx="155">
                  <c:v>0.12759856162574693</c:v>
                </c:pt>
                <c:pt idx="156">
                  <c:v>0.12768456232897951</c:v>
                </c:pt>
                <c:pt idx="157">
                  <c:v>0.12776956795322281</c:v>
                </c:pt>
                <c:pt idx="158">
                  <c:v>0.12785541871710465</c:v>
                </c:pt>
                <c:pt idx="159">
                  <c:v>0.12794117999823965</c:v>
                </c:pt>
                <c:pt idx="160">
                  <c:v>0.12802711247613285</c:v>
                </c:pt>
                <c:pt idx="161">
                  <c:v>0.12811292525411572</c:v>
                </c:pt>
                <c:pt idx="162">
                  <c:v>0.12819901142296811</c:v>
                </c:pt>
                <c:pt idx="163">
                  <c:v>0.12828528652993554</c:v>
                </c:pt>
                <c:pt idx="164">
                  <c:v>0.12837203645161924</c:v>
                </c:pt>
                <c:pt idx="165">
                  <c:v>0.12845898930648228</c:v>
                </c:pt>
                <c:pt idx="166">
                  <c:v>0.12854639971600998</c:v>
                </c:pt>
                <c:pt idx="167">
                  <c:v>0.12863374894248703</c:v>
                </c:pt>
                <c:pt idx="168">
                  <c:v>0.12872179869080275</c:v>
                </c:pt>
                <c:pt idx="169">
                  <c:v>0.12881126383739766</c:v>
                </c:pt>
                <c:pt idx="170">
                  <c:v>0.1289006516160858</c:v>
                </c:pt>
                <c:pt idx="171">
                  <c:v>0.12899057158919577</c:v>
                </c:pt>
                <c:pt idx="172">
                  <c:v>0.12908011253683196</c:v>
                </c:pt>
                <c:pt idx="173">
                  <c:v>0.1291698991982585</c:v>
                </c:pt>
                <c:pt idx="174">
                  <c:v>0.12925940209409845</c:v>
                </c:pt>
                <c:pt idx="175">
                  <c:v>0.12934887604048081</c:v>
                </c:pt>
                <c:pt idx="176">
                  <c:v>0.12943933864336521</c:v>
                </c:pt>
                <c:pt idx="177">
                  <c:v>0.12953069122018823</c:v>
                </c:pt>
                <c:pt idx="178">
                  <c:v>0.12962206963016454</c:v>
                </c:pt>
                <c:pt idx="179">
                  <c:v>0.12971316994853202</c:v>
                </c:pt>
              </c:numCache>
            </c:numRef>
          </c:val>
          <c:smooth val="0"/>
          <c:extLst>
            <c:ext xmlns:c16="http://schemas.microsoft.com/office/drawing/2014/chart" uri="{C3380CC4-5D6E-409C-BE32-E72D297353CC}">
              <c16:uniqueId val="{00000001-8AC8-4EE5-A56B-63E79ACD00FC}"/>
            </c:ext>
          </c:extLst>
        </c:ser>
        <c:dLbls>
          <c:showLegendKey val="0"/>
          <c:showVal val="0"/>
          <c:showCatName val="0"/>
          <c:showSerName val="0"/>
          <c:showPercent val="0"/>
          <c:showBubbleSize val="0"/>
        </c:dLbls>
        <c:smooth val="0"/>
        <c:axId val="705151744"/>
        <c:axId val="705157504"/>
        <c:extLst>
          <c:ext xmlns:c15="http://schemas.microsoft.com/office/drawing/2012/chart" uri="{02D57815-91ED-43cb-92C2-25804820EDAC}">
            <c15:filteredLineSeries>
              <c15:ser>
                <c:idx val="0"/>
                <c:order val="0"/>
                <c:tx>
                  <c:v>Actual REPO</c:v>
                </c:tx>
                <c:spPr>
                  <a:ln w="28575" cap="rnd">
                    <a:solidFill>
                      <a:schemeClr val="accent1"/>
                    </a:solidFill>
                    <a:round/>
                  </a:ln>
                  <a:effectLst/>
                </c:spPr>
                <c:marker>
                  <c:symbol val="none"/>
                </c:marker>
                <c:cat>
                  <c:numRef>
                    <c:extLst>
                      <c:ext uri="{02D57815-91ED-43cb-92C2-25804820EDAC}">
                        <c15:formulaRef>
                          <c15:sqref>Calc!$A$109:$A$288</c15:sqref>
                        </c15:formulaRef>
                      </c:ext>
                    </c:extLst>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extLst>
                      <c:ext uri="{02D57815-91ED-43cb-92C2-25804820EDAC}">
                        <c15:formulaRef>
                          <c15:sqref>Calc!$I$109:$I$288</c15:sqref>
                        </c15:formulaRef>
                      </c:ext>
                    </c:extLst>
                    <c:numCache>
                      <c:formatCode>#,##0.00</c:formatCode>
                      <c:ptCount val="180"/>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numCache>
                  </c:numRef>
                </c:val>
                <c:smooth val="0"/>
                <c:extLst>
                  <c:ext xmlns:c16="http://schemas.microsoft.com/office/drawing/2014/chart" uri="{C3380CC4-5D6E-409C-BE32-E72D297353CC}">
                    <c16:uniqueId val="{00000000-8AC8-4EE5-A56B-63E79ACD00FC}"/>
                  </c:ext>
                </c:extLst>
              </c15:ser>
            </c15:filteredLineSeries>
          </c:ext>
        </c:extLst>
      </c:lineChart>
      <c:dateAx>
        <c:axId val="705151744"/>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7504"/>
        <c:crosses val="autoZero"/>
        <c:auto val="1"/>
        <c:lblOffset val="100"/>
        <c:baseTimeUnit val="months"/>
        <c:majorUnit val="36"/>
        <c:majorTimeUnit val="months"/>
      </c:dateAx>
      <c:valAx>
        <c:axId val="705157504"/>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705151744"/>
        <c:crosses val="autoZero"/>
        <c:crossBetween val="between"/>
      </c:valAx>
      <c:spPr>
        <a:noFill/>
        <a:ln>
          <a:noFill/>
        </a:ln>
        <a:effectLst/>
      </c:spPr>
    </c:plotArea>
    <c:legend>
      <c:legendPos val="r"/>
      <c:layout>
        <c:manualLayout>
          <c:xMode val="edge"/>
          <c:yMode val="edge"/>
          <c:x val="0.67022319861522761"/>
          <c:y val="3.7584814743611222E-2"/>
          <c:w val="0.3096528871391076"/>
          <c:h val="0.27835690088911896"/>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Calc!$AT$24:$AT$142</c:f>
              <c:numCache>
                <c:formatCode>0.00%</c:formatCode>
                <c:ptCount val="119"/>
                <c:pt idx="0">
                  <c:v>6.916902738432483E-2</c:v>
                </c:pt>
                <c:pt idx="1">
                  <c:v>6.9265085700868742E-2</c:v>
                </c:pt>
                <c:pt idx="2">
                  <c:v>6.9360112097150858E-2</c:v>
                </c:pt>
                <c:pt idx="3">
                  <c:v>6.8906951352662865E-2</c:v>
                </c:pt>
                <c:pt idx="4">
                  <c:v>6.8417066397374396E-2</c:v>
                </c:pt>
                <c:pt idx="5">
                  <c:v>6.8511552928533045E-2</c:v>
                </c:pt>
                <c:pt idx="6">
                  <c:v>6.861900660350273E-2</c:v>
                </c:pt>
                <c:pt idx="7">
                  <c:v>6.216006216006216E-2</c:v>
                </c:pt>
                <c:pt idx="8">
                  <c:v>5.4539295392953928E-2</c:v>
                </c:pt>
                <c:pt idx="9">
                  <c:v>5.3711634546752318E-2</c:v>
                </c:pt>
                <c:pt idx="10">
                  <c:v>5.2790346907993967E-2</c:v>
                </c:pt>
                <c:pt idx="11">
                  <c:v>5.3719806763285027E-2</c:v>
                </c:pt>
                <c:pt idx="12">
                  <c:v>5.4696789536266346E-2</c:v>
                </c:pt>
                <c:pt idx="13">
                  <c:v>5.6522589477801685E-2</c:v>
                </c:pt>
                <c:pt idx="14">
                  <c:v>5.8301158301158298E-2</c:v>
                </c:pt>
                <c:pt idx="15">
                  <c:v>5.5748456790123455E-2</c:v>
                </c:pt>
                <c:pt idx="16">
                  <c:v>5.319969159599075E-2</c:v>
                </c:pt>
                <c:pt idx="17">
                  <c:v>5.4671562627498983E-2</c:v>
                </c:pt>
                <c:pt idx="18">
                  <c:v>5.6325823223570187E-2</c:v>
                </c:pt>
                <c:pt idx="19">
                  <c:v>5.4159049360146254E-2</c:v>
                </c:pt>
                <c:pt idx="20">
                  <c:v>5.1740812379110254E-2</c:v>
                </c:pt>
                <c:pt idx="21">
                  <c:v>4.8816568047337278E-2</c:v>
                </c:pt>
                <c:pt idx="22">
                  <c:v>4.5774647887323945E-2</c:v>
                </c:pt>
                <c:pt idx="23">
                  <c:v>4.6326754385964911E-2</c:v>
                </c:pt>
                <c:pt idx="24">
                  <c:v>4.6987951807228916E-2</c:v>
                </c:pt>
                <c:pt idx="25">
                  <c:v>4.6598322460391424E-2</c:v>
                </c:pt>
                <c:pt idx="26">
                  <c:v>4.6183450930083386E-2</c:v>
                </c:pt>
                <c:pt idx="27">
                  <c:v>4.3123938879456709E-2</c:v>
                </c:pt>
                <c:pt idx="28">
                  <c:v>3.968253968253968E-2</c:v>
                </c:pt>
                <c:pt idx="29">
                  <c:v>3.7008180755746009E-2</c:v>
                </c:pt>
                <c:pt idx="30">
                  <c:v>3.3869602032176122E-2</c:v>
                </c:pt>
                <c:pt idx="31">
                  <c:v>3.0496131087847066E-2</c:v>
                </c:pt>
                <c:pt idx="32">
                  <c:v>2.6574803149606301E-2</c:v>
                </c:pt>
                <c:pt idx="33">
                  <c:v>2.5993133889161354E-2</c:v>
                </c:pt>
                <c:pt idx="34">
                  <c:v>2.5415444770283482E-2</c:v>
                </c:pt>
                <c:pt idx="35">
                  <c:v>2.6735218508997429E-2</c:v>
                </c:pt>
                <c:pt idx="36">
                  <c:v>2.8199566160520606E-2</c:v>
                </c:pt>
                <c:pt idx="37">
                  <c:v>2.7672273467173086E-2</c:v>
                </c:pt>
                <c:pt idx="38">
                  <c:v>2.714440825190011E-2</c:v>
                </c:pt>
                <c:pt idx="39">
                  <c:v>3.0721966205837174E-2</c:v>
                </c:pt>
                <c:pt idx="40">
                  <c:v>3.391472868217054E-2</c:v>
                </c:pt>
                <c:pt idx="41">
                  <c:v>4.2553191489361701E-2</c:v>
                </c:pt>
                <c:pt idx="42">
                  <c:v>5.0127442650807139E-2</c:v>
                </c:pt>
                <c:pt idx="43">
                  <c:v>4.9702633814783348E-2</c:v>
                </c:pt>
                <c:pt idx="44">
                  <c:v>4.9277824978759557E-2</c:v>
                </c:pt>
                <c:pt idx="45">
                  <c:v>5.9024807527801537E-2</c:v>
                </c:pt>
                <c:pt idx="46">
                  <c:v>6.890611541774333E-2</c:v>
                </c:pt>
                <c:pt idx="47">
                  <c:v>7.2087912087912084E-2</c:v>
                </c:pt>
                <c:pt idx="48">
                  <c:v>7.5403949730700179E-2</c:v>
                </c:pt>
                <c:pt idx="49">
                  <c:v>7.8787878787878782E-2</c:v>
                </c:pt>
                <c:pt idx="50">
                  <c:v>8.193979933110368E-2</c:v>
                </c:pt>
                <c:pt idx="51">
                  <c:v>8.8888888888888892E-2</c:v>
                </c:pt>
                <c:pt idx="52">
                  <c:v>9.5387021110242373E-2</c:v>
                </c:pt>
                <c:pt idx="53">
                  <c:v>0.12283464566929134</c:v>
                </c:pt>
                <c:pt idx="54">
                  <c:v>0.13385826771653545</c:v>
                </c:pt>
                <c:pt idx="55">
                  <c:v>0.14986737400530503</c:v>
                </c:pt>
                <c:pt idx="56">
                  <c:v>0.12431544359255203</c:v>
                </c:pt>
                <c:pt idx="57">
                  <c:v>0.11641221374045801</c:v>
                </c:pt>
                <c:pt idx="58">
                  <c:v>0.1012014787430684</c:v>
                </c:pt>
                <c:pt idx="59">
                  <c:v>9.3146718146718141E-2</c:v>
                </c:pt>
                <c:pt idx="60">
                  <c:v>8.1162324649298595E-2</c:v>
                </c:pt>
                <c:pt idx="61">
                  <c:v>8.0916030534351147E-2</c:v>
                </c:pt>
                <c:pt idx="62">
                  <c:v>8.1940700808625339E-2</c:v>
                </c:pt>
                <c:pt idx="63">
                  <c:v>8.1757508342602897E-2</c:v>
                </c:pt>
                <c:pt idx="64">
                  <c:v>7.7929465301478956E-2</c:v>
                </c:pt>
                <c:pt idx="65">
                  <c:v>8.2606166375799886E-2</c:v>
                </c:pt>
                <c:pt idx="66">
                  <c:v>8.569739952718676E-2</c:v>
                </c:pt>
                <c:pt idx="67">
                  <c:v>8.8929219600725959E-2</c:v>
                </c:pt>
                <c:pt idx="68">
                  <c:v>8.6121437422552669E-2</c:v>
                </c:pt>
                <c:pt idx="69">
                  <c:v>8.7366436203645509E-2</c:v>
                </c:pt>
                <c:pt idx="70">
                  <c:v>8.5066162570888462E-2</c:v>
                </c:pt>
                <c:pt idx="71">
                  <c:v>8.1709616593337517E-2</c:v>
                </c:pt>
                <c:pt idx="72">
                  <c:v>7.2830905636478788E-2</c:v>
                </c:pt>
                <c:pt idx="73">
                  <c:v>6.9548872180451124E-2</c:v>
                </c:pt>
                <c:pt idx="74">
                  <c:v>6.6494512588766944E-2</c:v>
                </c:pt>
                <c:pt idx="75">
                  <c:v>6.6265060240963861E-2</c:v>
                </c:pt>
                <c:pt idx="76">
                  <c:v>5.8091286307053944E-2</c:v>
                </c:pt>
                <c:pt idx="77">
                  <c:v>6.1505065123010128E-2</c:v>
                </c:pt>
                <c:pt idx="78">
                  <c:v>6.1004877293489197E-2</c:v>
                </c:pt>
                <c:pt idx="79">
                  <c:v>5.8553763000573252E-2</c:v>
                </c:pt>
                <c:pt idx="80">
                  <c:v>5.3928852373044317E-2</c:v>
                </c:pt>
                <c:pt idx="81">
                  <c:v>4.3888838924363703E-2</c:v>
                </c:pt>
                <c:pt idx="82">
                  <c:v>2.3423592242106248E-2</c:v>
                </c:pt>
                <c:pt idx="83">
                  <c:v>2.3721063160903114E-2</c:v>
                </c:pt>
                <c:pt idx="84">
                  <c:v>2.1370888319873941E-2</c:v>
                </c:pt>
                <c:pt idx="85">
                  <c:v>2.2073438644209645E-2</c:v>
                </c:pt>
                <c:pt idx="86">
                  <c:v>2.029203349796006E-2</c:v>
                </c:pt>
                <c:pt idx="87">
                  <c:v>2.0023683927225751E-2</c:v>
                </c:pt>
                <c:pt idx="88">
                  <c:v>1.9255455712451863E-2</c:v>
                </c:pt>
                <c:pt idx="89">
                  <c:v>2.0718536477848798E-2</c:v>
                </c:pt>
                <c:pt idx="90">
                  <c:v>2.0394289598912305E-2</c:v>
                </c:pt>
                <c:pt idx="91">
                  <c:v>2.2442168258717921E-2</c:v>
                </c:pt>
                <c:pt idx="92">
                  <c:v>2.0823638901814798E-2</c:v>
                </c:pt>
                <c:pt idx="93">
                  <c:v>2.269217060710467E-2</c:v>
                </c:pt>
                <c:pt idx="94">
                  <c:v>2.0319303338171262E-2</c:v>
                </c:pt>
                <c:pt idx="95">
                  <c:v>2.0217729393468119E-2</c:v>
                </c:pt>
                <c:pt idx="96">
                  <c:v>1.8794483985765123E-2</c:v>
                </c:pt>
                <c:pt idx="97">
                  <c:v>2.2898114953162945E-2</c:v>
                </c:pt>
                <c:pt idx="98">
                  <c:v>2.2354173943415996E-2</c:v>
                </c:pt>
                <c:pt idx="99">
                  <c:v>2.6167076167076166E-2</c:v>
                </c:pt>
                <c:pt idx="100">
                  <c:v>2.4692889936716714E-2</c:v>
                </c:pt>
                <c:pt idx="101">
                  <c:v>2.0780167699598978E-2</c:v>
                </c:pt>
                <c:pt idx="102">
                  <c:v>2.5727985030990527E-3</c:v>
                </c:pt>
                <c:pt idx="103">
                  <c:v>4.2963307013469581E-3</c:v>
                </c:pt>
                <c:pt idx="104">
                  <c:v>3.6949949613705071E-3</c:v>
                </c:pt>
                <c:pt idx="105">
                  <c:v>4.2133274198913407E-3</c:v>
                </c:pt>
                <c:pt idx="106">
                  <c:v>5.0767148014440435E-3</c:v>
                </c:pt>
                <c:pt idx="107">
                  <c:v>8.4647495361781077E-3</c:v>
                </c:pt>
                <c:pt idx="108">
                  <c:v>8.4063047285464106E-3</c:v>
                </c:pt>
                <c:pt idx="109">
                  <c:v>1.2749785460340812E-2</c:v>
                </c:pt>
                <c:pt idx="110">
                  <c:v>1.4632936507936508E-2</c:v>
                </c:pt>
                <c:pt idx="111">
                  <c:v>1.5964080818159143E-2</c:v>
                </c:pt>
                <c:pt idx="112">
                  <c:v>1.3418687676966638E-2</c:v>
                </c:pt>
                <c:pt idx="113">
                  <c:v>1.5064562410329985E-2</c:v>
                </c:pt>
                <c:pt idx="114">
                  <c:v>1.3430206957287539E-2</c:v>
                </c:pt>
                <c:pt idx="115">
                  <c:v>1.1259676284306826E-2</c:v>
                </c:pt>
                <c:pt idx="116">
                  <c:v>1.1002331002331002E-2</c:v>
                </c:pt>
                <c:pt idx="117">
                  <c:v>1.401146392502957E-2</c:v>
                </c:pt>
                <c:pt idx="118">
                  <c:v>1.5414082451659978E-2</c:v>
                </c:pt>
              </c:numCache>
            </c:numRef>
          </c:val>
          <c:smooth val="0"/>
          <c:extLst>
            <c:ext xmlns:c16="http://schemas.microsoft.com/office/drawing/2014/chart" uri="{C3380CC4-5D6E-409C-BE32-E72D297353CC}">
              <c16:uniqueId val="{00000000-519C-41CF-BE83-ED2FBC549DDC}"/>
            </c:ext>
          </c:extLst>
        </c:ser>
        <c:dLbls>
          <c:showLegendKey val="0"/>
          <c:showVal val="0"/>
          <c:showCatName val="0"/>
          <c:showSerName val="0"/>
          <c:showPercent val="0"/>
          <c:showBubbleSize val="0"/>
        </c:dLbls>
        <c:smooth val="0"/>
        <c:axId val="1611704240"/>
        <c:axId val="1611692240"/>
      </c:lineChart>
      <c:catAx>
        <c:axId val="161170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92240"/>
        <c:crosses val="autoZero"/>
        <c:auto val="1"/>
        <c:lblAlgn val="ctr"/>
        <c:lblOffset val="100"/>
        <c:noMultiLvlLbl val="0"/>
      </c:catAx>
      <c:valAx>
        <c:axId val="1611692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14E-2"/>
          <c:y val="9.22722029988466E-2"/>
          <c:w val="0.90573797025371827"/>
          <c:h val="0.78480596499831967"/>
        </c:manualLayout>
      </c:layout>
      <c:lineChart>
        <c:grouping val="standard"/>
        <c:varyColors val="0"/>
        <c:ser>
          <c:idx val="0"/>
          <c:order val="0"/>
          <c:tx>
            <c:strRef>
              <c:f>'Other data &gt;&gt;&gt;'!$O$4</c:f>
              <c:strCache>
                <c:ptCount val="1"/>
                <c:pt idx="0">
                  <c:v>REPO% (R=0.1)</c:v>
                </c:pt>
              </c:strCache>
            </c:strRef>
          </c:tx>
          <c:spPr>
            <a:ln w="28575" cap="rnd">
              <a:solidFill>
                <a:schemeClr val="accent1"/>
              </a:solidFill>
              <a:round/>
            </a:ln>
            <a:effectLst/>
          </c:spPr>
          <c:marker>
            <c:symbol val="none"/>
          </c:marker>
          <c:cat>
            <c:numRef>
              <c:f>'Other data &gt;&gt;&gt;'!$A$5:$A$188</c:f>
              <c:numCache>
                <c:formatCode>m/d/yyyy</c:formatCode>
                <c:ptCount val="184"/>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pt idx="52">
                  <c:v>46784</c:v>
                </c:pt>
                <c:pt idx="53">
                  <c:v>46874</c:v>
                </c:pt>
                <c:pt idx="54">
                  <c:v>46966</c:v>
                </c:pt>
                <c:pt idx="55">
                  <c:v>47058</c:v>
                </c:pt>
                <c:pt idx="56">
                  <c:v>47150</c:v>
                </c:pt>
                <c:pt idx="57">
                  <c:v>47239</c:v>
                </c:pt>
                <c:pt idx="58">
                  <c:v>47331</c:v>
                </c:pt>
                <c:pt idx="59">
                  <c:v>47423</c:v>
                </c:pt>
                <c:pt idx="60">
                  <c:v>47515</c:v>
                </c:pt>
                <c:pt idx="61">
                  <c:v>47604</c:v>
                </c:pt>
                <c:pt idx="62">
                  <c:v>47696</c:v>
                </c:pt>
                <c:pt idx="63">
                  <c:v>47788</c:v>
                </c:pt>
                <c:pt idx="64">
                  <c:v>47880</c:v>
                </c:pt>
                <c:pt idx="65">
                  <c:v>47969</c:v>
                </c:pt>
                <c:pt idx="66">
                  <c:v>48061</c:v>
                </c:pt>
                <c:pt idx="67">
                  <c:v>48153</c:v>
                </c:pt>
                <c:pt idx="68">
                  <c:v>48245</c:v>
                </c:pt>
                <c:pt idx="69">
                  <c:v>48335</c:v>
                </c:pt>
                <c:pt idx="70">
                  <c:v>48427</c:v>
                </c:pt>
                <c:pt idx="71">
                  <c:v>48519</c:v>
                </c:pt>
                <c:pt idx="72">
                  <c:v>48611</c:v>
                </c:pt>
                <c:pt idx="73">
                  <c:v>48700</c:v>
                </c:pt>
                <c:pt idx="74">
                  <c:v>48792</c:v>
                </c:pt>
                <c:pt idx="75">
                  <c:v>48884</c:v>
                </c:pt>
                <c:pt idx="76">
                  <c:v>48976</c:v>
                </c:pt>
                <c:pt idx="77">
                  <c:v>49065</c:v>
                </c:pt>
                <c:pt idx="78">
                  <c:v>49157</c:v>
                </c:pt>
                <c:pt idx="79">
                  <c:v>49249</c:v>
                </c:pt>
                <c:pt idx="80">
                  <c:v>49341</c:v>
                </c:pt>
                <c:pt idx="81">
                  <c:v>49430</c:v>
                </c:pt>
                <c:pt idx="82">
                  <c:v>49522</c:v>
                </c:pt>
                <c:pt idx="83">
                  <c:v>49614</c:v>
                </c:pt>
                <c:pt idx="84">
                  <c:v>49706</c:v>
                </c:pt>
                <c:pt idx="85">
                  <c:v>49796</c:v>
                </c:pt>
                <c:pt idx="86">
                  <c:v>49888</c:v>
                </c:pt>
                <c:pt idx="87">
                  <c:v>49980</c:v>
                </c:pt>
                <c:pt idx="88">
                  <c:v>50072</c:v>
                </c:pt>
                <c:pt idx="89">
                  <c:v>50161</c:v>
                </c:pt>
                <c:pt idx="90">
                  <c:v>50253</c:v>
                </c:pt>
                <c:pt idx="91">
                  <c:v>50345</c:v>
                </c:pt>
                <c:pt idx="92">
                  <c:v>50437</c:v>
                </c:pt>
                <c:pt idx="93">
                  <c:v>50526</c:v>
                </c:pt>
                <c:pt idx="94">
                  <c:v>50618</c:v>
                </c:pt>
                <c:pt idx="95">
                  <c:v>50710</c:v>
                </c:pt>
                <c:pt idx="96">
                  <c:v>50802</c:v>
                </c:pt>
                <c:pt idx="97">
                  <c:v>50891</c:v>
                </c:pt>
                <c:pt idx="98">
                  <c:v>50983</c:v>
                </c:pt>
                <c:pt idx="99">
                  <c:v>51075</c:v>
                </c:pt>
                <c:pt idx="100">
                  <c:v>51167</c:v>
                </c:pt>
                <c:pt idx="101">
                  <c:v>51257</c:v>
                </c:pt>
                <c:pt idx="102">
                  <c:v>51349</c:v>
                </c:pt>
                <c:pt idx="103">
                  <c:v>51441</c:v>
                </c:pt>
                <c:pt idx="104">
                  <c:v>51533</c:v>
                </c:pt>
                <c:pt idx="105">
                  <c:v>51622</c:v>
                </c:pt>
                <c:pt idx="106">
                  <c:v>51714</c:v>
                </c:pt>
                <c:pt idx="107">
                  <c:v>51806</c:v>
                </c:pt>
                <c:pt idx="108">
                  <c:v>51898</c:v>
                </c:pt>
                <c:pt idx="109">
                  <c:v>51987</c:v>
                </c:pt>
                <c:pt idx="110">
                  <c:v>52079</c:v>
                </c:pt>
                <c:pt idx="111">
                  <c:v>52171</c:v>
                </c:pt>
                <c:pt idx="112">
                  <c:v>52263</c:v>
                </c:pt>
                <c:pt idx="113">
                  <c:v>52352</c:v>
                </c:pt>
                <c:pt idx="114">
                  <c:v>52444</c:v>
                </c:pt>
                <c:pt idx="115">
                  <c:v>52536</c:v>
                </c:pt>
                <c:pt idx="116">
                  <c:v>52628</c:v>
                </c:pt>
                <c:pt idx="117">
                  <c:v>52718</c:v>
                </c:pt>
                <c:pt idx="118">
                  <c:v>52810</c:v>
                </c:pt>
                <c:pt idx="119">
                  <c:v>52902</c:v>
                </c:pt>
                <c:pt idx="120">
                  <c:v>52994</c:v>
                </c:pt>
                <c:pt idx="121">
                  <c:v>53083</c:v>
                </c:pt>
                <c:pt idx="122">
                  <c:v>53175</c:v>
                </c:pt>
                <c:pt idx="123">
                  <c:v>53267</c:v>
                </c:pt>
                <c:pt idx="124">
                  <c:v>53359</c:v>
                </c:pt>
                <c:pt idx="125">
                  <c:v>53448</c:v>
                </c:pt>
                <c:pt idx="126">
                  <c:v>53540</c:v>
                </c:pt>
                <c:pt idx="127">
                  <c:v>53632</c:v>
                </c:pt>
                <c:pt idx="128">
                  <c:v>53724</c:v>
                </c:pt>
                <c:pt idx="129">
                  <c:v>53813</c:v>
                </c:pt>
                <c:pt idx="130">
                  <c:v>53905</c:v>
                </c:pt>
                <c:pt idx="131">
                  <c:v>53997</c:v>
                </c:pt>
                <c:pt idx="132">
                  <c:v>54089</c:v>
                </c:pt>
                <c:pt idx="133">
                  <c:v>54179</c:v>
                </c:pt>
                <c:pt idx="134">
                  <c:v>54271</c:v>
                </c:pt>
                <c:pt idx="135">
                  <c:v>54363</c:v>
                </c:pt>
                <c:pt idx="136">
                  <c:v>54455</c:v>
                </c:pt>
                <c:pt idx="137">
                  <c:v>54544</c:v>
                </c:pt>
                <c:pt idx="138">
                  <c:v>54636</c:v>
                </c:pt>
                <c:pt idx="139">
                  <c:v>54728</c:v>
                </c:pt>
                <c:pt idx="140">
                  <c:v>54820</c:v>
                </c:pt>
                <c:pt idx="141">
                  <c:v>54909</c:v>
                </c:pt>
                <c:pt idx="142">
                  <c:v>55001</c:v>
                </c:pt>
                <c:pt idx="143">
                  <c:v>55093</c:v>
                </c:pt>
                <c:pt idx="144">
                  <c:v>55185</c:v>
                </c:pt>
                <c:pt idx="145">
                  <c:v>55274</c:v>
                </c:pt>
                <c:pt idx="146">
                  <c:v>55366</c:v>
                </c:pt>
                <c:pt idx="147">
                  <c:v>55458</c:v>
                </c:pt>
                <c:pt idx="148">
                  <c:v>55550</c:v>
                </c:pt>
                <c:pt idx="149">
                  <c:v>55640</c:v>
                </c:pt>
                <c:pt idx="150">
                  <c:v>55732</c:v>
                </c:pt>
                <c:pt idx="151">
                  <c:v>55824</c:v>
                </c:pt>
                <c:pt idx="152">
                  <c:v>55916</c:v>
                </c:pt>
                <c:pt idx="153">
                  <c:v>56005</c:v>
                </c:pt>
                <c:pt idx="154">
                  <c:v>56097</c:v>
                </c:pt>
                <c:pt idx="155">
                  <c:v>56189</c:v>
                </c:pt>
                <c:pt idx="156">
                  <c:v>56281</c:v>
                </c:pt>
                <c:pt idx="157">
                  <c:v>56370</c:v>
                </c:pt>
                <c:pt idx="158">
                  <c:v>56462</c:v>
                </c:pt>
                <c:pt idx="159">
                  <c:v>56554</c:v>
                </c:pt>
                <c:pt idx="160">
                  <c:v>56646</c:v>
                </c:pt>
                <c:pt idx="161">
                  <c:v>56735</c:v>
                </c:pt>
                <c:pt idx="162">
                  <c:v>56827</c:v>
                </c:pt>
                <c:pt idx="163">
                  <c:v>56919</c:v>
                </c:pt>
                <c:pt idx="164">
                  <c:v>57011</c:v>
                </c:pt>
                <c:pt idx="165">
                  <c:v>57101</c:v>
                </c:pt>
                <c:pt idx="166">
                  <c:v>57193</c:v>
                </c:pt>
                <c:pt idx="167">
                  <c:v>57285</c:v>
                </c:pt>
                <c:pt idx="168">
                  <c:v>57377</c:v>
                </c:pt>
                <c:pt idx="169">
                  <c:v>57466</c:v>
                </c:pt>
                <c:pt idx="170">
                  <c:v>57558</c:v>
                </c:pt>
                <c:pt idx="171">
                  <c:v>57650</c:v>
                </c:pt>
                <c:pt idx="172">
                  <c:v>57742</c:v>
                </c:pt>
                <c:pt idx="173">
                  <c:v>57831</c:v>
                </c:pt>
                <c:pt idx="174">
                  <c:v>57923</c:v>
                </c:pt>
                <c:pt idx="175">
                  <c:v>58015</c:v>
                </c:pt>
                <c:pt idx="176">
                  <c:v>58107</c:v>
                </c:pt>
                <c:pt idx="177">
                  <c:v>58196</c:v>
                </c:pt>
                <c:pt idx="178">
                  <c:v>58288</c:v>
                </c:pt>
                <c:pt idx="179">
                  <c:v>58380</c:v>
                </c:pt>
                <c:pt idx="180">
                  <c:v>58472</c:v>
                </c:pt>
                <c:pt idx="181">
                  <c:v>58562</c:v>
                </c:pt>
                <c:pt idx="182">
                  <c:v>58654</c:v>
                </c:pt>
                <c:pt idx="183">
                  <c:v>58746</c:v>
                </c:pt>
              </c:numCache>
            </c:numRef>
          </c:cat>
          <c:val>
            <c:numRef>
              <c:f>'Other data &gt;&gt;&gt;'!$O$5:$O$188</c:f>
              <c:numCache>
                <c:formatCode>0.00</c:formatCode>
                <c:ptCount val="184"/>
                <c:pt idx="0">
                  <c:v>0.43892786472387119</c:v>
                </c:pt>
                <c:pt idx="1">
                  <c:v>0.22502250225022502</c:v>
                </c:pt>
                <c:pt idx="2">
                  <c:v>0.22412241224122412</c:v>
                </c:pt>
                <c:pt idx="3">
                  <c:v>0.19531953195319532</c:v>
                </c:pt>
                <c:pt idx="4">
                  <c:v>0.18974820143884893</c:v>
                </c:pt>
                <c:pt idx="5">
                  <c:v>0.17057761732851986</c:v>
                </c:pt>
                <c:pt idx="6">
                  <c:v>0.16787003610108303</c:v>
                </c:pt>
                <c:pt idx="7">
                  <c:v>0.16260162601626016</c:v>
                </c:pt>
                <c:pt idx="8">
                  <c:v>0.16982836495031617</c:v>
                </c:pt>
                <c:pt idx="9">
                  <c:v>0.16319129646418859</c:v>
                </c:pt>
                <c:pt idx="10">
                  <c:v>0.1766304347826087</c:v>
                </c:pt>
                <c:pt idx="11">
                  <c:v>0.16272727272727272</c:v>
                </c:pt>
                <c:pt idx="12">
                  <c:v>0.17411121239744759</c:v>
                </c:pt>
                <c:pt idx="13">
                  <c:v>0.15314494074749316</c:v>
                </c:pt>
                <c:pt idx="14">
                  <c:v>0.1541970802919708</c:v>
                </c:pt>
                <c:pt idx="15">
                  <c:v>0.1546203110704483</c:v>
                </c:pt>
                <c:pt idx="16">
                  <c:v>0.18115279048490393</c:v>
                </c:pt>
                <c:pt idx="17">
                  <c:v>0.17550274223034734</c:v>
                </c:pt>
                <c:pt idx="18">
                  <c:v>0.19505494505494506</c:v>
                </c:pt>
                <c:pt idx="19">
                  <c:v>0.18156934306569342</c:v>
                </c:pt>
                <c:pt idx="20">
                  <c:v>0.15602189781021897</c:v>
                </c:pt>
                <c:pt idx="21">
                  <c:v>2.0128087831655993E-2</c:v>
                </c:pt>
                <c:pt idx="22">
                  <c:v>3.385178408051235E-2</c:v>
                </c:pt>
                <c:pt idx="23">
                  <c:v>3.0109489051094892E-2</c:v>
                </c:pt>
                <c:pt idx="24">
                  <c:v>3.4608378870673952E-2</c:v>
                </c:pt>
                <c:pt idx="25">
                  <c:v>4.0871934604904632E-2</c:v>
                </c:pt>
                <c:pt idx="26">
                  <c:v>6.630336058128973E-2</c:v>
                </c:pt>
                <c:pt idx="27">
                  <c:v>6.5514103730664242E-2</c:v>
                </c:pt>
                <c:pt idx="28">
                  <c:v>9.4717668488160295E-2</c:v>
                </c:pt>
                <c:pt idx="29">
                  <c:v>0.10756608933454877</c:v>
                </c:pt>
                <c:pt idx="30">
                  <c:v>0.11668185961713765</c:v>
                </c:pt>
                <c:pt idx="31">
                  <c:v>9.9634369287020116E-2</c:v>
                </c:pt>
                <c:pt idx="32">
                  <c:v>0.11580882352941177</c:v>
                </c:pt>
                <c:pt idx="33">
                  <c:v>0.11265004616805172</c:v>
                </c:pt>
                <c:pt idx="34">
                  <c:v>0.11049210770659239</c:v>
                </c:pt>
                <c:pt idx="35">
                  <c:v>0.10976744186046512</c:v>
                </c:pt>
                <c:pt idx="36">
                  <c:v>0.1431244057781367</c:v>
                </c:pt>
                <c:pt idx="37">
                  <c:v>0.15684498425517659</c:v>
                </c:pt>
                <c:pt idx="38" formatCode="0.000">
                  <c:v>0.17009634882325833</c:v>
                </c:pt>
                <c:pt idx="39" formatCode="0.000">
                  <c:v>0.1865450897831441</c:v>
                </c:pt>
                <c:pt idx="40" formatCode="0.000">
                  <c:v>0.19956539195207285</c:v>
                </c:pt>
                <c:pt idx="41" formatCode="0.000">
                  <c:v>0.21160990689480935</c:v>
                </c:pt>
                <c:pt idx="42" formatCode="0.000">
                  <c:v>0.22240802915937097</c:v>
                </c:pt>
                <c:pt idx="43" formatCode="0.000">
                  <c:v>0.23214705863385143</c:v>
                </c:pt>
                <c:pt idx="44" formatCode="0.000">
                  <c:v>0.2411625662761781</c:v>
                </c:pt>
                <c:pt idx="45" formatCode="0.000">
                  <c:v>0.24951348972744947</c:v>
                </c:pt>
                <c:pt idx="46" formatCode="0.000">
                  <c:v>0.25728961521030319</c:v>
                </c:pt>
                <c:pt idx="47" formatCode="0.000">
                  <c:v>0.26486375779897203</c:v>
                </c:pt>
                <c:pt idx="48" formatCode="0.000">
                  <c:v>0.27198956281478298</c:v>
                </c:pt>
                <c:pt idx="49" formatCode="0.000">
                  <c:v>0.27826972561543772</c:v>
                </c:pt>
                <c:pt idx="50" formatCode="0.000">
                  <c:v>0.28362372135157005</c:v>
                </c:pt>
                <c:pt idx="51" formatCode="0.000">
                  <c:v>0.2880921734678446</c:v>
                </c:pt>
                <c:pt idx="52" formatCode="0.000">
                  <c:v>0.29183794464245749</c:v>
                </c:pt>
                <c:pt idx="53" formatCode="0.000">
                  <c:v>0.29548200686698395</c:v>
                </c:pt>
                <c:pt idx="54" formatCode="0.000">
                  <c:v>0.2986973503986648</c:v>
                </c:pt>
                <c:pt idx="55" formatCode="0.000">
                  <c:v>0.30153995838621106</c:v>
                </c:pt>
                <c:pt idx="56" formatCode="0.000">
                  <c:v>0.30425409111672946</c:v>
                </c:pt>
                <c:pt idx="57" formatCode="0.000">
                  <c:v>0.30694387056042732</c:v>
                </c:pt>
                <c:pt idx="58" formatCode="0.000">
                  <c:v>0.3096037666244244</c:v>
                </c:pt>
                <c:pt idx="59" formatCode="0.000">
                  <c:v>0.31203167044221164</c:v>
                </c:pt>
                <c:pt idx="60" formatCode="0.000">
                  <c:v>0.31419907245417367</c:v>
                </c:pt>
                <c:pt idx="61" formatCode="0.000">
                  <c:v>0.31612649428332779</c:v>
                </c:pt>
                <c:pt idx="62" formatCode="0.000">
                  <c:v>0.3178049607413666</c:v>
                </c:pt>
                <c:pt idx="63" formatCode="0.000">
                  <c:v>0.31930105953134835</c:v>
                </c:pt>
                <c:pt idx="64" formatCode="0.000">
                  <c:v>0.32067101832347167</c:v>
                </c:pt>
                <c:pt idx="65" formatCode="0.000">
                  <c:v>0.3220046015735738</c:v>
                </c:pt>
                <c:pt idx="66" formatCode="0.000">
                  <c:v>0.32316760219531843</c:v>
                </c:pt>
                <c:pt idx="67" formatCode="0.000">
                  <c:v>0.32421576763115861</c:v>
                </c:pt>
                <c:pt idx="68" formatCode="0.000">
                  <c:v>0.32515407743991231</c:v>
                </c:pt>
                <c:pt idx="69" formatCode="0.000">
                  <c:v>0.32599052578937693</c:v>
                </c:pt>
                <c:pt idx="70" formatCode="0.000">
                  <c:v>0.32670948947068212</c:v>
                </c:pt>
                <c:pt idx="71" formatCode="0.000">
                  <c:v>0.32735732598623302</c:v>
                </c:pt>
                <c:pt idx="72" formatCode="0.000">
                  <c:v>0.32793932058805575</c:v>
                </c:pt>
                <c:pt idx="73" formatCode="0.000">
                  <c:v>0.32846491191647592</c:v>
                </c:pt>
                <c:pt idx="74" formatCode="0.000">
                  <c:v>0.32890504730386078</c:v>
                </c:pt>
                <c:pt idx="75" formatCode="0.000">
                  <c:v>0.32930440789554838</c:v>
                </c:pt>
                <c:pt idx="76" formatCode="0.000">
                  <c:v>0.32966348885095298</c:v>
                </c:pt>
                <c:pt idx="77" formatCode="0.000">
                  <c:v>0.3299860515549432</c:v>
                </c:pt>
                <c:pt idx="78" formatCode="0.000">
                  <c:v>0.33024497332210051</c:v>
                </c:pt>
                <c:pt idx="79" formatCode="0.000">
                  <c:v>0.33048084949001499</c:v>
                </c:pt>
                <c:pt idx="80" formatCode="0.000">
                  <c:v>0.33069606724166001</c:v>
                </c:pt>
                <c:pt idx="81" formatCode="0.000">
                  <c:v>0.3308923143080395</c:v>
                </c:pt>
                <c:pt idx="82" formatCode="0.000">
                  <c:v>0.33104391893071505</c:v>
                </c:pt>
                <c:pt idx="83" formatCode="0.000">
                  <c:v>0.33119325693024165</c:v>
                </c:pt>
                <c:pt idx="84" formatCode="0.000">
                  <c:v>0.33132457714405616</c:v>
                </c:pt>
                <c:pt idx="85" formatCode="0.000">
                  <c:v>0.33144282188095836</c:v>
                </c:pt>
                <c:pt idx="86" formatCode="0.000">
                  <c:v>0.33155050007728232</c:v>
                </c:pt>
                <c:pt idx="87" formatCode="0.000">
                  <c:v>0.33164734975284016</c:v>
                </c:pt>
                <c:pt idx="88" formatCode="0.000">
                  <c:v>0.33173470757638096</c:v>
                </c:pt>
                <c:pt idx="89" formatCode="0.000">
                  <c:v>0.3318147653862687</c:v>
                </c:pt>
                <c:pt idx="90" formatCode="0.000">
                  <c:v>0.33188815683198564</c:v>
                </c:pt>
                <c:pt idx="91" formatCode="0.000">
                  <c:v>0.33195583176817006</c:v>
                </c:pt>
                <c:pt idx="92" formatCode="0.000">
                  <c:v>0.33201866603708396</c:v>
                </c:pt>
                <c:pt idx="93" formatCode="0.000">
                  <c:v>0.33207937873768445</c:v>
                </c:pt>
                <c:pt idx="94" formatCode="0.000">
                  <c:v>0.33213955147238922</c:v>
                </c:pt>
                <c:pt idx="95" formatCode="0.000">
                  <c:v>0.33219724182801208</c:v>
                </c:pt>
                <c:pt idx="96" formatCode="0.000">
                  <c:v>0.33225302870800272</c:v>
                </c:pt>
                <c:pt idx="97" formatCode="0.000">
                  <c:v>0.33230785608618529</c:v>
                </c:pt>
                <c:pt idx="98" formatCode="0.000">
                  <c:v>0.33236235937522718</c:v>
                </c:pt>
                <c:pt idx="99" formatCode="0.000">
                  <c:v>0.33241623205436188</c:v>
                </c:pt>
                <c:pt idx="100" formatCode="0.000">
                  <c:v>0.33247019864160499</c:v>
                </c:pt>
                <c:pt idx="101" formatCode="0.000">
                  <c:v>0.33252501769607723</c:v>
                </c:pt>
                <c:pt idx="102" formatCode="0.000">
                  <c:v>0.33258176323755367</c:v>
                </c:pt>
                <c:pt idx="103" formatCode="0.000">
                  <c:v>0.33263887387708907</c:v>
                </c:pt>
                <c:pt idx="104" formatCode="0.000">
                  <c:v>0.33269644687886157</c:v>
                </c:pt>
                <c:pt idx="105" formatCode="0.000">
                  <c:v>0.33275402888832006</c:v>
                </c:pt>
                <c:pt idx="106" formatCode="0.000">
                  <c:v>0.33280971875841259</c:v>
                </c:pt>
                <c:pt idx="107" formatCode="0.000">
                  <c:v>0.33286623730974663</c:v>
                </c:pt>
                <c:pt idx="108" formatCode="0.000">
                  <c:v>0.33292403686428906</c:v>
                </c:pt>
                <c:pt idx="109" formatCode="0.000">
                  <c:v>0.33298271714891997</c:v>
                </c:pt>
                <c:pt idx="110" formatCode="0.000">
                  <c:v>0.33304290941990528</c:v>
                </c:pt>
                <c:pt idx="111" formatCode="0.000">
                  <c:v>0.33310389293503134</c:v>
                </c:pt>
                <c:pt idx="112" formatCode="0.000">
                  <c:v>0.33316672759467159</c:v>
                </c:pt>
                <c:pt idx="113" formatCode="0.000">
                  <c:v>0.33323040917315999</c:v>
                </c:pt>
                <c:pt idx="114" formatCode="0.000">
                  <c:v>0.33329554224493135</c:v>
                </c:pt>
                <c:pt idx="115" formatCode="0.000">
                  <c:v>0.33336159482603428</c:v>
                </c:pt>
                <c:pt idx="116" formatCode="0.000">
                  <c:v>0.33342888278365301</c:v>
                </c:pt>
                <c:pt idx="117" formatCode="0.000">
                  <c:v>0.33349746164910116</c:v>
                </c:pt>
                <c:pt idx="118" formatCode="0.000">
                  <c:v>0.33356713134264354</c:v>
                </c:pt>
                <c:pt idx="119" formatCode="0.000">
                  <c:v>0.33363861836211745</c:v>
                </c:pt>
                <c:pt idx="120" formatCode="0.000">
                  <c:v>0.33371059117298207</c:v>
                </c:pt>
                <c:pt idx="121" formatCode="0.000">
                  <c:v>0.33378389928783581</c:v>
                </c:pt>
                <c:pt idx="122" formatCode="0.000">
                  <c:v>0.33385867578714351</c:v>
                </c:pt>
                <c:pt idx="123" formatCode="0.000">
                  <c:v>0.33393402160354568</c:v>
                </c:pt>
                <c:pt idx="124" formatCode="0.000">
                  <c:v>0.33401046792520356</c:v>
                </c:pt>
                <c:pt idx="125" formatCode="0.000">
                  <c:v>0.33408780807455674</c:v>
                </c:pt>
                <c:pt idx="126" formatCode="0.000">
                  <c:v>0.3341662103294471</c:v>
                </c:pt>
                <c:pt idx="127" formatCode="0.000">
                  <c:v>0.33424566263797134</c:v>
                </c:pt>
                <c:pt idx="128" formatCode="0.000">
                  <c:v>0.33432585432381356</c:v>
                </c:pt>
                <c:pt idx="129" formatCode="0.000">
                  <c:v>0.3344074251285945</c:v>
                </c:pt>
                <c:pt idx="130" formatCode="0.000">
                  <c:v>0.3344893236692324</c:v>
                </c:pt>
                <c:pt idx="131" formatCode="0.000">
                  <c:v>0.33457199024830342</c:v>
                </c:pt>
                <c:pt idx="132" formatCode="0.000">
                  <c:v>0.33465577139630398</c:v>
                </c:pt>
                <c:pt idx="133" formatCode="0.000">
                  <c:v>0.33473998863831056</c:v>
                </c:pt>
                <c:pt idx="134" formatCode="0.000">
                  <c:v>0.33482544401955405</c:v>
                </c:pt>
                <c:pt idx="135" formatCode="0.000">
                  <c:v>0.33491119966497845</c:v>
                </c:pt>
                <c:pt idx="136" formatCode="0.000">
                  <c:v>0.33499816580022174</c:v>
                </c:pt>
                <c:pt idx="137" formatCode="0.000">
                  <c:v>0.33508568640107322</c:v>
                </c:pt>
                <c:pt idx="138" formatCode="0.000">
                  <c:v>0.33517357589609947</c:v>
                </c:pt>
                <c:pt idx="139" formatCode="0.000">
                  <c:v>0.33526210411209645</c:v>
                </c:pt>
                <c:pt idx="140" formatCode="0.000">
                  <c:v>0.33535094582702324</c:v>
                </c:pt>
                <c:pt idx="141" formatCode="0.000">
                  <c:v>0.33544038564176548</c:v>
                </c:pt>
                <c:pt idx="142" formatCode="0.000">
                  <c:v>0.3355304842620514</c:v>
                </c:pt>
                <c:pt idx="143" formatCode="0.000">
                  <c:v>0.3356207107584861</c:v>
                </c:pt>
                <c:pt idx="144" formatCode="0.000">
                  <c:v>0.33571170910681314</c:v>
                </c:pt>
                <c:pt idx="145" formatCode="0.000">
                  <c:v>0.33580048335405971</c:v>
                </c:pt>
                <c:pt idx="146" formatCode="0.000">
                  <c:v>0.33588214275898082</c:v>
                </c:pt>
                <c:pt idx="147" formatCode="0.000">
                  <c:v>0.33596423368745421</c:v>
                </c:pt>
                <c:pt idx="148" formatCode="0.000">
                  <c:v>0.33604604252462528</c:v>
                </c:pt>
                <c:pt idx="149" formatCode="0.000">
                  <c:v>0.33612894697388596</c:v>
                </c:pt>
                <c:pt idx="150" formatCode="0.000">
                  <c:v>0.33621206232418266</c:v>
                </c:pt>
                <c:pt idx="151" formatCode="0.000">
                  <c:v>0.33629547513277908</c:v>
                </c:pt>
                <c:pt idx="152" formatCode="0.000">
                  <c:v>0.33637729424446378</c:v>
                </c:pt>
                <c:pt idx="153" formatCode="0.000">
                  <c:v>0.33645975987864646</c:v>
                </c:pt>
                <c:pt idx="154" formatCode="0.000">
                  <c:v>0.33654277106258701</c:v>
                </c:pt>
                <c:pt idx="155" formatCode="0.000">
                  <c:v>0.33662695042623247</c:v>
                </c:pt>
                <c:pt idx="156" formatCode="0.000">
                  <c:v>0.33671139691013507</c:v>
                </c:pt>
                <c:pt idx="157" formatCode="0.000">
                  <c:v>0.33679590512551366</c:v>
                </c:pt>
                <c:pt idx="158" formatCode="0.000">
                  <c:v>0.3368813999258165</c:v>
                </c:pt>
                <c:pt idx="159" formatCode="0.000">
                  <c:v>0.3369673889260657</c:v>
                </c:pt>
                <c:pt idx="160" formatCode="0.000">
                  <c:v>0.33705226957366152</c:v>
                </c:pt>
                <c:pt idx="161" formatCode="0.000">
                  <c:v>0.33713819238682385</c:v>
                </c:pt>
                <c:pt idx="162" formatCode="0.000">
                  <c:v>0.33722387722088726</c:v>
                </c:pt>
                <c:pt idx="163" formatCode="0.000">
                  <c:v>0.33730964103510719</c:v>
                </c:pt>
                <c:pt idx="164" formatCode="0.000">
                  <c:v>0.33739541264345424</c:v>
                </c:pt>
                <c:pt idx="165" formatCode="0.000">
                  <c:v>0.33748136060624595</c:v>
                </c:pt>
                <c:pt idx="166" formatCode="0.000">
                  <c:v>0.33756762035368243</c:v>
                </c:pt>
                <c:pt idx="167" formatCode="0.000">
                  <c:v>0.3376541687906951</c:v>
                </c:pt>
                <c:pt idx="168" formatCode="0.000">
                  <c:v>0.33774110685087771</c:v>
                </c:pt>
                <c:pt idx="169" formatCode="0.000">
                  <c:v>0.33782837488217565</c:v>
                </c:pt>
                <c:pt idx="170" formatCode="0.000">
                  <c:v>0.33791566038302834</c:v>
                </c:pt>
                <c:pt idx="171" formatCode="0.000">
                  <c:v>0.33800377296484252</c:v>
                </c:pt>
                <c:pt idx="172" formatCode="0.000">
                  <c:v>0.33809305738321549</c:v>
                </c:pt>
                <c:pt idx="173" formatCode="0.000">
                  <c:v>0.33818227416045088</c:v>
                </c:pt>
                <c:pt idx="174" formatCode="0.000">
                  <c:v>0.33827223340325641</c:v>
                </c:pt>
                <c:pt idx="175" formatCode="0.000">
                  <c:v>0.3383616447781192</c:v>
                </c:pt>
                <c:pt idx="176" formatCode="0.000">
                  <c:v>0.33845151190963152</c:v>
                </c:pt>
                <c:pt idx="177" formatCode="0.000">
                  <c:v>0.33854085948662166</c:v>
                </c:pt>
                <c:pt idx="178" formatCode="0.000">
                  <c:v>0.33863010105721758</c:v>
                </c:pt>
                <c:pt idx="179" formatCode="0.000">
                  <c:v>0.3387206982602331</c:v>
                </c:pt>
                <c:pt idx="180" formatCode="0.000">
                  <c:v>0.33881190128280303</c:v>
                </c:pt>
                <c:pt idx="181" formatCode="0.000">
                  <c:v>0.33890328219619248</c:v>
                </c:pt>
                <c:pt idx="182" formatCode="0.000">
                  <c:v>0.33899427228070284</c:v>
                </c:pt>
                <c:pt idx="183" formatCode="0.000">
                  <c:v>0.33908537886789558</c:v>
                </c:pt>
              </c:numCache>
            </c:numRef>
          </c:val>
          <c:smooth val="0"/>
          <c:extLst>
            <c:ext xmlns:c16="http://schemas.microsoft.com/office/drawing/2014/chart" uri="{C3380CC4-5D6E-409C-BE32-E72D297353CC}">
              <c16:uniqueId val="{00000000-5790-4381-8DD8-D4FDB28CB0A1}"/>
            </c:ext>
          </c:extLst>
        </c:ser>
        <c:ser>
          <c:idx val="1"/>
          <c:order val="1"/>
          <c:tx>
            <c:strRef>
              <c:f>'Other data &gt;&gt;&gt;'!$P$4</c:f>
              <c:strCache>
                <c:ptCount val="1"/>
                <c:pt idx="0">
                  <c:v>REPO% (R=0.18)</c:v>
                </c:pt>
              </c:strCache>
            </c:strRef>
          </c:tx>
          <c:spPr>
            <a:ln w="28575" cap="rnd">
              <a:solidFill>
                <a:schemeClr val="accent2"/>
              </a:solidFill>
              <a:round/>
            </a:ln>
            <a:effectLst/>
          </c:spPr>
          <c:marker>
            <c:symbol val="none"/>
          </c:marker>
          <c:cat>
            <c:numRef>
              <c:f>'Other data &gt;&gt;&gt;'!$A$5:$A$188</c:f>
              <c:numCache>
                <c:formatCode>m/d/yyyy</c:formatCode>
                <c:ptCount val="184"/>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pt idx="52">
                  <c:v>46784</c:v>
                </c:pt>
                <c:pt idx="53">
                  <c:v>46874</c:v>
                </c:pt>
                <c:pt idx="54">
                  <c:v>46966</c:v>
                </c:pt>
                <c:pt idx="55">
                  <c:v>47058</c:v>
                </c:pt>
                <c:pt idx="56">
                  <c:v>47150</c:v>
                </c:pt>
                <c:pt idx="57">
                  <c:v>47239</c:v>
                </c:pt>
                <c:pt idx="58">
                  <c:v>47331</c:v>
                </c:pt>
                <c:pt idx="59">
                  <c:v>47423</c:v>
                </c:pt>
                <c:pt idx="60">
                  <c:v>47515</c:v>
                </c:pt>
                <c:pt idx="61">
                  <c:v>47604</c:v>
                </c:pt>
                <c:pt idx="62">
                  <c:v>47696</c:v>
                </c:pt>
                <c:pt idx="63">
                  <c:v>47788</c:v>
                </c:pt>
                <c:pt idx="64">
                  <c:v>47880</c:v>
                </c:pt>
                <c:pt idx="65">
                  <c:v>47969</c:v>
                </c:pt>
                <c:pt idx="66">
                  <c:v>48061</c:v>
                </c:pt>
                <c:pt idx="67">
                  <c:v>48153</c:v>
                </c:pt>
                <c:pt idx="68">
                  <c:v>48245</c:v>
                </c:pt>
                <c:pt idx="69">
                  <c:v>48335</c:v>
                </c:pt>
                <c:pt idx="70">
                  <c:v>48427</c:v>
                </c:pt>
                <c:pt idx="71">
                  <c:v>48519</c:v>
                </c:pt>
                <c:pt idx="72">
                  <c:v>48611</c:v>
                </c:pt>
                <c:pt idx="73">
                  <c:v>48700</c:v>
                </c:pt>
                <c:pt idx="74">
                  <c:v>48792</c:v>
                </c:pt>
                <c:pt idx="75">
                  <c:v>48884</c:v>
                </c:pt>
                <c:pt idx="76">
                  <c:v>48976</c:v>
                </c:pt>
                <c:pt idx="77">
                  <c:v>49065</c:v>
                </c:pt>
                <c:pt idx="78">
                  <c:v>49157</c:v>
                </c:pt>
                <c:pt idx="79">
                  <c:v>49249</c:v>
                </c:pt>
                <c:pt idx="80">
                  <c:v>49341</c:v>
                </c:pt>
                <c:pt idx="81">
                  <c:v>49430</c:v>
                </c:pt>
                <c:pt idx="82">
                  <c:v>49522</c:v>
                </c:pt>
                <c:pt idx="83">
                  <c:v>49614</c:v>
                </c:pt>
                <c:pt idx="84">
                  <c:v>49706</c:v>
                </c:pt>
                <c:pt idx="85">
                  <c:v>49796</c:v>
                </c:pt>
                <c:pt idx="86">
                  <c:v>49888</c:v>
                </c:pt>
                <c:pt idx="87">
                  <c:v>49980</c:v>
                </c:pt>
                <c:pt idx="88">
                  <c:v>50072</c:v>
                </c:pt>
                <c:pt idx="89">
                  <c:v>50161</c:v>
                </c:pt>
                <c:pt idx="90">
                  <c:v>50253</c:v>
                </c:pt>
                <c:pt idx="91">
                  <c:v>50345</c:v>
                </c:pt>
                <c:pt idx="92">
                  <c:v>50437</c:v>
                </c:pt>
                <c:pt idx="93">
                  <c:v>50526</c:v>
                </c:pt>
                <c:pt idx="94">
                  <c:v>50618</c:v>
                </c:pt>
                <c:pt idx="95">
                  <c:v>50710</c:v>
                </c:pt>
                <c:pt idx="96">
                  <c:v>50802</c:v>
                </c:pt>
                <c:pt idx="97">
                  <c:v>50891</c:v>
                </c:pt>
                <c:pt idx="98">
                  <c:v>50983</c:v>
                </c:pt>
                <c:pt idx="99">
                  <c:v>51075</c:v>
                </c:pt>
                <c:pt idx="100">
                  <c:v>51167</c:v>
                </c:pt>
                <c:pt idx="101">
                  <c:v>51257</c:v>
                </c:pt>
                <c:pt idx="102">
                  <c:v>51349</c:v>
                </c:pt>
                <c:pt idx="103">
                  <c:v>51441</c:v>
                </c:pt>
                <c:pt idx="104">
                  <c:v>51533</c:v>
                </c:pt>
                <c:pt idx="105">
                  <c:v>51622</c:v>
                </c:pt>
                <c:pt idx="106">
                  <c:v>51714</c:v>
                </c:pt>
                <c:pt idx="107">
                  <c:v>51806</c:v>
                </c:pt>
                <c:pt idx="108">
                  <c:v>51898</c:v>
                </c:pt>
                <c:pt idx="109">
                  <c:v>51987</c:v>
                </c:pt>
                <c:pt idx="110">
                  <c:v>52079</c:v>
                </c:pt>
                <c:pt idx="111">
                  <c:v>52171</c:v>
                </c:pt>
                <c:pt idx="112">
                  <c:v>52263</c:v>
                </c:pt>
                <c:pt idx="113">
                  <c:v>52352</c:v>
                </c:pt>
                <c:pt idx="114">
                  <c:v>52444</c:v>
                </c:pt>
                <c:pt idx="115">
                  <c:v>52536</c:v>
                </c:pt>
                <c:pt idx="116">
                  <c:v>52628</c:v>
                </c:pt>
                <c:pt idx="117">
                  <c:v>52718</c:v>
                </c:pt>
                <c:pt idx="118">
                  <c:v>52810</c:v>
                </c:pt>
                <c:pt idx="119">
                  <c:v>52902</c:v>
                </c:pt>
                <c:pt idx="120">
                  <c:v>52994</c:v>
                </c:pt>
                <c:pt idx="121">
                  <c:v>53083</c:v>
                </c:pt>
                <c:pt idx="122">
                  <c:v>53175</c:v>
                </c:pt>
                <c:pt idx="123">
                  <c:v>53267</c:v>
                </c:pt>
                <c:pt idx="124">
                  <c:v>53359</c:v>
                </c:pt>
                <c:pt idx="125">
                  <c:v>53448</c:v>
                </c:pt>
                <c:pt idx="126">
                  <c:v>53540</c:v>
                </c:pt>
                <c:pt idx="127">
                  <c:v>53632</c:v>
                </c:pt>
                <c:pt idx="128">
                  <c:v>53724</c:v>
                </c:pt>
                <c:pt idx="129">
                  <c:v>53813</c:v>
                </c:pt>
                <c:pt idx="130">
                  <c:v>53905</c:v>
                </c:pt>
                <c:pt idx="131">
                  <c:v>53997</c:v>
                </c:pt>
                <c:pt idx="132">
                  <c:v>54089</c:v>
                </c:pt>
                <c:pt idx="133">
                  <c:v>54179</c:v>
                </c:pt>
                <c:pt idx="134">
                  <c:v>54271</c:v>
                </c:pt>
                <c:pt idx="135">
                  <c:v>54363</c:v>
                </c:pt>
                <c:pt idx="136">
                  <c:v>54455</c:v>
                </c:pt>
                <c:pt idx="137">
                  <c:v>54544</c:v>
                </c:pt>
                <c:pt idx="138">
                  <c:v>54636</c:v>
                </c:pt>
                <c:pt idx="139">
                  <c:v>54728</c:v>
                </c:pt>
                <c:pt idx="140">
                  <c:v>54820</c:v>
                </c:pt>
                <c:pt idx="141">
                  <c:v>54909</c:v>
                </c:pt>
                <c:pt idx="142">
                  <c:v>55001</c:v>
                </c:pt>
                <c:pt idx="143">
                  <c:v>55093</c:v>
                </c:pt>
                <c:pt idx="144">
                  <c:v>55185</c:v>
                </c:pt>
                <c:pt idx="145">
                  <c:v>55274</c:v>
                </c:pt>
                <c:pt idx="146">
                  <c:v>55366</c:v>
                </c:pt>
                <c:pt idx="147">
                  <c:v>55458</c:v>
                </c:pt>
                <c:pt idx="148">
                  <c:v>55550</c:v>
                </c:pt>
                <c:pt idx="149">
                  <c:v>55640</c:v>
                </c:pt>
                <c:pt idx="150">
                  <c:v>55732</c:v>
                </c:pt>
                <c:pt idx="151">
                  <c:v>55824</c:v>
                </c:pt>
                <c:pt idx="152">
                  <c:v>55916</c:v>
                </c:pt>
                <c:pt idx="153">
                  <c:v>56005</c:v>
                </c:pt>
                <c:pt idx="154">
                  <c:v>56097</c:v>
                </c:pt>
                <c:pt idx="155">
                  <c:v>56189</c:v>
                </c:pt>
                <c:pt idx="156">
                  <c:v>56281</c:v>
                </c:pt>
                <c:pt idx="157">
                  <c:v>56370</c:v>
                </c:pt>
                <c:pt idx="158">
                  <c:v>56462</c:v>
                </c:pt>
                <c:pt idx="159">
                  <c:v>56554</c:v>
                </c:pt>
                <c:pt idx="160">
                  <c:v>56646</c:v>
                </c:pt>
                <c:pt idx="161">
                  <c:v>56735</c:v>
                </c:pt>
                <c:pt idx="162">
                  <c:v>56827</c:v>
                </c:pt>
                <c:pt idx="163">
                  <c:v>56919</c:v>
                </c:pt>
                <c:pt idx="164">
                  <c:v>57011</c:v>
                </c:pt>
                <c:pt idx="165">
                  <c:v>57101</c:v>
                </c:pt>
                <c:pt idx="166">
                  <c:v>57193</c:v>
                </c:pt>
                <c:pt idx="167">
                  <c:v>57285</c:v>
                </c:pt>
                <c:pt idx="168">
                  <c:v>57377</c:v>
                </c:pt>
                <c:pt idx="169">
                  <c:v>57466</c:v>
                </c:pt>
                <c:pt idx="170">
                  <c:v>57558</c:v>
                </c:pt>
                <c:pt idx="171">
                  <c:v>57650</c:v>
                </c:pt>
                <c:pt idx="172">
                  <c:v>57742</c:v>
                </c:pt>
                <c:pt idx="173">
                  <c:v>57831</c:v>
                </c:pt>
                <c:pt idx="174">
                  <c:v>57923</c:v>
                </c:pt>
                <c:pt idx="175">
                  <c:v>58015</c:v>
                </c:pt>
                <c:pt idx="176">
                  <c:v>58107</c:v>
                </c:pt>
                <c:pt idx="177">
                  <c:v>58196</c:v>
                </c:pt>
                <c:pt idx="178">
                  <c:v>58288</c:v>
                </c:pt>
                <c:pt idx="179">
                  <c:v>58380</c:v>
                </c:pt>
                <c:pt idx="180">
                  <c:v>58472</c:v>
                </c:pt>
                <c:pt idx="181">
                  <c:v>58562</c:v>
                </c:pt>
                <c:pt idx="182">
                  <c:v>58654</c:v>
                </c:pt>
                <c:pt idx="183">
                  <c:v>58746</c:v>
                </c:pt>
              </c:numCache>
            </c:numRef>
          </c:cat>
          <c:val>
            <c:numRef>
              <c:f>'Other data &gt;&gt;&gt;'!$P$5:$P$188</c:f>
              <c:numCache>
                <c:formatCode>0.00</c:formatCode>
                <c:ptCount val="184"/>
                <c:pt idx="0">
                  <c:v>0.43892786472387119</c:v>
                </c:pt>
                <c:pt idx="1">
                  <c:v>0.22502250225022502</c:v>
                </c:pt>
                <c:pt idx="2">
                  <c:v>0.22412241224122412</c:v>
                </c:pt>
                <c:pt idx="3">
                  <c:v>0.19531953195319532</c:v>
                </c:pt>
                <c:pt idx="4">
                  <c:v>0.18974820143884893</c:v>
                </c:pt>
                <c:pt idx="5">
                  <c:v>0.17057761732851986</c:v>
                </c:pt>
                <c:pt idx="6">
                  <c:v>0.16787003610108303</c:v>
                </c:pt>
                <c:pt idx="7">
                  <c:v>0.16260162601626016</c:v>
                </c:pt>
                <c:pt idx="8">
                  <c:v>0.16982836495031617</c:v>
                </c:pt>
                <c:pt idx="9">
                  <c:v>0.16319129646418859</c:v>
                </c:pt>
                <c:pt idx="10">
                  <c:v>0.1766304347826087</c:v>
                </c:pt>
                <c:pt idx="11">
                  <c:v>0.16272727272727272</c:v>
                </c:pt>
                <c:pt idx="12">
                  <c:v>0.17411121239744759</c:v>
                </c:pt>
                <c:pt idx="13">
                  <c:v>0.15314494074749316</c:v>
                </c:pt>
                <c:pt idx="14">
                  <c:v>0.1541970802919708</c:v>
                </c:pt>
                <c:pt idx="15">
                  <c:v>0.1546203110704483</c:v>
                </c:pt>
                <c:pt idx="16">
                  <c:v>0.18115279048490393</c:v>
                </c:pt>
                <c:pt idx="17">
                  <c:v>0.17550274223034734</c:v>
                </c:pt>
                <c:pt idx="18">
                  <c:v>0.19505494505494506</c:v>
                </c:pt>
                <c:pt idx="19">
                  <c:v>0.18156934306569342</c:v>
                </c:pt>
                <c:pt idx="20">
                  <c:v>0.15602189781021897</c:v>
                </c:pt>
                <c:pt idx="21">
                  <c:v>2.0128087831655993E-2</c:v>
                </c:pt>
                <c:pt idx="22">
                  <c:v>3.385178408051235E-2</c:v>
                </c:pt>
                <c:pt idx="23">
                  <c:v>3.0109489051094892E-2</c:v>
                </c:pt>
                <c:pt idx="24">
                  <c:v>3.4608378870673952E-2</c:v>
                </c:pt>
                <c:pt idx="25">
                  <c:v>4.0871934604904632E-2</c:v>
                </c:pt>
                <c:pt idx="26">
                  <c:v>6.630336058128973E-2</c:v>
                </c:pt>
                <c:pt idx="27">
                  <c:v>6.5514103730664242E-2</c:v>
                </c:pt>
                <c:pt idx="28">
                  <c:v>9.4717668488160295E-2</c:v>
                </c:pt>
                <c:pt idx="29">
                  <c:v>0.10756608933454877</c:v>
                </c:pt>
                <c:pt idx="30">
                  <c:v>0.11668185961713765</c:v>
                </c:pt>
                <c:pt idx="31">
                  <c:v>9.9634369287020116E-2</c:v>
                </c:pt>
                <c:pt idx="32">
                  <c:v>0.11580882352941177</c:v>
                </c:pt>
                <c:pt idx="33">
                  <c:v>0.11265004616805172</c:v>
                </c:pt>
                <c:pt idx="34">
                  <c:v>0.11049210770659239</c:v>
                </c:pt>
                <c:pt idx="35">
                  <c:v>0.10976744186046512</c:v>
                </c:pt>
                <c:pt idx="36">
                  <c:v>0.1431244057781367</c:v>
                </c:pt>
                <c:pt idx="37">
                  <c:v>0.15684498425517659</c:v>
                </c:pt>
                <c:pt idx="38" formatCode="0.000">
                  <c:v>0.1689463500749632</c:v>
                </c:pt>
                <c:pt idx="39" formatCode="0.000">
                  <c:v>0.18319883722330332</c:v>
                </c:pt>
                <c:pt idx="40" formatCode="0.000">
                  <c:v>0.19261961897325933</c:v>
                </c:pt>
                <c:pt idx="41" formatCode="0.000">
                  <c:v>0.20030284821147323</c:v>
                </c:pt>
                <c:pt idx="42" formatCode="0.000">
                  <c:v>0.20608890988160236</c:v>
                </c:pt>
                <c:pt idx="43" formatCode="0.000">
                  <c:v>0.21035413582254422</c:v>
                </c:pt>
                <c:pt idx="44" formatCode="0.000">
                  <c:v>0.21359890664431622</c:v>
                </c:pt>
                <c:pt idx="45" formatCode="0.000">
                  <c:v>0.21602975383360343</c:v>
                </c:pt>
                <c:pt idx="46" formatCode="0.000">
                  <c:v>0.21785639698421463</c:v>
                </c:pt>
                <c:pt idx="47" formatCode="0.000">
                  <c:v>0.21953954685796481</c:v>
                </c:pt>
                <c:pt idx="48" formatCode="0.000">
                  <c:v>0.22091043855756784</c:v>
                </c:pt>
                <c:pt idx="49" formatCode="0.000">
                  <c:v>0.2216339127479747</c:v>
                </c:pt>
                <c:pt idx="50" formatCode="0.000">
                  <c:v>0.22168007538928475</c:v>
                </c:pt>
                <c:pt idx="51" formatCode="0.000">
                  <c:v>0.22112405734889795</c:v>
                </c:pt>
                <c:pt idx="52" formatCode="0.000">
                  <c:v>0.22014890189164649</c:v>
                </c:pt>
                <c:pt idx="53" formatCode="0.000">
                  <c:v>0.21937784398503068</c:v>
                </c:pt>
                <c:pt idx="54" formatCode="0.000">
                  <c:v>0.2184839853777564</c:v>
                </c:pt>
                <c:pt idx="55" formatCode="0.000">
                  <c:v>0.21751837247873793</c:v>
                </c:pt>
                <c:pt idx="56" formatCode="0.000">
                  <c:v>0.21671391807364054</c:v>
                </c:pt>
                <c:pt idx="57" formatCode="0.000">
                  <c:v>0.21616063794908294</c:v>
                </c:pt>
                <c:pt idx="58" formatCode="0.000">
                  <c:v>0.21583646662487543</c:v>
                </c:pt>
                <c:pt idx="59" formatCode="0.000">
                  <c:v>0.21552474070337729</c:v>
                </c:pt>
                <c:pt idx="60" formatCode="0.000">
                  <c:v>0.2151825534674581</c:v>
                </c:pt>
                <c:pt idx="61" formatCode="0.000">
                  <c:v>0.21481645036419647</c:v>
                </c:pt>
                <c:pt idx="62" formatCode="0.000">
                  <c:v>0.21440333873285294</c:v>
                </c:pt>
                <c:pt idx="63" formatCode="0.000">
                  <c:v>0.21399335564837066</c:v>
                </c:pt>
                <c:pt idx="64" formatCode="0.000">
                  <c:v>0.2136289051982844</c:v>
                </c:pt>
                <c:pt idx="65" formatCode="0.000">
                  <c:v>0.2133858060390294</c:v>
                </c:pt>
                <c:pt idx="66" formatCode="0.000">
                  <c:v>0.21311789980135815</c:v>
                </c:pt>
                <c:pt idx="67" formatCode="0.000">
                  <c:v>0.21286800893260371</c:v>
                </c:pt>
                <c:pt idx="68" formatCode="0.000">
                  <c:v>0.21262946459944368</c:v>
                </c:pt>
                <c:pt idx="69" formatCode="0.000">
                  <c:v>0.21239965251160739</c:v>
                </c:pt>
                <c:pt idx="70" formatCode="0.000">
                  <c:v>0.21215320226278983</c:v>
                </c:pt>
                <c:pt idx="71" formatCode="0.000">
                  <c:v>0.2119272078951798</c:v>
                </c:pt>
                <c:pt idx="72" formatCode="0.000">
                  <c:v>0.21171913322203553</c:v>
                </c:pt>
                <c:pt idx="73" formatCode="0.000">
                  <c:v>0.21153184585361196</c:v>
                </c:pt>
                <c:pt idx="74" formatCode="0.000">
                  <c:v>0.21132695027514145</c:v>
                </c:pt>
                <c:pt idx="75" formatCode="0.000">
                  <c:v>0.21114359275295658</c:v>
                </c:pt>
                <c:pt idx="76" formatCode="0.000">
                  <c:v>0.21097660372045546</c:v>
                </c:pt>
                <c:pt idx="77" formatCode="0.000">
                  <c:v>0.21082442919806546</c:v>
                </c:pt>
                <c:pt idx="78" formatCode="0.000">
                  <c:v>0.21065527590564445</c:v>
                </c:pt>
                <c:pt idx="79" formatCode="0.000">
                  <c:v>0.21050654768477864</c:v>
                </c:pt>
                <c:pt idx="80" formatCode="0.000">
                  <c:v>0.21037580108988488</c:v>
                </c:pt>
                <c:pt idx="81" formatCode="0.000">
                  <c:v>0.21025904664346409</c:v>
                </c:pt>
                <c:pt idx="82" formatCode="0.000">
                  <c:v>0.21012740531499982</c:v>
                </c:pt>
                <c:pt idx="83" formatCode="0.000">
                  <c:v>0.21002167253376852</c:v>
                </c:pt>
                <c:pt idx="84" formatCode="0.000">
                  <c:v>0.20992381584228587</c:v>
                </c:pt>
                <c:pt idx="85" formatCode="0.000">
                  <c:v>0.20983624493444003</c:v>
                </c:pt>
                <c:pt idx="86" formatCode="0.000">
                  <c:v>0.20975711908942343</c:v>
                </c:pt>
                <c:pt idx="87" formatCode="0.000">
                  <c:v>0.20968592749978318</c:v>
                </c:pt>
                <c:pt idx="88" formatCode="0.000">
                  <c:v>0.20962157330619494</c:v>
                </c:pt>
                <c:pt idx="89" formatCode="0.000">
                  <c:v>0.20956626883254031</c:v>
                </c:pt>
                <c:pt idx="90" formatCode="0.000">
                  <c:v>0.20951713125452978</c:v>
                </c:pt>
                <c:pt idx="91" formatCode="0.000">
                  <c:v>0.2094747254529627</c:v>
                </c:pt>
                <c:pt idx="92" formatCode="0.000">
                  <c:v>0.20943758729644474</c:v>
                </c:pt>
                <c:pt idx="93" formatCode="0.000">
                  <c:v>0.20940564212881296</c:v>
                </c:pt>
                <c:pt idx="94" formatCode="0.000">
                  <c:v>0.20938219726105098</c:v>
                </c:pt>
                <c:pt idx="95" formatCode="0.000">
                  <c:v>0.2093664693355719</c:v>
                </c:pt>
                <c:pt idx="96" formatCode="0.000">
                  <c:v>0.20935710464773374</c:v>
                </c:pt>
                <c:pt idx="97" formatCode="0.000">
                  <c:v>0.2093524751559814</c:v>
                </c:pt>
                <c:pt idx="98" formatCode="0.000">
                  <c:v>0.209353926805431</c:v>
                </c:pt>
                <c:pt idx="99" formatCode="0.000">
                  <c:v>0.20936082229473588</c:v>
                </c:pt>
                <c:pt idx="100" formatCode="0.000">
                  <c:v>0.20937239948721142</c:v>
                </c:pt>
                <c:pt idx="101" formatCode="0.000">
                  <c:v>0.20939006327997961</c:v>
                </c:pt>
                <c:pt idx="102" formatCode="0.000">
                  <c:v>0.20941203720246454</c:v>
                </c:pt>
                <c:pt idx="103" formatCode="0.000">
                  <c:v>0.20943883852854903</c:v>
                </c:pt>
                <c:pt idx="104" formatCode="0.000">
                  <c:v>0.20946741289056667</c:v>
                </c:pt>
                <c:pt idx="105" formatCode="0.000">
                  <c:v>0.20949801839888663</c:v>
                </c:pt>
                <c:pt idx="106" formatCode="0.000">
                  <c:v>0.20953122931237947</c:v>
                </c:pt>
                <c:pt idx="107" formatCode="0.000">
                  <c:v>0.20956774800688932</c:v>
                </c:pt>
                <c:pt idx="108" formatCode="0.000">
                  <c:v>0.20960925559505017</c:v>
                </c:pt>
                <c:pt idx="109" formatCode="0.000">
                  <c:v>0.20965373657736799</c:v>
                </c:pt>
                <c:pt idx="110" formatCode="0.000">
                  <c:v>0.20970156989997321</c:v>
                </c:pt>
                <c:pt idx="111" formatCode="0.000">
                  <c:v>0.20975089439568131</c:v>
                </c:pt>
                <c:pt idx="112" formatCode="0.000">
                  <c:v>0.20980212600919887</c:v>
                </c:pt>
                <c:pt idx="113" formatCode="0.000">
                  <c:v>0.20985466765591584</c:v>
                </c:pt>
                <c:pt idx="114" formatCode="0.000">
                  <c:v>0.20990868623021047</c:v>
                </c:pt>
                <c:pt idx="115" formatCode="0.000">
                  <c:v>0.20996371391466204</c:v>
                </c:pt>
                <c:pt idx="116" formatCode="0.000">
                  <c:v>0.2100215355922706</c:v>
                </c:pt>
                <c:pt idx="117" formatCode="0.000">
                  <c:v>0.21008222118650155</c:v>
                </c:pt>
                <c:pt idx="118" formatCode="0.000">
                  <c:v>0.21014603128783019</c:v>
                </c:pt>
                <c:pt idx="119" formatCode="0.000">
                  <c:v>0.21021314972604738</c:v>
                </c:pt>
                <c:pt idx="120" formatCode="0.000">
                  <c:v>0.21028168300143579</c:v>
                </c:pt>
                <c:pt idx="121" formatCode="0.000">
                  <c:v>0.2103516222163293</c:v>
                </c:pt>
                <c:pt idx="122" formatCode="0.000">
                  <c:v>0.21042336648889046</c:v>
                </c:pt>
                <c:pt idx="123" formatCode="0.000">
                  <c:v>0.21049594435892668</c:v>
                </c:pt>
                <c:pt idx="124" formatCode="0.000">
                  <c:v>0.21057051020780107</c:v>
                </c:pt>
                <c:pt idx="125" formatCode="0.000">
                  <c:v>0.21064813889376122</c:v>
                </c:pt>
                <c:pt idx="126" formatCode="0.000">
                  <c:v>0.21072989767743228</c:v>
                </c:pt>
                <c:pt idx="127" formatCode="0.000">
                  <c:v>0.21081348414593779</c:v>
                </c:pt>
                <c:pt idx="128" formatCode="0.000">
                  <c:v>0.21089675388284032</c:v>
                </c:pt>
                <c:pt idx="129" formatCode="0.000">
                  <c:v>0.21097854616967066</c:v>
                </c:pt>
                <c:pt idx="130" formatCode="0.000">
                  <c:v>0.21105508570432033</c:v>
                </c:pt>
                <c:pt idx="131" formatCode="0.000">
                  <c:v>0.2111292157312252</c:v>
                </c:pt>
                <c:pt idx="132" formatCode="0.000">
                  <c:v>0.21120325791127292</c:v>
                </c:pt>
                <c:pt idx="133" formatCode="0.000">
                  <c:v>0.21128143626182383</c:v>
                </c:pt>
                <c:pt idx="134" formatCode="0.000">
                  <c:v>0.21136862016164032</c:v>
                </c:pt>
                <c:pt idx="135" formatCode="0.000">
                  <c:v>0.21145904410898667</c:v>
                </c:pt>
                <c:pt idx="136" formatCode="0.000">
                  <c:v>0.21155036369444599</c:v>
                </c:pt>
                <c:pt idx="137" formatCode="0.000">
                  <c:v>0.21164302297020621</c:v>
                </c:pt>
                <c:pt idx="138" formatCode="0.000">
                  <c:v>0.2117339501739908</c:v>
                </c:pt>
                <c:pt idx="139" formatCode="0.000">
                  <c:v>0.21181960368259106</c:v>
                </c:pt>
                <c:pt idx="140" formatCode="0.000">
                  <c:v>0.21189817536474001</c:v>
                </c:pt>
                <c:pt idx="141" formatCode="0.000">
                  <c:v>0.21197655296116041</c:v>
                </c:pt>
                <c:pt idx="142" formatCode="0.000">
                  <c:v>0.21205919380544475</c:v>
                </c:pt>
                <c:pt idx="143" formatCode="0.000">
                  <c:v>0.21214524491192122</c:v>
                </c:pt>
                <c:pt idx="144" formatCode="0.000">
                  <c:v>0.21279154760747726</c:v>
                </c:pt>
                <c:pt idx="145" formatCode="0.000">
                  <c:v>0.21287415398880374</c:v>
                </c:pt>
                <c:pt idx="146" formatCode="0.000">
                  <c:v>0.21294991519956799</c:v>
                </c:pt>
                <c:pt idx="147" formatCode="0.000">
                  <c:v>0.21302624494093861</c:v>
                </c:pt>
                <c:pt idx="148" formatCode="0.000">
                  <c:v>0.21310252901460089</c:v>
                </c:pt>
                <c:pt idx="149" formatCode="0.000">
                  <c:v>0.21318012886959409</c:v>
                </c:pt>
                <c:pt idx="150" formatCode="0.000">
                  <c:v>0.21325820789384886</c:v>
                </c:pt>
                <c:pt idx="151" formatCode="0.000">
                  <c:v>0.21333669739236488</c:v>
                </c:pt>
                <c:pt idx="152" formatCode="0.000">
                  <c:v>0.21341382933144271</c:v>
                </c:pt>
                <c:pt idx="153" formatCode="0.000">
                  <c:v>0.21349170673105874</c:v>
                </c:pt>
                <c:pt idx="154" formatCode="0.000">
                  <c:v>0.21357031961455292</c:v>
                </c:pt>
                <c:pt idx="155" formatCode="0.000">
                  <c:v>0.21365014795507806</c:v>
                </c:pt>
                <c:pt idx="156" formatCode="0.000">
                  <c:v>0.21373046130140799</c:v>
                </c:pt>
                <c:pt idx="157" formatCode="0.000">
                  <c:v>0.21381104948860069</c:v>
                </c:pt>
                <c:pt idx="158" formatCode="0.000">
                  <c:v>0.21389260739021163</c:v>
                </c:pt>
                <c:pt idx="159" formatCode="0.000">
                  <c:v>0.21397478027971517</c:v>
                </c:pt>
                <c:pt idx="160" formatCode="0.000">
                  <c:v>0.21405604614551094</c:v>
                </c:pt>
                <c:pt idx="161" formatCode="0.000">
                  <c:v>0.21413840044065963</c:v>
                </c:pt>
                <c:pt idx="162" formatCode="0.000">
                  <c:v>0.21422068731516669</c:v>
                </c:pt>
                <c:pt idx="163" formatCode="0.000">
                  <c:v>0.21430323367567444</c:v>
                </c:pt>
                <c:pt idx="164" formatCode="0.000">
                  <c:v>0.21438578953017359</c:v>
                </c:pt>
                <c:pt idx="165" formatCode="0.000">
                  <c:v>0.21446867382510462</c:v>
                </c:pt>
                <c:pt idx="166" formatCode="0.000">
                  <c:v>0.21455192582557775</c:v>
                </c:pt>
                <c:pt idx="167" formatCode="0.000">
                  <c:v>0.21463564514837544</c:v>
                </c:pt>
                <c:pt idx="168" formatCode="0.000">
                  <c:v>0.21471977628493566</c:v>
                </c:pt>
                <c:pt idx="169" formatCode="0.000">
                  <c:v>0.21480438342330591</c:v>
                </c:pt>
                <c:pt idx="170" formatCode="0.000">
                  <c:v>0.214889096867354</c:v>
                </c:pt>
                <c:pt idx="171" formatCode="0.000">
                  <c:v>0.21497460279591232</c:v>
                </c:pt>
                <c:pt idx="172" formatCode="0.000">
                  <c:v>0.21506152278301449</c:v>
                </c:pt>
                <c:pt idx="173" formatCode="0.000">
                  <c:v>0.21514845165859361</c:v>
                </c:pt>
                <c:pt idx="174" formatCode="0.000">
                  <c:v>0.21523604073713923</c:v>
                </c:pt>
                <c:pt idx="175" formatCode="0.000">
                  <c:v>0.21532324279559378</c:v>
                </c:pt>
                <c:pt idx="176" formatCode="0.000">
                  <c:v>0.21541093735250622</c:v>
                </c:pt>
                <c:pt idx="177" formatCode="0.000">
                  <c:v>0.21549826867248126</c:v>
                </c:pt>
                <c:pt idx="178" formatCode="0.000">
                  <c:v>0.21558555232806964</c:v>
                </c:pt>
                <c:pt idx="179" formatCode="0.000">
                  <c:v>0.21567411593686725</c:v>
                </c:pt>
                <c:pt idx="180" formatCode="0.000">
                  <c:v>0.21576348887307115</c:v>
                </c:pt>
                <c:pt idx="181" formatCode="0.000">
                  <c:v>0.21585305695050547</c:v>
                </c:pt>
                <c:pt idx="182" formatCode="0.000">
                  <c:v>0.21594234951530772</c:v>
                </c:pt>
                <c:pt idx="183" formatCode="0.000">
                  <c:v>0.21603177735369053</c:v>
                </c:pt>
              </c:numCache>
            </c:numRef>
          </c:val>
          <c:smooth val="0"/>
          <c:extLst>
            <c:ext xmlns:c16="http://schemas.microsoft.com/office/drawing/2014/chart" uri="{C3380CC4-5D6E-409C-BE32-E72D297353CC}">
              <c16:uniqueId val="{00000001-5790-4381-8DD8-D4FDB28CB0A1}"/>
            </c:ext>
          </c:extLst>
        </c:ser>
        <c:ser>
          <c:idx val="2"/>
          <c:order val="2"/>
          <c:tx>
            <c:strRef>
              <c:f>'Other data &gt;&gt;&gt;'!$D$4</c:f>
              <c:strCache>
                <c:ptCount val="1"/>
                <c:pt idx="0">
                  <c:v>REPO (R=0.15)</c:v>
                </c:pt>
              </c:strCache>
            </c:strRef>
          </c:tx>
          <c:spPr>
            <a:ln w="28575" cap="rnd">
              <a:solidFill>
                <a:schemeClr val="accent3"/>
              </a:solidFill>
              <a:round/>
            </a:ln>
            <a:effectLst/>
          </c:spPr>
          <c:marker>
            <c:symbol val="none"/>
          </c:marker>
          <c:cat>
            <c:numRef>
              <c:f>'Other data &gt;&gt;&gt;'!$A$5:$A$188</c:f>
              <c:numCache>
                <c:formatCode>m/d/yyyy</c:formatCode>
                <c:ptCount val="184"/>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pt idx="52">
                  <c:v>46784</c:v>
                </c:pt>
                <c:pt idx="53">
                  <c:v>46874</c:v>
                </c:pt>
                <c:pt idx="54">
                  <c:v>46966</c:v>
                </c:pt>
                <c:pt idx="55">
                  <c:v>47058</c:v>
                </c:pt>
                <c:pt idx="56">
                  <c:v>47150</c:v>
                </c:pt>
                <c:pt idx="57">
                  <c:v>47239</c:v>
                </c:pt>
                <c:pt idx="58">
                  <c:v>47331</c:v>
                </c:pt>
                <c:pt idx="59">
                  <c:v>47423</c:v>
                </c:pt>
                <c:pt idx="60">
                  <c:v>47515</c:v>
                </c:pt>
                <c:pt idx="61">
                  <c:v>47604</c:v>
                </c:pt>
                <c:pt idx="62">
                  <c:v>47696</c:v>
                </c:pt>
                <c:pt idx="63">
                  <c:v>47788</c:v>
                </c:pt>
                <c:pt idx="64">
                  <c:v>47880</c:v>
                </c:pt>
                <c:pt idx="65">
                  <c:v>47969</c:v>
                </c:pt>
                <c:pt idx="66">
                  <c:v>48061</c:v>
                </c:pt>
                <c:pt idx="67">
                  <c:v>48153</c:v>
                </c:pt>
                <c:pt idx="68">
                  <c:v>48245</c:v>
                </c:pt>
                <c:pt idx="69">
                  <c:v>48335</c:v>
                </c:pt>
                <c:pt idx="70">
                  <c:v>48427</c:v>
                </c:pt>
                <c:pt idx="71">
                  <c:v>48519</c:v>
                </c:pt>
                <c:pt idx="72">
                  <c:v>48611</c:v>
                </c:pt>
                <c:pt idx="73">
                  <c:v>48700</c:v>
                </c:pt>
                <c:pt idx="74">
                  <c:v>48792</c:v>
                </c:pt>
                <c:pt idx="75">
                  <c:v>48884</c:v>
                </c:pt>
                <c:pt idx="76">
                  <c:v>48976</c:v>
                </c:pt>
                <c:pt idx="77">
                  <c:v>49065</c:v>
                </c:pt>
                <c:pt idx="78">
                  <c:v>49157</c:v>
                </c:pt>
                <c:pt idx="79">
                  <c:v>49249</c:v>
                </c:pt>
                <c:pt idx="80">
                  <c:v>49341</c:v>
                </c:pt>
                <c:pt idx="81">
                  <c:v>49430</c:v>
                </c:pt>
                <c:pt idx="82">
                  <c:v>49522</c:v>
                </c:pt>
                <c:pt idx="83">
                  <c:v>49614</c:v>
                </c:pt>
                <c:pt idx="84">
                  <c:v>49706</c:v>
                </c:pt>
                <c:pt idx="85">
                  <c:v>49796</c:v>
                </c:pt>
                <c:pt idx="86">
                  <c:v>49888</c:v>
                </c:pt>
                <c:pt idx="87">
                  <c:v>49980</c:v>
                </c:pt>
                <c:pt idx="88">
                  <c:v>50072</c:v>
                </c:pt>
                <c:pt idx="89">
                  <c:v>50161</c:v>
                </c:pt>
                <c:pt idx="90">
                  <c:v>50253</c:v>
                </c:pt>
                <c:pt idx="91">
                  <c:v>50345</c:v>
                </c:pt>
                <c:pt idx="92">
                  <c:v>50437</c:v>
                </c:pt>
                <c:pt idx="93">
                  <c:v>50526</c:v>
                </c:pt>
                <c:pt idx="94">
                  <c:v>50618</c:v>
                </c:pt>
                <c:pt idx="95">
                  <c:v>50710</c:v>
                </c:pt>
                <c:pt idx="96">
                  <c:v>50802</c:v>
                </c:pt>
                <c:pt idx="97">
                  <c:v>50891</c:v>
                </c:pt>
                <c:pt idx="98">
                  <c:v>50983</c:v>
                </c:pt>
                <c:pt idx="99">
                  <c:v>51075</c:v>
                </c:pt>
                <c:pt idx="100">
                  <c:v>51167</c:v>
                </c:pt>
                <c:pt idx="101">
                  <c:v>51257</c:v>
                </c:pt>
                <c:pt idx="102">
                  <c:v>51349</c:v>
                </c:pt>
                <c:pt idx="103">
                  <c:v>51441</c:v>
                </c:pt>
                <c:pt idx="104">
                  <c:v>51533</c:v>
                </c:pt>
                <c:pt idx="105">
                  <c:v>51622</c:v>
                </c:pt>
                <c:pt idx="106">
                  <c:v>51714</c:v>
                </c:pt>
                <c:pt idx="107">
                  <c:v>51806</c:v>
                </c:pt>
                <c:pt idx="108">
                  <c:v>51898</c:v>
                </c:pt>
                <c:pt idx="109">
                  <c:v>51987</c:v>
                </c:pt>
                <c:pt idx="110">
                  <c:v>52079</c:v>
                </c:pt>
                <c:pt idx="111">
                  <c:v>52171</c:v>
                </c:pt>
                <c:pt idx="112">
                  <c:v>52263</c:v>
                </c:pt>
                <c:pt idx="113">
                  <c:v>52352</c:v>
                </c:pt>
                <c:pt idx="114">
                  <c:v>52444</c:v>
                </c:pt>
                <c:pt idx="115">
                  <c:v>52536</c:v>
                </c:pt>
                <c:pt idx="116">
                  <c:v>52628</c:v>
                </c:pt>
                <c:pt idx="117">
                  <c:v>52718</c:v>
                </c:pt>
                <c:pt idx="118">
                  <c:v>52810</c:v>
                </c:pt>
                <c:pt idx="119">
                  <c:v>52902</c:v>
                </c:pt>
                <c:pt idx="120">
                  <c:v>52994</c:v>
                </c:pt>
                <c:pt idx="121">
                  <c:v>53083</c:v>
                </c:pt>
                <c:pt idx="122">
                  <c:v>53175</c:v>
                </c:pt>
                <c:pt idx="123">
                  <c:v>53267</c:v>
                </c:pt>
                <c:pt idx="124">
                  <c:v>53359</c:v>
                </c:pt>
                <c:pt idx="125">
                  <c:v>53448</c:v>
                </c:pt>
                <c:pt idx="126">
                  <c:v>53540</c:v>
                </c:pt>
                <c:pt idx="127">
                  <c:v>53632</c:v>
                </c:pt>
                <c:pt idx="128">
                  <c:v>53724</c:v>
                </c:pt>
                <c:pt idx="129">
                  <c:v>53813</c:v>
                </c:pt>
                <c:pt idx="130">
                  <c:v>53905</c:v>
                </c:pt>
                <c:pt idx="131">
                  <c:v>53997</c:v>
                </c:pt>
                <c:pt idx="132">
                  <c:v>54089</c:v>
                </c:pt>
                <c:pt idx="133">
                  <c:v>54179</c:v>
                </c:pt>
                <c:pt idx="134">
                  <c:v>54271</c:v>
                </c:pt>
                <c:pt idx="135">
                  <c:v>54363</c:v>
                </c:pt>
                <c:pt idx="136">
                  <c:v>54455</c:v>
                </c:pt>
                <c:pt idx="137">
                  <c:v>54544</c:v>
                </c:pt>
                <c:pt idx="138">
                  <c:v>54636</c:v>
                </c:pt>
                <c:pt idx="139">
                  <c:v>54728</c:v>
                </c:pt>
                <c:pt idx="140">
                  <c:v>54820</c:v>
                </c:pt>
                <c:pt idx="141">
                  <c:v>54909</c:v>
                </c:pt>
                <c:pt idx="142">
                  <c:v>55001</c:v>
                </c:pt>
                <c:pt idx="143">
                  <c:v>55093</c:v>
                </c:pt>
                <c:pt idx="144">
                  <c:v>55185</c:v>
                </c:pt>
                <c:pt idx="145">
                  <c:v>55274</c:v>
                </c:pt>
                <c:pt idx="146">
                  <c:v>55366</c:v>
                </c:pt>
                <c:pt idx="147">
                  <c:v>55458</c:v>
                </c:pt>
                <c:pt idx="148">
                  <c:v>55550</c:v>
                </c:pt>
                <c:pt idx="149">
                  <c:v>55640</c:v>
                </c:pt>
                <c:pt idx="150">
                  <c:v>55732</c:v>
                </c:pt>
                <c:pt idx="151">
                  <c:v>55824</c:v>
                </c:pt>
                <c:pt idx="152">
                  <c:v>55916</c:v>
                </c:pt>
                <c:pt idx="153">
                  <c:v>56005</c:v>
                </c:pt>
                <c:pt idx="154">
                  <c:v>56097</c:v>
                </c:pt>
                <c:pt idx="155">
                  <c:v>56189</c:v>
                </c:pt>
                <c:pt idx="156">
                  <c:v>56281</c:v>
                </c:pt>
                <c:pt idx="157">
                  <c:v>56370</c:v>
                </c:pt>
                <c:pt idx="158">
                  <c:v>56462</c:v>
                </c:pt>
                <c:pt idx="159">
                  <c:v>56554</c:v>
                </c:pt>
                <c:pt idx="160">
                  <c:v>56646</c:v>
                </c:pt>
                <c:pt idx="161">
                  <c:v>56735</c:v>
                </c:pt>
                <c:pt idx="162">
                  <c:v>56827</c:v>
                </c:pt>
                <c:pt idx="163">
                  <c:v>56919</c:v>
                </c:pt>
                <c:pt idx="164">
                  <c:v>57011</c:v>
                </c:pt>
                <c:pt idx="165">
                  <c:v>57101</c:v>
                </c:pt>
                <c:pt idx="166">
                  <c:v>57193</c:v>
                </c:pt>
                <c:pt idx="167">
                  <c:v>57285</c:v>
                </c:pt>
                <c:pt idx="168">
                  <c:v>57377</c:v>
                </c:pt>
                <c:pt idx="169">
                  <c:v>57466</c:v>
                </c:pt>
                <c:pt idx="170">
                  <c:v>57558</c:v>
                </c:pt>
                <c:pt idx="171">
                  <c:v>57650</c:v>
                </c:pt>
                <c:pt idx="172">
                  <c:v>57742</c:v>
                </c:pt>
                <c:pt idx="173">
                  <c:v>57831</c:v>
                </c:pt>
                <c:pt idx="174">
                  <c:v>57923</c:v>
                </c:pt>
                <c:pt idx="175">
                  <c:v>58015</c:v>
                </c:pt>
                <c:pt idx="176">
                  <c:v>58107</c:v>
                </c:pt>
                <c:pt idx="177">
                  <c:v>58196</c:v>
                </c:pt>
                <c:pt idx="178">
                  <c:v>58288</c:v>
                </c:pt>
                <c:pt idx="179">
                  <c:v>58380</c:v>
                </c:pt>
                <c:pt idx="180">
                  <c:v>58472</c:v>
                </c:pt>
                <c:pt idx="181">
                  <c:v>58562</c:v>
                </c:pt>
                <c:pt idx="182">
                  <c:v>58654</c:v>
                </c:pt>
                <c:pt idx="183">
                  <c:v>58746</c:v>
                </c:pt>
              </c:numCache>
              <c:extLst xmlns:c15="http://schemas.microsoft.com/office/drawing/2012/chart"/>
            </c:numRef>
          </c:cat>
          <c:val>
            <c:numRef>
              <c:f>'Other data &gt;&gt;&gt;'!$Q$5:$Q$188</c:f>
              <c:numCache>
                <c:formatCode>0.00</c:formatCode>
                <c:ptCount val="184"/>
                <c:pt idx="0">
                  <c:v>0.43892786472387119</c:v>
                </c:pt>
                <c:pt idx="1">
                  <c:v>0.22502250225022502</c:v>
                </c:pt>
                <c:pt idx="2">
                  <c:v>0.22412241224122412</c:v>
                </c:pt>
                <c:pt idx="3">
                  <c:v>0.19531953195319532</c:v>
                </c:pt>
                <c:pt idx="4">
                  <c:v>0.18974820143884893</c:v>
                </c:pt>
                <c:pt idx="5">
                  <c:v>0.17057761732851986</c:v>
                </c:pt>
                <c:pt idx="6">
                  <c:v>0.16787003610108303</c:v>
                </c:pt>
                <c:pt idx="7">
                  <c:v>0.16260162601626016</c:v>
                </c:pt>
                <c:pt idx="8">
                  <c:v>0.16982836495031617</c:v>
                </c:pt>
                <c:pt idx="9">
                  <c:v>0.16319129646418859</c:v>
                </c:pt>
                <c:pt idx="10">
                  <c:v>0.1766304347826087</c:v>
                </c:pt>
                <c:pt idx="11">
                  <c:v>0.16272727272727272</c:v>
                </c:pt>
                <c:pt idx="12">
                  <c:v>0.17411121239744759</c:v>
                </c:pt>
                <c:pt idx="13">
                  <c:v>0.15314494074749316</c:v>
                </c:pt>
                <c:pt idx="14">
                  <c:v>0.1541970802919708</c:v>
                </c:pt>
                <c:pt idx="15">
                  <c:v>0.1546203110704483</c:v>
                </c:pt>
                <c:pt idx="16">
                  <c:v>0.18115279048490393</c:v>
                </c:pt>
                <c:pt idx="17">
                  <c:v>0.17550274223034734</c:v>
                </c:pt>
                <c:pt idx="18">
                  <c:v>0.19505494505494506</c:v>
                </c:pt>
                <c:pt idx="19">
                  <c:v>0.18156934306569342</c:v>
                </c:pt>
                <c:pt idx="20">
                  <c:v>0.15602189781021897</c:v>
                </c:pt>
                <c:pt idx="21">
                  <c:v>2.0128087831655993E-2</c:v>
                </c:pt>
                <c:pt idx="22">
                  <c:v>3.385178408051235E-2</c:v>
                </c:pt>
                <c:pt idx="23">
                  <c:v>3.0109489051094892E-2</c:v>
                </c:pt>
                <c:pt idx="24">
                  <c:v>3.4608378870673952E-2</c:v>
                </c:pt>
                <c:pt idx="25">
                  <c:v>4.0871934604904632E-2</c:v>
                </c:pt>
                <c:pt idx="26">
                  <c:v>6.630336058128973E-2</c:v>
                </c:pt>
                <c:pt idx="27">
                  <c:v>6.5514103730664242E-2</c:v>
                </c:pt>
                <c:pt idx="28">
                  <c:v>9.4717668488160295E-2</c:v>
                </c:pt>
                <c:pt idx="29">
                  <c:v>0.10756608933454877</c:v>
                </c:pt>
                <c:pt idx="30">
                  <c:v>0.11668185961713765</c:v>
                </c:pt>
                <c:pt idx="31">
                  <c:v>9.9634369287020116E-2</c:v>
                </c:pt>
                <c:pt idx="32">
                  <c:v>0.11580882352941177</c:v>
                </c:pt>
                <c:pt idx="33">
                  <c:v>0.11265004616805172</c:v>
                </c:pt>
                <c:pt idx="34">
                  <c:v>0.11049210770659239</c:v>
                </c:pt>
                <c:pt idx="35">
                  <c:v>0.10976744186046512</c:v>
                </c:pt>
                <c:pt idx="36">
                  <c:v>0.1431244057781367</c:v>
                </c:pt>
                <c:pt idx="37">
                  <c:v>0.15684498425517659</c:v>
                </c:pt>
                <c:pt idx="38" formatCode="0.000">
                  <c:v>0.16940995559692879</c:v>
                </c:pt>
                <c:pt idx="39" formatCode="0.000">
                  <c:v>0.18454660507920573</c:v>
                </c:pt>
                <c:pt idx="40" formatCode="0.000">
                  <c:v>0.19518281568289339</c:v>
                </c:pt>
                <c:pt idx="41" formatCode="0.000">
                  <c:v>0.20432338881093429</c:v>
                </c:pt>
                <c:pt idx="42" formatCode="0.000">
                  <c:v>0.21172031432488234</c:v>
                </c:pt>
                <c:pt idx="43" formatCode="0.000">
                  <c:v>0.2176726820958679</c:v>
                </c:pt>
                <c:pt idx="44" formatCode="0.000">
                  <c:v>0.2226190882753151</c:v>
                </c:pt>
                <c:pt idx="45" formatCode="0.000">
                  <c:v>0.2267185126390405</c:v>
                </c:pt>
                <c:pt idx="46" formatCode="0.000">
                  <c:v>0.23014623513070667</c:v>
                </c:pt>
                <c:pt idx="47" formatCode="0.000">
                  <c:v>0.23334150289970593</c:v>
                </c:pt>
                <c:pt idx="48" formatCode="0.000">
                  <c:v>0.23612118772386476</c:v>
                </c:pt>
                <c:pt idx="49" formatCode="0.000">
                  <c:v>0.23814068283717071</c:v>
                </c:pt>
                <c:pt idx="50" formatCode="0.000">
                  <c:v>0.2393659746555529</c:v>
                </c:pt>
                <c:pt idx="51" formatCode="0.000">
                  <c:v>0.23987263118769939</c:v>
                </c:pt>
                <c:pt idx="52" formatCode="0.000">
                  <c:v>0.23984784226393532</c:v>
                </c:pt>
                <c:pt idx="53" formatCode="0.000">
                  <c:v>0.23992289448824616</c:v>
                </c:pt>
                <c:pt idx="54" formatCode="0.000">
                  <c:v>0.23977848933719148</c:v>
                </c:pt>
                <c:pt idx="55" formatCode="0.000">
                  <c:v>0.2394739687362144</c:v>
                </c:pt>
                <c:pt idx="56" formatCode="0.000">
                  <c:v>0.23925089981501668</c:v>
                </c:pt>
                <c:pt idx="57" formatCode="0.000">
                  <c:v>0.2392079250487503</c:v>
                </c:pt>
                <c:pt idx="58" formatCode="0.000">
                  <c:v>0.23933081082543731</c:v>
                </c:pt>
                <c:pt idx="59" formatCode="0.000">
                  <c:v>0.23940984403921764</c:v>
                </c:pt>
                <c:pt idx="60" formatCode="0.000">
                  <c:v>0.23940846466519933</c:v>
                </c:pt>
                <c:pt idx="61" formatCode="0.000">
                  <c:v>0.23933896767587862</c:v>
                </c:pt>
                <c:pt idx="62" formatCode="0.000">
                  <c:v>0.23918350922133907</c:v>
                </c:pt>
                <c:pt idx="63" formatCode="0.000">
                  <c:v>0.23899706924797368</c:v>
                </c:pt>
                <c:pt idx="64" formatCode="0.000">
                  <c:v>0.23882627273662413</c:v>
                </c:pt>
                <c:pt idx="65" formatCode="0.000">
                  <c:v>0.23875081657388195</c:v>
                </c:pt>
                <c:pt idx="66" formatCode="0.000">
                  <c:v>0.23862784928905473</c:v>
                </c:pt>
                <c:pt idx="67" formatCode="0.000">
                  <c:v>0.23850315821166207</c:v>
                </c:pt>
                <c:pt idx="68" formatCode="0.000">
                  <c:v>0.23837265522630899</c:v>
                </c:pt>
                <c:pt idx="69" formatCode="0.000">
                  <c:v>0.23823607004129532</c:v>
                </c:pt>
                <c:pt idx="70" formatCode="0.000">
                  <c:v>0.23806981755214537</c:v>
                </c:pt>
                <c:pt idx="71" formatCode="0.000">
                  <c:v>0.2379129288884558</c:v>
                </c:pt>
                <c:pt idx="72" formatCode="0.000">
                  <c:v>0.23776429022003873</c:v>
                </c:pt>
                <c:pt idx="73" formatCode="0.000">
                  <c:v>0.23762811357875924</c:v>
                </c:pt>
                <c:pt idx="74" formatCode="0.000">
                  <c:v>0.23746711757455552</c:v>
                </c:pt>
                <c:pt idx="75" formatCode="0.000">
                  <c:v>0.23732151045273756</c:v>
                </c:pt>
                <c:pt idx="76" formatCode="0.000">
                  <c:v>0.23718688601045387</c:v>
                </c:pt>
                <c:pt idx="77" formatCode="0.000">
                  <c:v>0.23706247627516591</c:v>
                </c:pt>
                <c:pt idx="78" formatCode="0.000">
                  <c:v>0.23691708175372084</c:v>
                </c:pt>
                <c:pt idx="79" formatCode="0.000">
                  <c:v>0.23678876858653797</c:v>
                </c:pt>
                <c:pt idx="80" formatCode="0.000">
                  <c:v>0.23667553868426072</c:v>
                </c:pt>
                <c:pt idx="81" formatCode="0.000">
                  <c:v>0.23657376897299776</c:v>
                </c:pt>
                <c:pt idx="82" formatCode="0.000">
                  <c:v>0.2364549035080675</c:v>
                </c:pt>
                <c:pt idx="83" formatCode="0.000">
                  <c:v>0.23636015026057602</c:v>
                </c:pt>
                <c:pt idx="84" formatCode="0.000">
                  <c:v>0.23627168739263718</c:v>
                </c:pt>
                <c:pt idx="85" formatCode="0.000">
                  <c:v>0.23619215958698242</c:v>
                </c:pt>
                <c:pt idx="86" formatCode="0.000">
                  <c:v>0.23611988134995687</c:v>
                </c:pt>
                <c:pt idx="87" formatCode="0.000">
                  <c:v>0.23605461798629782</c:v>
                </c:pt>
                <c:pt idx="88" formatCode="0.000">
                  <c:v>0.23599527358551847</c:v>
                </c:pt>
                <c:pt idx="89" formatCode="0.000">
                  <c:v>0.2359442671840038</c:v>
                </c:pt>
                <c:pt idx="90" formatCode="0.000">
                  <c:v>0.23589875097290045</c:v>
                </c:pt>
                <c:pt idx="91" formatCode="0.000">
                  <c:v>0.23585949420709848</c:v>
                </c:pt>
                <c:pt idx="92" formatCode="0.000">
                  <c:v>0.235824999547631</c:v>
                </c:pt>
                <c:pt idx="93" formatCode="0.000">
                  <c:v>0.23579534913737468</c:v>
                </c:pt>
                <c:pt idx="94" formatCode="0.000">
                  <c:v>0.23577385408027776</c:v>
                </c:pt>
                <c:pt idx="95" formatCode="0.000">
                  <c:v>0.23575979338172623</c:v>
                </c:pt>
                <c:pt idx="96" formatCode="0.000">
                  <c:v>0.23575182253982838</c:v>
                </c:pt>
                <c:pt idx="97" formatCode="0.000">
                  <c:v>0.23574840080541878</c:v>
                </c:pt>
                <c:pt idx="98" formatCode="0.000">
                  <c:v>0.2357509236750682</c:v>
                </c:pt>
                <c:pt idx="99" formatCode="0.000">
                  <c:v>0.23575869260192642</c:v>
                </c:pt>
                <c:pt idx="100" formatCode="0.000">
                  <c:v>0.2357710303451088</c:v>
                </c:pt>
                <c:pt idx="101" formatCode="0.000">
                  <c:v>0.23578934725964215</c:v>
                </c:pt>
                <c:pt idx="102" formatCode="0.000">
                  <c:v>0.23581188117127189</c:v>
                </c:pt>
                <c:pt idx="103" formatCode="0.000">
                  <c:v>0.235839215126456</c:v>
                </c:pt>
                <c:pt idx="104" formatCode="0.000">
                  <c:v>0.23586820794237065</c:v>
                </c:pt>
                <c:pt idx="105" formatCode="0.000">
                  <c:v>0.23589913497771756</c:v>
                </c:pt>
                <c:pt idx="106" formatCode="0.000">
                  <c:v>0.23593267200671825</c:v>
                </c:pt>
                <c:pt idx="107" formatCode="0.000">
                  <c:v>0.23596942248196709</c:v>
                </c:pt>
                <c:pt idx="108" formatCode="0.000">
                  <c:v>0.23601108664864492</c:v>
                </c:pt>
                <c:pt idx="109" formatCode="0.000">
                  <c:v>0.23605572817040626</c:v>
                </c:pt>
                <c:pt idx="110" formatCode="0.000">
                  <c:v>0.23610368786655009</c:v>
                </c:pt>
                <c:pt idx="111" formatCode="0.000">
                  <c:v>0.23615310573220968</c:v>
                </c:pt>
                <c:pt idx="112" formatCode="0.000">
                  <c:v>0.23620442900374727</c:v>
                </c:pt>
                <c:pt idx="113" formatCode="0.000">
                  <c:v>0.23625702909668345</c:v>
                </c:pt>
                <c:pt idx="114" formatCode="0.000">
                  <c:v>0.23631111316033246</c:v>
                </c:pt>
                <c:pt idx="115" formatCode="0.000">
                  <c:v>0.23636614482113594</c:v>
                </c:pt>
                <c:pt idx="116" formatCode="0.000">
                  <c:v>0.23642401783063405</c:v>
                </c:pt>
                <c:pt idx="117" formatCode="0.000">
                  <c:v>0.23648473314322849</c:v>
                </c:pt>
                <c:pt idx="118" formatCode="0.000">
                  <c:v>0.23654861827795962</c:v>
                </c:pt>
                <c:pt idx="119" formatCode="0.000">
                  <c:v>0.23661579800420826</c:v>
                </c:pt>
                <c:pt idx="120" formatCode="0.000">
                  <c:v>0.23668430988201508</c:v>
                </c:pt>
                <c:pt idx="121" formatCode="0.000">
                  <c:v>0.23675432124114573</c:v>
                </c:pt>
                <c:pt idx="122" formatCode="0.000">
                  <c:v>0.23682611475492871</c:v>
                </c:pt>
                <c:pt idx="123" formatCode="0.000">
                  <c:v>0.23689872425621697</c:v>
                </c:pt>
                <c:pt idx="124" formatCode="0.000">
                  <c:v>0.23697333147767075</c:v>
                </c:pt>
                <c:pt idx="125" formatCode="0.000">
                  <c:v>0.2370509814369256</c:v>
                </c:pt>
                <c:pt idx="126" formatCode="0.000">
                  <c:v>0.23713280280860199</c:v>
                </c:pt>
                <c:pt idx="127" formatCode="0.000">
                  <c:v>0.23721641118943232</c:v>
                </c:pt>
                <c:pt idx="128" formatCode="0.000">
                  <c:v>0.23729971833122798</c:v>
                </c:pt>
                <c:pt idx="129" formatCode="0.000">
                  <c:v>0.23738153081409427</c:v>
                </c:pt>
                <c:pt idx="130" formatCode="0.000">
                  <c:v>0.23745810947876536</c:v>
                </c:pt>
                <c:pt idx="131" formatCode="0.000">
                  <c:v>0.23753226038377379</c:v>
                </c:pt>
                <c:pt idx="132" formatCode="0.000">
                  <c:v>0.2376063290183423</c:v>
                </c:pt>
                <c:pt idx="133" formatCode="0.000">
                  <c:v>0.2376845393310375</c:v>
                </c:pt>
                <c:pt idx="134" formatCode="0.000">
                  <c:v>0.23777179401095619</c:v>
                </c:pt>
                <c:pt idx="135" formatCode="0.000">
                  <c:v>0.23786222239671259</c:v>
                </c:pt>
                <c:pt idx="136" formatCode="0.000">
                  <c:v>0.23795356737559101</c:v>
                </c:pt>
                <c:pt idx="137" formatCode="0.000">
                  <c:v>0.23804627906160722</c:v>
                </c:pt>
                <c:pt idx="138" formatCode="0.000">
                  <c:v>0.23813721512012254</c:v>
                </c:pt>
                <c:pt idx="139" formatCode="0.000">
                  <c:v>0.23822289984098124</c:v>
                </c:pt>
                <c:pt idx="140" formatCode="0.000">
                  <c:v>0.23830149263200018</c:v>
                </c:pt>
                <c:pt idx="141" formatCode="0.000">
                  <c:v>0.23837989678201313</c:v>
                </c:pt>
                <c:pt idx="142" formatCode="0.000">
                  <c:v>0.23846256455366679</c:v>
                </c:pt>
                <c:pt idx="143" formatCode="0.000">
                  <c:v>0.23854865652671545</c:v>
                </c:pt>
                <c:pt idx="144" formatCode="0.000">
                  <c:v>#N/A</c:v>
                </c:pt>
                <c:pt idx="145" formatCode="0.000">
                  <c:v>#N/A</c:v>
                </c:pt>
                <c:pt idx="146" formatCode="0.000">
                  <c:v>#N/A</c:v>
                </c:pt>
                <c:pt idx="147" formatCode="0.000">
                  <c:v>#N/A</c:v>
                </c:pt>
                <c:pt idx="148" formatCode="0.000">
                  <c:v>#N/A</c:v>
                </c:pt>
                <c:pt idx="149" formatCode="0.000">
                  <c:v>#N/A</c:v>
                </c:pt>
                <c:pt idx="150" formatCode="0.000">
                  <c:v>#N/A</c:v>
                </c:pt>
                <c:pt idx="151" formatCode="0.000">
                  <c:v>#N/A</c:v>
                </c:pt>
                <c:pt idx="152" formatCode="0.000">
                  <c:v>#N/A</c:v>
                </c:pt>
                <c:pt idx="153" formatCode="0.000">
                  <c:v>#N/A</c:v>
                </c:pt>
                <c:pt idx="154" formatCode="0.000">
                  <c:v>#N/A</c:v>
                </c:pt>
                <c:pt idx="155" formatCode="0.000">
                  <c:v>#N/A</c:v>
                </c:pt>
                <c:pt idx="156" formatCode="0.000">
                  <c:v>#N/A</c:v>
                </c:pt>
                <c:pt idx="157" formatCode="0.000">
                  <c:v>#N/A</c:v>
                </c:pt>
                <c:pt idx="158" formatCode="0.000">
                  <c:v>#N/A</c:v>
                </c:pt>
                <c:pt idx="159" formatCode="0.000">
                  <c:v>#N/A</c:v>
                </c:pt>
                <c:pt idx="160" formatCode="0.000">
                  <c:v>#N/A</c:v>
                </c:pt>
                <c:pt idx="161" formatCode="0.000">
                  <c:v>#N/A</c:v>
                </c:pt>
                <c:pt idx="162" formatCode="0.000">
                  <c:v>#N/A</c:v>
                </c:pt>
                <c:pt idx="163" formatCode="0.000">
                  <c:v>#N/A</c:v>
                </c:pt>
                <c:pt idx="164" formatCode="0.000">
                  <c:v>#N/A</c:v>
                </c:pt>
                <c:pt idx="165" formatCode="0.000">
                  <c:v>#N/A</c:v>
                </c:pt>
                <c:pt idx="166" formatCode="0.000">
                  <c:v>#N/A</c:v>
                </c:pt>
                <c:pt idx="167" formatCode="0.000">
                  <c:v>#N/A</c:v>
                </c:pt>
                <c:pt idx="168" formatCode="0.000">
                  <c:v>#N/A</c:v>
                </c:pt>
                <c:pt idx="169" formatCode="0.000">
                  <c:v>#N/A</c:v>
                </c:pt>
                <c:pt idx="170" formatCode="0.000">
                  <c:v>#N/A</c:v>
                </c:pt>
                <c:pt idx="171" formatCode="0.000">
                  <c:v>#N/A</c:v>
                </c:pt>
                <c:pt idx="172" formatCode="0.000">
                  <c:v>#N/A</c:v>
                </c:pt>
                <c:pt idx="173" formatCode="0.000">
                  <c:v>#N/A</c:v>
                </c:pt>
                <c:pt idx="174" formatCode="0.000">
                  <c:v>#N/A</c:v>
                </c:pt>
                <c:pt idx="175" formatCode="0.000">
                  <c:v>#N/A</c:v>
                </c:pt>
                <c:pt idx="176" formatCode="0.000">
                  <c:v>#N/A</c:v>
                </c:pt>
                <c:pt idx="177" formatCode="0.000">
                  <c:v>#N/A</c:v>
                </c:pt>
                <c:pt idx="178" formatCode="0.000">
                  <c:v>#N/A</c:v>
                </c:pt>
                <c:pt idx="179" formatCode="0.000">
                  <c:v>#N/A</c:v>
                </c:pt>
                <c:pt idx="180" formatCode="0.000">
                  <c:v>#N/A</c:v>
                </c:pt>
                <c:pt idx="181" formatCode="0.000">
                  <c:v>#N/A</c:v>
                </c:pt>
                <c:pt idx="182" formatCode="0.000">
                  <c:v>#N/A</c:v>
                </c:pt>
                <c:pt idx="183" formatCode="0.000">
                  <c:v>#N/A</c:v>
                </c:pt>
              </c:numCache>
            </c:numRef>
          </c:val>
          <c:smooth val="0"/>
          <c:extLst xmlns:c15="http://schemas.microsoft.com/office/drawing/2012/chart">
            <c:ext xmlns:c16="http://schemas.microsoft.com/office/drawing/2014/chart" uri="{C3380CC4-5D6E-409C-BE32-E72D297353CC}">
              <c16:uniqueId val="{00000002-5790-4381-8DD8-D4FDB28CB0A1}"/>
            </c:ext>
          </c:extLst>
        </c:ser>
        <c:ser>
          <c:idx val="3"/>
          <c:order val="3"/>
          <c:tx>
            <c:strRef>
              <c:f>'Other data &gt;&gt;&gt;'!$R$4</c:f>
              <c:strCache>
                <c:ptCount val="1"/>
                <c:pt idx="0">
                  <c:v>REPO% (R=0.2)</c:v>
                </c:pt>
              </c:strCache>
            </c:strRef>
          </c:tx>
          <c:spPr>
            <a:ln w="28575" cap="rnd">
              <a:solidFill>
                <a:schemeClr val="accent4"/>
              </a:solidFill>
              <a:round/>
            </a:ln>
            <a:effectLst/>
          </c:spPr>
          <c:marker>
            <c:symbol val="none"/>
          </c:marker>
          <c:cat>
            <c:numRef>
              <c:f>'Other data &gt;&gt;&gt;'!$A$5:$A$188</c:f>
              <c:numCache>
                <c:formatCode>m/d/yyyy</c:formatCode>
                <c:ptCount val="184"/>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pt idx="52">
                  <c:v>46784</c:v>
                </c:pt>
                <c:pt idx="53">
                  <c:v>46874</c:v>
                </c:pt>
                <c:pt idx="54">
                  <c:v>46966</c:v>
                </c:pt>
                <c:pt idx="55">
                  <c:v>47058</c:v>
                </c:pt>
                <c:pt idx="56">
                  <c:v>47150</c:v>
                </c:pt>
                <c:pt idx="57">
                  <c:v>47239</c:v>
                </c:pt>
                <c:pt idx="58">
                  <c:v>47331</c:v>
                </c:pt>
                <c:pt idx="59">
                  <c:v>47423</c:v>
                </c:pt>
                <c:pt idx="60">
                  <c:v>47515</c:v>
                </c:pt>
                <c:pt idx="61">
                  <c:v>47604</c:v>
                </c:pt>
                <c:pt idx="62">
                  <c:v>47696</c:v>
                </c:pt>
                <c:pt idx="63">
                  <c:v>47788</c:v>
                </c:pt>
                <c:pt idx="64">
                  <c:v>47880</c:v>
                </c:pt>
                <c:pt idx="65">
                  <c:v>47969</c:v>
                </c:pt>
                <c:pt idx="66">
                  <c:v>48061</c:v>
                </c:pt>
                <c:pt idx="67">
                  <c:v>48153</c:v>
                </c:pt>
                <c:pt idx="68">
                  <c:v>48245</c:v>
                </c:pt>
                <c:pt idx="69">
                  <c:v>48335</c:v>
                </c:pt>
                <c:pt idx="70">
                  <c:v>48427</c:v>
                </c:pt>
                <c:pt idx="71">
                  <c:v>48519</c:v>
                </c:pt>
                <c:pt idx="72">
                  <c:v>48611</c:v>
                </c:pt>
                <c:pt idx="73">
                  <c:v>48700</c:v>
                </c:pt>
                <c:pt idx="74">
                  <c:v>48792</c:v>
                </c:pt>
                <c:pt idx="75">
                  <c:v>48884</c:v>
                </c:pt>
                <c:pt idx="76">
                  <c:v>48976</c:v>
                </c:pt>
                <c:pt idx="77">
                  <c:v>49065</c:v>
                </c:pt>
                <c:pt idx="78">
                  <c:v>49157</c:v>
                </c:pt>
                <c:pt idx="79">
                  <c:v>49249</c:v>
                </c:pt>
                <c:pt idx="80">
                  <c:v>49341</c:v>
                </c:pt>
                <c:pt idx="81">
                  <c:v>49430</c:v>
                </c:pt>
                <c:pt idx="82">
                  <c:v>49522</c:v>
                </c:pt>
                <c:pt idx="83">
                  <c:v>49614</c:v>
                </c:pt>
                <c:pt idx="84">
                  <c:v>49706</c:v>
                </c:pt>
                <c:pt idx="85">
                  <c:v>49796</c:v>
                </c:pt>
                <c:pt idx="86">
                  <c:v>49888</c:v>
                </c:pt>
                <c:pt idx="87">
                  <c:v>49980</c:v>
                </c:pt>
                <c:pt idx="88">
                  <c:v>50072</c:v>
                </c:pt>
                <c:pt idx="89">
                  <c:v>50161</c:v>
                </c:pt>
                <c:pt idx="90">
                  <c:v>50253</c:v>
                </c:pt>
                <c:pt idx="91">
                  <c:v>50345</c:v>
                </c:pt>
                <c:pt idx="92">
                  <c:v>50437</c:v>
                </c:pt>
                <c:pt idx="93">
                  <c:v>50526</c:v>
                </c:pt>
                <c:pt idx="94">
                  <c:v>50618</c:v>
                </c:pt>
                <c:pt idx="95">
                  <c:v>50710</c:v>
                </c:pt>
                <c:pt idx="96">
                  <c:v>50802</c:v>
                </c:pt>
                <c:pt idx="97">
                  <c:v>50891</c:v>
                </c:pt>
                <c:pt idx="98">
                  <c:v>50983</c:v>
                </c:pt>
                <c:pt idx="99">
                  <c:v>51075</c:v>
                </c:pt>
                <c:pt idx="100">
                  <c:v>51167</c:v>
                </c:pt>
                <c:pt idx="101">
                  <c:v>51257</c:v>
                </c:pt>
                <c:pt idx="102">
                  <c:v>51349</c:v>
                </c:pt>
                <c:pt idx="103">
                  <c:v>51441</c:v>
                </c:pt>
                <c:pt idx="104">
                  <c:v>51533</c:v>
                </c:pt>
                <c:pt idx="105">
                  <c:v>51622</c:v>
                </c:pt>
                <c:pt idx="106">
                  <c:v>51714</c:v>
                </c:pt>
                <c:pt idx="107">
                  <c:v>51806</c:v>
                </c:pt>
                <c:pt idx="108">
                  <c:v>51898</c:v>
                </c:pt>
                <c:pt idx="109">
                  <c:v>51987</c:v>
                </c:pt>
                <c:pt idx="110">
                  <c:v>52079</c:v>
                </c:pt>
                <c:pt idx="111">
                  <c:v>52171</c:v>
                </c:pt>
                <c:pt idx="112">
                  <c:v>52263</c:v>
                </c:pt>
                <c:pt idx="113">
                  <c:v>52352</c:v>
                </c:pt>
                <c:pt idx="114">
                  <c:v>52444</c:v>
                </c:pt>
                <c:pt idx="115">
                  <c:v>52536</c:v>
                </c:pt>
                <c:pt idx="116">
                  <c:v>52628</c:v>
                </c:pt>
                <c:pt idx="117">
                  <c:v>52718</c:v>
                </c:pt>
                <c:pt idx="118">
                  <c:v>52810</c:v>
                </c:pt>
                <c:pt idx="119">
                  <c:v>52902</c:v>
                </c:pt>
                <c:pt idx="120">
                  <c:v>52994</c:v>
                </c:pt>
                <c:pt idx="121">
                  <c:v>53083</c:v>
                </c:pt>
                <c:pt idx="122">
                  <c:v>53175</c:v>
                </c:pt>
                <c:pt idx="123">
                  <c:v>53267</c:v>
                </c:pt>
                <c:pt idx="124">
                  <c:v>53359</c:v>
                </c:pt>
                <c:pt idx="125">
                  <c:v>53448</c:v>
                </c:pt>
                <c:pt idx="126">
                  <c:v>53540</c:v>
                </c:pt>
                <c:pt idx="127">
                  <c:v>53632</c:v>
                </c:pt>
                <c:pt idx="128">
                  <c:v>53724</c:v>
                </c:pt>
                <c:pt idx="129">
                  <c:v>53813</c:v>
                </c:pt>
                <c:pt idx="130">
                  <c:v>53905</c:v>
                </c:pt>
                <c:pt idx="131">
                  <c:v>53997</c:v>
                </c:pt>
                <c:pt idx="132">
                  <c:v>54089</c:v>
                </c:pt>
                <c:pt idx="133">
                  <c:v>54179</c:v>
                </c:pt>
                <c:pt idx="134">
                  <c:v>54271</c:v>
                </c:pt>
                <c:pt idx="135">
                  <c:v>54363</c:v>
                </c:pt>
                <c:pt idx="136">
                  <c:v>54455</c:v>
                </c:pt>
                <c:pt idx="137">
                  <c:v>54544</c:v>
                </c:pt>
                <c:pt idx="138">
                  <c:v>54636</c:v>
                </c:pt>
                <c:pt idx="139">
                  <c:v>54728</c:v>
                </c:pt>
                <c:pt idx="140">
                  <c:v>54820</c:v>
                </c:pt>
                <c:pt idx="141">
                  <c:v>54909</c:v>
                </c:pt>
                <c:pt idx="142">
                  <c:v>55001</c:v>
                </c:pt>
                <c:pt idx="143">
                  <c:v>55093</c:v>
                </c:pt>
                <c:pt idx="144">
                  <c:v>55185</c:v>
                </c:pt>
                <c:pt idx="145">
                  <c:v>55274</c:v>
                </c:pt>
                <c:pt idx="146">
                  <c:v>55366</c:v>
                </c:pt>
                <c:pt idx="147">
                  <c:v>55458</c:v>
                </c:pt>
                <c:pt idx="148">
                  <c:v>55550</c:v>
                </c:pt>
                <c:pt idx="149">
                  <c:v>55640</c:v>
                </c:pt>
                <c:pt idx="150">
                  <c:v>55732</c:v>
                </c:pt>
                <c:pt idx="151">
                  <c:v>55824</c:v>
                </c:pt>
                <c:pt idx="152">
                  <c:v>55916</c:v>
                </c:pt>
                <c:pt idx="153">
                  <c:v>56005</c:v>
                </c:pt>
                <c:pt idx="154">
                  <c:v>56097</c:v>
                </c:pt>
                <c:pt idx="155">
                  <c:v>56189</c:v>
                </c:pt>
                <c:pt idx="156">
                  <c:v>56281</c:v>
                </c:pt>
                <c:pt idx="157">
                  <c:v>56370</c:v>
                </c:pt>
                <c:pt idx="158">
                  <c:v>56462</c:v>
                </c:pt>
                <c:pt idx="159">
                  <c:v>56554</c:v>
                </c:pt>
                <c:pt idx="160">
                  <c:v>56646</c:v>
                </c:pt>
                <c:pt idx="161">
                  <c:v>56735</c:v>
                </c:pt>
                <c:pt idx="162">
                  <c:v>56827</c:v>
                </c:pt>
                <c:pt idx="163">
                  <c:v>56919</c:v>
                </c:pt>
                <c:pt idx="164">
                  <c:v>57011</c:v>
                </c:pt>
                <c:pt idx="165">
                  <c:v>57101</c:v>
                </c:pt>
                <c:pt idx="166">
                  <c:v>57193</c:v>
                </c:pt>
                <c:pt idx="167">
                  <c:v>57285</c:v>
                </c:pt>
                <c:pt idx="168">
                  <c:v>57377</c:v>
                </c:pt>
                <c:pt idx="169">
                  <c:v>57466</c:v>
                </c:pt>
                <c:pt idx="170">
                  <c:v>57558</c:v>
                </c:pt>
                <c:pt idx="171">
                  <c:v>57650</c:v>
                </c:pt>
                <c:pt idx="172">
                  <c:v>57742</c:v>
                </c:pt>
                <c:pt idx="173">
                  <c:v>57831</c:v>
                </c:pt>
                <c:pt idx="174">
                  <c:v>57923</c:v>
                </c:pt>
                <c:pt idx="175">
                  <c:v>58015</c:v>
                </c:pt>
                <c:pt idx="176">
                  <c:v>58107</c:v>
                </c:pt>
                <c:pt idx="177">
                  <c:v>58196</c:v>
                </c:pt>
                <c:pt idx="178">
                  <c:v>58288</c:v>
                </c:pt>
                <c:pt idx="179">
                  <c:v>58380</c:v>
                </c:pt>
                <c:pt idx="180">
                  <c:v>58472</c:v>
                </c:pt>
                <c:pt idx="181">
                  <c:v>58562</c:v>
                </c:pt>
                <c:pt idx="182">
                  <c:v>58654</c:v>
                </c:pt>
                <c:pt idx="183">
                  <c:v>58746</c:v>
                </c:pt>
              </c:numCache>
              <c:extLst xmlns:c15="http://schemas.microsoft.com/office/drawing/2012/chart"/>
            </c:numRef>
          </c:cat>
          <c:val>
            <c:numRef>
              <c:f>'Other data &gt;&gt;&gt;'!$R$5:$R$188</c:f>
              <c:numCache>
                <c:formatCode>0.00</c:formatCode>
                <c:ptCount val="184"/>
                <c:pt idx="0">
                  <c:v>0.43892786472387119</c:v>
                </c:pt>
                <c:pt idx="1">
                  <c:v>0.22502250225022502</c:v>
                </c:pt>
                <c:pt idx="2">
                  <c:v>0.22412241224122412</c:v>
                </c:pt>
                <c:pt idx="3">
                  <c:v>0.19531953195319532</c:v>
                </c:pt>
                <c:pt idx="4">
                  <c:v>0.18974820143884893</c:v>
                </c:pt>
                <c:pt idx="5">
                  <c:v>0.17057761732851986</c:v>
                </c:pt>
                <c:pt idx="6">
                  <c:v>0.16787003610108303</c:v>
                </c:pt>
                <c:pt idx="7">
                  <c:v>0.16260162601626016</c:v>
                </c:pt>
                <c:pt idx="8">
                  <c:v>0.16982836495031617</c:v>
                </c:pt>
                <c:pt idx="9">
                  <c:v>0.16319129646418859</c:v>
                </c:pt>
                <c:pt idx="10">
                  <c:v>0.1766304347826087</c:v>
                </c:pt>
                <c:pt idx="11">
                  <c:v>0.16272727272727272</c:v>
                </c:pt>
                <c:pt idx="12">
                  <c:v>0.17411121239744759</c:v>
                </c:pt>
                <c:pt idx="13">
                  <c:v>0.15314494074749316</c:v>
                </c:pt>
                <c:pt idx="14">
                  <c:v>0.1541970802919708</c:v>
                </c:pt>
                <c:pt idx="15">
                  <c:v>0.1546203110704483</c:v>
                </c:pt>
                <c:pt idx="16">
                  <c:v>0.18115279048490393</c:v>
                </c:pt>
                <c:pt idx="17">
                  <c:v>0.17550274223034734</c:v>
                </c:pt>
                <c:pt idx="18">
                  <c:v>0.19505494505494506</c:v>
                </c:pt>
                <c:pt idx="19">
                  <c:v>0.18156934306569342</c:v>
                </c:pt>
                <c:pt idx="20">
                  <c:v>0.15602189781021897</c:v>
                </c:pt>
                <c:pt idx="21">
                  <c:v>2.0128087831655993E-2</c:v>
                </c:pt>
                <c:pt idx="22">
                  <c:v>3.385178408051235E-2</c:v>
                </c:pt>
                <c:pt idx="23">
                  <c:v>3.0109489051094892E-2</c:v>
                </c:pt>
                <c:pt idx="24">
                  <c:v>3.4608378870673952E-2</c:v>
                </c:pt>
                <c:pt idx="25">
                  <c:v>4.0871934604904632E-2</c:v>
                </c:pt>
                <c:pt idx="26">
                  <c:v>6.630336058128973E-2</c:v>
                </c:pt>
                <c:pt idx="27">
                  <c:v>6.5514103730664242E-2</c:v>
                </c:pt>
                <c:pt idx="28">
                  <c:v>9.4717668488160295E-2</c:v>
                </c:pt>
                <c:pt idx="29">
                  <c:v>0.10756608933454877</c:v>
                </c:pt>
                <c:pt idx="30">
                  <c:v>0.11668185961713765</c:v>
                </c:pt>
                <c:pt idx="31">
                  <c:v>9.9634369287020116E-2</c:v>
                </c:pt>
                <c:pt idx="32">
                  <c:v>0.11580882352941177</c:v>
                </c:pt>
                <c:pt idx="33">
                  <c:v>0.11265004616805172</c:v>
                </c:pt>
                <c:pt idx="34">
                  <c:v>0.11049210770659239</c:v>
                </c:pt>
                <c:pt idx="35">
                  <c:v>0.10976744186046512</c:v>
                </c:pt>
                <c:pt idx="36">
                  <c:v>0.1431244057781367</c:v>
                </c:pt>
                <c:pt idx="37">
                  <c:v>0.15684498425517659</c:v>
                </c:pt>
                <c:pt idx="38" formatCode="0.000">
                  <c:v>0.17047290615273208</c:v>
                </c:pt>
                <c:pt idx="39" formatCode="0.000">
                  <c:v>0.18477462101389608</c:v>
                </c:pt>
                <c:pt idx="40" formatCode="0.000">
                  <c:v>0.19387561587975288</c:v>
                </c:pt>
                <c:pt idx="41" formatCode="0.000">
                  <c:v>0.201526664628249</c:v>
                </c:pt>
                <c:pt idx="42" formatCode="0.000">
                  <c:v>0.20781295769086713</c:v>
                </c:pt>
                <c:pt idx="43" formatCode="0.000">
                  <c:v>0.21242653010647386</c:v>
                </c:pt>
                <c:pt idx="44" formatCode="0.000">
                  <c:v>0.21585108134937978</c:v>
                </c:pt>
                <c:pt idx="45" formatCode="0.000">
                  <c:v>0.21808374765280214</c:v>
                </c:pt>
                <c:pt idx="46" formatCode="0.000">
                  <c:v>0.21955174413164064</c:v>
                </c:pt>
                <c:pt idx="47" formatCode="0.000">
                  <c:v>0.22068808051379307</c:v>
                </c:pt>
                <c:pt idx="48" formatCode="0.000">
                  <c:v>0.221423372048874</c:v>
                </c:pt>
                <c:pt idx="49" formatCode="0.000">
                  <c:v>0.22163968892851529</c:v>
                </c:pt>
                <c:pt idx="50" formatCode="0.000">
                  <c:v>0.22138647316993515</c:v>
                </c:pt>
                <c:pt idx="51" formatCode="0.000">
                  <c:v>0.2204983274149086</c:v>
                </c:pt>
                <c:pt idx="52" formatCode="0.000">
                  <c:v>0.21918497999552422</c:v>
                </c:pt>
                <c:pt idx="53" formatCode="0.000">
                  <c:v>0.21805925952839442</c:v>
                </c:pt>
                <c:pt idx="54" formatCode="0.000">
                  <c:v>0.21687018676922801</c:v>
                </c:pt>
                <c:pt idx="55" formatCode="0.000">
                  <c:v>0.21564347563002678</c:v>
                </c:pt>
                <c:pt idx="56" formatCode="0.000">
                  <c:v>0.21475088669883902</c:v>
                </c:pt>
                <c:pt idx="57" formatCode="0.000">
                  <c:v>0.21429231655757502</c:v>
                </c:pt>
                <c:pt idx="58" formatCode="0.000">
                  <c:v>0.21399035794657634</c:v>
                </c:pt>
                <c:pt idx="59" formatCode="0.000">
                  <c:v>0.2136266696090397</c:v>
                </c:pt>
                <c:pt idx="60" formatCode="0.000">
                  <c:v>0.21322826604158665</c:v>
                </c:pt>
                <c:pt idx="61" formatCode="0.000">
                  <c:v>0.21281536630711059</c:v>
                </c:pt>
                <c:pt idx="62" formatCode="0.000">
                  <c:v>0.21239076466884441</c:v>
                </c:pt>
                <c:pt idx="63" formatCode="0.000">
                  <c:v>0.21193177223614049</c:v>
                </c:pt>
                <c:pt idx="64" formatCode="0.000">
                  <c:v>0.21152270062121803</c:v>
                </c:pt>
                <c:pt idx="65" formatCode="0.000">
                  <c:v>0.21127128294765085</c:v>
                </c:pt>
                <c:pt idx="66" formatCode="0.000">
                  <c:v>0.21102392443937412</c:v>
                </c:pt>
                <c:pt idx="67" formatCode="0.000">
                  <c:v>0.2107587252778968</c:v>
                </c:pt>
                <c:pt idx="68" formatCode="0.000">
                  <c:v>0.21049462215418063</c:v>
                </c:pt>
                <c:pt idx="69" formatCode="0.000">
                  <c:v>0.2102422026074065</c:v>
                </c:pt>
                <c:pt idx="70" formatCode="0.000">
                  <c:v>0.2100030959450217</c:v>
                </c:pt>
                <c:pt idx="71" formatCode="0.000">
                  <c:v>0.20974789642006042</c:v>
                </c:pt>
                <c:pt idx="72" formatCode="0.000">
                  <c:v>0.20949715960615803</c:v>
                </c:pt>
                <c:pt idx="73" formatCode="0.000">
                  <c:v>0.20926886832041003</c:v>
                </c:pt>
                <c:pt idx="74" formatCode="0.000">
                  <c:v>0.20905452009278136</c:v>
                </c:pt>
                <c:pt idx="75" formatCode="0.000">
                  <c:v>0.2088235731568272</c:v>
                </c:pt>
                <c:pt idx="76" formatCode="0.000">
                  <c:v>0.20859923971770997</c:v>
                </c:pt>
                <c:pt idx="77" formatCode="0.000">
                  <c:v>0.20839296760769319</c:v>
                </c:pt>
                <c:pt idx="78" formatCode="0.000">
                  <c:v>0.20820213774220725</c:v>
                </c:pt>
                <c:pt idx="79" formatCode="0.000">
                  <c:v>0.20799520338926605</c:v>
                </c:pt>
                <c:pt idx="80" formatCode="0.000">
                  <c:v>0.20779412099367534</c:v>
                </c:pt>
                <c:pt idx="81" formatCode="0.000">
                  <c:v>0.20761250334316325</c:v>
                </c:pt>
                <c:pt idx="82" formatCode="0.000">
                  <c:v>0.20744967213343715</c:v>
                </c:pt>
                <c:pt idx="83" formatCode="0.000">
                  <c:v>0.20727970558133127</c:v>
                </c:pt>
                <c:pt idx="84" formatCode="0.000">
                  <c:v>0.20711578595440028</c:v>
                </c:pt>
                <c:pt idx="85" formatCode="0.000">
                  <c:v>0.20696238900544181</c:v>
                </c:pt>
                <c:pt idx="86" formatCode="0.000">
                  <c:v>0.20681726903445749</c:v>
                </c:pt>
                <c:pt idx="87" formatCode="0.000">
                  <c:v>0.20667951088370479</c:v>
                </c:pt>
                <c:pt idx="88" formatCode="0.000">
                  <c:v>0.20654896390446703</c:v>
                </c:pt>
                <c:pt idx="89" formatCode="0.000">
                  <c:v>0.20642643816647452</c:v>
                </c:pt>
                <c:pt idx="90" formatCode="0.000">
                  <c:v>0.20630919446001761</c:v>
                </c:pt>
                <c:pt idx="91" formatCode="0.000">
                  <c:v>0.20619816821975151</c:v>
                </c:pt>
                <c:pt idx="92" formatCode="0.000">
                  <c:v>0.2060929088360158</c:v>
                </c:pt>
                <c:pt idx="93" formatCode="0.000">
                  <c:v>0.20599612786645441</c:v>
                </c:pt>
                <c:pt idx="94" formatCode="0.000">
                  <c:v>0.20590541473119711</c:v>
                </c:pt>
                <c:pt idx="95" formatCode="0.000">
                  <c:v>0.20581837985935333</c:v>
                </c:pt>
                <c:pt idx="96" formatCode="0.000">
                  <c:v>0.20573765713619499</c:v>
                </c:pt>
                <c:pt idx="97" formatCode="0.000">
                  <c:v>0.20566363835601428</c:v>
                </c:pt>
                <c:pt idx="98" formatCode="0.000">
                  <c:v>0.20559480741129002</c:v>
                </c:pt>
                <c:pt idx="99" formatCode="0.000">
                  <c:v>0.20553143854609054</c:v>
                </c:pt>
                <c:pt idx="100" formatCode="0.000">
                  <c:v>0.20547031549462519</c:v>
                </c:pt>
                <c:pt idx="101" formatCode="0.000">
                  <c:v>0.20541431819207845</c:v>
                </c:pt>
                <c:pt idx="102" formatCode="0.000">
                  <c:v>0.20536354842496976</c:v>
                </c:pt>
                <c:pt idx="103" formatCode="0.000">
                  <c:v>0.20531829660823961</c:v>
                </c:pt>
                <c:pt idx="104" formatCode="0.000">
                  <c:v>0.20527730147468193</c:v>
                </c:pt>
                <c:pt idx="105" formatCode="0.000">
                  <c:v>0.20523729969979335</c:v>
                </c:pt>
                <c:pt idx="106" formatCode="0.000">
                  <c:v>0.2051961216055371</c:v>
                </c:pt>
                <c:pt idx="107" formatCode="0.000">
                  <c:v>0.20515738070295148</c:v>
                </c:pt>
                <c:pt idx="108" formatCode="0.000">
                  <c:v>0.2051225924246301</c:v>
                </c:pt>
                <c:pt idx="109" formatCode="0.000">
                  <c:v>0.2050930618950749</c:v>
                </c:pt>
                <c:pt idx="110" formatCode="0.000">
                  <c:v>0.20506938863532598</c:v>
                </c:pt>
                <c:pt idx="111" formatCode="0.000">
                  <c:v>0.20505089052529546</c:v>
                </c:pt>
                <c:pt idx="112" formatCode="0.000">
                  <c:v>0.20503826782942511</c:v>
                </c:pt>
                <c:pt idx="113" formatCode="0.000">
                  <c:v>0.20502701355293768</c:v>
                </c:pt>
                <c:pt idx="114" formatCode="0.000">
                  <c:v>0.20501735904733562</c:v>
                </c:pt>
                <c:pt idx="115" formatCode="0.000">
                  <c:v>0.2050077870729565</c:v>
                </c:pt>
                <c:pt idx="116" formatCode="0.000">
                  <c:v>0.20499853474339189</c:v>
                </c:pt>
                <c:pt idx="117" formatCode="0.000">
                  <c:v>0.20498991842864467</c:v>
                </c:pt>
                <c:pt idx="118" formatCode="0.000">
                  <c:v>0.20498332572731987</c:v>
                </c:pt>
                <c:pt idx="119" formatCode="0.000">
                  <c:v>0.2049805929043145</c:v>
                </c:pt>
                <c:pt idx="120" formatCode="0.000">
                  <c:v>0.20498040160642569</c:v>
                </c:pt>
                <c:pt idx="121" formatCode="0.000">
                  <c:v>0.20498218633645701</c:v>
                </c:pt>
                <c:pt idx="122" formatCode="0.000">
                  <c:v>0.20498758638670855</c:v>
                </c:pt>
                <c:pt idx="123" formatCode="0.000">
                  <c:v>0.2049945352517317</c:v>
                </c:pt>
                <c:pt idx="124" formatCode="0.000">
                  <c:v>0.20500085658710515</c:v>
                </c:pt>
                <c:pt idx="125" formatCode="0.000">
                  <c:v>0.20500578172419154</c:v>
                </c:pt>
                <c:pt idx="126" formatCode="0.000">
                  <c:v>0.20501400664629746</c:v>
                </c:pt>
                <c:pt idx="127" formatCode="0.000">
                  <c:v>0.2050240078983451</c:v>
                </c:pt>
                <c:pt idx="128" formatCode="0.000">
                  <c:v>0.20504192049288736</c:v>
                </c:pt>
                <c:pt idx="129" formatCode="0.000">
                  <c:v>0.20506383360702043</c:v>
                </c:pt>
                <c:pt idx="130" formatCode="0.000">
                  <c:v>0.20508798214592727</c:v>
                </c:pt>
                <c:pt idx="131" formatCode="0.000">
                  <c:v>0.20511374021276577</c:v>
                </c:pt>
                <c:pt idx="132" formatCode="0.000">
                  <c:v>0.2051384156771078</c:v>
                </c:pt>
                <c:pt idx="133" formatCode="0.000">
                  <c:v>0.20515784632864137</c:v>
                </c:pt>
                <c:pt idx="134" formatCode="0.000">
                  <c:v>0.20517828173235184</c:v>
                </c:pt>
                <c:pt idx="135" formatCode="0.000">
                  <c:v>0.20520088941017889</c:v>
                </c:pt>
                <c:pt idx="136" formatCode="0.000">
                  <c:v>0.2052285069777208</c:v>
                </c:pt>
                <c:pt idx="137" formatCode="0.000">
                  <c:v>0.20526440340215937</c:v>
                </c:pt>
                <c:pt idx="138" formatCode="0.000">
                  <c:v>0.20530446474495617</c:v>
                </c:pt>
                <c:pt idx="139" formatCode="0.000">
                  <c:v>0.20534527751745094</c:v>
                </c:pt>
                <c:pt idx="140" formatCode="0.000">
                  <c:v>0.20538443895353092</c:v>
                </c:pt>
                <c:pt idx="141" formatCode="0.000">
                  <c:v>0.20541810514652062</c:v>
                </c:pt>
                <c:pt idx="142" formatCode="0.000">
                  <c:v>0.20544888128617195</c:v>
                </c:pt>
                <c:pt idx="143" formatCode="0.000">
                  <c:v>0.20548108162001447</c:v>
                </c:pt>
                <c:pt idx="144" formatCode="0.000">
                  <c:v>#N/A</c:v>
                </c:pt>
                <c:pt idx="145" formatCode="0.000">
                  <c:v>#N/A</c:v>
                </c:pt>
                <c:pt idx="146" formatCode="0.000">
                  <c:v>#N/A</c:v>
                </c:pt>
                <c:pt idx="147" formatCode="0.000">
                  <c:v>#N/A</c:v>
                </c:pt>
                <c:pt idx="148" formatCode="0.000">
                  <c:v>#N/A</c:v>
                </c:pt>
                <c:pt idx="149" formatCode="0.000">
                  <c:v>#N/A</c:v>
                </c:pt>
                <c:pt idx="150" formatCode="0.000">
                  <c:v>#N/A</c:v>
                </c:pt>
                <c:pt idx="151" formatCode="0.000">
                  <c:v>#N/A</c:v>
                </c:pt>
                <c:pt idx="152" formatCode="0.000">
                  <c:v>#N/A</c:v>
                </c:pt>
                <c:pt idx="153" formatCode="0.000">
                  <c:v>#N/A</c:v>
                </c:pt>
                <c:pt idx="154" formatCode="0.000">
                  <c:v>#N/A</c:v>
                </c:pt>
                <c:pt idx="155" formatCode="0.000">
                  <c:v>#N/A</c:v>
                </c:pt>
                <c:pt idx="156" formatCode="0.000">
                  <c:v>#N/A</c:v>
                </c:pt>
                <c:pt idx="157" formatCode="0.000">
                  <c:v>#N/A</c:v>
                </c:pt>
                <c:pt idx="158" formatCode="0.000">
                  <c:v>#N/A</c:v>
                </c:pt>
                <c:pt idx="159" formatCode="0.000">
                  <c:v>#N/A</c:v>
                </c:pt>
                <c:pt idx="160" formatCode="0.000">
                  <c:v>#N/A</c:v>
                </c:pt>
                <c:pt idx="161" formatCode="0.000">
                  <c:v>#N/A</c:v>
                </c:pt>
                <c:pt idx="162" formatCode="0.000">
                  <c:v>#N/A</c:v>
                </c:pt>
                <c:pt idx="163" formatCode="0.000">
                  <c:v>#N/A</c:v>
                </c:pt>
                <c:pt idx="164" formatCode="0.000">
                  <c:v>#N/A</c:v>
                </c:pt>
                <c:pt idx="165" formatCode="0.000">
                  <c:v>#N/A</c:v>
                </c:pt>
                <c:pt idx="166" formatCode="0.000">
                  <c:v>#N/A</c:v>
                </c:pt>
                <c:pt idx="167" formatCode="0.000">
                  <c:v>#N/A</c:v>
                </c:pt>
                <c:pt idx="168" formatCode="0.000">
                  <c:v>#N/A</c:v>
                </c:pt>
                <c:pt idx="169" formatCode="0.000">
                  <c:v>#N/A</c:v>
                </c:pt>
                <c:pt idx="170" formatCode="0.000">
                  <c:v>#N/A</c:v>
                </c:pt>
                <c:pt idx="171" formatCode="0.000">
                  <c:v>#N/A</c:v>
                </c:pt>
                <c:pt idx="172" formatCode="0.000">
                  <c:v>#N/A</c:v>
                </c:pt>
                <c:pt idx="173" formatCode="0.000">
                  <c:v>#N/A</c:v>
                </c:pt>
                <c:pt idx="174" formatCode="0.000">
                  <c:v>#N/A</c:v>
                </c:pt>
                <c:pt idx="175" formatCode="0.000">
                  <c:v>#N/A</c:v>
                </c:pt>
                <c:pt idx="176" formatCode="0.000">
                  <c:v>#N/A</c:v>
                </c:pt>
                <c:pt idx="177" formatCode="0.000">
                  <c:v>#N/A</c:v>
                </c:pt>
                <c:pt idx="178" formatCode="0.000">
                  <c:v>#N/A</c:v>
                </c:pt>
                <c:pt idx="179" formatCode="0.000">
                  <c:v>#N/A</c:v>
                </c:pt>
                <c:pt idx="180" formatCode="0.000">
                  <c:v>#N/A</c:v>
                </c:pt>
                <c:pt idx="181" formatCode="0.000">
                  <c:v>#N/A</c:v>
                </c:pt>
                <c:pt idx="182" formatCode="0.000">
                  <c:v>#N/A</c:v>
                </c:pt>
                <c:pt idx="183" formatCode="0.000">
                  <c:v>#N/A</c:v>
                </c:pt>
              </c:numCache>
            </c:numRef>
          </c:val>
          <c:smooth val="0"/>
          <c:extLst xmlns:c15="http://schemas.microsoft.com/office/drawing/2012/chart">
            <c:ext xmlns:c16="http://schemas.microsoft.com/office/drawing/2014/chart" uri="{C3380CC4-5D6E-409C-BE32-E72D297353CC}">
              <c16:uniqueId val="{00000003-5790-4381-8DD8-D4FDB28CB0A1}"/>
            </c:ext>
          </c:extLst>
        </c:ser>
        <c:dLbls>
          <c:showLegendKey val="0"/>
          <c:showVal val="0"/>
          <c:showCatName val="0"/>
          <c:showSerName val="0"/>
          <c:showPercent val="0"/>
          <c:showBubbleSize val="0"/>
        </c:dLbls>
        <c:smooth val="0"/>
        <c:axId val="1625834416"/>
        <c:axId val="1625828656"/>
        <c:extLst/>
      </c:lineChart>
      <c:dateAx>
        <c:axId val="162583441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28656"/>
        <c:crosses val="autoZero"/>
        <c:auto val="1"/>
        <c:lblOffset val="100"/>
        <c:baseTimeUnit val="months"/>
        <c:majorUnit val="24"/>
        <c:majorTimeUnit val="months"/>
      </c:dateAx>
      <c:valAx>
        <c:axId val="1625828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34416"/>
        <c:crosses val="autoZero"/>
        <c:crossBetween val="between"/>
      </c:valAx>
      <c:spPr>
        <a:noFill/>
        <a:ln>
          <a:noFill/>
        </a:ln>
        <a:effectLst/>
      </c:spPr>
    </c:plotArea>
    <c:legend>
      <c:legendPos val="r"/>
      <c:layout>
        <c:manualLayout>
          <c:xMode val="edge"/>
          <c:yMode val="edge"/>
          <c:x val="0.64406889763779529"/>
          <c:y val="0.636965552316341"/>
          <c:w val="0.32537554680664915"/>
          <c:h val="0.23356564858458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14E-2"/>
          <c:y val="9.22722029988466E-2"/>
          <c:w val="0.90573797025371827"/>
          <c:h val="0.78480596499831967"/>
        </c:manualLayout>
      </c:layout>
      <c:lineChart>
        <c:grouping val="standard"/>
        <c:varyColors val="0"/>
        <c:ser>
          <c:idx val="2"/>
          <c:order val="0"/>
          <c:tx>
            <c:strRef>
              <c:f>'Other data &gt;&gt;&gt;'!$T$4</c:f>
              <c:strCache>
                <c:ptCount val="1"/>
                <c:pt idx="0">
                  <c:v>ARR % (R=0.04)</c:v>
                </c:pt>
              </c:strCache>
            </c:strRef>
          </c:tx>
          <c:spPr>
            <a:ln w="28575" cap="rnd">
              <a:solidFill>
                <a:schemeClr val="accent3"/>
              </a:solidFill>
              <a:round/>
            </a:ln>
            <a:effectLst/>
          </c:spPr>
          <c:marker>
            <c:symbol val="none"/>
          </c:marker>
          <c:cat>
            <c:numRef>
              <c:f>'Other data &gt;&gt;&gt;'!$A$9:$A$188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'Other data &gt;&gt;&gt;'!$T$9:$T$188</c:f>
              <c:numCache>
                <c:formatCode>0.00</c:formatCode>
                <c:ptCount val="180"/>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10.132814602110837</c:v>
                </c:pt>
                <c:pt idx="35">
                  <c:v>10.416213204749287</c:v>
                </c:pt>
                <c:pt idx="36">
                  <c:v>10.39588056697016</c:v>
                </c:pt>
                <c:pt idx="37">
                  <c:v>10.328623264381237</c:v>
                </c:pt>
                <c:pt idx="38">
                  <c:v>10.196674920247164</c:v>
                </c:pt>
                <c:pt idx="39">
                  <c:v>10.024559829229126</c:v>
                </c:pt>
                <c:pt idx="40">
                  <c:v>9.8482362693423386</c:v>
                </c:pt>
                <c:pt idx="41">
                  <c:v>9.6742052599280512</c:v>
                </c:pt>
                <c:pt idx="42">
                  <c:v>9.5107757995886235</c:v>
                </c:pt>
                <c:pt idx="43">
                  <c:v>9.3930150528177094</c:v>
                </c:pt>
                <c:pt idx="44">
                  <c:v>9.2937132610256938</c:v>
                </c:pt>
                <c:pt idx="45">
                  <c:v>9.1709419659659357</c:v>
                </c:pt>
                <c:pt idx="46">
                  <c:v>9.0145697273341803</c:v>
                </c:pt>
                <c:pt idx="47">
                  <c:v>8.8261741346922928</c:v>
                </c:pt>
                <c:pt idx="48">
                  <c:v>8.6192026592580042</c:v>
                </c:pt>
                <c:pt idx="49">
                  <c:v>8.4526359771827195</c:v>
                </c:pt>
                <c:pt idx="50">
                  <c:v>8.2896207106120112</c:v>
                </c:pt>
                <c:pt idx="51">
                  <c:v>8.1323715239940544</c:v>
                </c:pt>
                <c:pt idx="52">
                  <c:v>8.0021709535461163</c:v>
                </c:pt>
                <c:pt idx="53">
                  <c:v>7.9061853928880126</c:v>
                </c:pt>
                <c:pt idx="54">
                  <c:v>7.8405949390494145</c:v>
                </c:pt>
                <c:pt idx="55">
                  <c:v>7.782030111284751</c:v>
                </c:pt>
                <c:pt idx="56">
                  <c:v>7.7250220597957631</c:v>
                </c:pt>
                <c:pt idx="57">
                  <c:v>7.6692745709127816</c:v>
                </c:pt>
                <c:pt idx="58">
                  <c:v>7.6116969559984007</c:v>
                </c:pt>
                <c:pt idx="59">
                  <c:v>7.5569548483255211</c:v>
                </c:pt>
                <c:pt idx="60">
                  <c:v>7.5088875233124472</c:v>
                </c:pt>
                <c:pt idx="61">
                  <c:v>7.4748114757099966</c:v>
                </c:pt>
                <c:pt idx="62">
                  <c:v>7.439407089205103</c:v>
                </c:pt>
                <c:pt idx="63">
                  <c:v>7.4068743992895243</c:v>
                </c:pt>
                <c:pt idx="64">
                  <c:v>7.3763682572328042</c:v>
                </c:pt>
                <c:pt idx="65">
                  <c:v>7.3474750686849184</c:v>
                </c:pt>
                <c:pt idx="66">
                  <c:v>7.3174599678341075</c:v>
                </c:pt>
                <c:pt idx="67">
                  <c:v>7.290007441596754</c:v>
                </c:pt>
                <c:pt idx="68">
                  <c:v>7.2647347918828693</c:v>
                </c:pt>
                <c:pt idx="69">
                  <c:v>7.2417661053574527</c:v>
                </c:pt>
                <c:pt idx="70">
                  <c:v>7.2173436608062174</c:v>
                </c:pt>
                <c:pt idx="71">
                  <c:v>7.1953145513596573</c:v>
                </c:pt>
                <c:pt idx="72">
                  <c:v>7.1751086746097386</c:v>
                </c:pt>
                <c:pt idx="73">
                  <c:v>7.1565355767067826</c:v>
                </c:pt>
                <c:pt idx="74">
                  <c:v>7.1363188008986231</c:v>
                </c:pt>
                <c:pt idx="75">
                  <c:v>7.1181028453638611</c:v>
                </c:pt>
                <c:pt idx="76">
                  <c:v>7.1016961573943593</c:v>
                </c:pt>
                <c:pt idx="77">
                  <c:v>7.0869414732293468</c:v>
                </c:pt>
                <c:pt idx="78">
                  <c:v>7.0708373429190949</c:v>
                </c:pt>
                <c:pt idx="79">
                  <c:v>7.0573742147411584</c:v>
                </c:pt>
                <c:pt idx="80">
                  <c:v>7.0447186430997446</c:v>
                </c:pt>
                <c:pt idx="81">
                  <c:v>7.0330629672682878</c:v>
                </c:pt>
                <c:pt idx="82">
                  <c:v>7.0224573775075498</c:v>
                </c:pt>
                <c:pt idx="83">
                  <c:v>7.0126701933917275</c:v>
                </c:pt>
                <c:pt idx="84">
                  <c:v>7.0036654180109572</c:v>
                </c:pt>
                <c:pt idx="85">
                  <c:v>6.9954639557783977</c:v>
                </c:pt>
                <c:pt idx="86">
                  <c:v>6.9880012542965284</c:v>
                </c:pt>
                <c:pt idx="87">
                  <c:v>6.9812262885312713</c:v>
                </c:pt>
                <c:pt idx="88">
                  <c:v>6.9751378002114501</c:v>
                </c:pt>
                <c:pt idx="89">
                  <c:v>6.9698687776965107</c:v>
                </c:pt>
                <c:pt idx="90">
                  <c:v>6.9654825388776924</c:v>
                </c:pt>
                <c:pt idx="91">
                  <c:v>6.9616873825691155</c:v>
                </c:pt>
                <c:pt idx="92">
                  <c:v>6.9584982134651918</c:v>
                </c:pt>
                <c:pt idx="93">
                  <c:v>6.9558945901336209</c:v>
                </c:pt>
                <c:pt idx="94">
                  <c:v>6.9538790932636072</c:v>
                </c:pt>
                <c:pt idx="95">
                  <c:v>6.9523808869080002</c:v>
                </c:pt>
                <c:pt idx="96">
                  <c:v>6.9514198494898993</c:v>
                </c:pt>
                <c:pt idx="97">
                  <c:v>6.9510400267804906</c:v>
                </c:pt>
                <c:pt idx="98">
                  <c:v>6.9512627977056436</c:v>
                </c:pt>
                <c:pt idx="99">
                  <c:v>6.9519255607332102</c:v>
                </c:pt>
                <c:pt idx="100">
                  <c:v>6.9529775402957519</c:v>
                </c:pt>
                <c:pt idx="101">
                  <c:v>6.9543519791431816</c:v>
                </c:pt>
                <c:pt idx="102">
                  <c:v>6.955852300336419</c:v>
                </c:pt>
                <c:pt idx="103">
                  <c:v>6.9576942231286241</c:v>
                </c:pt>
                <c:pt idx="104">
                  <c:v>6.9599189951753484</c:v>
                </c:pt>
                <c:pt idx="105">
                  <c:v>6.962450711994089</c:v>
                </c:pt>
                <c:pt idx="106">
                  <c:v>6.9653373229482041</c:v>
                </c:pt>
                <c:pt idx="107">
                  <c:v>6.9685110457445942</c:v>
                </c:pt>
                <c:pt idx="108">
                  <c:v>6.9720290286227158</c:v>
                </c:pt>
                <c:pt idx="109">
                  <c:v>6.9758140323430764</c:v>
                </c:pt>
                <c:pt idx="110">
                  <c:v>6.9798694739136451</c:v>
                </c:pt>
                <c:pt idx="111">
                  <c:v>6.984174658185176</c:v>
                </c:pt>
                <c:pt idx="112">
                  <c:v>6.9887287309890898</c:v>
                </c:pt>
                <c:pt idx="113">
                  <c:v>6.9935158874539143</c:v>
                </c:pt>
                <c:pt idx="114">
                  <c:v>6.9985241274706684</c:v>
                </c:pt>
                <c:pt idx="115">
                  <c:v>7.0037999208349833</c:v>
                </c:pt>
                <c:pt idx="116">
                  <c:v>7.0092494329650208</c:v>
                </c:pt>
                <c:pt idx="117">
                  <c:v>7.014893349948002</c:v>
                </c:pt>
                <c:pt idx="118">
                  <c:v>7.0207585506546009</c:v>
                </c:pt>
                <c:pt idx="119">
                  <c:v>7.0267846479471325</c:v>
                </c:pt>
                <c:pt idx="120">
                  <c:v>7.0329645203940627</c:v>
                </c:pt>
                <c:pt idx="121">
                  <c:v>7.0393298726829245</c:v>
                </c:pt>
                <c:pt idx="122">
                  <c:v>7.045853006247123</c:v>
                </c:pt>
                <c:pt idx="123">
                  <c:v>7.0525353869470928</c:v>
                </c:pt>
                <c:pt idx="124">
                  <c:v>7.0593442130919914</c:v>
                </c:pt>
                <c:pt idx="125">
                  <c:v>7.0663412617497414</c:v>
                </c:pt>
                <c:pt idx="126">
                  <c:v>7.0734234756706993</c:v>
                </c:pt>
                <c:pt idx="127">
                  <c:v>7.0806256927788302</c:v>
                </c:pt>
                <c:pt idx="128">
                  <c:v>7.0879842874355292</c:v>
                </c:pt>
                <c:pt idx="129">
                  <c:v>7.0954324532805852</c:v>
                </c:pt>
                <c:pt idx="130">
                  <c:v>7.1030411961710742</c:v>
                </c:pt>
                <c:pt idx="131">
                  <c:v>7.1107285327758367</c:v>
                </c:pt>
                <c:pt idx="132">
                  <c:v>7.1185620200544628</c:v>
                </c:pt>
                <c:pt idx="133">
                  <c:v>7.1264740419288479</c:v>
                </c:pt>
                <c:pt idx="134">
                  <c:v>7.1344664811960339</c:v>
                </c:pt>
                <c:pt idx="135">
                  <c:v>7.1425387796511357</c:v>
                </c:pt>
                <c:pt idx="136">
                  <c:v>7.1506857225584914</c:v>
                </c:pt>
                <c:pt idx="137">
                  <c:v>7.1589163817327073</c:v>
                </c:pt>
                <c:pt idx="138">
                  <c:v>7.1672264320283556</c:v>
                </c:pt>
                <c:pt idx="139">
                  <c:v>7.1755958653381624</c:v>
                </c:pt>
                <c:pt idx="140">
                  <c:v>7.1840501182492629</c:v>
                </c:pt>
                <c:pt idx="141">
                  <c:v>7.1922978897962464</c:v>
                </c:pt>
                <c:pt idx="142">
                  <c:v>7.1998763724493173</c:v>
                </c:pt>
                <c:pt idx="143">
                  <c:v>7.207499039060961</c:v>
                </c:pt>
                <c:pt idx="144">
                  <c:v>7.2151211577438961</c:v>
                </c:pt>
                <c:pt idx="145">
                  <c:v>7.2228723378530653</c:v>
                </c:pt>
                <c:pt idx="146">
                  <c:v>7.2306803328659628</c:v>
                </c:pt>
                <c:pt idx="147">
                  <c:v>7.2385205005140616</c:v>
                </c:pt>
                <c:pt idx="148">
                  <c:v>7.2462298147080828</c:v>
                </c:pt>
                <c:pt idx="149">
                  <c:v>7.2540113242971289</c:v>
                </c:pt>
                <c:pt idx="150">
                  <c:v>7.2618737187536349</c:v>
                </c:pt>
                <c:pt idx="151">
                  <c:v>7.269841689669434</c:v>
                </c:pt>
                <c:pt idx="152">
                  <c:v>7.2778687844518499</c:v>
                </c:pt>
                <c:pt idx="153">
                  <c:v>7.2859283592979933</c:v>
                </c:pt>
                <c:pt idx="154">
                  <c:v>7.294076031694261</c:v>
                </c:pt>
                <c:pt idx="155">
                  <c:v>7.3022804913301718</c:v>
                </c:pt>
                <c:pt idx="156">
                  <c:v>7.3104081937166718</c:v>
                </c:pt>
                <c:pt idx="157">
                  <c:v>7.3186324565578014</c:v>
                </c:pt>
                <c:pt idx="158">
                  <c:v>7.3268526343205194</c:v>
                </c:pt>
                <c:pt idx="159">
                  <c:v>7.3351025909506093</c:v>
                </c:pt>
                <c:pt idx="160">
                  <c:v>7.3433544945361167</c:v>
                </c:pt>
                <c:pt idx="161">
                  <c:v>7.3516397980345145</c:v>
                </c:pt>
                <c:pt idx="162">
                  <c:v>7.3599543512714103</c:v>
                </c:pt>
                <c:pt idx="163">
                  <c:v>7.3683275446125256</c:v>
                </c:pt>
                <c:pt idx="164">
                  <c:v>7.3767336649977819</c:v>
                </c:pt>
                <c:pt idx="165">
                  <c:v>7.3851897813511798</c:v>
                </c:pt>
                <c:pt idx="166">
                  <c:v>7.3936554389927194</c:v>
                </c:pt>
                <c:pt idx="167">
                  <c:v>7.4021936283029248</c:v>
                </c:pt>
                <c:pt idx="168">
                  <c:v>7.4108860205920593</c:v>
                </c:pt>
                <c:pt idx="169">
                  <c:v>7.4195742593465939</c:v>
                </c:pt>
                <c:pt idx="170">
                  <c:v>7.428322303772851</c:v>
                </c:pt>
                <c:pt idx="171">
                  <c:v>7.4370415232949094</c:v>
                </c:pt>
                <c:pt idx="172">
                  <c:v>7.4457962304521574</c:v>
                </c:pt>
                <c:pt idx="173">
                  <c:v>7.4545312369836081</c:v>
                </c:pt>
                <c:pt idx="174">
                  <c:v>7.4632565254504142</c:v>
                </c:pt>
                <c:pt idx="175">
                  <c:v>7.4721007349901267</c:v>
                </c:pt>
                <c:pt idx="176">
                  <c:v>7.4810346773864804</c:v>
                </c:pt>
                <c:pt idx="177">
                  <c:v>7.4899826209951534</c:v>
                </c:pt>
                <c:pt idx="178">
                  <c:v>7.4989082977975796</c:v>
                </c:pt>
                <c:pt idx="179">
                  <c:v>7.5078513033124405</c:v>
                </c:pt>
              </c:numCache>
            </c:numRef>
          </c:val>
          <c:smooth val="0"/>
          <c:extLst>
            <c:ext xmlns:c16="http://schemas.microsoft.com/office/drawing/2014/chart" uri="{C3380CC4-5D6E-409C-BE32-E72D297353CC}">
              <c16:uniqueId val="{00000002-5580-4461-9514-3C83FA87E70C}"/>
            </c:ext>
          </c:extLst>
        </c:ser>
        <c:ser>
          <c:idx val="3"/>
          <c:order val="1"/>
          <c:tx>
            <c:strRef>
              <c:f>'Other data &gt;&gt;&gt;'!$U$4</c:f>
              <c:strCache>
                <c:ptCount val="1"/>
                <c:pt idx="0">
                  <c:v>ARR % (R=0.05)</c:v>
                </c:pt>
              </c:strCache>
            </c:strRef>
          </c:tx>
          <c:spPr>
            <a:ln w="28575" cap="rnd">
              <a:solidFill>
                <a:schemeClr val="accent4"/>
              </a:solidFill>
              <a:round/>
            </a:ln>
            <a:effectLst/>
          </c:spPr>
          <c:marker>
            <c:symbol val="none"/>
          </c:marker>
          <c:cat>
            <c:numRef>
              <c:f>'Other data &gt;&gt;&gt;'!$A$9:$A$188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'Other data &gt;&gt;&gt;'!$U$9:$U$188</c:f>
              <c:numCache>
                <c:formatCode>0.00</c:formatCode>
                <c:ptCount val="180"/>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10.110449046803563</c:v>
                </c:pt>
                <c:pt idx="35">
                  <c:v>10.371923675759987</c:v>
                </c:pt>
                <c:pt idx="36">
                  <c:v>10.332036200685678</c:v>
                </c:pt>
                <c:pt idx="37">
                  <c:v>10.247205135334616</c:v>
                </c:pt>
                <c:pt idx="38">
                  <c:v>10.099977766994412</c:v>
                </c:pt>
                <c:pt idx="39">
                  <c:v>9.9147956894542357</c:v>
                </c:pt>
                <c:pt idx="40">
                  <c:v>9.7272158531053989</c:v>
                </c:pt>
                <c:pt idx="41">
                  <c:v>9.5435376268221788</c:v>
                </c:pt>
                <c:pt idx="42">
                  <c:v>9.3718191226038954</c:v>
                </c:pt>
                <c:pt idx="43">
                  <c:v>9.2464279104710076</c:v>
                </c:pt>
                <c:pt idx="44">
                  <c:v>9.1403759326267249</c:v>
                </c:pt>
                <c:pt idx="45">
                  <c:v>9.0123261116612525</c:v>
                </c:pt>
                <c:pt idx="46">
                  <c:v>8.8522998566837288</c:v>
                </c:pt>
                <c:pt idx="47">
                  <c:v>8.6618271625632453</c:v>
                </c:pt>
                <c:pt idx="48">
                  <c:v>8.454062937228338</c:v>
                </c:pt>
                <c:pt idx="49">
                  <c:v>8.2867692475384214</c:v>
                </c:pt>
                <c:pt idx="50">
                  <c:v>8.1236953548071078</c:v>
                </c:pt>
                <c:pt idx="51">
                  <c:v>7.9669399553063922</c:v>
                </c:pt>
                <c:pt idx="52">
                  <c:v>7.8372680358750078</c:v>
                </c:pt>
                <c:pt idx="53">
                  <c:v>7.7416248409236852</c:v>
                </c:pt>
                <c:pt idx="54">
                  <c:v>7.6761983791608976</c:v>
                </c:pt>
                <c:pt idx="55">
                  <c:v>7.6180577635863331</c:v>
                </c:pt>
                <c:pt idx="56">
                  <c:v>7.5618101535325808</c:v>
                </c:pt>
                <c:pt idx="57">
                  <c:v>7.5071312454531567</c:v>
                </c:pt>
                <c:pt idx="58">
                  <c:v>7.4509635631089042</c:v>
                </c:pt>
                <c:pt idx="59">
                  <c:v>7.3978442133322346</c:v>
                </c:pt>
                <c:pt idx="60">
                  <c:v>7.3515038485104638</c:v>
                </c:pt>
                <c:pt idx="61">
                  <c:v>7.319084115371596</c:v>
                </c:pt>
                <c:pt idx="62">
                  <c:v>7.2855635426580552</c:v>
                </c:pt>
                <c:pt idx="63">
                  <c:v>7.2550348334133536</c:v>
                </c:pt>
                <c:pt idx="64">
                  <c:v>7.226649670106009</c:v>
                </c:pt>
                <c:pt idx="65">
                  <c:v>7.1999879196264329</c:v>
                </c:pt>
                <c:pt idx="66">
                  <c:v>7.1723509932306149</c:v>
                </c:pt>
                <c:pt idx="67">
                  <c:v>7.1473360058115327</c:v>
                </c:pt>
                <c:pt idx="68">
                  <c:v>7.1245535481256752</c:v>
                </c:pt>
                <c:pt idx="69">
                  <c:v>7.1041135681579446</c:v>
                </c:pt>
                <c:pt idx="70">
                  <c:v>7.082320981598123</c:v>
                </c:pt>
                <c:pt idx="71">
                  <c:v>7.0629349433174911</c:v>
                </c:pt>
                <c:pt idx="72">
                  <c:v>7.0453899086605301</c:v>
                </c:pt>
                <c:pt idx="73">
                  <c:v>7.0294890900911042</c:v>
                </c:pt>
                <c:pt idx="74">
                  <c:v>7.0120046423055324</c:v>
                </c:pt>
                <c:pt idx="75">
                  <c:v>6.9965104810282783</c:v>
                </c:pt>
                <c:pt idx="76">
                  <c:v>6.9828127554691175</c:v>
                </c:pt>
                <c:pt idx="77">
                  <c:v>6.9707500834698273</c:v>
                </c:pt>
                <c:pt idx="78">
                  <c:v>6.9573646371994124</c:v>
                </c:pt>
                <c:pt idx="79">
                  <c:v>6.9465771170822466</c:v>
                </c:pt>
                <c:pt idx="80">
                  <c:v>6.9365796619938553</c:v>
                </c:pt>
                <c:pt idx="81">
                  <c:v>6.9275576024045158</c:v>
                </c:pt>
                <c:pt idx="82">
                  <c:v>6.9195556354428804</c:v>
                </c:pt>
                <c:pt idx="83">
                  <c:v>6.9123432486341168</c:v>
                </c:pt>
                <c:pt idx="84">
                  <c:v>6.9058805188056214</c:v>
                </c:pt>
                <c:pt idx="85">
                  <c:v>6.9001882929689824</c:v>
                </c:pt>
                <c:pt idx="86">
                  <c:v>6.8951984803316462</c:v>
                </c:pt>
                <c:pt idx="87">
                  <c:v>6.8908601654227315</c:v>
                </c:pt>
                <c:pt idx="88">
                  <c:v>6.8871679719307188</c:v>
                </c:pt>
                <c:pt idx="89">
                  <c:v>6.8842541840554148</c:v>
                </c:pt>
                <c:pt idx="90">
                  <c:v>6.8821796430858075</c:v>
                </c:pt>
                <c:pt idx="91">
                  <c:v>6.8806546002006792</c:v>
                </c:pt>
                <c:pt idx="92">
                  <c:v>6.8796909397653145</c:v>
                </c:pt>
                <c:pt idx="93">
                  <c:v>6.879271082315717</c:v>
                </c:pt>
                <c:pt idx="94">
                  <c:v>6.8793950986436236</c:v>
                </c:pt>
                <c:pt idx="95">
                  <c:v>6.8799932021995494</c:v>
                </c:pt>
                <c:pt idx="96">
                  <c:v>6.8810849419104025</c:v>
                </c:pt>
                <c:pt idx="97">
                  <c:v>6.8827118482370793</c:v>
                </c:pt>
                <c:pt idx="98">
                  <c:v>6.8848967931080844</c:v>
                </c:pt>
                <c:pt idx="99">
                  <c:v>6.8874769299793011</c:v>
                </c:pt>
                <c:pt idx="100">
                  <c:v>6.8904045530464542</c:v>
                </c:pt>
                <c:pt idx="101">
                  <c:v>6.8936118112919047</c:v>
                </c:pt>
                <c:pt idx="102">
                  <c:v>6.8969043277443944</c:v>
                </c:pt>
                <c:pt idx="103">
                  <c:v>6.9004937012714143</c:v>
                </c:pt>
                <c:pt idx="104">
                  <c:v>6.9044249476618642</c:v>
                </c:pt>
                <c:pt idx="105">
                  <c:v>6.9086210238141019</c:v>
                </c:pt>
                <c:pt idx="106">
                  <c:v>6.9131306851590706</c:v>
                </c:pt>
                <c:pt idx="107">
                  <c:v>6.9178863991276485</c:v>
                </c:pt>
                <c:pt idx="108">
                  <c:v>6.9229449824317246</c:v>
                </c:pt>
                <c:pt idx="109">
                  <c:v>6.9282318737431554</c:v>
                </c:pt>
                <c:pt idx="110">
                  <c:v>6.9337494184170048</c:v>
                </c:pt>
                <c:pt idx="111">
                  <c:v>6.9394785340542091</c:v>
                </c:pt>
                <c:pt idx="112">
                  <c:v>6.9454179870284642</c:v>
                </c:pt>
                <c:pt idx="113">
                  <c:v>6.9515541656852378</c:v>
                </c:pt>
                <c:pt idx="114">
                  <c:v>6.9578741762353662</c:v>
                </c:pt>
                <c:pt idx="115">
                  <c:v>6.9644265744463656</c:v>
                </c:pt>
                <c:pt idx="116">
                  <c:v>6.9711167988014235</c:v>
                </c:pt>
                <c:pt idx="117">
                  <c:v>6.9779675515169748</c:v>
                </c:pt>
                <c:pt idx="118">
                  <c:v>6.9850056836911696</c:v>
                </c:pt>
                <c:pt idx="119">
                  <c:v>6.9921715345417876</c:v>
                </c:pt>
                <c:pt idx="120">
                  <c:v>6.9994590412189046</c:v>
                </c:pt>
                <c:pt idx="121">
                  <c:v>7.0068995131702181</c:v>
                </c:pt>
                <c:pt idx="122">
                  <c:v>7.0144669780173006</c:v>
                </c:pt>
                <c:pt idx="123">
                  <c:v>7.022163740421151</c:v>
                </c:pt>
                <c:pt idx="124">
                  <c:v>7.0299561665341876</c:v>
                </c:pt>
                <c:pt idx="125">
                  <c:v>7.0379079983068191</c:v>
                </c:pt>
                <c:pt idx="126">
                  <c:v>7.0459159960284063</c:v>
                </c:pt>
                <c:pt idx="127">
                  <c:v>7.0540201590936542</c:v>
                </c:pt>
                <c:pt idx="128">
                  <c:v>7.0622511055591488</c:v>
                </c:pt>
                <c:pt idx="129">
                  <c:v>7.0705449430235054</c:v>
                </c:pt>
                <c:pt idx="130">
                  <c:v>7.0789744765523288</c:v>
                </c:pt>
                <c:pt idx="131">
                  <c:v>7.0874581223090312</c:v>
                </c:pt>
                <c:pt idx="132">
                  <c:v>7.0960630474514428</c:v>
                </c:pt>
                <c:pt idx="133">
                  <c:v>7.1047217487027288</c:v>
                </c:pt>
                <c:pt idx="134">
                  <c:v>7.1134384152450023</c:v>
                </c:pt>
                <c:pt idx="135">
                  <c:v>7.122214016611883</c:v>
                </c:pt>
                <c:pt idx="136">
                  <c:v>7.1310404341255769</c:v>
                </c:pt>
                <c:pt idx="137">
                  <c:v>7.1399312096715883</c:v>
                </c:pt>
                <c:pt idx="138">
                  <c:v>7.1488811563342933</c:v>
                </c:pt>
                <c:pt idx="139">
                  <c:v>7.1578698645016328</c:v>
                </c:pt>
                <c:pt idx="140">
                  <c:v>7.166923413354068</c:v>
                </c:pt>
                <c:pt idx="141">
                  <c:v>7.1757518728553906</c:v>
                </c:pt>
                <c:pt idx="142">
                  <c:v>7.1838948700993193</c:v>
                </c:pt>
                <c:pt idx="143">
                  <c:v>7.1920634510470203</c:v>
                </c:pt>
                <c:pt idx="144">
                  <c:v>7.20021481777927</c:v>
                </c:pt>
                <c:pt idx="145">
                  <c:v>7.2084764725132473</c:v>
                </c:pt>
                <c:pt idx="146">
                  <c:v>7.2167792407350886</c:v>
                </c:pt>
                <c:pt idx="147">
                  <c:v>7.2250990392923162</c:v>
                </c:pt>
                <c:pt idx="148">
                  <c:v>7.2332711969177765</c:v>
                </c:pt>
                <c:pt idx="149">
                  <c:v>7.2415001521737556</c:v>
                </c:pt>
                <c:pt idx="150">
                  <c:v>7.2497968058603348</c:v>
                </c:pt>
                <c:pt idx="151">
                  <c:v>7.2581832142318996</c:v>
                </c:pt>
                <c:pt idx="152">
                  <c:v>7.2666155720158283</c:v>
                </c:pt>
                <c:pt idx="153">
                  <c:v>7.2750659250630436</c:v>
                </c:pt>
                <c:pt idx="154">
                  <c:v>7.2835936151027374</c:v>
                </c:pt>
                <c:pt idx="155">
                  <c:v>7.2921640950782338</c:v>
                </c:pt>
                <c:pt idx="156">
                  <c:v>7.3006451769913969</c:v>
                </c:pt>
                <c:pt idx="157">
                  <c:v>7.3092118426475299</c:v>
                </c:pt>
                <c:pt idx="158">
                  <c:v>7.3177628207527867</c:v>
                </c:pt>
                <c:pt idx="159">
                  <c:v>7.3263321547123086</c:v>
                </c:pt>
                <c:pt idx="160">
                  <c:v>7.3348937235899054</c:v>
                </c:pt>
                <c:pt idx="161">
                  <c:v>7.3434779397105858</c:v>
                </c:pt>
                <c:pt idx="162">
                  <c:v>7.3520801043127415</c:v>
                </c:pt>
                <c:pt idx="163">
                  <c:v>7.3607309881944971</c:v>
                </c:pt>
                <c:pt idx="164">
                  <c:v>7.3694063311996958</c:v>
                </c:pt>
                <c:pt idx="165">
                  <c:v>7.3781227399680107</c:v>
                </c:pt>
                <c:pt idx="166">
                  <c:v>7.3868379444452339</c:v>
                </c:pt>
                <c:pt idx="167">
                  <c:v>7.3956185892777011</c:v>
                </c:pt>
                <c:pt idx="168">
                  <c:v>7.4045448409731929</c:v>
                </c:pt>
                <c:pt idx="169">
                  <c:v>7.4134587090556634</c:v>
                </c:pt>
                <c:pt idx="170">
                  <c:v>7.4224248117042055</c:v>
                </c:pt>
                <c:pt idx="171">
                  <c:v>7.4313543504324571</c:v>
                </c:pt>
                <c:pt idx="172">
                  <c:v>7.4403126081621096</c:v>
                </c:pt>
                <c:pt idx="173">
                  <c:v>7.4492437328773047</c:v>
                </c:pt>
                <c:pt idx="174">
                  <c:v>7.4581592964551842</c:v>
                </c:pt>
                <c:pt idx="175">
                  <c:v>7.4671866799611832</c:v>
                </c:pt>
                <c:pt idx="176">
                  <c:v>7.4762954319543686</c:v>
                </c:pt>
                <c:pt idx="177">
                  <c:v>7.4854138537062154</c:v>
                </c:pt>
                <c:pt idx="178">
                  <c:v>7.4945035337500325</c:v>
                </c:pt>
                <c:pt idx="179">
                  <c:v>7.5036060877797981</c:v>
                </c:pt>
              </c:numCache>
            </c:numRef>
          </c:val>
          <c:smooth val="0"/>
          <c:extLst>
            <c:ext xmlns:c16="http://schemas.microsoft.com/office/drawing/2014/chart" uri="{C3380CC4-5D6E-409C-BE32-E72D297353CC}">
              <c16:uniqueId val="{00000003-5580-4461-9514-3C83FA87E70C}"/>
            </c:ext>
          </c:extLst>
        </c:ser>
        <c:ser>
          <c:idx val="4"/>
          <c:order val="2"/>
          <c:tx>
            <c:strRef>
              <c:f>'Other data &gt;&gt;&gt;'!$V$4</c:f>
              <c:strCache>
                <c:ptCount val="1"/>
                <c:pt idx="0">
                  <c:v>ARR % (R=0.03)</c:v>
                </c:pt>
              </c:strCache>
            </c:strRef>
          </c:tx>
          <c:spPr>
            <a:ln w="28575" cap="rnd">
              <a:solidFill>
                <a:schemeClr val="accent5"/>
              </a:solidFill>
              <a:round/>
            </a:ln>
            <a:effectLst/>
          </c:spPr>
          <c:marker>
            <c:symbol val="none"/>
          </c:marker>
          <c:cat>
            <c:numRef>
              <c:f>'Other data &gt;&gt;&gt;'!$A$9:$A$188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'Other data &gt;&gt;&gt;'!$V$9:$V$188</c:f>
              <c:numCache>
                <c:formatCode>0.00</c:formatCode>
                <c:ptCount val="180"/>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10.155180157418112</c:v>
                </c:pt>
                <c:pt idx="35">
                  <c:v>10.460965565915842</c:v>
                </c:pt>
                <c:pt idx="36">
                  <c:v>10.461069183902666</c:v>
                </c:pt>
                <c:pt idx="37">
                  <c:v>10.412625041684411</c:v>
                </c:pt>
                <c:pt idx="38">
                  <c:v>10.29748453376188</c:v>
                </c:pt>
                <c:pt idx="39">
                  <c:v>10.140191407837072</c:v>
                </c:pt>
                <c:pt idx="40">
                  <c:v>9.97706041516971</c:v>
                </c:pt>
                <c:pt idx="41">
                  <c:v>9.8147543664311208</c:v>
                </c:pt>
                <c:pt idx="42">
                  <c:v>9.6618074528577118</c:v>
                </c:pt>
                <c:pt idx="43">
                  <c:v>9.5540062666630021</c:v>
                </c:pt>
                <c:pt idx="44">
                  <c:v>9.4638804590970853</c:v>
                </c:pt>
                <c:pt idx="45">
                  <c:v>9.3488098674666649</c:v>
                </c:pt>
                <c:pt idx="46">
                  <c:v>9.1984410364384583</c:v>
                </c:pt>
                <c:pt idx="47">
                  <c:v>9.0143499784094399</c:v>
                </c:pt>
                <c:pt idx="48">
                  <c:v>8.8102658712181157</c:v>
                </c:pt>
                <c:pt idx="49">
                  <c:v>8.6465510663808445</c:v>
                </c:pt>
                <c:pt idx="50">
                  <c:v>8.4856335549649415</c:v>
                </c:pt>
                <c:pt idx="51">
                  <c:v>8.3298477029532751</c:v>
                </c:pt>
                <c:pt idx="52">
                  <c:v>8.2010746220053274</c:v>
                </c:pt>
                <c:pt idx="53">
                  <c:v>8.106754770934625</c:v>
                </c:pt>
                <c:pt idx="54">
                  <c:v>8.0430627274654203</c:v>
                </c:pt>
                <c:pt idx="55">
                  <c:v>7.9860900816508522</c:v>
                </c:pt>
                <c:pt idx="56">
                  <c:v>7.9302618661912598</c:v>
                </c:pt>
                <c:pt idx="57">
                  <c:v>7.875304694586899</c:v>
                </c:pt>
                <c:pt idx="58">
                  <c:v>7.8180720665450432</c:v>
                </c:pt>
                <c:pt idx="59">
                  <c:v>7.7633847677925401</c:v>
                </c:pt>
                <c:pt idx="60">
                  <c:v>7.7152124619285933</c:v>
                </c:pt>
                <c:pt idx="61">
                  <c:v>7.6811025556060679</c:v>
                </c:pt>
                <c:pt idx="62">
                  <c:v>7.6453354835774814</c:v>
                </c:pt>
                <c:pt idx="63">
                  <c:v>7.6122503516299682</c:v>
                </c:pt>
                <c:pt idx="64">
                  <c:v>7.5809936316271243</c:v>
                </c:pt>
                <c:pt idx="65">
                  <c:v>7.5511612969702249</c:v>
                </c:pt>
                <c:pt idx="66">
                  <c:v>7.519958200306756</c:v>
                </c:pt>
                <c:pt idx="67">
                  <c:v>7.4911879091770839</c:v>
                </c:pt>
                <c:pt idx="68">
                  <c:v>7.4644718530727658</c:v>
                </c:pt>
                <c:pt idx="69">
                  <c:v>7.4399506951358587</c:v>
                </c:pt>
                <c:pt idx="70">
                  <c:v>7.4137788651484842</c:v>
                </c:pt>
                <c:pt idx="71">
                  <c:v>7.3899198003732423</c:v>
                </c:pt>
                <c:pt idx="72">
                  <c:v>7.3677979972193377</c:v>
                </c:pt>
                <c:pt idx="73">
                  <c:v>7.3472313997300649</c:v>
                </c:pt>
                <c:pt idx="74">
                  <c:v>7.3248648553777027</c:v>
                </c:pt>
                <c:pt idx="75">
                  <c:v>7.3044502521441457</c:v>
                </c:pt>
                <c:pt idx="76">
                  <c:v>7.2857998119922343</c:v>
                </c:pt>
                <c:pt idx="77">
                  <c:v>7.268759349931738</c:v>
                </c:pt>
                <c:pt idx="78">
                  <c:v>7.2502580246999804</c:v>
                </c:pt>
                <c:pt idx="79">
                  <c:v>7.2343981295016713</c:v>
                </c:pt>
                <c:pt idx="80">
                  <c:v>7.2193043631193525</c:v>
                </c:pt>
                <c:pt idx="81">
                  <c:v>7.2051802822020061</c:v>
                </c:pt>
                <c:pt idx="82">
                  <c:v>7.1920842950204147</c:v>
                </c:pt>
                <c:pt idx="83">
                  <c:v>7.1797831931315583</c:v>
                </c:pt>
                <c:pt idx="84">
                  <c:v>7.1682454582855168</c:v>
                </c:pt>
                <c:pt idx="85">
                  <c:v>7.1575001059526349</c:v>
                </c:pt>
                <c:pt idx="86">
                  <c:v>7.1474809112827096</c:v>
                </c:pt>
                <c:pt idx="87">
                  <c:v>7.1381435970083453</c:v>
                </c:pt>
                <c:pt idx="88">
                  <c:v>7.1294904084848918</c:v>
                </c:pt>
                <c:pt idx="89">
                  <c:v>7.1216602848169339</c:v>
                </c:pt>
                <c:pt idx="90">
                  <c:v>7.1147213138704952</c:v>
                </c:pt>
                <c:pt idx="91">
                  <c:v>7.1083780568509267</c:v>
                </c:pt>
                <c:pt idx="92">
                  <c:v>7.1026494551240287</c:v>
                </c:pt>
                <c:pt idx="93">
                  <c:v>7.0975166254597264</c:v>
                </c:pt>
                <c:pt idx="94">
                  <c:v>7.0929865679133108</c:v>
                </c:pt>
                <c:pt idx="95">
                  <c:v>7.0889879902678734</c:v>
                </c:pt>
                <c:pt idx="96">
                  <c:v>7.0855432343380711</c:v>
                </c:pt>
                <c:pt idx="97">
                  <c:v>7.0826992416453649</c:v>
                </c:pt>
                <c:pt idx="98">
                  <c:v>7.0804794258324364</c:v>
                </c:pt>
                <c:pt idx="99">
                  <c:v>7.0787201789179948</c:v>
                </c:pt>
                <c:pt idx="100">
                  <c:v>7.0773724250777406</c:v>
                </c:pt>
                <c:pt idx="101">
                  <c:v>7.0763670759263428</c:v>
                </c:pt>
                <c:pt idx="102">
                  <c:v>7.0755065345367916</c:v>
                </c:pt>
                <c:pt idx="103">
                  <c:v>7.075011477983832</c:v>
                </c:pt>
                <c:pt idx="104">
                  <c:v>7.074927773794534</c:v>
                </c:pt>
                <c:pt idx="105">
                  <c:v>7.0751768599390736</c:v>
                </c:pt>
                <c:pt idx="106">
                  <c:v>7.0758085793567753</c:v>
                </c:pt>
                <c:pt idx="107">
                  <c:v>7.076754799278425</c:v>
                </c:pt>
                <c:pt idx="108">
                  <c:v>7.0780744061200283</c:v>
                </c:pt>
                <c:pt idx="109">
                  <c:v>7.079691072249882</c:v>
                </c:pt>
                <c:pt idx="110">
                  <c:v>7.0816068876193032</c:v>
                </c:pt>
                <c:pt idx="111">
                  <c:v>7.0838014648070349</c:v>
                </c:pt>
                <c:pt idx="112">
                  <c:v>7.0862761824712823</c:v>
                </c:pt>
                <c:pt idx="113">
                  <c:v>7.0890135094726681</c:v>
                </c:pt>
                <c:pt idx="114">
                  <c:v>7.092003006808703</c:v>
                </c:pt>
                <c:pt idx="115">
                  <c:v>7.0952913480969153</c:v>
                </c:pt>
                <c:pt idx="116">
                  <c:v>7.0987843602388834</c:v>
                </c:pt>
                <c:pt idx="117">
                  <c:v>7.1025027577968549</c:v>
                </c:pt>
                <c:pt idx="118">
                  <c:v>7.1064739276755482</c:v>
                </c:pt>
                <c:pt idx="119">
                  <c:v>7.1106360638551971</c:v>
                </c:pt>
                <c:pt idx="120">
                  <c:v>7.1149831499209695</c:v>
                </c:pt>
                <c:pt idx="121">
                  <c:v>7.1195455041881921</c:v>
                </c:pt>
                <c:pt idx="122">
                  <c:v>7.1242986552859229</c:v>
                </c:pt>
                <c:pt idx="123">
                  <c:v>7.1292404694430287</c:v>
                </c:pt>
                <c:pt idx="124">
                  <c:v>7.13433898539874</c:v>
                </c:pt>
                <c:pt idx="125">
                  <c:v>7.1396561918895278</c:v>
                </c:pt>
                <c:pt idx="126">
                  <c:v>7.1450898420822737</c:v>
                </c:pt>
                <c:pt idx="127">
                  <c:v>7.1506734652458173</c:v>
                </c:pt>
                <c:pt idx="128">
                  <c:v>7.1564419544512914</c:v>
                </c:pt>
                <c:pt idx="129">
                  <c:v>7.1623303431705674</c:v>
                </c:pt>
                <c:pt idx="130">
                  <c:v>7.168408899224552</c:v>
                </c:pt>
                <c:pt idx="131">
                  <c:v>7.174595618546582</c:v>
                </c:pt>
                <c:pt idx="132">
                  <c:v>7.1809574931350273</c:v>
                </c:pt>
                <c:pt idx="133">
                  <c:v>7.1874251564926386</c:v>
                </c:pt>
                <c:pt idx="134">
                  <c:v>7.1940015764732159</c:v>
                </c:pt>
                <c:pt idx="135">
                  <c:v>7.2006864268981898</c:v>
                </c:pt>
                <c:pt idx="136">
                  <c:v>7.2074723262838898</c:v>
                </c:pt>
                <c:pt idx="137">
                  <c:v>7.2143702573625879</c:v>
                </c:pt>
                <c:pt idx="138">
                  <c:v>7.2213748510924223</c:v>
                </c:pt>
                <c:pt idx="139">
                  <c:v>7.2284650327316582</c:v>
                </c:pt>
                <c:pt idx="140">
                  <c:v>7.2356651116078661</c:v>
                </c:pt>
                <c:pt idx="141">
                  <c:v>7.242683901494158</c:v>
                </c:pt>
                <c:pt idx="142">
                  <c:v>7.2490529675300852</c:v>
                </c:pt>
                <c:pt idx="143">
                  <c:v>7.2554926952482788</c:v>
                </c:pt>
                <c:pt idx="144">
                  <c:v>7.2619560165760833</c:v>
                </c:pt>
                <c:pt idx="145">
                  <c:v>7.2685731650107925</c:v>
                </c:pt>
                <c:pt idx="146">
                  <c:v>7.2752723884413397</c:v>
                </c:pt>
                <c:pt idx="147">
                  <c:v>7.2820278075881584</c:v>
                </c:pt>
                <c:pt idx="148">
                  <c:v>7.2886738899244952</c:v>
                </c:pt>
                <c:pt idx="149">
                  <c:v>7.2954154343536866</c:v>
                </c:pt>
                <c:pt idx="150">
                  <c:v>7.3022614123697682</c:v>
                </c:pt>
                <c:pt idx="151">
                  <c:v>7.3092357310712073</c:v>
                </c:pt>
                <c:pt idx="152">
                  <c:v>7.3162903041092759</c:v>
                </c:pt>
                <c:pt idx="153">
                  <c:v>7.3234000371228509</c:v>
                </c:pt>
                <c:pt idx="154">
                  <c:v>7.3306194002647578</c:v>
                </c:pt>
                <c:pt idx="155">
                  <c:v>7.3379164623716537</c:v>
                </c:pt>
                <c:pt idx="156">
                  <c:v>7.3451561655946564</c:v>
                </c:pt>
                <c:pt idx="157">
                  <c:v>7.3525141432765526</c:v>
                </c:pt>
                <c:pt idx="158">
                  <c:v>7.3598866767076361</c:v>
                </c:pt>
                <c:pt idx="159">
                  <c:v>7.3673080656505698</c:v>
                </c:pt>
                <c:pt idx="160">
                  <c:v>7.3747512531751749</c:v>
                </c:pt>
                <c:pt idx="161">
                  <c:v>7.3822467667492431</c:v>
                </c:pt>
                <c:pt idx="162">
                  <c:v>7.3897890889062952</c:v>
                </c:pt>
                <c:pt idx="163">
                  <c:v>7.3974076889962506</c:v>
                </c:pt>
                <c:pt idx="164">
                  <c:v>7.4050771595158125</c:v>
                </c:pt>
                <c:pt idx="165">
                  <c:v>7.4128147029005182</c:v>
                </c:pt>
                <c:pt idx="166">
                  <c:v>7.4205767408904633</c:v>
                </c:pt>
                <c:pt idx="167">
                  <c:v>7.4284294006863387</c:v>
                </c:pt>
                <c:pt idx="168">
                  <c:v>7.4364531468686028</c:v>
                </c:pt>
                <c:pt idx="169">
                  <c:v>7.444488699544638</c:v>
                </c:pt>
                <c:pt idx="170">
                  <c:v>7.4526002077203248</c:v>
                </c:pt>
                <c:pt idx="171">
                  <c:v>7.4606970484901591</c:v>
                </c:pt>
                <c:pt idx="172">
                  <c:v>7.4688445926811617</c:v>
                </c:pt>
                <c:pt idx="173">
                  <c:v>7.4769874115278272</c:v>
                </c:pt>
                <c:pt idx="174">
                  <c:v>7.4851335401751324</c:v>
                </c:pt>
                <c:pt idx="175">
                  <c:v>7.4934141934917013</c:v>
                </c:pt>
                <c:pt idx="176">
                  <c:v>7.50179673952921</c:v>
                </c:pt>
                <c:pt idx="177">
                  <c:v>7.5102073262804376</c:v>
                </c:pt>
                <c:pt idx="178">
                  <c:v>7.5186094139946054</c:v>
                </c:pt>
                <c:pt idx="179">
                  <c:v>7.5270418743994734</c:v>
                </c:pt>
              </c:numCache>
            </c:numRef>
          </c:val>
          <c:smooth val="0"/>
          <c:extLst>
            <c:ext xmlns:c16="http://schemas.microsoft.com/office/drawing/2014/chart" uri="{C3380CC4-5D6E-409C-BE32-E72D297353CC}">
              <c16:uniqueId val="{00000004-5580-4461-9514-3C83FA87E70C}"/>
            </c:ext>
          </c:extLst>
        </c:ser>
        <c:ser>
          <c:idx val="0"/>
          <c:order val="3"/>
          <c:tx>
            <c:strRef>
              <c:f>'Other data &gt;&gt;&gt;'!$W$4</c:f>
              <c:strCache>
                <c:ptCount val="1"/>
                <c:pt idx="0">
                  <c:v>ARR % (R=0.02)</c:v>
                </c:pt>
              </c:strCache>
            </c:strRef>
          </c:tx>
          <c:spPr>
            <a:ln w="28575" cap="rnd">
              <a:solidFill>
                <a:schemeClr val="accent1"/>
              </a:solidFill>
              <a:round/>
            </a:ln>
            <a:effectLst/>
          </c:spPr>
          <c:marker>
            <c:symbol val="none"/>
          </c:marker>
          <c:cat>
            <c:numRef>
              <c:f>'Other data &gt;&gt;&gt;'!$A$9:$A$188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'Other data &gt;&gt;&gt;'!$W$9:$W$188</c:f>
              <c:numCache>
                <c:formatCode>0.00</c:formatCode>
                <c:ptCount val="180"/>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10.277073588192806</c:v>
                </c:pt>
                <c:pt idx="35">
                  <c:v>10.596003360326474</c:v>
                </c:pt>
                <c:pt idx="36">
                  <c:v>10.561221176457527</c:v>
                </c:pt>
                <c:pt idx="37">
                  <c:v>10.531935108111579</c:v>
                </c:pt>
                <c:pt idx="38">
                  <c:v>10.497944784653507</c:v>
                </c:pt>
                <c:pt idx="39">
                  <c:v>10.412938086345426</c:v>
                </c:pt>
                <c:pt idx="40">
                  <c:v>10.307859022990462</c:v>
                </c:pt>
                <c:pt idx="41">
                  <c:v>10.167024304292386</c:v>
                </c:pt>
                <c:pt idx="42">
                  <c:v>10.018660584698321</c:v>
                </c:pt>
                <c:pt idx="43">
                  <c:v>9.8931885770827037</c:v>
                </c:pt>
                <c:pt idx="44">
                  <c:v>9.7733920394505116</c:v>
                </c:pt>
                <c:pt idx="45">
                  <c:v>9.639236097154571</c:v>
                </c:pt>
                <c:pt idx="46">
                  <c:v>9.4886683446195281</c:v>
                </c:pt>
                <c:pt idx="47">
                  <c:v>9.2997818169229891</c:v>
                </c:pt>
                <c:pt idx="48">
                  <c:v>9.0886464820687483</c:v>
                </c:pt>
                <c:pt idx="49">
                  <c:v>8.9117974058060518</c:v>
                </c:pt>
                <c:pt idx="50">
                  <c:v>8.7413178160971672</c:v>
                </c:pt>
                <c:pt idx="51">
                  <c:v>8.5772214779326426</c:v>
                </c:pt>
                <c:pt idx="52">
                  <c:v>8.4540853184743643</c:v>
                </c:pt>
                <c:pt idx="53">
                  <c:v>8.3800544269052804</c:v>
                </c:pt>
                <c:pt idx="54">
                  <c:v>8.3264971565413077</c:v>
                </c:pt>
                <c:pt idx="55">
                  <c:v>8.2709628315236241</c:v>
                </c:pt>
                <c:pt idx="56">
                  <c:v>8.2153090035448582</c:v>
                </c:pt>
                <c:pt idx="57">
                  <c:v>8.1609263433955146</c:v>
                </c:pt>
                <c:pt idx="58">
                  <c:v>8.1075652471849864</c:v>
                </c:pt>
                <c:pt idx="59">
                  <c:v>8.0526147019491461</c:v>
                </c:pt>
                <c:pt idx="60">
                  <c:v>8.0039947583332225</c:v>
                </c:pt>
                <c:pt idx="61">
                  <c:v>7.9720132509599262</c:v>
                </c:pt>
                <c:pt idx="62">
                  <c:v>7.9414051036782203</c:v>
                </c:pt>
                <c:pt idx="63">
                  <c:v>7.9098321885502694</c:v>
                </c:pt>
                <c:pt idx="64">
                  <c:v>7.8790427247633534</c:v>
                </c:pt>
                <c:pt idx="65">
                  <c:v>7.8499635368136058</c:v>
                </c:pt>
                <c:pt idx="66">
                  <c:v>7.8226396080480383</c:v>
                </c:pt>
                <c:pt idx="67">
                  <c:v>7.7941521452174456</c:v>
                </c:pt>
                <c:pt idx="68">
                  <c:v>7.7664440976341709</c:v>
                </c:pt>
                <c:pt idx="69">
                  <c:v>7.7412302981526357</c:v>
                </c:pt>
                <c:pt idx="70">
                  <c:v>7.7176458443803115</c:v>
                </c:pt>
                <c:pt idx="71">
                  <c:v>7.6926535661607263</c:v>
                </c:pt>
                <c:pt idx="72">
                  <c:v>7.6685248411678772</c:v>
                </c:pt>
                <c:pt idx="73">
                  <c:v>7.6463396622989546</c:v>
                </c:pt>
                <c:pt idx="74">
                  <c:v>7.6258512356079757</c:v>
                </c:pt>
                <c:pt idx="75">
                  <c:v>7.6039180939059472</c:v>
                </c:pt>
                <c:pt idx="76">
                  <c:v>7.5826901565506004</c:v>
                </c:pt>
                <c:pt idx="77">
                  <c:v>7.5635183537477504</c:v>
                </c:pt>
                <c:pt idx="78">
                  <c:v>7.5462789065527929</c:v>
                </c:pt>
                <c:pt idx="79">
                  <c:v>7.5284584952670892</c:v>
                </c:pt>
                <c:pt idx="80">
                  <c:v>7.5113529213562389</c:v>
                </c:pt>
                <c:pt idx="81">
                  <c:v>7.4953536741122386</c:v>
                </c:pt>
                <c:pt idx="82">
                  <c:v>7.4802695676185413</c:v>
                </c:pt>
                <c:pt idx="83">
                  <c:v>7.4659804006590926</c:v>
                </c:pt>
                <c:pt idx="84">
                  <c:v>7.4524903102873346</c:v>
                </c:pt>
                <c:pt idx="85">
                  <c:v>7.4398703658695862</c:v>
                </c:pt>
                <c:pt idx="86">
                  <c:v>7.4278395087856905</c:v>
                </c:pt>
                <c:pt idx="87">
                  <c:v>7.4164750912568564</c:v>
                </c:pt>
                <c:pt idx="88">
                  <c:v>7.4057680923901197</c:v>
                </c:pt>
                <c:pt idx="89">
                  <c:v>7.395945445940713</c:v>
                </c:pt>
                <c:pt idx="90">
                  <c:v>7.3867783874835107</c:v>
                </c:pt>
                <c:pt idx="91">
                  <c:v>7.3780426111564594</c:v>
                </c:pt>
                <c:pt idx="92">
                  <c:v>7.369994444939751</c:v>
                </c:pt>
                <c:pt idx="93">
                  <c:v>7.3626516152892592</c:v>
                </c:pt>
                <c:pt idx="94">
                  <c:v>7.3558541033746527</c:v>
                </c:pt>
                <c:pt idx="95">
                  <c:v>7.3496507074921835</c:v>
                </c:pt>
                <c:pt idx="96">
                  <c:v>7.3437346737028673</c:v>
                </c:pt>
                <c:pt idx="97">
                  <c:v>7.3383639795602864</c:v>
                </c:pt>
                <c:pt idx="98">
                  <c:v>7.3335562350370855</c:v>
                </c:pt>
                <c:pt idx="99">
                  <c:v>7.3293273835622497</c:v>
                </c:pt>
                <c:pt idx="100">
                  <c:v>7.3255562307347608</c:v>
                </c:pt>
                <c:pt idx="101">
                  <c:v>7.3219394348792308</c:v>
                </c:pt>
                <c:pt idx="102">
                  <c:v>7.3182486188500091</c:v>
                </c:pt>
                <c:pt idx="103">
                  <c:v>7.3148293944613121</c:v>
                </c:pt>
                <c:pt idx="104">
                  <c:v>7.3118575963557957</c:v>
                </c:pt>
                <c:pt idx="105">
                  <c:v>7.3094281444297131</c:v>
                </c:pt>
                <c:pt idx="106">
                  <c:v>7.3075937466830432</c:v>
                </c:pt>
                <c:pt idx="107">
                  <c:v>7.3063221574540256</c:v>
                </c:pt>
                <c:pt idx="108">
                  <c:v>7.3056384036358466</c:v>
                </c:pt>
                <c:pt idx="109">
                  <c:v>7.305133640962973</c:v>
                </c:pt>
                <c:pt idx="110">
                  <c:v>7.3048106868757152</c:v>
                </c:pt>
                <c:pt idx="111">
                  <c:v>7.3045591218861121</c:v>
                </c:pt>
                <c:pt idx="112">
                  <c:v>7.3043488849581202</c:v>
                </c:pt>
                <c:pt idx="113">
                  <c:v>7.3042307852934343</c:v>
                </c:pt>
                <c:pt idx="114">
                  <c:v>7.3043309224912472</c:v>
                </c:pt>
                <c:pt idx="115">
                  <c:v>7.3048269827711927</c:v>
                </c:pt>
                <c:pt idx="116">
                  <c:v>7.3056378883409279</c:v>
                </c:pt>
                <c:pt idx="117">
                  <c:v>7.306620458155888</c:v>
                </c:pt>
                <c:pt idx="118">
                  <c:v>7.3080020891405377</c:v>
                </c:pt>
                <c:pt idx="119">
                  <c:v>7.3095689906844665</c:v>
                </c:pt>
                <c:pt idx="120">
                  <c:v>7.3110852643822133</c:v>
                </c:pt>
                <c:pt idx="121">
                  <c:v>7.3124902782971875</c:v>
                </c:pt>
                <c:pt idx="122">
                  <c:v>7.3142297047017477</c:v>
                </c:pt>
                <c:pt idx="123">
                  <c:v>7.3161756754414133</c:v>
                </c:pt>
                <c:pt idx="124">
                  <c:v>7.3189135633078601</c:v>
                </c:pt>
                <c:pt idx="125">
                  <c:v>7.3220545145196914</c:v>
                </c:pt>
                <c:pt idx="126">
                  <c:v>7.3254246964338741</c:v>
                </c:pt>
                <c:pt idx="127">
                  <c:v>7.3289779945917024</c:v>
                </c:pt>
                <c:pt idx="128">
                  <c:v>7.3324433595866019</c:v>
                </c:pt>
                <c:pt idx="129">
                  <c:v>7.3354133039973304</c:v>
                </c:pt>
                <c:pt idx="130">
                  <c:v>7.338484151224586</c:v>
                </c:pt>
                <c:pt idx="131">
                  <c:v>7.3417882101213143</c:v>
                </c:pt>
                <c:pt idx="132">
                  <c:v>7.3455979858934111</c:v>
                </c:pt>
                <c:pt idx="133">
                  <c:v>7.3502277109682357</c:v>
                </c:pt>
                <c:pt idx="134">
                  <c:v>7.3552857011270891</c:v>
                </c:pt>
                <c:pt idx="135">
                  <c:v>7.3604221610103595</c:v>
                </c:pt>
                <c:pt idx="136">
                  <c:v>7.3654130439379726</c:v>
                </c:pt>
                <c:pt idx="137">
                  <c:v>7.3698775372932444</c:v>
                </c:pt>
                <c:pt idx="138">
                  <c:v>7.374048078889369</c:v>
                </c:pt>
                <c:pt idx="139">
                  <c:v>7.3783959703907369</c:v>
                </c:pt>
              </c:numCache>
            </c:numRef>
          </c:val>
          <c:smooth val="0"/>
          <c:extLst>
            <c:ext xmlns:c16="http://schemas.microsoft.com/office/drawing/2014/chart" uri="{C3380CC4-5D6E-409C-BE32-E72D297353CC}">
              <c16:uniqueId val="{00000000-460C-460B-9F26-2D02A822A7D8}"/>
            </c:ext>
          </c:extLst>
        </c:ser>
        <c:ser>
          <c:idx val="1"/>
          <c:order val="4"/>
          <c:tx>
            <c:strRef>
              <c:f>'Other data &gt;&gt;&gt;'!$X$4</c:f>
              <c:strCache>
                <c:ptCount val="1"/>
                <c:pt idx="0">
                  <c:v>ARR % (R=0.015)</c:v>
                </c:pt>
              </c:strCache>
            </c:strRef>
          </c:tx>
          <c:spPr>
            <a:ln w="28575" cap="rnd">
              <a:solidFill>
                <a:schemeClr val="accent2"/>
              </a:solidFill>
              <a:round/>
            </a:ln>
            <a:effectLst/>
          </c:spPr>
          <c:marker>
            <c:symbol val="none"/>
          </c:marker>
          <c:cat>
            <c:numRef>
              <c:f>'Other data &gt;&gt;&gt;'!$A$9:$A$188</c:f>
              <c:numCache>
                <c:formatCode>m/d/yyyy</c:formatCode>
                <c:ptCount val="180"/>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pt idx="48">
                  <c:v>46784</c:v>
                </c:pt>
                <c:pt idx="49">
                  <c:v>46874</c:v>
                </c:pt>
                <c:pt idx="50">
                  <c:v>46966</c:v>
                </c:pt>
                <c:pt idx="51">
                  <c:v>47058</c:v>
                </c:pt>
                <c:pt idx="52">
                  <c:v>47150</c:v>
                </c:pt>
                <c:pt idx="53">
                  <c:v>47239</c:v>
                </c:pt>
                <c:pt idx="54">
                  <c:v>47331</c:v>
                </c:pt>
                <c:pt idx="55">
                  <c:v>47423</c:v>
                </c:pt>
                <c:pt idx="56">
                  <c:v>47515</c:v>
                </c:pt>
                <c:pt idx="57">
                  <c:v>47604</c:v>
                </c:pt>
                <c:pt idx="58">
                  <c:v>47696</c:v>
                </c:pt>
                <c:pt idx="59">
                  <c:v>47788</c:v>
                </c:pt>
                <c:pt idx="60">
                  <c:v>47880</c:v>
                </c:pt>
                <c:pt idx="61">
                  <c:v>47969</c:v>
                </c:pt>
                <c:pt idx="62">
                  <c:v>48061</c:v>
                </c:pt>
                <c:pt idx="63">
                  <c:v>48153</c:v>
                </c:pt>
                <c:pt idx="64">
                  <c:v>48245</c:v>
                </c:pt>
                <c:pt idx="65">
                  <c:v>48335</c:v>
                </c:pt>
                <c:pt idx="66">
                  <c:v>48427</c:v>
                </c:pt>
                <c:pt idx="67">
                  <c:v>48519</c:v>
                </c:pt>
                <c:pt idx="68">
                  <c:v>48611</c:v>
                </c:pt>
                <c:pt idx="69">
                  <c:v>48700</c:v>
                </c:pt>
                <c:pt idx="70">
                  <c:v>48792</c:v>
                </c:pt>
                <c:pt idx="71">
                  <c:v>48884</c:v>
                </c:pt>
                <c:pt idx="72">
                  <c:v>48976</c:v>
                </c:pt>
                <c:pt idx="73">
                  <c:v>49065</c:v>
                </c:pt>
                <c:pt idx="74">
                  <c:v>49157</c:v>
                </c:pt>
                <c:pt idx="75">
                  <c:v>49249</c:v>
                </c:pt>
                <c:pt idx="76">
                  <c:v>49341</c:v>
                </c:pt>
                <c:pt idx="77">
                  <c:v>49430</c:v>
                </c:pt>
                <c:pt idx="78">
                  <c:v>49522</c:v>
                </c:pt>
                <c:pt idx="79">
                  <c:v>49614</c:v>
                </c:pt>
                <c:pt idx="80">
                  <c:v>49706</c:v>
                </c:pt>
                <c:pt idx="81">
                  <c:v>49796</c:v>
                </c:pt>
                <c:pt idx="82">
                  <c:v>49888</c:v>
                </c:pt>
                <c:pt idx="83">
                  <c:v>49980</c:v>
                </c:pt>
                <c:pt idx="84">
                  <c:v>50072</c:v>
                </c:pt>
                <c:pt idx="85">
                  <c:v>50161</c:v>
                </c:pt>
                <c:pt idx="86">
                  <c:v>50253</c:v>
                </c:pt>
                <c:pt idx="87">
                  <c:v>50345</c:v>
                </c:pt>
                <c:pt idx="88">
                  <c:v>50437</c:v>
                </c:pt>
                <c:pt idx="89">
                  <c:v>50526</c:v>
                </c:pt>
                <c:pt idx="90">
                  <c:v>50618</c:v>
                </c:pt>
                <c:pt idx="91">
                  <c:v>50710</c:v>
                </c:pt>
                <c:pt idx="92">
                  <c:v>50802</c:v>
                </c:pt>
                <c:pt idx="93">
                  <c:v>50891</c:v>
                </c:pt>
                <c:pt idx="94">
                  <c:v>50983</c:v>
                </c:pt>
                <c:pt idx="95">
                  <c:v>51075</c:v>
                </c:pt>
                <c:pt idx="96">
                  <c:v>51167</c:v>
                </c:pt>
                <c:pt idx="97">
                  <c:v>51257</c:v>
                </c:pt>
                <c:pt idx="98">
                  <c:v>51349</c:v>
                </c:pt>
                <c:pt idx="99">
                  <c:v>51441</c:v>
                </c:pt>
                <c:pt idx="100">
                  <c:v>51533</c:v>
                </c:pt>
                <c:pt idx="101">
                  <c:v>51622</c:v>
                </c:pt>
                <c:pt idx="102">
                  <c:v>51714</c:v>
                </c:pt>
                <c:pt idx="103">
                  <c:v>51806</c:v>
                </c:pt>
                <c:pt idx="104">
                  <c:v>51898</c:v>
                </c:pt>
                <c:pt idx="105">
                  <c:v>51987</c:v>
                </c:pt>
                <c:pt idx="106">
                  <c:v>52079</c:v>
                </c:pt>
                <c:pt idx="107">
                  <c:v>52171</c:v>
                </c:pt>
                <c:pt idx="108">
                  <c:v>52263</c:v>
                </c:pt>
                <c:pt idx="109">
                  <c:v>52352</c:v>
                </c:pt>
                <c:pt idx="110">
                  <c:v>52444</c:v>
                </c:pt>
                <c:pt idx="111">
                  <c:v>52536</c:v>
                </c:pt>
                <c:pt idx="112">
                  <c:v>52628</c:v>
                </c:pt>
                <c:pt idx="113">
                  <c:v>52718</c:v>
                </c:pt>
                <c:pt idx="114">
                  <c:v>52810</c:v>
                </c:pt>
                <c:pt idx="115">
                  <c:v>52902</c:v>
                </c:pt>
                <c:pt idx="116">
                  <c:v>52994</c:v>
                </c:pt>
                <c:pt idx="117">
                  <c:v>53083</c:v>
                </c:pt>
                <c:pt idx="118">
                  <c:v>53175</c:v>
                </c:pt>
                <c:pt idx="119">
                  <c:v>53267</c:v>
                </c:pt>
                <c:pt idx="120">
                  <c:v>53359</c:v>
                </c:pt>
                <c:pt idx="121">
                  <c:v>53448</c:v>
                </c:pt>
                <c:pt idx="122">
                  <c:v>53540</c:v>
                </c:pt>
                <c:pt idx="123">
                  <c:v>53632</c:v>
                </c:pt>
                <c:pt idx="124">
                  <c:v>53724</c:v>
                </c:pt>
                <c:pt idx="125">
                  <c:v>53813</c:v>
                </c:pt>
                <c:pt idx="126">
                  <c:v>53905</c:v>
                </c:pt>
                <c:pt idx="127">
                  <c:v>53997</c:v>
                </c:pt>
                <c:pt idx="128">
                  <c:v>54089</c:v>
                </c:pt>
                <c:pt idx="129">
                  <c:v>54179</c:v>
                </c:pt>
                <c:pt idx="130">
                  <c:v>54271</c:v>
                </c:pt>
                <c:pt idx="131">
                  <c:v>54363</c:v>
                </c:pt>
                <c:pt idx="132">
                  <c:v>54455</c:v>
                </c:pt>
                <c:pt idx="133">
                  <c:v>54544</c:v>
                </c:pt>
                <c:pt idx="134">
                  <c:v>54636</c:v>
                </c:pt>
                <c:pt idx="135">
                  <c:v>54728</c:v>
                </c:pt>
                <c:pt idx="136">
                  <c:v>54820</c:v>
                </c:pt>
                <c:pt idx="137">
                  <c:v>54909</c:v>
                </c:pt>
                <c:pt idx="138">
                  <c:v>55001</c:v>
                </c:pt>
                <c:pt idx="139">
                  <c:v>55093</c:v>
                </c:pt>
                <c:pt idx="140">
                  <c:v>55185</c:v>
                </c:pt>
                <c:pt idx="141">
                  <c:v>55274</c:v>
                </c:pt>
                <c:pt idx="142">
                  <c:v>55366</c:v>
                </c:pt>
                <c:pt idx="143">
                  <c:v>55458</c:v>
                </c:pt>
                <c:pt idx="144">
                  <c:v>55550</c:v>
                </c:pt>
                <c:pt idx="145">
                  <c:v>55640</c:v>
                </c:pt>
                <c:pt idx="146">
                  <c:v>55732</c:v>
                </c:pt>
                <c:pt idx="147">
                  <c:v>55824</c:v>
                </c:pt>
                <c:pt idx="148">
                  <c:v>55916</c:v>
                </c:pt>
                <c:pt idx="149">
                  <c:v>56005</c:v>
                </c:pt>
                <c:pt idx="150">
                  <c:v>56097</c:v>
                </c:pt>
                <c:pt idx="151">
                  <c:v>56189</c:v>
                </c:pt>
                <c:pt idx="152">
                  <c:v>56281</c:v>
                </c:pt>
                <c:pt idx="153">
                  <c:v>56370</c:v>
                </c:pt>
                <c:pt idx="154">
                  <c:v>56462</c:v>
                </c:pt>
                <c:pt idx="155">
                  <c:v>56554</c:v>
                </c:pt>
                <c:pt idx="156">
                  <c:v>56646</c:v>
                </c:pt>
                <c:pt idx="157">
                  <c:v>56735</c:v>
                </c:pt>
                <c:pt idx="158">
                  <c:v>56827</c:v>
                </c:pt>
                <c:pt idx="159">
                  <c:v>56919</c:v>
                </c:pt>
                <c:pt idx="160">
                  <c:v>57011</c:v>
                </c:pt>
                <c:pt idx="161">
                  <c:v>57101</c:v>
                </c:pt>
                <c:pt idx="162">
                  <c:v>57193</c:v>
                </c:pt>
                <c:pt idx="163">
                  <c:v>57285</c:v>
                </c:pt>
                <c:pt idx="164">
                  <c:v>57377</c:v>
                </c:pt>
                <c:pt idx="165">
                  <c:v>57466</c:v>
                </c:pt>
                <c:pt idx="166">
                  <c:v>57558</c:v>
                </c:pt>
                <c:pt idx="167">
                  <c:v>57650</c:v>
                </c:pt>
                <c:pt idx="168">
                  <c:v>57742</c:v>
                </c:pt>
                <c:pt idx="169">
                  <c:v>57831</c:v>
                </c:pt>
                <c:pt idx="170">
                  <c:v>57923</c:v>
                </c:pt>
                <c:pt idx="171">
                  <c:v>58015</c:v>
                </c:pt>
                <c:pt idx="172">
                  <c:v>58107</c:v>
                </c:pt>
                <c:pt idx="173">
                  <c:v>58196</c:v>
                </c:pt>
                <c:pt idx="174">
                  <c:v>58288</c:v>
                </c:pt>
                <c:pt idx="175">
                  <c:v>58380</c:v>
                </c:pt>
                <c:pt idx="176">
                  <c:v>58472</c:v>
                </c:pt>
                <c:pt idx="177">
                  <c:v>58562</c:v>
                </c:pt>
                <c:pt idx="178">
                  <c:v>58654</c:v>
                </c:pt>
                <c:pt idx="179">
                  <c:v>58746</c:v>
                </c:pt>
              </c:numCache>
            </c:numRef>
          </c:cat>
          <c:val>
            <c:numRef>
              <c:f>'Other data &gt;&gt;&gt;'!$X$9:$X$188</c:f>
              <c:numCache>
                <c:formatCode>0.00</c:formatCode>
                <c:ptCount val="180"/>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10.288041953438432</c:v>
                </c:pt>
                <c:pt idx="35">
                  <c:v>10.618318039896005</c:v>
                </c:pt>
                <c:pt idx="36">
                  <c:v>10.594134178990428</c:v>
                </c:pt>
                <c:pt idx="37">
                  <c:v>10.575106855272651</c:v>
                </c:pt>
                <c:pt idx="38">
                  <c:v>10.551004728895713</c:v>
                </c:pt>
                <c:pt idx="39">
                  <c:v>10.475234077523123</c:v>
                </c:pt>
                <c:pt idx="40">
                  <c:v>10.378819591712061</c:v>
                </c:pt>
                <c:pt idx="41">
                  <c:v>10.24591495702469</c:v>
                </c:pt>
                <c:pt idx="42">
                  <c:v>10.104911018185355</c:v>
                </c:pt>
                <c:pt idx="43">
                  <c:v>9.9865107330346596</c:v>
                </c:pt>
                <c:pt idx="44">
                  <c:v>9.8733920394505112</c:v>
                </c:pt>
                <c:pt idx="45">
                  <c:v>9.7453263455221126</c:v>
                </c:pt>
                <c:pt idx="46">
                  <c:v>9.6002152936980067</c:v>
                </c:pt>
                <c:pt idx="47">
                  <c:v>9.4158594955643693</c:v>
                </c:pt>
                <c:pt idx="48">
                  <c:v>9.2084730189746864</c:v>
                </c:pt>
                <c:pt idx="49">
                  <c:v>9.0353468008574644</c:v>
                </c:pt>
                <c:pt idx="50">
                  <c:v>8.8682428816342078</c:v>
                </c:pt>
                <c:pt idx="51">
                  <c:v>8.7072052364168648</c:v>
                </c:pt>
                <c:pt idx="52">
                  <c:v>8.587378618821262</c:v>
                </c:pt>
                <c:pt idx="53">
                  <c:v>8.5171323722670262</c:v>
                </c:pt>
                <c:pt idx="54">
                  <c:v>8.4674429617068867</c:v>
                </c:pt>
                <c:pt idx="55">
                  <c:v>8.4155082033660147</c:v>
                </c:pt>
                <c:pt idx="56">
                  <c:v>8.3632252185966109</c:v>
                </c:pt>
                <c:pt idx="57">
                  <c:v>8.3120135439775105</c:v>
                </c:pt>
                <c:pt idx="58">
                  <c:v>8.2616291480777893</c:v>
                </c:pt>
                <c:pt idx="59">
                  <c:v>8.2094179967163381</c:v>
                </c:pt>
                <c:pt idx="60">
                  <c:v>8.1634612890385654</c:v>
                </c:pt>
                <c:pt idx="61">
                  <c:v>8.1342914585970032</c:v>
                </c:pt>
                <c:pt idx="62">
                  <c:v>8.1063505641269007</c:v>
                </c:pt>
                <c:pt idx="63">
                  <c:v>8.0772606088030852</c:v>
                </c:pt>
                <c:pt idx="64">
                  <c:v>8.0488102555799976</c:v>
                </c:pt>
                <c:pt idx="65">
                  <c:v>8.0219498611201168</c:v>
                </c:pt>
                <c:pt idx="66">
                  <c:v>7.996732846557336</c:v>
                </c:pt>
                <c:pt idx="67">
                  <c:v>7.9701795728169103</c:v>
                </c:pt>
                <c:pt idx="68">
                  <c:v>7.9442829830284145</c:v>
                </c:pt>
                <c:pt idx="69">
                  <c:v>7.9208012460057393</c:v>
                </c:pt>
                <c:pt idx="70">
                  <c:v>7.8988536434516154</c:v>
                </c:pt>
                <c:pt idx="71">
                  <c:v>7.8753381301556589</c:v>
                </c:pt>
                <c:pt idx="72">
                  <c:v>7.8525826718994738</c:v>
                </c:pt>
                <c:pt idx="73">
                  <c:v>7.8316969055786751</c:v>
                </c:pt>
                <c:pt idx="74">
                  <c:v>7.8124341828138162</c:v>
                </c:pt>
                <c:pt idx="75">
                  <c:v>7.7915797352179732</c:v>
                </c:pt>
                <c:pt idx="76">
                  <c:v>7.7713368682527717</c:v>
                </c:pt>
                <c:pt idx="77">
                  <c:v>7.7530971239181694</c:v>
                </c:pt>
                <c:pt idx="78">
                  <c:v>7.7367369420769085</c:v>
                </c:pt>
                <c:pt idx="79">
                  <c:v>7.7196841703325161</c:v>
                </c:pt>
                <c:pt idx="80">
                  <c:v>7.7032686958179779</c:v>
                </c:pt>
                <c:pt idx="81">
                  <c:v>7.6878963004567158</c:v>
                </c:pt>
                <c:pt idx="82">
                  <c:v>7.6733737285324528</c:v>
                </c:pt>
                <c:pt idx="83">
                  <c:v>7.6595793946752231</c:v>
                </c:pt>
                <c:pt idx="84">
                  <c:v>7.6465223913561271</c:v>
                </c:pt>
                <c:pt idx="85">
                  <c:v>7.6342779349528662</c:v>
                </c:pt>
                <c:pt idx="86">
                  <c:v>7.6225604062123962</c:v>
                </c:pt>
                <c:pt idx="87">
                  <c:v>7.6114524226311833</c:v>
                </c:pt>
                <c:pt idx="88">
                  <c:v>7.6009454684259365</c:v>
                </c:pt>
                <c:pt idx="89">
                  <c:v>7.5912756528847387</c:v>
                </c:pt>
                <c:pt idx="90">
                  <c:v>7.5822118710708706</c:v>
                </c:pt>
                <c:pt idx="91">
                  <c:v>7.5735236432521615</c:v>
                </c:pt>
                <c:pt idx="92">
                  <c:v>7.5654794154156342</c:v>
                </c:pt>
                <c:pt idx="93">
                  <c:v>7.558096650252379</c:v>
                </c:pt>
                <c:pt idx="94">
                  <c:v>7.5512149074016284</c:v>
                </c:pt>
                <c:pt idx="95">
                  <c:v>7.5448838438657972</c:v>
                </c:pt>
                <c:pt idx="96">
                  <c:v>7.5387930703600183</c:v>
                </c:pt>
                <c:pt idx="97">
                  <c:v>7.5332085735045213</c:v>
                </c:pt>
                <c:pt idx="98">
                  <c:v>7.5281494224123415</c:v>
                </c:pt>
                <c:pt idx="99">
                  <c:v>7.5236342377801106</c:v>
                </c:pt>
                <c:pt idx="100">
                  <c:v>7.5195393655880398</c:v>
                </c:pt>
                <c:pt idx="101">
                  <c:v>7.5155570095961028</c:v>
                </c:pt>
                <c:pt idx="102">
                  <c:v>7.5114534540178219</c:v>
                </c:pt>
                <c:pt idx="103">
                  <c:v>7.5075843473275956</c:v>
                </c:pt>
                <c:pt idx="104">
                  <c:v>7.5041317358695476</c:v>
                </c:pt>
                <c:pt idx="105">
                  <c:v>7.5011959341612098</c:v>
                </c:pt>
                <c:pt idx="106">
                  <c:v>7.4988307463174415</c:v>
                </c:pt>
                <c:pt idx="107">
                  <c:v>7.4970046579252037</c:v>
                </c:pt>
                <c:pt idx="108">
                  <c:v>7.4957447040957899</c:v>
                </c:pt>
                <c:pt idx="109">
                  <c:v>7.4946318683716671</c:v>
                </c:pt>
                <c:pt idx="110">
                  <c:v>7.4936727961672105</c:v>
                </c:pt>
                <c:pt idx="111">
                  <c:v>7.4927525795725813</c:v>
                </c:pt>
                <c:pt idx="112">
                  <c:v>7.4918436557817838</c:v>
                </c:pt>
                <c:pt idx="113">
                  <c:v>7.4909992532788072</c:v>
                </c:pt>
                <c:pt idx="114">
                  <c:v>7.4903484277243777</c:v>
                </c:pt>
                <c:pt idx="115">
                  <c:v>7.4900744234495118</c:v>
                </c:pt>
                <c:pt idx="116">
                  <c:v>7.4900971762698454</c:v>
                </c:pt>
                <c:pt idx="117">
                  <c:v>7.4902688716849282</c:v>
                </c:pt>
                <c:pt idx="118">
                  <c:v>7.4908234750976286</c:v>
                </c:pt>
                <c:pt idx="119">
                  <c:v>7.4915453568300645</c:v>
                </c:pt>
                <c:pt idx="120">
                  <c:v>7.4921913055580411</c:v>
                </c:pt>
                <c:pt idx="121">
                  <c:v>7.4927000354118194</c:v>
                </c:pt>
                <c:pt idx="122">
                  <c:v>7.4935301492483051</c:v>
                </c:pt>
                <c:pt idx="123">
                  <c:v>7.4945513140657081</c:v>
                </c:pt>
                <c:pt idx="124">
                  <c:v>7.496363702328221</c:v>
                </c:pt>
                <c:pt idx="125">
                  <c:v>7.4985711721000561</c:v>
                </c:pt>
                <c:pt idx="126">
                  <c:v>7.5009933096584254</c:v>
                </c:pt>
                <c:pt idx="127">
                  <c:v>7.5035862217434568</c:v>
                </c:pt>
                <c:pt idx="128">
                  <c:v>7.5060724416195832</c:v>
                </c:pt>
                <c:pt idx="129">
                  <c:v>7.5080351818895004</c:v>
                </c:pt>
                <c:pt idx="130">
                  <c:v>7.5100873709293099</c:v>
                </c:pt>
                <c:pt idx="131">
                  <c:v>7.5123629159959693</c:v>
                </c:pt>
                <c:pt idx="132">
                  <c:v>7.5151433821336688</c:v>
                </c:pt>
                <c:pt idx="133">
                  <c:v>7.5187493318819021</c:v>
                </c:pt>
                <c:pt idx="134">
                  <c:v>7.5227802009962597</c:v>
                </c:pt>
                <c:pt idx="135">
                  <c:v>7.5268788925194414</c:v>
                </c:pt>
                <c:pt idx="136">
                  <c:v>7.5308180683949493</c:v>
                </c:pt>
                <c:pt idx="137">
                  <c:v>7.5342083222649787</c:v>
                </c:pt>
                <c:pt idx="138">
                  <c:v>7.5372885674685222</c:v>
                </c:pt>
                <c:pt idx="139">
                  <c:v>7.5405400804754601</c:v>
                </c:pt>
              </c:numCache>
            </c:numRef>
          </c:val>
          <c:smooth val="0"/>
          <c:extLst>
            <c:ext xmlns:c16="http://schemas.microsoft.com/office/drawing/2014/chart" uri="{C3380CC4-5D6E-409C-BE32-E72D297353CC}">
              <c16:uniqueId val="{00000001-460C-460B-9F26-2D02A822A7D8}"/>
            </c:ext>
          </c:extLst>
        </c:ser>
        <c:dLbls>
          <c:showLegendKey val="0"/>
          <c:showVal val="0"/>
          <c:showCatName val="0"/>
          <c:showSerName val="0"/>
          <c:showPercent val="0"/>
          <c:showBubbleSize val="0"/>
        </c:dLbls>
        <c:smooth val="0"/>
        <c:axId val="1625834416"/>
        <c:axId val="1625828656"/>
        <c:extLst/>
      </c:lineChart>
      <c:dateAx>
        <c:axId val="162583441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28656"/>
        <c:crosses val="autoZero"/>
        <c:auto val="1"/>
        <c:lblOffset val="100"/>
        <c:baseTimeUnit val="months"/>
        <c:majorUnit val="24"/>
        <c:majorTimeUnit val="months"/>
      </c:dateAx>
      <c:valAx>
        <c:axId val="1625828656"/>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34416"/>
        <c:crosses val="autoZero"/>
        <c:crossBetween val="between"/>
      </c:valAx>
      <c:spPr>
        <a:noFill/>
        <a:ln>
          <a:noFill/>
        </a:ln>
        <a:effectLst/>
      </c:spPr>
    </c:plotArea>
    <c:legend>
      <c:legendPos val="r"/>
      <c:layout>
        <c:manualLayout>
          <c:xMode val="edge"/>
          <c:yMode val="edge"/>
          <c:x val="0.70795778652668417"/>
          <c:y val="0.1242636067720173"/>
          <c:w val="0.25427273975831"/>
          <c:h val="0.393575244173336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0"/>
          <c:order val="0"/>
          <c:tx>
            <c:strRef>
              <c:f>'Other data &gt;&gt;&gt;'!$AI$4</c:f>
              <c:strCache>
                <c:ptCount val="1"/>
                <c:pt idx="0">
                  <c:v>ARR%</c:v>
                </c:pt>
              </c:strCache>
            </c:strRef>
          </c:tx>
          <c:spPr>
            <a:ln w="31750" cap="rnd">
              <a:solidFill>
                <a:srgbClr val="BD1B21"/>
              </a:solidFill>
              <a:prstDash val="solid"/>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&gt;&gt;&gt;'!$AI$5:$AI$128</c:f>
              <c:numCache>
                <c:formatCode>0.0%</c:formatCode>
                <c:ptCount val="124"/>
                <c:pt idx="0">
                  <c:v>0.18328061455038408</c:v>
                </c:pt>
                <c:pt idx="1">
                  <c:v>0.17832795120200934</c:v>
                </c:pt>
                <c:pt idx="2">
                  <c:v>0.16343353792392815</c:v>
                </c:pt>
                <c:pt idx="3">
                  <c:v>0.14857245144544884</c:v>
                </c:pt>
                <c:pt idx="4">
                  <c:v>0.14388521365993207</c:v>
                </c:pt>
                <c:pt idx="5">
                  <c:v>0.13920885793374407</c:v>
                </c:pt>
                <c:pt idx="6">
                  <c:v>0.13120377795598326</c:v>
                </c:pt>
                <c:pt idx="7">
                  <c:v>0.12323286209655908</c:v>
                </c:pt>
                <c:pt idx="8">
                  <c:v>0.1140027534751521</c:v>
                </c:pt>
                <c:pt idx="9">
                  <c:v>0.10479148181011536</c:v>
                </c:pt>
                <c:pt idx="10">
                  <c:v>9.7066360342847047E-2</c:v>
                </c:pt>
                <c:pt idx="11">
                  <c:v>8.9405139035550862E-2</c:v>
                </c:pt>
                <c:pt idx="12">
                  <c:v>8.9500482837327713E-2</c:v>
                </c:pt>
                <c:pt idx="13">
                  <c:v>8.9595375722543349E-2</c:v>
                </c:pt>
                <c:pt idx="14">
                  <c:v>8.5060788944284094E-2</c:v>
                </c:pt>
                <c:pt idx="15">
                  <c:v>8.0538085255066394E-2</c:v>
                </c:pt>
                <c:pt idx="16">
                  <c:v>8.0210645428036728E-2</c:v>
                </c:pt>
                <c:pt idx="17">
                  <c:v>7.9885506115014313E-2</c:v>
                </c:pt>
                <c:pt idx="18">
                  <c:v>8.4765624999999997E-2</c:v>
                </c:pt>
                <c:pt idx="19">
                  <c:v>8.9653375032577531E-2</c:v>
                </c:pt>
                <c:pt idx="20">
                  <c:v>9.5801890883858098E-2</c:v>
                </c:pt>
                <c:pt idx="21">
                  <c:v>0.10193123755087902</c:v>
                </c:pt>
                <c:pt idx="22">
                  <c:v>0.10168027299036758</c:v>
                </c:pt>
                <c:pt idx="23">
                  <c:v>0.10143054119269218</c:v>
                </c:pt>
                <c:pt idx="24">
                  <c:v>0.10045112781954887</c:v>
                </c:pt>
                <c:pt idx="25">
                  <c:v>9.9477336989118328E-2</c:v>
                </c:pt>
                <c:pt idx="26">
                  <c:v>9.7168239866740697E-2</c:v>
                </c:pt>
                <c:pt idx="27">
                  <c:v>9.4873105092829146E-2</c:v>
                </c:pt>
                <c:pt idx="28">
                  <c:v>9.7972686402578668E-2</c:v>
                </c:pt>
                <c:pt idx="29">
                  <c:v>0.10104765123352484</c:v>
                </c:pt>
                <c:pt idx="30">
                  <c:v>0.10461577479076846</c:v>
                </c:pt>
                <c:pt idx="31">
                  <c:v>0.10818812383691423</c:v>
                </c:pt>
                <c:pt idx="32">
                  <c:v>0.10791061262639136</c:v>
                </c:pt>
                <c:pt idx="33">
                  <c:v>0.1190253045923149</c:v>
                </c:pt>
                <c:pt idx="34">
                  <c:v>0.12897707834416694</c:v>
                </c:pt>
                <c:pt idx="35">
                  <c:v>0.15650981400531414</c:v>
                </c:pt>
                <c:pt idx="36">
                  <c:v>0.18142473816324764</c:v>
                </c:pt>
                <c:pt idx="37">
                  <c:v>0.18753791489730479</c:v>
                </c:pt>
                <c:pt idx="38">
                  <c:v>0.17978308026030368</c:v>
                </c:pt>
                <c:pt idx="39">
                  <c:v>0.1735048678720445</c:v>
                </c:pt>
                <c:pt idx="40">
                  <c:v>0.17097363612633779</c:v>
                </c:pt>
                <c:pt idx="41">
                  <c:v>0.16143068488382212</c:v>
                </c:pt>
                <c:pt idx="42">
                  <c:v>0.15662020905923346</c:v>
                </c:pt>
                <c:pt idx="43">
                  <c:v>0.15316257187663354</c:v>
                </c:pt>
                <c:pt idx="44">
                  <c:v>0.1500785751702462</c:v>
                </c:pt>
                <c:pt idx="45">
                  <c:v>0.14794089359097665</c:v>
                </c:pt>
                <c:pt idx="46">
                  <c:v>0.1448348374660475</c:v>
                </c:pt>
                <c:pt idx="47">
                  <c:v>0.14177793394237526</c:v>
                </c:pt>
                <c:pt idx="48">
                  <c:v>0.1397698322059211</c:v>
                </c:pt>
                <c:pt idx="49">
                  <c:v>0.13965153115100318</c:v>
                </c:pt>
                <c:pt idx="50">
                  <c:v>0.14041126114199984</c:v>
                </c:pt>
                <c:pt idx="51">
                  <c:v>0.13993264799716412</c:v>
                </c:pt>
                <c:pt idx="52">
                  <c:v>0.14181624311355961</c:v>
                </c:pt>
                <c:pt idx="53">
                  <c:v>0.13788499198860601</c:v>
                </c:pt>
                <c:pt idx="54">
                  <c:v>0.13329764453961457</c:v>
                </c:pt>
                <c:pt idx="55">
                  <c:v>0.129268728768103</c:v>
                </c:pt>
                <c:pt idx="56">
                  <c:v>0.12375749977612609</c:v>
                </c:pt>
                <c:pt idx="57">
                  <c:v>0.11513503877350922</c:v>
                </c:pt>
                <c:pt idx="58">
                  <c:v>0.10909497007057983</c:v>
                </c:pt>
                <c:pt idx="59">
                  <c:v>0.10264668939529877</c:v>
                </c:pt>
                <c:pt idx="60">
                  <c:v>0.10000899442345747</c:v>
                </c:pt>
                <c:pt idx="61">
                  <c:v>9.6066606660666062E-2</c:v>
                </c:pt>
                <c:pt idx="62">
                  <c:v>9.4482448244824477E-2</c:v>
                </c:pt>
                <c:pt idx="63">
                  <c:v>9.1395139513951396E-2</c:v>
                </c:pt>
                <c:pt idx="64">
                  <c:v>8.5962230215827343E-2</c:v>
                </c:pt>
                <c:pt idx="65">
                  <c:v>8.4061371841155239E-2</c:v>
                </c:pt>
                <c:pt idx="66">
                  <c:v>8.3835740072202167E-2</c:v>
                </c:pt>
                <c:pt idx="67">
                  <c:v>8.4444444444444447E-2</c:v>
                </c:pt>
                <c:pt idx="68">
                  <c:v>8.1969286359530269E-2</c:v>
                </c:pt>
                <c:pt idx="69">
                  <c:v>8.0018132366273795E-2</c:v>
                </c:pt>
                <c:pt idx="70">
                  <c:v>7.8704710144927539E-2</c:v>
                </c:pt>
                <c:pt idx="71">
                  <c:v>7.8145454545454546E-2</c:v>
                </c:pt>
                <c:pt idx="72">
                  <c:v>7.6727438468550596E-2</c:v>
                </c:pt>
                <c:pt idx="73">
                  <c:v>7.536918869644485E-2</c:v>
                </c:pt>
                <c:pt idx="74">
                  <c:v>7.6268248175182476E-2</c:v>
                </c:pt>
                <c:pt idx="75">
                  <c:v>8.2268984446477594E-2</c:v>
                </c:pt>
                <c:pt idx="76">
                  <c:v>7.9112534309240617E-2</c:v>
                </c:pt>
                <c:pt idx="77">
                  <c:v>7.851005484460695E-2</c:v>
                </c:pt>
                <c:pt idx="78">
                  <c:v>7.4542124542124541E-2</c:v>
                </c:pt>
                <c:pt idx="79">
                  <c:v>7.3531021897810217E-2</c:v>
                </c:pt>
                <c:pt idx="80">
                  <c:v>7.5082116788321163E-2</c:v>
                </c:pt>
                <c:pt idx="81">
                  <c:v>7.8234217749313814E-2</c:v>
                </c:pt>
                <c:pt idx="82">
                  <c:v>7.8792314730100635E-2</c:v>
                </c:pt>
                <c:pt idx="83">
                  <c:v>8.1487226277372274E-2</c:v>
                </c:pt>
                <c:pt idx="84">
                  <c:v>8.2140255009107474E-2</c:v>
                </c:pt>
                <c:pt idx="85">
                  <c:v>8.0508628519527697E-2</c:v>
                </c:pt>
                <c:pt idx="86">
                  <c:v>7.8328792007266126E-2</c:v>
                </c:pt>
                <c:pt idx="87">
                  <c:v>7.7934485896269334E-2</c:v>
                </c:pt>
                <c:pt idx="88">
                  <c:v>7.4289617486338791E-2</c:v>
                </c:pt>
                <c:pt idx="89">
                  <c:v>7.3509571558796727E-2</c:v>
                </c:pt>
                <c:pt idx="90">
                  <c:v>7.3090246125797634E-2</c:v>
                </c:pt>
                <c:pt idx="91">
                  <c:v>7.4250457038391227E-2</c:v>
                </c:pt>
                <c:pt idx="92">
                  <c:v>7.6874999999999999E-2</c:v>
                </c:pt>
                <c:pt idx="93">
                  <c:v>8.3878116343490308E-2</c:v>
                </c:pt>
                <c:pt idx="94">
                  <c:v>9.2358402971216336E-2</c:v>
                </c:pt>
                <c:pt idx="95">
                  <c:v>9.9767441860465114E-2</c:v>
                </c:pt>
                <c:pt idx="96">
                  <c:v>0.1021382969825944</c:v>
                </c:pt>
                <c:pt idx="97">
                  <c:v>0.10175311598036213</c:v>
                </c:pt>
                <c:pt idx="98">
                  <c:v>0.10156150074274915</c:v>
                </c:pt>
                <c:pt idx="99">
                  <c:v>0.10463398109701078</c:v>
                </c:pt>
                <c:pt idx="100">
                  <c:v>0.10464709170292745</c:v>
                </c:pt>
                <c:pt idx="101">
                  <c:v>0.10417658056812469</c:v>
                </c:pt>
                <c:pt idx="102">
                  <c:v>0.10302664503165411</c:v>
                </c:pt>
                <c:pt idx="103">
                  <c:v>0.10145378918881053</c:v>
                </c:pt>
                <c:pt idx="104">
                  <c:v>9.9822125651712862E-2</c:v>
                </c:pt>
                <c:pt idx="105">
                  <c:v>9.8198513374026963E-2</c:v>
                </c:pt>
                <c:pt idx="106">
                  <c:v>9.6668626104708152E-2</c:v>
                </c:pt>
                <c:pt idx="107">
                  <c:v>9.5590419968558493E-2</c:v>
                </c:pt>
                <c:pt idx="108">
                  <c:v>9.4688877253333595E-2</c:v>
                </c:pt>
                <c:pt idx="109">
                  <c:v>9.3537829750129309E-2</c:v>
                </c:pt>
                <c:pt idx="110">
                  <c:v>9.2033610170218647E-2</c:v>
                </c:pt>
                <c:pt idx="111">
                  <c:v>9.0191894545046877E-2</c:v>
                </c:pt>
                <c:pt idx="112">
                  <c:v>8.8150149909617337E-2</c:v>
                </c:pt>
                <c:pt idx="113">
                  <c:v>8.651236363107595E-2</c:v>
                </c:pt>
                <c:pt idx="114">
                  <c:v>8.4902543949611109E-2</c:v>
                </c:pt>
                <c:pt idx="115">
                  <c:v>8.3344103495060995E-2</c:v>
                </c:pt>
                <c:pt idx="116">
                  <c:v>8.2055800625940131E-2</c:v>
                </c:pt>
                <c:pt idx="117">
                  <c:v>8.1112383320937564E-2</c:v>
                </c:pt>
                <c:pt idx="118">
                  <c:v>8.0475340434575812E-2</c:v>
                </c:pt>
                <c:pt idx="119">
                  <c:v>7.9905596100916187E-2</c:v>
                </c:pt>
                <c:pt idx="120">
                  <c:v>7.9347082964338941E-2</c:v>
                </c:pt>
                <c:pt idx="121">
                  <c:v>7.8797420521341532E-2</c:v>
                </c:pt>
                <c:pt idx="122">
                  <c:v>7.8224993112162716E-2</c:v>
                </c:pt>
                <c:pt idx="123">
                  <c:v>7.7678028897600115E-2</c:v>
                </c:pt>
              </c:numCache>
            </c:numRef>
          </c:val>
          <c:smooth val="0"/>
          <c:extLst>
            <c:ext xmlns:c16="http://schemas.microsoft.com/office/drawing/2014/chart" uri="{C3380CC4-5D6E-409C-BE32-E72D297353CC}">
              <c16:uniqueId val="{00000000-7F81-443A-9288-4637030C3707}"/>
            </c:ext>
          </c:extLst>
        </c:ser>
        <c:dLbls>
          <c:showLegendKey val="0"/>
          <c:showVal val="0"/>
          <c:showCatName val="0"/>
          <c:showSerName val="0"/>
          <c:showPercent val="0"/>
          <c:showBubbleSize val="0"/>
        </c:dLbls>
        <c:smooth val="0"/>
        <c:axId val="1887596096"/>
        <c:axId val="1887596576"/>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min val="5.000000000000001E-2"/>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spPr>
        <a:noFill/>
        <a:ln>
          <a:noFill/>
        </a:ln>
        <a:effectLst/>
      </c:spPr>
    </c:plotArea>
    <c:legend>
      <c:legendPos val="b"/>
      <c:layout>
        <c:manualLayout>
          <c:xMode val="edge"/>
          <c:yMode val="edge"/>
          <c:x val="0.52859595491740008"/>
          <c:y val="0.18024878683724307"/>
          <c:w val="0.15872945293603005"/>
          <c:h val="8.20414163890047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4415642580373231"/>
        </c:manualLayout>
      </c:layout>
      <c:lineChart>
        <c:grouping val="standard"/>
        <c:varyColors val="0"/>
        <c:ser>
          <c:idx val="1"/>
          <c:order val="1"/>
          <c:tx>
            <c:strRef>
              <c:f>'Other data &gt;&gt;&gt;'!$AJ$4</c:f>
              <c:strCache>
                <c:ptCount val="1"/>
                <c:pt idx="0">
                  <c:v>REPO%</c:v>
                </c:pt>
              </c:strCache>
            </c:strRef>
          </c:tx>
          <c:spPr>
            <a:ln w="31750" cap="rnd">
              <a:solidFill>
                <a:srgbClr val="003469"/>
              </a:solidFill>
              <a:prstDash val="solid"/>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&gt;&gt;&gt;'!$AJ$5:$AJ$128</c:f>
              <c:numCache>
                <c:formatCode>0.00</c:formatCode>
                <c:ptCount val="124"/>
                <c:pt idx="0">
                  <c:v>0.89471305919566202</c:v>
                </c:pt>
                <c:pt idx="1">
                  <c:v>0.81628991747398638</c:v>
                </c:pt>
                <c:pt idx="2">
                  <c:v>0.75713453698311006</c:v>
                </c:pt>
                <c:pt idx="3">
                  <c:v>0.69811151884006084</c:v>
                </c:pt>
                <c:pt idx="4">
                  <c:v>0.67048095834078314</c:v>
                </c:pt>
                <c:pt idx="5">
                  <c:v>0.64291454594160191</c:v>
                </c:pt>
                <c:pt idx="6">
                  <c:v>0.56580237013276302</c:v>
                </c:pt>
                <c:pt idx="7">
                  <c:v>0.4890192940339646</c:v>
                </c:pt>
                <c:pt idx="8">
                  <c:v>0.42190345072611807</c:v>
                </c:pt>
                <c:pt idx="9">
                  <c:v>0.35492457852706299</c:v>
                </c:pt>
                <c:pt idx="10">
                  <c:v>0.29601484492356633</c:v>
                </c:pt>
                <c:pt idx="11">
                  <c:v>0.2375923970432946</c:v>
                </c:pt>
                <c:pt idx="12">
                  <c:v>0.23263980335352472</c:v>
                </c:pt>
                <c:pt idx="13">
                  <c:v>0.22771063233490979</c:v>
                </c:pt>
                <c:pt idx="14">
                  <c:v>0.22741187789731479</c:v>
                </c:pt>
                <c:pt idx="15">
                  <c:v>0.22711390635918938</c:v>
                </c:pt>
                <c:pt idx="16">
                  <c:v>0.22196109152630891</c:v>
                </c:pt>
                <c:pt idx="17">
                  <c:v>0.21684447913956112</c:v>
                </c:pt>
                <c:pt idx="18">
                  <c:v>0.26041666666666669</c:v>
                </c:pt>
                <c:pt idx="19">
                  <c:v>0.30405698896707495</c:v>
                </c:pt>
                <c:pt idx="20">
                  <c:v>0.4076676207823749</c:v>
                </c:pt>
                <c:pt idx="21">
                  <c:v>0.51095522646574865</c:v>
                </c:pt>
                <c:pt idx="22">
                  <c:v>0.50537773746274461</c:v>
                </c:pt>
                <c:pt idx="23">
                  <c:v>0.49982764563943466</c:v>
                </c:pt>
                <c:pt idx="24">
                  <c:v>0.59291084854994625</c:v>
                </c:pt>
                <c:pt idx="25">
                  <c:v>0.68545968640219346</c:v>
                </c:pt>
                <c:pt idx="26">
                  <c:v>0.70046555332507576</c:v>
                </c:pt>
                <c:pt idx="27">
                  <c:v>0.71538068472151251</c:v>
                </c:pt>
                <c:pt idx="28">
                  <c:v>0.77190601408092285</c:v>
                </c:pt>
                <c:pt idx="29">
                  <c:v>0.82798242649543763</c:v>
                </c:pt>
                <c:pt idx="30">
                  <c:v>0.92991799814016396</c:v>
                </c:pt>
                <c:pt idx="31">
                  <c:v>1.0319742852309255</c:v>
                </c:pt>
                <c:pt idx="32">
                  <c:v>1.3255161865918939</c:v>
                </c:pt>
                <c:pt idx="33">
                  <c:v>1.5932521087160263</c:v>
                </c:pt>
                <c:pt idx="34">
                  <c:v>1.9329456038316797</c:v>
                </c:pt>
                <c:pt idx="35">
                  <c:v>1.9456586954658439</c:v>
                </c:pt>
                <c:pt idx="36">
                  <c:v>2.1120055396866615</c:v>
                </c:pt>
                <c:pt idx="37">
                  <c:v>1.8979114307998961</c:v>
                </c:pt>
                <c:pt idx="38">
                  <c:v>1.6746203904555315</c:v>
                </c:pt>
                <c:pt idx="39">
                  <c:v>1.4082058414464533</c:v>
                </c:pt>
                <c:pt idx="40">
                  <c:v>1.383450796136779</c:v>
                </c:pt>
                <c:pt idx="41">
                  <c:v>1.3227743451396745</c:v>
                </c:pt>
                <c:pt idx="42">
                  <c:v>1.2804878048780488</c:v>
                </c:pt>
                <c:pt idx="43">
                  <c:v>1.193587733054539</c:v>
                </c:pt>
                <c:pt idx="44">
                  <c:v>1.2397415749956346</c:v>
                </c:pt>
                <c:pt idx="45">
                  <c:v>1.267814986447495</c:v>
                </c:pt>
                <c:pt idx="46">
                  <c:v>1.2880049066853587</c:v>
                </c:pt>
                <c:pt idx="47">
                  <c:v>1.2210119465917078</c:v>
                </c:pt>
                <c:pt idx="48">
                  <c:v>1.2211192128612844</c:v>
                </c:pt>
                <c:pt idx="49">
                  <c:v>1.1879619852164731</c:v>
                </c:pt>
                <c:pt idx="50">
                  <c:v>1.1472950313299797</c:v>
                </c:pt>
                <c:pt idx="51">
                  <c:v>1.0191421481744063</c:v>
                </c:pt>
                <c:pt idx="52">
                  <c:v>0.98631597654167402</c:v>
                </c:pt>
                <c:pt idx="53">
                  <c:v>0.9168595335588392</c:v>
                </c:pt>
                <c:pt idx="54">
                  <c:v>0.88329764453961457</c:v>
                </c:pt>
                <c:pt idx="55">
                  <c:v>0.75093867334167708</c:v>
                </c:pt>
                <c:pt idx="56">
                  <c:v>0.76117130831915469</c:v>
                </c:pt>
                <c:pt idx="57">
                  <c:v>0.70237989125590516</c:v>
                </c:pt>
                <c:pt idx="58">
                  <c:v>0.63879210220673632</c:v>
                </c:pt>
                <c:pt idx="59">
                  <c:v>0.55356181589808007</c:v>
                </c:pt>
                <c:pt idx="60">
                  <c:v>0.43892786472387119</c:v>
                </c:pt>
                <c:pt idx="61">
                  <c:v>0.22502250225022502</c:v>
                </c:pt>
                <c:pt idx="62">
                  <c:v>0.22412241224122412</c:v>
                </c:pt>
                <c:pt idx="63">
                  <c:v>0.19531953195319532</c:v>
                </c:pt>
                <c:pt idx="64">
                  <c:v>0.18974820143884893</c:v>
                </c:pt>
                <c:pt idx="65">
                  <c:v>0.17057761732851986</c:v>
                </c:pt>
                <c:pt idx="66">
                  <c:v>0.16787003610108303</c:v>
                </c:pt>
                <c:pt idx="67">
                  <c:v>0.16260162601626016</c:v>
                </c:pt>
                <c:pt idx="68">
                  <c:v>0.16982836495031617</c:v>
                </c:pt>
                <c:pt idx="69">
                  <c:v>0.16319129646418859</c:v>
                </c:pt>
                <c:pt idx="70">
                  <c:v>0.1766304347826087</c:v>
                </c:pt>
                <c:pt idx="71">
                  <c:v>0.16272727272727272</c:v>
                </c:pt>
                <c:pt idx="72">
                  <c:v>0.17411121239744759</c:v>
                </c:pt>
                <c:pt idx="73">
                  <c:v>0.15314494074749316</c:v>
                </c:pt>
                <c:pt idx="74">
                  <c:v>0.1541970802919708</c:v>
                </c:pt>
                <c:pt idx="75">
                  <c:v>0.1546203110704483</c:v>
                </c:pt>
                <c:pt idx="76">
                  <c:v>0.18115279048490393</c:v>
                </c:pt>
                <c:pt idx="77">
                  <c:v>0.17550274223034734</c:v>
                </c:pt>
                <c:pt idx="78">
                  <c:v>0.19505494505494506</c:v>
                </c:pt>
                <c:pt idx="79">
                  <c:v>0.18156934306569342</c:v>
                </c:pt>
                <c:pt idx="80">
                  <c:v>0.15602189781021897</c:v>
                </c:pt>
                <c:pt idx="81">
                  <c:v>2.0128087831655993E-2</c:v>
                </c:pt>
                <c:pt idx="82">
                  <c:v>3.385178408051235E-2</c:v>
                </c:pt>
                <c:pt idx="83">
                  <c:v>3.0109489051094892E-2</c:v>
                </c:pt>
                <c:pt idx="84">
                  <c:v>3.4608378870673952E-2</c:v>
                </c:pt>
                <c:pt idx="85">
                  <c:v>4.0871934604904632E-2</c:v>
                </c:pt>
                <c:pt idx="86">
                  <c:v>6.630336058128973E-2</c:v>
                </c:pt>
                <c:pt idx="87">
                  <c:v>6.5514103730664242E-2</c:v>
                </c:pt>
                <c:pt idx="88">
                  <c:v>9.4717668488160295E-2</c:v>
                </c:pt>
                <c:pt idx="89">
                  <c:v>0.10756608933454877</c:v>
                </c:pt>
                <c:pt idx="90">
                  <c:v>0.11668185961713765</c:v>
                </c:pt>
                <c:pt idx="91">
                  <c:v>9.9634369287020116E-2</c:v>
                </c:pt>
                <c:pt idx="92">
                  <c:v>0.11580882352941177</c:v>
                </c:pt>
                <c:pt idx="93">
                  <c:v>0.11265004616805172</c:v>
                </c:pt>
                <c:pt idx="94">
                  <c:v>0.11049210770659239</c:v>
                </c:pt>
                <c:pt idx="95">
                  <c:v>0.10976744186046512</c:v>
                </c:pt>
                <c:pt idx="96">
                  <c:v>0.1431107063535578</c:v>
                </c:pt>
                <c:pt idx="97">
                  <c:v>0.15684309194346224</c:v>
                </c:pt>
                <c:pt idx="98">
                  <c:v>0.16982516371081557</c:v>
                </c:pt>
                <c:pt idx="99">
                  <c:v>0.18526056182752365</c:v>
                </c:pt>
                <c:pt idx="100">
                  <c:v>0.19653517126628034</c:v>
                </c:pt>
                <c:pt idx="101">
                  <c:v>0.20619864124005557</c:v>
                </c:pt>
                <c:pt idx="102">
                  <c:v>0.21404775209081536</c:v>
                </c:pt>
                <c:pt idx="103">
                  <c:v>0.22040019781062536</c:v>
                </c:pt>
                <c:pt idx="104">
                  <c:v>0.22570434143862855</c:v>
                </c:pt>
                <c:pt idx="105">
                  <c:v>0.23011929589776159</c:v>
                </c:pt>
                <c:pt idx="106">
                  <c:v>0.23382554882011475</c:v>
                </c:pt>
                <c:pt idx="107">
                  <c:v>0.23727911248814068</c:v>
                </c:pt>
                <c:pt idx="108">
                  <c:v>0.240289462916397</c:v>
                </c:pt>
                <c:pt idx="109">
                  <c:v>0.24250260034403143</c:v>
                </c:pt>
                <c:pt idx="110">
                  <c:v>0.24388012588639374</c:v>
                </c:pt>
                <c:pt idx="111">
                  <c:v>0.24449854208272076</c:v>
                </c:pt>
                <c:pt idx="112">
                  <c:v>0.24455161369010667</c:v>
                </c:pt>
                <c:pt idx="113">
                  <c:v>0.2446978562677902</c:v>
                </c:pt>
                <c:pt idx="114">
                  <c:v>0.24460562700235064</c:v>
                </c:pt>
                <c:pt idx="115">
                  <c:v>0.24433700243892051</c:v>
                </c:pt>
                <c:pt idx="116">
                  <c:v>0.24414507040468897</c:v>
                </c:pt>
                <c:pt idx="117">
                  <c:v>0.24413429264179742</c:v>
                </c:pt>
                <c:pt idx="118">
                  <c:v>0.2442910143682388</c:v>
                </c:pt>
                <c:pt idx="119">
                  <c:v>0.2443968244240686</c:v>
                </c:pt>
                <c:pt idx="120">
                  <c:v>0.24441243493098905</c:v>
                </c:pt>
                <c:pt idx="121">
                  <c:v>0.24435120144718242</c:v>
                </c:pt>
                <c:pt idx="122">
                  <c:v>0.24419373534371433</c:v>
                </c:pt>
                <c:pt idx="123">
                  <c:v>0.24399954113722683</c:v>
                </c:pt>
              </c:numCache>
            </c:numRef>
          </c:val>
          <c:smooth val="0"/>
          <c:extLst>
            <c:ext xmlns:c16="http://schemas.microsoft.com/office/drawing/2014/chart" uri="{C3380CC4-5D6E-409C-BE32-E72D297353CC}">
              <c16:uniqueId val="{00000001-A581-4805-96B5-42055DF4E1C5}"/>
            </c:ext>
          </c:extLst>
        </c:ser>
        <c:dLbls>
          <c:showLegendKey val="0"/>
          <c:showVal val="0"/>
          <c:showCatName val="0"/>
          <c:showSerName val="0"/>
          <c:showPercent val="0"/>
          <c:showBubbleSize val="0"/>
        </c:dLbls>
        <c:smooth val="0"/>
        <c:axId val="1887596096"/>
        <c:axId val="1887596576"/>
        <c:extLst>
          <c:ext xmlns:c15="http://schemas.microsoft.com/office/drawing/2012/chart" uri="{02D57815-91ED-43cb-92C2-25804820EDAC}">
            <c15:filteredLineSeries>
              <c15:ser>
                <c:idx val="0"/>
                <c:order val="0"/>
                <c:tx>
                  <c:strRef>
                    <c:extLst>
                      <c:ext uri="{02D57815-91ED-43cb-92C2-25804820EDAC}">
                        <c15:formulaRef>
                          <c15:sqref>'Other data &gt;&gt;&gt;'!$AI$4</c15:sqref>
                        </c15:formulaRef>
                      </c:ext>
                    </c:extLst>
                    <c:strCache>
                      <c:ptCount val="1"/>
                      <c:pt idx="0">
                        <c:v>ARR%</c:v>
                      </c:pt>
                    </c:strCache>
                  </c:strRef>
                </c:tx>
                <c:spPr>
                  <a:ln w="38100" cap="rnd">
                    <a:solidFill>
                      <a:srgbClr val="BD1B21"/>
                    </a:solidFill>
                    <a:prstDash val="solid"/>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&gt;&gt;&gt;'!$AI$5:$AI$128</c15:sqref>
                        </c15:formulaRef>
                      </c:ext>
                    </c:extLst>
                    <c:numCache>
                      <c:formatCode>0.0%</c:formatCode>
                      <c:ptCount val="124"/>
                      <c:pt idx="0">
                        <c:v>0.18328061455038408</c:v>
                      </c:pt>
                      <c:pt idx="1">
                        <c:v>0.17832795120200934</c:v>
                      </c:pt>
                      <c:pt idx="2">
                        <c:v>0.16343353792392815</c:v>
                      </c:pt>
                      <c:pt idx="3">
                        <c:v>0.14857245144544884</c:v>
                      </c:pt>
                      <c:pt idx="4">
                        <c:v>0.14388521365993207</c:v>
                      </c:pt>
                      <c:pt idx="5">
                        <c:v>0.13920885793374407</c:v>
                      </c:pt>
                      <c:pt idx="6">
                        <c:v>0.13120377795598326</c:v>
                      </c:pt>
                      <c:pt idx="7">
                        <c:v>0.12323286209655908</c:v>
                      </c:pt>
                      <c:pt idx="8">
                        <c:v>0.1140027534751521</c:v>
                      </c:pt>
                      <c:pt idx="9">
                        <c:v>0.10479148181011536</c:v>
                      </c:pt>
                      <c:pt idx="10">
                        <c:v>9.7066360342847047E-2</c:v>
                      </c:pt>
                      <c:pt idx="11">
                        <c:v>8.9405139035550862E-2</c:v>
                      </c:pt>
                      <c:pt idx="12">
                        <c:v>8.9500482837327713E-2</c:v>
                      </c:pt>
                      <c:pt idx="13">
                        <c:v>8.9595375722543349E-2</c:v>
                      </c:pt>
                      <c:pt idx="14">
                        <c:v>8.5060788944284094E-2</c:v>
                      </c:pt>
                      <c:pt idx="15">
                        <c:v>8.0538085255066394E-2</c:v>
                      </c:pt>
                      <c:pt idx="16">
                        <c:v>8.0210645428036728E-2</c:v>
                      </c:pt>
                      <c:pt idx="17">
                        <c:v>7.9885506115014313E-2</c:v>
                      </c:pt>
                      <c:pt idx="18">
                        <c:v>8.4765624999999997E-2</c:v>
                      </c:pt>
                      <c:pt idx="19">
                        <c:v>8.9653375032577531E-2</c:v>
                      </c:pt>
                      <c:pt idx="20">
                        <c:v>9.5801890883858098E-2</c:v>
                      </c:pt>
                      <c:pt idx="21">
                        <c:v>0.10193123755087902</c:v>
                      </c:pt>
                      <c:pt idx="22">
                        <c:v>0.10168027299036758</c:v>
                      </c:pt>
                      <c:pt idx="23">
                        <c:v>0.10143054119269218</c:v>
                      </c:pt>
                      <c:pt idx="24">
                        <c:v>0.10045112781954887</c:v>
                      </c:pt>
                      <c:pt idx="25">
                        <c:v>9.9477336989118328E-2</c:v>
                      </c:pt>
                      <c:pt idx="26">
                        <c:v>9.7168239866740697E-2</c:v>
                      </c:pt>
                      <c:pt idx="27">
                        <c:v>9.4873105092829146E-2</c:v>
                      </c:pt>
                      <c:pt idx="28">
                        <c:v>9.7972686402578668E-2</c:v>
                      </c:pt>
                      <c:pt idx="29">
                        <c:v>0.10104765123352484</c:v>
                      </c:pt>
                      <c:pt idx="30">
                        <c:v>0.10461577479076846</c:v>
                      </c:pt>
                      <c:pt idx="31">
                        <c:v>0.10818812383691423</c:v>
                      </c:pt>
                      <c:pt idx="32">
                        <c:v>0.10791061262639136</c:v>
                      </c:pt>
                      <c:pt idx="33">
                        <c:v>0.1190253045923149</c:v>
                      </c:pt>
                      <c:pt idx="34">
                        <c:v>0.12897707834416694</c:v>
                      </c:pt>
                      <c:pt idx="35">
                        <c:v>0.15650981400531414</c:v>
                      </c:pt>
                      <c:pt idx="36">
                        <c:v>0.18142473816324764</c:v>
                      </c:pt>
                      <c:pt idx="37">
                        <c:v>0.18753791489730479</c:v>
                      </c:pt>
                      <c:pt idx="38">
                        <c:v>0.17978308026030368</c:v>
                      </c:pt>
                      <c:pt idx="39">
                        <c:v>0.1735048678720445</c:v>
                      </c:pt>
                      <c:pt idx="40">
                        <c:v>0.17097363612633779</c:v>
                      </c:pt>
                      <c:pt idx="41">
                        <c:v>0.16143068488382212</c:v>
                      </c:pt>
                      <c:pt idx="42">
                        <c:v>0.15662020905923346</c:v>
                      </c:pt>
                      <c:pt idx="43">
                        <c:v>0.15316257187663354</c:v>
                      </c:pt>
                      <c:pt idx="44">
                        <c:v>0.1500785751702462</c:v>
                      </c:pt>
                      <c:pt idx="45">
                        <c:v>0.14794089359097665</c:v>
                      </c:pt>
                      <c:pt idx="46">
                        <c:v>0.1448348374660475</c:v>
                      </c:pt>
                      <c:pt idx="47">
                        <c:v>0.14177793394237526</c:v>
                      </c:pt>
                      <c:pt idx="48">
                        <c:v>0.1397698322059211</c:v>
                      </c:pt>
                      <c:pt idx="49">
                        <c:v>0.13965153115100318</c:v>
                      </c:pt>
                      <c:pt idx="50">
                        <c:v>0.14041126114199984</c:v>
                      </c:pt>
                      <c:pt idx="51">
                        <c:v>0.13993264799716412</c:v>
                      </c:pt>
                      <c:pt idx="52">
                        <c:v>0.14181624311355961</c:v>
                      </c:pt>
                      <c:pt idx="53">
                        <c:v>0.13788499198860601</c:v>
                      </c:pt>
                      <c:pt idx="54">
                        <c:v>0.13329764453961457</c:v>
                      </c:pt>
                      <c:pt idx="55">
                        <c:v>0.129268728768103</c:v>
                      </c:pt>
                      <c:pt idx="56">
                        <c:v>0.12375749977612609</c:v>
                      </c:pt>
                      <c:pt idx="57">
                        <c:v>0.11513503877350922</c:v>
                      </c:pt>
                      <c:pt idx="58">
                        <c:v>0.10909497007057983</c:v>
                      </c:pt>
                      <c:pt idx="59">
                        <c:v>0.10264668939529877</c:v>
                      </c:pt>
                      <c:pt idx="60">
                        <c:v>0.10000899442345747</c:v>
                      </c:pt>
                      <c:pt idx="61">
                        <c:v>9.6066606660666062E-2</c:v>
                      </c:pt>
                      <c:pt idx="62">
                        <c:v>9.4482448244824477E-2</c:v>
                      </c:pt>
                      <c:pt idx="63">
                        <c:v>9.1395139513951396E-2</c:v>
                      </c:pt>
                      <c:pt idx="64">
                        <c:v>8.5962230215827343E-2</c:v>
                      </c:pt>
                      <c:pt idx="65">
                        <c:v>8.4061371841155239E-2</c:v>
                      </c:pt>
                      <c:pt idx="66">
                        <c:v>8.3835740072202167E-2</c:v>
                      </c:pt>
                      <c:pt idx="67">
                        <c:v>8.4444444444444447E-2</c:v>
                      </c:pt>
                      <c:pt idx="68">
                        <c:v>8.1969286359530269E-2</c:v>
                      </c:pt>
                      <c:pt idx="69">
                        <c:v>8.0018132366273795E-2</c:v>
                      </c:pt>
                      <c:pt idx="70">
                        <c:v>7.8704710144927539E-2</c:v>
                      </c:pt>
                      <c:pt idx="71">
                        <c:v>7.8145454545454546E-2</c:v>
                      </c:pt>
                      <c:pt idx="72">
                        <c:v>7.6727438468550596E-2</c:v>
                      </c:pt>
                      <c:pt idx="73">
                        <c:v>7.536918869644485E-2</c:v>
                      </c:pt>
                      <c:pt idx="74">
                        <c:v>7.6268248175182476E-2</c:v>
                      </c:pt>
                      <c:pt idx="75">
                        <c:v>8.2268984446477594E-2</c:v>
                      </c:pt>
                      <c:pt idx="76">
                        <c:v>7.9112534309240617E-2</c:v>
                      </c:pt>
                      <c:pt idx="77">
                        <c:v>7.851005484460695E-2</c:v>
                      </c:pt>
                      <c:pt idx="78">
                        <c:v>7.4542124542124541E-2</c:v>
                      </c:pt>
                      <c:pt idx="79">
                        <c:v>7.3531021897810217E-2</c:v>
                      </c:pt>
                      <c:pt idx="80">
                        <c:v>7.5082116788321163E-2</c:v>
                      </c:pt>
                      <c:pt idx="81">
                        <c:v>7.8234217749313814E-2</c:v>
                      </c:pt>
                      <c:pt idx="82">
                        <c:v>7.8792314730100635E-2</c:v>
                      </c:pt>
                      <c:pt idx="83">
                        <c:v>8.1487226277372274E-2</c:v>
                      </c:pt>
                      <c:pt idx="84">
                        <c:v>8.2140255009107474E-2</c:v>
                      </c:pt>
                      <c:pt idx="85">
                        <c:v>8.0508628519527697E-2</c:v>
                      </c:pt>
                      <c:pt idx="86">
                        <c:v>7.8328792007266126E-2</c:v>
                      </c:pt>
                      <c:pt idx="87">
                        <c:v>7.7934485896269334E-2</c:v>
                      </c:pt>
                      <c:pt idx="88">
                        <c:v>7.4289617486338791E-2</c:v>
                      </c:pt>
                      <c:pt idx="89">
                        <c:v>7.3509571558796727E-2</c:v>
                      </c:pt>
                      <c:pt idx="90">
                        <c:v>7.3090246125797634E-2</c:v>
                      </c:pt>
                      <c:pt idx="91">
                        <c:v>7.4250457038391227E-2</c:v>
                      </c:pt>
                      <c:pt idx="92">
                        <c:v>7.6874999999999999E-2</c:v>
                      </c:pt>
                      <c:pt idx="93">
                        <c:v>8.3878116343490308E-2</c:v>
                      </c:pt>
                      <c:pt idx="94">
                        <c:v>9.2358402971216336E-2</c:v>
                      </c:pt>
                      <c:pt idx="95">
                        <c:v>9.9767441860465114E-2</c:v>
                      </c:pt>
                      <c:pt idx="96">
                        <c:v>0.1021382969825944</c:v>
                      </c:pt>
                      <c:pt idx="97">
                        <c:v>0.10175311598036213</c:v>
                      </c:pt>
                      <c:pt idx="98">
                        <c:v>0.10156150074274915</c:v>
                      </c:pt>
                      <c:pt idx="99">
                        <c:v>0.10463398109701078</c:v>
                      </c:pt>
                      <c:pt idx="100">
                        <c:v>0.10464709170292745</c:v>
                      </c:pt>
                      <c:pt idx="101">
                        <c:v>0.10417658056812469</c:v>
                      </c:pt>
                      <c:pt idx="102">
                        <c:v>0.10302664503165411</c:v>
                      </c:pt>
                      <c:pt idx="103">
                        <c:v>0.10145378918881053</c:v>
                      </c:pt>
                      <c:pt idx="104">
                        <c:v>9.9822125651712862E-2</c:v>
                      </c:pt>
                      <c:pt idx="105">
                        <c:v>9.8198513374026963E-2</c:v>
                      </c:pt>
                      <c:pt idx="106">
                        <c:v>9.6668626104708152E-2</c:v>
                      </c:pt>
                      <c:pt idx="107">
                        <c:v>9.5590419968558493E-2</c:v>
                      </c:pt>
                      <c:pt idx="108">
                        <c:v>9.4688877253333595E-2</c:v>
                      </c:pt>
                      <c:pt idx="109">
                        <c:v>9.3537829750129309E-2</c:v>
                      </c:pt>
                      <c:pt idx="110">
                        <c:v>9.2033610170218647E-2</c:v>
                      </c:pt>
                      <c:pt idx="111">
                        <c:v>9.0191894545046877E-2</c:v>
                      </c:pt>
                      <c:pt idx="112">
                        <c:v>8.8150149909617337E-2</c:v>
                      </c:pt>
                      <c:pt idx="113">
                        <c:v>8.651236363107595E-2</c:v>
                      </c:pt>
                      <c:pt idx="114">
                        <c:v>8.4902543949611109E-2</c:v>
                      </c:pt>
                      <c:pt idx="115">
                        <c:v>8.3344103495060995E-2</c:v>
                      </c:pt>
                      <c:pt idx="116">
                        <c:v>8.2055800625940131E-2</c:v>
                      </c:pt>
                      <c:pt idx="117">
                        <c:v>8.1112383320937564E-2</c:v>
                      </c:pt>
                      <c:pt idx="118">
                        <c:v>8.0475340434575812E-2</c:v>
                      </c:pt>
                      <c:pt idx="119">
                        <c:v>7.9905596100916187E-2</c:v>
                      </c:pt>
                      <c:pt idx="120">
                        <c:v>7.9347082964338941E-2</c:v>
                      </c:pt>
                      <c:pt idx="121">
                        <c:v>7.8797420521341532E-2</c:v>
                      </c:pt>
                      <c:pt idx="122">
                        <c:v>7.8224993112162716E-2</c:v>
                      </c:pt>
                      <c:pt idx="123">
                        <c:v>7.7678028897600115E-2</c:v>
                      </c:pt>
                    </c:numCache>
                  </c:numRef>
                </c:val>
                <c:smooth val="0"/>
                <c:extLst>
                  <c:ext xmlns:c16="http://schemas.microsoft.com/office/drawing/2014/chart" uri="{C3380CC4-5D6E-409C-BE32-E72D297353CC}">
                    <c16:uniqueId val="{00000000-A581-4805-96B5-42055DF4E1C5}"/>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spPr>
        <a:noFill/>
        <a:ln>
          <a:noFill/>
        </a:ln>
        <a:effectLst/>
      </c:spPr>
    </c:plotArea>
    <c:legend>
      <c:legendPos val="b"/>
      <c:layout>
        <c:manualLayout>
          <c:xMode val="edge"/>
          <c:yMode val="edge"/>
          <c:x val="0.35604693530955689"/>
          <c:y val="0.15434621952735311"/>
          <c:w val="0.33556090782769799"/>
          <c:h val="8.20414163890047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0"/>
          <c:order val="0"/>
          <c:tx>
            <c:strRef>
              <c:f>'Other data &gt;&gt;&gt;'!$AL$4</c:f>
              <c:strCache>
                <c:ptCount val="1"/>
                <c:pt idx="0">
                  <c:v>ARR</c:v>
                </c:pt>
              </c:strCache>
            </c:strRef>
          </c:tx>
          <c:spPr>
            <a:ln w="31750" cap="rnd">
              <a:solidFill>
                <a:schemeClr val="accent1"/>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&gt;&gt;&gt;'!$AL$5:$AL$128</c:f>
              <c:numCache>
                <c:formatCode>#,##0</c:formatCode>
                <c:ptCount val="124"/>
                <c:pt idx="0">
                  <c:v>202800</c:v>
                </c:pt>
                <c:pt idx="1">
                  <c:v>198800</c:v>
                </c:pt>
                <c:pt idx="2">
                  <c:v>182400</c:v>
                </c:pt>
                <c:pt idx="3">
                  <c:v>166000</c:v>
                </c:pt>
                <c:pt idx="4">
                  <c:v>160950</c:v>
                </c:pt>
                <c:pt idx="5">
                  <c:v>155900</c:v>
                </c:pt>
                <c:pt idx="6">
                  <c:v>147250</c:v>
                </c:pt>
                <c:pt idx="7">
                  <c:v>138600</c:v>
                </c:pt>
                <c:pt idx="8">
                  <c:v>128350</c:v>
                </c:pt>
                <c:pt idx="9">
                  <c:v>118100</c:v>
                </c:pt>
                <c:pt idx="10">
                  <c:v>109850</c:v>
                </c:pt>
                <c:pt idx="11">
                  <c:v>101600</c:v>
                </c:pt>
                <c:pt idx="12">
                  <c:v>101950</c:v>
                </c:pt>
                <c:pt idx="13">
                  <c:v>102300</c:v>
                </c:pt>
                <c:pt idx="14">
                  <c:v>97250</c:v>
                </c:pt>
                <c:pt idx="15">
                  <c:v>92200</c:v>
                </c:pt>
                <c:pt idx="16">
                  <c:v>92150</c:v>
                </c:pt>
                <c:pt idx="17">
                  <c:v>92100</c:v>
                </c:pt>
                <c:pt idx="18">
                  <c:v>97650</c:v>
                </c:pt>
                <c:pt idx="19">
                  <c:v>103200</c:v>
                </c:pt>
                <c:pt idx="20">
                  <c:v>110450</c:v>
                </c:pt>
                <c:pt idx="21">
                  <c:v>117700</c:v>
                </c:pt>
                <c:pt idx="22">
                  <c:v>117700</c:v>
                </c:pt>
                <c:pt idx="23">
                  <c:v>117700</c:v>
                </c:pt>
                <c:pt idx="24">
                  <c:v>116900</c:v>
                </c:pt>
                <c:pt idx="25">
                  <c:v>116100</c:v>
                </c:pt>
                <c:pt idx="26">
                  <c:v>113750</c:v>
                </c:pt>
                <c:pt idx="27">
                  <c:v>111400</c:v>
                </c:pt>
                <c:pt idx="28">
                  <c:v>115500</c:v>
                </c:pt>
                <c:pt idx="29">
                  <c:v>119600</c:v>
                </c:pt>
                <c:pt idx="30">
                  <c:v>123750</c:v>
                </c:pt>
                <c:pt idx="31">
                  <c:v>127900</c:v>
                </c:pt>
                <c:pt idx="32">
                  <c:v>127000</c:v>
                </c:pt>
                <c:pt idx="33">
                  <c:v>139700</c:v>
                </c:pt>
                <c:pt idx="34">
                  <c:v>150800</c:v>
                </c:pt>
                <c:pt idx="35">
                  <c:v>182600</c:v>
                </c:pt>
                <c:pt idx="36">
                  <c:v>209600</c:v>
                </c:pt>
                <c:pt idx="37">
                  <c:v>216400</c:v>
                </c:pt>
                <c:pt idx="38">
                  <c:v>207200</c:v>
                </c:pt>
                <c:pt idx="39">
                  <c:v>199600</c:v>
                </c:pt>
                <c:pt idx="40">
                  <c:v>196500</c:v>
                </c:pt>
                <c:pt idx="41">
                  <c:v>185500</c:v>
                </c:pt>
                <c:pt idx="42">
                  <c:v>179800</c:v>
                </c:pt>
                <c:pt idx="43">
                  <c:v>175800</c:v>
                </c:pt>
                <c:pt idx="44">
                  <c:v>171900</c:v>
                </c:pt>
                <c:pt idx="45">
                  <c:v>169200</c:v>
                </c:pt>
                <c:pt idx="46">
                  <c:v>165300</c:v>
                </c:pt>
                <c:pt idx="47">
                  <c:v>161400</c:v>
                </c:pt>
                <c:pt idx="48">
                  <c:v>159100</c:v>
                </c:pt>
                <c:pt idx="49">
                  <c:v>158700</c:v>
                </c:pt>
                <c:pt idx="50">
                  <c:v>159100</c:v>
                </c:pt>
                <c:pt idx="51">
                  <c:v>157900</c:v>
                </c:pt>
                <c:pt idx="52">
                  <c:v>159600</c:v>
                </c:pt>
                <c:pt idx="53">
                  <c:v>154900</c:v>
                </c:pt>
                <c:pt idx="54">
                  <c:v>149400</c:v>
                </c:pt>
                <c:pt idx="55">
                  <c:v>144600</c:v>
                </c:pt>
                <c:pt idx="56">
                  <c:v>138200</c:v>
                </c:pt>
                <c:pt idx="57">
                  <c:v>129170</c:v>
                </c:pt>
                <c:pt idx="58">
                  <c:v>122110</c:v>
                </c:pt>
                <c:pt idx="59">
                  <c:v>114410</c:v>
                </c:pt>
                <c:pt idx="60">
                  <c:v>111190</c:v>
                </c:pt>
                <c:pt idx="61">
                  <c:v>106730</c:v>
                </c:pt>
                <c:pt idx="62">
                  <c:v>104970</c:v>
                </c:pt>
                <c:pt idx="63">
                  <c:v>101540</c:v>
                </c:pt>
                <c:pt idx="64">
                  <c:v>95590</c:v>
                </c:pt>
                <c:pt idx="65">
                  <c:v>93140</c:v>
                </c:pt>
                <c:pt idx="66">
                  <c:v>92890</c:v>
                </c:pt>
                <c:pt idx="67">
                  <c:v>93480</c:v>
                </c:pt>
                <c:pt idx="68">
                  <c:v>90740</c:v>
                </c:pt>
                <c:pt idx="69">
                  <c:v>88260</c:v>
                </c:pt>
                <c:pt idx="70">
                  <c:v>86890</c:v>
                </c:pt>
                <c:pt idx="71">
                  <c:v>85960</c:v>
                </c:pt>
                <c:pt idx="72">
                  <c:v>84170</c:v>
                </c:pt>
                <c:pt idx="73">
                  <c:v>82680</c:v>
                </c:pt>
                <c:pt idx="74">
                  <c:v>83590</c:v>
                </c:pt>
                <c:pt idx="75">
                  <c:v>89920</c:v>
                </c:pt>
                <c:pt idx="76">
                  <c:v>86470</c:v>
                </c:pt>
                <c:pt idx="77">
                  <c:v>85890</c:v>
                </c:pt>
                <c:pt idx="78">
                  <c:v>81400</c:v>
                </c:pt>
                <c:pt idx="79">
                  <c:v>80590</c:v>
                </c:pt>
                <c:pt idx="80">
                  <c:v>82290</c:v>
                </c:pt>
                <c:pt idx="81">
                  <c:v>85510</c:v>
                </c:pt>
                <c:pt idx="82">
                  <c:v>86120</c:v>
                </c:pt>
                <c:pt idx="83">
                  <c:v>89310</c:v>
                </c:pt>
                <c:pt idx="84">
                  <c:v>90190</c:v>
                </c:pt>
                <c:pt idx="85">
                  <c:v>88640</c:v>
                </c:pt>
                <c:pt idx="86">
                  <c:v>86240</c:v>
                </c:pt>
                <c:pt idx="87">
                  <c:v>85650</c:v>
                </c:pt>
                <c:pt idx="88">
                  <c:v>81570</c:v>
                </c:pt>
                <c:pt idx="89">
                  <c:v>80640</c:v>
                </c:pt>
                <c:pt idx="90">
                  <c:v>80180</c:v>
                </c:pt>
                <c:pt idx="91">
                  <c:v>81230</c:v>
                </c:pt>
                <c:pt idx="92">
                  <c:v>83640</c:v>
                </c:pt>
                <c:pt idx="93">
                  <c:v>90840</c:v>
                </c:pt>
                <c:pt idx="94">
                  <c:v>99470</c:v>
                </c:pt>
                <c:pt idx="95">
                  <c:v>107250</c:v>
                </c:pt>
                <c:pt idx="96">
                  <c:v>109910</c:v>
                </c:pt>
                <c:pt idx="97">
                  <c:v>109640</c:v>
                </c:pt>
                <c:pt idx="98">
                  <c:v>109526.56299999999</c:v>
                </c:pt>
                <c:pt idx="99">
                  <c:v>112942.54700000001</c:v>
                </c:pt>
                <c:pt idx="100">
                  <c:v>113081.43799999999</c:v>
                </c:pt>
                <c:pt idx="101">
                  <c:v>112720.727</c:v>
                </c:pt>
                <c:pt idx="102">
                  <c:v>111622.05499999999</c:v>
                </c:pt>
                <c:pt idx="103">
                  <c:v>110064.781</c:v>
                </c:pt>
                <c:pt idx="104">
                  <c:v>108443.56299999999</c:v>
                </c:pt>
                <c:pt idx="105">
                  <c:v>106836.742</c:v>
                </c:pt>
                <c:pt idx="106">
                  <c:v>105313.508</c:v>
                </c:pt>
                <c:pt idx="107">
                  <c:v>104281.023</c:v>
                </c:pt>
                <c:pt idx="108">
                  <c:v>103441.633</c:v>
                </c:pt>
                <c:pt idx="109">
                  <c:v>102338.43</c:v>
                </c:pt>
                <c:pt idx="110">
                  <c:v>100831.19500000001</c:v>
                </c:pt>
                <c:pt idx="111">
                  <c:v>98950.7</c:v>
                </c:pt>
                <c:pt idx="112">
                  <c:v>96847.22</c:v>
                </c:pt>
                <c:pt idx="113">
                  <c:v>95191.63</c:v>
                </c:pt>
                <c:pt idx="114">
                  <c:v>93548.17</c:v>
                </c:pt>
                <c:pt idx="115">
                  <c:v>91958.3</c:v>
                </c:pt>
                <c:pt idx="116">
                  <c:v>90663.29</c:v>
                </c:pt>
                <c:pt idx="117">
                  <c:v>89755.8</c:v>
                </c:pt>
                <c:pt idx="118">
                  <c:v>89172.23</c:v>
                </c:pt>
                <c:pt idx="119">
                  <c:v>88662.77</c:v>
                </c:pt>
                <c:pt idx="120">
                  <c:v>88164.765599999999</c:v>
                </c:pt>
                <c:pt idx="121">
                  <c:v>87684.43</c:v>
                </c:pt>
                <c:pt idx="122">
                  <c:v>87164.78</c:v>
                </c:pt>
                <c:pt idx="123">
                  <c:v>86673.3</c:v>
                </c:pt>
              </c:numCache>
            </c:numRef>
          </c:val>
          <c:smooth val="0"/>
          <c:extLst>
            <c:ext xmlns:c16="http://schemas.microsoft.com/office/drawing/2014/chart" uri="{C3380CC4-5D6E-409C-BE32-E72D297353CC}">
              <c16:uniqueId val="{00000000-E8E4-4325-B08A-79E03B09C873}"/>
            </c:ext>
          </c:extLst>
        </c:ser>
        <c:dLbls>
          <c:showLegendKey val="0"/>
          <c:showVal val="0"/>
          <c:showCatName val="0"/>
          <c:showSerName val="0"/>
          <c:showPercent val="0"/>
          <c:showBubbleSize val="0"/>
        </c:dLbls>
        <c:smooth val="0"/>
        <c:axId val="1887596096"/>
        <c:axId val="1887596576"/>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min val="50000"/>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majorUnit val="25000"/>
      </c:valAx>
      <c:spPr>
        <a:noFill/>
        <a:ln>
          <a:noFill/>
        </a:ln>
        <a:effectLst/>
      </c:spPr>
    </c:plotArea>
    <c:legend>
      <c:legendPos val="b"/>
      <c:layout>
        <c:manualLayout>
          <c:xMode val="edge"/>
          <c:yMode val="edge"/>
          <c:x val="0.52859595491740008"/>
          <c:y val="0.18024878683724307"/>
          <c:w val="0.15872945293603005"/>
          <c:h val="8.20414163890047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4415642580373231"/>
        </c:manualLayout>
      </c:layout>
      <c:lineChart>
        <c:grouping val="standard"/>
        <c:varyColors val="0"/>
        <c:ser>
          <c:idx val="1"/>
          <c:order val="1"/>
          <c:tx>
            <c:strRef>
              <c:f>'Other data &gt;&gt;&gt;'!$AM$4</c:f>
              <c:strCache>
                <c:ptCount val="1"/>
                <c:pt idx="0">
                  <c:v>REPO</c:v>
                </c:pt>
              </c:strCache>
            </c:strRef>
          </c:tx>
          <c:spPr>
            <a:ln w="28575" cap="rnd">
              <a:solidFill>
                <a:schemeClr val="accent2"/>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&gt;&gt;&gt;'!$AM$5:$AM$128</c:f>
              <c:numCache>
                <c:formatCode>#,##0</c:formatCode>
                <c:ptCount val="124"/>
                <c:pt idx="0">
                  <c:v>9900</c:v>
                </c:pt>
                <c:pt idx="1">
                  <c:v>9100</c:v>
                </c:pt>
                <c:pt idx="2">
                  <c:v>8450</c:v>
                </c:pt>
                <c:pt idx="3">
                  <c:v>7800</c:v>
                </c:pt>
                <c:pt idx="4">
                  <c:v>7500</c:v>
                </c:pt>
                <c:pt idx="5">
                  <c:v>7200</c:v>
                </c:pt>
                <c:pt idx="6">
                  <c:v>6350</c:v>
                </c:pt>
                <c:pt idx="7">
                  <c:v>5500</c:v>
                </c:pt>
                <c:pt idx="8">
                  <c:v>4750</c:v>
                </c:pt>
                <c:pt idx="9">
                  <c:v>4000</c:v>
                </c:pt>
                <c:pt idx="10">
                  <c:v>3350</c:v>
                </c:pt>
                <c:pt idx="11">
                  <c:v>2700</c:v>
                </c:pt>
                <c:pt idx="12">
                  <c:v>2650</c:v>
                </c:pt>
                <c:pt idx="13">
                  <c:v>2600</c:v>
                </c:pt>
                <c:pt idx="14">
                  <c:v>2600</c:v>
                </c:pt>
                <c:pt idx="15">
                  <c:v>2600</c:v>
                </c:pt>
                <c:pt idx="16">
                  <c:v>2550</c:v>
                </c:pt>
                <c:pt idx="17">
                  <c:v>2500</c:v>
                </c:pt>
                <c:pt idx="18">
                  <c:v>3000</c:v>
                </c:pt>
                <c:pt idx="19">
                  <c:v>3500</c:v>
                </c:pt>
                <c:pt idx="20">
                  <c:v>4700</c:v>
                </c:pt>
                <c:pt idx="21">
                  <c:v>5900</c:v>
                </c:pt>
                <c:pt idx="22">
                  <c:v>5850</c:v>
                </c:pt>
                <c:pt idx="23">
                  <c:v>5800</c:v>
                </c:pt>
                <c:pt idx="24">
                  <c:v>6900</c:v>
                </c:pt>
                <c:pt idx="25">
                  <c:v>8000</c:v>
                </c:pt>
                <c:pt idx="26">
                  <c:v>8200</c:v>
                </c:pt>
                <c:pt idx="27">
                  <c:v>8400</c:v>
                </c:pt>
                <c:pt idx="28">
                  <c:v>9100</c:v>
                </c:pt>
                <c:pt idx="29">
                  <c:v>9800</c:v>
                </c:pt>
                <c:pt idx="30">
                  <c:v>11000</c:v>
                </c:pt>
                <c:pt idx="31">
                  <c:v>12200</c:v>
                </c:pt>
                <c:pt idx="32">
                  <c:v>15600</c:v>
                </c:pt>
                <c:pt idx="33">
                  <c:v>18700</c:v>
                </c:pt>
                <c:pt idx="34">
                  <c:v>22600</c:v>
                </c:pt>
                <c:pt idx="35">
                  <c:v>22700</c:v>
                </c:pt>
                <c:pt idx="36">
                  <c:v>24400</c:v>
                </c:pt>
                <c:pt idx="37">
                  <c:v>21900</c:v>
                </c:pt>
                <c:pt idx="38">
                  <c:v>19300</c:v>
                </c:pt>
                <c:pt idx="39">
                  <c:v>16200</c:v>
                </c:pt>
                <c:pt idx="40">
                  <c:v>15900</c:v>
                </c:pt>
                <c:pt idx="41">
                  <c:v>15200</c:v>
                </c:pt>
                <c:pt idx="42">
                  <c:v>14700</c:v>
                </c:pt>
                <c:pt idx="43">
                  <c:v>13700</c:v>
                </c:pt>
                <c:pt idx="44">
                  <c:v>14200</c:v>
                </c:pt>
                <c:pt idx="45">
                  <c:v>14500</c:v>
                </c:pt>
                <c:pt idx="46">
                  <c:v>14700</c:v>
                </c:pt>
                <c:pt idx="47">
                  <c:v>13900</c:v>
                </c:pt>
                <c:pt idx="48">
                  <c:v>13900</c:v>
                </c:pt>
                <c:pt idx="49">
                  <c:v>13500</c:v>
                </c:pt>
                <c:pt idx="50">
                  <c:v>13000</c:v>
                </c:pt>
                <c:pt idx="51">
                  <c:v>11500</c:v>
                </c:pt>
                <c:pt idx="52">
                  <c:v>11100</c:v>
                </c:pt>
                <c:pt idx="53">
                  <c:v>10300</c:v>
                </c:pt>
                <c:pt idx="54">
                  <c:v>9900</c:v>
                </c:pt>
                <c:pt idx="55">
                  <c:v>8400</c:v>
                </c:pt>
                <c:pt idx="56">
                  <c:v>8500</c:v>
                </c:pt>
                <c:pt idx="57">
                  <c:v>7880</c:v>
                </c:pt>
                <c:pt idx="58">
                  <c:v>7150</c:v>
                </c:pt>
                <c:pt idx="59">
                  <c:v>6170</c:v>
                </c:pt>
                <c:pt idx="60">
                  <c:v>4880</c:v>
                </c:pt>
                <c:pt idx="61">
                  <c:v>2500</c:v>
                </c:pt>
                <c:pt idx="62">
                  <c:v>2490</c:v>
                </c:pt>
                <c:pt idx="63">
                  <c:v>2170</c:v>
                </c:pt>
                <c:pt idx="64">
                  <c:v>2110</c:v>
                </c:pt>
                <c:pt idx="65">
                  <c:v>1890</c:v>
                </c:pt>
                <c:pt idx="66">
                  <c:v>1860</c:v>
                </c:pt>
                <c:pt idx="67">
                  <c:v>1800</c:v>
                </c:pt>
                <c:pt idx="68">
                  <c:v>1880</c:v>
                </c:pt>
                <c:pt idx="69">
                  <c:v>1800</c:v>
                </c:pt>
                <c:pt idx="70">
                  <c:v>1950</c:v>
                </c:pt>
                <c:pt idx="71">
                  <c:v>1790</c:v>
                </c:pt>
                <c:pt idx="72">
                  <c:v>1910</c:v>
                </c:pt>
                <c:pt idx="73">
                  <c:v>1680</c:v>
                </c:pt>
                <c:pt idx="74">
                  <c:v>1690</c:v>
                </c:pt>
                <c:pt idx="75">
                  <c:v>1690</c:v>
                </c:pt>
                <c:pt idx="76">
                  <c:v>1980</c:v>
                </c:pt>
                <c:pt idx="77">
                  <c:v>1920</c:v>
                </c:pt>
                <c:pt idx="78">
                  <c:v>2130</c:v>
                </c:pt>
                <c:pt idx="79">
                  <c:v>1990</c:v>
                </c:pt>
                <c:pt idx="80">
                  <c:v>1710</c:v>
                </c:pt>
                <c:pt idx="81">
                  <c:v>220</c:v>
                </c:pt>
                <c:pt idx="82">
                  <c:v>370</c:v>
                </c:pt>
                <c:pt idx="83">
                  <c:v>330</c:v>
                </c:pt>
                <c:pt idx="84">
                  <c:v>380</c:v>
                </c:pt>
                <c:pt idx="85">
                  <c:v>450</c:v>
                </c:pt>
                <c:pt idx="86">
                  <c:v>730</c:v>
                </c:pt>
                <c:pt idx="87">
                  <c:v>720</c:v>
                </c:pt>
                <c:pt idx="88">
                  <c:v>1040</c:v>
                </c:pt>
                <c:pt idx="89">
                  <c:v>1180</c:v>
                </c:pt>
                <c:pt idx="90">
                  <c:v>1280</c:v>
                </c:pt>
                <c:pt idx="91">
                  <c:v>1090</c:v>
                </c:pt>
                <c:pt idx="92">
                  <c:v>1260</c:v>
                </c:pt>
                <c:pt idx="93">
                  <c:v>1220</c:v>
                </c:pt>
                <c:pt idx="94">
                  <c:v>1190</c:v>
                </c:pt>
                <c:pt idx="95">
                  <c:v>1180</c:v>
                </c:pt>
                <c:pt idx="96">
                  <c:v>1540</c:v>
                </c:pt>
                <c:pt idx="97">
                  <c:v>1690</c:v>
                </c:pt>
                <c:pt idx="98">
                  <c:v>1831.4387200000001</c:v>
                </c:pt>
                <c:pt idx="99">
                  <c:v>1999.71362</c:v>
                </c:pt>
                <c:pt idx="100">
                  <c:v>2123.75513</c:v>
                </c:pt>
                <c:pt idx="101">
                  <c:v>2231.1022899999998</c:v>
                </c:pt>
                <c:pt idx="102">
                  <c:v>2319.0554200000001</c:v>
                </c:pt>
                <c:pt idx="103">
                  <c:v>2391.0688500000001</c:v>
                </c:pt>
                <c:pt idx="104">
                  <c:v>2451.9797400000002</c:v>
                </c:pt>
                <c:pt idx="105">
                  <c:v>2503.6219999999998</c:v>
                </c:pt>
                <c:pt idx="106">
                  <c:v>2547.3609999999999</c:v>
                </c:pt>
                <c:pt idx="107">
                  <c:v>2588.51343</c:v>
                </c:pt>
                <c:pt idx="108">
                  <c:v>2625.011</c:v>
                </c:pt>
                <c:pt idx="109">
                  <c:v>2653.1869999999999</c:v>
                </c:pt>
                <c:pt idx="110">
                  <c:v>2671.9287100000001</c:v>
                </c:pt>
                <c:pt idx="111">
                  <c:v>2682.4252900000001</c:v>
                </c:pt>
                <c:pt idx="112">
                  <c:v>2686.79565</c:v>
                </c:pt>
                <c:pt idx="113">
                  <c:v>2692.4692399999999</c:v>
                </c:pt>
                <c:pt idx="114">
                  <c:v>2695.1381799999999</c:v>
                </c:pt>
                <c:pt idx="115">
                  <c:v>2695.90942</c:v>
                </c:pt>
                <c:pt idx="116">
                  <c:v>2697.5540000000001</c:v>
                </c:pt>
                <c:pt idx="117">
                  <c:v>2701.49487</c:v>
                </c:pt>
                <c:pt idx="118">
                  <c:v>2706.913</c:v>
                </c:pt>
                <c:pt idx="119">
                  <c:v>2711.8125</c:v>
                </c:pt>
                <c:pt idx="120">
                  <c:v>2715.7350000000001</c:v>
                </c:pt>
                <c:pt idx="121">
                  <c:v>2719.09863</c:v>
                </c:pt>
                <c:pt idx="122">
                  <c:v>2721.0092800000002</c:v>
                </c:pt>
                <c:pt idx="123">
                  <c:v>2722.5517599999998</c:v>
                </c:pt>
              </c:numCache>
            </c:numRef>
          </c:val>
          <c:smooth val="0"/>
          <c:extLst>
            <c:ext xmlns:c16="http://schemas.microsoft.com/office/drawing/2014/chart" uri="{C3380CC4-5D6E-409C-BE32-E72D297353CC}">
              <c16:uniqueId val="{00000000-EFAD-486F-9FEC-5FD24ECC4FBF}"/>
            </c:ext>
          </c:extLst>
        </c:ser>
        <c:dLbls>
          <c:showLegendKey val="0"/>
          <c:showVal val="0"/>
          <c:showCatName val="0"/>
          <c:showSerName val="0"/>
          <c:showPercent val="0"/>
          <c:showBubbleSize val="0"/>
        </c:dLbls>
        <c:smooth val="0"/>
        <c:axId val="1887596096"/>
        <c:axId val="1887596576"/>
        <c:extLst>
          <c:ext xmlns:c15="http://schemas.microsoft.com/office/drawing/2012/chart" uri="{02D57815-91ED-43cb-92C2-25804820EDAC}">
            <c15:filteredLineSeries>
              <c15:ser>
                <c:idx val="0"/>
                <c:order val="0"/>
                <c:tx>
                  <c:strRef>
                    <c:extLst>
                      <c:ext uri="{02D57815-91ED-43cb-92C2-25804820EDAC}">
                        <c15:formulaRef>
                          <c15:sqref>'Other data &gt;&gt;&gt;'!$AL$4</c15:sqref>
                        </c15:formulaRef>
                      </c:ext>
                    </c:extLst>
                    <c:strCache>
                      <c:ptCount val="1"/>
                      <c:pt idx="0">
                        <c:v>ARR</c:v>
                      </c:pt>
                    </c:strCache>
                  </c:strRef>
                </c:tx>
                <c:spPr>
                  <a:ln w="28575" cap="rnd">
                    <a:solidFill>
                      <a:schemeClr val="accent1"/>
                    </a:solidFill>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&gt;&gt;&gt;'!$AL$5:$AL$128</c15:sqref>
                        </c15:formulaRef>
                      </c:ext>
                    </c:extLst>
                    <c:numCache>
                      <c:formatCode>#,##0</c:formatCode>
                      <c:ptCount val="124"/>
                      <c:pt idx="0">
                        <c:v>202800</c:v>
                      </c:pt>
                      <c:pt idx="1">
                        <c:v>198800</c:v>
                      </c:pt>
                      <c:pt idx="2">
                        <c:v>182400</c:v>
                      </c:pt>
                      <c:pt idx="3">
                        <c:v>166000</c:v>
                      </c:pt>
                      <c:pt idx="4">
                        <c:v>160950</c:v>
                      </c:pt>
                      <c:pt idx="5">
                        <c:v>155900</c:v>
                      </c:pt>
                      <c:pt idx="6">
                        <c:v>147250</c:v>
                      </c:pt>
                      <c:pt idx="7">
                        <c:v>138600</c:v>
                      </c:pt>
                      <c:pt idx="8">
                        <c:v>128350</c:v>
                      </c:pt>
                      <c:pt idx="9">
                        <c:v>118100</c:v>
                      </c:pt>
                      <c:pt idx="10">
                        <c:v>109850</c:v>
                      </c:pt>
                      <c:pt idx="11">
                        <c:v>101600</c:v>
                      </c:pt>
                      <c:pt idx="12">
                        <c:v>101950</c:v>
                      </c:pt>
                      <c:pt idx="13">
                        <c:v>102300</c:v>
                      </c:pt>
                      <c:pt idx="14">
                        <c:v>97250</c:v>
                      </c:pt>
                      <c:pt idx="15">
                        <c:v>92200</c:v>
                      </c:pt>
                      <c:pt idx="16">
                        <c:v>92150</c:v>
                      </c:pt>
                      <c:pt idx="17">
                        <c:v>92100</c:v>
                      </c:pt>
                      <c:pt idx="18">
                        <c:v>97650</c:v>
                      </c:pt>
                      <c:pt idx="19">
                        <c:v>103200</c:v>
                      </c:pt>
                      <c:pt idx="20">
                        <c:v>110450</c:v>
                      </c:pt>
                      <c:pt idx="21">
                        <c:v>117700</c:v>
                      </c:pt>
                      <c:pt idx="22">
                        <c:v>117700</c:v>
                      </c:pt>
                      <c:pt idx="23">
                        <c:v>117700</c:v>
                      </c:pt>
                      <c:pt idx="24">
                        <c:v>116900</c:v>
                      </c:pt>
                      <c:pt idx="25">
                        <c:v>116100</c:v>
                      </c:pt>
                      <c:pt idx="26">
                        <c:v>113750</c:v>
                      </c:pt>
                      <c:pt idx="27">
                        <c:v>111400</c:v>
                      </c:pt>
                      <c:pt idx="28">
                        <c:v>115500</c:v>
                      </c:pt>
                      <c:pt idx="29">
                        <c:v>119600</c:v>
                      </c:pt>
                      <c:pt idx="30">
                        <c:v>123750</c:v>
                      </c:pt>
                      <c:pt idx="31">
                        <c:v>127900</c:v>
                      </c:pt>
                      <c:pt idx="32">
                        <c:v>127000</c:v>
                      </c:pt>
                      <c:pt idx="33">
                        <c:v>139700</c:v>
                      </c:pt>
                      <c:pt idx="34">
                        <c:v>150800</c:v>
                      </c:pt>
                      <c:pt idx="35">
                        <c:v>182600</c:v>
                      </c:pt>
                      <c:pt idx="36">
                        <c:v>209600</c:v>
                      </c:pt>
                      <c:pt idx="37">
                        <c:v>216400</c:v>
                      </c:pt>
                      <c:pt idx="38">
                        <c:v>207200</c:v>
                      </c:pt>
                      <c:pt idx="39">
                        <c:v>199600</c:v>
                      </c:pt>
                      <c:pt idx="40">
                        <c:v>196500</c:v>
                      </c:pt>
                      <c:pt idx="41">
                        <c:v>185500</c:v>
                      </c:pt>
                      <c:pt idx="42">
                        <c:v>179800</c:v>
                      </c:pt>
                      <c:pt idx="43">
                        <c:v>175800</c:v>
                      </c:pt>
                      <c:pt idx="44">
                        <c:v>171900</c:v>
                      </c:pt>
                      <c:pt idx="45">
                        <c:v>169200</c:v>
                      </c:pt>
                      <c:pt idx="46">
                        <c:v>165300</c:v>
                      </c:pt>
                      <c:pt idx="47">
                        <c:v>161400</c:v>
                      </c:pt>
                      <c:pt idx="48">
                        <c:v>159100</c:v>
                      </c:pt>
                      <c:pt idx="49">
                        <c:v>158700</c:v>
                      </c:pt>
                      <c:pt idx="50">
                        <c:v>159100</c:v>
                      </c:pt>
                      <c:pt idx="51">
                        <c:v>157900</c:v>
                      </c:pt>
                      <c:pt idx="52">
                        <c:v>159600</c:v>
                      </c:pt>
                      <c:pt idx="53">
                        <c:v>154900</c:v>
                      </c:pt>
                      <c:pt idx="54">
                        <c:v>149400</c:v>
                      </c:pt>
                      <c:pt idx="55">
                        <c:v>144600</c:v>
                      </c:pt>
                      <c:pt idx="56">
                        <c:v>138200</c:v>
                      </c:pt>
                      <c:pt idx="57">
                        <c:v>129170</c:v>
                      </c:pt>
                      <c:pt idx="58">
                        <c:v>122110</c:v>
                      </c:pt>
                      <c:pt idx="59">
                        <c:v>114410</c:v>
                      </c:pt>
                      <c:pt idx="60">
                        <c:v>111190</c:v>
                      </c:pt>
                      <c:pt idx="61">
                        <c:v>106730</c:v>
                      </c:pt>
                      <c:pt idx="62">
                        <c:v>104970</c:v>
                      </c:pt>
                      <c:pt idx="63">
                        <c:v>101540</c:v>
                      </c:pt>
                      <c:pt idx="64">
                        <c:v>95590</c:v>
                      </c:pt>
                      <c:pt idx="65">
                        <c:v>93140</c:v>
                      </c:pt>
                      <c:pt idx="66">
                        <c:v>92890</c:v>
                      </c:pt>
                      <c:pt idx="67">
                        <c:v>93480</c:v>
                      </c:pt>
                      <c:pt idx="68">
                        <c:v>90740</c:v>
                      </c:pt>
                      <c:pt idx="69">
                        <c:v>88260</c:v>
                      </c:pt>
                      <c:pt idx="70">
                        <c:v>86890</c:v>
                      </c:pt>
                      <c:pt idx="71">
                        <c:v>85960</c:v>
                      </c:pt>
                      <c:pt idx="72">
                        <c:v>84170</c:v>
                      </c:pt>
                      <c:pt idx="73">
                        <c:v>82680</c:v>
                      </c:pt>
                      <c:pt idx="74">
                        <c:v>83590</c:v>
                      </c:pt>
                      <c:pt idx="75">
                        <c:v>89920</c:v>
                      </c:pt>
                      <c:pt idx="76">
                        <c:v>86470</c:v>
                      </c:pt>
                      <c:pt idx="77">
                        <c:v>85890</c:v>
                      </c:pt>
                      <c:pt idx="78">
                        <c:v>81400</c:v>
                      </c:pt>
                      <c:pt idx="79">
                        <c:v>80590</c:v>
                      </c:pt>
                      <c:pt idx="80">
                        <c:v>82290</c:v>
                      </c:pt>
                      <c:pt idx="81">
                        <c:v>85510</c:v>
                      </c:pt>
                      <c:pt idx="82">
                        <c:v>86120</c:v>
                      </c:pt>
                      <c:pt idx="83">
                        <c:v>89310</c:v>
                      </c:pt>
                      <c:pt idx="84">
                        <c:v>90190</c:v>
                      </c:pt>
                      <c:pt idx="85">
                        <c:v>88640</c:v>
                      </c:pt>
                      <c:pt idx="86">
                        <c:v>86240</c:v>
                      </c:pt>
                      <c:pt idx="87">
                        <c:v>85650</c:v>
                      </c:pt>
                      <c:pt idx="88">
                        <c:v>81570</c:v>
                      </c:pt>
                      <c:pt idx="89">
                        <c:v>80640</c:v>
                      </c:pt>
                      <c:pt idx="90">
                        <c:v>80180</c:v>
                      </c:pt>
                      <c:pt idx="91">
                        <c:v>81230</c:v>
                      </c:pt>
                      <c:pt idx="92">
                        <c:v>83640</c:v>
                      </c:pt>
                      <c:pt idx="93">
                        <c:v>90840</c:v>
                      </c:pt>
                      <c:pt idx="94">
                        <c:v>99470</c:v>
                      </c:pt>
                      <c:pt idx="95">
                        <c:v>107250</c:v>
                      </c:pt>
                      <c:pt idx="96">
                        <c:v>109910</c:v>
                      </c:pt>
                      <c:pt idx="97">
                        <c:v>109640</c:v>
                      </c:pt>
                      <c:pt idx="98">
                        <c:v>109526.56299999999</c:v>
                      </c:pt>
                      <c:pt idx="99">
                        <c:v>112942.54700000001</c:v>
                      </c:pt>
                      <c:pt idx="100">
                        <c:v>113081.43799999999</c:v>
                      </c:pt>
                      <c:pt idx="101">
                        <c:v>112720.727</c:v>
                      </c:pt>
                      <c:pt idx="102">
                        <c:v>111622.05499999999</c:v>
                      </c:pt>
                      <c:pt idx="103">
                        <c:v>110064.781</c:v>
                      </c:pt>
                      <c:pt idx="104">
                        <c:v>108443.56299999999</c:v>
                      </c:pt>
                      <c:pt idx="105">
                        <c:v>106836.742</c:v>
                      </c:pt>
                      <c:pt idx="106">
                        <c:v>105313.508</c:v>
                      </c:pt>
                      <c:pt idx="107">
                        <c:v>104281.023</c:v>
                      </c:pt>
                      <c:pt idx="108">
                        <c:v>103441.633</c:v>
                      </c:pt>
                      <c:pt idx="109">
                        <c:v>102338.43</c:v>
                      </c:pt>
                      <c:pt idx="110">
                        <c:v>100831.19500000001</c:v>
                      </c:pt>
                      <c:pt idx="111">
                        <c:v>98950.7</c:v>
                      </c:pt>
                      <c:pt idx="112">
                        <c:v>96847.22</c:v>
                      </c:pt>
                      <c:pt idx="113">
                        <c:v>95191.63</c:v>
                      </c:pt>
                      <c:pt idx="114">
                        <c:v>93548.17</c:v>
                      </c:pt>
                      <c:pt idx="115">
                        <c:v>91958.3</c:v>
                      </c:pt>
                      <c:pt idx="116">
                        <c:v>90663.29</c:v>
                      </c:pt>
                      <c:pt idx="117">
                        <c:v>89755.8</c:v>
                      </c:pt>
                      <c:pt idx="118">
                        <c:v>89172.23</c:v>
                      </c:pt>
                      <c:pt idx="119">
                        <c:v>88662.77</c:v>
                      </c:pt>
                      <c:pt idx="120">
                        <c:v>88164.765599999999</c:v>
                      </c:pt>
                      <c:pt idx="121">
                        <c:v>87684.43</c:v>
                      </c:pt>
                      <c:pt idx="122">
                        <c:v>87164.78</c:v>
                      </c:pt>
                      <c:pt idx="123">
                        <c:v>86673.3</c:v>
                      </c:pt>
                    </c:numCache>
                  </c:numRef>
                </c:val>
                <c:smooth val="0"/>
                <c:extLst>
                  <c:ext xmlns:c16="http://schemas.microsoft.com/office/drawing/2014/chart" uri="{C3380CC4-5D6E-409C-BE32-E72D297353CC}">
                    <c16:uniqueId val="{00000001-EFAD-486F-9FEC-5FD24ECC4FBF}"/>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spPr>
        <a:noFill/>
        <a:ln>
          <a:noFill/>
        </a:ln>
        <a:effectLst/>
      </c:spPr>
    </c:plotArea>
    <c:legend>
      <c:legendPos val="b"/>
      <c:layout>
        <c:manualLayout>
          <c:xMode val="edge"/>
          <c:yMode val="edge"/>
          <c:x val="0.35604693530955689"/>
          <c:y val="0.15434621952735311"/>
          <c:w val="0.33556090782769799"/>
          <c:h val="8.20414163890047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0"/>
          <c:order val="0"/>
          <c:tx>
            <c:strRef>
              <c:f>'Other data &gt;&gt;&gt;'!$AI$4</c:f>
              <c:strCache>
                <c:ptCount val="1"/>
                <c:pt idx="0">
                  <c:v>ARR%</c:v>
                </c:pt>
              </c:strCache>
            </c:strRef>
          </c:tx>
          <c:spPr>
            <a:ln w="31750" cap="rnd">
              <a:solidFill>
                <a:srgbClr val="BD1B21"/>
              </a:solidFill>
              <a:prstDash val="solid"/>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&gt;&gt;&gt;'!$AI$5:$AI$128</c:f>
              <c:numCache>
                <c:formatCode>0.0%</c:formatCode>
                <c:ptCount val="124"/>
                <c:pt idx="0">
                  <c:v>0.18328061455038408</c:v>
                </c:pt>
                <c:pt idx="1">
                  <c:v>0.17832795120200934</c:v>
                </c:pt>
                <c:pt idx="2">
                  <c:v>0.16343353792392815</c:v>
                </c:pt>
                <c:pt idx="3">
                  <c:v>0.14857245144544884</c:v>
                </c:pt>
                <c:pt idx="4">
                  <c:v>0.14388521365993207</c:v>
                </c:pt>
                <c:pt idx="5">
                  <c:v>0.13920885793374407</c:v>
                </c:pt>
                <c:pt idx="6">
                  <c:v>0.13120377795598326</c:v>
                </c:pt>
                <c:pt idx="7">
                  <c:v>0.12323286209655908</c:v>
                </c:pt>
                <c:pt idx="8">
                  <c:v>0.1140027534751521</c:v>
                </c:pt>
                <c:pt idx="9">
                  <c:v>0.10479148181011536</c:v>
                </c:pt>
                <c:pt idx="10">
                  <c:v>9.7066360342847047E-2</c:v>
                </c:pt>
                <c:pt idx="11">
                  <c:v>8.9405139035550862E-2</c:v>
                </c:pt>
                <c:pt idx="12">
                  <c:v>8.9500482837327713E-2</c:v>
                </c:pt>
                <c:pt idx="13">
                  <c:v>8.9595375722543349E-2</c:v>
                </c:pt>
                <c:pt idx="14">
                  <c:v>8.5060788944284094E-2</c:v>
                </c:pt>
                <c:pt idx="15">
                  <c:v>8.0538085255066394E-2</c:v>
                </c:pt>
                <c:pt idx="16">
                  <c:v>8.0210645428036728E-2</c:v>
                </c:pt>
                <c:pt idx="17">
                  <c:v>7.9885506115014313E-2</c:v>
                </c:pt>
                <c:pt idx="18">
                  <c:v>8.4765624999999997E-2</c:v>
                </c:pt>
                <c:pt idx="19">
                  <c:v>8.9653375032577531E-2</c:v>
                </c:pt>
                <c:pt idx="20">
                  <c:v>9.5801890883858098E-2</c:v>
                </c:pt>
                <c:pt idx="21">
                  <c:v>0.10193123755087902</c:v>
                </c:pt>
                <c:pt idx="22">
                  <c:v>0.10168027299036758</c:v>
                </c:pt>
                <c:pt idx="23">
                  <c:v>0.10143054119269218</c:v>
                </c:pt>
                <c:pt idx="24">
                  <c:v>0.10045112781954887</c:v>
                </c:pt>
                <c:pt idx="25">
                  <c:v>9.9477336989118328E-2</c:v>
                </c:pt>
                <c:pt idx="26">
                  <c:v>9.7168239866740697E-2</c:v>
                </c:pt>
                <c:pt idx="27">
                  <c:v>9.4873105092829146E-2</c:v>
                </c:pt>
                <c:pt idx="28">
                  <c:v>9.7972686402578668E-2</c:v>
                </c:pt>
                <c:pt idx="29">
                  <c:v>0.10104765123352484</c:v>
                </c:pt>
                <c:pt idx="30">
                  <c:v>0.10461577479076846</c:v>
                </c:pt>
                <c:pt idx="31">
                  <c:v>0.10818812383691423</c:v>
                </c:pt>
                <c:pt idx="32">
                  <c:v>0.10791061262639136</c:v>
                </c:pt>
                <c:pt idx="33">
                  <c:v>0.1190253045923149</c:v>
                </c:pt>
                <c:pt idx="34">
                  <c:v>0.12897707834416694</c:v>
                </c:pt>
                <c:pt idx="35">
                  <c:v>0.15650981400531414</c:v>
                </c:pt>
                <c:pt idx="36">
                  <c:v>0.18142473816324764</c:v>
                </c:pt>
                <c:pt idx="37">
                  <c:v>0.18753791489730479</c:v>
                </c:pt>
                <c:pt idx="38">
                  <c:v>0.17978308026030368</c:v>
                </c:pt>
                <c:pt idx="39">
                  <c:v>0.1735048678720445</c:v>
                </c:pt>
                <c:pt idx="40">
                  <c:v>0.17097363612633779</c:v>
                </c:pt>
                <c:pt idx="41">
                  <c:v>0.16143068488382212</c:v>
                </c:pt>
                <c:pt idx="42">
                  <c:v>0.15662020905923346</c:v>
                </c:pt>
                <c:pt idx="43">
                  <c:v>0.15316257187663354</c:v>
                </c:pt>
                <c:pt idx="44">
                  <c:v>0.1500785751702462</c:v>
                </c:pt>
                <c:pt idx="45">
                  <c:v>0.14794089359097665</c:v>
                </c:pt>
                <c:pt idx="46">
                  <c:v>0.1448348374660475</c:v>
                </c:pt>
                <c:pt idx="47">
                  <c:v>0.14177793394237526</c:v>
                </c:pt>
                <c:pt idx="48">
                  <c:v>0.1397698322059211</c:v>
                </c:pt>
                <c:pt idx="49">
                  <c:v>0.13965153115100318</c:v>
                </c:pt>
                <c:pt idx="50">
                  <c:v>0.14041126114199984</c:v>
                </c:pt>
                <c:pt idx="51">
                  <c:v>0.13993264799716412</c:v>
                </c:pt>
                <c:pt idx="52">
                  <c:v>0.14181624311355961</c:v>
                </c:pt>
                <c:pt idx="53">
                  <c:v>0.13788499198860601</c:v>
                </c:pt>
                <c:pt idx="54">
                  <c:v>0.13329764453961457</c:v>
                </c:pt>
                <c:pt idx="55">
                  <c:v>0.129268728768103</c:v>
                </c:pt>
                <c:pt idx="56">
                  <c:v>0.12375749977612609</c:v>
                </c:pt>
                <c:pt idx="57">
                  <c:v>0.11513503877350922</c:v>
                </c:pt>
                <c:pt idx="58">
                  <c:v>0.10909497007057983</c:v>
                </c:pt>
                <c:pt idx="59">
                  <c:v>0.10264668939529877</c:v>
                </c:pt>
                <c:pt idx="60">
                  <c:v>0.10000899442345747</c:v>
                </c:pt>
                <c:pt idx="61">
                  <c:v>9.6066606660666062E-2</c:v>
                </c:pt>
                <c:pt idx="62">
                  <c:v>9.4482448244824477E-2</c:v>
                </c:pt>
                <c:pt idx="63">
                  <c:v>9.1395139513951396E-2</c:v>
                </c:pt>
                <c:pt idx="64">
                  <c:v>8.5962230215827343E-2</c:v>
                </c:pt>
                <c:pt idx="65">
                  <c:v>8.4061371841155239E-2</c:v>
                </c:pt>
                <c:pt idx="66">
                  <c:v>8.3835740072202167E-2</c:v>
                </c:pt>
                <c:pt idx="67">
                  <c:v>8.4444444444444447E-2</c:v>
                </c:pt>
                <c:pt idx="68">
                  <c:v>8.1969286359530269E-2</c:v>
                </c:pt>
                <c:pt idx="69">
                  <c:v>8.0018132366273795E-2</c:v>
                </c:pt>
                <c:pt idx="70">
                  <c:v>7.8704710144927539E-2</c:v>
                </c:pt>
                <c:pt idx="71">
                  <c:v>7.8145454545454546E-2</c:v>
                </c:pt>
                <c:pt idx="72">
                  <c:v>7.6727438468550596E-2</c:v>
                </c:pt>
                <c:pt idx="73">
                  <c:v>7.536918869644485E-2</c:v>
                </c:pt>
                <c:pt idx="74">
                  <c:v>7.6268248175182476E-2</c:v>
                </c:pt>
                <c:pt idx="75">
                  <c:v>8.2268984446477594E-2</c:v>
                </c:pt>
                <c:pt idx="76">
                  <c:v>7.9112534309240617E-2</c:v>
                </c:pt>
                <c:pt idx="77">
                  <c:v>7.851005484460695E-2</c:v>
                </c:pt>
                <c:pt idx="78">
                  <c:v>7.4542124542124541E-2</c:v>
                </c:pt>
                <c:pt idx="79">
                  <c:v>7.3531021897810217E-2</c:v>
                </c:pt>
                <c:pt idx="80">
                  <c:v>7.5082116788321163E-2</c:v>
                </c:pt>
                <c:pt idx="81">
                  <c:v>7.8234217749313814E-2</c:v>
                </c:pt>
                <c:pt idx="82">
                  <c:v>7.8792314730100635E-2</c:v>
                </c:pt>
                <c:pt idx="83">
                  <c:v>8.1487226277372274E-2</c:v>
                </c:pt>
                <c:pt idx="84">
                  <c:v>8.2140255009107474E-2</c:v>
                </c:pt>
                <c:pt idx="85">
                  <c:v>8.0508628519527697E-2</c:v>
                </c:pt>
                <c:pt idx="86">
                  <c:v>7.8328792007266126E-2</c:v>
                </c:pt>
                <c:pt idx="87">
                  <c:v>7.7934485896269334E-2</c:v>
                </c:pt>
                <c:pt idx="88">
                  <c:v>7.4289617486338791E-2</c:v>
                </c:pt>
                <c:pt idx="89">
                  <c:v>7.3509571558796727E-2</c:v>
                </c:pt>
                <c:pt idx="90">
                  <c:v>7.3090246125797634E-2</c:v>
                </c:pt>
                <c:pt idx="91">
                  <c:v>7.4250457038391227E-2</c:v>
                </c:pt>
                <c:pt idx="92">
                  <c:v>7.6874999999999999E-2</c:v>
                </c:pt>
                <c:pt idx="93">
                  <c:v>8.3878116343490308E-2</c:v>
                </c:pt>
                <c:pt idx="94">
                  <c:v>9.2358402971216336E-2</c:v>
                </c:pt>
                <c:pt idx="95">
                  <c:v>9.9767441860465114E-2</c:v>
                </c:pt>
                <c:pt idx="96">
                  <c:v>0.1021382969825944</c:v>
                </c:pt>
                <c:pt idx="97">
                  <c:v>0.10175311598036213</c:v>
                </c:pt>
                <c:pt idx="98">
                  <c:v>0.10156150074274915</c:v>
                </c:pt>
                <c:pt idx="99">
                  <c:v>0.10463398109701078</c:v>
                </c:pt>
                <c:pt idx="100">
                  <c:v>0.10464709170292745</c:v>
                </c:pt>
                <c:pt idx="101">
                  <c:v>0.10417658056812469</c:v>
                </c:pt>
                <c:pt idx="102">
                  <c:v>0.10302664503165411</c:v>
                </c:pt>
                <c:pt idx="103">
                  <c:v>0.10145378918881053</c:v>
                </c:pt>
                <c:pt idx="104">
                  <c:v>9.9822125651712862E-2</c:v>
                </c:pt>
                <c:pt idx="105">
                  <c:v>9.8198513374026963E-2</c:v>
                </c:pt>
                <c:pt idx="106">
                  <c:v>9.6668626104708152E-2</c:v>
                </c:pt>
                <c:pt idx="107">
                  <c:v>9.5590419968558493E-2</c:v>
                </c:pt>
                <c:pt idx="108">
                  <c:v>9.4688877253333595E-2</c:v>
                </c:pt>
                <c:pt idx="109">
                  <c:v>9.3537829750129309E-2</c:v>
                </c:pt>
                <c:pt idx="110">
                  <c:v>9.2033610170218647E-2</c:v>
                </c:pt>
                <c:pt idx="111">
                  <c:v>9.0191894545046877E-2</c:v>
                </c:pt>
                <c:pt idx="112">
                  <c:v>8.8150149909617337E-2</c:v>
                </c:pt>
                <c:pt idx="113">
                  <c:v>8.651236363107595E-2</c:v>
                </c:pt>
                <c:pt idx="114">
                  <c:v>8.4902543949611109E-2</c:v>
                </c:pt>
                <c:pt idx="115">
                  <c:v>8.3344103495060995E-2</c:v>
                </c:pt>
                <c:pt idx="116">
                  <c:v>8.2055800625940131E-2</c:v>
                </c:pt>
                <c:pt idx="117">
                  <c:v>8.1112383320937564E-2</c:v>
                </c:pt>
                <c:pt idx="118">
                  <c:v>8.0475340434575812E-2</c:v>
                </c:pt>
                <c:pt idx="119">
                  <c:v>7.9905596100916187E-2</c:v>
                </c:pt>
                <c:pt idx="120">
                  <c:v>7.9347082964338941E-2</c:v>
                </c:pt>
                <c:pt idx="121">
                  <c:v>7.8797420521341532E-2</c:v>
                </c:pt>
                <c:pt idx="122">
                  <c:v>7.8224993112162716E-2</c:v>
                </c:pt>
                <c:pt idx="123">
                  <c:v>7.7678028897600115E-2</c:v>
                </c:pt>
              </c:numCache>
            </c:numRef>
          </c:val>
          <c:smooth val="0"/>
          <c:extLst>
            <c:ext xmlns:c16="http://schemas.microsoft.com/office/drawing/2014/chart" uri="{C3380CC4-5D6E-409C-BE32-E72D297353CC}">
              <c16:uniqueId val="{00000000-3A03-4DF5-8BCA-243C1C416C7B}"/>
            </c:ext>
          </c:extLst>
        </c:ser>
        <c:dLbls>
          <c:showLegendKey val="0"/>
          <c:showVal val="0"/>
          <c:showCatName val="0"/>
          <c:showSerName val="0"/>
          <c:showPercent val="0"/>
          <c:showBubbleSize val="0"/>
        </c:dLbls>
        <c:marker val="1"/>
        <c:smooth val="0"/>
        <c:axId val="1887596096"/>
        <c:axId val="1887596576"/>
      </c:lineChart>
      <c:lineChart>
        <c:grouping val="standard"/>
        <c:varyColors val="0"/>
        <c:ser>
          <c:idx val="2"/>
          <c:order val="2"/>
          <c:tx>
            <c:strRef>
              <c:f>'Other data &gt;&gt;&gt;'!$AQ$4</c:f>
              <c:strCache>
                <c:ptCount val="1"/>
                <c:pt idx="0">
                  <c:v>RBM</c:v>
                </c:pt>
              </c:strCache>
            </c:strRef>
          </c:tx>
          <c:spPr>
            <a:ln w="28575" cap="rnd">
              <a:solidFill>
                <a:schemeClr val="accent3"/>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&gt;&gt;&gt;'!$AQ$5:$AQ$128</c:f>
              <c:numCache>
                <c:formatCode>0.0</c:formatCode>
                <c:ptCount val="124"/>
                <c:pt idx="0">
                  <c:v>7.056667</c:v>
                </c:pt>
                <c:pt idx="1">
                  <c:v>7.1433330000000002</c:v>
                </c:pt>
                <c:pt idx="2">
                  <c:v>7.1133329999999999</c:v>
                </c:pt>
                <c:pt idx="3">
                  <c:v>7.056667</c:v>
                </c:pt>
                <c:pt idx="4">
                  <c:v>6.9366659999999998</c:v>
                </c:pt>
                <c:pt idx="5">
                  <c:v>6.6133329999999999</c:v>
                </c:pt>
                <c:pt idx="6">
                  <c:v>6.35</c:v>
                </c:pt>
                <c:pt idx="7">
                  <c:v>5.8466670000000001</c:v>
                </c:pt>
                <c:pt idx="8">
                  <c:v>5.5133330000000003</c:v>
                </c:pt>
                <c:pt idx="9">
                  <c:v>5.4366659999999998</c:v>
                </c:pt>
                <c:pt idx="10">
                  <c:v>5.3133340000000002</c:v>
                </c:pt>
                <c:pt idx="11">
                  <c:v>5.2966670000000002</c:v>
                </c:pt>
                <c:pt idx="12">
                  <c:v>5.1733330000000004</c:v>
                </c:pt>
                <c:pt idx="13">
                  <c:v>5.01</c:v>
                </c:pt>
                <c:pt idx="14">
                  <c:v>4.8499999999999996</c:v>
                </c:pt>
                <c:pt idx="15">
                  <c:v>4.806667</c:v>
                </c:pt>
                <c:pt idx="16">
                  <c:v>4.983333</c:v>
                </c:pt>
                <c:pt idx="17">
                  <c:v>5.1033330000000001</c:v>
                </c:pt>
                <c:pt idx="18">
                  <c:v>5.4633330000000004</c:v>
                </c:pt>
                <c:pt idx="19">
                  <c:v>5.5733329999999999</c:v>
                </c:pt>
                <c:pt idx="20">
                  <c:v>5.53</c:v>
                </c:pt>
                <c:pt idx="21">
                  <c:v>5.5033339999999997</c:v>
                </c:pt>
                <c:pt idx="22">
                  <c:v>5.4766659999999998</c:v>
                </c:pt>
                <c:pt idx="23">
                  <c:v>5.35</c:v>
                </c:pt>
                <c:pt idx="24">
                  <c:v>5.3266669999999996</c:v>
                </c:pt>
                <c:pt idx="25">
                  <c:v>5.31</c:v>
                </c:pt>
                <c:pt idx="26">
                  <c:v>5.33</c:v>
                </c:pt>
                <c:pt idx="27">
                  <c:v>5.45</c:v>
                </c:pt>
                <c:pt idx="28">
                  <c:v>5.6233329999999997</c:v>
                </c:pt>
                <c:pt idx="29">
                  <c:v>5.7033329999999998</c:v>
                </c:pt>
                <c:pt idx="30">
                  <c:v>5.8833330000000004</c:v>
                </c:pt>
                <c:pt idx="31">
                  <c:v>5.95</c:v>
                </c:pt>
                <c:pt idx="32">
                  <c:v>5.8566669999999998</c:v>
                </c:pt>
                <c:pt idx="33">
                  <c:v>5.7633330000000003</c:v>
                </c:pt>
                <c:pt idx="34">
                  <c:v>5.7966670000000002</c:v>
                </c:pt>
                <c:pt idx="35">
                  <c:v>5.3866670000000001</c:v>
                </c:pt>
                <c:pt idx="36">
                  <c:v>4.0833329999999997</c:v>
                </c:pt>
                <c:pt idx="37">
                  <c:v>3.6</c:v>
                </c:pt>
                <c:pt idx="38">
                  <c:v>3.576667</c:v>
                </c:pt>
                <c:pt idx="39">
                  <c:v>3.5733329999999999</c:v>
                </c:pt>
                <c:pt idx="40">
                  <c:v>3.6666669999999999</c:v>
                </c:pt>
                <c:pt idx="41">
                  <c:v>3.66</c:v>
                </c:pt>
                <c:pt idx="42">
                  <c:v>3.57</c:v>
                </c:pt>
                <c:pt idx="43">
                  <c:v>3.5066670000000002</c:v>
                </c:pt>
                <c:pt idx="44">
                  <c:v>3.496667</c:v>
                </c:pt>
                <c:pt idx="45">
                  <c:v>3.47</c:v>
                </c:pt>
                <c:pt idx="46">
                  <c:v>3.4</c:v>
                </c:pt>
                <c:pt idx="47">
                  <c:v>3.3666670000000001</c:v>
                </c:pt>
                <c:pt idx="48">
                  <c:v>3.3666670000000001</c:v>
                </c:pt>
                <c:pt idx="49">
                  <c:v>3.38</c:v>
                </c:pt>
                <c:pt idx="50">
                  <c:v>3.3733330000000001</c:v>
                </c:pt>
                <c:pt idx="51">
                  <c:v>3.38</c:v>
                </c:pt>
                <c:pt idx="52">
                  <c:v>3.3666670000000001</c:v>
                </c:pt>
                <c:pt idx="53">
                  <c:v>3.3433329999999999</c:v>
                </c:pt>
                <c:pt idx="54">
                  <c:v>3.3166669999999998</c:v>
                </c:pt>
                <c:pt idx="55">
                  <c:v>3.28</c:v>
                </c:pt>
                <c:pt idx="56">
                  <c:v>3.25</c:v>
                </c:pt>
                <c:pt idx="57">
                  <c:v>3.233333</c:v>
                </c:pt>
                <c:pt idx="58">
                  <c:v>3.213333</c:v>
                </c:pt>
                <c:pt idx="59">
                  <c:v>3.1866669999999999</c:v>
                </c:pt>
                <c:pt idx="60">
                  <c:v>3.1533329999999999</c:v>
                </c:pt>
                <c:pt idx="61">
                  <c:v>3.1066669999999998</c:v>
                </c:pt>
                <c:pt idx="62">
                  <c:v>3.056667</c:v>
                </c:pt>
                <c:pt idx="63">
                  <c:v>3.01</c:v>
                </c:pt>
                <c:pt idx="64">
                  <c:v>2.95</c:v>
                </c:pt>
                <c:pt idx="65">
                  <c:v>2.9033329999999999</c:v>
                </c:pt>
                <c:pt idx="66">
                  <c:v>2.82</c:v>
                </c:pt>
                <c:pt idx="67">
                  <c:v>2.6866669999999999</c:v>
                </c:pt>
                <c:pt idx="68">
                  <c:v>2.6266669999999999</c:v>
                </c:pt>
                <c:pt idx="69">
                  <c:v>2.5866669999999998</c:v>
                </c:pt>
                <c:pt idx="70">
                  <c:v>2.5333329999999998</c:v>
                </c:pt>
                <c:pt idx="71">
                  <c:v>2.516667</c:v>
                </c:pt>
                <c:pt idx="72">
                  <c:v>2.52</c:v>
                </c:pt>
                <c:pt idx="73">
                  <c:v>2.483333</c:v>
                </c:pt>
                <c:pt idx="74">
                  <c:v>2.48</c:v>
                </c:pt>
                <c:pt idx="75">
                  <c:v>2.4933329999999998</c:v>
                </c:pt>
                <c:pt idx="76">
                  <c:v>2.463333</c:v>
                </c:pt>
                <c:pt idx="77">
                  <c:v>2.4366669999999999</c:v>
                </c:pt>
                <c:pt idx="78">
                  <c:v>2.4133330000000002</c:v>
                </c:pt>
                <c:pt idx="79">
                  <c:v>2.3866670000000001</c:v>
                </c:pt>
                <c:pt idx="80">
                  <c:v>2.3566669999999998</c:v>
                </c:pt>
                <c:pt idx="81">
                  <c:v>2.1833330000000002</c:v>
                </c:pt>
                <c:pt idx="82">
                  <c:v>2.1433330000000002</c:v>
                </c:pt>
                <c:pt idx="83">
                  <c:v>2.12</c:v>
                </c:pt>
                <c:pt idx="84">
                  <c:v>2.09</c:v>
                </c:pt>
                <c:pt idx="85">
                  <c:v>2.0733329999999999</c:v>
                </c:pt>
                <c:pt idx="86">
                  <c:v>2.0533329999999999</c:v>
                </c:pt>
                <c:pt idx="87">
                  <c:v>2.02</c:v>
                </c:pt>
                <c:pt idx="88">
                  <c:v>2.0266670000000002</c:v>
                </c:pt>
                <c:pt idx="89">
                  <c:v>2.0833330000000001</c:v>
                </c:pt>
                <c:pt idx="90">
                  <c:v>2.1866669999999999</c:v>
                </c:pt>
                <c:pt idx="91">
                  <c:v>2.3966669999999999</c:v>
                </c:pt>
                <c:pt idx="92">
                  <c:v>2.65</c:v>
                </c:pt>
                <c:pt idx="93">
                  <c:v>2.84</c:v>
                </c:pt>
                <c:pt idx="94">
                  <c:v>3.07</c:v>
                </c:pt>
                <c:pt idx="95">
                  <c:v>3.29</c:v>
                </c:pt>
                <c:pt idx="96">
                  <c:v>3.4733329999999998</c:v>
                </c:pt>
                <c:pt idx="97">
                  <c:v>3.62</c:v>
                </c:pt>
                <c:pt idx="98">
                  <c:v>3.726667</c:v>
                </c:pt>
                <c:pt idx="99">
                  <c:v>3.7859219999999998</c:v>
                </c:pt>
                <c:pt idx="100">
                  <c:v>3.8284349999999998</c:v>
                </c:pt>
                <c:pt idx="101">
                  <c:v>3.8648579999999999</c:v>
                </c:pt>
                <c:pt idx="102">
                  <c:v>3.8515630000000001</c:v>
                </c:pt>
                <c:pt idx="103">
                  <c:v>3.8545720000000001</c:v>
                </c:pt>
                <c:pt idx="104">
                  <c:v>3.8759769999999998</c:v>
                </c:pt>
                <c:pt idx="105">
                  <c:v>3.8847049999999999</c:v>
                </c:pt>
                <c:pt idx="106">
                  <c:v>3.9276810000000002</c:v>
                </c:pt>
                <c:pt idx="107">
                  <c:v>3.9659740000000001</c:v>
                </c:pt>
                <c:pt idx="108">
                  <c:v>3.994157</c:v>
                </c:pt>
                <c:pt idx="109">
                  <c:v>3.9885769999999998</c:v>
                </c:pt>
                <c:pt idx="110">
                  <c:v>3.9548649999999999</c:v>
                </c:pt>
                <c:pt idx="111">
                  <c:v>3.8639320000000001</c:v>
                </c:pt>
                <c:pt idx="112">
                  <c:v>3.81515</c:v>
                </c:pt>
                <c:pt idx="113">
                  <c:v>3.7757390000000002</c:v>
                </c:pt>
                <c:pt idx="114">
                  <c:v>3.7081529999999998</c:v>
                </c:pt>
                <c:pt idx="115">
                  <c:v>3.6617459999999999</c:v>
                </c:pt>
                <c:pt idx="116">
                  <c:v>3.631224</c:v>
                </c:pt>
                <c:pt idx="117">
                  <c:v>3.6009389999999999</c:v>
                </c:pt>
                <c:pt idx="118">
                  <c:v>3.583342</c:v>
                </c:pt>
                <c:pt idx="119">
                  <c:v>3.5717279999999998</c:v>
                </c:pt>
                <c:pt idx="120">
                  <c:v>3.5603449999999999</c:v>
                </c:pt>
                <c:pt idx="121">
                  <c:v>3.5496349999999999</c:v>
                </c:pt>
                <c:pt idx="122">
                  <c:v>3.5396860000000001</c:v>
                </c:pt>
                <c:pt idx="123">
                  <c:v>3.5305460000000002</c:v>
                </c:pt>
              </c:numCache>
            </c:numRef>
          </c:val>
          <c:smooth val="0"/>
          <c:extLst>
            <c:ext xmlns:c16="http://schemas.microsoft.com/office/drawing/2014/chart" uri="{C3380CC4-5D6E-409C-BE32-E72D297353CC}">
              <c16:uniqueId val="{00000002-3A03-4DF5-8BCA-243C1C416C7B}"/>
            </c:ext>
          </c:extLst>
        </c:ser>
        <c:dLbls>
          <c:showLegendKey val="0"/>
          <c:showVal val="0"/>
          <c:showCatName val="0"/>
          <c:showSerName val="0"/>
          <c:showPercent val="0"/>
          <c:showBubbleSize val="0"/>
        </c:dLbls>
        <c:marker val="1"/>
        <c:smooth val="0"/>
        <c:axId val="916011360"/>
        <c:axId val="916005120"/>
        <c:extLst>
          <c:ext xmlns:c15="http://schemas.microsoft.com/office/drawing/2012/chart" uri="{02D57815-91ED-43cb-92C2-25804820EDAC}">
            <c15:filteredLineSeries>
              <c15:ser>
                <c:idx val="1"/>
                <c:order val="1"/>
                <c:tx>
                  <c:strRef>
                    <c:extLst>
                      <c:ext uri="{02D57815-91ED-43cb-92C2-25804820EDAC}">
                        <c15:formulaRef>
                          <c15:sqref>'Other data &gt;&gt;&gt;'!$AO$4</c15:sqref>
                        </c15:formulaRef>
                      </c:ext>
                    </c:extLst>
                    <c:strCache>
                      <c:ptCount val="1"/>
                      <c:pt idx="0">
                        <c:v>PEDIP_UNADJ/PEDY!</c:v>
                      </c:pt>
                    </c:strCache>
                  </c:strRef>
                </c:tx>
                <c:spPr>
                  <a:ln w="28575" cap="rnd">
                    <a:solidFill>
                      <a:schemeClr val="accent2"/>
                    </a:solidFill>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&gt;&gt;&gt;'!$AO$5:$AO$128</c15:sqref>
                        </c15:formulaRef>
                      </c:ext>
                    </c:extLst>
                    <c:numCache>
                      <c:formatCode>0.0%</c:formatCode>
                      <c:ptCount val="124"/>
                      <c:pt idx="0">
                        <c:v>7.0611222782450508E-2</c:v>
                      </c:pt>
                      <c:pt idx="1">
                        <c:v>7.2534650931165526E-2</c:v>
                      </c:pt>
                      <c:pt idx="2">
                        <c:v>7.0910160847391129E-2</c:v>
                      </c:pt>
                      <c:pt idx="3">
                        <c:v>7.0869058676359259E-2</c:v>
                      </c:pt>
                      <c:pt idx="4">
                        <c:v>7.0080720420526502E-2</c:v>
                      </c:pt>
                      <c:pt idx="5">
                        <c:v>6.8968072101060027E-2</c:v>
                      </c:pt>
                      <c:pt idx="6">
                        <c:v>6.6706294515575845E-2</c:v>
                      </c:pt>
                      <c:pt idx="7">
                        <c:v>6.4570401488076579E-2</c:v>
                      </c:pt>
                      <c:pt idx="8">
                        <c:v>6.2589387687907061E-2</c:v>
                      </c:pt>
                      <c:pt idx="9">
                        <c:v>6.2493955727933953E-2</c:v>
                      </c:pt>
                      <c:pt idx="10">
                        <c:v>6.353843251813672E-2</c:v>
                      </c:pt>
                      <c:pt idx="11">
                        <c:v>6.4733943843795383E-2</c:v>
                      </c:pt>
                      <c:pt idx="12">
                        <c:v>6.3926781042161818E-2</c:v>
                      </c:pt>
                      <c:pt idx="13">
                        <c:v>6.3669910424664466E-2</c:v>
                      </c:pt>
                      <c:pt idx="14">
                        <c:v>6.2666026250526877E-2</c:v>
                      </c:pt>
                      <c:pt idx="15">
                        <c:v>6.3288152731299799E-2</c:v>
                      </c:pt>
                      <c:pt idx="16">
                        <c:v>6.7666690590683989E-2</c:v>
                      </c:pt>
                      <c:pt idx="17">
                        <c:v>7.0765562863981599E-2</c:v>
                      </c:pt>
                      <c:pt idx="18">
                        <c:v>7.5461596476689721E-2</c:v>
                      </c:pt>
                      <c:pt idx="19">
                        <c:v>7.8483745519465242E-2</c:v>
                      </c:pt>
                      <c:pt idx="20">
                        <c:v>8.1156678046974615E-2</c:v>
                      </c:pt>
                      <c:pt idx="21">
                        <c:v>8.2748967105411686E-2</c:v>
                      </c:pt>
                      <c:pt idx="22">
                        <c:v>8.2429829879810262E-2</c:v>
                      </c:pt>
                      <c:pt idx="23">
                        <c:v>8.2623825337384299E-2</c:v>
                      </c:pt>
                      <c:pt idx="24">
                        <c:v>8.2749674616613492E-2</c:v>
                      </c:pt>
                      <c:pt idx="25">
                        <c:v>8.3905438738723193E-2</c:v>
                      </c:pt>
                      <c:pt idx="26">
                        <c:v>8.5561791803452289E-2</c:v>
                      </c:pt>
                      <c:pt idx="27">
                        <c:v>8.9230743315800776E-2</c:v>
                      </c:pt>
                      <c:pt idx="28">
                        <c:v>9.2159548518989262E-2</c:v>
                      </c:pt>
                      <c:pt idx="29">
                        <c:v>9.4986386715396498E-2</c:v>
                      </c:pt>
                      <c:pt idx="30">
                        <c:v>9.7057004473931521E-2</c:v>
                      </c:pt>
                      <c:pt idx="31">
                        <c:v>9.8537894568178172E-2</c:v>
                      </c:pt>
                      <c:pt idx="32">
                        <c:v>9.9443822023047371E-2</c:v>
                      </c:pt>
                      <c:pt idx="33">
                        <c:v>9.5408358222922332E-2</c:v>
                      </c:pt>
                      <c:pt idx="34">
                        <c:v>9.731039874902267E-2</c:v>
                      </c:pt>
                      <c:pt idx="35">
                        <c:v>9.2966920883655157E-2</c:v>
                      </c:pt>
                      <c:pt idx="36">
                        <c:v>7.5258918296892977E-2</c:v>
                      </c:pt>
                      <c:pt idx="37">
                        <c:v>6.7016754188547134E-2</c:v>
                      </c:pt>
                      <c:pt idx="38">
                        <c:v>6.6654497885674305E-2</c:v>
                      </c:pt>
                      <c:pt idx="39">
                        <c:v>6.5283698020270911E-2</c:v>
                      </c:pt>
                      <c:pt idx="40">
                        <c:v>6.2272725552742811E-2</c:v>
                      </c:pt>
                      <c:pt idx="41">
                        <c:v>6.1119304103067006E-2</c:v>
                      </c:pt>
                      <c:pt idx="42">
                        <c:v>5.9721709149119569E-2</c:v>
                      </c:pt>
                      <c:pt idx="43">
                        <c:v>5.9012371456908699E-2</c:v>
                      </c:pt>
                      <c:pt idx="44">
                        <c:v>5.9500923588564805E-2</c:v>
                      </c:pt>
                      <c:pt idx="45">
                        <c:v>5.7440617774286697E-2</c:v>
                      </c:pt>
                      <c:pt idx="46">
                        <c:v>5.5945258612803486E-2</c:v>
                      </c:pt>
                      <c:pt idx="47">
                        <c:v>5.6000760770572811E-2</c:v>
                      </c:pt>
                      <c:pt idx="48">
                        <c:v>5.5361624580661559E-2</c:v>
                      </c:pt>
                      <c:pt idx="49">
                        <c:v>5.4123520514474895E-2</c:v>
                      </c:pt>
                      <c:pt idx="50">
                        <c:v>5.4260021338210639E-2</c:v>
                      </c:pt>
                      <c:pt idx="51">
                        <c:v>5.4192866578599737E-2</c:v>
                      </c:pt>
                      <c:pt idx="52">
                        <c:v>5.3707647628267186E-2</c:v>
                      </c:pt>
                      <c:pt idx="53">
                        <c:v>5.2585861971089234E-2</c:v>
                      </c:pt>
                      <c:pt idx="54">
                        <c:v>5.1264002574261405E-2</c:v>
                      </c:pt>
                      <c:pt idx="55">
                        <c:v>5.0469140396576469E-2</c:v>
                      </c:pt>
                      <c:pt idx="56">
                        <c:v>5.0161576080104575E-2</c:v>
                      </c:pt>
                      <c:pt idx="57">
                        <c:v>4.9238692047977511E-2</c:v>
                      </c:pt>
                      <c:pt idx="58">
                        <c:v>4.9242012740111599E-2</c:v>
                      </c:pt>
                      <c:pt idx="59">
                        <c:v>4.8075859241277427E-2</c:v>
                      </c:pt>
                      <c:pt idx="60">
                        <c:v>4.639677775212294E-2</c:v>
                      </c:pt>
                      <c:pt idx="61">
                        <c:v>4.5120727334119114E-2</c:v>
                      </c:pt>
                      <c:pt idx="62">
                        <c:v>4.3870912514980313E-2</c:v>
                      </c:pt>
                      <c:pt idx="63">
                        <c:v>4.386599843019403E-2</c:v>
                      </c:pt>
                      <c:pt idx="64">
                        <c:v>4.4607388213529844E-2</c:v>
                      </c:pt>
                      <c:pt idx="65">
                        <c:v>4.3946040898587696E-2</c:v>
                      </c:pt>
                      <c:pt idx="66">
                        <c:v>4.3798397701261385E-2</c:v>
                      </c:pt>
                      <c:pt idx="67">
                        <c:v>4.3129241326725125E-2</c:v>
                      </c:pt>
                      <c:pt idx="68">
                        <c:v>4.2369264908494582E-2</c:v>
                      </c:pt>
                      <c:pt idx="69">
                        <c:v>4.1616171193727798E-2</c:v>
                      </c:pt>
                      <c:pt idx="70">
                        <c:v>4.0896320597468533E-2</c:v>
                      </c:pt>
                      <c:pt idx="71">
                        <c:v>4.0450358239508703E-2</c:v>
                      </c:pt>
                      <c:pt idx="72">
                        <c:v>4.0378421900161034E-2</c:v>
                      </c:pt>
                      <c:pt idx="73">
                        <c:v>4.0502845562390789E-2</c:v>
                      </c:pt>
                      <c:pt idx="74">
                        <c:v>4.04248704367643E-2</c:v>
                      </c:pt>
                      <c:pt idx="75">
                        <c:v>4.0303340388847614E-2</c:v>
                      </c:pt>
                      <c:pt idx="76">
                        <c:v>4.0109263844672408E-2</c:v>
                      </c:pt>
                      <c:pt idx="77">
                        <c:v>3.9151753285346362E-2</c:v>
                      </c:pt>
                      <c:pt idx="78">
                        <c:v>3.9231525420944109E-2</c:v>
                      </c:pt>
                      <c:pt idx="79">
                        <c:v>3.9083276062987421E-2</c:v>
                      </c:pt>
                      <c:pt idx="80">
                        <c:v>4.0033755741242877E-2</c:v>
                      </c:pt>
                      <c:pt idx="81">
                        <c:v>3.7447981120268495E-2</c:v>
                      </c:pt>
                      <c:pt idx="82">
                        <c:v>3.6109070128173729E-2</c:v>
                      </c:pt>
                      <c:pt idx="83">
                        <c:v>3.6147221913711509E-2</c:v>
                      </c:pt>
                      <c:pt idx="84">
                        <c:v>3.5071889632196304E-2</c:v>
                      </c:pt>
                      <c:pt idx="85">
                        <c:v>3.4467068592879083E-2</c:v>
                      </c:pt>
                      <c:pt idx="86">
                        <c:v>3.4355189432085001E-2</c:v>
                      </c:pt>
                      <c:pt idx="87">
                        <c:v>3.4089361122462879E-2</c:v>
                      </c:pt>
                      <c:pt idx="88">
                        <c:v>3.4166498689780285E-2</c:v>
                      </c:pt>
                      <c:pt idx="89">
                        <c:v>3.5155164661961801E-2</c:v>
                      </c:pt>
                      <c:pt idx="90">
                        <c:v>3.5837961288660562E-2</c:v>
                      </c:pt>
                      <c:pt idx="91">
                        <c:v>3.658328837909202E-2</c:v>
                      </c:pt>
                      <c:pt idx="92">
                        <c:v>3.9230643618634382E-2</c:v>
                      </c:pt>
                      <c:pt idx="93">
                        <c:v>4.1690467791672833E-2</c:v>
                      </c:pt>
                      <c:pt idx="94">
                        <c:v>4.4650369553927205E-2</c:v>
                      </c:pt>
                      <c:pt idx="95">
                        <c:v>4.6480146423760749E-2</c:v>
                      </c:pt>
                      <c:pt idx="96">
                        <c:v>4.7303941922315414E-2</c:v>
                      </c:pt>
                      <c:pt idx="97">
                        <c:v>4.7443259502324309E-2</c:v>
                      </c:pt>
                      <c:pt idx="98">
                        <c:v>4.8673750759465166E-2</c:v>
                      </c:pt>
                      <c:pt idx="99">
                        <c:v>4.8442285579186055E-2</c:v>
                      </c:pt>
                      <c:pt idx="100">
                        <c:v>4.8960676853981359E-2</c:v>
                      </c:pt>
                      <c:pt idx="101">
                        <c:v>4.9323185932844335E-2</c:v>
                      </c:pt>
                      <c:pt idx="102">
                        <c:v>4.9245820900534608E-2</c:v>
                      </c:pt>
                      <c:pt idx="103">
                        <c:v>4.9362648184271808E-2</c:v>
                      </c:pt>
                      <c:pt idx="104">
                        <c:v>4.9707240368061359E-2</c:v>
                      </c:pt>
                      <c:pt idx="105">
                        <c:v>5.0024308591635813E-2</c:v>
                      </c:pt>
                      <c:pt idx="106">
                        <c:v>5.0649774862834104E-2</c:v>
                      </c:pt>
                      <c:pt idx="107">
                        <c:v>5.1211479249841631E-2</c:v>
                      </c:pt>
                      <c:pt idx="108">
                        <c:v>5.1634131906434962E-2</c:v>
                      </c:pt>
                      <c:pt idx="109">
                        <c:v>5.1745918047964932E-2</c:v>
                      </c:pt>
                      <c:pt idx="110">
                        <c:v>5.160883939087528E-2</c:v>
                      </c:pt>
                      <c:pt idx="111">
                        <c:v>5.0997754380812048E-2</c:v>
                      </c:pt>
                      <c:pt idx="112">
                        <c:v>5.0786975099963098E-2</c:v>
                      </c:pt>
                      <c:pt idx="113">
                        <c:v>5.0628047586118885E-2</c:v>
                      </c:pt>
                      <c:pt idx="114">
                        <c:v>5.0279624807035017E-2</c:v>
                      </c:pt>
                      <c:pt idx="115">
                        <c:v>5.014192125247801E-2</c:v>
                      </c:pt>
                      <c:pt idx="116">
                        <c:v>5.0164997954749442E-2</c:v>
                      </c:pt>
                      <c:pt idx="117">
                        <c:v>5.0193596298367407E-2</c:v>
                      </c:pt>
                      <c:pt idx="118">
                        <c:v>5.037631249484837E-2</c:v>
                      </c:pt>
                      <c:pt idx="119">
                        <c:v>5.062136355769499E-2</c:v>
                      </c:pt>
                      <c:pt idx="120">
                        <c:v>5.0870514914956047E-2</c:v>
                      </c:pt>
                      <c:pt idx="121">
                        <c:v>5.1099198812397301E-2</c:v>
                      </c:pt>
                      <c:pt idx="122">
                        <c:v>5.1377440819123578E-2</c:v>
                      </c:pt>
                      <c:pt idx="123">
                        <c:v>5.1674506985552371E-2</c:v>
                      </c:pt>
                    </c:numCache>
                  </c:numRef>
                </c:val>
                <c:smooth val="0"/>
                <c:extLst>
                  <c:ext xmlns:c16="http://schemas.microsoft.com/office/drawing/2014/chart" uri="{C3380CC4-5D6E-409C-BE32-E72D297353CC}">
                    <c16:uniqueId val="{00000001-3A03-4DF5-8BCA-243C1C416C7B}"/>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'Other data &gt;&gt;&gt;'!$AR$4</c15:sqref>
                        </c15:formulaRef>
                      </c:ext>
                    </c:extLst>
                    <c:strCache>
                      <c:ptCount val="1"/>
                      <c:pt idx="0">
                        <c:v>RRH</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xmlns:c15="http://schemas.microsoft.com/office/drawing/2012/chart">
                      <c:ext xmlns:c15="http://schemas.microsoft.com/office/drawing/2012/chart" uri="{02D57815-91ED-43cb-92C2-25804820EDAC}">
                        <c15:formulaRef>
                          <c15:sqref>'Other data &gt;&gt;&gt;'!$AR$5:$AR$128</c15:sqref>
                        </c15:formulaRef>
                      </c:ext>
                    </c:extLst>
                    <c:numCache>
                      <c:formatCode>0.0</c:formatCode>
                      <c:ptCount val="124"/>
                      <c:pt idx="0">
                        <c:v>3.3381090000000002</c:v>
                      </c:pt>
                      <c:pt idx="1">
                        <c:v>3.4089360000000002</c:v>
                      </c:pt>
                      <c:pt idx="2">
                        <c:v>3.1251069999999999</c:v>
                      </c:pt>
                      <c:pt idx="3">
                        <c:v>3.9570259999999999</c:v>
                      </c:pt>
                      <c:pt idx="4">
                        <c:v>3.8239489999999998</c:v>
                      </c:pt>
                      <c:pt idx="5">
                        <c:v>4.1770610000000001</c:v>
                      </c:pt>
                      <c:pt idx="6">
                        <c:v>4.4101819999999998</c:v>
                      </c:pt>
                      <c:pt idx="7">
                        <c:v>3.4463200000000001</c:v>
                      </c:pt>
                      <c:pt idx="8">
                        <c:v>4.407572</c:v>
                      </c:pt>
                      <c:pt idx="9">
                        <c:v>2.9660920000000002</c:v>
                      </c:pt>
                      <c:pt idx="10">
                        <c:v>1.9969460000000001</c:v>
                      </c:pt>
                      <c:pt idx="11">
                        <c:v>1.4136139999999999</c:v>
                      </c:pt>
                      <c:pt idx="12">
                        <c:v>-0.47116780000000003</c:v>
                      </c:pt>
                      <c:pt idx="13">
                        <c:v>0.27644659999999999</c:v>
                      </c:pt>
                      <c:pt idx="14">
                        <c:v>0.88579479999999999</c:v>
                      </c:pt>
                      <c:pt idx="15">
                        <c:v>1.6848970000000001</c:v>
                      </c:pt>
                      <c:pt idx="16">
                        <c:v>2.5849530000000001</c:v>
                      </c:pt>
                      <c:pt idx="17">
                        <c:v>2.9491969999999998</c:v>
                      </c:pt>
                      <c:pt idx="18">
                        <c:v>2.6200649999999999</c:v>
                      </c:pt>
                      <c:pt idx="19">
                        <c:v>2.3125680000000002</c:v>
                      </c:pt>
                      <c:pt idx="20">
                        <c:v>2.6139049999999999</c:v>
                      </c:pt>
                      <c:pt idx="21">
                        <c:v>2.9994969999999999</c:v>
                      </c:pt>
                      <c:pt idx="22">
                        <c:v>3.9579580000000001</c:v>
                      </c:pt>
                      <c:pt idx="23">
                        <c:v>4.536829</c:v>
                      </c:pt>
                      <c:pt idx="24">
                        <c:v>4.7549619999999999</c:v>
                      </c:pt>
                      <c:pt idx="25">
                        <c:v>3.7626189999999999</c:v>
                      </c:pt>
                      <c:pt idx="26">
                        <c:v>3.5849880000000001</c:v>
                      </c:pt>
                      <c:pt idx="27">
                        <c:v>3.5386929999999999</c:v>
                      </c:pt>
                      <c:pt idx="28">
                        <c:v>3.291687</c:v>
                      </c:pt>
                      <c:pt idx="29">
                        <c:v>3.189997</c:v>
                      </c:pt>
                      <c:pt idx="30">
                        <c:v>3.354333</c:v>
                      </c:pt>
                      <c:pt idx="31">
                        <c:v>3.501979</c:v>
                      </c:pt>
                      <c:pt idx="32">
                        <c:v>3.8883350000000001</c:v>
                      </c:pt>
                      <c:pt idx="33">
                        <c:v>4.8367579999999997</c:v>
                      </c:pt>
                      <c:pt idx="34">
                        <c:v>5.9534979999999997</c:v>
                      </c:pt>
                      <c:pt idx="35">
                        <c:v>7.2612490000000003</c:v>
                      </c:pt>
                      <c:pt idx="36">
                        <c:v>7.6574989999999996</c:v>
                      </c:pt>
                      <c:pt idx="37">
                        <c:v>7.8162409999999998</c:v>
                      </c:pt>
                      <c:pt idx="38">
                        <c:v>7.2828660000000003</c:v>
                      </c:pt>
                      <c:pt idx="39">
                        <c:v>5.3359730000000001</c:v>
                      </c:pt>
                      <c:pt idx="40">
                        <c:v>3.213009</c:v>
                      </c:pt>
                      <c:pt idx="41">
                        <c:v>1.8075909999999999</c:v>
                      </c:pt>
                      <c:pt idx="42">
                        <c:v>1.57511</c:v>
                      </c:pt>
                      <c:pt idx="43">
                        <c:v>2.1210420000000001</c:v>
                      </c:pt>
                      <c:pt idx="44">
                        <c:v>3.1309689999999999</c:v>
                      </c:pt>
                      <c:pt idx="45">
                        <c:v>3.6788430000000001</c:v>
                      </c:pt>
                      <c:pt idx="46">
                        <c:v>3.8427660000000001</c:v>
                      </c:pt>
                      <c:pt idx="47">
                        <c:v>3.8691149999999999</c:v>
                      </c:pt>
                      <c:pt idx="48">
                        <c:v>3.6694939999999998</c:v>
                      </c:pt>
                      <c:pt idx="49">
                        <c:v>3.5022139999999999</c:v>
                      </c:pt>
                      <c:pt idx="50">
                        <c:v>3.2278790000000002</c:v>
                      </c:pt>
                      <c:pt idx="51">
                        <c:v>3.2480609999999999</c:v>
                      </c:pt>
                      <c:pt idx="52">
                        <c:v>3.1298379999999999</c:v>
                      </c:pt>
                      <c:pt idx="53">
                        <c:v>3.0235859999999999</c:v>
                      </c:pt>
                      <c:pt idx="54">
                        <c:v>2.924366</c:v>
                      </c:pt>
                      <c:pt idx="55">
                        <c:v>2.557884</c:v>
                      </c:pt>
                      <c:pt idx="56">
                        <c:v>2.1613030000000002</c:v>
                      </c:pt>
                      <c:pt idx="57">
                        <c:v>1.678939</c:v>
                      </c:pt>
                      <c:pt idx="58">
                        <c:v>1.2543979999999999</c:v>
                      </c:pt>
                      <c:pt idx="59">
                        <c:v>1.0457240000000001</c:v>
                      </c:pt>
                      <c:pt idx="60">
                        <c:v>1.1236740000000001</c:v>
                      </c:pt>
                      <c:pt idx="61">
                        <c:v>1.4751540000000001</c:v>
                      </c:pt>
                      <c:pt idx="62">
                        <c:v>1.769139</c:v>
                      </c:pt>
                      <c:pt idx="63">
                        <c:v>1.6754610000000001</c:v>
                      </c:pt>
                      <c:pt idx="64">
                        <c:v>1.374957</c:v>
                      </c:pt>
                      <c:pt idx="65">
                        <c:v>1.006105</c:v>
                      </c:pt>
                      <c:pt idx="66">
                        <c:v>0.88910480000000003</c:v>
                      </c:pt>
                      <c:pt idx="67">
                        <c:v>1.0593159999999999</c:v>
                      </c:pt>
                      <c:pt idx="68">
                        <c:v>1.3241339999999999</c:v>
                      </c:pt>
                      <c:pt idx="69">
                        <c:v>1.5133179999999999</c:v>
                      </c:pt>
                      <c:pt idx="70">
                        <c:v>1.4638960000000001</c:v>
                      </c:pt>
                      <c:pt idx="71">
                        <c:v>1.3496030000000001</c:v>
                      </c:pt>
                      <c:pt idx="72">
                        <c:v>1.3894839999999999</c:v>
                      </c:pt>
                      <c:pt idx="73">
                        <c:v>1.458421</c:v>
                      </c:pt>
                      <c:pt idx="74">
                        <c:v>1.609961</c:v>
                      </c:pt>
                      <c:pt idx="75">
                        <c:v>1.761144</c:v>
                      </c:pt>
                      <c:pt idx="76">
                        <c:v>1.8623700000000001</c:v>
                      </c:pt>
                      <c:pt idx="77">
                        <c:v>2.0572249999999999</c:v>
                      </c:pt>
                      <c:pt idx="78">
                        <c:v>2.1744219999999999</c:v>
                      </c:pt>
                      <c:pt idx="79">
                        <c:v>2.1946659999999998</c:v>
                      </c:pt>
                      <c:pt idx="80">
                        <c:v>2.2208199999999998</c:v>
                      </c:pt>
                      <c:pt idx="81">
                        <c:v>1.790834</c:v>
                      </c:pt>
                      <c:pt idx="82">
                        <c:v>1.825383</c:v>
                      </c:pt>
                      <c:pt idx="83">
                        <c:v>1.4965710000000001</c:v>
                      </c:pt>
                      <c:pt idx="84">
                        <c:v>0.643316</c:v>
                      </c:pt>
                      <c:pt idx="85">
                        <c:v>0.21055380000000001</c:v>
                      </c:pt>
                      <c:pt idx="86">
                        <c:v>-0.2926684</c:v>
                      </c:pt>
                      <c:pt idx="87">
                        <c:v>7.1468589999999999E-2</c:v>
                      </c:pt>
                      <c:pt idx="88">
                        <c:v>0.35517169999999998</c:v>
                      </c:pt>
                      <c:pt idx="89">
                        <c:v>0.1072531</c:v>
                      </c:pt>
                      <c:pt idx="90">
                        <c:v>7.9841789999999996E-2</c:v>
                      </c:pt>
                      <c:pt idx="91">
                        <c:v>-0.2085581</c:v>
                      </c:pt>
                      <c:pt idx="92">
                        <c:v>0.45740710000000001</c:v>
                      </c:pt>
                      <c:pt idx="93">
                        <c:v>1.8538269999999999</c:v>
                      </c:pt>
                      <c:pt idx="94">
                        <c:v>2.8465029999999998</c:v>
                      </c:pt>
                      <c:pt idx="95">
                        <c:v>3.619027</c:v>
                      </c:pt>
                      <c:pt idx="96">
                        <c:v>4.1255199999999999</c:v>
                      </c:pt>
                      <c:pt idx="97">
                        <c:v>3.892916</c:v>
                      </c:pt>
                      <c:pt idx="98">
                        <c:v>3.4092020000000001</c:v>
                      </c:pt>
                      <c:pt idx="99">
                        <c:v>3.9060549999999998</c:v>
                      </c:pt>
                      <c:pt idx="100">
                        <c:v>3.201562</c:v>
                      </c:pt>
                      <c:pt idx="101">
                        <c:v>3.2268750000000002</c:v>
                      </c:pt>
                      <c:pt idx="102">
                        <c:v>2.817809</c:v>
                      </c:pt>
                      <c:pt idx="103">
                        <c:v>2.2165170000000001</c:v>
                      </c:pt>
                      <c:pt idx="104">
                        <c:v>2.1410670000000001</c:v>
                      </c:pt>
                      <c:pt idx="105">
                        <c:v>2.106522</c:v>
                      </c:pt>
                      <c:pt idx="106">
                        <c:v>2.1804600000000001</c:v>
                      </c:pt>
                      <c:pt idx="107">
                        <c:v>2.2163529999999998</c:v>
                      </c:pt>
                      <c:pt idx="108">
                        <c:v>2.2235209999999999</c:v>
                      </c:pt>
                      <c:pt idx="109">
                        <c:v>2.1362429999999999</c:v>
                      </c:pt>
                      <c:pt idx="110">
                        <c:v>2.0462310000000001</c:v>
                      </c:pt>
                      <c:pt idx="111">
                        <c:v>1.941562</c:v>
                      </c:pt>
                      <c:pt idx="112">
                        <c:v>1.8806350000000001</c:v>
                      </c:pt>
                      <c:pt idx="113">
                        <c:v>1.83561</c:v>
                      </c:pt>
                      <c:pt idx="114">
                        <c:v>1.8101389999999999</c:v>
                      </c:pt>
                      <c:pt idx="115">
                        <c:v>1.8142240000000001</c:v>
                      </c:pt>
                      <c:pt idx="116">
                        <c:v>1.8284130000000001</c:v>
                      </c:pt>
                      <c:pt idx="117">
                        <c:v>1.8431789999999999</c:v>
                      </c:pt>
                      <c:pt idx="118">
                        <c:v>1.8683909999999999</c:v>
                      </c:pt>
                      <c:pt idx="119">
                        <c:v>1.8939919999999999</c:v>
                      </c:pt>
                      <c:pt idx="120">
                        <c:v>1.910069</c:v>
                      </c:pt>
                      <c:pt idx="121">
                        <c:v>1.930177</c:v>
                      </c:pt>
                      <c:pt idx="122">
                        <c:v>1.9406920000000001</c:v>
                      </c:pt>
                      <c:pt idx="123">
                        <c:v>1.9416310000000001</c:v>
                      </c:pt>
                    </c:numCache>
                  </c:numRef>
                </c:val>
                <c:smooth val="0"/>
                <c:extLst xmlns:c15="http://schemas.microsoft.com/office/drawing/2012/chart">
                  <c:ext xmlns:c16="http://schemas.microsoft.com/office/drawing/2014/chart" uri="{C3380CC4-5D6E-409C-BE32-E72D297353CC}">
                    <c16:uniqueId val="{00000003-3A03-4DF5-8BCA-243C1C416C7B}"/>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'Other data &gt;&gt;&gt;'!$AS$4</c15:sqref>
                        </c15:formulaRef>
                      </c:ext>
                    </c:extLst>
                    <c:strCache>
                      <c:ptCount val="1"/>
                      <c:pt idx="0">
                        <c:v>5yr fix rate (lagged 1y)</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xmlns:c15="http://schemas.microsoft.com/office/drawing/2012/chart">
                      <c:ext xmlns:c15="http://schemas.microsoft.com/office/drawing/2012/chart" uri="{02D57815-91ED-43cb-92C2-25804820EDAC}">
                        <c15:formulaRef>
                          <c15:sqref>'Other data &gt;&gt;&gt;'!$AS$5</c15:sqref>
                        </c15:formulaRef>
                      </c:ext>
                    </c:extLst>
                    <c:numCache>
                      <c:formatCode>0.0</c:formatCode>
                      <c:ptCount val="1"/>
                      <c:pt idx="0">
                        <c:v>#N/A</c:v>
                      </c:pt>
                    </c:numCache>
                  </c:numRef>
                </c:val>
                <c:smooth val="0"/>
                <c:extLst xmlns:c15="http://schemas.microsoft.com/office/drawing/2012/chart">
                  <c:ext xmlns:c16="http://schemas.microsoft.com/office/drawing/2014/chart" uri="{C3380CC4-5D6E-409C-BE32-E72D297353CC}">
                    <c16:uniqueId val="{00000004-3A03-4DF5-8BCA-243C1C416C7B}"/>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min val="5.000000000000001E-2"/>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916005120"/>
        <c:scaling>
          <c:orientation val="minMax"/>
          <c:min val="1"/>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11360"/>
        <c:crosses val="max"/>
        <c:crossBetween val="between"/>
      </c:valAx>
      <c:catAx>
        <c:axId val="916011360"/>
        <c:scaling>
          <c:orientation val="minMax"/>
        </c:scaling>
        <c:delete val="1"/>
        <c:axPos val="b"/>
        <c:numFmt formatCode="General" sourceLinked="1"/>
        <c:majorTickMark val="out"/>
        <c:minorTickMark val="none"/>
        <c:tickLblPos val="nextTo"/>
        <c:crossAx val="916005120"/>
        <c:crosses val="autoZero"/>
        <c:auto val="1"/>
        <c:lblAlgn val="ctr"/>
        <c:lblOffset val="100"/>
        <c:noMultiLvlLbl val="0"/>
      </c:catAx>
      <c:spPr>
        <a:noFill/>
        <a:ln>
          <a:noFill/>
        </a:ln>
        <a:effectLst/>
      </c:spPr>
    </c:plotArea>
    <c:legend>
      <c:legendPos val="b"/>
      <c:layout>
        <c:manualLayout>
          <c:xMode val="edge"/>
          <c:yMode val="edge"/>
          <c:x val="0.32467438628994905"/>
          <c:y val="0.12019503574844764"/>
          <c:w val="0.29893345684730588"/>
          <c:h val="8.2129302197841134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4415642580373231"/>
        </c:manualLayout>
      </c:layout>
      <c:lineChart>
        <c:grouping val="standard"/>
        <c:varyColors val="0"/>
        <c:ser>
          <c:idx val="1"/>
          <c:order val="1"/>
          <c:tx>
            <c:strRef>
              <c:f>'Other data &gt;&gt;&gt;'!$AJ$4</c:f>
              <c:strCache>
                <c:ptCount val="1"/>
                <c:pt idx="0">
                  <c:v>REPO%</c:v>
                </c:pt>
              </c:strCache>
            </c:strRef>
          </c:tx>
          <c:spPr>
            <a:ln w="31750" cap="rnd">
              <a:solidFill>
                <a:srgbClr val="003469"/>
              </a:solidFill>
              <a:prstDash val="solid"/>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&gt;&gt;&gt;'!$AJ$5:$AJ$128</c:f>
              <c:numCache>
                <c:formatCode>0.00</c:formatCode>
                <c:ptCount val="124"/>
                <c:pt idx="0">
                  <c:v>0.89471305919566202</c:v>
                </c:pt>
                <c:pt idx="1">
                  <c:v>0.81628991747398638</c:v>
                </c:pt>
                <c:pt idx="2">
                  <c:v>0.75713453698311006</c:v>
                </c:pt>
                <c:pt idx="3">
                  <c:v>0.69811151884006084</c:v>
                </c:pt>
                <c:pt idx="4">
                  <c:v>0.67048095834078314</c:v>
                </c:pt>
                <c:pt idx="5">
                  <c:v>0.64291454594160191</c:v>
                </c:pt>
                <c:pt idx="6">
                  <c:v>0.56580237013276302</c:v>
                </c:pt>
                <c:pt idx="7">
                  <c:v>0.4890192940339646</c:v>
                </c:pt>
                <c:pt idx="8">
                  <c:v>0.42190345072611807</c:v>
                </c:pt>
                <c:pt idx="9">
                  <c:v>0.35492457852706299</c:v>
                </c:pt>
                <c:pt idx="10">
                  <c:v>0.29601484492356633</c:v>
                </c:pt>
                <c:pt idx="11">
                  <c:v>0.2375923970432946</c:v>
                </c:pt>
                <c:pt idx="12">
                  <c:v>0.23263980335352472</c:v>
                </c:pt>
                <c:pt idx="13">
                  <c:v>0.22771063233490979</c:v>
                </c:pt>
                <c:pt idx="14">
                  <c:v>0.22741187789731479</c:v>
                </c:pt>
                <c:pt idx="15">
                  <c:v>0.22711390635918938</c:v>
                </c:pt>
                <c:pt idx="16">
                  <c:v>0.22196109152630891</c:v>
                </c:pt>
                <c:pt idx="17">
                  <c:v>0.21684447913956112</c:v>
                </c:pt>
                <c:pt idx="18">
                  <c:v>0.26041666666666669</c:v>
                </c:pt>
                <c:pt idx="19">
                  <c:v>0.30405698896707495</c:v>
                </c:pt>
                <c:pt idx="20">
                  <c:v>0.4076676207823749</c:v>
                </c:pt>
                <c:pt idx="21">
                  <c:v>0.51095522646574865</c:v>
                </c:pt>
                <c:pt idx="22">
                  <c:v>0.50537773746274461</c:v>
                </c:pt>
                <c:pt idx="23">
                  <c:v>0.49982764563943466</c:v>
                </c:pt>
                <c:pt idx="24">
                  <c:v>0.59291084854994625</c:v>
                </c:pt>
                <c:pt idx="25">
                  <c:v>0.68545968640219346</c:v>
                </c:pt>
                <c:pt idx="26">
                  <c:v>0.70046555332507576</c:v>
                </c:pt>
                <c:pt idx="27">
                  <c:v>0.71538068472151251</c:v>
                </c:pt>
                <c:pt idx="28">
                  <c:v>0.77190601408092285</c:v>
                </c:pt>
                <c:pt idx="29">
                  <c:v>0.82798242649543763</c:v>
                </c:pt>
                <c:pt idx="30">
                  <c:v>0.92991799814016396</c:v>
                </c:pt>
                <c:pt idx="31">
                  <c:v>1.0319742852309255</c:v>
                </c:pt>
                <c:pt idx="32">
                  <c:v>1.3255161865918939</c:v>
                </c:pt>
                <c:pt idx="33">
                  <c:v>1.5932521087160263</c:v>
                </c:pt>
                <c:pt idx="34">
                  <c:v>1.9329456038316797</c:v>
                </c:pt>
                <c:pt idx="35">
                  <c:v>1.9456586954658439</c:v>
                </c:pt>
                <c:pt idx="36">
                  <c:v>2.1120055396866615</c:v>
                </c:pt>
                <c:pt idx="37">
                  <c:v>1.8979114307998961</c:v>
                </c:pt>
                <c:pt idx="38">
                  <c:v>1.6746203904555315</c:v>
                </c:pt>
                <c:pt idx="39">
                  <c:v>1.4082058414464533</c:v>
                </c:pt>
                <c:pt idx="40">
                  <c:v>1.383450796136779</c:v>
                </c:pt>
                <c:pt idx="41">
                  <c:v>1.3227743451396745</c:v>
                </c:pt>
                <c:pt idx="42">
                  <c:v>1.2804878048780488</c:v>
                </c:pt>
                <c:pt idx="43">
                  <c:v>1.193587733054539</c:v>
                </c:pt>
                <c:pt idx="44">
                  <c:v>1.2397415749956346</c:v>
                </c:pt>
                <c:pt idx="45">
                  <c:v>1.267814986447495</c:v>
                </c:pt>
                <c:pt idx="46">
                  <c:v>1.2880049066853587</c:v>
                </c:pt>
                <c:pt idx="47">
                  <c:v>1.2210119465917078</c:v>
                </c:pt>
                <c:pt idx="48">
                  <c:v>1.2211192128612844</c:v>
                </c:pt>
                <c:pt idx="49">
                  <c:v>1.1879619852164731</c:v>
                </c:pt>
                <c:pt idx="50">
                  <c:v>1.1472950313299797</c:v>
                </c:pt>
                <c:pt idx="51">
                  <c:v>1.0191421481744063</c:v>
                </c:pt>
                <c:pt idx="52">
                  <c:v>0.98631597654167402</c:v>
                </c:pt>
                <c:pt idx="53">
                  <c:v>0.9168595335588392</c:v>
                </c:pt>
                <c:pt idx="54">
                  <c:v>0.88329764453961457</c:v>
                </c:pt>
                <c:pt idx="55">
                  <c:v>0.75093867334167708</c:v>
                </c:pt>
                <c:pt idx="56">
                  <c:v>0.76117130831915469</c:v>
                </c:pt>
                <c:pt idx="57">
                  <c:v>0.70237989125590516</c:v>
                </c:pt>
                <c:pt idx="58">
                  <c:v>0.63879210220673632</c:v>
                </c:pt>
                <c:pt idx="59">
                  <c:v>0.55356181589808007</c:v>
                </c:pt>
                <c:pt idx="60">
                  <c:v>0.43892786472387119</c:v>
                </c:pt>
                <c:pt idx="61">
                  <c:v>0.22502250225022502</c:v>
                </c:pt>
                <c:pt idx="62">
                  <c:v>0.22412241224122412</c:v>
                </c:pt>
                <c:pt idx="63">
                  <c:v>0.19531953195319532</c:v>
                </c:pt>
                <c:pt idx="64">
                  <c:v>0.18974820143884893</c:v>
                </c:pt>
                <c:pt idx="65">
                  <c:v>0.17057761732851986</c:v>
                </c:pt>
                <c:pt idx="66">
                  <c:v>0.16787003610108303</c:v>
                </c:pt>
                <c:pt idx="67">
                  <c:v>0.16260162601626016</c:v>
                </c:pt>
                <c:pt idx="68">
                  <c:v>0.16982836495031617</c:v>
                </c:pt>
                <c:pt idx="69">
                  <c:v>0.16319129646418859</c:v>
                </c:pt>
                <c:pt idx="70">
                  <c:v>0.1766304347826087</c:v>
                </c:pt>
                <c:pt idx="71">
                  <c:v>0.16272727272727272</c:v>
                </c:pt>
                <c:pt idx="72">
                  <c:v>0.17411121239744759</c:v>
                </c:pt>
                <c:pt idx="73">
                  <c:v>0.15314494074749316</c:v>
                </c:pt>
                <c:pt idx="74">
                  <c:v>0.1541970802919708</c:v>
                </c:pt>
                <c:pt idx="75">
                  <c:v>0.1546203110704483</c:v>
                </c:pt>
                <c:pt idx="76">
                  <c:v>0.18115279048490393</c:v>
                </c:pt>
                <c:pt idx="77">
                  <c:v>0.17550274223034734</c:v>
                </c:pt>
                <c:pt idx="78">
                  <c:v>0.19505494505494506</c:v>
                </c:pt>
                <c:pt idx="79">
                  <c:v>0.18156934306569342</c:v>
                </c:pt>
                <c:pt idx="80">
                  <c:v>0.15602189781021897</c:v>
                </c:pt>
                <c:pt idx="81">
                  <c:v>2.0128087831655993E-2</c:v>
                </c:pt>
                <c:pt idx="82">
                  <c:v>3.385178408051235E-2</c:v>
                </c:pt>
                <c:pt idx="83">
                  <c:v>3.0109489051094892E-2</c:v>
                </c:pt>
                <c:pt idx="84">
                  <c:v>3.4608378870673952E-2</c:v>
                </c:pt>
                <c:pt idx="85">
                  <c:v>4.0871934604904632E-2</c:v>
                </c:pt>
                <c:pt idx="86">
                  <c:v>6.630336058128973E-2</c:v>
                </c:pt>
                <c:pt idx="87">
                  <c:v>6.5514103730664242E-2</c:v>
                </c:pt>
                <c:pt idx="88">
                  <c:v>9.4717668488160295E-2</c:v>
                </c:pt>
                <c:pt idx="89">
                  <c:v>0.10756608933454877</c:v>
                </c:pt>
                <c:pt idx="90">
                  <c:v>0.11668185961713765</c:v>
                </c:pt>
                <c:pt idx="91">
                  <c:v>9.9634369287020116E-2</c:v>
                </c:pt>
                <c:pt idx="92">
                  <c:v>0.11580882352941177</c:v>
                </c:pt>
                <c:pt idx="93">
                  <c:v>0.11265004616805172</c:v>
                </c:pt>
                <c:pt idx="94">
                  <c:v>0.11049210770659239</c:v>
                </c:pt>
                <c:pt idx="95">
                  <c:v>0.10976744186046512</c:v>
                </c:pt>
                <c:pt idx="96">
                  <c:v>0.1431107063535578</c:v>
                </c:pt>
                <c:pt idx="97">
                  <c:v>0.15684309194346224</c:v>
                </c:pt>
                <c:pt idx="98">
                  <c:v>0.16982516371081557</c:v>
                </c:pt>
                <c:pt idx="99">
                  <c:v>0.18526056182752365</c:v>
                </c:pt>
                <c:pt idx="100">
                  <c:v>0.19653517126628034</c:v>
                </c:pt>
                <c:pt idx="101">
                  <c:v>0.20619864124005557</c:v>
                </c:pt>
                <c:pt idx="102">
                  <c:v>0.21404775209081536</c:v>
                </c:pt>
                <c:pt idx="103">
                  <c:v>0.22040019781062536</c:v>
                </c:pt>
                <c:pt idx="104">
                  <c:v>0.22570434143862855</c:v>
                </c:pt>
                <c:pt idx="105">
                  <c:v>0.23011929589776159</c:v>
                </c:pt>
                <c:pt idx="106">
                  <c:v>0.23382554882011475</c:v>
                </c:pt>
                <c:pt idx="107">
                  <c:v>0.23727911248814068</c:v>
                </c:pt>
                <c:pt idx="108">
                  <c:v>0.240289462916397</c:v>
                </c:pt>
                <c:pt idx="109">
                  <c:v>0.24250260034403143</c:v>
                </c:pt>
                <c:pt idx="110">
                  <c:v>0.24388012588639374</c:v>
                </c:pt>
                <c:pt idx="111">
                  <c:v>0.24449854208272076</c:v>
                </c:pt>
                <c:pt idx="112">
                  <c:v>0.24455161369010667</c:v>
                </c:pt>
                <c:pt idx="113">
                  <c:v>0.2446978562677902</c:v>
                </c:pt>
                <c:pt idx="114">
                  <c:v>0.24460562700235064</c:v>
                </c:pt>
                <c:pt idx="115">
                  <c:v>0.24433700243892051</c:v>
                </c:pt>
                <c:pt idx="116">
                  <c:v>0.24414507040468897</c:v>
                </c:pt>
                <c:pt idx="117">
                  <c:v>0.24413429264179742</c:v>
                </c:pt>
                <c:pt idx="118">
                  <c:v>0.2442910143682388</c:v>
                </c:pt>
                <c:pt idx="119">
                  <c:v>0.2443968244240686</c:v>
                </c:pt>
                <c:pt idx="120">
                  <c:v>0.24441243493098905</c:v>
                </c:pt>
                <c:pt idx="121">
                  <c:v>0.24435120144718242</c:v>
                </c:pt>
                <c:pt idx="122">
                  <c:v>0.24419373534371433</c:v>
                </c:pt>
                <c:pt idx="123">
                  <c:v>0.24399954113722683</c:v>
                </c:pt>
              </c:numCache>
            </c:numRef>
          </c:val>
          <c:smooth val="0"/>
          <c:extLst>
            <c:ext xmlns:c16="http://schemas.microsoft.com/office/drawing/2014/chart" uri="{C3380CC4-5D6E-409C-BE32-E72D297353CC}">
              <c16:uniqueId val="{00000000-1F5B-467F-8C6D-4F3A8753D1E8}"/>
            </c:ext>
          </c:extLst>
        </c:ser>
        <c:dLbls>
          <c:showLegendKey val="0"/>
          <c:showVal val="0"/>
          <c:showCatName val="0"/>
          <c:showSerName val="0"/>
          <c:showPercent val="0"/>
          <c:showBubbleSize val="0"/>
        </c:dLbls>
        <c:marker val="1"/>
        <c:smooth val="0"/>
        <c:axId val="1887596096"/>
        <c:axId val="1887596576"/>
        <c:extLst>
          <c:ext xmlns:c15="http://schemas.microsoft.com/office/drawing/2012/chart" uri="{02D57815-91ED-43cb-92C2-25804820EDAC}">
            <c15:filteredLineSeries>
              <c15:ser>
                <c:idx val="0"/>
                <c:order val="0"/>
                <c:tx>
                  <c:strRef>
                    <c:extLst>
                      <c:ext uri="{02D57815-91ED-43cb-92C2-25804820EDAC}">
                        <c15:formulaRef>
                          <c15:sqref>'Other data &gt;&gt;&gt;'!$AI$4</c15:sqref>
                        </c15:formulaRef>
                      </c:ext>
                    </c:extLst>
                    <c:strCache>
                      <c:ptCount val="1"/>
                      <c:pt idx="0">
                        <c:v>ARR%</c:v>
                      </c:pt>
                    </c:strCache>
                  </c:strRef>
                </c:tx>
                <c:spPr>
                  <a:ln w="38100" cap="rnd">
                    <a:solidFill>
                      <a:srgbClr val="BD1B21"/>
                    </a:solidFill>
                    <a:prstDash val="solid"/>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&gt;&gt;&gt;'!$AI$5:$AI$128</c15:sqref>
                        </c15:formulaRef>
                      </c:ext>
                    </c:extLst>
                    <c:numCache>
                      <c:formatCode>0.0%</c:formatCode>
                      <c:ptCount val="124"/>
                      <c:pt idx="0">
                        <c:v>0.18328061455038408</c:v>
                      </c:pt>
                      <c:pt idx="1">
                        <c:v>0.17832795120200934</c:v>
                      </c:pt>
                      <c:pt idx="2">
                        <c:v>0.16343353792392815</c:v>
                      </c:pt>
                      <c:pt idx="3">
                        <c:v>0.14857245144544884</c:v>
                      </c:pt>
                      <c:pt idx="4">
                        <c:v>0.14388521365993207</c:v>
                      </c:pt>
                      <c:pt idx="5">
                        <c:v>0.13920885793374407</c:v>
                      </c:pt>
                      <c:pt idx="6">
                        <c:v>0.13120377795598326</c:v>
                      </c:pt>
                      <c:pt idx="7">
                        <c:v>0.12323286209655908</c:v>
                      </c:pt>
                      <c:pt idx="8">
                        <c:v>0.1140027534751521</c:v>
                      </c:pt>
                      <c:pt idx="9">
                        <c:v>0.10479148181011536</c:v>
                      </c:pt>
                      <c:pt idx="10">
                        <c:v>9.7066360342847047E-2</c:v>
                      </c:pt>
                      <c:pt idx="11">
                        <c:v>8.9405139035550862E-2</c:v>
                      </c:pt>
                      <c:pt idx="12">
                        <c:v>8.9500482837327713E-2</c:v>
                      </c:pt>
                      <c:pt idx="13">
                        <c:v>8.9595375722543349E-2</c:v>
                      </c:pt>
                      <c:pt idx="14">
                        <c:v>8.5060788944284094E-2</c:v>
                      </c:pt>
                      <c:pt idx="15">
                        <c:v>8.0538085255066394E-2</c:v>
                      </c:pt>
                      <c:pt idx="16">
                        <c:v>8.0210645428036728E-2</c:v>
                      </c:pt>
                      <c:pt idx="17">
                        <c:v>7.9885506115014313E-2</c:v>
                      </c:pt>
                      <c:pt idx="18">
                        <c:v>8.4765624999999997E-2</c:v>
                      </c:pt>
                      <c:pt idx="19">
                        <c:v>8.9653375032577531E-2</c:v>
                      </c:pt>
                      <c:pt idx="20">
                        <c:v>9.5801890883858098E-2</c:v>
                      </c:pt>
                      <c:pt idx="21">
                        <c:v>0.10193123755087902</c:v>
                      </c:pt>
                      <c:pt idx="22">
                        <c:v>0.10168027299036758</c:v>
                      </c:pt>
                      <c:pt idx="23">
                        <c:v>0.10143054119269218</c:v>
                      </c:pt>
                      <c:pt idx="24">
                        <c:v>0.10045112781954887</c:v>
                      </c:pt>
                      <c:pt idx="25">
                        <c:v>9.9477336989118328E-2</c:v>
                      </c:pt>
                      <c:pt idx="26">
                        <c:v>9.7168239866740697E-2</c:v>
                      </c:pt>
                      <c:pt idx="27">
                        <c:v>9.4873105092829146E-2</c:v>
                      </c:pt>
                      <c:pt idx="28">
                        <c:v>9.7972686402578668E-2</c:v>
                      </c:pt>
                      <c:pt idx="29">
                        <c:v>0.10104765123352484</c:v>
                      </c:pt>
                      <c:pt idx="30">
                        <c:v>0.10461577479076846</c:v>
                      </c:pt>
                      <c:pt idx="31">
                        <c:v>0.10818812383691423</c:v>
                      </c:pt>
                      <c:pt idx="32">
                        <c:v>0.10791061262639136</c:v>
                      </c:pt>
                      <c:pt idx="33">
                        <c:v>0.1190253045923149</c:v>
                      </c:pt>
                      <c:pt idx="34">
                        <c:v>0.12897707834416694</c:v>
                      </c:pt>
                      <c:pt idx="35">
                        <c:v>0.15650981400531414</c:v>
                      </c:pt>
                      <c:pt idx="36">
                        <c:v>0.18142473816324764</c:v>
                      </c:pt>
                      <c:pt idx="37">
                        <c:v>0.18753791489730479</c:v>
                      </c:pt>
                      <c:pt idx="38">
                        <c:v>0.17978308026030368</c:v>
                      </c:pt>
                      <c:pt idx="39">
                        <c:v>0.1735048678720445</c:v>
                      </c:pt>
                      <c:pt idx="40">
                        <c:v>0.17097363612633779</c:v>
                      </c:pt>
                      <c:pt idx="41">
                        <c:v>0.16143068488382212</c:v>
                      </c:pt>
                      <c:pt idx="42">
                        <c:v>0.15662020905923346</c:v>
                      </c:pt>
                      <c:pt idx="43">
                        <c:v>0.15316257187663354</c:v>
                      </c:pt>
                      <c:pt idx="44">
                        <c:v>0.1500785751702462</c:v>
                      </c:pt>
                      <c:pt idx="45">
                        <c:v>0.14794089359097665</c:v>
                      </c:pt>
                      <c:pt idx="46">
                        <c:v>0.1448348374660475</c:v>
                      </c:pt>
                      <c:pt idx="47">
                        <c:v>0.14177793394237526</c:v>
                      </c:pt>
                      <c:pt idx="48">
                        <c:v>0.1397698322059211</c:v>
                      </c:pt>
                      <c:pt idx="49">
                        <c:v>0.13965153115100318</c:v>
                      </c:pt>
                      <c:pt idx="50">
                        <c:v>0.14041126114199984</c:v>
                      </c:pt>
                      <c:pt idx="51">
                        <c:v>0.13993264799716412</c:v>
                      </c:pt>
                      <c:pt idx="52">
                        <c:v>0.14181624311355961</c:v>
                      </c:pt>
                      <c:pt idx="53">
                        <c:v>0.13788499198860601</c:v>
                      </c:pt>
                      <c:pt idx="54">
                        <c:v>0.13329764453961457</c:v>
                      </c:pt>
                      <c:pt idx="55">
                        <c:v>0.129268728768103</c:v>
                      </c:pt>
                      <c:pt idx="56">
                        <c:v>0.12375749977612609</c:v>
                      </c:pt>
                      <c:pt idx="57">
                        <c:v>0.11513503877350922</c:v>
                      </c:pt>
                      <c:pt idx="58">
                        <c:v>0.10909497007057983</c:v>
                      </c:pt>
                      <c:pt idx="59">
                        <c:v>0.10264668939529877</c:v>
                      </c:pt>
                      <c:pt idx="60">
                        <c:v>0.10000899442345747</c:v>
                      </c:pt>
                      <c:pt idx="61">
                        <c:v>9.6066606660666062E-2</c:v>
                      </c:pt>
                      <c:pt idx="62">
                        <c:v>9.4482448244824477E-2</c:v>
                      </c:pt>
                      <c:pt idx="63">
                        <c:v>9.1395139513951396E-2</c:v>
                      </c:pt>
                      <c:pt idx="64">
                        <c:v>8.5962230215827343E-2</c:v>
                      </c:pt>
                      <c:pt idx="65">
                        <c:v>8.4061371841155239E-2</c:v>
                      </c:pt>
                      <c:pt idx="66">
                        <c:v>8.3835740072202167E-2</c:v>
                      </c:pt>
                      <c:pt idx="67">
                        <c:v>8.4444444444444447E-2</c:v>
                      </c:pt>
                      <c:pt idx="68">
                        <c:v>8.1969286359530269E-2</c:v>
                      </c:pt>
                      <c:pt idx="69">
                        <c:v>8.0018132366273795E-2</c:v>
                      </c:pt>
                      <c:pt idx="70">
                        <c:v>7.8704710144927539E-2</c:v>
                      </c:pt>
                      <c:pt idx="71">
                        <c:v>7.8145454545454546E-2</c:v>
                      </c:pt>
                      <c:pt idx="72">
                        <c:v>7.6727438468550596E-2</c:v>
                      </c:pt>
                      <c:pt idx="73">
                        <c:v>7.536918869644485E-2</c:v>
                      </c:pt>
                      <c:pt idx="74">
                        <c:v>7.6268248175182476E-2</c:v>
                      </c:pt>
                      <c:pt idx="75">
                        <c:v>8.2268984446477594E-2</c:v>
                      </c:pt>
                      <c:pt idx="76">
                        <c:v>7.9112534309240617E-2</c:v>
                      </c:pt>
                      <c:pt idx="77">
                        <c:v>7.851005484460695E-2</c:v>
                      </c:pt>
                      <c:pt idx="78">
                        <c:v>7.4542124542124541E-2</c:v>
                      </c:pt>
                      <c:pt idx="79">
                        <c:v>7.3531021897810217E-2</c:v>
                      </c:pt>
                      <c:pt idx="80">
                        <c:v>7.5082116788321163E-2</c:v>
                      </c:pt>
                      <c:pt idx="81">
                        <c:v>7.8234217749313814E-2</c:v>
                      </c:pt>
                      <c:pt idx="82">
                        <c:v>7.8792314730100635E-2</c:v>
                      </c:pt>
                      <c:pt idx="83">
                        <c:v>8.1487226277372274E-2</c:v>
                      </c:pt>
                      <c:pt idx="84">
                        <c:v>8.2140255009107474E-2</c:v>
                      </c:pt>
                      <c:pt idx="85">
                        <c:v>8.0508628519527697E-2</c:v>
                      </c:pt>
                      <c:pt idx="86">
                        <c:v>7.8328792007266126E-2</c:v>
                      </c:pt>
                      <c:pt idx="87">
                        <c:v>7.7934485896269334E-2</c:v>
                      </c:pt>
                      <c:pt idx="88">
                        <c:v>7.4289617486338791E-2</c:v>
                      </c:pt>
                      <c:pt idx="89">
                        <c:v>7.3509571558796727E-2</c:v>
                      </c:pt>
                      <c:pt idx="90">
                        <c:v>7.3090246125797634E-2</c:v>
                      </c:pt>
                      <c:pt idx="91">
                        <c:v>7.4250457038391227E-2</c:v>
                      </c:pt>
                      <c:pt idx="92">
                        <c:v>7.6874999999999999E-2</c:v>
                      </c:pt>
                      <c:pt idx="93">
                        <c:v>8.3878116343490308E-2</c:v>
                      </c:pt>
                      <c:pt idx="94">
                        <c:v>9.2358402971216336E-2</c:v>
                      </c:pt>
                      <c:pt idx="95">
                        <c:v>9.9767441860465114E-2</c:v>
                      </c:pt>
                      <c:pt idx="96">
                        <c:v>0.1021382969825944</c:v>
                      </c:pt>
                      <c:pt idx="97">
                        <c:v>0.10175311598036213</c:v>
                      </c:pt>
                      <c:pt idx="98">
                        <c:v>0.10156150074274915</c:v>
                      </c:pt>
                      <c:pt idx="99">
                        <c:v>0.10463398109701078</c:v>
                      </c:pt>
                      <c:pt idx="100">
                        <c:v>0.10464709170292745</c:v>
                      </c:pt>
                      <c:pt idx="101">
                        <c:v>0.10417658056812469</c:v>
                      </c:pt>
                      <c:pt idx="102">
                        <c:v>0.10302664503165411</c:v>
                      </c:pt>
                      <c:pt idx="103">
                        <c:v>0.10145378918881053</c:v>
                      </c:pt>
                      <c:pt idx="104">
                        <c:v>9.9822125651712862E-2</c:v>
                      </c:pt>
                      <c:pt idx="105">
                        <c:v>9.8198513374026963E-2</c:v>
                      </c:pt>
                      <c:pt idx="106">
                        <c:v>9.6668626104708152E-2</c:v>
                      </c:pt>
                      <c:pt idx="107">
                        <c:v>9.5590419968558493E-2</c:v>
                      </c:pt>
                      <c:pt idx="108">
                        <c:v>9.4688877253333595E-2</c:v>
                      </c:pt>
                      <c:pt idx="109">
                        <c:v>9.3537829750129309E-2</c:v>
                      </c:pt>
                      <c:pt idx="110">
                        <c:v>9.2033610170218647E-2</c:v>
                      </c:pt>
                      <c:pt idx="111">
                        <c:v>9.0191894545046877E-2</c:v>
                      </c:pt>
                      <c:pt idx="112">
                        <c:v>8.8150149909617337E-2</c:v>
                      </c:pt>
                      <c:pt idx="113">
                        <c:v>8.651236363107595E-2</c:v>
                      </c:pt>
                      <c:pt idx="114">
                        <c:v>8.4902543949611109E-2</c:v>
                      </c:pt>
                      <c:pt idx="115">
                        <c:v>8.3344103495060995E-2</c:v>
                      </c:pt>
                      <c:pt idx="116">
                        <c:v>8.2055800625940131E-2</c:v>
                      </c:pt>
                      <c:pt idx="117">
                        <c:v>8.1112383320937564E-2</c:v>
                      </c:pt>
                      <c:pt idx="118">
                        <c:v>8.0475340434575812E-2</c:v>
                      </c:pt>
                      <c:pt idx="119">
                        <c:v>7.9905596100916187E-2</c:v>
                      </c:pt>
                      <c:pt idx="120">
                        <c:v>7.9347082964338941E-2</c:v>
                      </c:pt>
                      <c:pt idx="121">
                        <c:v>7.8797420521341532E-2</c:v>
                      </c:pt>
                      <c:pt idx="122">
                        <c:v>7.8224993112162716E-2</c:v>
                      </c:pt>
                      <c:pt idx="123">
                        <c:v>7.7678028897600115E-2</c:v>
                      </c:pt>
                    </c:numCache>
                  </c:numRef>
                </c:val>
                <c:smooth val="0"/>
                <c:extLst>
                  <c:ext xmlns:c16="http://schemas.microsoft.com/office/drawing/2014/chart" uri="{C3380CC4-5D6E-409C-BE32-E72D297353CC}">
                    <c16:uniqueId val="{00000001-1F5B-467F-8C6D-4F3A8753D1E8}"/>
                  </c:ext>
                </c:extLst>
              </c15:ser>
            </c15:filteredLineSeries>
          </c:ext>
        </c:extLst>
      </c:lineChart>
      <c:lineChart>
        <c:grouping val="standard"/>
        <c:varyColors val="0"/>
        <c:ser>
          <c:idx val="2"/>
          <c:order val="2"/>
          <c:tx>
            <c:strRef>
              <c:f>'Other data &gt;&gt;&gt;'!$AP$4</c:f>
              <c:strCache>
                <c:ptCount val="1"/>
                <c:pt idx="0">
                  <c:v>UPILO</c:v>
                </c:pt>
              </c:strCache>
            </c:strRef>
          </c:tx>
          <c:spPr>
            <a:ln w="28575" cap="rnd">
              <a:solidFill>
                <a:schemeClr val="accent3"/>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&gt;&gt;&gt;'!$AP$5:$AP$128</c:f>
              <c:numCache>
                <c:formatCode>0.0</c:formatCode>
                <c:ptCount val="124"/>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4.3913159999999998</c:v>
                </c:pt>
                <c:pt idx="100">
                  <c:v>4.3912899999999997</c:v>
                </c:pt>
                <c:pt idx="101">
                  <c:v>4.3913080000000004</c:v>
                </c:pt>
                <c:pt idx="102">
                  <c:v>4.3817589999999997</c:v>
                </c:pt>
                <c:pt idx="103">
                  <c:v>4.3626880000000003</c:v>
                </c:pt>
                <c:pt idx="104">
                  <c:v>4.3340810000000003</c:v>
                </c:pt>
                <c:pt idx="105">
                  <c:v>4.3054309999999996</c:v>
                </c:pt>
                <c:pt idx="106">
                  <c:v>4.2768110000000004</c:v>
                </c:pt>
                <c:pt idx="107">
                  <c:v>4.2481679999999997</c:v>
                </c:pt>
                <c:pt idx="108">
                  <c:v>4.2195299999999998</c:v>
                </c:pt>
                <c:pt idx="109">
                  <c:v>4.1880220000000001</c:v>
                </c:pt>
                <c:pt idx="110">
                  <c:v>4.1564769999999998</c:v>
                </c:pt>
                <c:pt idx="111">
                  <c:v>4.1249279999999997</c:v>
                </c:pt>
                <c:pt idx="112">
                  <c:v>4.0962300000000003</c:v>
                </c:pt>
                <c:pt idx="113">
                  <c:v>4.0675540000000003</c:v>
                </c:pt>
                <c:pt idx="114">
                  <c:v>4.0388229999999998</c:v>
                </c:pt>
                <c:pt idx="115">
                  <c:v>4.0149080000000001</c:v>
                </c:pt>
                <c:pt idx="116">
                  <c:v>3.9999660000000001</c:v>
                </c:pt>
                <c:pt idx="117">
                  <c:v>3.9999500000000001</c:v>
                </c:pt>
                <c:pt idx="118">
                  <c:v>3.999943</c:v>
                </c:pt>
                <c:pt idx="119">
                  <c:v>3.999962</c:v>
                </c:pt>
                <c:pt idx="120">
                  <c:v>3.999949</c:v>
                </c:pt>
                <c:pt idx="121">
                  <c:v>3.999946</c:v>
                </c:pt>
                <c:pt idx="122">
                  <c:v>3.9999750000000001</c:v>
                </c:pt>
                <c:pt idx="123">
                  <c:v>3.9999750000000001</c:v>
                </c:pt>
              </c:numCache>
            </c:numRef>
          </c:val>
          <c:smooth val="0"/>
          <c:extLst>
            <c:ext xmlns:c16="http://schemas.microsoft.com/office/drawing/2014/chart" uri="{C3380CC4-5D6E-409C-BE32-E72D297353CC}">
              <c16:uniqueId val="{00000002-1F5B-467F-8C6D-4F3A8753D1E8}"/>
            </c:ext>
          </c:extLst>
        </c:ser>
        <c:dLbls>
          <c:showLegendKey val="0"/>
          <c:showVal val="0"/>
          <c:showCatName val="0"/>
          <c:showSerName val="0"/>
          <c:showPercent val="0"/>
          <c:showBubbleSize val="0"/>
        </c:dLbls>
        <c:marker val="1"/>
        <c:smooth val="0"/>
        <c:axId val="916013760"/>
        <c:axId val="916003680"/>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916003680"/>
        <c:scaling>
          <c:orientation val="minMax"/>
          <c:min val="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13760"/>
        <c:crosses val="max"/>
        <c:crossBetween val="between"/>
      </c:valAx>
      <c:catAx>
        <c:axId val="916013760"/>
        <c:scaling>
          <c:orientation val="minMax"/>
        </c:scaling>
        <c:delete val="1"/>
        <c:axPos val="b"/>
        <c:numFmt formatCode="General" sourceLinked="1"/>
        <c:majorTickMark val="out"/>
        <c:minorTickMark val="none"/>
        <c:tickLblPos val="nextTo"/>
        <c:crossAx val="916003680"/>
        <c:crosses val="autoZero"/>
        <c:auto val="1"/>
        <c:lblAlgn val="ctr"/>
        <c:lblOffset val="100"/>
        <c:noMultiLvlLbl val="0"/>
      </c:catAx>
      <c:spPr>
        <a:noFill/>
        <a:ln>
          <a:noFill/>
        </a:ln>
        <a:effectLst/>
      </c:spPr>
    </c:plotArea>
    <c:legend>
      <c:legendPos val="b"/>
      <c:layout>
        <c:manualLayout>
          <c:xMode val="edge"/>
          <c:yMode val="edge"/>
          <c:x val="0.35604693530955689"/>
          <c:y val="0.15434621952735311"/>
          <c:w val="0.33800792547990322"/>
          <c:h val="8.2217376501677986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0"/>
          <c:order val="0"/>
          <c:tx>
            <c:strRef>
              <c:f>'Other data &gt;&gt;&gt;'!$AL$4</c:f>
              <c:strCache>
                <c:ptCount val="1"/>
                <c:pt idx="0">
                  <c:v>ARR</c:v>
                </c:pt>
              </c:strCache>
            </c:strRef>
          </c:tx>
          <c:spPr>
            <a:ln w="28575" cap="rnd">
              <a:solidFill>
                <a:schemeClr val="accent1"/>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&gt;&gt;&gt;'!$AL$5:$AL$128</c:f>
              <c:numCache>
                <c:formatCode>#,##0</c:formatCode>
                <c:ptCount val="124"/>
                <c:pt idx="0">
                  <c:v>202800</c:v>
                </c:pt>
                <c:pt idx="1">
                  <c:v>198800</c:v>
                </c:pt>
                <c:pt idx="2">
                  <c:v>182400</c:v>
                </c:pt>
                <c:pt idx="3">
                  <c:v>166000</c:v>
                </c:pt>
                <c:pt idx="4">
                  <c:v>160950</c:v>
                </c:pt>
                <c:pt idx="5">
                  <c:v>155900</c:v>
                </c:pt>
                <c:pt idx="6">
                  <c:v>147250</c:v>
                </c:pt>
                <c:pt idx="7">
                  <c:v>138600</c:v>
                </c:pt>
                <c:pt idx="8">
                  <c:v>128350</c:v>
                </c:pt>
                <c:pt idx="9">
                  <c:v>118100</c:v>
                </c:pt>
                <c:pt idx="10">
                  <c:v>109850</c:v>
                </c:pt>
                <c:pt idx="11">
                  <c:v>101600</c:v>
                </c:pt>
                <c:pt idx="12">
                  <c:v>101950</c:v>
                </c:pt>
                <c:pt idx="13">
                  <c:v>102300</c:v>
                </c:pt>
                <c:pt idx="14">
                  <c:v>97250</c:v>
                </c:pt>
                <c:pt idx="15">
                  <c:v>92200</c:v>
                </c:pt>
                <c:pt idx="16">
                  <c:v>92150</c:v>
                </c:pt>
                <c:pt idx="17">
                  <c:v>92100</c:v>
                </c:pt>
                <c:pt idx="18">
                  <c:v>97650</c:v>
                </c:pt>
                <c:pt idx="19">
                  <c:v>103200</c:v>
                </c:pt>
                <c:pt idx="20">
                  <c:v>110450</c:v>
                </c:pt>
                <c:pt idx="21">
                  <c:v>117700</c:v>
                </c:pt>
                <c:pt idx="22">
                  <c:v>117700</c:v>
                </c:pt>
                <c:pt idx="23">
                  <c:v>117700</c:v>
                </c:pt>
                <c:pt idx="24">
                  <c:v>116900</c:v>
                </c:pt>
                <c:pt idx="25">
                  <c:v>116100</c:v>
                </c:pt>
                <c:pt idx="26">
                  <c:v>113750</c:v>
                </c:pt>
                <c:pt idx="27">
                  <c:v>111400</c:v>
                </c:pt>
                <c:pt idx="28">
                  <c:v>115500</c:v>
                </c:pt>
                <c:pt idx="29">
                  <c:v>119600</c:v>
                </c:pt>
                <c:pt idx="30">
                  <c:v>123750</c:v>
                </c:pt>
                <c:pt idx="31">
                  <c:v>127900</c:v>
                </c:pt>
                <c:pt idx="32">
                  <c:v>127000</c:v>
                </c:pt>
                <c:pt idx="33">
                  <c:v>139700</c:v>
                </c:pt>
                <c:pt idx="34">
                  <c:v>150800</c:v>
                </c:pt>
                <c:pt idx="35">
                  <c:v>182600</c:v>
                </c:pt>
                <c:pt idx="36">
                  <c:v>209600</c:v>
                </c:pt>
                <c:pt idx="37">
                  <c:v>216400</c:v>
                </c:pt>
                <c:pt idx="38">
                  <c:v>207200</c:v>
                </c:pt>
                <c:pt idx="39">
                  <c:v>199600</c:v>
                </c:pt>
                <c:pt idx="40">
                  <c:v>196500</c:v>
                </c:pt>
                <c:pt idx="41">
                  <c:v>185500</c:v>
                </c:pt>
                <c:pt idx="42">
                  <c:v>179800</c:v>
                </c:pt>
                <c:pt idx="43">
                  <c:v>175800</c:v>
                </c:pt>
                <c:pt idx="44">
                  <c:v>171900</c:v>
                </c:pt>
                <c:pt idx="45">
                  <c:v>169200</c:v>
                </c:pt>
                <c:pt idx="46">
                  <c:v>165300</c:v>
                </c:pt>
                <c:pt idx="47">
                  <c:v>161400</c:v>
                </c:pt>
                <c:pt idx="48">
                  <c:v>159100</c:v>
                </c:pt>
                <c:pt idx="49">
                  <c:v>158700</c:v>
                </c:pt>
                <c:pt idx="50">
                  <c:v>159100</c:v>
                </c:pt>
                <c:pt idx="51">
                  <c:v>157900</c:v>
                </c:pt>
                <c:pt idx="52">
                  <c:v>159600</c:v>
                </c:pt>
                <c:pt idx="53">
                  <c:v>154900</c:v>
                </c:pt>
                <c:pt idx="54">
                  <c:v>149400</c:v>
                </c:pt>
                <c:pt idx="55">
                  <c:v>144600</c:v>
                </c:pt>
                <c:pt idx="56">
                  <c:v>138200</c:v>
                </c:pt>
                <c:pt idx="57">
                  <c:v>129170</c:v>
                </c:pt>
                <c:pt idx="58">
                  <c:v>122110</c:v>
                </c:pt>
                <c:pt idx="59">
                  <c:v>114410</c:v>
                </c:pt>
                <c:pt idx="60">
                  <c:v>111190</c:v>
                </c:pt>
                <c:pt idx="61">
                  <c:v>106730</c:v>
                </c:pt>
                <c:pt idx="62">
                  <c:v>104970</c:v>
                </c:pt>
                <c:pt idx="63">
                  <c:v>101540</c:v>
                </c:pt>
                <c:pt idx="64">
                  <c:v>95590</c:v>
                </c:pt>
                <c:pt idx="65">
                  <c:v>93140</c:v>
                </c:pt>
                <c:pt idx="66">
                  <c:v>92890</c:v>
                </c:pt>
                <c:pt idx="67">
                  <c:v>93480</c:v>
                </c:pt>
                <c:pt idx="68">
                  <c:v>90740</c:v>
                </c:pt>
                <c:pt idx="69">
                  <c:v>88260</c:v>
                </c:pt>
                <c:pt idx="70">
                  <c:v>86890</c:v>
                </c:pt>
                <c:pt idx="71">
                  <c:v>85960</c:v>
                </c:pt>
                <c:pt idx="72">
                  <c:v>84170</c:v>
                </c:pt>
                <c:pt idx="73">
                  <c:v>82680</c:v>
                </c:pt>
                <c:pt idx="74">
                  <c:v>83590</c:v>
                </c:pt>
                <c:pt idx="75">
                  <c:v>89920</c:v>
                </c:pt>
                <c:pt idx="76">
                  <c:v>86470</c:v>
                </c:pt>
                <c:pt idx="77">
                  <c:v>85890</c:v>
                </c:pt>
                <c:pt idx="78">
                  <c:v>81400</c:v>
                </c:pt>
                <c:pt idx="79">
                  <c:v>80590</c:v>
                </c:pt>
                <c:pt idx="80">
                  <c:v>82290</c:v>
                </c:pt>
                <c:pt idx="81">
                  <c:v>85510</c:v>
                </c:pt>
                <c:pt idx="82">
                  <c:v>86120</c:v>
                </c:pt>
                <c:pt idx="83">
                  <c:v>89310</c:v>
                </c:pt>
                <c:pt idx="84">
                  <c:v>90190</c:v>
                </c:pt>
                <c:pt idx="85">
                  <c:v>88640</c:v>
                </c:pt>
                <c:pt idx="86">
                  <c:v>86240</c:v>
                </c:pt>
                <c:pt idx="87">
                  <c:v>85650</c:v>
                </c:pt>
                <c:pt idx="88">
                  <c:v>81570</c:v>
                </c:pt>
                <c:pt idx="89">
                  <c:v>80640</c:v>
                </c:pt>
                <c:pt idx="90">
                  <c:v>80180</c:v>
                </c:pt>
                <c:pt idx="91">
                  <c:v>81230</c:v>
                </c:pt>
                <c:pt idx="92">
                  <c:v>83640</c:v>
                </c:pt>
                <c:pt idx="93">
                  <c:v>90840</c:v>
                </c:pt>
                <c:pt idx="94">
                  <c:v>99470</c:v>
                </c:pt>
                <c:pt idx="95">
                  <c:v>107250</c:v>
                </c:pt>
                <c:pt idx="96">
                  <c:v>109910</c:v>
                </c:pt>
                <c:pt idx="97">
                  <c:v>109640</c:v>
                </c:pt>
                <c:pt idx="98">
                  <c:v>109526.56299999999</c:v>
                </c:pt>
                <c:pt idx="99">
                  <c:v>112942.54700000001</c:v>
                </c:pt>
                <c:pt idx="100">
                  <c:v>113081.43799999999</c:v>
                </c:pt>
                <c:pt idx="101">
                  <c:v>112720.727</c:v>
                </c:pt>
                <c:pt idx="102">
                  <c:v>111622.05499999999</c:v>
                </c:pt>
                <c:pt idx="103">
                  <c:v>110064.781</c:v>
                </c:pt>
                <c:pt idx="104">
                  <c:v>108443.56299999999</c:v>
                </c:pt>
                <c:pt idx="105">
                  <c:v>106836.742</c:v>
                </c:pt>
                <c:pt idx="106">
                  <c:v>105313.508</c:v>
                </c:pt>
                <c:pt idx="107">
                  <c:v>104281.023</c:v>
                </c:pt>
                <c:pt idx="108">
                  <c:v>103441.633</c:v>
                </c:pt>
                <c:pt idx="109">
                  <c:v>102338.43</c:v>
                </c:pt>
                <c:pt idx="110">
                  <c:v>100831.19500000001</c:v>
                </c:pt>
                <c:pt idx="111">
                  <c:v>98950.7</c:v>
                </c:pt>
                <c:pt idx="112">
                  <c:v>96847.22</c:v>
                </c:pt>
                <c:pt idx="113">
                  <c:v>95191.63</c:v>
                </c:pt>
                <c:pt idx="114">
                  <c:v>93548.17</c:v>
                </c:pt>
                <c:pt idx="115">
                  <c:v>91958.3</c:v>
                </c:pt>
                <c:pt idx="116">
                  <c:v>90663.29</c:v>
                </c:pt>
                <c:pt idx="117">
                  <c:v>89755.8</c:v>
                </c:pt>
                <c:pt idx="118">
                  <c:v>89172.23</c:v>
                </c:pt>
                <c:pt idx="119">
                  <c:v>88662.77</c:v>
                </c:pt>
                <c:pt idx="120">
                  <c:v>88164.765599999999</c:v>
                </c:pt>
                <c:pt idx="121">
                  <c:v>87684.43</c:v>
                </c:pt>
                <c:pt idx="122">
                  <c:v>87164.78</c:v>
                </c:pt>
                <c:pt idx="123">
                  <c:v>86673.3</c:v>
                </c:pt>
              </c:numCache>
            </c:numRef>
          </c:val>
          <c:smooth val="0"/>
          <c:extLst>
            <c:ext xmlns:c16="http://schemas.microsoft.com/office/drawing/2014/chart" uri="{C3380CC4-5D6E-409C-BE32-E72D297353CC}">
              <c16:uniqueId val="{00000000-85C0-4798-8C27-0B245D7F92DB}"/>
            </c:ext>
          </c:extLst>
        </c:ser>
        <c:dLbls>
          <c:showLegendKey val="0"/>
          <c:showVal val="0"/>
          <c:showCatName val="0"/>
          <c:showSerName val="0"/>
          <c:showPercent val="0"/>
          <c:showBubbleSize val="0"/>
        </c:dLbls>
        <c:marker val="1"/>
        <c:smooth val="0"/>
        <c:axId val="1887596096"/>
        <c:axId val="1887596576"/>
      </c:lineChart>
      <c:lineChart>
        <c:grouping val="standard"/>
        <c:varyColors val="0"/>
        <c:ser>
          <c:idx val="2"/>
          <c:order val="2"/>
          <c:tx>
            <c:strRef>
              <c:f>'Other data &gt;&gt;&gt;'!$AQ$4</c:f>
              <c:strCache>
                <c:ptCount val="1"/>
                <c:pt idx="0">
                  <c:v>RBM</c:v>
                </c:pt>
              </c:strCache>
              <c:extLst xmlns:c15="http://schemas.microsoft.com/office/drawing/2012/chart"/>
            </c:strRef>
          </c:tx>
          <c:spPr>
            <a:ln w="28575" cap="rnd">
              <a:solidFill>
                <a:schemeClr val="accent3"/>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&gt;&gt;&gt;'!$AQ$5:$AQ$128</c:f>
              <c:numCache>
                <c:formatCode>0.0</c:formatCode>
                <c:ptCount val="124"/>
                <c:pt idx="0">
                  <c:v>7.056667</c:v>
                </c:pt>
                <c:pt idx="1">
                  <c:v>7.1433330000000002</c:v>
                </c:pt>
                <c:pt idx="2">
                  <c:v>7.1133329999999999</c:v>
                </c:pt>
                <c:pt idx="3">
                  <c:v>7.056667</c:v>
                </c:pt>
                <c:pt idx="4">
                  <c:v>6.9366659999999998</c:v>
                </c:pt>
                <c:pt idx="5">
                  <c:v>6.6133329999999999</c:v>
                </c:pt>
                <c:pt idx="6">
                  <c:v>6.35</c:v>
                </c:pt>
                <c:pt idx="7">
                  <c:v>5.8466670000000001</c:v>
                </c:pt>
                <c:pt idx="8">
                  <c:v>5.5133330000000003</c:v>
                </c:pt>
                <c:pt idx="9">
                  <c:v>5.4366659999999998</c:v>
                </c:pt>
                <c:pt idx="10">
                  <c:v>5.3133340000000002</c:v>
                </c:pt>
                <c:pt idx="11">
                  <c:v>5.2966670000000002</c:v>
                </c:pt>
                <c:pt idx="12">
                  <c:v>5.1733330000000004</c:v>
                </c:pt>
                <c:pt idx="13">
                  <c:v>5.01</c:v>
                </c:pt>
                <c:pt idx="14">
                  <c:v>4.8499999999999996</c:v>
                </c:pt>
                <c:pt idx="15">
                  <c:v>4.806667</c:v>
                </c:pt>
                <c:pt idx="16">
                  <c:v>4.983333</c:v>
                </c:pt>
                <c:pt idx="17">
                  <c:v>5.1033330000000001</c:v>
                </c:pt>
                <c:pt idx="18">
                  <c:v>5.4633330000000004</c:v>
                </c:pt>
                <c:pt idx="19">
                  <c:v>5.5733329999999999</c:v>
                </c:pt>
                <c:pt idx="20">
                  <c:v>5.53</c:v>
                </c:pt>
                <c:pt idx="21">
                  <c:v>5.5033339999999997</c:v>
                </c:pt>
                <c:pt idx="22">
                  <c:v>5.4766659999999998</c:v>
                </c:pt>
                <c:pt idx="23">
                  <c:v>5.35</c:v>
                </c:pt>
                <c:pt idx="24">
                  <c:v>5.3266669999999996</c:v>
                </c:pt>
                <c:pt idx="25">
                  <c:v>5.31</c:v>
                </c:pt>
                <c:pt idx="26">
                  <c:v>5.33</c:v>
                </c:pt>
                <c:pt idx="27">
                  <c:v>5.45</c:v>
                </c:pt>
                <c:pt idx="28">
                  <c:v>5.6233329999999997</c:v>
                </c:pt>
                <c:pt idx="29">
                  <c:v>5.7033329999999998</c:v>
                </c:pt>
                <c:pt idx="30">
                  <c:v>5.8833330000000004</c:v>
                </c:pt>
                <c:pt idx="31">
                  <c:v>5.95</c:v>
                </c:pt>
                <c:pt idx="32">
                  <c:v>5.8566669999999998</c:v>
                </c:pt>
                <c:pt idx="33">
                  <c:v>5.7633330000000003</c:v>
                </c:pt>
                <c:pt idx="34">
                  <c:v>5.7966670000000002</c:v>
                </c:pt>
                <c:pt idx="35">
                  <c:v>5.3866670000000001</c:v>
                </c:pt>
                <c:pt idx="36">
                  <c:v>4.0833329999999997</c:v>
                </c:pt>
                <c:pt idx="37">
                  <c:v>3.6</c:v>
                </c:pt>
                <c:pt idx="38">
                  <c:v>3.576667</c:v>
                </c:pt>
                <c:pt idx="39">
                  <c:v>3.5733329999999999</c:v>
                </c:pt>
                <c:pt idx="40">
                  <c:v>3.6666669999999999</c:v>
                </c:pt>
                <c:pt idx="41">
                  <c:v>3.66</c:v>
                </c:pt>
                <c:pt idx="42">
                  <c:v>3.57</c:v>
                </c:pt>
                <c:pt idx="43">
                  <c:v>3.5066670000000002</c:v>
                </c:pt>
                <c:pt idx="44">
                  <c:v>3.496667</c:v>
                </c:pt>
                <c:pt idx="45">
                  <c:v>3.47</c:v>
                </c:pt>
                <c:pt idx="46">
                  <c:v>3.4</c:v>
                </c:pt>
                <c:pt idx="47">
                  <c:v>3.3666670000000001</c:v>
                </c:pt>
                <c:pt idx="48">
                  <c:v>3.3666670000000001</c:v>
                </c:pt>
                <c:pt idx="49">
                  <c:v>3.38</c:v>
                </c:pt>
                <c:pt idx="50">
                  <c:v>3.3733330000000001</c:v>
                </c:pt>
                <c:pt idx="51">
                  <c:v>3.38</c:v>
                </c:pt>
                <c:pt idx="52">
                  <c:v>3.3666670000000001</c:v>
                </c:pt>
                <c:pt idx="53">
                  <c:v>3.3433329999999999</c:v>
                </c:pt>
                <c:pt idx="54">
                  <c:v>3.3166669999999998</c:v>
                </c:pt>
                <c:pt idx="55">
                  <c:v>3.28</c:v>
                </c:pt>
                <c:pt idx="56">
                  <c:v>3.25</c:v>
                </c:pt>
                <c:pt idx="57">
                  <c:v>3.233333</c:v>
                </c:pt>
                <c:pt idx="58">
                  <c:v>3.213333</c:v>
                </c:pt>
                <c:pt idx="59">
                  <c:v>3.1866669999999999</c:v>
                </c:pt>
                <c:pt idx="60">
                  <c:v>3.1533329999999999</c:v>
                </c:pt>
                <c:pt idx="61">
                  <c:v>3.1066669999999998</c:v>
                </c:pt>
                <c:pt idx="62">
                  <c:v>3.056667</c:v>
                </c:pt>
                <c:pt idx="63">
                  <c:v>3.01</c:v>
                </c:pt>
                <c:pt idx="64">
                  <c:v>2.95</c:v>
                </c:pt>
                <c:pt idx="65">
                  <c:v>2.9033329999999999</c:v>
                </c:pt>
                <c:pt idx="66">
                  <c:v>2.82</c:v>
                </c:pt>
                <c:pt idx="67">
                  <c:v>2.6866669999999999</c:v>
                </c:pt>
                <c:pt idx="68">
                  <c:v>2.6266669999999999</c:v>
                </c:pt>
                <c:pt idx="69">
                  <c:v>2.5866669999999998</c:v>
                </c:pt>
                <c:pt idx="70">
                  <c:v>2.5333329999999998</c:v>
                </c:pt>
                <c:pt idx="71">
                  <c:v>2.516667</c:v>
                </c:pt>
                <c:pt idx="72">
                  <c:v>2.52</c:v>
                </c:pt>
                <c:pt idx="73">
                  <c:v>2.483333</c:v>
                </c:pt>
                <c:pt idx="74">
                  <c:v>2.48</c:v>
                </c:pt>
                <c:pt idx="75">
                  <c:v>2.4933329999999998</c:v>
                </c:pt>
                <c:pt idx="76">
                  <c:v>2.463333</c:v>
                </c:pt>
                <c:pt idx="77">
                  <c:v>2.4366669999999999</c:v>
                </c:pt>
                <c:pt idx="78">
                  <c:v>2.4133330000000002</c:v>
                </c:pt>
                <c:pt idx="79">
                  <c:v>2.3866670000000001</c:v>
                </c:pt>
                <c:pt idx="80">
                  <c:v>2.3566669999999998</c:v>
                </c:pt>
                <c:pt idx="81">
                  <c:v>2.1833330000000002</c:v>
                </c:pt>
                <c:pt idx="82">
                  <c:v>2.1433330000000002</c:v>
                </c:pt>
                <c:pt idx="83">
                  <c:v>2.12</c:v>
                </c:pt>
                <c:pt idx="84">
                  <c:v>2.09</c:v>
                </c:pt>
                <c:pt idx="85">
                  <c:v>2.0733329999999999</c:v>
                </c:pt>
                <c:pt idx="86">
                  <c:v>2.0533329999999999</c:v>
                </c:pt>
                <c:pt idx="87">
                  <c:v>2.02</c:v>
                </c:pt>
                <c:pt idx="88">
                  <c:v>2.0266670000000002</c:v>
                </c:pt>
                <c:pt idx="89">
                  <c:v>2.0833330000000001</c:v>
                </c:pt>
                <c:pt idx="90">
                  <c:v>2.1866669999999999</c:v>
                </c:pt>
                <c:pt idx="91">
                  <c:v>2.3966669999999999</c:v>
                </c:pt>
                <c:pt idx="92">
                  <c:v>2.65</c:v>
                </c:pt>
                <c:pt idx="93">
                  <c:v>2.84</c:v>
                </c:pt>
                <c:pt idx="94">
                  <c:v>3.07</c:v>
                </c:pt>
                <c:pt idx="95">
                  <c:v>3.29</c:v>
                </c:pt>
                <c:pt idx="96">
                  <c:v>3.4733329999999998</c:v>
                </c:pt>
                <c:pt idx="97">
                  <c:v>3.62</c:v>
                </c:pt>
                <c:pt idx="98">
                  <c:v>3.726667</c:v>
                </c:pt>
                <c:pt idx="99">
                  <c:v>3.7859219999999998</c:v>
                </c:pt>
                <c:pt idx="100">
                  <c:v>3.8284349999999998</c:v>
                </c:pt>
                <c:pt idx="101">
                  <c:v>3.8648579999999999</c:v>
                </c:pt>
                <c:pt idx="102">
                  <c:v>3.8515630000000001</c:v>
                </c:pt>
                <c:pt idx="103">
                  <c:v>3.8545720000000001</c:v>
                </c:pt>
                <c:pt idx="104">
                  <c:v>3.8759769999999998</c:v>
                </c:pt>
                <c:pt idx="105">
                  <c:v>3.8847049999999999</c:v>
                </c:pt>
                <c:pt idx="106">
                  <c:v>3.9276810000000002</c:v>
                </c:pt>
                <c:pt idx="107">
                  <c:v>3.9659740000000001</c:v>
                </c:pt>
                <c:pt idx="108">
                  <c:v>3.994157</c:v>
                </c:pt>
                <c:pt idx="109">
                  <c:v>3.9885769999999998</c:v>
                </c:pt>
                <c:pt idx="110">
                  <c:v>3.9548649999999999</c:v>
                </c:pt>
                <c:pt idx="111">
                  <c:v>3.8639320000000001</c:v>
                </c:pt>
                <c:pt idx="112">
                  <c:v>3.81515</c:v>
                </c:pt>
                <c:pt idx="113">
                  <c:v>3.7757390000000002</c:v>
                </c:pt>
                <c:pt idx="114">
                  <c:v>3.7081529999999998</c:v>
                </c:pt>
                <c:pt idx="115">
                  <c:v>3.6617459999999999</c:v>
                </c:pt>
                <c:pt idx="116">
                  <c:v>3.631224</c:v>
                </c:pt>
                <c:pt idx="117">
                  <c:v>3.6009389999999999</c:v>
                </c:pt>
                <c:pt idx="118">
                  <c:v>3.583342</c:v>
                </c:pt>
                <c:pt idx="119">
                  <c:v>3.5717279999999998</c:v>
                </c:pt>
                <c:pt idx="120">
                  <c:v>3.5603449999999999</c:v>
                </c:pt>
                <c:pt idx="121">
                  <c:v>3.5496349999999999</c:v>
                </c:pt>
                <c:pt idx="122">
                  <c:v>3.5396860000000001</c:v>
                </c:pt>
                <c:pt idx="123">
                  <c:v>3.5305460000000002</c:v>
                </c:pt>
              </c:numCache>
              <c:extLst xmlns:c15="http://schemas.microsoft.com/office/drawing/2012/chart"/>
            </c:numRef>
          </c:val>
          <c:smooth val="0"/>
          <c:extLst>
            <c:ext xmlns:c16="http://schemas.microsoft.com/office/drawing/2014/chart" uri="{C3380CC4-5D6E-409C-BE32-E72D297353CC}">
              <c16:uniqueId val="{00000003-85C0-4798-8C27-0B245D7F92DB}"/>
            </c:ext>
          </c:extLst>
        </c:ser>
        <c:dLbls>
          <c:showLegendKey val="0"/>
          <c:showVal val="0"/>
          <c:showCatName val="0"/>
          <c:showSerName val="0"/>
          <c:showPercent val="0"/>
          <c:showBubbleSize val="0"/>
        </c:dLbls>
        <c:marker val="1"/>
        <c:smooth val="0"/>
        <c:axId val="916011360"/>
        <c:axId val="916005120"/>
        <c:extLst>
          <c:ext xmlns:c15="http://schemas.microsoft.com/office/drawing/2012/chart" uri="{02D57815-91ED-43cb-92C2-25804820EDAC}">
            <c15:filteredLineSeries>
              <c15:ser>
                <c:idx val="1"/>
                <c:order val="1"/>
                <c:tx>
                  <c:strRef>
                    <c:extLst>
                      <c:ext uri="{02D57815-91ED-43cb-92C2-25804820EDAC}">
                        <c15:formulaRef>
                          <c15:sqref>'Other data &gt;&gt;&gt;'!$AO$4</c15:sqref>
                        </c15:formulaRef>
                      </c:ext>
                    </c:extLst>
                    <c:strCache>
                      <c:ptCount val="1"/>
                      <c:pt idx="0">
                        <c:v>PEDIP_UNADJ/PEDY!</c:v>
                      </c:pt>
                    </c:strCache>
                  </c:strRef>
                </c:tx>
                <c:spPr>
                  <a:ln w="28575" cap="rnd">
                    <a:solidFill>
                      <a:schemeClr val="accent2"/>
                    </a:solidFill>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&gt;&gt;&gt;'!$AO$5:$AO$128</c15:sqref>
                        </c15:formulaRef>
                      </c:ext>
                    </c:extLst>
                    <c:numCache>
                      <c:formatCode>0.0%</c:formatCode>
                      <c:ptCount val="124"/>
                      <c:pt idx="0">
                        <c:v>7.0611222782450508E-2</c:v>
                      </c:pt>
                      <c:pt idx="1">
                        <c:v>7.2534650931165526E-2</c:v>
                      </c:pt>
                      <c:pt idx="2">
                        <c:v>7.0910160847391129E-2</c:v>
                      </c:pt>
                      <c:pt idx="3">
                        <c:v>7.0869058676359259E-2</c:v>
                      </c:pt>
                      <c:pt idx="4">
                        <c:v>7.0080720420526502E-2</c:v>
                      </c:pt>
                      <c:pt idx="5">
                        <c:v>6.8968072101060027E-2</c:v>
                      </c:pt>
                      <c:pt idx="6">
                        <c:v>6.6706294515575845E-2</c:v>
                      </c:pt>
                      <c:pt idx="7">
                        <c:v>6.4570401488076579E-2</c:v>
                      </c:pt>
                      <c:pt idx="8">
                        <c:v>6.2589387687907061E-2</c:v>
                      </c:pt>
                      <c:pt idx="9">
                        <c:v>6.2493955727933953E-2</c:v>
                      </c:pt>
                      <c:pt idx="10">
                        <c:v>6.353843251813672E-2</c:v>
                      </c:pt>
                      <c:pt idx="11">
                        <c:v>6.4733943843795383E-2</c:v>
                      </c:pt>
                      <c:pt idx="12">
                        <c:v>6.3926781042161818E-2</c:v>
                      </c:pt>
                      <c:pt idx="13">
                        <c:v>6.3669910424664466E-2</c:v>
                      </c:pt>
                      <c:pt idx="14">
                        <c:v>6.2666026250526877E-2</c:v>
                      </c:pt>
                      <c:pt idx="15">
                        <c:v>6.3288152731299799E-2</c:v>
                      </c:pt>
                      <c:pt idx="16">
                        <c:v>6.7666690590683989E-2</c:v>
                      </c:pt>
                      <c:pt idx="17">
                        <c:v>7.0765562863981599E-2</c:v>
                      </c:pt>
                      <c:pt idx="18">
                        <c:v>7.5461596476689721E-2</c:v>
                      </c:pt>
                      <c:pt idx="19">
                        <c:v>7.8483745519465242E-2</c:v>
                      </c:pt>
                      <c:pt idx="20">
                        <c:v>8.1156678046974615E-2</c:v>
                      </c:pt>
                      <c:pt idx="21">
                        <c:v>8.2748967105411686E-2</c:v>
                      </c:pt>
                      <c:pt idx="22">
                        <c:v>8.2429829879810262E-2</c:v>
                      </c:pt>
                      <c:pt idx="23">
                        <c:v>8.2623825337384299E-2</c:v>
                      </c:pt>
                      <c:pt idx="24">
                        <c:v>8.2749674616613492E-2</c:v>
                      </c:pt>
                      <c:pt idx="25">
                        <c:v>8.3905438738723193E-2</c:v>
                      </c:pt>
                      <c:pt idx="26">
                        <c:v>8.5561791803452289E-2</c:v>
                      </c:pt>
                      <c:pt idx="27">
                        <c:v>8.9230743315800776E-2</c:v>
                      </c:pt>
                      <c:pt idx="28">
                        <c:v>9.2159548518989262E-2</c:v>
                      </c:pt>
                      <c:pt idx="29">
                        <c:v>9.4986386715396498E-2</c:v>
                      </c:pt>
                      <c:pt idx="30">
                        <c:v>9.7057004473931521E-2</c:v>
                      </c:pt>
                      <c:pt idx="31">
                        <c:v>9.8537894568178172E-2</c:v>
                      </c:pt>
                      <c:pt idx="32">
                        <c:v>9.9443822023047371E-2</c:v>
                      </c:pt>
                      <c:pt idx="33">
                        <c:v>9.5408358222922332E-2</c:v>
                      </c:pt>
                      <c:pt idx="34">
                        <c:v>9.731039874902267E-2</c:v>
                      </c:pt>
                      <c:pt idx="35">
                        <c:v>9.2966920883655157E-2</c:v>
                      </c:pt>
                      <c:pt idx="36">
                        <c:v>7.5258918296892977E-2</c:v>
                      </c:pt>
                      <c:pt idx="37">
                        <c:v>6.7016754188547134E-2</c:v>
                      </c:pt>
                      <c:pt idx="38">
                        <c:v>6.6654497885674305E-2</c:v>
                      </c:pt>
                      <c:pt idx="39">
                        <c:v>6.5283698020270911E-2</c:v>
                      </c:pt>
                      <c:pt idx="40">
                        <c:v>6.2272725552742811E-2</c:v>
                      </c:pt>
                      <c:pt idx="41">
                        <c:v>6.1119304103067006E-2</c:v>
                      </c:pt>
                      <c:pt idx="42">
                        <c:v>5.9721709149119569E-2</c:v>
                      </c:pt>
                      <c:pt idx="43">
                        <c:v>5.9012371456908699E-2</c:v>
                      </c:pt>
                      <c:pt idx="44">
                        <c:v>5.9500923588564805E-2</c:v>
                      </c:pt>
                      <c:pt idx="45">
                        <c:v>5.7440617774286697E-2</c:v>
                      </c:pt>
                      <c:pt idx="46">
                        <c:v>5.5945258612803486E-2</c:v>
                      </c:pt>
                      <c:pt idx="47">
                        <c:v>5.6000760770572811E-2</c:v>
                      </c:pt>
                      <c:pt idx="48">
                        <c:v>5.5361624580661559E-2</c:v>
                      </c:pt>
                      <c:pt idx="49">
                        <c:v>5.4123520514474895E-2</c:v>
                      </c:pt>
                      <c:pt idx="50">
                        <c:v>5.4260021338210639E-2</c:v>
                      </c:pt>
                      <c:pt idx="51">
                        <c:v>5.4192866578599737E-2</c:v>
                      </c:pt>
                      <c:pt idx="52">
                        <c:v>5.3707647628267186E-2</c:v>
                      </c:pt>
                      <c:pt idx="53">
                        <c:v>5.2585861971089234E-2</c:v>
                      </c:pt>
                      <c:pt idx="54">
                        <c:v>5.1264002574261405E-2</c:v>
                      </c:pt>
                      <c:pt idx="55">
                        <c:v>5.0469140396576469E-2</c:v>
                      </c:pt>
                      <c:pt idx="56">
                        <c:v>5.0161576080104575E-2</c:v>
                      </c:pt>
                      <c:pt idx="57">
                        <c:v>4.9238692047977511E-2</c:v>
                      </c:pt>
                      <c:pt idx="58">
                        <c:v>4.9242012740111599E-2</c:v>
                      </c:pt>
                      <c:pt idx="59">
                        <c:v>4.8075859241277427E-2</c:v>
                      </c:pt>
                      <c:pt idx="60">
                        <c:v>4.639677775212294E-2</c:v>
                      </c:pt>
                      <c:pt idx="61">
                        <c:v>4.5120727334119114E-2</c:v>
                      </c:pt>
                      <c:pt idx="62">
                        <c:v>4.3870912514980313E-2</c:v>
                      </c:pt>
                      <c:pt idx="63">
                        <c:v>4.386599843019403E-2</c:v>
                      </c:pt>
                      <c:pt idx="64">
                        <c:v>4.4607388213529844E-2</c:v>
                      </c:pt>
                      <c:pt idx="65">
                        <c:v>4.3946040898587696E-2</c:v>
                      </c:pt>
                      <c:pt idx="66">
                        <c:v>4.3798397701261385E-2</c:v>
                      </c:pt>
                      <c:pt idx="67">
                        <c:v>4.3129241326725125E-2</c:v>
                      </c:pt>
                      <c:pt idx="68">
                        <c:v>4.2369264908494582E-2</c:v>
                      </c:pt>
                      <c:pt idx="69">
                        <c:v>4.1616171193727798E-2</c:v>
                      </c:pt>
                      <c:pt idx="70">
                        <c:v>4.0896320597468533E-2</c:v>
                      </c:pt>
                      <c:pt idx="71">
                        <c:v>4.0450358239508703E-2</c:v>
                      </c:pt>
                      <c:pt idx="72">
                        <c:v>4.0378421900161034E-2</c:v>
                      </c:pt>
                      <c:pt idx="73">
                        <c:v>4.0502845562390789E-2</c:v>
                      </c:pt>
                      <c:pt idx="74">
                        <c:v>4.04248704367643E-2</c:v>
                      </c:pt>
                      <c:pt idx="75">
                        <c:v>4.0303340388847614E-2</c:v>
                      </c:pt>
                      <c:pt idx="76">
                        <c:v>4.0109263844672408E-2</c:v>
                      </c:pt>
                      <c:pt idx="77">
                        <c:v>3.9151753285346362E-2</c:v>
                      </c:pt>
                      <c:pt idx="78">
                        <c:v>3.9231525420944109E-2</c:v>
                      </c:pt>
                      <c:pt idx="79">
                        <c:v>3.9083276062987421E-2</c:v>
                      </c:pt>
                      <c:pt idx="80">
                        <c:v>4.0033755741242877E-2</c:v>
                      </c:pt>
                      <c:pt idx="81">
                        <c:v>3.7447981120268495E-2</c:v>
                      </c:pt>
                      <c:pt idx="82">
                        <c:v>3.6109070128173729E-2</c:v>
                      </c:pt>
                      <c:pt idx="83">
                        <c:v>3.6147221913711509E-2</c:v>
                      </c:pt>
                      <c:pt idx="84">
                        <c:v>3.5071889632196304E-2</c:v>
                      </c:pt>
                      <c:pt idx="85">
                        <c:v>3.4467068592879083E-2</c:v>
                      </c:pt>
                      <c:pt idx="86">
                        <c:v>3.4355189432085001E-2</c:v>
                      </c:pt>
                      <c:pt idx="87">
                        <c:v>3.4089361122462879E-2</c:v>
                      </c:pt>
                      <c:pt idx="88">
                        <c:v>3.4166498689780285E-2</c:v>
                      </c:pt>
                      <c:pt idx="89">
                        <c:v>3.5155164661961801E-2</c:v>
                      </c:pt>
                      <c:pt idx="90">
                        <c:v>3.5837961288660562E-2</c:v>
                      </c:pt>
                      <c:pt idx="91">
                        <c:v>3.658328837909202E-2</c:v>
                      </c:pt>
                      <c:pt idx="92">
                        <c:v>3.9230643618634382E-2</c:v>
                      </c:pt>
                      <c:pt idx="93">
                        <c:v>4.1690467791672833E-2</c:v>
                      </c:pt>
                      <c:pt idx="94">
                        <c:v>4.4650369553927205E-2</c:v>
                      </c:pt>
                      <c:pt idx="95">
                        <c:v>4.6480146423760749E-2</c:v>
                      </c:pt>
                      <c:pt idx="96">
                        <c:v>4.7303941922315414E-2</c:v>
                      </c:pt>
                      <c:pt idx="97">
                        <c:v>4.7443259502324309E-2</c:v>
                      </c:pt>
                      <c:pt idx="98">
                        <c:v>4.8673750759465166E-2</c:v>
                      </c:pt>
                      <c:pt idx="99">
                        <c:v>4.8442285579186055E-2</c:v>
                      </c:pt>
                      <c:pt idx="100">
                        <c:v>4.8960676853981359E-2</c:v>
                      </c:pt>
                      <c:pt idx="101">
                        <c:v>4.9323185932844335E-2</c:v>
                      </c:pt>
                      <c:pt idx="102">
                        <c:v>4.9245820900534608E-2</c:v>
                      </c:pt>
                      <c:pt idx="103">
                        <c:v>4.9362648184271808E-2</c:v>
                      </c:pt>
                      <c:pt idx="104">
                        <c:v>4.9707240368061359E-2</c:v>
                      </c:pt>
                      <c:pt idx="105">
                        <c:v>5.0024308591635813E-2</c:v>
                      </c:pt>
                      <c:pt idx="106">
                        <c:v>5.0649774862834104E-2</c:v>
                      </c:pt>
                      <c:pt idx="107">
                        <c:v>5.1211479249841631E-2</c:v>
                      </c:pt>
                      <c:pt idx="108">
                        <c:v>5.1634131906434962E-2</c:v>
                      </c:pt>
                      <c:pt idx="109">
                        <c:v>5.1745918047964932E-2</c:v>
                      </c:pt>
                      <c:pt idx="110">
                        <c:v>5.160883939087528E-2</c:v>
                      </c:pt>
                      <c:pt idx="111">
                        <c:v>5.0997754380812048E-2</c:v>
                      </c:pt>
                      <c:pt idx="112">
                        <c:v>5.0786975099963098E-2</c:v>
                      </c:pt>
                      <c:pt idx="113">
                        <c:v>5.0628047586118885E-2</c:v>
                      </c:pt>
                      <c:pt idx="114">
                        <c:v>5.0279624807035017E-2</c:v>
                      </c:pt>
                      <c:pt idx="115">
                        <c:v>5.014192125247801E-2</c:v>
                      </c:pt>
                      <c:pt idx="116">
                        <c:v>5.0164997954749442E-2</c:v>
                      </c:pt>
                      <c:pt idx="117">
                        <c:v>5.0193596298367407E-2</c:v>
                      </c:pt>
                      <c:pt idx="118">
                        <c:v>5.037631249484837E-2</c:v>
                      </c:pt>
                      <c:pt idx="119">
                        <c:v>5.062136355769499E-2</c:v>
                      </c:pt>
                      <c:pt idx="120">
                        <c:v>5.0870514914956047E-2</c:v>
                      </c:pt>
                      <c:pt idx="121">
                        <c:v>5.1099198812397301E-2</c:v>
                      </c:pt>
                      <c:pt idx="122">
                        <c:v>5.1377440819123578E-2</c:v>
                      </c:pt>
                      <c:pt idx="123">
                        <c:v>5.1674506985552371E-2</c:v>
                      </c:pt>
                    </c:numCache>
                  </c:numRef>
                </c:val>
                <c:smooth val="0"/>
                <c:extLst>
                  <c:ext xmlns:c16="http://schemas.microsoft.com/office/drawing/2014/chart" uri="{C3380CC4-5D6E-409C-BE32-E72D297353CC}">
                    <c16:uniqueId val="{00000002-85C0-4798-8C27-0B245D7F92DB}"/>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'Other data &gt;&gt;&gt;'!$AR$4</c15:sqref>
                        </c15:formulaRef>
                      </c:ext>
                    </c:extLst>
                    <c:strCache>
                      <c:ptCount val="1"/>
                      <c:pt idx="0">
                        <c:v>RRH</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xmlns:c15="http://schemas.microsoft.com/office/drawing/2012/chart">
                      <c:ext xmlns:c15="http://schemas.microsoft.com/office/drawing/2012/chart" uri="{02D57815-91ED-43cb-92C2-25804820EDAC}">
                        <c15:formulaRef>
                          <c15:sqref>'Other data &gt;&gt;&gt;'!$AR$5:$AR$128</c15:sqref>
                        </c15:formulaRef>
                      </c:ext>
                    </c:extLst>
                    <c:numCache>
                      <c:formatCode>0.0</c:formatCode>
                      <c:ptCount val="124"/>
                      <c:pt idx="0">
                        <c:v>3.3381090000000002</c:v>
                      </c:pt>
                      <c:pt idx="1">
                        <c:v>3.4089360000000002</c:v>
                      </c:pt>
                      <c:pt idx="2">
                        <c:v>3.1251069999999999</c:v>
                      </c:pt>
                      <c:pt idx="3">
                        <c:v>3.9570259999999999</c:v>
                      </c:pt>
                      <c:pt idx="4">
                        <c:v>3.8239489999999998</c:v>
                      </c:pt>
                      <c:pt idx="5">
                        <c:v>4.1770610000000001</c:v>
                      </c:pt>
                      <c:pt idx="6">
                        <c:v>4.4101819999999998</c:v>
                      </c:pt>
                      <c:pt idx="7">
                        <c:v>3.4463200000000001</c:v>
                      </c:pt>
                      <c:pt idx="8">
                        <c:v>4.407572</c:v>
                      </c:pt>
                      <c:pt idx="9">
                        <c:v>2.9660920000000002</c:v>
                      </c:pt>
                      <c:pt idx="10">
                        <c:v>1.9969460000000001</c:v>
                      </c:pt>
                      <c:pt idx="11">
                        <c:v>1.4136139999999999</c:v>
                      </c:pt>
                      <c:pt idx="12">
                        <c:v>-0.47116780000000003</c:v>
                      </c:pt>
                      <c:pt idx="13">
                        <c:v>0.27644659999999999</c:v>
                      </c:pt>
                      <c:pt idx="14">
                        <c:v>0.88579479999999999</c:v>
                      </c:pt>
                      <c:pt idx="15">
                        <c:v>1.6848970000000001</c:v>
                      </c:pt>
                      <c:pt idx="16">
                        <c:v>2.5849530000000001</c:v>
                      </c:pt>
                      <c:pt idx="17">
                        <c:v>2.9491969999999998</c:v>
                      </c:pt>
                      <c:pt idx="18">
                        <c:v>2.6200649999999999</c:v>
                      </c:pt>
                      <c:pt idx="19">
                        <c:v>2.3125680000000002</c:v>
                      </c:pt>
                      <c:pt idx="20">
                        <c:v>2.6139049999999999</c:v>
                      </c:pt>
                      <c:pt idx="21">
                        <c:v>2.9994969999999999</c:v>
                      </c:pt>
                      <c:pt idx="22">
                        <c:v>3.9579580000000001</c:v>
                      </c:pt>
                      <c:pt idx="23">
                        <c:v>4.536829</c:v>
                      </c:pt>
                      <c:pt idx="24">
                        <c:v>4.7549619999999999</c:v>
                      </c:pt>
                      <c:pt idx="25">
                        <c:v>3.7626189999999999</c:v>
                      </c:pt>
                      <c:pt idx="26">
                        <c:v>3.5849880000000001</c:v>
                      </c:pt>
                      <c:pt idx="27">
                        <c:v>3.5386929999999999</c:v>
                      </c:pt>
                      <c:pt idx="28">
                        <c:v>3.291687</c:v>
                      </c:pt>
                      <c:pt idx="29">
                        <c:v>3.189997</c:v>
                      </c:pt>
                      <c:pt idx="30">
                        <c:v>3.354333</c:v>
                      </c:pt>
                      <c:pt idx="31">
                        <c:v>3.501979</c:v>
                      </c:pt>
                      <c:pt idx="32">
                        <c:v>3.8883350000000001</c:v>
                      </c:pt>
                      <c:pt idx="33">
                        <c:v>4.8367579999999997</c:v>
                      </c:pt>
                      <c:pt idx="34">
                        <c:v>5.9534979999999997</c:v>
                      </c:pt>
                      <c:pt idx="35">
                        <c:v>7.2612490000000003</c:v>
                      </c:pt>
                      <c:pt idx="36">
                        <c:v>7.6574989999999996</c:v>
                      </c:pt>
                      <c:pt idx="37">
                        <c:v>7.8162409999999998</c:v>
                      </c:pt>
                      <c:pt idx="38">
                        <c:v>7.2828660000000003</c:v>
                      </c:pt>
                      <c:pt idx="39">
                        <c:v>5.3359730000000001</c:v>
                      </c:pt>
                      <c:pt idx="40">
                        <c:v>3.213009</c:v>
                      </c:pt>
                      <c:pt idx="41">
                        <c:v>1.8075909999999999</c:v>
                      </c:pt>
                      <c:pt idx="42">
                        <c:v>1.57511</c:v>
                      </c:pt>
                      <c:pt idx="43">
                        <c:v>2.1210420000000001</c:v>
                      </c:pt>
                      <c:pt idx="44">
                        <c:v>3.1309689999999999</c:v>
                      </c:pt>
                      <c:pt idx="45">
                        <c:v>3.6788430000000001</c:v>
                      </c:pt>
                      <c:pt idx="46">
                        <c:v>3.8427660000000001</c:v>
                      </c:pt>
                      <c:pt idx="47">
                        <c:v>3.8691149999999999</c:v>
                      </c:pt>
                      <c:pt idx="48">
                        <c:v>3.6694939999999998</c:v>
                      </c:pt>
                      <c:pt idx="49">
                        <c:v>3.5022139999999999</c:v>
                      </c:pt>
                      <c:pt idx="50">
                        <c:v>3.2278790000000002</c:v>
                      </c:pt>
                      <c:pt idx="51">
                        <c:v>3.2480609999999999</c:v>
                      </c:pt>
                      <c:pt idx="52">
                        <c:v>3.1298379999999999</c:v>
                      </c:pt>
                      <c:pt idx="53">
                        <c:v>3.0235859999999999</c:v>
                      </c:pt>
                      <c:pt idx="54">
                        <c:v>2.924366</c:v>
                      </c:pt>
                      <c:pt idx="55">
                        <c:v>2.557884</c:v>
                      </c:pt>
                      <c:pt idx="56">
                        <c:v>2.1613030000000002</c:v>
                      </c:pt>
                      <c:pt idx="57">
                        <c:v>1.678939</c:v>
                      </c:pt>
                      <c:pt idx="58">
                        <c:v>1.2543979999999999</c:v>
                      </c:pt>
                      <c:pt idx="59">
                        <c:v>1.0457240000000001</c:v>
                      </c:pt>
                      <c:pt idx="60">
                        <c:v>1.1236740000000001</c:v>
                      </c:pt>
                      <c:pt idx="61">
                        <c:v>1.4751540000000001</c:v>
                      </c:pt>
                      <c:pt idx="62">
                        <c:v>1.769139</c:v>
                      </c:pt>
                      <c:pt idx="63">
                        <c:v>1.6754610000000001</c:v>
                      </c:pt>
                      <c:pt idx="64">
                        <c:v>1.374957</c:v>
                      </c:pt>
                      <c:pt idx="65">
                        <c:v>1.006105</c:v>
                      </c:pt>
                      <c:pt idx="66">
                        <c:v>0.88910480000000003</c:v>
                      </c:pt>
                      <c:pt idx="67">
                        <c:v>1.0593159999999999</c:v>
                      </c:pt>
                      <c:pt idx="68">
                        <c:v>1.3241339999999999</c:v>
                      </c:pt>
                      <c:pt idx="69">
                        <c:v>1.5133179999999999</c:v>
                      </c:pt>
                      <c:pt idx="70">
                        <c:v>1.4638960000000001</c:v>
                      </c:pt>
                      <c:pt idx="71">
                        <c:v>1.3496030000000001</c:v>
                      </c:pt>
                      <c:pt idx="72">
                        <c:v>1.3894839999999999</c:v>
                      </c:pt>
                      <c:pt idx="73">
                        <c:v>1.458421</c:v>
                      </c:pt>
                      <c:pt idx="74">
                        <c:v>1.609961</c:v>
                      </c:pt>
                      <c:pt idx="75">
                        <c:v>1.761144</c:v>
                      </c:pt>
                      <c:pt idx="76">
                        <c:v>1.8623700000000001</c:v>
                      </c:pt>
                      <c:pt idx="77">
                        <c:v>2.0572249999999999</c:v>
                      </c:pt>
                      <c:pt idx="78">
                        <c:v>2.1744219999999999</c:v>
                      </c:pt>
                      <c:pt idx="79">
                        <c:v>2.1946659999999998</c:v>
                      </c:pt>
                      <c:pt idx="80">
                        <c:v>2.2208199999999998</c:v>
                      </c:pt>
                      <c:pt idx="81">
                        <c:v>1.790834</c:v>
                      </c:pt>
                      <c:pt idx="82">
                        <c:v>1.825383</c:v>
                      </c:pt>
                      <c:pt idx="83">
                        <c:v>1.4965710000000001</c:v>
                      </c:pt>
                      <c:pt idx="84">
                        <c:v>0.643316</c:v>
                      </c:pt>
                      <c:pt idx="85">
                        <c:v>0.21055380000000001</c:v>
                      </c:pt>
                      <c:pt idx="86">
                        <c:v>-0.2926684</c:v>
                      </c:pt>
                      <c:pt idx="87">
                        <c:v>7.1468589999999999E-2</c:v>
                      </c:pt>
                      <c:pt idx="88">
                        <c:v>0.35517169999999998</c:v>
                      </c:pt>
                      <c:pt idx="89">
                        <c:v>0.1072531</c:v>
                      </c:pt>
                      <c:pt idx="90">
                        <c:v>7.9841789999999996E-2</c:v>
                      </c:pt>
                      <c:pt idx="91">
                        <c:v>-0.2085581</c:v>
                      </c:pt>
                      <c:pt idx="92">
                        <c:v>0.45740710000000001</c:v>
                      </c:pt>
                      <c:pt idx="93">
                        <c:v>1.8538269999999999</c:v>
                      </c:pt>
                      <c:pt idx="94">
                        <c:v>2.8465029999999998</c:v>
                      </c:pt>
                      <c:pt idx="95">
                        <c:v>3.619027</c:v>
                      </c:pt>
                      <c:pt idx="96">
                        <c:v>4.1255199999999999</c:v>
                      </c:pt>
                      <c:pt idx="97">
                        <c:v>3.892916</c:v>
                      </c:pt>
                      <c:pt idx="98">
                        <c:v>3.4092020000000001</c:v>
                      </c:pt>
                      <c:pt idx="99">
                        <c:v>3.9060549999999998</c:v>
                      </c:pt>
                      <c:pt idx="100">
                        <c:v>3.201562</c:v>
                      </c:pt>
                      <c:pt idx="101">
                        <c:v>3.2268750000000002</c:v>
                      </c:pt>
                      <c:pt idx="102">
                        <c:v>2.817809</c:v>
                      </c:pt>
                      <c:pt idx="103">
                        <c:v>2.2165170000000001</c:v>
                      </c:pt>
                      <c:pt idx="104">
                        <c:v>2.1410670000000001</c:v>
                      </c:pt>
                      <c:pt idx="105">
                        <c:v>2.106522</c:v>
                      </c:pt>
                      <c:pt idx="106">
                        <c:v>2.1804600000000001</c:v>
                      </c:pt>
                      <c:pt idx="107">
                        <c:v>2.2163529999999998</c:v>
                      </c:pt>
                      <c:pt idx="108">
                        <c:v>2.2235209999999999</c:v>
                      </c:pt>
                      <c:pt idx="109">
                        <c:v>2.1362429999999999</c:v>
                      </c:pt>
                      <c:pt idx="110">
                        <c:v>2.0462310000000001</c:v>
                      </c:pt>
                      <c:pt idx="111">
                        <c:v>1.941562</c:v>
                      </c:pt>
                      <c:pt idx="112">
                        <c:v>1.8806350000000001</c:v>
                      </c:pt>
                      <c:pt idx="113">
                        <c:v>1.83561</c:v>
                      </c:pt>
                      <c:pt idx="114">
                        <c:v>1.8101389999999999</c:v>
                      </c:pt>
                      <c:pt idx="115">
                        <c:v>1.8142240000000001</c:v>
                      </c:pt>
                      <c:pt idx="116">
                        <c:v>1.8284130000000001</c:v>
                      </c:pt>
                      <c:pt idx="117">
                        <c:v>1.8431789999999999</c:v>
                      </c:pt>
                      <c:pt idx="118">
                        <c:v>1.8683909999999999</c:v>
                      </c:pt>
                      <c:pt idx="119">
                        <c:v>1.8939919999999999</c:v>
                      </c:pt>
                      <c:pt idx="120">
                        <c:v>1.910069</c:v>
                      </c:pt>
                      <c:pt idx="121">
                        <c:v>1.930177</c:v>
                      </c:pt>
                      <c:pt idx="122">
                        <c:v>1.9406920000000001</c:v>
                      </c:pt>
                      <c:pt idx="123">
                        <c:v>1.9416310000000001</c:v>
                      </c:pt>
                    </c:numCache>
                  </c:numRef>
                </c:val>
                <c:smooth val="0"/>
                <c:extLst xmlns:c15="http://schemas.microsoft.com/office/drawing/2012/chart">
                  <c:ext xmlns:c16="http://schemas.microsoft.com/office/drawing/2014/chart" uri="{C3380CC4-5D6E-409C-BE32-E72D297353CC}">
                    <c16:uniqueId val="{00000001-85C0-4798-8C27-0B245D7F92DB}"/>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'Other data &gt;&gt;&gt;'!$AS$4</c15:sqref>
                        </c15:formulaRef>
                      </c:ext>
                    </c:extLst>
                    <c:strCache>
                      <c:ptCount val="1"/>
                      <c:pt idx="0">
                        <c:v>5yr fix rate (lagged 1y)</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xmlns:c15="http://schemas.microsoft.com/office/drawing/2012/chart">
                      <c:ext xmlns:c15="http://schemas.microsoft.com/office/drawing/2012/chart" uri="{02D57815-91ED-43cb-92C2-25804820EDAC}">
                        <c15:formulaRef>
                          <c15:sqref>'Other data &gt;&gt;&gt;'!$AS$5:$AS$128</c15:sqref>
                        </c15:formulaRef>
                      </c:ext>
                    </c:extLst>
                    <c:numCache>
                      <c:formatCode>0.0</c:formatCode>
                      <c:ptCount val="124"/>
                      <c:pt idx="0">
                        <c:v>#N/A</c:v>
                      </c:pt>
                      <c:pt idx="1">
                        <c:v>#N/A</c:v>
                      </c:pt>
                      <c:pt idx="2">
                        <c:v>#N/A</c:v>
                      </c:pt>
                      <c:pt idx="3">
                        <c:v>#N/A</c:v>
                      </c:pt>
                      <c:pt idx="4">
                        <c:v>7.0466666666666669</c:v>
                      </c:pt>
                      <c:pt idx="5">
                        <c:v>6.8966666666666674</c:v>
                      </c:pt>
                      <c:pt idx="6">
                        <c:v>6.7566666666666668</c:v>
                      </c:pt>
                      <c:pt idx="7">
                        <c:v>6.4633333333333338</c:v>
                      </c:pt>
                      <c:pt idx="8">
                        <c:v>6.0166666666666666</c:v>
                      </c:pt>
                      <c:pt idx="9">
                        <c:v>5.8233333333333333</c:v>
                      </c:pt>
                      <c:pt idx="10">
                        <c:v>5.916666666666667</c:v>
                      </c:pt>
                      <c:pt idx="11">
                        <c:v>5.583333333333333</c:v>
                      </c:pt>
                      <c:pt idx="12">
                        <c:v>5.7133333333333338</c:v>
                      </c:pt>
                      <c:pt idx="13">
                        <c:v>5.8466666666666667</c:v>
                      </c:pt>
                      <c:pt idx="14">
                        <c:v>5.3499999999999988</c:v>
                      </c:pt>
                      <c:pt idx="15">
                        <c:v>5.03</c:v>
                      </c:pt>
                      <c:pt idx="16">
                        <c:v>4.83</c:v>
                      </c:pt>
                      <c:pt idx="17">
                        <c:v>4.583333333333333</c:v>
                      </c:pt>
                      <c:pt idx="18">
                        <c:v>4.78</c:v>
                      </c:pt>
                      <c:pt idx="19">
                        <c:v>5.4933333333333332</c:v>
                      </c:pt>
                      <c:pt idx="20">
                        <c:v>5.3999999999999995</c:v>
                      </c:pt>
                      <c:pt idx="21">
                        <c:v>5.6533333333333333</c:v>
                      </c:pt>
                      <c:pt idx="22">
                        <c:v>5.836666666666666</c:v>
                      </c:pt>
                      <c:pt idx="23">
                        <c:v>5.5133333333333328</c:v>
                      </c:pt>
                      <c:pt idx="24">
                        <c:v>5.2433333333333332</c:v>
                      </c:pt>
                      <c:pt idx="25">
                        <c:v>5.0666666666666673</c:v>
                      </c:pt>
                      <c:pt idx="26">
                        <c:v>4.8366666666666669</c:v>
                      </c:pt>
                      <c:pt idx="27">
                        <c:v>4.9433333333333334</c:v>
                      </c:pt>
                      <c:pt idx="28">
                        <c:v>4.9433333333333334</c:v>
                      </c:pt>
                      <c:pt idx="29">
                        <c:v>5.2633333333333328</c:v>
                      </c:pt>
                      <c:pt idx="30">
                        <c:v>5.3666666666666671</c:v>
                      </c:pt>
                      <c:pt idx="31">
                        <c:v>5.4433333333333325</c:v>
                      </c:pt>
                      <c:pt idx="32">
                        <c:v>5.69</c:v>
                      </c:pt>
                      <c:pt idx="33">
                        <c:v>5.94</c:v>
                      </c:pt>
                      <c:pt idx="34">
                        <c:v>6.2666666666666666</c:v>
                      </c:pt>
                      <c:pt idx="35">
                        <c:v>6.0733333333333333</c:v>
                      </c:pt>
                      <c:pt idx="36">
                        <c:v>5.7633333333333328</c:v>
                      </c:pt>
                      <c:pt idx="37">
                        <c:v>6.12</c:v>
                      </c:pt>
                      <c:pt idx="38">
                        <c:v>6.1000000000000005</c:v>
                      </c:pt>
                      <c:pt idx="39">
                        <c:v>5.543333333333333</c:v>
                      </c:pt>
                      <c:pt idx="40">
                        <c:v>4.9533333333333331</c:v>
                      </c:pt>
                      <c:pt idx="41">
                        <c:v>5.1166666666666663</c:v>
                      </c:pt>
                      <c:pt idx="42">
                        <c:v>5.6966666666666663</c:v>
                      </c:pt>
                      <c:pt idx="43">
                        <c:v>5.6833333333333327</c:v>
                      </c:pt>
                      <c:pt idx="44">
                        <c:v>5.52</c:v>
                      </c:pt>
                      <c:pt idx="45">
                        <c:v>5.4099999999999993</c:v>
                      </c:pt>
                      <c:pt idx="46">
                        <c:v>5.1166666666666671</c:v>
                      </c:pt>
                      <c:pt idx="47">
                        <c:v>4.7833333333333332</c:v>
                      </c:pt>
                      <c:pt idx="48">
                        <c:v>5.0933333333333328</c:v>
                      </c:pt>
                      <c:pt idx="49">
                        <c:v>5.0066666666666668</c:v>
                      </c:pt>
                      <c:pt idx="50">
                        <c:v>4.3933333333333335</c:v>
                      </c:pt>
                      <c:pt idx="51">
                        <c:v>4.0466666666666669</c:v>
                      </c:pt>
                      <c:pt idx="52">
                        <c:v>4.18</c:v>
                      </c:pt>
                      <c:pt idx="53">
                        <c:v>4.29</c:v>
                      </c:pt>
                      <c:pt idx="54">
                        <c:v>4.12</c:v>
                      </c:pt>
                      <c:pt idx="55">
                        <c:v>3.9299999999999997</c:v>
                      </c:pt>
                      <c:pt idx="56">
                        <c:v>3.6533333333333338</c:v>
                      </c:pt>
                      <c:pt idx="57">
                        <c:v>3.4866666666666668</c:v>
                      </c:pt>
                      <c:pt idx="58">
                        <c:v>3.3800000000000003</c:v>
                      </c:pt>
                      <c:pt idx="59">
                        <c:v>3.3566666666666669</c:v>
                      </c:pt>
                      <c:pt idx="60">
                        <c:v>3.4233333333333333</c:v>
                      </c:pt>
                      <c:pt idx="61">
                        <c:v>3.6999999999999997</c:v>
                      </c:pt>
                      <c:pt idx="62">
                        <c:v>3.7166666666666663</c:v>
                      </c:pt>
                      <c:pt idx="63">
                        <c:v>3.2300000000000004</c:v>
                      </c:pt>
                      <c:pt idx="64">
                        <c:v>3.0399999999999996</c:v>
                      </c:pt>
                      <c:pt idx="65">
                        <c:v>2.8666666666666667</c:v>
                      </c:pt>
                      <c:pt idx="66">
                        <c:v>2.8633333333333333</c:v>
                      </c:pt>
                      <c:pt idx="67">
                        <c:v>2.7666666666666671</c:v>
                      </c:pt>
                      <c:pt idx="68">
                        <c:v>2.7033333333333331</c:v>
                      </c:pt>
                      <c:pt idx="69">
                        <c:v>2.63</c:v>
                      </c:pt>
                      <c:pt idx="70">
                        <c:v>2.4133333333333336</c:v>
                      </c:pt>
                      <c:pt idx="71">
                        <c:v>2.2599999999999998</c:v>
                      </c:pt>
                      <c:pt idx="72">
                        <c:v>2.19</c:v>
                      </c:pt>
                      <c:pt idx="73">
                        <c:v>2.0366666666666666</c:v>
                      </c:pt>
                      <c:pt idx="74">
                        <c:v>1.9433333333333334</c:v>
                      </c:pt>
                      <c:pt idx="75">
                        <c:v>2.0500000000000003</c:v>
                      </c:pt>
                      <c:pt idx="76">
                        <c:v>1.9966666666666668</c:v>
                      </c:pt>
                      <c:pt idx="77">
                        <c:v>2.0333333333333332</c:v>
                      </c:pt>
                      <c:pt idx="78">
                        <c:v>2.0266666666666668</c:v>
                      </c:pt>
                      <c:pt idx="79">
                        <c:v>2.0299999999999998</c:v>
                      </c:pt>
                      <c:pt idx="80">
                        <c:v>2.043333333333333</c:v>
                      </c:pt>
                      <c:pt idx="81">
                        <c:v>1.9866666666666666</c:v>
                      </c:pt>
                      <c:pt idx="82">
                        <c:v>1.8699999999999999</c:v>
                      </c:pt>
                      <c:pt idx="83">
                        <c:v>1.6833333333333333</c:v>
                      </c:pt>
                      <c:pt idx="84">
                        <c:v>1.67</c:v>
                      </c:pt>
                      <c:pt idx="85">
                        <c:v>1.6866666666666668</c:v>
                      </c:pt>
                      <c:pt idx="86">
                        <c:v>1.8033333333333335</c:v>
                      </c:pt>
                      <c:pt idx="87">
                        <c:v>2.0333333333333332</c:v>
                      </c:pt>
                      <c:pt idx="88">
                        <c:v>1.82</c:v>
                      </c:pt>
                      <c:pt idx="89">
                        <c:v>1.6633333333333333</c:v>
                      </c:pt>
                      <c:pt idx="90">
                        <c:v>1.3733333333333333</c:v>
                      </c:pt>
                      <c:pt idx="91">
                        <c:v>1.47</c:v>
                      </c:pt>
                      <c:pt idx="92">
                        <c:v>1.843333333333333</c:v>
                      </c:pt>
                      <c:pt idx="93">
                        <c:v>2.6233333333333335</c:v>
                      </c:pt>
                      <c:pt idx="94">
                        <c:v>3.67</c:v>
                      </c:pt>
                      <c:pt idx="95">
                        <c:v>5.3866666666666667</c:v>
                      </c:pt>
                      <c:pt idx="96">
                        <c:v>4.4266666666666667</c:v>
                      </c:pt>
                      <c:pt idx="97">
                        <c:v>4.4633333333333338</c:v>
                      </c:pt>
                      <c:pt idx="98">
                        <c:v>5.4933333333333332</c:v>
                      </c:pt>
                      <c:pt idx="99">
                        <c:v>4.8633333333333333</c:v>
                      </c:pt>
                      <c:pt idx="100">
                        <c:v>4.456666666666667</c:v>
                      </c:pt>
                      <c:pt idx="101">
                        <c:v>4.6033333333333326</c:v>
                      </c:pt>
                      <c:pt idx="102">
                        <c:v>4.3290509999999998</c:v>
                      </c:pt>
                      <c:pt idx="103">
                        <c:v>4.1723562500000009</c:v>
                      </c:pt>
                      <c:pt idx="104">
                        <c:v>4.2026721175635267</c:v>
                      </c:pt>
                      <c:pt idx="105">
                        <c:v>4.2046156095758915</c:v>
                      </c:pt>
                      <c:pt idx="106">
                        <c:v>4.2030578485764458</c:v>
                      </c:pt>
                      <c:pt idx="107">
                        <c:v>4.1855146862995918</c:v>
                      </c:pt>
                      <c:pt idx="108">
                        <c:v>4.185114217874248</c:v>
                      </c:pt>
                      <c:pt idx="109">
                        <c:v>4.151845881721222</c:v>
                      </c:pt>
                      <c:pt idx="110">
                        <c:v>4.0778069983159719</c:v>
                      </c:pt>
                      <c:pt idx="111">
                        <c:v>3.9993783071853795</c:v>
                      </c:pt>
                      <c:pt idx="112">
                        <c:v>3.9616554702200379</c:v>
                      </c:pt>
                      <c:pt idx="113">
                        <c:v>3.820471447831681</c:v>
                      </c:pt>
                      <c:pt idx="114">
                        <c:v>3.6584054936450419</c:v>
                      </c:pt>
                      <c:pt idx="115">
                        <c:v>3.5798062410168461</c:v>
                      </c:pt>
                      <c:pt idx="116">
                        <c:v>3.5798062410168461</c:v>
                      </c:pt>
                      <c:pt idx="117">
                        <c:v>3.5798062410168461</c:v>
                      </c:pt>
                      <c:pt idx="118">
                        <c:v>3.5798062410168461</c:v>
                      </c:pt>
                      <c:pt idx="119">
                        <c:v>3.5798062410168461</c:v>
                      </c:pt>
                      <c:pt idx="120">
                        <c:v>3.5798062410168461</c:v>
                      </c:pt>
                      <c:pt idx="121">
                        <c:v>3.5798062410168461</c:v>
                      </c:pt>
                      <c:pt idx="122">
                        <c:v>3.5798062410168461</c:v>
                      </c:pt>
                      <c:pt idx="123">
                        <c:v>3.5798062410168461</c:v>
                      </c:pt>
                    </c:numCache>
                  </c:numRef>
                </c:val>
                <c:smooth val="0"/>
                <c:extLst xmlns:c15="http://schemas.microsoft.com/office/drawing/2012/chart">
                  <c:ext xmlns:c16="http://schemas.microsoft.com/office/drawing/2014/chart" uri="{C3380CC4-5D6E-409C-BE32-E72D297353CC}">
                    <c16:uniqueId val="{00000004-85C0-4798-8C27-0B245D7F92DB}"/>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min val="50000"/>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916005120"/>
        <c:scaling>
          <c:orientation val="minMax"/>
          <c:min val="1"/>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11360"/>
        <c:crosses val="max"/>
        <c:crossBetween val="between"/>
      </c:valAx>
      <c:catAx>
        <c:axId val="916011360"/>
        <c:scaling>
          <c:orientation val="minMax"/>
        </c:scaling>
        <c:delete val="1"/>
        <c:axPos val="b"/>
        <c:numFmt formatCode="General" sourceLinked="1"/>
        <c:majorTickMark val="out"/>
        <c:minorTickMark val="none"/>
        <c:tickLblPos val="nextTo"/>
        <c:crossAx val="916005120"/>
        <c:crosses val="autoZero"/>
        <c:auto val="1"/>
        <c:lblAlgn val="ctr"/>
        <c:lblOffset val="100"/>
        <c:noMultiLvlLbl val="0"/>
      </c:catAx>
      <c:spPr>
        <a:noFill/>
        <a:ln>
          <a:noFill/>
        </a:ln>
        <a:effectLst/>
      </c:spPr>
    </c:plotArea>
    <c:legend>
      <c:legendPos val="b"/>
      <c:layout>
        <c:manualLayout>
          <c:xMode val="edge"/>
          <c:yMode val="edge"/>
          <c:x val="0.40833451700890327"/>
          <c:y val="9.4503693321857318E-2"/>
          <c:w val="0.34349276928619221"/>
          <c:h val="0.1849460640544543"/>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0"/>
          <c:order val="0"/>
          <c:tx>
            <c:strRef>
              <c:f>'Other data &gt;&gt;&gt;'!$AM$4</c:f>
              <c:strCache>
                <c:ptCount val="1"/>
                <c:pt idx="0">
                  <c:v>REPO</c:v>
                </c:pt>
              </c:strCache>
            </c:strRef>
          </c:tx>
          <c:spPr>
            <a:ln w="28575" cap="rnd">
              <a:solidFill>
                <a:schemeClr val="accent1"/>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&gt;&gt;&gt;'!$AM$5:$AM$128</c:f>
              <c:numCache>
                <c:formatCode>#,##0</c:formatCode>
                <c:ptCount val="124"/>
                <c:pt idx="0">
                  <c:v>9900</c:v>
                </c:pt>
                <c:pt idx="1">
                  <c:v>9100</c:v>
                </c:pt>
                <c:pt idx="2">
                  <c:v>8450</c:v>
                </c:pt>
                <c:pt idx="3">
                  <c:v>7800</c:v>
                </c:pt>
                <c:pt idx="4">
                  <c:v>7500</c:v>
                </c:pt>
                <c:pt idx="5">
                  <c:v>7200</c:v>
                </c:pt>
                <c:pt idx="6">
                  <c:v>6350</c:v>
                </c:pt>
                <c:pt idx="7">
                  <c:v>5500</c:v>
                </c:pt>
                <c:pt idx="8">
                  <c:v>4750</c:v>
                </c:pt>
                <c:pt idx="9">
                  <c:v>4000</c:v>
                </c:pt>
                <c:pt idx="10">
                  <c:v>3350</c:v>
                </c:pt>
                <c:pt idx="11">
                  <c:v>2700</c:v>
                </c:pt>
                <c:pt idx="12">
                  <c:v>2650</c:v>
                </c:pt>
                <c:pt idx="13">
                  <c:v>2600</c:v>
                </c:pt>
                <c:pt idx="14">
                  <c:v>2600</c:v>
                </c:pt>
                <c:pt idx="15">
                  <c:v>2600</c:v>
                </c:pt>
                <c:pt idx="16">
                  <c:v>2550</c:v>
                </c:pt>
                <c:pt idx="17">
                  <c:v>2500</c:v>
                </c:pt>
                <c:pt idx="18">
                  <c:v>3000</c:v>
                </c:pt>
                <c:pt idx="19">
                  <c:v>3500</c:v>
                </c:pt>
                <c:pt idx="20">
                  <c:v>4700</c:v>
                </c:pt>
                <c:pt idx="21">
                  <c:v>5900</c:v>
                </c:pt>
                <c:pt idx="22">
                  <c:v>5850</c:v>
                </c:pt>
                <c:pt idx="23">
                  <c:v>5800</c:v>
                </c:pt>
                <c:pt idx="24">
                  <c:v>6900</c:v>
                </c:pt>
                <c:pt idx="25">
                  <c:v>8000</c:v>
                </c:pt>
                <c:pt idx="26">
                  <c:v>8200</c:v>
                </c:pt>
                <c:pt idx="27">
                  <c:v>8400</c:v>
                </c:pt>
                <c:pt idx="28">
                  <c:v>9100</c:v>
                </c:pt>
                <c:pt idx="29">
                  <c:v>9800</c:v>
                </c:pt>
                <c:pt idx="30">
                  <c:v>11000</c:v>
                </c:pt>
                <c:pt idx="31">
                  <c:v>12200</c:v>
                </c:pt>
                <c:pt idx="32">
                  <c:v>15600</c:v>
                </c:pt>
                <c:pt idx="33">
                  <c:v>18700</c:v>
                </c:pt>
                <c:pt idx="34">
                  <c:v>22600</c:v>
                </c:pt>
                <c:pt idx="35">
                  <c:v>22700</c:v>
                </c:pt>
                <c:pt idx="36">
                  <c:v>24400</c:v>
                </c:pt>
                <c:pt idx="37">
                  <c:v>21900</c:v>
                </c:pt>
                <c:pt idx="38">
                  <c:v>19300</c:v>
                </c:pt>
                <c:pt idx="39">
                  <c:v>16200</c:v>
                </c:pt>
                <c:pt idx="40">
                  <c:v>15900</c:v>
                </c:pt>
                <c:pt idx="41">
                  <c:v>15200</c:v>
                </c:pt>
                <c:pt idx="42">
                  <c:v>14700</c:v>
                </c:pt>
                <c:pt idx="43">
                  <c:v>13700</c:v>
                </c:pt>
                <c:pt idx="44">
                  <c:v>14200</c:v>
                </c:pt>
                <c:pt idx="45">
                  <c:v>14500</c:v>
                </c:pt>
                <c:pt idx="46">
                  <c:v>14700</c:v>
                </c:pt>
                <c:pt idx="47">
                  <c:v>13900</c:v>
                </c:pt>
                <c:pt idx="48">
                  <c:v>13900</c:v>
                </c:pt>
                <c:pt idx="49">
                  <c:v>13500</c:v>
                </c:pt>
                <c:pt idx="50">
                  <c:v>13000</c:v>
                </c:pt>
                <c:pt idx="51">
                  <c:v>11500</c:v>
                </c:pt>
                <c:pt idx="52">
                  <c:v>11100</c:v>
                </c:pt>
                <c:pt idx="53">
                  <c:v>10300</c:v>
                </c:pt>
                <c:pt idx="54">
                  <c:v>9900</c:v>
                </c:pt>
                <c:pt idx="55">
                  <c:v>8400</c:v>
                </c:pt>
                <c:pt idx="56">
                  <c:v>8500</c:v>
                </c:pt>
                <c:pt idx="57">
                  <c:v>7880</c:v>
                </c:pt>
                <c:pt idx="58">
                  <c:v>7150</c:v>
                </c:pt>
                <c:pt idx="59">
                  <c:v>6170</c:v>
                </c:pt>
                <c:pt idx="60">
                  <c:v>4880</c:v>
                </c:pt>
                <c:pt idx="61">
                  <c:v>2500</c:v>
                </c:pt>
                <c:pt idx="62">
                  <c:v>2490</c:v>
                </c:pt>
                <c:pt idx="63">
                  <c:v>2170</c:v>
                </c:pt>
                <c:pt idx="64">
                  <c:v>2110</c:v>
                </c:pt>
                <c:pt idx="65">
                  <c:v>1890</c:v>
                </c:pt>
                <c:pt idx="66">
                  <c:v>1860</c:v>
                </c:pt>
                <c:pt idx="67">
                  <c:v>1800</c:v>
                </c:pt>
                <c:pt idx="68">
                  <c:v>1880</c:v>
                </c:pt>
                <c:pt idx="69">
                  <c:v>1800</c:v>
                </c:pt>
                <c:pt idx="70">
                  <c:v>1950</c:v>
                </c:pt>
                <c:pt idx="71">
                  <c:v>1790</c:v>
                </c:pt>
                <c:pt idx="72">
                  <c:v>1910</c:v>
                </c:pt>
                <c:pt idx="73">
                  <c:v>1680</c:v>
                </c:pt>
                <c:pt idx="74">
                  <c:v>1690</c:v>
                </c:pt>
                <c:pt idx="75">
                  <c:v>1690</c:v>
                </c:pt>
                <c:pt idx="76">
                  <c:v>1980</c:v>
                </c:pt>
                <c:pt idx="77">
                  <c:v>1920</c:v>
                </c:pt>
                <c:pt idx="78">
                  <c:v>2130</c:v>
                </c:pt>
                <c:pt idx="79">
                  <c:v>1990</c:v>
                </c:pt>
                <c:pt idx="80">
                  <c:v>1710</c:v>
                </c:pt>
                <c:pt idx="81">
                  <c:v>220</c:v>
                </c:pt>
                <c:pt idx="82">
                  <c:v>370</c:v>
                </c:pt>
                <c:pt idx="83">
                  <c:v>330</c:v>
                </c:pt>
                <c:pt idx="84">
                  <c:v>380</c:v>
                </c:pt>
                <c:pt idx="85">
                  <c:v>450</c:v>
                </c:pt>
                <c:pt idx="86">
                  <c:v>730</c:v>
                </c:pt>
                <c:pt idx="87">
                  <c:v>720</c:v>
                </c:pt>
                <c:pt idx="88">
                  <c:v>1040</c:v>
                </c:pt>
                <c:pt idx="89">
                  <c:v>1180</c:v>
                </c:pt>
                <c:pt idx="90">
                  <c:v>1280</c:v>
                </c:pt>
                <c:pt idx="91">
                  <c:v>1090</c:v>
                </c:pt>
                <c:pt idx="92">
                  <c:v>1260</c:v>
                </c:pt>
                <c:pt idx="93">
                  <c:v>1220</c:v>
                </c:pt>
                <c:pt idx="94">
                  <c:v>1190</c:v>
                </c:pt>
                <c:pt idx="95">
                  <c:v>1180</c:v>
                </c:pt>
                <c:pt idx="96">
                  <c:v>1540</c:v>
                </c:pt>
                <c:pt idx="97">
                  <c:v>1690</c:v>
                </c:pt>
                <c:pt idx="98">
                  <c:v>1831.4387200000001</c:v>
                </c:pt>
                <c:pt idx="99">
                  <c:v>1999.71362</c:v>
                </c:pt>
                <c:pt idx="100">
                  <c:v>2123.75513</c:v>
                </c:pt>
                <c:pt idx="101">
                  <c:v>2231.1022899999998</c:v>
                </c:pt>
                <c:pt idx="102">
                  <c:v>2319.0554200000001</c:v>
                </c:pt>
                <c:pt idx="103">
                  <c:v>2391.0688500000001</c:v>
                </c:pt>
                <c:pt idx="104">
                  <c:v>2451.9797400000002</c:v>
                </c:pt>
                <c:pt idx="105">
                  <c:v>2503.6219999999998</c:v>
                </c:pt>
                <c:pt idx="106">
                  <c:v>2547.3609999999999</c:v>
                </c:pt>
                <c:pt idx="107">
                  <c:v>2588.51343</c:v>
                </c:pt>
                <c:pt idx="108">
                  <c:v>2625.011</c:v>
                </c:pt>
                <c:pt idx="109">
                  <c:v>2653.1869999999999</c:v>
                </c:pt>
                <c:pt idx="110">
                  <c:v>2671.9287100000001</c:v>
                </c:pt>
                <c:pt idx="111">
                  <c:v>2682.4252900000001</c:v>
                </c:pt>
                <c:pt idx="112">
                  <c:v>2686.79565</c:v>
                </c:pt>
                <c:pt idx="113">
                  <c:v>2692.4692399999999</c:v>
                </c:pt>
                <c:pt idx="114">
                  <c:v>2695.1381799999999</c:v>
                </c:pt>
                <c:pt idx="115">
                  <c:v>2695.90942</c:v>
                </c:pt>
                <c:pt idx="116">
                  <c:v>2697.5540000000001</c:v>
                </c:pt>
                <c:pt idx="117">
                  <c:v>2701.49487</c:v>
                </c:pt>
                <c:pt idx="118">
                  <c:v>2706.913</c:v>
                </c:pt>
                <c:pt idx="119">
                  <c:v>2711.8125</c:v>
                </c:pt>
                <c:pt idx="120">
                  <c:v>2715.7350000000001</c:v>
                </c:pt>
                <c:pt idx="121">
                  <c:v>2719.09863</c:v>
                </c:pt>
                <c:pt idx="122">
                  <c:v>2721.0092800000002</c:v>
                </c:pt>
                <c:pt idx="123">
                  <c:v>2722.5517599999998</c:v>
                </c:pt>
              </c:numCache>
            </c:numRef>
          </c:val>
          <c:smooth val="0"/>
          <c:extLst>
            <c:ext xmlns:c16="http://schemas.microsoft.com/office/drawing/2014/chart" uri="{C3380CC4-5D6E-409C-BE32-E72D297353CC}">
              <c16:uniqueId val="{00000000-D913-4F13-9953-4AA2CD5F9151}"/>
            </c:ext>
          </c:extLst>
        </c:ser>
        <c:dLbls>
          <c:showLegendKey val="0"/>
          <c:showVal val="0"/>
          <c:showCatName val="0"/>
          <c:showSerName val="0"/>
          <c:showPercent val="0"/>
          <c:showBubbleSize val="0"/>
        </c:dLbls>
        <c:marker val="1"/>
        <c:smooth val="0"/>
        <c:axId val="1887596096"/>
        <c:axId val="1887596576"/>
      </c:lineChart>
      <c:lineChart>
        <c:grouping val="standard"/>
        <c:varyColors val="0"/>
        <c:ser>
          <c:idx val="2"/>
          <c:order val="2"/>
          <c:tx>
            <c:strRef>
              <c:f>'Other data &gt;&gt;&gt;'!$AQ$4</c:f>
              <c:strCache>
                <c:ptCount val="1"/>
                <c:pt idx="0">
                  <c:v>RBM</c:v>
                </c:pt>
              </c:strCache>
              <c:extLst xmlns:c15="http://schemas.microsoft.com/office/drawing/2012/chart"/>
            </c:strRef>
          </c:tx>
          <c:spPr>
            <a:ln w="28575" cap="rnd">
              <a:solidFill>
                <a:schemeClr val="accent3"/>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extLst xmlns:c15="http://schemas.microsoft.com/office/drawing/2012/chart"/>
            </c:numRef>
          </c:cat>
          <c:val>
            <c:numRef>
              <c:f>'Other data &gt;&gt;&gt;'!$AQ$5:$AQ$128</c:f>
              <c:numCache>
                <c:formatCode>0.0</c:formatCode>
                <c:ptCount val="124"/>
                <c:pt idx="0">
                  <c:v>7.056667</c:v>
                </c:pt>
                <c:pt idx="1">
                  <c:v>7.1433330000000002</c:v>
                </c:pt>
                <c:pt idx="2">
                  <c:v>7.1133329999999999</c:v>
                </c:pt>
                <c:pt idx="3">
                  <c:v>7.056667</c:v>
                </c:pt>
                <c:pt idx="4">
                  <c:v>6.9366659999999998</c:v>
                </c:pt>
                <c:pt idx="5">
                  <c:v>6.6133329999999999</c:v>
                </c:pt>
                <c:pt idx="6">
                  <c:v>6.35</c:v>
                </c:pt>
                <c:pt idx="7">
                  <c:v>5.8466670000000001</c:v>
                </c:pt>
                <c:pt idx="8">
                  <c:v>5.5133330000000003</c:v>
                </c:pt>
                <c:pt idx="9">
                  <c:v>5.4366659999999998</c:v>
                </c:pt>
                <c:pt idx="10">
                  <c:v>5.3133340000000002</c:v>
                </c:pt>
                <c:pt idx="11">
                  <c:v>5.2966670000000002</c:v>
                </c:pt>
                <c:pt idx="12">
                  <c:v>5.1733330000000004</c:v>
                </c:pt>
                <c:pt idx="13">
                  <c:v>5.01</c:v>
                </c:pt>
                <c:pt idx="14">
                  <c:v>4.8499999999999996</c:v>
                </c:pt>
                <c:pt idx="15">
                  <c:v>4.806667</c:v>
                </c:pt>
                <c:pt idx="16">
                  <c:v>4.983333</c:v>
                </c:pt>
                <c:pt idx="17">
                  <c:v>5.1033330000000001</c:v>
                </c:pt>
                <c:pt idx="18">
                  <c:v>5.4633330000000004</c:v>
                </c:pt>
                <c:pt idx="19">
                  <c:v>5.5733329999999999</c:v>
                </c:pt>
                <c:pt idx="20">
                  <c:v>5.53</c:v>
                </c:pt>
                <c:pt idx="21">
                  <c:v>5.5033339999999997</c:v>
                </c:pt>
                <c:pt idx="22">
                  <c:v>5.4766659999999998</c:v>
                </c:pt>
                <c:pt idx="23">
                  <c:v>5.35</c:v>
                </c:pt>
                <c:pt idx="24">
                  <c:v>5.3266669999999996</c:v>
                </c:pt>
                <c:pt idx="25">
                  <c:v>5.31</c:v>
                </c:pt>
                <c:pt idx="26">
                  <c:v>5.33</c:v>
                </c:pt>
                <c:pt idx="27">
                  <c:v>5.45</c:v>
                </c:pt>
                <c:pt idx="28">
                  <c:v>5.6233329999999997</c:v>
                </c:pt>
                <c:pt idx="29">
                  <c:v>5.7033329999999998</c:v>
                </c:pt>
                <c:pt idx="30">
                  <c:v>5.8833330000000004</c:v>
                </c:pt>
                <c:pt idx="31">
                  <c:v>5.95</c:v>
                </c:pt>
                <c:pt idx="32">
                  <c:v>5.8566669999999998</c:v>
                </c:pt>
                <c:pt idx="33">
                  <c:v>5.7633330000000003</c:v>
                </c:pt>
                <c:pt idx="34">
                  <c:v>5.7966670000000002</c:v>
                </c:pt>
                <c:pt idx="35">
                  <c:v>5.3866670000000001</c:v>
                </c:pt>
                <c:pt idx="36">
                  <c:v>4.0833329999999997</c:v>
                </c:pt>
                <c:pt idx="37">
                  <c:v>3.6</c:v>
                </c:pt>
                <c:pt idx="38">
                  <c:v>3.576667</c:v>
                </c:pt>
                <c:pt idx="39">
                  <c:v>3.5733329999999999</c:v>
                </c:pt>
                <c:pt idx="40">
                  <c:v>3.6666669999999999</c:v>
                </c:pt>
                <c:pt idx="41">
                  <c:v>3.66</c:v>
                </c:pt>
                <c:pt idx="42">
                  <c:v>3.57</c:v>
                </c:pt>
                <c:pt idx="43">
                  <c:v>3.5066670000000002</c:v>
                </c:pt>
                <c:pt idx="44">
                  <c:v>3.496667</c:v>
                </c:pt>
                <c:pt idx="45">
                  <c:v>3.47</c:v>
                </c:pt>
                <c:pt idx="46">
                  <c:v>3.4</c:v>
                </c:pt>
                <c:pt idx="47">
                  <c:v>3.3666670000000001</c:v>
                </c:pt>
                <c:pt idx="48">
                  <c:v>3.3666670000000001</c:v>
                </c:pt>
                <c:pt idx="49">
                  <c:v>3.38</c:v>
                </c:pt>
                <c:pt idx="50">
                  <c:v>3.3733330000000001</c:v>
                </c:pt>
                <c:pt idx="51">
                  <c:v>3.38</c:v>
                </c:pt>
                <c:pt idx="52">
                  <c:v>3.3666670000000001</c:v>
                </c:pt>
                <c:pt idx="53">
                  <c:v>3.3433329999999999</c:v>
                </c:pt>
                <c:pt idx="54">
                  <c:v>3.3166669999999998</c:v>
                </c:pt>
                <c:pt idx="55">
                  <c:v>3.28</c:v>
                </c:pt>
                <c:pt idx="56">
                  <c:v>3.25</c:v>
                </c:pt>
                <c:pt idx="57">
                  <c:v>3.233333</c:v>
                </c:pt>
                <c:pt idx="58">
                  <c:v>3.213333</c:v>
                </c:pt>
                <c:pt idx="59">
                  <c:v>3.1866669999999999</c:v>
                </c:pt>
                <c:pt idx="60">
                  <c:v>3.1533329999999999</c:v>
                </c:pt>
                <c:pt idx="61">
                  <c:v>3.1066669999999998</c:v>
                </c:pt>
                <c:pt idx="62">
                  <c:v>3.056667</c:v>
                </c:pt>
                <c:pt idx="63">
                  <c:v>3.01</c:v>
                </c:pt>
                <c:pt idx="64">
                  <c:v>2.95</c:v>
                </c:pt>
                <c:pt idx="65">
                  <c:v>2.9033329999999999</c:v>
                </c:pt>
                <c:pt idx="66">
                  <c:v>2.82</c:v>
                </c:pt>
                <c:pt idx="67">
                  <c:v>2.6866669999999999</c:v>
                </c:pt>
                <c:pt idx="68">
                  <c:v>2.6266669999999999</c:v>
                </c:pt>
                <c:pt idx="69">
                  <c:v>2.5866669999999998</c:v>
                </c:pt>
                <c:pt idx="70">
                  <c:v>2.5333329999999998</c:v>
                </c:pt>
                <c:pt idx="71">
                  <c:v>2.516667</c:v>
                </c:pt>
                <c:pt idx="72">
                  <c:v>2.52</c:v>
                </c:pt>
                <c:pt idx="73">
                  <c:v>2.483333</c:v>
                </c:pt>
                <c:pt idx="74">
                  <c:v>2.48</c:v>
                </c:pt>
                <c:pt idx="75">
                  <c:v>2.4933329999999998</c:v>
                </c:pt>
                <c:pt idx="76">
                  <c:v>2.463333</c:v>
                </c:pt>
                <c:pt idx="77">
                  <c:v>2.4366669999999999</c:v>
                </c:pt>
                <c:pt idx="78">
                  <c:v>2.4133330000000002</c:v>
                </c:pt>
                <c:pt idx="79">
                  <c:v>2.3866670000000001</c:v>
                </c:pt>
                <c:pt idx="80">
                  <c:v>2.3566669999999998</c:v>
                </c:pt>
                <c:pt idx="81">
                  <c:v>2.1833330000000002</c:v>
                </c:pt>
                <c:pt idx="82">
                  <c:v>2.1433330000000002</c:v>
                </c:pt>
                <c:pt idx="83">
                  <c:v>2.12</c:v>
                </c:pt>
                <c:pt idx="84">
                  <c:v>2.09</c:v>
                </c:pt>
                <c:pt idx="85">
                  <c:v>2.0733329999999999</c:v>
                </c:pt>
                <c:pt idx="86">
                  <c:v>2.0533329999999999</c:v>
                </c:pt>
                <c:pt idx="87">
                  <c:v>2.02</c:v>
                </c:pt>
                <c:pt idx="88">
                  <c:v>2.0266670000000002</c:v>
                </c:pt>
                <c:pt idx="89">
                  <c:v>2.0833330000000001</c:v>
                </c:pt>
                <c:pt idx="90">
                  <c:v>2.1866669999999999</c:v>
                </c:pt>
                <c:pt idx="91">
                  <c:v>2.3966669999999999</c:v>
                </c:pt>
                <c:pt idx="92">
                  <c:v>2.65</c:v>
                </c:pt>
                <c:pt idx="93">
                  <c:v>2.84</c:v>
                </c:pt>
                <c:pt idx="94">
                  <c:v>3.07</c:v>
                </c:pt>
                <c:pt idx="95">
                  <c:v>3.29</c:v>
                </c:pt>
                <c:pt idx="96">
                  <c:v>3.4733329999999998</c:v>
                </c:pt>
                <c:pt idx="97">
                  <c:v>3.62</c:v>
                </c:pt>
                <c:pt idx="98">
                  <c:v>3.726667</c:v>
                </c:pt>
                <c:pt idx="99">
                  <c:v>3.7859219999999998</c:v>
                </c:pt>
                <c:pt idx="100">
                  <c:v>3.8284349999999998</c:v>
                </c:pt>
                <c:pt idx="101">
                  <c:v>3.8648579999999999</c:v>
                </c:pt>
                <c:pt idx="102">
                  <c:v>3.8515630000000001</c:v>
                </c:pt>
                <c:pt idx="103">
                  <c:v>3.8545720000000001</c:v>
                </c:pt>
                <c:pt idx="104">
                  <c:v>3.8759769999999998</c:v>
                </c:pt>
                <c:pt idx="105">
                  <c:v>3.8847049999999999</c:v>
                </c:pt>
                <c:pt idx="106">
                  <c:v>3.9276810000000002</c:v>
                </c:pt>
                <c:pt idx="107">
                  <c:v>3.9659740000000001</c:v>
                </c:pt>
                <c:pt idx="108">
                  <c:v>3.994157</c:v>
                </c:pt>
                <c:pt idx="109">
                  <c:v>3.9885769999999998</c:v>
                </c:pt>
                <c:pt idx="110">
                  <c:v>3.9548649999999999</c:v>
                </c:pt>
                <c:pt idx="111">
                  <c:v>3.8639320000000001</c:v>
                </c:pt>
                <c:pt idx="112">
                  <c:v>3.81515</c:v>
                </c:pt>
                <c:pt idx="113">
                  <c:v>3.7757390000000002</c:v>
                </c:pt>
                <c:pt idx="114">
                  <c:v>3.7081529999999998</c:v>
                </c:pt>
                <c:pt idx="115">
                  <c:v>3.6617459999999999</c:v>
                </c:pt>
                <c:pt idx="116">
                  <c:v>3.631224</c:v>
                </c:pt>
                <c:pt idx="117">
                  <c:v>3.6009389999999999</c:v>
                </c:pt>
                <c:pt idx="118">
                  <c:v>3.583342</c:v>
                </c:pt>
                <c:pt idx="119">
                  <c:v>3.5717279999999998</c:v>
                </c:pt>
                <c:pt idx="120">
                  <c:v>3.5603449999999999</c:v>
                </c:pt>
                <c:pt idx="121">
                  <c:v>3.5496349999999999</c:v>
                </c:pt>
                <c:pt idx="122">
                  <c:v>3.5396860000000001</c:v>
                </c:pt>
                <c:pt idx="123">
                  <c:v>3.5305460000000002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D913-4F13-9953-4AA2CD5F9151}"/>
            </c:ext>
          </c:extLst>
        </c:ser>
        <c:dLbls>
          <c:showLegendKey val="0"/>
          <c:showVal val="0"/>
          <c:showCatName val="0"/>
          <c:showSerName val="0"/>
          <c:showPercent val="0"/>
          <c:showBubbleSize val="0"/>
        </c:dLbls>
        <c:marker val="1"/>
        <c:smooth val="0"/>
        <c:axId val="916011360"/>
        <c:axId val="916005120"/>
        <c:extLst>
          <c:ext xmlns:c15="http://schemas.microsoft.com/office/drawing/2012/chart" uri="{02D57815-91ED-43cb-92C2-25804820EDAC}">
            <c15:filteredLineSeries>
              <c15:ser>
                <c:idx val="1"/>
                <c:order val="1"/>
                <c:tx>
                  <c:strRef>
                    <c:extLst>
                      <c:ext uri="{02D57815-91ED-43cb-92C2-25804820EDAC}">
                        <c15:formulaRef>
                          <c15:sqref>'Other data &gt;&gt;&gt;'!$AO$4</c15:sqref>
                        </c15:formulaRef>
                      </c:ext>
                    </c:extLst>
                    <c:strCache>
                      <c:ptCount val="1"/>
                      <c:pt idx="0">
                        <c:v>PEDIP_UNADJ/PEDY!</c:v>
                      </c:pt>
                    </c:strCache>
                  </c:strRef>
                </c:tx>
                <c:spPr>
                  <a:ln w="28575" cap="rnd">
                    <a:solidFill>
                      <a:schemeClr val="accent2"/>
                    </a:solidFill>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&gt;&gt;&gt;'!$AO$5:$AO$128</c15:sqref>
                        </c15:formulaRef>
                      </c:ext>
                    </c:extLst>
                    <c:numCache>
                      <c:formatCode>0.0%</c:formatCode>
                      <c:ptCount val="124"/>
                      <c:pt idx="0">
                        <c:v>7.0611222782450508E-2</c:v>
                      </c:pt>
                      <c:pt idx="1">
                        <c:v>7.2534650931165526E-2</c:v>
                      </c:pt>
                      <c:pt idx="2">
                        <c:v>7.0910160847391129E-2</c:v>
                      </c:pt>
                      <c:pt idx="3">
                        <c:v>7.0869058676359259E-2</c:v>
                      </c:pt>
                      <c:pt idx="4">
                        <c:v>7.0080720420526502E-2</c:v>
                      </c:pt>
                      <c:pt idx="5">
                        <c:v>6.8968072101060027E-2</c:v>
                      </c:pt>
                      <c:pt idx="6">
                        <c:v>6.6706294515575845E-2</c:v>
                      </c:pt>
                      <c:pt idx="7">
                        <c:v>6.4570401488076579E-2</c:v>
                      </c:pt>
                      <c:pt idx="8">
                        <c:v>6.2589387687907061E-2</c:v>
                      </c:pt>
                      <c:pt idx="9">
                        <c:v>6.2493955727933953E-2</c:v>
                      </c:pt>
                      <c:pt idx="10">
                        <c:v>6.353843251813672E-2</c:v>
                      </c:pt>
                      <c:pt idx="11">
                        <c:v>6.4733943843795383E-2</c:v>
                      </c:pt>
                      <c:pt idx="12">
                        <c:v>6.3926781042161818E-2</c:v>
                      </c:pt>
                      <c:pt idx="13">
                        <c:v>6.3669910424664466E-2</c:v>
                      </c:pt>
                      <c:pt idx="14">
                        <c:v>6.2666026250526877E-2</c:v>
                      </c:pt>
                      <c:pt idx="15">
                        <c:v>6.3288152731299799E-2</c:v>
                      </c:pt>
                      <c:pt idx="16">
                        <c:v>6.7666690590683989E-2</c:v>
                      </c:pt>
                      <c:pt idx="17">
                        <c:v>7.0765562863981599E-2</c:v>
                      </c:pt>
                      <c:pt idx="18">
                        <c:v>7.5461596476689721E-2</c:v>
                      </c:pt>
                      <c:pt idx="19">
                        <c:v>7.8483745519465242E-2</c:v>
                      </c:pt>
                      <c:pt idx="20">
                        <c:v>8.1156678046974615E-2</c:v>
                      </c:pt>
                      <c:pt idx="21">
                        <c:v>8.2748967105411686E-2</c:v>
                      </c:pt>
                      <c:pt idx="22">
                        <c:v>8.2429829879810262E-2</c:v>
                      </c:pt>
                      <c:pt idx="23">
                        <c:v>8.2623825337384299E-2</c:v>
                      </c:pt>
                      <c:pt idx="24">
                        <c:v>8.2749674616613492E-2</c:v>
                      </c:pt>
                      <c:pt idx="25">
                        <c:v>8.3905438738723193E-2</c:v>
                      </c:pt>
                      <c:pt idx="26">
                        <c:v>8.5561791803452289E-2</c:v>
                      </c:pt>
                      <c:pt idx="27">
                        <c:v>8.9230743315800776E-2</c:v>
                      </c:pt>
                      <c:pt idx="28">
                        <c:v>9.2159548518989262E-2</c:v>
                      </c:pt>
                      <c:pt idx="29">
                        <c:v>9.4986386715396498E-2</c:v>
                      </c:pt>
                      <c:pt idx="30">
                        <c:v>9.7057004473931521E-2</c:v>
                      </c:pt>
                      <c:pt idx="31">
                        <c:v>9.8537894568178172E-2</c:v>
                      </c:pt>
                      <c:pt idx="32">
                        <c:v>9.9443822023047371E-2</c:v>
                      </c:pt>
                      <c:pt idx="33">
                        <c:v>9.5408358222922332E-2</c:v>
                      </c:pt>
                      <c:pt idx="34">
                        <c:v>9.731039874902267E-2</c:v>
                      </c:pt>
                      <c:pt idx="35">
                        <c:v>9.2966920883655157E-2</c:v>
                      </c:pt>
                      <c:pt idx="36">
                        <c:v>7.5258918296892977E-2</c:v>
                      </c:pt>
                      <c:pt idx="37">
                        <c:v>6.7016754188547134E-2</c:v>
                      </c:pt>
                      <c:pt idx="38">
                        <c:v>6.6654497885674305E-2</c:v>
                      </c:pt>
                      <c:pt idx="39">
                        <c:v>6.5283698020270911E-2</c:v>
                      </c:pt>
                      <c:pt idx="40">
                        <c:v>6.2272725552742811E-2</c:v>
                      </c:pt>
                      <c:pt idx="41">
                        <c:v>6.1119304103067006E-2</c:v>
                      </c:pt>
                      <c:pt idx="42">
                        <c:v>5.9721709149119569E-2</c:v>
                      </c:pt>
                      <c:pt idx="43">
                        <c:v>5.9012371456908699E-2</c:v>
                      </c:pt>
                      <c:pt idx="44">
                        <c:v>5.9500923588564805E-2</c:v>
                      </c:pt>
                      <c:pt idx="45">
                        <c:v>5.7440617774286697E-2</c:v>
                      </c:pt>
                      <c:pt idx="46">
                        <c:v>5.5945258612803486E-2</c:v>
                      </c:pt>
                      <c:pt idx="47">
                        <c:v>5.6000760770572811E-2</c:v>
                      </c:pt>
                      <c:pt idx="48">
                        <c:v>5.5361624580661559E-2</c:v>
                      </c:pt>
                      <c:pt idx="49">
                        <c:v>5.4123520514474895E-2</c:v>
                      </c:pt>
                      <c:pt idx="50">
                        <c:v>5.4260021338210639E-2</c:v>
                      </c:pt>
                      <c:pt idx="51">
                        <c:v>5.4192866578599737E-2</c:v>
                      </c:pt>
                      <c:pt idx="52">
                        <c:v>5.3707647628267186E-2</c:v>
                      </c:pt>
                      <c:pt idx="53">
                        <c:v>5.2585861971089234E-2</c:v>
                      </c:pt>
                      <c:pt idx="54">
                        <c:v>5.1264002574261405E-2</c:v>
                      </c:pt>
                      <c:pt idx="55">
                        <c:v>5.0469140396576469E-2</c:v>
                      </c:pt>
                      <c:pt idx="56">
                        <c:v>5.0161576080104575E-2</c:v>
                      </c:pt>
                      <c:pt idx="57">
                        <c:v>4.9238692047977511E-2</c:v>
                      </c:pt>
                      <c:pt idx="58">
                        <c:v>4.9242012740111599E-2</c:v>
                      </c:pt>
                      <c:pt idx="59">
                        <c:v>4.8075859241277427E-2</c:v>
                      </c:pt>
                      <c:pt idx="60">
                        <c:v>4.639677775212294E-2</c:v>
                      </c:pt>
                      <c:pt idx="61">
                        <c:v>4.5120727334119114E-2</c:v>
                      </c:pt>
                      <c:pt idx="62">
                        <c:v>4.3870912514980313E-2</c:v>
                      </c:pt>
                      <c:pt idx="63">
                        <c:v>4.386599843019403E-2</c:v>
                      </c:pt>
                      <c:pt idx="64">
                        <c:v>4.4607388213529844E-2</c:v>
                      </c:pt>
                      <c:pt idx="65">
                        <c:v>4.3946040898587696E-2</c:v>
                      </c:pt>
                      <c:pt idx="66">
                        <c:v>4.3798397701261385E-2</c:v>
                      </c:pt>
                      <c:pt idx="67">
                        <c:v>4.3129241326725125E-2</c:v>
                      </c:pt>
                      <c:pt idx="68">
                        <c:v>4.2369264908494582E-2</c:v>
                      </c:pt>
                      <c:pt idx="69">
                        <c:v>4.1616171193727798E-2</c:v>
                      </c:pt>
                      <c:pt idx="70">
                        <c:v>4.0896320597468533E-2</c:v>
                      </c:pt>
                      <c:pt idx="71">
                        <c:v>4.0450358239508703E-2</c:v>
                      </c:pt>
                      <c:pt idx="72">
                        <c:v>4.0378421900161034E-2</c:v>
                      </c:pt>
                      <c:pt idx="73">
                        <c:v>4.0502845562390789E-2</c:v>
                      </c:pt>
                      <c:pt idx="74">
                        <c:v>4.04248704367643E-2</c:v>
                      </c:pt>
                      <c:pt idx="75">
                        <c:v>4.0303340388847614E-2</c:v>
                      </c:pt>
                      <c:pt idx="76">
                        <c:v>4.0109263844672408E-2</c:v>
                      </c:pt>
                      <c:pt idx="77">
                        <c:v>3.9151753285346362E-2</c:v>
                      </c:pt>
                      <c:pt idx="78">
                        <c:v>3.9231525420944109E-2</c:v>
                      </c:pt>
                      <c:pt idx="79">
                        <c:v>3.9083276062987421E-2</c:v>
                      </c:pt>
                      <c:pt idx="80">
                        <c:v>4.0033755741242877E-2</c:v>
                      </c:pt>
                      <c:pt idx="81">
                        <c:v>3.7447981120268495E-2</c:v>
                      </c:pt>
                      <c:pt idx="82">
                        <c:v>3.6109070128173729E-2</c:v>
                      </c:pt>
                      <c:pt idx="83">
                        <c:v>3.6147221913711509E-2</c:v>
                      </c:pt>
                      <c:pt idx="84">
                        <c:v>3.5071889632196304E-2</c:v>
                      </c:pt>
                      <c:pt idx="85">
                        <c:v>3.4467068592879083E-2</c:v>
                      </c:pt>
                      <c:pt idx="86">
                        <c:v>3.4355189432085001E-2</c:v>
                      </c:pt>
                      <c:pt idx="87">
                        <c:v>3.4089361122462879E-2</c:v>
                      </c:pt>
                      <c:pt idx="88">
                        <c:v>3.4166498689780285E-2</c:v>
                      </c:pt>
                      <c:pt idx="89">
                        <c:v>3.5155164661961801E-2</c:v>
                      </c:pt>
                      <c:pt idx="90">
                        <c:v>3.5837961288660562E-2</c:v>
                      </c:pt>
                      <c:pt idx="91">
                        <c:v>3.658328837909202E-2</c:v>
                      </c:pt>
                      <c:pt idx="92">
                        <c:v>3.9230643618634382E-2</c:v>
                      </c:pt>
                      <c:pt idx="93">
                        <c:v>4.1690467791672833E-2</c:v>
                      </c:pt>
                      <c:pt idx="94">
                        <c:v>4.4650369553927205E-2</c:v>
                      </c:pt>
                      <c:pt idx="95">
                        <c:v>4.6480146423760749E-2</c:v>
                      </c:pt>
                      <c:pt idx="96">
                        <c:v>4.7303941922315414E-2</c:v>
                      </c:pt>
                      <c:pt idx="97">
                        <c:v>4.7443259502324309E-2</c:v>
                      </c:pt>
                      <c:pt idx="98">
                        <c:v>4.8673750759465166E-2</c:v>
                      </c:pt>
                      <c:pt idx="99">
                        <c:v>4.8442285579186055E-2</c:v>
                      </c:pt>
                      <c:pt idx="100">
                        <c:v>4.8960676853981359E-2</c:v>
                      </c:pt>
                      <c:pt idx="101">
                        <c:v>4.9323185932844335E-2</c:v>
                      </c:pt>
                      <c:pt idx="102">
                        <c:v>4.9245820900534608E-2</c:v>
                      </c:pt>
                      <c:pt idx="103">
                        <c:v>4.9362648184271808E-2</c:v>
                      </c:pt>
                      <c:pt idx="104">
                        <c:v>4.9707240368061359E-2</c:v>
                      </c:pt>
                      <c:pt idx="105">
                        <c:v>5.0024308591635813E-2</c:v>
                      </c:pt>
                      <c:pt idx="106">
                        <c:v>5.0649774862834104E-2</c:v>
                      </c:pt>
                      <c:pt idx="107">
                        <c:v>5.1211479249841631E-2</c:v>
                      </c:pt>
                      <c:pt idx="108">
                        <c:v>5.1634131906434962E-2</c:v>
                      </c:pt>
                      <c:pt idx="109">
                        <c:v>5.1745918047964932E-2</c:v>
                      </c:pt>
                      <c:pt idx="110">
                        <c:v>5.160883939087528E-2</c:v>
                      </c:pt>
                      <c:pt idx="111">
                        <c:v>5.0997754380812048E-2</c:v>
                      </c:pt>
                      <c:pt idx="112">
                        <c:v>5.0786975099963098E-2</c:v>
                      </c:pt>
                      <c:pt idx="113">
                        <c:v>5.0628047586118885E-2</c:v>
                      </c:pt>
                      <c:pt idx="114">
                        <c:v>5.0279624807035017E-2</c:v>
                      </c:pt>
                      <c:pt idx="115">
                        <c:v>5.014192125247801E-2</c:v>
                      </c:pt>
                      <c:pt idx="116">
                        <c:v>5.0164997954749442E-2</c:v>
                      </c:pt>
                      <c:pt idx="117">
                        <c:v>5.0193596298367407E-2</c:v>
                      </c:pt>
                      <c:pt idx="118">
                        <c:v>5.037631249484837E-2</c:v>
                      </c:pt>
                      <c:pt idx="119">
                        <c:v>5.062136355769499E-2</c:v>
                      </c:pt>
                      <c:pt idx="120">
                        <c:v>5.0870514914956047E-2</c:v>
                      </c:pt>
                      <c:pt idx="121">
                        <c:v>5.1099198812397301E-2</c:v>
                      </c:pt>
                      <c:pt idx="122">
                        <c:v>5.1377440819123578E-2</c:v>
                      </c:pt>
                      <c:pt idx="123">
                        <c:v>5.1674506985552371E-2</c:v>
                      </c:pt>
                    </c:numCache>
                  </c:numRef>
                </c:val>
                <c:smooth val="0"/>
                <c:extLst>
                  <c:ext xmlns:c16="http://schemas.microsoft.com/office/drawing/2014/chart" uri="{C3380CC4-5D6E-409C-BE32-E72D297353CC}">
                    <c16:uniqueId val="{00000002-D913-4F13-9953-4AA2CD5F915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'Other data &gt;&gt;&gt;'!$AR$4</c15:sqref>
                        </c15:formulaRef>
                      </c:ext>
                    </c:extLst>
                    <c:strCache>
                      <c:ptCount val="1"/>
                      <c:pt idx="0">
                        <c:v>RRH</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xmlns:c15="http://schemas.microsoft.com/office/drawing/2012/chart">
                      <c:ext xmlns:c15="http://schemas.microsoft.com/office/drawing/2012/chart" uri="{02D57815-91ED-43cb-92C2-25804820EDAC}">
                        <c15:formulaRef>
                          <c15:sqref>'Other data &gt;&gt;&gt;'!$AR$5:$AR$128</c15:sqref>
                        </c15:formulaRef>
                      </c:ext>
                    </c:extLst>
                    <c:numCache>
                      <c:formatCode>0.0</c:formatCode>
                      <c:ptCount val="124"/>
                      <c:pt idx="0">
                        <c:v>3.3381090000000002</c:v>
                      </c:pt>
                      <c:pt idx="1">
                        <c:v>3.4089360000000002</c:v>
                      </c:pt>
                      <c:pt idx="2">
                        <c:v>3.1251069999999999</c:v>
                      </c:pt>
                      <c:pt idx="3">
                        <c:v>3.9570259999999999</c:v>
                      </c:pt>
                      <c:pt idx="4">
                        <c:v>3.8239489999999998</c:v>
                      </c:pt>
                      <c:pt idx="5">
                        <c:v>4.1770610000000001</c:v>
                      </c:pt>
                      <c:pt idx="6">
                        <c:v>4.4101819999999998</c:v>
                      </c:pt>
                      <c:pt idx="7">
                        <c:v>3.4463200000000001</c:v>
                      </c:pt>
                      <c:pt idx="8">
                        <c:v>4.407572</c:v>
                      </c:pt>
                      <c:pt idx="9">
                        <c:v>2.9660920000000002</c:v>
                      </c:pt>
                      <c:pt idx="10">
                        <c:v>1.9969460000000001</c:v>
                      </c:pt>
                      <c:pt idx="11">
                        <c:v>1.4136139999999999</c:v>
                      </c:pt>
                      <c:pt idx="12">
                        <c:v>-0.47116780000000003</c:v>
                      </c:pt>
                      <c:pt idx="13">
                        <c:v>0.27644659999999999</c:v>
                      </c:pt>
                      <c:pt idx="14">
                        <c:v>0.88579479999999999</c:v>
                      </c:pt>
                      <c:pt idx="15">
                        <c:v>1.6848970000000001</c:v>
                      </c:pt>
                      <c:pt idx="16">
                        <c:v>2.5849530000000001</c:v>
                      </c:pt>
                      <c:pt idx="17">
                        <c:v>2.9491969999999998</c:v>
                      </c:pt>
                      <c:pt idx="18">
                        <c:v>2.6200649999999999</c:v>
                      </c:pt>
                      <c:pt idx="19">
                        <c:v>2.3125680000000002</c:v>
                      </c:pt>
                      <c:pt idx="20">
                        <c:v>2.6139049999999999</c:v>
                      </c:pt>
                      <c:pt idx="21">
                        <c:v>2.9994969999999999</c:v>
                      </c:pt>
                      <c:pt idx="22">
                        <c:v>3.9579580000000001</c:v>
                      </c:pt>
                      <c:pt idx="23">
                        <c:v>4.536829</c:v>
                      </c:pt>
                      <c:pt idx="24">
                        <c:v>4.7549619999999999</c:v>
                      </c:pt>
                      <c:pt idx="25">
                        <c:v>3.7626189999999999</c:v>
                      </c:pt>
                      <c:pt idx="26">
                        <c:v>3.5849880000000001</c:v>
                      </c:pt>
                      <c:pt idx="27">
                        <c:v>3.5386929999999999</c:v>
                      </c:pt>
                      <c:pt idx="28">
                        <c:v>3.291687</c:v>
                      </c:pt>
                      <c:pt idx="29">
                        <c:v>3.189997</c:v>
                      </c:pt>
                      <c:pt idx="30">
                        <c:v>3.354333</c:v>
                      </c:pt>
                      <c:pt idx="31">
                        <c:v>3.501979</c:v>
                      </c:pt>
                      <c:pt idx="32">
                        <c:v>3.8883350000000001</c:v>
                      </c:pt>
                      <c:pt idx="33">
                        <c:v>4.8367579999999997</c:v>
                      </c:pt>
                      <c:pt idx="34">
                        <c:v>5.9534979999999997</c:v>
                      </c:pt>
                      <c:pt idx="35">
                        <c:v>7.2612490000000003</c:v>
                      </c:pt>
                      <c:pt idx="36">
                        <c:v>7.6574989999999996</c:v>
                      </c:pt>
                      <c:pt idx="37">
                        <c:v>7.8162409999999998</c:v>
                      </c:pt>
                      <c:pt idx="38">
                        <c:v>7.2828660000000003</c:v>
                      </c:pt>
                      <c:pt idx="39">
                        <c:v>5.3359730000000001</c:v>
                      </c:pt>
                      <c:pt idx="40">
                        <c:v>3.213009</c:v>
                      </c:pt>
                      <c:pt idx="41">
                        <c:v>1.8075909999999999</c:v>
                      </c:pt>
                      <c:pt idx="42">
                        <c:v>1.57511</c:v>
                      </c:pt>
                      <c:pt idx="43">
                        <c:v>2.1210420000000001</c:v>
                      </c:pt>
                      <c:pt idx="44">
                        <c:v>3.1309689999999999</c:v>
                      </c:pt>
                      <c:pt idx="45">
                        <c:v>3.6788430000000001</c:v>
                      </c:pt>
                      <c:pt idx="46">
                        <c:v>3.8427660000000001</c:v>
                      </c:pt>
                      <c:pt idx="47">
                        <c:v>3.8691149999999999</c:v>
                      </c:pt>
                      <c:pt idx="48">
                        <c:v>3.6694939999999998</c:v>
                      </c:pt>
                      <c:pt idx="49">
                        <c:v>3.5022139999999999</c:v>
                      </c:pt>
                      <c:pt idx="50">
                        <c:v>3.2278790000000002</c:v>
                      </c:pt>
                      <c:pt idx="51">
                        <c:v>3.2480609999999999</c:v>
                      </c:pt>
                      <c:pt idx="52">
                        <c:v>3.1298379999999999</c:v>
                      </c:pt>
                      <c:pt idx="53">
                        <c:v>3.0235859999999999</c:v>
                      </c:pt>
                      <c:pt idx="54">
                        <c:v>2.924366</c:v>
                      </c:pt>
                      <c:pt idx="55">
                        <c:v>2.557884</c:v>
                      </c:pt>
                      <c:pt idx="56">
                        <c:v>2.1613030000000002</c:v>
                      </c:pt>
                      <c:pt idx="57">
                        <c:v>1.678939</c:v>
                      </c:pt>
                      <c:pt idx="58">
                        <c:v>1.2543979999999999</c:v>
                      </c:pt>
                      <c:pt idx="59">
                        <c:v>1.0457240000000001</c:v>
                      </c:pt>
                      <c:pt idx="60">
                        <c:v>1.1236740000000001</c:v>
                      </c:pt>
                      <c:pt idx="61">
                        <c:v>1.4751540000000001</c:v>
                      </c:pt>
                      <c:pt idx="62">
                        <c:v>1.769139</c:v>
                      </c:pt>
                      <c:pt idx="63">
                        <c:v>1.6754610000000001</c:v>
                      </c:pt>
                      <c:pt idx="64">
                        <c:v>1.374957</c:v>
                      </c:pt>
                      <c:pt idx="65">
                        <c:v>1.006105</c:v>
                      </c:pt>
                      <c:pt idx="66">
                        <c:v>0.88910480000000003</c:v>
                      </c:pt>
                      <c:pt idx="67">
                        <c:v>1.0593159999999999</c:v>
                      </c:pt>
                      <c:pt idx="68">
                        <c:v>1.3241339999999999</c:v>
                      </c:pt>
                      <c:pt idx="69">
                        <c:v>1.5133179999999999</c:v>
                      </c:pt>
                      <c:pt idx="70">
                        <c:v>1.4638960000000001</c:v>
                      </c:pt>
                      <c:pt idx="71">
                        <c:v>1.3496030000000001</c:v>
                      </c:pt>
                      <c:pt idx="72">
                        <c:v>1.3894839999999999</c:v>
                      </c:pt>
                      <c:pt idx="73">
                        <c:v>1.458421</c:v>
                      </c:pt>
                      <c:pt idx="74">
                        <c:v>1.609961</c:v>
                      </c:pt>
                      <c:pt idx="75">
                        <c:v>1.761144</c:v>
                      </c:pt>
                      <c:pt idx="76">
                        <c:v>1.8623700000000001</c:v>
                      </c:pt>
                      <c:pt idx="77">
                        <c:v>2.0572249999999999</c:v>
                      </c:pt>
                      <c:pt idx="78">
                        <c:v>2.1744219999999999</c:v>
                      </c:pt>
                      <c:pt idx="79">
                        <c:v>2.1946659999999998</c:v>
                      </c:pt>
                      <c:pt idx="80">
                        <c:v>2.2208199999999998</c:v>
                      </c:pt>
                      <c:pt idx="81">
                        <c:v>1.790834</c:v>
                      </c:pt>
                      <c:pt idx="82">
                        <c:v>1.825383</c:v>
                      </c:pt>
                      <c:pt idx="83">
                        <c:v>1.4965710000000001</c:v>
                      </c:pt>
                      <c:pt idx="84">
                        <c:v>0.643316</c:v>
                      </c:pt>
                      <c:pt idx="85">
                        <c:v>0.21055380000000001</c:v>
                      </c:pt>
                      <c:pt idx="86">
                        <c:v>-0.2926684</c:v>
                      </c:pt>
                      <c:pt idx="87">
                        <c:v>7.1468589999999999E-2</c:v>
                      </c:pt>
                      <c:pt idx="88">
                        <c:v>0.35517169999999998</c:v>
                      </c:pt>
                      <c:pt idx="89">
                        <c:v>0.1072531</c:v>
                      </c:pt>
                      <c:pt idx="90">
                        <c:v>7.9841789999999996E-2</c:v>
                      </c:pt>
                      <c:pt idx="91">
                        <c:v>-0.2085581</c:v>
                      </c:pt>
                      <c:pt idx="92">
                        <c:v>0.45740710000000001</c:v>
                      </c:pt>
                      <c:pt idx="93">
                        <c:v>1.8538269999999999</c:v>
                      </c:pt>
                      <c:pt idx="94">
                        <c:v>2.8465029999999998</c:v>
                      </c:pt>
                      <c:pt idx="95">
                        <c:v>3.619027</c:v>
                      </c:pt>
                      <c:pt idx="96">
                        <c:v>4.1255199999999999</c:v>
                      </c:pt>
                      <c:pt idx="97">
                        <c:v>3.892916</c:v>
                      </c:pt>
                      <c:pt idx="98">
                        <c:v>3.4092020000000001</c:v>
                      </c:pt>
                      <c:pt idx="99">
                        <c:v>3.9060549999999998</c:v>
                      </c:pt>
                      <c:pt idx="100">
                        <c:v>3.201562</c:v>
                      </c:pt>
                      <c:pt idx="101">
                        <c:v>3.2268750000000002</c:v>
                      </c:pt>
                      <c:pt idx="102">
                        <c:v>2.817809</c:v>
                      </c:pt>
                      <c:pt idx="103">
                        <c:v>2.2165170000000001</c:v>
                      </c:pt>
                      <c:pt idx="104">
                        <c:v>2.1410670000000001</c:v>
                      </c:pt>
                      <c:pt idx="105">
                        <c:v>2.106522</c:v>
                      </c:pt>
                      <c:pt idx="106">
                        <c:v>2.1804600000000001</c:v>
                      </c:pt>
                      <c:pt idx="107">
                        <c:v>2.2163529999999998</c:v>
                      </c:pt>
                      <c:pt idx="108">
                        <c:v>2.2235209999999999</c:v>
                      </c:pt>
                      <c:pt idx="109">
                        <c:v>2.1362429999999999</c:v>
                      </c:pt>
                      <c:pt idx="110">
                        <c:v>2.0462310000000001</c:v>
                      </c:pt>
                      <c:pt idx="111">
                        <c:v>1.941562</c:v>
                      </c:pt>
                      <c:pt idx="112">
                        <c:v>1.8806350000000001</c:v>
                      </c:pt>
                      <c:pt idx="113">
                        <c:v>1.83561</c:v>
                      </c:pt>
                      <c:pt idx="114">
                        <c:v>1.8101389999999999</c:v>
                      </c:pt>
                      <c:pt idx="115">
                        <c:v>1.8142240000000001</c:v>
                      </c:pt>
                      <c:pt idx="116">
                        <c:v>1.8284130000000001</c:v>
                      </c:pt>
                      <c:pt idx="117">
                        <c:v>1.8431789999999999</c:v>
                      </c:pt>
                      <c:pt idx="118">
                        <c:v>1.8683909999999999</c:v>
                      </c:pt>
                      <c:pt idx="119">
                        <c:v>1.8939919999999999</c:v>
                      </c:pt>
                      <c:pt idx="120">
                        <c:v>1.910069</c:v>
                      </c:pt>
                      <c:pt idx="121">
                        <c:v>1.930177</c:v>
                      </c:pt>
                      <c:pt idx="122">
                        <c:v>1.9406920000000001</c:v>
                      </c:pt>
                      <c:pt idx="123">
                        <c:v>1.9416310000000001</c:v>
                      </c:pt>
                    </c:numCache>
                  </c:numRef>
                </c:val>
                <c:smooth val="0"/>
                <c:extLst xmlns:c15="http://schemas.microsoft.com/office/drawing/2012/chart">
                  <c:ext xmlns:c16="http://schemas.microsoft.com/office/drawing/2014/chart" uri="{C3380CC4-5D6E-409C-BE32-E72D297353CC}">
                    <c16:uniqueId val="{00000001-D913-4F13-9953-4AA2CD5F9151}"/>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91600512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11360"/>
        <c:crosses val="max"/>
        <c:crossBetween val="between"/>
      </c:valAx>
      <c:catAx>
        <c:axId val="916011360"/>
        <c:scaling>
          <c:orientation val="minMax"/>
        </c:scaling>
        <c:delete val="1"/>
        <c:axPos val="b"/>
        <c:numFmt formatCode="General" sourceLinked="1"/>
        <c:majorTickMark val="out"/>
        <c:minorTickMark val="none"/>
        <c:tickLblPos val="nextTo"/>
        <c:crossAx val="916005120"/>
        <c:crosses val="autoZero"/>
        <c:auto val="1"/>
        <c:lblAlgn val="ctr"/>
        <c:lblOffset val="100"/>
        <c:noMultiLvlLbl val="0"/>
      </c:catAx>
      <c:spPr>
        <a:noFill/>
        <a:ln>
          <a:noFill/>
        </a:ln>
        <a:effectLst/>
      </c:spPr>
    </c:plotArea>
    <c:legend>
      <c:legendPos val="b"/>
      <c:layout>
        <c:manualLayout>
          <c:xMode val="edge"/>
          <c:yMode val="edge"/>
          <c:x val="0.45016458236838042"/>
          <c:y val="0.12019955038407645"/>
          <c:w val="0.34349276928619221"/>
          <c:h val="0.1849460640544543"/>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5.6882372814666881E-4"/>
          <c:y val="1.099085585361178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1"/>
          <c:order val="0"/>
          <c:tx>
            <c:strRef>
              <c:f>'Other data &gt;&gt;&gt;'!$AM$4</c:f>
              <c:strCache>
                <c:ptCount val="1"/>
                <c:pt idx="0">
                  <c:v>REPO</c:v>
                </c:pt>
              </c:strCache>
            </c:strRef>
          </c:tx>
          <c:spPr>
            <a:ln w="28575" cap="rnd">
              <a:solidFill>
                <a:schemeClr val="accent2"/>
              </a:solidFill>
              <a:round/>
            </a:ln>
            <a:effectLst/>
          </c:spPr>
          <c:marker>
            <c:symbol val="none"/>
          </c:marker>
          <c:cat>
            <c:numRef>
              <c:f>'Other data &gt;&gt;&gt;'!$AH$69:$AH$116</c:f>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f>'Other data &gt;&gt;&gt;'!$AM$69:$AM$116</c:f>
              <c:numCache>
                <c:formatCode>#,##0</c:formatCode>
                <c:ptCount val="48"/>
                <c:pt idx="0">
                  <c:v>2110</c:v>
                </c:pt>
                <c:pt idx="1">
                  <c:v>1890</c:v>
                </c:pt>
                <c:pt idx="2">
                  <c:v>1860</c:v>
                </c:pt>
                <c:pt idx="3">
                  <c:v>1800</c:v>
                </c:pt>
                <c:pt idx="4">
                  <c:v>1880</c:v>
                </c:pt>
                <c:pt idx="5">
                  <c:v>1800</c:v>
                </c:pt>
                <c:pt idx="6">
                  <c:v>1950</c:v>
                </c:pt>
                <c:pt idx="7">
                  <c:v>1790</c:v>
                </c:pt>
                <c:pt idx="8">
                  <c:v>1910</c:v>
                </c:pt>
                <c:pt idx="9">
                  <c:v>1680</c:v>
                </c:pt>
                <c:pt idx="10">
                  <c:v>1690</c:v>
                </c:pt>
                <c:pt idx="11">
                  <c:v>1690</c:v>
                </c:pt>
                <c:pt idx="12">
                  <c:v>1980</c:v>
                </c:pt>
                <c:pt idx="13">
                  <c:v>1920</c:v>
                </c:pt>
                <c:pt idx="14">
                  <c:v>2130</c:v>
                </c:pt>
                <c:pt idx="15">
                  <c:v>1990</c:v>
                </c:pt>
                <c:pt idx="16">
                  <c:v>1710</c:v>
                </c:pt>
                <c:pt idx="17">
                  <c:v>220</c:v>
                </c:pt>
                <c:pt idx="18">
                  <c:v>370</c:v>
                </c:pt>
                <c:pt idx="19">
                  <c:v>330</c:v>
                </c:pt>
                <c:pt idx="20">
                  <c:v>380</c:v>
                </c:pt>
                <c:pt idx="21">
                  <c:v>450</c:v>
                </c:pt>
                <c:pt idx="22">
                  <c:v>730</c:v>
                </c:pt>
                <c:pt idx="23">
                  <c:v>720</c:v>
                </c:pt>
                <c:pt idx="24">
                  <c:v>1040</c:v>
                </c:pt>
                <c:pt idx="25">
                  <c:v>1180</c:v>
                </c:pt>
                <c:pt idx="26">
                  <c:v>1280</c:v>
                </c:pt>
                <c:pt idx="27">
                  <c:v>1090</c:v>
                </c:pt>
                <c:pt idx="28">
                  <c:v>1260</c:v>
                </c:pt>
                <c:pt idx="29">
                  <c:v>1220</c:v>
                </c:pt>
                <c:pt idx="30">
                  <c:v>1190</c:v>
                </c:pt>
                <c:pt idx="31">
                  <c:v>1180</c:v>
                </c:pt>
                <c:pt idx="32">
                  <c:v>1540</c:v>
                </c:pt>
                <c:pt idx="33">
                  <c:v>1690</c:v>
                </c:pt>
                <c:pt idx="34">
                  <c:v>1831.4387200000001</c:v>
                </c:pt>
                <c:pt idx="35">
                  <c:v>1999.71362</c:v>
                </c:pt>
                <c:pt idx="36">
                  <c:v>2123.75513</c:v>
                </c:pt>
                <c:pt idx="37">
                  <c:v>2231.1022899999998</c:v>
                </c:pt>
                <c:pt idx="38">
                  <c:v>2319.0554200000001</c:v>
                </c:pt>
                <c:pt idx="39">
                  <c:v>2391.0688500000001</c:v>
                </c:pt>
                <c:pt idx="40">
                  <c:v>2451.9797400000002</c:v>
                </c:pt>
                <c:pt idx="41">
                  <c:v>2503.6219999999998</c:v>
                </c:pt>
                <c:pt idx="42">
                  <c:v>2547.3609999999999</c:v>
                </c:pt>
                <c:pt idx="43">
                  <c:v>2588.51343</c:v>
                </c:pt>
                <c:pt idx="44">
                  <c:v>2625.011</c:v>
                </c:pt>
                <c:pt idx="45">
                  <c:v>2653.1869999999999</c:v>
                </c:pt>
                <c:pt idx="46">
                  <c:v>2671.9287100000001</c:v>
                </c:pt>
                <c:pt idx="47">
                  <c:v>2682.4252900000001</c:v>
                </c:pt>
              </c:numCache>
            </c:numRef>
          </c:val>
          <c:smooth val="0"/>
          <c:extLst xmlns:c15="http://schemas.microsoft.com/office/drawing/2012/chart">
            <c:ext xmlns:c16="http://schemas.microsoft.com/office/drawing/2014/chart" uri="{C3380CC4-5D6E-409C-BE32-E72D297353CC}">
              <c16:uniqueId val="{00000002-CBCD-4C5F-B111-E1D51C20D554}"/>
            </c:ext>
          </c:extLst>
        </c:ser>
        <c:dLbls>
          <c:showLegendKey val="0"/>
          <c:showVal val="0"/>
          <c:showCatName val="0"/>
          <c:showSerName val="0"/>
          <c:showPercent val="0"/>
          <c:showBubbleSize val="0"/>
        </c:dLbls>
        <c:marker val="1"/>
        <c:smooth val="0"/>
        <c:axId val="1887596096"/>
        <c:axId val="1887596576"/>
        <c:extLst/>
      </c:lineChart>
      <c:lineChart>
        <c:grouping val="standard"/>
        <c:varyColors val="0"/>
        <c:ser>
          <c:idx val="0"/>
          <c:order val="3"/>
          <c:tx>
            <c:strRef>
              <c:f>'Other data &gt;&gt;&gt;'!$AP$4</c:f>
              <c:strCache>
                <c:ptCount val="1"/>
                <c:pt idx="0">
                  <c:v>UPILO</c:v>
                </c:pt>
              </c:strCache>
            </c:strRef>
          </c:tx>
          <c:spPr>
            <a:ln w="28575" cap="rnd">
              <a:solidFill>
                <a:schemeClr val="accent1"/>
              </a:solidFill>
              <a:round/>
            </a:ln>
            <a:effectLst/>
          </c:spPr>
          <c:marker>
            <c:symbol val="none"/>
          </c:marker>
          <c:cat>
            <c:numRef>
              <c:f>'Other data &gt;&gt;&gt;'!$AH$69:$AH$116</c:f>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f>'Other data &gt;&gt;&gt;'!$AP$69:$AP$116</c:f>
              <c:numCache>
                <c:formatCode>0.0</c:formatCode>
                <c:ptCount val="48"/>
                <c:pt idx="0">
                  <c:v>5.0999999999999996</c:v>
                </c:pt>
                <c:pt idx="1">
                  <c:v>4.9000000000000004</c:v>
                </c:pt>
                <c:pt idx="2">
                  <c:v>4.8</c:v>
                </c:pt>
                <c:pt idx="3">
                  <c:v>4.7</c:v>
                </c:pt>
                <c:pt idx="4">
                  <c:v>4.5999999999999996</c:v>
                </c:pt>
                <c:pt idx="5">
                  <c:v>4.4000000000000004</c:v>
                </c:pt>
                <c:pt idx="6">
                  <c:v>4.3</c:v>
                </c:pt>
                <c:pt idx="7">
                  <c:v>4.4000000000000004</c:v>
                </c:pt>
                <c:pt idx="8">
                  <c:v>4.2</c:v>
                </c:pt>
                <c:pt idx="9">
                  <c:v>4</c:v>
                </c:pt>
                <c:pt idx="10">
                  <c:v>4.0999999999999996</c:v>
                </c:pt>
                <c:pt idx="11">
                  <c:v>4</c:v>
                </c:pt>
                <c:pt idx="12">
                  <c:v>3.8</c:v>
                </c:pt>
                <c:pt idx="13">
                  <c:v>3.9</c:v>
                </c:pt>
                <c:pt idx="14">
                  <c:v>3.9</c:v>
                </c:pt>
                <c:pt idx="15">
                  <c:v>3.7</c:v>
                </c:pt>
                <c:pt idx="16">
                  <c:v>4.0999999999999996</c:v>
                </c:pt>
                <c:pt idx="17">
                  <c:v>4.0999999999999996</c:v>
                </c:pt>
                <c:pt idx="18">
                  <c:v>5</c:v>
                </c:pt>
                <c:pt idx="19">
                  <c:v>5.3</c:v>
                </c:pt>
                <c:pt idx="20">
                  <c:v>4.9000000000000004</c:v>
                </c:pt>
                <c:pt idx="21">
                  <c:v>4.7</c:v>
                </c:pt>
                <c:pt idx="22">
                  <c:v>4.4000000000000004</c:v>
                </c:pt>
                <c:pt idx="23">
                  <c:v>4.2</c:v>
                </c:pt>
                <c:pt idx="24">
                  <c:v>3.8</c:v>
                </c:pt>
                <c:pt idx="25">
                  <c:v>3.8</c:v>
                </c:pt>
                <c:pt idx="26">
                  <c:v>3.7</c:v>
                </c:pt>
                <c:pt idx="27">
                  <c:v>3.9</c:v>
                </c:pt>
                <c:pt idx="28">
                  <c:v>4</c:v>
                </c:pt>
                <c:pt idx="29">
                  <c:v>4.2</c:v>
                </c:pt>
                <c:pt idx="30">
                  <c:v>4.0999999999999996</c:v>
                </c:pt>
                <c:pt idx="31">
                  <c:v>3.9</c:v>
                </c:pt>
                <c:pt idx="32">
                  <c:v>4.3</c:v>
                </c:pt>
                <c:pt idx="33">
                  <c:v>4.2</c:v>
                </c:pt>
                <c:pt idx="34">
                  <c:v>4.3</c:v>
                </c:pt>
                <c:pt idx="35">
                  <c:v>4.3913159999999998</c:v>
                </c:pt>
                <c:pt idx="36">
                  <c:v>4.3912899999999997</c:v>
                </c:pt>
                <c:pt idx="37">
                  <c:v>4.3913080000000004</c:v>
                </c:pt>
                <c:pt idx="38">
                  <c:v>4.3817589999999997</c:v>
                </c:pt>
                <c:pt idx="39">
                  <c:v>4.3626880000000003</c:v>
                </c:pt>
                <c:pt idx="40">
                  <c:v>4.3340810000000003</c:v>
                </c:pt>
                <c:pt idx="41">
                  <c:v>4.3054309999999996</c:v>
                </c:pt>
                <c:pt idx="42">
                  <c:v>4.2768110000000004</c:v>
                </c:pt>
                <c:pt idx="43">
                  <c:v>4.2481679999999997</c:v>
                </c:pt>
                <c:pt idx="44">
                  <c:v>4.2195299999999998</c:v>
                </c:pt>
                <c:pt idx="45">
                  <c:v>4.1880220000000001</c:v>
                </c:pt>
                <c:pt idx="46">
                  <c:v>4.1564769999999998</c:v>
                </c:pt>
                <c:pt idx="47">
                  <c:v>4.1249279999999997</c:v>
                </c:pt>
              </c:numCache>
            </c:numRef>
          </c:val>
          <c:smooth val="0"/>
          <c:extLst>
            <c:ext xmlns:c16="http://schemas.microsoft.com/office/drawing/2014/chart" uri="{C3380CC4-5D6E-409C-BE32-E72D297353CC}">
              <c16:uniqueId val="{00000005-CBCD-4C5F-B111-E1D51C20D554}"/>
            </c:ext>
          </c:extLst>
        </c:ser>
        <c:dLbls>
          <c:showLegendKey val="0"/>
          <c:showVal val="0"/>
          <c:showCatName val="0"/>
          <c:showSerName val="0"/>
          <c:showPercent val="0"/>
          <c:showBubbleSize val="0"/>
        </c:dLbls>
        <c:marker val="1"/>
        <c:smooth val="0"/>
        <c:axId val="202273247"/>
        <c:axId val="202290047"/>
        <c:extLst>
          <c:ext xmlns:c15="http://schemas.microsoft.com/office/drawing/2012/chart" uri="{02D57815-91ED-43cb-92C2-25804820EDAC}">
            <c15:filteredLineSeries>
              <c15:ser>
                <c:idx val="3"/>
                <c:order val="1"/>
                <c:tx>
                  <c:strRef>
                    <c:extLst>
                      <c:ext uri="{02D57815-91ED-43cb-92C2-25804820EDAC}">
                        <c15:formulaRef>
                          <c15:sqref>'Other data &gt;&gt;&gt;'!$AQ$4</c15:sqref>
                        </c15:formulaRef>
                      </c:ext>
                    </c:extLst>
                    <c:strCache>
                      <c:ptCount val="1"/>
                      <c:pt idx="0">
                        <c:v>RBM</c:v>
                      </c:pt>
                    </c:strCache>
                  </c:strRef>
                </c:tx>
                <c:spPr>
                  <a:ln w="28575" cap="rnd">
                    <a:solidFill>
                      <a:schemeClr val="accent4"/>
                    </a:solidFill>
                    <a:round/>
                  </a:ln>
                  <a:effectLst/>
                </c:spPr>
                <c:marker>
                  <c:symbol val="none"/>
                </c:marker>
                <c:cat>
                  <c:numRef>
                    <c:extLst>
                      <c:ex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c:ext uri="{02D57815-91ED-43cb-92C2-25804820EDAC}">
                        <c15:formulaRef>
                          <c15:sqref>'Other data &gt;&gt;&gt;'!$AQ$69:$AQ$116</c15:sqref>
                        </c15:formulaRef>
                      </c:ext>
                    </c:extLst>
                    <c:numCache>
                      <c:formatCode>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c:ext xmlns:c16="http://schemas.microsoft.com/office/drawing/2014/chart" uri="{C3380CC4-5D6E-409C-BE32-E72D297353CC}">
                    <c16:uniqueId val="{00000003-CBCD-4C5F-B111-E1D51C20D554}"/>
                  </c:ext>
                </c:extLst>
              </c15:ser>
            </c15:filteredLineSeries>
            <c15:filteredLineSeries>
              <c15:ser>
                <c:idx val="4"/>
                <c:order val="2"/>
                <c:tx>
                  <c:strRef>
                    <c:extLst xmlns:c15="http://schemas.microsoft.com/office/drawing/2012/chart">
                      <c:ext xmlns:c15="http://schemas.microsoft.com/office/drawing/2012/chart" uri="{02D57815-91ED-43cb-92C2-25804820EDAC}">
                        <c15:formulaRef>
                          <c15:sqref>'Other data &gt;&gt;&gt;'!$AR$4</c15:sqref>
                        </c15:formulaRef>
                      </c:ext>
                    </c:extLst>
                    <c:strCache>
                      <c:ptCount val="1"/>
                      <c:pt idx="0">
                        <c:v>RRH</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xmlns:c15="http://schemas.microsoft.com/office/drawing/2012/chart">
                      <c:ext xmlns:c15="http://schemas.microsoft.com/office/drawing/2012/chart" uri="{02D57815-91ED-43cb-92C2-25804820EDAC}">
                        <c15:formulaRef>
                          <c15:sqref>'Other data &gt;&gt;&gt;'!$AR$69:$AR$116</c15:sqref>
                        </c15:formulaRef>
                      </c:ext>
                    </c:extLst>
                    <c:numCache>
                      <c:formatCode>0.0</c:formatCode>
                      <c:ptCount val="48"/>
                      <c:pt idx="0">
                        <c:v>1.374957</c:v>
                      </c:pt>
                      <c:pt idx="1">
                        <c:v>1.006105</c:v>
                      </c:pt>
                      <c:pt idx="2">
                        <c:v>0.88910480000000003</c:v>
                      </c:pt>
                      <c:pt idx="3">
                        <c:v>1.0593159999999999</c:v>
                      </c:pt>
                      <c:pt idx="4">
                        <c:v>1.3241339999999999</c:v>
                      </c:pt>
                      <c:pt idx="5">
                        <c:v>1.5133179999999999</c:v>
                      </c:pt>
                      <c:pt idx="6">
                        <c:v>1.4638960000000001</c:v>
                      </c:pt>
                      <c:pt idx="7">
                        <c:v>1.3496030000000001</c:v>
                      </c:pt>
                      <c:pt idx="8">
                        <c:v>1.3894839999999999</c:v>
                      </c:pt>
                      <c:pt idx="9">
                        <c:v>1.458421</c:v>
                      </c:pt>
                      <c:pt idx="10">
                        <c:v>1.609961</c:v>
                      </c:pt>
                      <c:pt idx="11">
                        <c:v>1.761144</c:v>
                      </c:pt>
                      <c:pt idx="12">
                        <c:v>1.8623700000000001</c:v>
                      </c:pt>
                      <c:pt idx="13">
                        <c:v>2.0572249999999999</c:v>
                      </c:pt>
                      <c:pt idx="14">
                        <c:v>2.1744219999999999</c:v>
                      </c:pt>
                      <c:pt idx="15">
                        <c:v>2.1946659999999998</c:v>
                      </c:pt>
                      <c:pt idx="16">
                        <c:v>2.2208199999999998</c:v>
                      </c:pt>
                      <c:pt idx="17">
                        <c:v>1.790834</c:v>
                      </c:pt>
                      <c:pt idx="18">
                        <c:v>1.825383</c:v>
                      </c:pt>
                      <c:pt idx="19">
                        <c:v>1.4965710000000001</c:v>
                      </c:pt>
                      <c:pt idx="20">
                        <c:v>0.643316</c:v>
                      </c:pt>
                      <c:pt idx="21">
                        <c:v>0.21055380000000001</c:v>
                      </c:pt>
                      <c:pt idx="22">
                        <c:v>-0.2926684</c:v>
                      </c:pt>
                      <c:pt idx="23">
                        <c:v>7.1468589999999999E-2</c:v>
                      </c:pt>
                      <c:pt idx="24">
                        <c:v>0.35517169999999998</c:v>
                      </c:pt>
                      <c:pt idx="25">
                        <c:v>0.1072531</c:v>
                      </c:pt>
                      <c:pt idx="26">
                        <c:v>7.9841789999999996E-2</c:v>
                      </c:pt>
                      <c:pt idx="27">
                        <c:v>-0.2085581</c:v>
                      </c:pt>
                      <c:pt idx="28">
                        <c:v>0.45740710000000001</c:v>
                      </c:pt>
                      <c:pt idx="29">
                        <c:v>1.8538269999999999</c:v>
                      </c:pt>
                      <c:pt idx="30">
                        <c:v>2.8465029999999998</c:v>
                      </c:pt>
                      <c:pt idx="31">
                        <c:v>3.619027</c:v>
                      </c:pt>
                      <c:pt idx="32">
                        <c:v>4.1255199999999999</c:v>
                      </c:pt>
                      <c:pt idx="33">
                        <c:v>3.892916</c:v>
                      </c:pt>
                      <c:pt idx="34">
                        <c:v>3.4092020000000001</c:v>
                      </c:pt>
                      <c:pt idx="35">
                        <c:v>3.9060549999999998</c:v>
                      </c:pt>
                      <c:pt idx="36">
                        <c:v>3.201562</c:v>
                      </c:pt>
                      <c:pt idx="37">
                        <c:v>3.2268750000000002</c:v>
                      </c:pt>
                      <c:pt idx="38">
                        <c:v>2.817809</c:v>
                      </c:pt>
                      <c:pt idx="39">
                        <c:v>2.2165170000000001</c:v>
                      </c:pt>
                      <c:pt idx="40">
                        <c:v>2.1410670000000001</c:v>
                      </c:pt>
                      <c:pt idx="41">
                        <c:v>2.106522</c:v>
                      </c:pt>
                      <c:pt idx="42">
                        <c:v>2.1804600000000001</c:v>
                      </c:pt>
                      <c:pt idx="43">
                        <c:v>2.2163529999999998</c:v>
                      </c:pt>
                      <c:pt idx="44">
                        <c:v>2.2235209999999999</c:v>
                      </c:pt>
                      <c:pt idx="45">
                        <c:v>2.1362429999999999</c:v>
                      </c:pt>
                      <c:pt idx="46">
                        <c:v>2.0462310000000001</c:v>
                      </c:pt>
                      <c:pt idx="47">
                        <c:v>1.941562</c:v>
                      </c:pt>
                    </c:numCache>
                  </c:numRef>
                </c:val>
                <c:smooth val="0"/>
                <c:extLst xmlns:c15="http://schemas.microsoft.com/office/drawing/2012/chart">
                  <c:ext xmlns:c16="http://schemas.microsoft.com/office/drawing/2014/chart" uri="{C3380CC4-5D6E-409C-BE32-E72D297353CC}">
                    <c16:uniqueId val="{00000004-CBCD-4C5F-B111-E1D51C20D554}"/>
                  </c:ext>
                </c:extLst>
              </c15:ser>
            </c15:filteredLineSeries>
            <c15:filteredLineSeries>
              <c15:ser>
                <c:idx val="2"/>
                <c:order val="4"/>
                <c:tx>
                  <c:strRef>
                    <c:extLst xmlns:c15="http://schemas.microsoft.com/office/drawing/2012/chart">
                      <c:ext xmlns:c15="http://schemas.microsoft.com/office/drawing/2012/chart" uri="{02D57815-91ED-43cb-92C2-25804820EDAC}">
                        <c15:formulaRef>
                          <c15:sqref>'Other data &gt;&gt;&gt;'!$AO$4</c15:sqref>
                        </c15:formulaRef>
                      </c:ext>
                    </c:extLst>
                    <c:strCache>
                      <c:ptCount val="1"/>
                      <c:pt idx="0">
                        <c:v>PEDIP_UNADJ/PEDY!</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xmlns:c15="http://schemas.microsoft.com/office/drawing/2012/chart">
                      <c:ext xmlns:c15="http://schemas.microsoft.com/office/drawing/2012/chart" uri="{02D57815-91ED-43cb-92C2-25804820EDAC}">
                        <c15:formulaRef>
                          <c15:sqref>'Other data &gt;&gt;&gt;'!$AO$69:$AO$116</c15:sqref>
                        </c15:formulaRef>
                      </c:ext>
                    </c:extLst>
                    <c:numCache>
                      <c:formatCode>0.0%</c:formatCode>
                      <c:ptCount val="48"/>
                      <c:pt idx="0">
                        <c:v>4.4607388213529844E-2</c:v>
                      </c:pt>
                      <c:pt idx="1">
                        <c:v>4.3946040898587696E-2</c:v>
                      </c:pt>
                      <c:pt idx="2">
                        <c:v>4.3798397701261385E-2</c:v>
                      </c:pt>
                      <c:pt idx="3">
                        <c:v>4.3129241326725125E-2</c:v>
                      </c:pt>
                      <c:pt idx="4">
                        <c:v>4.2369264908494582E-2</c:v>
                      </c:pt>
                      <c:pt idx="5">
                        <c:v>4.1616171193727798E-2</c:v>
                      </c:pt>
                      <c:pt idx="6">
                        <c:v>4.0896320597468533E-2</c:v>
                      </c:pt>
                      <c:pt idx="7">
                        <c:v>4.0450358239508703E-2</c:v>
                      </c:pt>
                      <c:pt idx="8">
                        <c:v>4.0378421900161034E-2</c:v>
                      </c:pt>
                      <c:pt idx="9">
                        <c:v>4.0502845562390789E-2</c:v>
                      </c:pt>
                      <c:pt idx="10">
                        <c:v>4.04248704367643E-2</c:v>
                      </c:pt>
                      <c:pt idx="11">
                        <c:v>4.0303340388847614E-2</c:v>
                      </c:pt>
                      <c:pt idx="12">
                        <c:v>4.0109263844672408E-2</c:v>
                      </c:pt>
                      <c:pt idx="13">
                        <c:v>3.9151753285346362E-2</c:v>
                      </c:pt>
                      <c:pt idx="14">
                        <c:v>3.9231525420944109E-2</c:v>
                      </c:pt>
                      <c:pt idx="15">
                        <c:v>3.9083276062987421E-2</c:v>
                      </c:pt>
                      <c:pt idx="16">
                        <c:v>4.0033755741242877E-2</c:v>
                      </c:pt>
                      <c:pt idx="17">
                        <c:v>3.7447981120268495E-2</c:v>
                      </c:pt>
                      <c:pt idx="18">
                        <c:v>3.6109070128173729E-2</c:v>
                      </c:pt>
                      <c:pt idx="19">
                        <c:v>3.6147221913711509E-2</c:v>
                      </c:pt>
                      <c:pt idx="20">
                        <c:v>3.5071889632196304E-2</c:v>
                      </c:pt>
                      <c:pt idx="21">
                        <c:v>3.4467068592879083E-2</c:v>
                      </c:pt>
                      <c:pt idx="22">
                        <c:v>3.4355189432085001E-2</c:v>
                      </c:pt>
                      <c:pt idx="23">
                        <c:v>3.4089361122462879E-2</c:v>
                      </c:pt>
                      <c:pt idx="24">
                        <c:v>3.4166498689780285E-2</c:v>
                      </c:pt>
                      <c:pt idx="25">
                        <c:v>3.5155164661961801E-2</c:v>
                      </c:pt>
                      <c:pt idx="26">
                        <c:v>3.5837961288660562E-2</c:v>
                      </c:pt>
                      <c:pt idx="27">
                        <c:v>3.658328837909202E-2</c:v>
                      </c:pt>
                      <c:pt idx="28">
                        <c:v>3.9230643618634382E-2</c:v>
                      </c:pt>
                      <c:pt idx="29">
                        <c:v>4.1690467791672833E-2</c:v>
                      </c:pt>
                      <c:pt idx="30">
                        <c:v>4.4650369553927205E-2</c:v>
                      </c:pt>
                      <c:pt idx="31">
                        <c:v>4.6480146423760749E-2</c:v>
                      </c:pt>
                      <c:pt idx="32">
                        <c:v>4.7303941922315414E-2</c:v>
                      </c:pt>
                      <c:pt idx="33">
                        <c:v>4.7443259502324309E-2</c:v>
                      </c:pt>
                      <c:pt idx="34">
                        <c:v>4.8673750759465166E-2</c:v>
                      </c:pt>
                      <c:pt idx="35">
                        <c:v>4.8442285579186055E-2</c:v>
                      </c:pt>
                      <c:pt idx="36">
                        <c:v>4.8960676853981359E-2</c:v>
                      </c:pt>
                      <c:pt idx="37">
                        <c:v>4.9323185932844335E-2</c:v>
                      </c:pt>
                      <c:pt idx="38">
                        <c:v>4.9245820900534608E-2</c:v>
                      </c:pt>
                      <c:pt idx="39">
                        <c:v>4.9362648184271808E-2</c:v>
                      </c:pt>
                      <c:pt idx="40">
                        <c:v>4.9707240368061359E-2</c:v>
                      </c:pt>
                      <c:pt idx="41">
                        <c:v>5.0024308591635813E-2</c:v>
                      </c:pt>
                      <c:pt idx="42">
                        <c:v>5.0649774862834104E-2</c:v>
                      </c:pt>
                      <c:pt idx="43">
                        <c:v>5.1211479249841631E-2</c:v>
                      </c:pt>
                      <c:pt idx="44">
                        <c:v>5.1634131906434962E-2</c:v>
                      </c:pt>
                      <c:pt idx="45">
                        <c:v>5.1745918047964932E-2</c:v>
                      </c:pt>
                      <c:pt idx="46">
                        <c:v>5.160883939087528E-2</c:v>
                      </c:pt>
                      <c:pt idx="47">
                        <c:v>5.0997754380812048E-2</c:v>
                      </c:pt>
                    </c:numCache>
                  </c:numRef>
                </c:val>
                <c:smooth val="0"/>
                <c:extLst xmlns:c15="http://schemas.microsoft.com/office/drawing/2012/chart">
                  <c:ext xmlns:c16="http://schemas.microsoft.com/office/drawing/2014/chart" uri="{C3380CC4-5D6E-409C-BE32-E72D297353CC}">
                    <c16:uniqueId val="{00000006-CBCD-4C5F-B111-E1D51C20D554}"/>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4"/>
        <c:tickMarkSkip val="4"/>
        <c:noMultiLvlLbl val="0"/>
      </c:catAx>
      <c:valAx>
        <c:axId val="1887596576"/>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202290047"/>
        <c:scaling>
          <c:orientation val="minMax"/>
          <c:min val="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3247"/>
        <c:crosses val="max"/>
        <c:crossBetween val="between"/>
      </c:valAx>
      <c:catAx>
        <c:axId val="202273247"/>
        <c:scaling>
          <c:orientation val="minMax"/>
        </c:scaling>
        <c:delete val="1"/>
        <c:axPos val="b"/>
        <c:numFmt formatCode="General" sourceLinked="1"/>
        <c:majorTickMark val="out"/>
        <c:minorTickMark val="none"/>
        <c:tickLblPos val="nextTo"/>
        <c:crossAx val="202290047"/>
        <c:crosses val="autoZero"/>
        <c:auto val="1"/>
        <c:lblAlgn val="ctr"/>
        <c:lblOffset val="100"/>
        <c:noMultiLvlLbl val="0"/>
      </c:catAx>
      <c:spPr>
        <a:noFill/>
        <a:ln>
          <a:noFill/>
        </a:ln>
        <a:effectLst/>
      </c:spPr>
    </c:plotArea>
    <c:legend>
      <c:legendPos val="b"/>
      <c:layout>
        <c:manualLayout>
          <c:xMode val="edge"/>
          <c:yMode val="edge"/>
          <c:x val="0.45016458236838042"/>
          <c:y val="0.12019955038407645"/>
          <c:w val="0.31444496003889688"/>
          <c:h val="8.28813933280852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5.6882372814666881E-4"/>
          <c:y val="1.099085585361178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3549479312364718"/>
        </c:manualLayout>
      </c:layout>
      <c:lineChart>
        <c:grouping val="standard"/>
        <c:varyColors val="0"/>
        <c:ser>
          <c:idx val="1"/>
          <c:order val="0"/>
          <c:tx>
            <c:strRef>
              <c:f>'Other data &gt;&gt;&gt;'!$AI$4</c:f>
              <c:strCache>
                <c:ptCount val="1"/>
                <c:pt idx="0">
                  <c:v>ARR%</c:v>
                </c:pt>
              </c:strCache>
            </c:strRef>
          </c:tx>
          <c:spPr>
            <a:ln w="28575" cap="rnd">
              <a:solidFill>
                <a:schemeClr val="accent2"/>
              </a:solidFill>
              <a:round/>
            </a:ln>
            <a:effectLst/>
          </c:spPr>
          <c:marker>
            <c:symbol val="none"/>
          </c:marker>
          <c:cat>
            <c:numRef>
              <c:f>'Other data &gt;&gt;&gt;'!$AH$69:$AH$116</c:f>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f>'Other data &gt;&gt;&gt;'!$AI$69:$AI$116</c:f>
              <c:numCache>
                <c:formatCode>0.0%</c:formatCode>
                <c:ptCount val="48"/>
                <c:pt idx="0">
                  <c:v>8.5962230215827343E-2</c:v>
                </c:pt>
                <c:pt idx="1">
                  <c:v>8.4061371841155239E-2</c:v>
                </c:pt>
                <c:pt idx="2">
                  <c:v>8.3835740072202167E-2</c:v>
                </c:pt>
                <c:pt idx="3">
                  <c:v>8.4444444444444447E-2</c:v>
                </c:pt>
                <c:pt idx="4">
                  <c:v>8.1969286359530269E-2</c:v>
                </c:pt>
                <c:pt idx="5">
                  <c:v>8.0018132366273795E-2</c:v>
                </c:pt>
                <c:pt idx="6">
                  <c:v>7.8704710144927539E-2</c:v>
                </c:pt>
                <c:pt idx="7">
                  <c:v>7.8145454545454546E-2</c:v>
                </c:pt>
                <c:pt idx="8">
                  <c:v>7.6727438468550596E-2</c:v>
                </c:pt>
                <c:pt idx="9">
                  <c:v>7.536918869644485E-2</c:v>
                </c:pt>
                <c:pt idx="10">
                  <c:v>7.6268248175182476E-2</c:v>
                </c:pt>
                <c:pt idx="11">
                  <c:v>8.2268984446477594E-2</c:v>
                </c:pt>
                <c:pt idx="12">
                  <c:v>7.9112534309240617E-2</c:v>
                </c:pt>
                <c:pt idx="13">
                  <c:v>7.851005484460695E-2</c:v>
                </c:pt>
                <c:pt idx="14">
                  <c:v>7.4542124542124541E-2</c:v>
                </c:pt>
                <c:pt idx="15">
                  <c:v>7.3531021897810217E-2</c:v>
                </c:pt>
                <c:pt idx="16">
                  <c:v>7.5082116788321163E-2</c:v>
                </c:pt>
                <c:pt idx="17">
                  <c:v>7.8234217749313814E-2</c:v>
                </c:pt>
                <c:pt idx="18">
                  <c:v>7.8792314730100635E-2</c:v>
                </c:pt>
                <c:pt idx="19">
                  <c:v>8.1487226277372274E-2</c:v>
                </c:pt>
                <c:pt idx="20">
                  <c:v>8.2140255009107474E-2</c:v>
                </c:pt>
                <c:pt idx="21">
                  <c:v>8.0508628519527697E-2</c:v>
                </c:pt>
                <c:pt idx="22">
                  <c:v>7.8328792007266126E-2</c:v>
                </c:pt>
                <c:pt idx="23">
                  <c:v>7.7934485896269334E-2</c:v>
                </c:pt>
                <c:pt idx="24">
                  <c:v>7.4289617486338791E-2</c:v>
                </c:pt>
                <c:pt idx="25">
                  <c:v>7.3509571558796727E-2</c:v>
                </c:pt>
                <c:pt idx="26">
                  <c:v>7.3090246125797634E-2</c:v>
                </c:pt>
                <c:pt idx="27">
                  <c:v>7.4250457038391227E-2</c:v>
                </c:pt>
                <c:pt idx="28">
                  <c:v>7.6874999999999999E-2</c:v>
                </c:pt>
                <c:pt idx="29">
                  <c:v>8.3878116343490308E-2</c:v>
                </c:pt>
                <c:pt idx="30">
                  <c:v>9.2358402971216336E-2</c:v>
                </c:pt>
                <c:pt idx="31">
                  <c:v>9.9767441860465114E-2</c:v>
                </c:pt>
                <c:pt idx="32">
                  <c:v>0.1021382969825944</c:v>
                </c:pt>
                <c:pt idx="33">
                  <c:v>0.10175311598036213</c:v>
                </c:pt>
                <c:pt idx="34">
                  <c:v>0.10156150074274915</c:v>
                </c:pt>
                <c:pt idx="35">
                  <c:v>0.10463398109701078</c:v>
                </c:pt>
                <c:pt idx="36">
                  <c:v>0.10464709170292745</c:v>
                </c:pt>
                <c:pt idx="37">
                  <c:v>0.10417658056812469</c:v>
                </c:pt>
                <c:pt idx="38">
                  <c:v>0.10302664503165411</c:v>
                </c:pt>
                <c:pt idx="39">
                  <c:v>0.10145378918881053</c:v>
                </c:pt>
                <c:pt idx="40">
                  <c:v>9.9822125651712862E-2</c:v>
                </c:pt>
                <c:pt idx="41">
                  <c:v>9.8198513374026963E-2</c:v>
                </c:pt>
                <c:pt idx="42">
                  <c:v>9.6668626104708152E-2</c:v>
                </c:pt>
                <c:pt idx="43">
                  <c:v>9.5590419968558493E-2</c:v>
                </c:pt>
                <c:pt idx="44">
                  <c:v>9.4688877253333595E-2</c:v>
                </c:pt>
                <c:pt idx="45">
                  <c:v>9.3537829750129309E-2</c:v>
                </c:pt>
                <c:pt idx="46">
                  <c:v>9.2033610170218647E-2</c:v>
                </c:pt>
                <c:pt idx="47">
                  <c:v>9.0191894545046877E-2</c:v>
                </c:pt>
              </c:numCache>
            </c:numRef>
          </c:val>
          <c:smooth val="0"/>
          <c:extLst xmlns:c15="http://schemas.microsoft.com/office/drawing/2012/chart">
            <c:ext xmlns:c16="http://schemas.microsoft.com/office/drawing/2014/chart" uri="{C3380CC4-5D6E-409C-BE32-E72D297353CC}">
              <c16:uniqueId val="{00000000-68D6-403F-A2EA-9DFB56B4F4E8}"/>
            </c:ext>
          </c:extLst>
        </c:ser>
        <c:dLbls>
          <c:showLegendKey val="0"/>
          <c:showVal val="0"/>
          <c:showCatName val="0"/>
          <c:showSerName val="0"/>
          <c:showPercent val="0"/>
          <c:showBubbleSize val="0"/>
        </c:dLbls>
        <c:marker val="1"/>
        <c:smooth val="0"/>
        <c:axId val="1887596096"/>
        <c:axId val="1887596576"/>
        <c:extLst/>
      </c:lineChart>
      <c:lineChart>
        <c:grouping val="standard"/>
        <c:varyColors val="0"/>
        <c:ser>
          <c:idx val="2"/>
          <c:order val="1"/>
          <c:tx>
            <c:strRef>
              <c:f>'Other data &gt;&gt;&gt;'!$AO$4</c:f>
              <c:strCache>
                <c:ptCount val="1"/>
                <c:pt idx="0">
                  <c:v>PEDIP_UNADJ/PEDY!</c:v>
                </c:pt>
              </c:strCache>
              <c:extLst xmlns:c15="http://schemas.microsoft.com/office/drawing/2012/chart"/>
            </c:strRef>
          </c:tx>
          <c:spPr>
            <a:ln w="28575" cap="rnd">
              <a:solidFill>
                <a:schemeClr val="accent3"/>
              </a:solidFill>
              <a:round/>
            </a:ln>
            <a:effectLst/>
          </c:spPr>
          <c:marker>
            <c:symbol val="none"/>
          </c:marker>
          <c:cat>
            <c:numRef>
              <c:f>'Other data &gt;&gt;&gt;'!$AH$69:$AH$116</c:f>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extLst xmlns:c15="http://schemas.microsoft.com/office/drawing/2012/chart"/>
            </c:numRef>
          </c:cat>
          <c:val>
            <c:numRef>
              <c:f>'Other data &gt;&gt;&gt;'!$AO$69:$AO$116</c:f>
              <c:numCache>
                <c:formatCode>0.0%</c:formatCode>
                <c:ptCount val="48"/>
                <c:pt idx="0">
                  <c:v>4.4607388213529844E-2</c:v>
                </c:pt>
                <c:pt idx="1">
                  <c:v>4.3946040898587696E-2</c:v>
                </c:pt>
                <c:pt idx="2">
                  <c:v>4.3798397701261385E-2</c:v>
                </c:pt>
                <c:pt idx="3">
                  <c:v>4.3129241326725125E-2</c:v>
                </c:pt>
                <c:pt idx="4">
                  <c:v>4.2369264908494582E-2</c:v>
                </c:pt>
                <c:pt idx="5">
                  <c:v>4.1616171193727798E-2</c:v>
                </c:pt>
                <c:pt idx="6">
                  <c:v>4.0896320597468533E-2</c:v>
                </c:pt>
                <c:pt idx="7">
                  <c:v>4.0450358239508703E-2</c:v>
                </c:pt>
                <c:pt idx="8">
                  <c:v>4.0378421900161034E-2</c:v>
                </c:pt>
                <c:pt idx="9">
                  <c:v>4.0502845562390789E-2</c:v>
                </c:pt>
                <c:pt idx="10">
                  <c:v>4.04248704367643E-2</c:v>
                </c:pt>
                <c:pt idx="11">
                  <c:v>4.0303340388847614E-2</c:v>
                </c:pt>
                <c:pt idx="12">
                  <c:v>4.0109263844672408E-2</c:v>
                </c:pt>
                <c:pt idx="13">
                  <c:v>3.9151753285346362E-2</c:v>
                </c:pt>
                <c:pt idx="14">
                  <c:v>3.9231525420944109E-2</c:v>
                </c:pt>
                <c:pt idx="15">
                  <c:v>3.9083276062987421E-2</c:v>
                </c:pt>
                <c:pt idx="16">
                  <c:v>4.0033755741242877E-2</c:v>
                </c:pt>
                <c:pt idx="17">
                  <c:v>3.7447981120268495E-2</c:v>
                </c:pt>
                <c:pt idx="18">
                  <c:v>3.6109070128173729E-2</c:v>
                </c:pt>
                <c:pt idx="19">
                  <c:v>3.6147221913711509E-2</c:v>
                </c:pt>
                <c:pt idx="20">
                  <c:v>3.5071889632196304E-2</c:v>
                </c:pt>
                <c:pt idx="21">
                  <c:v>3.4467068592879083E-2</c:v>
                </c:pt>
                <c:pt idx="22">
                  <c:v>3.4355189432085001E-2</c:v>
                </c:pt>
                <c:pt idx="23">
                  <c:v>3.4089361122462879E-2</c:v>
                </c:pt>
                <c:pt idx="24">
                  <c:v>3.4166498689780285E-2</c:v>
                </c:pt>
                <c:pt idx="25">
                  <c:v>3.5155164661961801E-2</c:v>
                </c:pt>
                <c:pt idx="26">
                  <c:v>3.5837961288660562E-2</c:v>
                </c:pt>
                <c:pt idx="27">
                  <c:v>3.658328837909202E-2</c:v>
                </c:pt>
                <c:pt idx="28">
                  <c:v>3.9230643618634382E-2</c:v>
                </c:pt>
                <c:pt idx="29">
                  <c:v>4.1690467791672833E-2</c:v>
                </c:pt>
                <c:pt idx="30">
                  <c:v>4.4650369553927205E-2</c:v>
                </c:pt>
                <c:pt idx="31">
                  <c:v>4.6480146423760749E-2</c:v>
                </c:pt>
                <c:pt idx="32">
                  <c:v>4.7303941922315414E-2</c:v>
                </c:pt>
                <c:pt idx="33">
                  <c:v>4.7443259502324309E-2</c:v>
                </c:pt>
                <c:pt idx="34">
                  <c:v>4.8673750759465166E-2</c:v>
                </c:pt>
                <c:pt idx="35">
                  <c:v>4.8442285579186055E-2</c:v>
                </c:pt>
                <c:pt idx="36">
                  <c:v>4.8960676853981359E-2</c:v>
                </c:pt>
                <c:pt idx="37">
                  <c:v>4.9323185932844335E-2</c:v>
                </c:pt>
                <c:pt idx="38">
                  <c:v>4.9245820900534608E-2</c:v>
                </c:pt>
                <c:pt idx="39">
                  <c:v>4.9362648184271808E-2</c:v>
                </c:pt>
                <c:pt idx="40">
                  <c:v>4.9707240368061359E-2</c:v>
                </c:pt>
                <c:pt idx="41">
                  <c:v>5.0024308591635813E-2</c:v>
                </c:pt>
                <c:pt idx="42">
                  <c:v>5.0649774862834104E-2</c:v>
                </c:pt>
                <c:pt idx="43">
                  <c:v>5.1211479249841631E-2</c:v>
                </c:pt>
                <c:pt idx="44">
                  <c:v>5.1634131906434962E-2</c:v>
                </c:pt>
                <c:pt idx="45">
                  <c:v>5.1745918047964932E-2</c:v>
                </c:pt>
                <c:pt idx="46">
                  <c:v>5.160883939087528E-2</c:v>
                </c:pt>
                <c:pt idx="47">
                  <c:v>5.0997754380812048E-2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68D6-403F-A2EA-9DFB56B4F4E8}"/>
            </c:ext>
          </c:extLst>
        </c:ser>
        <c:dLbls>
          <c:showLegendKey val="0"/>
          <c:showVal val="0"/>
          <c:showCatName val="0"/>
          <c:showSerName val="0"/>
          <c:showPercent val="0"/>
          <c:showBubbleSize val="0"/>
        </c:dLbls>
        <c:marker val="1"/>
        <c:smooth val="0"/>
        <c:axId val="202273247"/>
        <c:axId val="202290047"/>
        <c:extLst>
          <c:ext xmlns:c15="http://schemas.microsoft.com/office/drawing/2012/chart" uri="{02D57815-91ED-43cb-92C2-25804820EDAC}">
            <c15:filteredLineSeries>
              <c15:ser>
                <c:idx val="3"/>
                <c:order val="2"/>
                <c:tx>
                  <c:strRef>
                    <c:extLst>
                      <c:ext uri="{02D57815-91ED-43cb-92C2-25804820EDAC}">
                        <c15:formulaRef>
                          <c15:sqref>'Other data &gt;&gt;&gt;'!$AQ$4</c15:sqref>
                        </c15:formulaRef>
                      </c:ext>
                    </c:extLst>
                    <c:strCache>
                      <c:ptCount val="1"/>
                      <c:pt idx="0">
                        <c:v>RBM</c:v>
                      </c:pt>
                    </c:strCache>
                  </c:strRef>
                </c:tx>
                <c:spPr>
                  <a:ln w="28575" cap="rnd">
                    <a:solidFill>
                      <a:schemeClr val="accent4"/>
                    </a:solidFill>
                    <a:round/>
                  </a:ln>
                  <a:effectLst/>
                </c:spPr>
                <c:marker>
                  <c:symbol val="none"/>
                </c:marker>
                <c:cat>
                  <c:numRef>
                    <c:extLst>
                      <c:ex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c:ext uri="{02D57815-91ED-43cb-92C2-25804820EDAC}">
                        <c15:formulaRef>
                          <c15:sqref>'Other data &gt;&gt;&gt;'!$AQ$69:$AQ$116</c15:sqref>
                        </c15:formulaRef>
                      </c:ext>
                    </c:extLst>
                    <c:numCache>
                      <c:formatCode>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c:ext xmlns:c16="http://schemas.microsoft.com/office/drawing/2014/chart" uri="{C3380CC4-5D6E-409C-BE32-E72D297353CC}">
                    <c16:uniqueId val="{00000003-68D6-403F-A2EA-9DFB56B4F4E8}"/>
                  </c:ext>
                </c:extLst>
              </c15:ser>
            </c15:filteredLineSeries>
            <c15:filteredLineSeries>
              <c15:ser>
                <c:idx val="4"/>
                <c:order val="3"/>
                <c:tx>
                  <c:strRef>
                    <c:extLst xmlns:c15="http://schemas.microsoft.com/office/drawing/2012/chart">
                      <c:ext xmlns:c15="http://schemas.microsoft.com/office/drawing/2012/chart" uri="{02D57815-91ED-43cb-92C2-25804820EDAC}">
                        <c15:formulaRef>
                          <c15:sqref>'Other data &gt;&gt;&gt;'!$AR$4</c15:sqref>
                        </c15:formulaRef>
                      </c:ext>
                    </c:extLst>
                    <c:strCache>
                      <c:ptCount val="1"/>
                      <c:pt idx="0">
                        <c:v>RRH</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xmlns:c15="http://schemas.microsoft.com/office/drawing/2012/chart">
                      <c:ext xmlns:c15="http://schemas.microsoft.com/office/drawing/2012/chart" uri="{02D57815-91ED-43cb-92C2-25804820EDAC}">
                        <c15:formulaRef>
                          <c15:sqref>'Other data &gt;&gt;&gt;'!$AR$69:$AR$116</c15:sqref>
                        </c15:formulaRef>
                      </c:ext>
                    </c:extLst>
                    <c:numCache>
                      <c:formatCode>0.0</c:formatCode>
                      <c:ptCount val="48"/>
                      <c:pt idx="0">
                        <c:v>1.374957</c:v>
                      </c:pt>
                      <c:pt idx="1">
                        <c:v>1.006105</c:v>
                      </c:pt>
                      <c:pt idx="2">
                        <c:v>0.88910480000000003</c:v>
                      </c:pt>
                      <c:pt idx="3">
                        <c:v>1.0593159999999999</c:v>
                      </c:pt>
                      <c:pt idx="4">
                        <c:v>1.3241339999999999</c:v>
                      </c:pt>
                      <c:pt idx="5">
                        <c:v>1.5133179999999999</c:v>
                      </c:pt>
                      <c:pt idx="6">
                        <c:v>1.4638960000000001</c:v>
                      </c:pt>
                      <c:pt idx="7">
                        <c:v>1.3496030000000001</c:v>
                      </c:pt>
                      <c:pt idx="8">
                        <c:v>1.3894839999999999</c:v>
                      </c:pt>
                      <c:pt idx="9">
                        <c:v>1.458421</c:v>
                      </c:pt>
                      <c:pt idx="10">
                        <c:v>1.609961</c:v>
                      </c:pt>
                      <c:pt idx="11">
                        <c:v>1.761144</c:v>
                      </c:pt>
                      <c:pt idx="12">
                        <c:v>1.8623700000000001</c:v>
                      </c:pt>
                      <c:pt idx="13">
                        <c:v>2.0572249999999999</c:v>
                      </c:pt>
                      <c:pt idx="14">
                        <c:v>2.1744219999999999</c:v>
                      </c:pt>
                      <c:pt idx="15">
                        <c:v>2.1946659999999998</c:v>
                      </c:pt>
                      <c:pt idx="16">
                        <c:v>2.2208199999999998</c:v>
                      </c:pt>
                      <c:pt idx="17">
                        <c:v>1.790834</c:v>
                      </c:pt>
                      <c:pt idx="18">
                        <c:v>1.825383</c:v>
                      </c:pt>
                      <c:pt idx="19">
                        <c:v>1.4965710000000001</c:v>
                      </c:pt>
                      <c:pt idx="20">
                        <c:v>0.643316</c:v>
                      </c:pt>
                      <c:pt idx="21">
                        <c:v>0.21055380000000001</c:v>
                      </c:pt>
                      <c:pt idx="22">
                        <c:v>-0.2926684</c:v>
                      </c:pt>
                      <c:pt idx="23">
                        <c:v>7.1468589999999999E-2</c:v>
                      </c:pt>
                      <c:pt idx="24">
                        <c:v>0.35517169999999998</c:v>
                      </c:pt>
                      <c:pt idx="25">
                        <c:v>0.1072531</c:v>
                      </c:pt>
                      <c:pt idx="26">
                        <c:v>7.9841789999999996E-2</c:v>
                      </c:pt>
                      <c:pt idx="27">
                        <c:v>-0.2085581</c:v>
                      </c:pt>
                      <c:pt idx="28">
                        <c:v>0.45740710000000001</c:v>
                      </c:pt>
                      <c:pt idx="29">
                        <c:v>1.8538269999999999</c:v>
                      </c:pt>
                      <c:pt idx="30">
                        <c:v>2.8465029999999998</c:v>
                      </c:pt>
                      <c:pt idx="31">
                        <c:v>3.619027</c:v>
                      </c:pt>
                      <c:pt idx="32">
                        <c:v>4.1255199999999999</c:v>
                      </c:pt>
                      <c:pt idx="33">
                        <c:v>3.892916</c:v>
                      </c:pt>
                      <c:pt idx="34">
                        <c:v>3.4092020000000001</c:v>
                      </c:pt>
                      <c:pt idx="35">
                        <c:v>3.9060549999999998</c:v>
                      </c:pt>
                      <c:pt idx="36">
                        <c:v>3.201562</c:v>
                      </c:pt>
                      <c:pt idx="37">
                        <c:v>3.2268750000000002</c:v>
                      </c:pt>
                      <c:pt idx="38">
                        <c:v>2.817809</c:v>
                      </c:pt>
                      <c:pt idx="39">
                        <c:v>2.2165170000000001</c:v>
                      </c:pt>
                      <c:pt idx="40">
                        <c:v>2.1410670000000001</c:v>
                      </c:pt>
                      <c:pt idx="41">
                        <c:v>2.106522</c:v>
                      </c:pt>
                      <c:pt idx="42">
                        <c:v>2.1804600000000001</c:v>
                      </c:pt>
                      <c:pt idx="43">
                        <c:v>2.2163529999999998</c:v>
                      </c:pt>
                      <c:pt idx="44">
                        <c:v>2.2235209999999999</c:v>
                      </c:pt>
                      <c:pt idx="45">
                        <c:v>2.1362429999999999</c:v>
                      </c:pt>
                      <c:pt idx="46">
                        <c:v>2.0462310000000001</c:v>
                      </c:pt>
                      <c:pt idx="47">
                        <c:v>1.941562</c:v>
                      </c:pt>
                    </c:numCache>
                  </c:numRef>
                </c:val>
                <c:smooth val="0"/>
                <c:extLst xmlns:c15="http://schemas.microsoft.com/office/drawing/2012/chart">
                  <c:ext xmlns:c16="http://schemas.microsoft.com/office/drawing/2014/chart" uri="{C3380CC4-5D6E-409C-BE32-E72D297353CC}">
                    <c16:uniqueId val="{00000004-68D6-403F-A2EA-9DFB56B4F4E8}"/>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'Other data &gt;&gt;&gt;'!$AP$4</c15:sqref>
                        </c15:formulaRef>
                      </c:ext>
                    </c:extLst>
                    <c:strCache>
                      <c:ptCount val="1"/>
                      <c:pt idx="0">
                        <c:v>UPILO</c:v>
                      </c:pt>
                    </c:strCache>
                  </c:strRef>
                </c:tx>
                <c:spPr>
                  <a:ln w="28575" cap="rnd">
                    <a:solidFill>
                      <a:schemeClr val="accent1"/>
                    </a:solidFill>
                    <a:round/>
                  </a:ln>
                  <a:effectLst/>
                </c:spPr>
                <c:marker>
                  <c:symbol val="none"/>
                </c:marker>
                <c:cat>
                  <c:numRef>
                    <c:extLst xmlns:c15="http://schemas.microsoft.com/office/drawing/2012/chart">
                      <c:ext xmlns:c15="http://schemas.microsoft.com/office/drawing/2012/chart" uri="{02D57815-91ED-43cb-92C2-25804820EDAC}">
                        <c15:formulaRef>
                          <c15:sqref>'Other data &gt;&gt;&gt;'!$AH$69:$AH$116</c15:sqref>
                        </c15:formulaRef>
                      </c:ext>
                    </c:extLst>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extLst xmlns:c15="http://schemas.microsoft.com/office/drawing/2012/chart">
                      <c:ext xmlns:c15="http://schemas.microsoft.com/office/drawing/2012/chart" uri="{02D57815-91ED-43cb-92C2-25804820EDAC}">
                        <c15:formulaRef>
                          <c15:sqref>'Other data &gt;&gt;&gt;'!$AP$69:$AP$116</c15:sqref>
                        </c15:formulaRef>
                      </c:ext>
                    </c:extLst>
                    <c:numCache>
                      <c:formatCode>0.0</c:formatCode>
                      <c:ptCount val="48"/>
                      <c:pt idx="0">
                        <c:v>5.0999999999999996</c:v>
                      </c:pt>
                      <c:pt idx="1">
                        <c:v>4.9000000000000004</c:v>
                      </c:pt>
                      <c:pt idx="2">
                        <c:v>4.8</c:v>
                      </c:pt>
                      <c:pt idx="3">
                        <c:v>4.7</c:v>
                      </c:pt>
                      <c:pt idx="4">
                        <c:v>4.5999999999999996</c:v>
                      </c:pt>
                      <c:pt idx="5">
                        <c:v>4.4000000000000004</c:v>
                      </c:pt>
                      <c:pt idx="6">
                        <c:v>4.3</c:v>
                      </c:pt>
                      <c:pt idx="7">
                        <c:v>4.4000000000000004</c:v>
                      </c:pt>
                      <c:pt idx="8">
                        <c:v>4.2</c:v>
                      </c:pt>
                      <c:pt idx="9">
                        <c:v>4</c:v>
                      </c:pt>
                      <c:pt idx="10">
                        <c:v>4.0999999999999996</c:v>
                      </c:pt>
                      <c:pt idx="11">
                        <c:v>4</c:v>
                      </c:pt>
                      <c:pt idx="12">
                        <c:v>3.8</c:v>
                      </c:pt>
                      <c:pt idx="13">
                        <c:v>3.9</c:v>
                      </c:pt>
                      <c:pt idx="14">
                        <c:v>3.9</c:v>
                      </c:pt>
                      <c:pt idx="15">
                        <c:v>3.7</c:v>
                      </c:pt>
                      <c:pt idx="16">
                        <c:v>4.0999999999999996</c:v>
                      </c:pt>
                      <c:pt idx="17">
                        <c:v>4.0999999999999996</c:v>
                      </c:pt>
                      <c:pt idx="18">
                        <c:v>5</c:v>
                      </c:pt>
                      <c:pt idx="19">
                        <c:v>5.3</c:v>
                      </c:pt>
                      <c:pt idx="20">
                        <c:v>4.9000000000000004</c:v>
                      </c:pt>
                      <c:pt idx="21">
                        <c:v>4.7</c:v>
                      </c:pt>
                      <c:pt idx="22">
                        <c:v>4.4000000000000004</c:v>
                      </c:pt>
                      <c:pt idx="23">
                        <c:v>4.2</c:v>
                      </c:pt>
                      <c:pt idx="24">
                        <c:v>3.8</c:v>
                      </c:pt>
                      <c:pt idx="25">
                        <c:v>3.8</c:v>
                      </c:pt>
                      <c:pt idx="26">
                        <c:v>3.7</c:v>
                      </c:pt>
                      <c:pt idx="27">
                        <c:v>3.9</c:v>
                      </c:pt>
                      <c:pt idx="28">
                        <c:v>4</c:v>
                      </c:pt>
                      <c:pt idx="29">
                        <c:v>4.2</c:v>
                      </c:pt>
                      <c:pt idx="30">
                        <c:v>4.0999999999999996</c:v>
                      </c:pt>
                      <c:pt idx="31">
                        <c:v>3.9</c:v>
                      </c:pt>
                      <c:pt idx="32">
                        <c:v>4.3</c:v>
                      </c:pt>
                      <c:pt idx="33">
                        <c:v>4.2</c:v>
                      </c:pt>
                      <c:pt idx="34">
                        <c:v>4.3</c:v>
                      </c:pt>
                      <c:pt idx="35">
                        <c:v>4.3913159999999998</c:v>
                      </c:pt>
                      <c:pt idx="36">
                        <c:v>4.3912899999999997</c:v>
                      </c:pt>
                      <c:pt idx="37">
                        <c:v>4.3913080000000004</c:v>
                      </c:pt>
                      <c:pt idx="38">
                        <c:v>4.3817589999999997</c:v>
                      </c:pt>
                      <c:pt idx="39">
                        <c:v>4.3626880000000003</c:v>
                      </c:pt>
                      <c:pt idx="40">
                        <c:v>4.3340810000000003</c:v>
                      </c:pt>
                      <c:pt idx="41">
                        <c:v>4.3054309999999996</c:v>
                      </c:pt>
                      <c:pt idx="42">
                        <c:v>4.2768110000000004</c:v>
                      </c:pt>
                      <c:pt idx="43">
                        <c:v>4.2481679999999997</c:v>
                      </c:pt>
                      <c:pt idx="44">
                        <c:v>4.2195299999999998</c:v>
                      </c:pt>
                      <c:pt idx="45">
                        <c:v>4.1880220000000001</c:v>
                      </c:pt>
                      <c:pt idx="46">
                        <c:v>4.1564769999999998</c:v>
                      </c:pt>
                      <c:pt idx="47">
                        <c:v>4.1249279999999997</c:v>
                      </c:pt>
                    </c:numCache>
                  </c:numRef>
                </c:val>
                <c:smooth val="0"/>
                <c:extLst xmlns:c15="http://schemas.microsoft.com/office/drawing/2012/chart">
                  <c:ext xmlns:c16="http://schemas.microsoft.com/office/drawing/2014/chart" uri="{C3380CC4-5D6E-409C-BE32-E72D297353CC}">
                    <c16:uniqueId val="{00000001-68D6-403F-A2EA-9DFB56B4F4E8}"/>
                  </c:ext>
                </c:extLst>
              </c15:ser>
            </c15:filteredLineSeries>
          </c:ext>
        </c:extLst>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4"/>
        <c:tickMarkSkip val="4"/>
        <c:noMultiLvlLbl val="0"/>
      </c:catAx>
      <c:valAx>
        <c:axId val="1887596576"/>
        <c:scaling>
          <c:orientation val="minMax"/>
          <c:min val="5.000000000000001E-2"/>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202290047"/>
        <c:scaling>
          <c:orientation val="minMax"/>
          <c:min val="2.0000000000000004E-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3247"/>
        <c:crosses val="max"/>
        <c:crossBetween val="between"/>
      </c:valAx>
      <c:catAx>
        <c:axId val="202273247"/>
        <c:scaling>
          <c:orientation val="minMax"/>
        </c:scaling>
        <c:delete val="1"/>
        <c:axPos val="b"/>
        <c:numFmt formatCode="General" sourceLinked="1"/>
        <c:majorTickMark val="out"/>
        <c:minorTickMark val="none"/>
        <c:tickLblPos val="nextTo"/>
        <c:crossAx val="202290047"/>
        <c:crosses val="autoZero"/>
        <c:auto val="1"/>
        <c:lblAlgn val="ctr"/>
        <c:lblOffset val="100"/>
        <c:noMultiLvlLbl val="0"/>
      </c:catAx>
      <c:spPr>
        <a:noFill/>
        <a:ln>
          <a:noFill/>
        </a:ln>
        <a:effectLst/>
      </c:spPr>
    </c:plotArea>
    <c:legend>
      <c:legendPos val="b"/>
      <c:layout>
        <c:manualLayout>
          <c:xMode val="edge"/>
          <c:yMode val="edge"/>
          <c:x val="0.45016458236838042"/>
          <c:y val="0.12019955038407645"/>
          <c:w val="0.31444502520794532"/>
          <c:h val="8.288139332808529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Arrears and repossessions forecast</a:t>
            </a:r>
          </a:p>
        </c:rich>
      </c:tx>
      <c:layout>
        <c:manualLayout>
          <c:xMode val="edge"/>
          <c:yMode val="edge"/>
          <c:x val="1.1111111111111112E-2"/>
          <c:y val="1.84331797235023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85039370078739E-2"/>
          <c:y val="0.15046082949308756"/>
          <c:w val="0.90599387576552937"/>
          <c:h val="0.74415642580373231"/>
        </c:manualLayout>
      </c:layout>
      <c:lineChart>
        <c:grouping val="standard"/>
        <c:varyColors val="0"/>
        <c:ser>
          <c:idx val="1"/>
          <c:order val="1"/>
          <c:tx>
            <c:strRef>
              <c:f>'Other data &gt;&gt;&gt;'!$AK$4</c:f>
              <c:strCache>
                <c:ptCount val="1"/>
                <c:pt idx="0">
                  <c:v>REPO% (1yr lag)</c:v>
                </c:pt>
              </c:strCache>
            </c:strRef>
          </c:tx>
          <c:spPr>
            <a:ln w="28575" cap="rnd">
              <a:solidFill>
                <a:schemeClr val="accent2"/>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&gt;&gt;&gt;'!$AK$5:$AK$128</c:f>
              <c:numCache>
                <c:formatCode>0.00</c:formatCode>
                <c:ptCount val="124"/>
                <c:pt idx="0">
                  <c:v>#N/A</c:v>
                </c:pt>
                <c:pt idx="1">
                  <c:v>#N/A</c:v>
                </c:pt>
                <c:pt idx="2">
                  <c:v>#N/A</c:v>
                </c:pt>
                <c:pt idx="3">
                  <c:v>#N/A</c:v>
                </c:pt>
                <c:pt idx="4">
                  <c:v>0.89471305919566202</c:v>
                </c:pt>
                <c:pt idx="5">
                  <c:v>0.81628991747398638</c:v>
                </c:pt>
                <c:pt idx="6">
                  <c:v>0.75713453698311006</c:v>
                </c:pt>
                <c:pt idx="7">
                  <c:v>0.69811151884006084</c:v>
                </c:pt>
                <c:pt idx="8">
                  <c:v>0.67048095834078314</c:v>
                </c:pt>
                <c:pt idx="9">
                  <c:v>0.64291454594160191</c:v>
                </c:pt>
                <c:pt idx="10">
                  <c:v>0.56580237013276302</c:v>
                </c:pt>
                <c:pt idx="11">
                  <c:v>0.4890192940339646</c:v>
                </c:pt>
                <c:pt idx="12">
                  <c:v>0.42190345072611807</c:v>
                </c:pt>
                <c:pt idx="13">
                  <c:v>0.35492457852706299</c:v>
                </c:pt>
                <c:pt idx="14">
                  <c:v>0.29601484492356633</c:v>
                </c:pt>
                <c:pt idx="15">
                  <c:v>0.2375923970432946</c:v>
                </c:pt>
                <c:pt idx="16">
                  <c:v>0.23263980335352472</c:v>
                </c:pt>
                <c:pt idx="17">
                  <c:v>0.22771063233490979</c:v>
                </c:pt>
                <c:pt idx="18">
                  <c:v>0.22741187789731479</c:v>
                </c:pt>
                <c:pt idx="19">
                  <c:v>0.22711390635918938</c:v>
                </c:pt>
                <c:pt idx="20">
                  <c:v>0.22196109152630891</c:v>
                </c:pt>
                <c:pt idx="21">
                  <c:v>0.21684447913956112</c:v>
                </c:pt>
                <c:pt idx="22">
                  <c:v>0.26041666666666669</c:v>
                </c:pt>
                <c:pt idx="23">
                  <c:v>0.30405698896707495</c:v>
                </c:pt>
                <c:pt idx="24">
                  <c:v>0.4076676207823749</c:v>
                </c:pt>
                <c:pt idx="25">
                  <c:v>0.51095522646574865</c:v>
                </c:pt>
                <c:pt idx="26">
                  <c:v>0.50537773746274461</c:v>
                </c:pt>
                <c:pt idx="27">
                  <c:v>0.49982764563943466</c:v>
                </c:pt>
                <c:pt idx="28">
                  <c:v>0.59291084854994625</c:v>
                </c:pt>
                <c:pt idx="29">
                  <c:v>0.68545968640219346</c:v>
                </c:pt>
                <c:pt idx="30">
                  <c:v>0.70046555332507576</c:v>
                </c:pt>
                <c:pt idx="31">
                  <c:v>0.71538068472151251</c:v>
                </c:pt>
                <c:pt idx="32">
                  <c:v>0.77190601408092285</c:v>
                </c:pt>
                <c:pt idx="33">
                  <c:v>0.82798242649543763</c:v>
                </c:pt>
                <c:pt idx="34">
                  <c:v>0.92991799814016396</c:v>
                </c:pt>
                <c:pt idx="35">
                  <c:v>1.0319742852309255</c:v>
                </c:pt>
                <c:pt idx="36">
                  <c:v>1.3255161865918939</c:v>
                </c:pt>
                <c:pt idx="37">
                  <c:v>1.5932521087160263</c:v>
                </c:pt>
                <c:pt idx="38">
                  <c:v>1.9329456038316797</c:v>
                </c:pt>
                <c:pt idx="39">
                  <c:v>1.9456586954658439</c:v>
                </c:pt>
                <c:pt idx="40">
                  <c:v>2.1120055396866615</c:v>
                </c:pt>
                <c:pt idx="41">
                  <c:v>1.8979114307998961</c:v>
                </c:pt>
                <c:pt idx="42">
                  <c:v>1.6746203904555315</c:v>
                </c:pt>
                <c:pt idx="43">
                  <c:v>1.4082058414464533</c:v>
                </c:pt>
                <c:pt idx="44">
                  <c:v>1.383450796136779</c:v>
                </c:pt>
                <c:pt idx="45">
                  <c:v>1.3227743451396745</c:v>
                </c:pt>
                <c:pt idx="46">
                  <c:v>1.2804878048780488</c:v>
                </c:pt>
                <c:pt idx="47">
                  <c:v>1.193587733054539</c:v>
                </c:pt>
                <c:pt idx="48">
                  <c:v>1.2397415749956346</c:v>
                </c:pt>
                <c:pt idx="49">
                  <c:v>1.267814986447495</c:v>
                </c:pt>
                <c:pt idx="50">
                  <c:v>1.2880049066853587</c:v>
                </c:pt>
                <c:pt idx="51">
                  <c:v>1.2210119465917078</c:v>
                </c:pt>
                <c:pt idx="52">
                  <c:v>1.2211192128612844</c:v>
                </c:pt>
                <c:pt idx="53">
                  <c:v>1.1879619852164731</c:v>
                </c:pt>
                <c:pt idx="54">
                  <c:v>1.1472950313299797</c:v>
                </c:pt>
                <c:pt idx="55">
                  <c:v>1.0191421481744063</c:v>
                </c:pt>
                <c:pt idx="56">
                  <c:v>0.98631597654167402</c:v>
                </c:pt>
                <c:pt idx="57">
                  <c:v>0.9168595335588392</c:v>
                </c:pt>
                <c:pt idx="58">
                  <c:v>0.88329764453961457</c:v>
                </c:pt>
                <c:pt idx="59">
                  <c:v>0.75093867334167708</c:v>
                </c:pt>
                <c:pt idx="60">
                  <c:v>0.76117130831915469</c:v>
                </c:pt>
                <c:pt idx="61">
                  <c:v>0.70237989125590516</c:v>
                </c:pt>
                <c:pt idx="62">
                  <c:v>0.63879210220673632</c:v>
                </c:pt>
                <c:pt idx="63">
                  <c:v>0.55356181589808007</c:v>
                </c:pt>
                <c:pt idx="64">
                  <c:v>0.43892786472387119</c:v>
                </c:pt>
                <c:pt idx="65">
                  <c:v>0.22502250225022502</c:v>
                </c:pt>
                <c:pt idx="66">
                  <c:v>0.22412241224122412</c:v>
                </c:pt>
                <c:pt idx="67">
                  <c:v>0.19531953195319532</c:v>
                </c:pt>
                <c:pt idx="68">
                  <c:v>0.18974820143884893</c:v>
                </c:pt>
                <c:pt idx="69">
                  <c:v>0.17057761732851986</c:v>
                </c:pt>
                <c:pt idx="70">
                  <c:v>0.16787003610108303</c:v>
                </c:pt>
                <c:pt idx="71">
                  <c:v>0.16260162601626016</c:v>
                </c:pt>
                <c:pt idx="72">
                  <c:v>0.16982836495031617</c:v>
                </c:pt>
                <c:pt idx="73">
                  <c:v>0.16319129646418859</c:v>
                </c:pt>
                <c:pt idx="74">
                  <c:v>0.1766304347826087</c:v>
                </c:pt>
                <c:pt idx="75">
                  <c:v>0.16272727272727272</c:v>
                </c:pt>
                <c:pt idx="76">
                  <c:v>0.17411121239744759</c:v>
                </c:pt>
                <c:pt idx="77">
                  <c:v>0.15314494074749316</c:v>
                </c:pt>
                <c:pt idx="78">
                  <c:v>0.1541970802919708</c:v>
                </c:pt>
                <c:pt idx="79">
                  <c:v>0.1546203110704483</c:v>
                </c:pt>
                <c:pt idx="80">
                  <c:v>0.18115279048490393</c:v>
                </c:pt>
                <c:pt idx="81">
                  <c:v>0.17550274223034734</c:v>
                </c:pt>
                <c:pt idx="82">
                  <c:v>0.19505494505494506</c:v>
                </c:pt>
                <c:pt idx="83">
                  <c:v>0.18156934306569342</c:v>
                </c:pt>
                <c:pt idx="84">
                  <c:v>0.15602189781021897</c:v>
                </c:pt>
                <c:pt idx="85">
                  <c:v>2.0128087831655993E-2</c:v>
                </c:pt>
                <c:pt idx="86">
                  <c:v>3.385178408051235E-2</c:v>
                </c:pt>
                <c:pt idx="87">
                  <c:v>3.0109489051094892E-2</c:v>
                </c:pt>
                <c:pt idx="88">
                  <c:v>3.4608378870673952E-2</c:v>
                </c:pt>
                <c:pt idx="89">
                  <c:v>4.0871934604904632E-2</c:v>
                </c:pt>
                <c:pt idx="90">
                  <c:v>6.630336058128973E-2</c:v>
                </c:pt>
                <c:pt idx="91">
                  <c:v>6.5514103730664242E-2</c:v>
                </c:pt>
                <c:pt idx="92">
                  <c:v>9.4717668488160295E-2</c:v>
                </c:pt>
                <c:pt idx="93">
                  <c:v>0.10756608933454877</c:v>
                </c:pt>
                <c:pt idx="94">
                  <c:v>0.11668185961713765</c:v>
                </c:pt>
                <c:pt idx="95">
                  <c:v>9.9634369287020116E-2</c:v>
                </c:pt>
                <c:pt idx="96">
                  <c:v>0.11580882352941177</c:v>
                </c:pt>
                <c:pt idx="97">
                  <c:v>0.11265004616805172</c:v>
                </c:pt>
                <c:pt idx="98">
                  <c:v>0.11049210770659239</c:v>
                </c:pt>
                <c:pt idx="99">
                  <c:v>0.10976744186046512</c:v>
                </c:pt>
                <c:pt idx="100">
                  <c:v>0.1431107063535578</c:v>
                </c:pt>
                <c:pt idx="101">
                  <c:v>0.15684309194346224</c:v>
                </c:pt>
                <c:pt idx="102">
                  <c:v>0.16982516371081557</c:v>
                </c:pt>
                <c:pt idx="103">
                  <c:v>0.18526056182752365</c:v>
                </c:pt>
                <c:pt idx="104">
                  <c:v>0.19653517126628034</c:v>
                </c:pt>
                <c:pt idx="105">
                  <c:v>0.20619864124005557</c:v>
                </c:pt>
                <c:pt idx="106">
                  <c:v>0.21404775209081536</c:v>
                </c:pt>
                <c:pt idx="107">
                  <c:v>0.22040019781062536</c:v>
                </c:pt>
                <c:pt idx="108">
                  <c:v>0.22570434143862855</c:v>
                </c:pt>
                <c:pt idx="109">
                  <c:v>0.23011929589776159</c:v>
                </c:pt>
                <c:pt idx="110">
                  <c:v>0.23382554882011475</c:v>
                </c:pt>
                <c:pt idx="111">
                  <c:v>0.23727911248814068</c:v>
                </c:pt>
                <c:pt idx="112">
                  <c:v>0.240289462916397</c:v>
                </c:pt>
                <c:pt idx="113">
                  <c:v>0.24250260034403143</c:v>
                </c:pt>
                <c:pt idx="114">
                  <c:v>0.24388012588639374</c:v>
                </c:pt>
                <c:pt idx="115">
                  <c:v>0.24449854208272076</c:v>
                </c:pt>
                <c:pt idx="116">
                  <c:v>0.24455161369010667</c:v>
                </c:pt>
                <c:pt idx="117">
                  <c:v>0.2446978562677902</c:v>
                </c:pt>
                <c:pt idx="118">
                  <c:v>0.24460562700235064</c:v>
                </c:pt>
                <c:pt idx="119">
                  <c:v>0.24433700243892051</c:v>
                </c:pt>
                <c:pt idx="120">
                  <c:v>0.24414507040468897</c:v>
                </c:pt>
                <c:pt idx="121">
                  <c:v>0.24413429264179742</c:v>
                </c:pt>
                <c:pt idx="122">
                  <c:v>0.2442910143682388</c:v>
                </c:pt>
                <c:pt idx="123">
                  <c:v>0.2443968244240686</c:v>
                </c:pt>
              </c:numCache>
            </c:numRef>
          </c:val>
          <c:smooth val="0"/>
          <c:extLst>
            <c:ext xmlns:c16="http://schemas.microsoft.com/office/drawing/2014/chart" uri="{C3380CC4-5D6E-409C-BE32-E72D297353CC}">
              <c16:uniqueId val="{00000000-4F4C-4456-84DB-3EBE0D8581D1}"/>
            </c:ext>
          </c:extLst>
        </c:ser>
        <c:dLbls>
          <c:showLegendKey val="0"/>
          <c:showVal val="0"/>
          <c:showCatName val="0"/>
          <c:showSerName val="0"/>
          <c:showPercent val="0"/>
          <c:showBubbleSize val="0"/>
        </c:dLbls>
        <c:marker val="1"/>
        <c:smooth val="0"/>
        <c:axId val="1887596096"/>
        <c:axId val="1887596576"/>
        <c:extLst>
          <c:ext xmlns:c15="http://schemas.microsoft.com/office/drawing/2012/chart" uri="{02D57815-91ED-43cb-92C2-25804820EDAC}">
            <c15:filteredLineSeries>
              <c15:ser>
                <c:idx val="0"/>
                <c:order val="0"/>
                <c:tx>
                  <c:strRef>
                    <c:extLst>
                      <c:ext uri="{02D57815-91ED-43cb-92C2-25804820EDAC}">
                        <c15:formulaRef>
                          <c15:sqref>'Other data &gt;&gt;&gt;'!$AI$4</c15:sqref>
                        </c15:formulaRef>
                      </c:ext>
                    </c:extLst>
                    <c:strCache>
                      <c:ptCount val="1"/>
                      <c:pt idx="0">
                        <c:v>ARR%</c:v>
                      </c:pt>
                    </c:strCache>
                  </c:strRef>
                </c:tx>
                <c:spPr>
                  <a:ln w="38100" cap="rnd">
                    <a:solidFill>
                      <a:srgbClr val="BD1B21"/>
                    </a:solidFill>
                    <a:prstDash val="solid"/>
                    <a:round/>
                  </a:ln>
                  <a:effectLst/>
                </c:spPr>
                <c:marker>
                  <c:symbol val="none"/>
                </c:marker>
                <c:cat>
                  <c:numRef>
                    <c:extLst>
                      <c:ext uri="{02D57815-91ED-43cb-92C2-25804820EDAC}">
                        <c15:formulaRef>
                          <c15:sqref>'Other data &gt;&gt;&gt;'!$AH$5:$AH$128</c15:sqref>
                        </c15:formulaRef>
                      </c:ext>
                    </c:extLst>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extLst>
                      <c:ext uri="{02D57815-91ED-43cb-92C2-25804820EDAC}">
                        <c15:formulaRef>
                          <c15:sqref>'Other data &gt;&gt;&gt;'!$AI$5:$AI$128</c15:sqref>
                        </c15:formulaRef>
                      </c:ext>
                    </c:extLst>
                    <c:numCache>
                      <c:formatCode>0.0%</c:formatCode>
                      <c:ptCount val="124"/>
                      <c:pt idx="0">
                        <c:v>0.18328061455038408</c:v>
                      </c:pt>
                      <c:pt idx="1">
                        <c:v>0.17832795120200934</c:v>
                      </c:pt>
                      <c:pt idx="2">
                        <c:v>0.16343353792392815</c:v>
                      </c:pt>
                      <c:pt idx="3">
                        <c:v>0.14857245144544884</c:v>
                      </c:pt>
                      <c:pt idx="4">
                        <c:v>0.14388521365993207</c:v>
                      </c:pt>
                      <c:pt idx="5">
                        <c:v>0.13920885793374407</c:v>
                      </c:pt>
                      <c:pt idx="6">
                        <c:v>0.13120377795598326</c:v>
                      </c:pt>
                      <c:pt idx="7">
                        <c:v>0.12323286209655908</c:v>
                      </c:pt>
                      <c:pt idx="8">
                        <c:v>0.1140027534751521</c:v>
                      </c:pt>
                      <c:pt idx="9">
                        <c:v>0.10479148181011536</c:v>
                      </c:pt>
                      <c:pt idx="10">
                        <c:v>9.7066360342847047E-2</c:v>
                      </c:pt>
                      <c:pt idx="11">
                        <c:v>8.9405139035550862E-2</c:v>
                      </c:pt>
                      <c:pt idx="12">
                        <c:v>8.9500482837327713E-2</c:v>
                      </c:pt>
                      <c:pt idx="13">
                        <c:v>8.9595375722543349E-2</c:v>
                      </c:pt>
                      <c:pt idx="14">
                        <c:v>8.5060788944284094E-2</c:v>
                      </c:pt>
                      <c:pt idx="15">
                        <c:v>8.0538085255066394E-2</c:v>
                      </c:pt>
                      <c:pt idx="16">
                        <c:v>8.0210645428036728E-2</c:v>
                      </c:pt>
                      <c:pt idx="17">
                        <c:v>7.9885506115014313E-2</c:v>
                      </c:pt>
                      <c:pt idx="18">
                        <c:v>8.4765624999999997E-2</c:v>
                      </c:pt>
                      <c:pt idx="19">
                        <c:v>8.9653375032577531E-2</c:v>
                      </c:pt>
                      <c:pt idx="20">
                        <c:v>9.5801890883858098E-2</c:v>
                      </c:pt>
                      <c:pt idx="21">
                        <c:v>0.10193123755087902</c:v>
                      </c:pt>
                      <c:pt idx="22">
                        <c:v>0.10168027299036758</c:v>
                      </c:pt>
                      <c:pt idx="23">
                        <c:v>0.10143054119269218</c:v>
                      </c:pt>
                      <c:pt idx="24">
                        <c:v>0.10045112781954887</c:v>
                      </c:pt>
                      <c:pt idx="25">
                        <c:v>9.9477336989118328E-2</c:v>
                      </c:pt>
                      <c:pt idx="26">
                        <c:v>9.7168239866740697E-2</c:v>
                      </c:pt>
                      <c:pt idx="27">
                        <c:v>9.4873105092829146E-2</c:v>
                      </c:pt>
                      <c:pt idx="28">
                        <c:v>9.7972686402578668E-2</c:v>
                      </c:pt>
                      <c:pt idx="29">
                        <c:v>0.10104765123352484</c:v>
                      </c:pt>
                      <c:pt idx="30">
                        <c:v>0.10461577479076846</c:v>
                      </c:pt>
                      <c:pt idx="31">
                        <c:v>0.10818812383691423</c:v>
                      </c:pt>
                      <c:pt idx="32">
                        <c:v>0.10791061262639136</c:v>
                      </c:pt>
                      <c:pt idx="33">
                        <c:v>0.1190253045923149</c:v>
                      </c:pt>
                      <c:pt idx="34">
                        <c:v>0.12897707834416694</c:v>
                      </c:pt>
                      <c:pt idx="35">
                        <c:v>0.15650981400531414</c:v>
                      </c:pt>
                      <c:pt idx="36">
                        <c:v>0.18142473816324764</c:v>
                      </c:pt>
                      <c:pt idx="37">
                        <c:v>0.18753791489730479</c:v>
                      </c:pt>
                      <c:pt idx="38">
                        <c:v>0.17978308026030368</c:v>
                      </c:pt>
                      <c:pt idx="39">
                        <c:v>0.1735048678720445</c:v>
                      </c:pt>
                      <c:pt idx="40">
                        <c:v>0.17097363612633779</c:v>
                      </c:pt>
                      <c:pt idx="41">
                        <c:v>0.16143068488382212</c:v>
                      </c:pt>
                      <c:pt idx="42">
                        <c:v>0.15662020905923346</c:v>
                      </c:pt>
                      <c:pt idx="43">
                        <c:v>0.15316257187663354</c:v>
                      </c:pt>
                      <c:pt idx="44">
                        <c:v>0.1500785751702462</c:v>
                      </c:pt>
                      <c:pt idx="45">
                        <c:v>0.14794089359097665</c:v>
                      </c:pt>
                      <c:pt idx="46">
                        <c:v>0.1448348374660475</c:v>
                      </c:pt>
                      <c:pt idx="47">
                        <c:v>0.14177793394237526</c:v>
                      </c:pt>
                      <c:pt idx="48">
                        <c:v>0.1397698322059211</c:v>
                      </c:pt>
                      <c:pt idx="49">
                        <c:v>0.13965153115100318</c:v>
                      </c:pt>
                      <c:pt idx="50">
                        <c:v>0.14041126114199984</c:v>
                      </c:pt>
                      <c:pt idx="51">
                        <c:v>0.13993264799716412</c:v>
                      </c:pt>
                      <c:pt idx="52">
                        <c:v>0.14181624311355961</c:v>
                      </c:pt>
                      <c:pt idx="53">
                        <c:v>0.13788499198860601</c:v>
                      </c:pt>
                      <c:pt idx="54">
                        <c:v>0.13329764453961457</c:v>
                      </c:pt>
                      <c:pt idx="55">
                        <c:v>0.129268728768103</c:v>
                      </c:pt>
                      <c:pt idx="56">
                        <c:v>0.12375749977612609</c:v>
                      </c:pt>
                      <c:pt idx="57">
                        <c:v>0.11513503877350922</c:v>
                      </c:pt>
                      <c:pt idx="58">
                        <c:v>0.10909497007057983</c:v>
                      </c:pt>
                      <c:pt idx="59">
                        <c:v>0.10264668939529877</c:v>
                      </c:pt>
                      <c:pt idx="60">
                        <c:v>0.10000899442345747</c:v>
                      </c:pt>
                      <c:pt idx="61">
                        <c:v>9.6066606660666062E-2</c:v>
                      </c:pt>
                      <c:pt idx="62">
                        <c:v>9.4482448244824477E-2</c:v>
                      </c:pt>
                      <c:pt idx="63">
                        <c:v>9.1395139513951396E-2</c:v>
                      </c:pt>
                      <c:pt idx="64">
                        <c:v>8.5962230215827343E-2</c:v>
                      </c:pt>
                      <c:pt idx="65">
                        <c:v>8.4061371841155239E-2</c:v>
                      </c:pt>
                      <c:pt idx="66">
                        <c:v>8.3835740072202167E-2</c:v>
                      </c:pt>
                      <c:pt idx="67">
                        <c:v>8.4444444444444447E-2</c:v>
                      </c:pt>
                      <c:pt idx="68">
                        <c:v>8.1969286359530269E-2</c:v>
                      </c:pt>
                      <c:pt idx="69">
                        <c:v>8.0018132366273795E-2</c:v>
                      </c:pt>
                      <c:pt idx="70">
                        <c:v>7.8704710144927539E-2</c:v>
                      </c:pt>
                      <c:pt idx="71">
                        <c:v>7.8145454545454546E-2</c:v>
                      </c:pt>
                      <c:pt idx="72">
                        <c:v>7.6727438468550596E-2</c:v>
                      </c:pt>
                      <c:pt idx="73">
                        <c:v>7.536918869644485E-2</c:v>
                      </c:pt>
                      <c:pt idx="74">
                        <c:v>7.6268248175182476E-2</c:v>
                      </c:pt>
                      <c:pt idx="75">
                        <c:v>8.2268984446477594E-2</c:v>
                      </c:pt>
                      <c:pt idx="76">
                        <c:v>7.9112534309240617E-2</c:v>
                      </c:pt>
                      <c:pt idx="77">
                        <c:v>7.851005484460695E-2</c:v>
                      </c:pt>
                      <c:pt idx="78">
                        <c:v>7.4542124542124541E-2</c:v>
                      </c:pt>
                      <c:pt idx="79">
                        <c:v>7.3531021897810217E-2</c:v>
                      </c:pt>
                      <c:pt idx="80">
                        <c:v>7.5082116788321163E-2</c:v>
                      </c:pt>
                      <c:pt idx="81">
                        <c:v>7.8234217749313814E-2</c:v>
                      </c:pt>
                      <c:pt idx="82">
                        <c:v>7.8792314730100635E-2</c:v>
                      </c:pt>
                      <c:pt idx="83">
                        <c:v>8.1487226277372274E-2</c:v>
                      </c:pt>
                      <c:pt idx="84">
                        <c:v>8.2140255009107474E-2</c:v>
                      </c:pt>
                      <c:pt idx="85">
                        <c:v>8.0508628519527697E-2</c:v>
                      </c:pt>
                      <c:pt idx="86">
                        <c:v>7.8328792007266126E-2</c:v>
                      </c:pt>
                      <c:pt idx="87">
                        <c:v>7.7934485896269334E-2</c:v>
                      </c:pt>
                      <c:pt idx="88">
                        <c:v>7.4289617486338791E-2</c:v>
                      </c:pt>
                      <c:pt idx="89">
                        <c:v>7.3509571558796727E-2</c:v>
                      </c:pt>
                      <c:pt idx="90">
                        <c:v>7.3090246125797634E-2</c:v>
                      </c:pt>
                      <c:pt idx="91">
                        <c:v>7.4250457038391227E-2</c:v>
                      </c:pt>
                      <c:pt idx="92">
                        <c:v>7.6874999999999999E-2</c:v>
                      </c:pt>
                      <c:pt idx="93">
                        <c:v>8.3878116343490308E-2</c:v>
                      </c:pt>
                      <c:pt idx="94">
                        <c:v>9.2358402971216336E-2</c:v>
                      </c:pt>
                      <c:pt idx="95">
                        <c:v>9.9767441860465114E-2</c:v>
                      </c:pt>
                      <c:pt idx="96">
                        <c:v>0.1021382969825944</c:v>
                      </c:pt>
                      <c:pt idx="97">
                        <c:v>0.10175311598036213</c:v>
                      </c:pt>
                      <c:pt idx="98">
                        <c:v>0.10156150074274915</c:v>
                      </c:pt>
                      <c:pt idx="99">
                        <c:v>0.10463398109701078</c:v>
                      </c:pt>
                      <c:pt idx="100">
                        <c:v>0.10464709170292745</c:v>
                      </c:pt>
                      <c:pt idx="101">
                        <c:v>0.10417658056812469</c:v>
                      </c:pt>
                      <c:pt idx="102">
                        <c:v>0.10302664503165411</c:v>
                      </c:pt>
                      <c:pt idx="103">
                        <c:v>0.10145378918881053</c:v>
                      </c:pt>
                      <c:pt idx="104">
                        <c:v>9.9822125651712862E-2</c:v>
                      </c:pt>
                      <c:pt idx="105">
                        <c:v>9.8198513374026963E-2</c:v>
                      </c:pt>
                      <c:pt idx="106">
                        <c:v>9.6668626104708152E-2</c:v>
                      </c:pt>
                      <c:pt idx="107">
                        <c:v>9.5590419968558493E-2</c:v>
                      </c:pt>
                      <c:pt idx="108">
                        <c:v>9.4688877253333595E-2</c:v>
                      </c:pt>
                      <c:pt idx="109">
                        <c:v>9.3537829750129309E-2</c:v>
                      </c:pt>
                      <c:pt idx="110">
                        <c:v>9.2033610170218647E-2</c:v>
                      </c:pt>
                      <c:pt idx="111">
                        <c:v>9.0191894545046877E-2</c:v>
                      </c:pt>
                      <c:pt idx="112">
                        <c:v>8.8150149909617337E-2</c:v>
                      </c:pt>
                      <c:pt idx="113">
                        <c:v>8.651236363107595E-2</c:v>
                      </c:pt>
                      <c:pt idx="114">
                        <c:v>8.4902543949611109E-2</c:v>
                      </c:pt>
                      <c:pt idx="115">
                        <c:v>8.3344103495060995E-2</c:v>
                      </c:pt>
                      <c:pt idx="116">
                        <c:v>8.2055800625940131E-2</c:v>
                      </c:pt>
                      <c:pt idx="117">
                        <c:v>8.1112383320937564E-2</c:v>
                      </c:pt>
                      <c:pt idx="118">
                        <c:v>8.0475340434575812E-2</c:v>
                      </c:pt>
                      <c:pt idx="119">
                        <c:v>7.9905596100916187E-2</c:v>
                      </c:pt>
                      <c:pt idx="120">
                        <c:v>7.9347082964338941E-2</c:v>
                      </c:pt>
                      <c:pt idx="121">
                        <c:v>7.8797420521341532E-2</c:v>
                      </c:pt>
                      <c:pt idx="122">
                        <c:v>7.8224993112162716E-2</c:v>
                      </c:pt>
                      <c:pt idx="123">
                        <c:v>7.7678028897600115E-2</c:v>
                      </c:pt>
                    </c:numCache>
                  </c:numRef>
                </c:val>
                <c:smooth val="0"/>
                <c:extLst>
                  <c:ext xmlns:c16="http://schemas.microsoft.com/office/drawing/2014/chart" uri="{C3380CC4-5D6E-409C-BE32-E72D297353CC}">
                    <c16:uniqueId val="{00000002-4F4C-4456-84DB-3EBE0D8581D1}"/>
                  </c:ext>
                </c:extLst>
              </c15:ser>
            </c15:filteredLineSeries>
          </c:ext>
        </c:extLst>
      </c:lineChart>
      <c:lineChart>
        <c:grouping val="standard"/>
        <c:varyColors val="0"/>
        <c:ser>
          <c:idx val="2"/>
          <c:order val="2"/>
          <c:tx>
            <c:strRef>
              <c:f>'Other data &gt;&gt;&gt;'!$AP$4</c:f>
              <c:strCache>
                <c:ptCount val="1"/>
                <c:pt idx="0">
                  <c:v>UPILO</c:v>
                </c:pt>
              </c:strCache>
            </c:strRef>
          </c:tx>
          <c:spPr>
            <a:ln w="28575" cap="rnd">
              <a:solidFill>
                <a:schemeClr val="accent3"/>
              </a:solidFill>
              <a:round/>
            </a:ln>
            <a:effectLst/>
          </c:spPr>
          <c:marker>
            <c:symbol val="none"/>
          </c:marker>
          <c:cat>
            <c:numRef>
              <c:f>'Other data &gt;&gt;&gt;'!$AH$5:$AH$128</c:f>
              <c:numCache>
                <c:formatCode>General</c:formatCode>
                <c:ptCount val="124"/>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pt idx="112">
                  <c:v>2028</c:v>
                </c:pt>
                <c:pt idx="116">
                  <c:v>2029</c:v>
                </c:pt>
                <c:pt idx="120">
                  <c:v>2030</c:v>
                </c:pt>
              </c:numCache>
            </c:numRef>
          </c:cat>
          <c:val>
            <c:numRef>
              <c:f>'Other data &gt;&gt;&gt;'!$AP$5:$AP$128</c:f>
              <c:numCache>
                <c:formatCode>0.0</c:formatCode>
                <c:ptCount val="124"/>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4.3913159999999998</c:v>
                </c:pt>
                <c:pt idx="100">
                  <c:v>4.3912899999999997</c:v>
                </c:pt>
                <c:pt idx="101">
                  <c:v>4.3913080000000004</c:v>
                </c:pt>
                <c:pt idx="102">
                  <c:v>4.3817589999999997</c:v>
                </c:pt>
                <c:pt idx="103">
                  <c:v>4.3626880000000003</c:v>
                </c:pt>
                <c:pt idx="104">
                  <c:v>4.3340810000000003</c:v>
                </c:pt>
                <c:pt idx="105">
                  <c:v>4.3054309999999996</c:v>
                </c:pt>
                <c:pt idx="106">
                  <c:v>4.2768110000000004</c:v>
                </c:pt>
                <c:pt idx="107">
                  <c:v>4.2481679999999997</c:v>
                </c:pt>
                <c:pt idx="108">
                  <c:v>4.2195299999999998</c:v>
                </c:pt>
                <c:pt idx="109">
                  <c:v>4.1880220000000001</c:v>
                </c:pt>
                <c:pt idx="110">
                  <c:v>4.1564769999999998</c:v>
                </c:pt>
                <c:pt idx="111">
                  <c:v>4.1249279999999997</c:v>
                </c:pt>
                <c:pt idx="112">
                  <c:v>4.0962300000000003</c:v>
                </c:pt>
                <c:pt idx="113">
                  <c:v>4.0675540000000003</c:v>
                </c:pt>
                <c:pt idx="114">
                  <c:v>4.0388229999999998</c:v>
                </c:pt>
                <c:pt idx="115">
                  <c:v>4.0149080000000001</c:v>
                </c:pt>
                <c:pt idx="116">
                  <c:v>3.9999660000000001</c:v>
                </c:pt>
                <c:pt idx="117">
                  <c:v>3.9999500000000001</c:v>
                </c:pt>
                <c:pt idx="118">
                  <c:v>3.999943</c:v>
                </c:pt>
                <c:pt idx="119">
                  <c:v>3.999962</c:v>
                </c:pt>
                <c:pt idx="120">
                  <c:v>3.999949</c:v>
                </c:pt>
                <c:pt idx="121">
                  <c:v>3.999946</c:v>
                </c:pt>
                <c:pt idx="122">
                  <c:v>3.9999750000000001</c:v>
                </c:pt>
                <c:pt idx="123">
                  <c:v>3.9999750000000001</c:v>
                </c:pt>
              </c:numCache>
            </c:numRef>
          </c:val>
          <c:smooth val="0"/>
          <c:extLst>
            <c:ext xmlns:c16="http://schemas.microsoft.com/office/drawing/2014/chart" uri="{C3380CC4-5D6E-409C-BE32-E72D297353CC}">
              <c16:uniqueId val="{00000001-4F4C-4456-84DB-3EBE0D8581D1}"/>
            </c:ext>
          </c:extLst>
        </c:ser>
        <c:dLbls>
          <c:showLegendKey val="0"/>
          <c:showVal val="0"/>
          <c:showCatName val="0"/>
          <c:showSerName val="0"/>
          <c:showPercent val="0"/>
          <c:showBubbleSize val="0"/>
        </c:dLbls>
        <c:marker val="1"/>
        <c:smooth val="0"/>
        <c:axId val="916013760"/>
        <c:axId val="916003680"/>
      </c:lineChart>
      <c:catAx>
        <c:axId val="1887596096"/>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576"/>
        <c:crosses val="autoZero"/>
        <c:auto val="1"/>
        <c:lblAlgn val="ctr"/>
        <c:lblOffset val="100"/>
        <c:tickLblSkip val="12"/>
        <c:tickMarkSkip val="12"/>
        <c:noMultiLvlLbl val="0"/>
      </c:catAx>
      <c:valAx>
        <c:axId val="1887596576"/>
        <c:scaling>
          <c:orientation val="minMax"/>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887596096"/>
        <c:crosses val="autoZero"/>
        <c:crossBetween val="between"/>
      </c:valAx>
      <c:valAx>
        <c:axId val="916003680"/>
        <c:scaling>
          <c:orientation val="minMax"/>
          <c:min val="3.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13760"/>
        <c:crosses val="max"/>
        <c:crossBetween val="between"/>
      </c:valAx>
      <c:catAx>
        <c:axId val="916013760"/>
        <c:scaling>
          <c:orientation val="minMax"/>
        </c:scaling>
        <c:delete val="1"/>
        <c:axPos val="b"/>
        <c:numFmt formatCode="General" sourceLinked="1"/>
        <c:majorTickMark val="out"/>
        <c:minorTickMark val="none"/>
        <c:tickLblPos val="nextTo"/>
        <c:crossAx val="916003680"/>
        <c:crosses val="autoZero"/>
        <c:auto val="1"/>
        <c:lblAlgn val="ctr"/>
        <c:lblOffset val="100"/>
        <c:noMultiLvlLbl val="0"/>
      </c:catAx>
      <c:spPr>
        <a:noFill/>
        <a:ln>
          <a:noFill/>
        </a:ln>
        <a:effectLst/>
      </c:spPr>
    </c:plotArea>
    <c:legend>
      <c:legendPos val="b"/>
      <c:layout>
        <c:manualLayout>
          <c:xMode val="edge"/>
          <c:yMode val="edge"/>
          <c:x val="0.35604693530955689"/>
          <c:y val="0.15434621952735311"/>
          <c:w val="0.52789301806525624"/>
          <c:h val="8.2217376501677986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553149606299214E-2"/>
          <c:y val="9.22722029988466E-2"/>
          <c:w val="0.90573797025371827"/>
          <c:h val="0.78480596499831967"/>
        </c:manualLayout>
      </c:layout>
      <c:lineChart>
        <c:grouping val="standard"/>
        <c:varyColors val="0"/>
        <c:ser>
          <c:idx val="2"/>
          <c:order val="0"/>
          <c:tx>
            <c:strRef>
              <c:f>'Other data &gt;&gt;&gt;'!$T$4</c:f>
              <c:strCache>
                <c:ptCount val="1"/>
                <c:pt idx="0">
                  <c:v>ARR % (R=0.04)</c:v>
                </c:pt>
              </c:strCache>
            </c:strRef>
          </c:tx>
          <c:spPr>
            <a:ln w="28575" cap="rnd">
              <a:solidFill>
                <a:schemeClr val="accent3"/>
              </a:solidFill>
              <a:round/>
            </a:ln>
            <a:effectLst/>
          </c:spPr>
          <c:marker>
            <c:symbol val="none"/>
          </c:marker>
          <c:cat>
            <c:numRef>
              <c:f>'Other data &gt;&gt;&gt;'!$A$9:$A$56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'Other data &gt;&gt;&gt;'!$T$9:$T$56</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10.132814602110837</c:v>
                </c:pt>
                <c:pt idx="35">
                  <c:v>10.416213204749287</c:v>
                </c:pt>
                <c:pt idx="36">
                  <c:v>10.39588056697016</c:v>
                </c:pt>
                <c:pt idx="37">
                  <c:v>10.328623264381237</c:v>
                </c:pt>
                <c:pt idx="38">
                  <c:v>10.196674920247164</c:v>
                </c:pt>
                <c:pt idx="39">
                  <c:v>10.024559829229126</c:v>
                </c:pt>
                <c:pt idx="40">
                  <c:v>9.8482362693423386</c:v>
                </c:pt>
                <c:pt idx="41">
                  <c:v>9.6742052599280512</c:v>
                </c:pt>
                <c:pt idx="42">
                  <c:v>9.5107757995886235</c:v>
                </c:pt>
                <c:pt idx="43">
                  <c:v>9.3930150528177094</c:v>
                </c:pt>
                <c:pt idx="44">
                  <c:v>9.2937132610256938</c:v>
                </c:pt>
                <c:pt idx="45">
                  <c:v>9.1709419659659357</c:v>
                </c:pt>
                <c:pt idx="46">
                  <c:v>9.0145697273341803</c:v>
                </c:pt>
                <c:pt idx="47">
                  <c:v>8.8261741346922928</c:v>
                </c:pt>
              </c:numCache>
            </c:numRef>
          </c:val>
          <c:smooth val="0"/>
          <c:extLst>
            <c:ext xmlns:c16="http://schemas.microsoft.com/office/drawing/2014/chart" uri="{C3380CC4-5D6E-409C-BE32-E72D297353CC}">
              <c16:uniqueId val="{00000000-11A9-4C3A-8AB3-D92E3F802E08}"/>
            </c:ext>
          </c:extLst>
        </c:ser>
        <c:ser>
          <c:idx val="3"/>
          <c:order val="1"/>
          <c:tx>
            <c:strRef>
              <c:f>'Other data &gt;&gt;&gt;'!$U$4</c:f>
              <c:strCache>
                <c:ptCount val="1"/>
                <c:pt idx="0">
                  <c:v>ARR % (R=0.05)</c:v>
                </c:pt>
              </c:strCache>
            </c:strRef>
          </c:tx>
          <c:spPr>
            <a:ln w="28575" cap="rnd">
              <a:solidFill>
                <a:schemeClr val="accent4"/>
              </a:solidFill>
              <a:round/>
            </a:ln>
            <a:effectLst/>
          </c:spPr>
          <c:marker>
            <c:symbol val="none"/>
          </c:marker>
          <c:cat>
            <c:numRef>
              <c:f>'Other data &gt;&gt;&gt;'!$A$9:$A$56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'Other data &gt;&gt;&gt;'!$U$9:$U$56</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10.110449046803563</c:v>
                </c:pt>
                <c:pt idx="35">
                  <c:v>10.371923675759987</c:v>
                </c:pt>
                <c:pt idx="36">
                  <c:v>10.332036200685678</c:v>
                </c:pt>
                <c:pt idx="37">
                  <c:v>10.247205135334616</c:v>
                </c:pt>
                <c:pt idx="38">
                  <c:v>10.099977766994412</c:v>
                </c:pt>
                <c:pt idx="39">
                  <c:v>9.9147956894542357</c:v>
                </c:pt>
                <c:pt idx="40">
                  <c:v>9.7272158531053989</c:v>
                </c:pt>
                <c:pt idx="41">
                  <c:v>9.5435376268221788</c:v>
                </c:pt>
                <c:pt idx="42">
                  <c:v>9.3718191226038954</c:v>
                </c:pt>
                <c:pt idx="43">
                  <c:v>9.2464279104710076</c:v>
                </c:pt>
                <c:pt idx="44">
                  <c:v>9.1403759326267249</c:v>
                </c:pt>
                <c:pt idx="45">
                  <c:v>9.0123261116612525</c:v>
                </c:pt>
                <c:pt idx="46">
                  <c:v>8.8522998566837288</c:v>
                </c:pt>
                <c:pt idx="47">
                  <c:v>8.6618271625632453</c:v>
                </c:pt>
              </c:numCache>
            </c:numRef>
          </c:val>
          <c:smooth val="0"/>
          <c:extLst>
            <c:ext xmlns:c16="http://schemas.microsoft.com/office/drawing/2014/chart" uri="{C3380CC4-5D6E-409C-BE32-E72D297353CC}">
              <c16:uniqueId val="{00000001-11A9-4C3A-8AB3-D92E3F802E08}"/>
            </c:ext>
          </c:extLst>
        </c:ser>
        <c:ser>
          <c:idx val="4"/>
          <c:order val="2"/>
          <c:tx>
            <c:strRef>
              <c:f>'Other data &gt;&gt;&gt;'!$V$4</c:f>
              <c:strCache>
                <c:ptCount val="1"/>
                <c:pt idx="0">
                  <c:v>ARR % (R=0.03)</c:v>
                </c:pt>
              </c:strCache>
            </c:strRef>
          </c:tx>
          <c:spPr>
            <a:ln w="28575" cap="rnd">
              <a:solidFill>
                <a:schemeClr val="accent5"/>
              </a:solidFill>
              <a:round/>
            </a:ln>
            <a:effectLst/>
          </c:spPr>
          <c:marker>
            <c:symbol val="none"/>
          </c:marker>
          <c:cat>
            <c:numRef>
              <c:f>'Other data &gt;&gt;&gt;'!$A$9:$A$56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'Other data &gt;&gt;&gt;'!$V$9:$V$56</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10.155180157418112</c:v>
                </c:pt>
                <c:pt idx="35">
                  <c:v>10.460965565915842</c:v>
                </c:pt>
                <c:pt idx="36">
                  <c:v>10.461069183902666</c:v>
                </c:pt>
                <c:pt idx="37">
                  <c:v>10.412625041684411</c:v>
                </c:pt>
                <c:pt idx="38">
                  <c:v>10.29748453376188</c:v>
                </c:pt>
                <c:pt idx="39">
                  <c:v>10.140191407837072</c:v>
                </c:pt>
                <c:pt idx="40">
                  <c:v>9.97706041516971</c:v>
                </c:pt>
                <c:pt idx="41">
                  <c:v>9.8147543664311208</c:v>
                </c:pt>
                <c:pt idx="42">
                  <c:v>9.6618074528577118</c:v>
                </c:pt>
                <c:pt idx="43">
                  <c:v>9.5540062666630021</c:v>
                </c:pt>
                <c:pt idx="44">
                  <c:v>9.4638804590970853</c:v>
                </c:pt>
                <c:pt idx="45">
                  <c:v>9.3488098674666649</c:v>
                </c:pt>
                <c:pt idx="46">
                  <c:v>9.1984410364384583</c:v>
                </c:pt>
                <c:pt idx="47">
                  <c:v>9.0143499784094399</c:v>
                </c:pt>
              </c:numCache>
            </c:numRef>
          </c:val>
          <c:smooth val="0"/>
          <c:extLst>
            <c:ext xmlns:c16="http://schemas.microsoft.com/office/drawing/2014/chart" uri="{C3380CC4-5D6E-409C-BE32-E72D297353CC}">
              <c16:uniqueId val="{00000002-11A9-4C3A-8AB3-D92E3F802E08}"/>
            </c:ext>
          </c:extLst>
        </c:ser>
        <c:ser>
          <c:idx val="0"/>
          <c:order val="3"/>
          <c:tx>
            <c:strRef>
              <c:f>'Other data &gt;&gt;&gt;'!$W$4</c:f>
              <c:strCache>
                <c:ptCount val="1"/>
                <c:pt idx="0">
                  <c:v>ARR % (R=0.02)</c:v>
                </c:pt>
              </c:strCache>
            </c:strRef>
          </c:tx>
          <c:spPr>
            <a:ln w="28575" cap="rnd">
              <a:solidFill>
                <a:schemeClr val="accent1"/>
              </a:solidFill>
              <a:round/>
            </a:ln>
            <a:effectLst/>
          </c:spPr>
          <c:marker>
            <c:symbol val="none"/>
          </c:marker>
          <c:cat>
            <c:numRef>
              <c:f>'Other data &gt;&gt;&gt;'!$A$9:$A$56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'Other data &gt;&gt;&gt;'!$W$9:$W$56</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10.277073588192806</c:v>
                </c:pt>
                <c:pt idx="35">
                  <c:v>10.596003360326474</c:v>
                </c:pt>
                <c:pt idx="36">
                  <c:v>10.561221176457527</c:v>
                </c:pt>
                <c:pt idx="37">
                  <c:v>10.531935108111579</c:v>
                </c:pt>
                <c:pt idx="38">
                  <c:v>10.497944784653507</c:v>
                </c:pt>
                <c:pt idx="39">
                  <c:v>10.412938086345426</c:v>
                </c:pt>
                <c:pt idx="40">
                  <c:v>10.307859022990462</c:v>
                </c:pt>
                <c:pt idx="41">
                  <c:v>10.167024304292386</c:v>
                </c:pt>
                <c:pt idx="42">
                  <c:v>10.018660584698321</c:v>
                </c:pt>
                <c:pt idx="43">
                  <c:v>9.8931885770827037</c:v>
                </c:pt>
                <c:pt idx="44">
                  <c:v>9.7733920394505116</c:v>
                </c:pt>
                <c:pt idx="45">
                  <c:v>9.639236097154571</c:v>
                </c:pt>
                <c:pt idx="46">
                  <c:v>9.4886683446195281</c:v>
                </c:pt>
                <c:pt idx="47">
                  <c:v>9.2997818169229891</c:v>
                </c:pt>
              </c:numCache>
            </c:numRef>
          </c:val>
          <c:smooth val="0"/>
          <c:extLst>
            <c:ext xmlns:c16="http://schemas.microsoft.com/office/drawing/2014/chart" uri="{C3380CC4-5D6E-409C-BE32-E72D297353CC}">
              <c16:uniqueId val="{00000003-11A9-4C3A-8AB3-D92E3F802E08}"/>
            </c:ext>
          </c:extLst>
        </c:ser>
        <c:ser>
          <c:idx val="1"/>
          <c:order val="4"/>
          <c:tx>
            <c:strRef>
              <c:f>'Other data &gt;&gt;&gt;'!$X$4</c:f>
              <c:strCache>
                <c:ptCount val="1"/>
                <c:pt idx="0">
                  <c:v>ARR % (R=0.015)</c:v>
                </c:pt>
              </c:strCache>
            </c:strRef>
          </c:tx>
          <c:spPr>
            <a:ln w="28575" cap="rnd">
              <a:solidFill>
                <a:schemeClr val="accent2"/>
              </a:solidFill>
              <a:round/>
            </a:ln>
            <a:effectLst/>
          </c:spPr>
          <c:marker>
            <c:symbol val="none"/>
          </c:marker>
          <c:cat>
            <c:numRef>
              <c:f>'Other data &gt;&gt;&gt;'!$A$9:$A$56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'Other data &gt;&gt;&gt;'!$X$9:$X$56</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10.288041953438432</c:v>
                </c:pt>
                <c:pt idx="35">
                  <c:v>10.618318039896005</c:v>
                </c:pt>
                <c:pt idx="36">
                  <c:v>10.594134178990428</c:v>
                </c:pt>
                <c:pt idx="37">
                  <c:v>10.575106855272651</c:v>
                </c:pt>
                <c:pt idx="38">
                  <c:v>10.551004728895713</c:v>
                </c:pt>
                <c:pt idx="39">
                  <c:v>10.475234077523123</c:v>
                </c:pt>
                <c:pt idx="40">
                  <c:v>10.378819591712061</c:v>
                </c:pt>
                <c:pt idx="41">
                  <c:v>10.24591495702469</c:v>
                </c:pt>
                <c:pt idx="42">
                  <c:v>10.104911018185355</c:v>
                </c:pt>
                <c:pt idx="43">
                  <c:v>9.9865107330346596</c:v>
                </c:pt>
                <c:pt idx="44">
                  <c:v>9.8733920394505112</c:v>
                </c:pt>
                <c:pt idx="45">
                  <c:v>9.7453263455221126</c:v>
                </c:pt>
                <c:pt idx="46">
                  <c:v>9.6002152936980067</c:v>
                </c:pt>
                <c:pt idx="47">
                  <c:v>9.4158594955643693</c:v>
                </c:pt>
              </c:numCache>
            </c:numRef>
          </c:val>
          <c:smooth val="0"/>
          <c:extLst>
            <c:ext xmlns:c16="http://schemas.microsoft.com/office/drawing/2014/chart" uri="{C3380CC4-5D6E-409C-BE32-E72D297353CC}">
              <c16:uniqueId val="{00000000-2E2A-4FA1-8F0C-B79CD39907BB}"/>
            </c:ext>
          </c:extLst>
        </c:ser>
        <c:dLbls>
          <c:showLegendKey val="0"/>
          <c:showVal val="0"/>
          <c:showCatName val="0"/>
          <c:showSerName val="0"/>
          <c:showPercent val="0"/>
          <c:showBubbleSize val="0"/>
        </c:dLbls>
        <c:smooth val="0"/>
        <c:axId val="1625834416"/>
        <c:axId val="1625828656"/>
        <c:extLst/>
      </c:lineChart>
      <c:dateAx>
        <c:axId val="162583441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28656"/>
        <c:crosses val="autoZero"/>
        <c:auto val="1"/>
        <c:lblOffset val="100"/>
        <c:baseTimeUnit val="months"/>
        <c:majorUnit val="12"/>
        <c:majorTimeUnit val="months"/>
      </c:dateAx>
      <c:valAx>
        <c:axId val="1625828656"/>
        <c:scaling>
          <c:orientation val="minMax"/>
          <c:min val="7"/>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834416"/>
        <c:crosses val="autoZero"/>
        <c:crossBetween val="between"/>
      </c:valAx>
      <c:spPr>
        <a:noFill/>
        <a:ln>
          <a:noFill/>
        </a:ln>
        <a:effectLst/>
      </c:spPr>
    </c:plotArea>
    <c:legend>
      <c:legendPos val="r"/>
      <c:layout>
        <c:manualLayout>
          <c:xMode val="edge"/>
          <c:yMode val="edge"/>
          <c:x val="0.13080814398163496"/>
          <c:y val="5.4131603729476716E-2"/>
          <c:w val="0.25445083859000928"/>
          <c:h val="0.39449531827415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2904550471264142E-2"/>
          <c:y val="0.16060793344228197"/>
          <c:w val="0.89241357151518552"/>
          <c:h val="0.71229193284801662"/>
        </c:manualLayout>
      </c:layout>
      <c:lineChart>
        <c:grouping val="standard"/>
        <c:varyColors val="0"/>
        <c:ser>
          <c:idx val="0"/>
          <c:order val="0"/>
          <c:tx>
            <c:strRef>
              <c:f>'Chart data'!$S$3</c:f>
              <c:strCache>
                <c:ptCount val="1"/>
                <c:pt idx="0">
                  <c:v>Arrears* (LHS)</c:v>
                </c:pt>
              </c:strCache>
            </c:strRef>
          </c:tx>
          <c:spPr>
            <a:ln w="38100">
              <a:solidFill>
                <a:srgbClr val="BD1B21"/>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data'!$T$4:$T$51</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10.288041953438432</c:v>
                </c:pt>
                <c:pt idx="35">
                  <c:v>10.618318039896005</c:v>
                </c:pt>
                <c:pt idx="36">
                  <c:v>10.594134178990428</c:v>
                </c:pt>
                <c:pt idx="37">
                  <c:v>10.575106855272651</c:v>
                </c:pt>
                <c:pt idx="38">
                  <c:v>10.551004728895713</c:v>
                </c:pt>
                <c:pt idx="39">
                  <c:v>10.475234077523123</c:v>
                </c:pt>
                <c:pt idx="40">
                  <c:v>10.378819591712061</c:v>
                </c:pt>
                <c:pt idx="41">
                  <c:v>10.24591495702469</c:v>
                </c:pt>
                <c:pt idx="42">
                  <c:v>10.104911018185355</c:v>
                </c:pt>
                <c:pt idx="43">
                  <c:v>9.9865107330346596</c:v>
                </c:pt>
                <c:pt idx="44">
                  <c:v>9.8733920394505112</c:v>
                </c:pt>
                <c:pt idx="45">
                  <c:v>9.7453263455221126</c:v>
                </c:pt>
                <c:pt idx="46">
                  <c:v>9.6002152936980067</c:v>
                </c:pt>
                <c:pt idx="47">
                  <c:v>9.4158594955643693</c:v>
                </c:pt>
              </c:numCache>
            </c:numRef>
          </c:val>
          <c:smooth val="0"/>
          <c:extLst>
            <c:ext xmlns:c16="http://schemas.microsoft.com/office/drawing/2014/chart" uri="{C3380CC4-5D6E-409C-BE32-E72D297353CC}">
              <c16:uniqueId val="{00000000-972C-4AEB-86AC-59F0DD2E6551}"/>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data'!$U$3</c:f>
              <c:strCache>
                <c:ptCount val="1"/>
                <c:pt idx="0">
                  <c:v>Personal sector debt interest payments (RHS)</c:v>
                </c:pt>
              </c:strCache>
            </c:strRef>
          </c:tx>
          <c:spPr>
            <a:ln w="38100">
              <a:solidFill>
                <a:srgbClr val="003469"/>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data'!$U$4:$U$51</c:f>
              <c:numCache>
                <c:formatCode>0.00</c:formatCode>
                <c:ptCount val="48"/>
                <c:pt idx="0">
                  <c:v>2.0992793107356054</c:v>
                </c:pt>
                <c:pt idx="1">
                  <c:v>2.2455559242672867</c:v>
                </c:pt>
                <c:pt idx="2">
                  <c:v>2.2281205863731555</c:v>
                </c:pt>
                <c:pt idx="3">
                  <c:v>2.1755242089210829</c:v>
                </c:pt>
                <c:pt idx="4">
                  <c:v>1.8618091371301073</c:v>
                </c:pt>
                <c:pt idx="5">
                  <c:v>1.8065773995596894</c:v>
                </c:pt>
                <c:pt idx="6">
                  <c:v>1.6182421090450754</c:v>
                </c:pt>
                <c:pt idx="7">
                  <c:v>1.7774528439830386</c:v>
                </c:pt>
                <c:pt idx="8">
                  <c:v>1.9493328732459168</c:v>
                </c:pt>
                <c:pt idx="9">
                  <c:v>2.1423040275430862</c:v>
                </c:pt>
                <c:pt idx="10">
                  <c:v>2.2039298233604581</c:v>
                </c:pt>
                <c:pt idx="11">
                  <c:v>2.3235537363854273</c:v>
                </c:pt>
                <c:pt idx="12">
                  <c:v>2.2105434556796424</c:v>
                </c:pt>
                <c:pt idx="13">
                  <c:v>1.8897620462700038</c:v>
                </c:pt>
                <c:pt idx="14">
                  <c:v>1.811928552456112</c:v>
                </c:pt>
                <c:pt idx="15">
                  <c:v>1.7240864134819376</c:v>
                </c:pt>
                <c:pt idx="16">
                  <c:v>1.6017375906147973</c:v>
                </c:pt>
                <c:pt idx="17">
                  <c:v>1.2105701802385782</c:v>
                </c:pt>
                <c:pt idx="18">
                  <c:v>1.2183307480882792</c:v>
                </c:pt>
                <c:pt idx="19">
                  <c:v>1.2989053437968128</c:v>
                </c:pt>
                <c:pt idx="20">
                  <c:v>1.4506062434263565</c:v>
                </c:pt>
                <c:pt idx="21">
                  <c:v>1.4081526296714664</c:v>
                </c:pt>
                <c:pt idx="22">
                  <c:v>1.3265110262120683</c:v>
                </c:pt>
                <c:pt idx="23">
                  <c:v>1.4861211530602623</c:v>
                </c:pt>
                <c:pt idx="24">
                  <c:v>1.893487148476062</c:v>
                </c:pt>
                <c:pt idx="25">
                  <c:v>2.3270910477845526</c:v>
                </c:pt>
                <c:pt idx="26">
                  <c:v>2.8193784585812445</c:v>
                </c:pt>
                <c:pt idx="27">
                  <c:v>3.6041471470618855</c:v>
                </c:pt>
                <c:pt idx="28">
                  <c:v>4.4938997363939626</c:v>
                </c:pt>
                <c:pt idx="29">
                  <c:v>4.5843811517848003</c:v>
                </c:pt>
                <c:pt idx="30">
                  <c:v>4.9549028546028122</c:v>
                </c:pt>
                <c:pt idx="31">
                  <c:v>5.1266216476253126</c:v>
                </c:pt>
                <c:pt idx="32">
                  <c:v>5.2863455377474358</c:v>
                </c:pt>
                <c:pt idx="33">
                  <c:v>4.9626572327044025</c:v>
                </c:pt>
                <c:pt idx="34">
                  <c:v>4.9933506965835752</c:v>
                </c:pt>
                <c:pt idx="35">
                  <c:v>4.9126947050837355</c:v>
                </c:pt>
                <c:pt idx="36">
                  <c:v>4.8759720175808399</c:v>
                </c:pt>
                <c:pt idx="37">
                  <c:v>4.8259513084506427</c:v>
                </c:pt>
                <c:pt idx="38">
                  <c:v>4.7328583000859208</c:v>
                </c:pt>
                <c:pt idx="39">
                  <c:v>4.6602578285159897</c:v>
                </c:pt>
                <c:pt idx="40">
                  <c:v>4.6124146327146169</c:v>
                </c:pt>
                <c:pt idx="41">
                  <c:v>4.5635196366937842</c:v>
                </c:pt>
                <c:pt idx="42">
                  <c:v>4.5801026059292882</c:v>
                </c:pt>
                <c:pt idx="43">
                  <c:v>4.57869444157987</c:v>
                </c:pt>
                <c:pt idx="44">
                  <c:v>4.5782529518291319</c:v>
                </c:pt>
                <c:pt idx="45">
                  <c:v>4.5348328760631089</c:v>
                </c:pt>
                <c:pt idx="46">
                  <c:v>4.4805081505011923</c:v>
                </c:pt>
                <c:pt idx="47">
                  <c:v>4.3661017860109999</c:v>
                </c:pt>
              </c:numCache>
            </c:numRef>
          </c:val>
          <c:smooth val="0"/>
          <c:extLst>
            <c:ext xmlns:c16="http://schemas.microsoft.com/office/drawing/2014/chart" uri="{C3380CC4-5D6E-409C-BE32-E72D297353CC}">
              <c16:uniqueId val="{00000002-972C-4AEB-86AC-59F0DD2E6551}"/>
            </c:ext>
          </c:extLst>
        </c:ser>
        <c:dLbls>
          <c:showLegendKey val="0"/>
          <c:showVal val="0"/>
          <c:showCatName val="0"/>
          <c:showSerName val="0"/>
          <c:showPercent val="0"/>
          <c:showBubbleSize val="0"/>
        </c:dLbls>
        <c:marker val="1"/>
        <c:smooth val="0"/>
        <c:axId val="276861487"/>
        <c:axId val="276860527"/>
        <c:extLst>
          <c:ext xmlns:c15="http://schemas.microsoft.com/office/drawing/2012/chart" uri="{02D57815-91ED-43cb-92C2-25804820EDAC}">
            <c15:filteredLineSeries>
              <c15:ser>
                <c:idx val="2"/>
                <c:order val="2"/>
                <c:tx>
                  <c:strRef>
                    <c:extLst>
                      <c:ext uri="{02D57815-91ED-43cb-92C2-25804820EDAC}">
                        <c15:formulaRef>
                          <c15:sqref>'Chart data'!$V$3</c15:sqref>
                        </c15:formulaRef>
                      </c:ext>
                    </c:extLst>
                    <c:strCache>
                      <c:ptCount val="1"/>
                      <c:pt idx="0">
                        <c:v>Unemployment rate (RHS)</c:v>
                      </c:pt>
                    </c:strCache>
                  </c:strRef>
                </c:tx>
                <c:spPr>
                  <a:ln w="38100">
                    <a:solidFill>
                      <a:srgbClr val="D1A019"/>
                    </a:solidFill>
                  </a:ln>
                </c:spPr>
                <c:marker>
                  <c:symbol val="none"/>
                </c:marker>
                <c:cat>
                  <c:numRef>
                    <c:extLst>
                      <c:ex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c:ext uri="{02D57815-91ED-43cb-92C2-25804820EDAC}">
                        <c15:formulaRef>
                          <c15:sqref>'Chart data'!$V$4:$V$51</c15:sqref>
                        </c15:formulaRef>
                      </c:ext>
                    </c:extLst>
                    <c:numCache>
                      <c:formatCode>0.0</c:formatCode>
                      <c:ptCount val="48"/>
                      <c:pt idx="0">
                        <c:v>5.0999999999999996</c:v>
                      </c:pt>
                      <c:pt idx="1">
                        <c:v>4.9000000000000004</c:v>
                      </c:pt>
                      <c:pt idx="2">
                        <c:v>4.8</c:v>
                      </c:pt>
                      <c:pt idx="3">
                        <c:v>4.7</c:v>
                      </c:pt>
                      <c:pt idx="4">
                        <c:v>4.5999999999999996</c:v>
                      </c:pt>
                      <c:pt idx="5">
                        <c:v>4.4000000000000004</c:v>
                      </c:pt>
                      <c:pt idx="6">
                        <c:v>4.3</c:v>
                      </c:pt>
                      <c:pt idx="7">
                        <c:v>4.4000000000000004</c:v>
                      </c:pt>
                      <c:pt idx="8">
                        <c:v>4.2</c:v>
                      </c:pt>
                      <c:pt idx="9">
                        <c:v>4</c:v>
                      </c:pt>
                      <c:pt idx="10">
                        <c:v>4.0999999999999996</c:v>
                      </c:pt>
                      <c:pt idx="11">
                        <c:v>4</c:v>
                      </c:pt>
                      <c:pt idx="12">
                        <c:v>3.8</c:v>
                      </c:pt>
                      <c:pt idx="13">
                        <c:v>3.9</c:v>
                      </c:pt>
                      <c:pt idx="14">
                        <c:v>3.9</c:v>
                      </c:pt>
                      <c:pt idx="15">
                        <c:v>3.7</c:v>
                      </c:pt>
                      <c:pt idx="16">
                        <c:v>4.0999999999999996</c:v>
                      </c:pt>
                      <c:pt idx="17">
                        <c:v>4.0999999999999996</c:v>
                      </c:pt>
                      <c:pt idx="18">
                        <c:v>5</c:v>
                      </c:pt>
                      <c:pt idx="19">
                        <c:v>5.3</c:v>
                      </c:pt>
                      <c:pt idx="20">
                        <c:v>4.9000000000000004</c:v>
                      </c:pt>
                      <c:pt idx="21">
                        <c:v>4.7</c:v>
                      </c:pt>
                      <c:pt idx="22">
                        <c:v>4.4000000000000004</c:v>
                      </c:pt>
                      <c:pt idx="23">
                        <c:v>4.2</c:v>
                      </c:pt>
                      <c:pt idx="24">
                        <c:v>3.8</c:v>
                      </c:pt>
                      <c:pt idx="25">
                        <c:v>3.8</c:v>
                      </c:pt>
                      <c:pt idx="26">
                        <c:v>3.7</c:v>
                      </c:pt>
                      <c:pt idx="27">
                        <c:v>3.9</c:v>
                      </c:pt>
                      <c:pt idx="28">
                        <c:v>4</c:v>
                      </c:pt>
                      <c:pt idx="29">
                        <c:v>4.2</c:v>
                      </c:pt>
                      <c:pt idx="30">
                        <c:v>4.0999999999999996</c:v>
                      </c:pt>
                      <c:pt idx="31">
                        <c:v>3.9</c:v>
                      </c:pt>
                      <c:pt idx="32">
                        <c:v>4.3</c:v>
                      </c:pt>
                      <c:pt idx="33">
                        <c:v>4.2</c:v>
                      </c:pt>
                      <c:pt idx="34">
                        <c:v>4.3</c:v>
                      </c:pt>
                      <c:pt idx="35">
                        <c:v>4.3913159999999998</c:v>
                      </c:pt>
                      <c:pt idx="36">
                        <c:v>4.3912899999999997</c:v>
                      </c:pt>
                      <c:pt idx="37">
                        <c:v>4.3913080000000004</c:v>
                      </c:pt>
                      <c:pt idx="38">
                        <c:v>4.3817589999999997</c:v>
                      </c:pt>
                      <c:pt idx="39">
                        <c:v>4.3626880000000003</c:v>
                      </c:pt>
                      <c:pt idx="40">
                        <c:v>4.3340810000000003</c:v>
                      </c:pt>
                      <c:pt idx="41">
                        <c:v>4.3054309999999996</c:v>
                      </c:pt>
                      <c:pt idx="42">
                        <c:v>4.2768110000000004</c:v>
                      </c:pt>
                      <c:pt idx="43">
                        <c:v>4.2481679999999997</c:v>
                      </c:pt>
                      <c:pt idx="44">
                        <c:v>4.2195299999999998</c:v>
                      </c:pt>
                      <c:pt idx="45">
                        <c:v>4.1880220000000001</c:v>
                      </c:pt>
                      <c:pt idx="46">
                        <c:v>4.1564769999999998</c:v>
                      </c:pt>
                      <c:pt idx="47">
                        <c:v>4.1249279999999997</c:v>
                      </c:pt>
                    </c:numCache>
                  </c:numRef>
                </c:val>
                <c:smooth val="0"/>
                <c:extLst>
                  <c:ext xmlns:c16="http://schemas.microsoft.com/office/drawing/2014/chart" uri="{C3380CC4-5D6E-409C-BE32-E72D297353CC}">
                    <c16:uniqueId val="{00000003-972C-4AEB-86AC-59F0DD2E6551}"/>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data'!$W$3</c15:sqref>
                        </c15:formulaRef>
                      </c:ext>
                    </c:extLst>
                    <c:strCache>
                      <c:ptCount val="1"/>
                      <c:pt idx="0">
                        <c:v>Interest rate on outstanding mortgages (RHS)</c:v>
                      </c:pt>
                    </c:strCache>
                  </c:strRef>
                </c:tx>
                <c:spPr>
                  <a:ln w="38100">
                    <a:solidFill>
                      <a:srgbClr val="7B7C77"/>
                    </a:solidFill>
                  </a:ln>
                </c:spPr>
                <c:marker>
                  <c:symbol val="none"/>
                </c:marker>
                <c:cat>
                  <c:numRef>
                    <c:extLst xmlns:c15="http://schemas.microsoft.com/office/drawing/2012/chart">
                      <c:ext xmlns:c15="http://schemas.microsoft.com/office/drawing/2012/char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xmlns:c15="http://schemas.microsoft.com/office/drawing/2012/chart">
                      <c:ext xmlns:c15="http://schemas.microsoft.com/office/drawing/2012/chart" uri="{02D57815-91ED-43cb-92C2-25804820EDAC}">
                        <c15:formulaRef>
                          <c15:sqref>'Chart data'!$W$4:$W$51</c15:sqref>
                        </c15:formulaRef>
                      </c:ext>
                    </c:extLst>
                    <c:numCache>
                      <c:formatCode>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xmlns:c15="http://schemas.microsoft.com/office/drawing/2012/chart">
                  <c:ext xmlns:c16="http://schemas.microsoft.com/office/drawing/2014/chart" uri="{C3380CC4-5D6E-409C-BE32-E72D297353CC}">
                    <c16:uniqueId val="{00000004-972C-4AEB-86AC-59F0DD2E6551}"/>
                  </c:ext>
                </c:extLst>
              </c15:ser>
            </c15:filteredLineSeries>
          </c:ext>
        </c:extLst>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min val="7"/>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valAx>
        <c:axId val="276860527"/>
        <c:scaling>
          <c:orientation val="minMax"/>
          <c:min val="1"/>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276861487"/>
        <c:crosses val="max"/>
        <c:crossBetween val="between"/>
        <c:majorUnit val="1"/>
      </c:valAx>
      <c:dateAx>
        <c:axId val="276861487"/>
        <c:scaling>
          <c:orientation val="minMax"/>
        </c:scaling>
        <c:delete val="1"/>
        <c:axPos val="b"/>
        <c:numFmt formatCode="m/d/yyyy" sourceLinked="1"/>
        <c:majorTickMark val="out"/>
        <c:minorTickMark val="none"/>
        <c:tickLblPos val="nextTo"/>
        <c:crossAx val="276860527"/>
        <c:crosses val="autoZero"/>
        <c:auto val="1"/>
        <c:lblOffset val="100"/>
        <c:baseTimeUnit val="months"/>
      </c:dateAx>
      <c:spPr>
        <a:noFill/>
        <a:ln w="25400">
          <a:noFill/>
        </a:ln>
      </c:spPr>
    </c:plotArea>
    <c:legend>
      <c:legendPos val="t"/>
      <c:layout>
        <c:manualLayout>
          <c:xMode val="edge"/>
          <c:yMode val="edge"/>
          <c:x val="6.7141169946258863E-2"/>
          <c:y val="0.1390509582528599"/>
          <c:w val="0.59067388435608059"/>
          <c:h val="9.3808346848259824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Homeowner mortgage arrears</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2221565579790596"/>
          <c:w val="0.92962886623412866"/>
          <c:h val="0.76927050062343072"/>
        </c:manualLayout>
      </c:layout>
      <c:barChart>
        <c:barDir val="col"/>
        <c:grouping val="stacked"/>
        <c:varyColors val="0"/>
        <c:ser>
          <c:idx val="0"/>
          <c:order val="0"/>
          <c:tx>
            <c:strRef>
              <c:f>'Arrears distribution'!$B$3</c:f>
              <c:strCache>
                <c:ptCount val="1"/>
                <c:pt idx="0">
                  <c:v>2.5-5%</c:v>
                </c:pt>
              </c:strCache>
            </c:strRef>
          </c:tx>
          <c:spPr>
            <a:solidFill>
              <a:srgbClr val="BD1B21"/>
            </a:solidFill>
            <a:ln w="38100">
              <a:solidFill>
                <a:srgbClr val="BD1B21"/>
              </a:solidFill>
              <a:prstDash val="solid"/>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distribution'!$B$4:$B$42</c:f>
              <c:numCache>
                <c:formatCode>0.00</c:formatCode>
                <c:ptCount val="39"/>
                <c:pt idx="0">
                  <c:v>0.52</c:v>
                </c:pt>
                <c:pt idx="1">
                  <c:v>0.5</c:v>
                </c:pt>
                <c:pt idx="2">
                  <c:v>0.48</c:v>
                </c:pt>
                <c:pt idx="3">
                  <c:v>0.45</c:v>
                </c:pt>
                <c:pt idx="4">
                  <c:v>0.43</c:v>
                </c:pt>
                <c:pt idx="5">
                  <c:v>0.42</c:v>
                </c:pt>
                <c:pt idx="6">
                  <c:v>0.42</c:v>
                </c:pt>
                <c:pt idx="7">
                  <c:v>0.39</c:v>
                </c:pt>
                <c:pt idx="8">
                  <c:v>0.38</c:v>
                </c:pt>
                <c:pt idx="9">
                  <c:v>0.38</c:v>
                </c:pt>
                <c:pt idx="10">
                  <c:v>0.37</c:v>
                </c:pt>
                <c:pt idx="11">
                  <c:v>0.36</c:v>
                </c:pt>
                <c:pt idx="12">
                  <c:v>0.35</c:v>
                </c:pt>
                <c:pt idx="13">
                  <c:v>0.36</c:v>
                </c:pt>
                <c:pt idx="14">
                  <c:v>0.39</c:v>
                </c:pt>
                <c:pt idx="15">
                  <c:v>0.38</c:v>
                </c:pt>
                <c:pt idx="16">
                  <c:v>0.37</c:v>
                </c:pt>
                <c:pt idx="17">
                  <c:v>0.35</c:v>
                </c:pt>
                <c:pt idx="18">
                  <c:v>0.35</c:v>
                </c:pt>
                <c:pt idx="19">
                  <c:v>0.36</c:v>
                </c:pt>
                <c:pt idx="20">
                  <c:v>0.35</c:v>
                </c:pt>
                <c:pt idx="21">
                  <c:v>0.34</c:v>
                </c:pt>
                <c:pt idx="22">
                  <c:v>0.34</c:v>
                </c:pt>
                <c:pt idx="23">
                  <c:v>0.34</c:v>
                </c:pt>
                <c:pt idx="24">
                  <c:v>0.32</c:v>
                </c:pt>
                <c:pt idx="25">
                  <c:v>0.31</c:v>
                </c:pt>
                <c:pt idx="26">
                  <c:v>0.3</c:v>
                </c:pt>
                <c:pt idx="27">
                  <c:v>0.28000000000000003</c:v>
                </c:pt>
                <c:pt idx="28">
                  <c:v>0.28000000000000003</c:v>
                </c:pt>
                <c:pt idx="29">
                  <c:v>0.28000000000000003</c:v>
                </c:pt>
                <c:pt idx="30">
                  <c:v>0.3</c:v>
                </c:pt>
                <c:pt idx="31">
                  <c:v>0.31</c:v>
                </c:pt>
                <c:pt idx="32">
                  <c:v>0.35</c:v>
                </c:pt>
                <c:pt idx="33">
                  <c:v>0.38</c:v>
                </c:pt>
                <c:pt idx="34">
                  <c:v>0.41</c:v>
                </c:pt>
                <c:pt idx="35">
                  <c:v>0.41</c:v>
                </c:pt>
                <c:pt idx="36">
                  <c:v>0.4</c:v>
                </c:pt>
                <c:pt idx="37">
                  <c:v>0.38</c:v>
                </c:pt>
              </c:numCache>
            </c:numRef>
          </c:val>
          <c:extLst>
            <c:ext xmlns:c16="http://schemas.microsoft.com/office/drawing/2014/chart" uri="{C3380CC4-5D6E-409C-BE32-E72D297353CC}">
              <c16:uniqueId val="{00000000-CB67-4E78-8E2D-069475CC2877}"/>
            </c:ext>
          </c:extLst>
        </c:ser>
        <c:ser>
          <c:idx val="1"/>
          <c:order val="1"/>
          <c:tx>
            <c:strRef>
              <c:f>'Arrears distribution'!$C$3</c:f>
              <c:strCache>
                <c:ptCount val="1"/>
                <c:pt idx="0">
                  <c:v>5-7%</c:v>
                </c:pt>
              </c:strCache>
            </c:strRef>
          </c:tx>
          <c:spPr>
            <a:solidFill>
              <a:srgbClr val="003469"/>
            </a:solidFill>
            <a:ln w="38100">
              <a:solidFill>
                <a:srgbClr val="003469"/>
              </a:solidFill>
              <a:prstDash val="solid"/>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distribution'!$C$4:$C$42</c:f>
              <c:numCache>
                <c:formatCode>0.00</c:formatCode>
                <c:ptCount val="39"/>
                <c:pt idx="0">
                  <c:v>0.21</c:v>
                </c:pt>
                <c:pt idx="1">
                  <c:v>0.21</c:v>
                </c:pt>
                <c:pt idx="2">
                  <c:v>0.2</c:v>
                </c:pt>
                <c:pt idx="3">
                  <c:v>0.19</c:v>
                </c:pt>
                <c:pt idx="4">
                  <c:v>0.18</c:v>
                </c:pt>
                <c:pt idx="5">
                  <c:v>0.18</c:v>
                </c:pt>
                <c:pt idx="6">
                  <c:v>0.18</c:v>
                </c:pt>
                <c:pt idx="7">
                  <c:v>0.17</c:v>
                </c:pt>
                <c:pt idx="8">
                  <c:v>0.17</c:v>
                </c:pt>
                <c:pt idx="9">
                  <c:v>0.16</c:v>
                </c:pt>
                <c:pt idx="10">
                  <c:v>0.16</c:v>
                </c:pt>
                <c:pt idx="11">
                  <c:v>0.16</c:v>
                </c:pt>
                <c:pt idx="12">
                  <c:v>0.16</c:v>
                </c:pt>
                <c:pt idx="13">
                  <c:v>0.16</c:v>
                </c:pt>
                <c:pt idx="14">
                  <c:v>0.17</c:v>
                </c:pt>
                <c:pt idx="15">
                  <c:v>0.16</c:v>
                </c:pt>
                <c:pt idx="16">
                  <c:v>0.16</c:v>
                </c:pt>
                <c:pt idx="17">
                  <c:v>0.15</c:v>
                </c:pt>
                <c:pt idx="18">
                  <c:v>0.15</c:v>
                </c:pt>
                <c:pt idx="19">
                  <c:v>0.15</c:v>
                </c:pt>
                <c:pt idx="20">
                  <c:v>0.17</c:v>
                </c:pt>
                <c:pt idx="21">
                  <c:v>0.17</c:v>
                </c:pt>
                <c:pt idx="22">
                  <c:v>0.17</c:v>
                </c:pt>
                <c:pt idx="23">
                  <c:v>0.17</c:v>
                </c:pt>
                <c:pt idx="24">
                  <c:v>0.16</c:v>
                </c:pt>
                <c:pt idx="25">
                  <c:v>0.16</c:v>
                </c:pt>
                <c:pt idx="26">
                  <c:v>0.16</c:v>
                </c:pt>
                <c:pt idx="27">
                  <c:v>0.15</c:v>
                </c:pt>
                <c:pt idx="28">
                  <c:v>0.14000000000000001</c:v>
                </c:pt>
                <c:pt idx="29">
                  <c:v>0.14000000000000001</c:v>
                </c:pt>
                <c:pt idx="30">
                  <c:v>0.14000000000000001</c:v>
                </c:pt>
                <c:pt idx="31">
                  <c:v>0.15</c:v>
                </c:pt>
                <c:pt idx="32">
                  <c:v>0.16</c:v>
                </c:pt>
                <c:pt idx="33">
                  <c:v>0.18</c:v>
                </c:pt>
                <c:pt idx="34">
                  <c:v>0.2</c:v>
                </c:pt>
                <c:pt idx="35">
                  <c:v>0.21</c:v>
                </c:pt>
                <c:pt idx="36">
                  <c:v>0.21</c:v>
                </c:pt>
                <c:pt idx="37">
                  <c:v>0.19</c:v>
                </c:pt>
              </c:numCache>
            </c:numRef>
          </c:val>
          <c:extLst>
            <c:ext xmlns:c16="http://schemas.microsoft.com/office/drawing/2014/chart" uri="{C3380CC4-5D6E-409C-BE32-E72D297353CC}">
              <c16:uniqueId val="{00000001-CB67-4E78-8E2D-069475CC2877}"/>
            </c:ext>
          </c:extLst>
        </c:ser>
        <c:ser>
          <c:idx val="2"/>
          <c:order val="2"/>
          <c:tx>
            <c:strRef>
              <c:f>'Arrears distribution'!$D$3</c:f>
              <c:strCache>
                <c:ptCount val="1"/>
                <c:pt idx="0">
                  <c:v>7-10%</c:v>
                </c:pt>
              </c:strCache>
            </c:strRef>
          </c:tx>
          <c:spPr>
            <a:solidFill>
              <a:srgbClr val="D1A21E"/>
            </a:solidFill>
            <a:ln w="38100">
              <a:solidFill>
                <a:srgbClr val="D1A21E"/>
              </a:solidFill>
              <a:prstDash val="solid"/>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distribution'!$D$4:$D$42</c:f>
              <c:numCache>
                <c:formatCode>0.00</c:formatCode>
                <c:ptCount val="39"/>
                <c:pt idx="0">
                  <c:v>0.11</c:v>
                </c:pt>
                <c:pt idx="1">
                  <c:v>0.11</c:v>
                </c:pt>
                <c:pt idx="2">
                  <c:v>0.11</c:v>
                </c:pt>
                <c:pt idx="3">
                  <c:v>0.1</c:v>
                </c:pt>
                <c:pt idx="4">
                  <c:v>0.1</c:v>
                </c:pt>
                <c:pt idx="5">
                  <c:v>0.1</c:v>
                </c:pt>
                <c:pt idx="6">
                  <c:v>0.1</c:v>
                </c:pt>
                <c:pt idx="7">
                  <c:v>0.09</c:v>
                </c:pt>
                <c:pt idx="8">
                  <c:v>0.09</c:v>
                </c:pt>
                <c:pt idx="9">
                  <c:v>0.09</c:v>
                </c:pt>
                <c:pt idx="10">
                  <c:v>0.09</c:v>
                </c:pt>
                <c:pt idx="11">
                  <c:v>0.09</c:v>
                </c:pt>
                <c:pt idx="12">
                  <c:v>0.09</c:v>
                </c:pt>
                <c:pt idx="13">
                  <c:v>0.09</c:v>
                </c:pt>
                <c:pt idx="14">
                  <c:v>0.1</c:v>
                </c:pt>
                <c:pt idx="15">
                  <c:v>0.09</c:v>
                </c:pt>
                <c:pt idx="16">
                  <c:v>0.09</c:v>
                </c:pt>
                <c:pt idx="17">
                  <c:v>0.09</c:v>
                </c:pt>
                <c:pt idx="18">
                  <c:v>0.08</c:v>
                </c:pt>
                <c:pt idx="19">
                  <c:v>0.09</c:v>
                </c:pt>
                <c:pt idx="20">
                  <c:v>0.09</c:v>
                </c:pt>
                <c:pt idx="21">
                  <c:v>0.1</c:v>
                </c:pt>
                <c:pt idx="22">
                  <c:v>0.1</c:v>
                </c:pt>
                <c:pt idx="23">
                  <c:v>0.1</c:v>
                </c:pt>
                <c:pt idx="24">
                  <c:v>0.1</c:v>
                </c:pt>
                <c:pt idx="25">
                  <c:v>0.1</c:v>
                </c:pt>
                <c:pt idx="26">
                  <c:v>0.1</c:v>
                </c:pt>
                <c:pt idx="27">
                  <c:v>0.09</c:v>
                </c:pt>
                <c:pt idx="28">
                  <c:v>0.09</c:v>
                </c:pt>
                <c:pt idx="29">
                  <c:v>0.09</c:v>
                </c:pt>
                <c:pt idx="30">
                  <c:v>0.09</c:v>
                </c:pt>
                <c:pt idx="31">
                  <c:v>0.09</c:v>
                </c:pt>
                <c:pt idx="32">
                  <c:v>0.09</c:v>
                </c:pt>
                <c:pt idx="33">
                  <c:v>0.1</c:v>
                </c:pt>
                <c:pt idx="34">
                  <c:v>0.11</c:v>
                </c:pt>
                <c:pt idx="35">
                  <c:v>0.12</c:v>
                </c:pt>
                <c:pt idx="36">
                  <c:v>0.12</c:v>
                </c:pt>
                <c:pt idx="37">
                  <c:v>0.12</c:v>
                </c:pt>
              </c:numCache>
            </c:numRef>
          </c:val>
          <c:extLst>
            <c:ext xmlns:c16="http://schemas.microsoft.com/office/drawing/2014/chart" uri="{C3380CC4-5D6E-409C-BE32-E72D297353CC}">
              <c16:uniqueId val="{00000002-CB67-4E78-8E2D-069475CC2877}"/>
            </c:ext>
          </c:extLst>
        </c:ser>
        <c:ser>
          <c:idx val="3"/>
          <c:order val="3"/>
          <c:tx>
            <c:strRef>
              <c:f>'Arrears distribution'!$E$3</c:f>
              <c:strCache>
                <c:ptCount val="1"/>
                <c:pt idx="0">
                  <c:v>10%+</c:v>
                </c:pt>
              </c:strCache>
            </c:strRef>
          </c:tx>
          <c:spPr>
            <a:solidFill>
              <a:srgbClr val="7B7C77"/>
            </a:solidFill>
            <a:ln w="38100">
              <a:solidFill>
                <a:srgbClr val="7B7C77"/>
              </a:solidFill>
              <a:prstDash val="solid"/>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distribution'!$E$4:$E$42</c:f>
              <c:numCache>
                <c:formatCode>0.00</c:formatCode>
                <c:ptCount val="39"/>
                <c:pt idx="0">
                  <c:v>0.24</c:v>
                </c:pt>
                <c:pt idx="1">
                  <c:v>0.24</c:v>
                </c:pt>
                <c:pt idx="2">
                  <c:v>0.24</c:v>
                </c:pt>
                <c:pt idx="3">
                  <c:v>0.24</c:v>
                </c:pt>
                <c:pt idx="4">
                  <c:v>0.24</c:v>
                </c:pt>
                <c:pt idx="5">
                  <c:v>0.26</c:v>
                </c:pt>
                <c:pt idx="6">
                  <c:v>0.27</c:v>
                </c:pt>
                <c:pt idx="7">
                  <c:v>0.27</c:v>
                </c:pt>
                <c:pt idx="8">
                  <c:v>0.26</c:v>
                </c:pt>
                <c:pt idx="9">
                  <c:v>0.26</c:v>
                </c:pt>
                <c:pt idx="10">
                  <c:v>0.27</c:v>
                </c:pt>
                <c:pt idx="11">
                  <c:v>0.27</c:v>
                </c:pt>
                <c:pt idx="12">
                  <c:v>0.26</c:v>
                </c:pt>
                <c:pt idx="13">
                  <c:v>0.27</c:v>
                </c:pt>
                <c:pt idx="14">
                  <c:v>0.28999999999999998</c:v>
                </c:pt>
                <c:pt idx="15">
                  <c:v>0.27</c:v>
                </c:pt>
                <c:pt idx="16">
                  <c:v>0.27</c:v>
                </c:pt>
                <c:pt idx="17">
                  <c:v>0.26</c:v>
                </c:pt>
                <c:pt idx="18">
                  <c:v>0.25</c:v>
                </c:pt>
                <c:pt idx="19">
                  <c:v>0.25</c:v>
                </c:pt>
                <c:pt idx="20">
                  <c:v>0.28000000000000003</c:v>
                </c:pt>
                <c:pt idx="21">
                  <c:v>0.28999999999999998</c:v>
                </c:pt>
                <c:pt idx="22">
                  <c:v>0.31</c:v>
                </c:pt>
                <c:pt idx="23">
                  <c:v>0.32</c:v>
                </c:pt>
                <c:pt idx="24">
                  <c:v>0.33</c:v>
                </c:pt>
                <c:pt idx="25">
                  <c:v>0.33</c:v>
                </c:pt>
                <c:pt idx="26">
                  <c:v>0.33</c:v>
                </c:pt>
                <c:pt idx="27">
                  <c:v>0.33</c:v>
                </c:pt>
                <c:pt idx="28">
                  <c:v>0.33</c:v>
                </c:pt>
                <c:pt idx="29">
                  <c:v>0.32</c:v>
                </c:pt>
                <c:pt idx="30">
                  <c:v>0.32</c:v>
                </c:pt>
                <c:pt idx="31">
                  <c:v>0.32</c:v>
                </c:pt>
                <c:pt idx="32">
                  <c:v>0.33</c:v>
                </c:pt>
                <c:pt idx="33">
                  <c:v>0.33</c:v>
                </c:pt>
                <c:pt idx="34">
                  <c:v>0.35</c:v>
                </c:pt>
                <c:pt idx="35">
                  <c:v>0.37</c:v>
                </c:pt>
                <c:pt idx="36">
                  <c:v>0.38</c:v>
                </c:pt>
                <c:pt idx="37">
                  <c:v>0.38</c:v>
                </c:pt>
              </c:numCache>
            </c:numRef>
          </c:val>
          <c:extLst>
            <c:ext xmlns:c16="http://schemas.microsoft.com/office/drawing/2014/chart" uri="{C3380CC4-5D6E-409C-BE32-E72D297353CC}">
              <c16:uniqueId val="{00000003-CB67-4E78-8E2D-069475CC2877}"/>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valAx>
      <c:spPr>
        <a:noFill/>
        <a:ln>
          <a:noFill/>
        </a:ln>
        <a:effectLst/>
      </c:spPr>
    </c:plotArea>
    <c:legend>
      <c:legendPos val="b"/>
      <c:layout>
        <c:manualLayout>
          <c:xMode val="edge"/>
          <c:yMode val="edge"/>
          <c:x val="0.11360878720373654"/>
          <c:y val="0.14607335745849317"/>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BTL mortgage arrears</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3956923497361096"/>
          <c:w val="0.92467867247655022"/>
          <c:h val="0.75191692144772571"/>
        </c:manualLayout>
      </c:layout>
      <c:barChart>
        <c:barDir val="col"/>
        <c:grouping val="stacked"/>
        <c:varyColors val="0"/>
        <c:ser>
          <c:idx val="0"/>
          <c:order val="0"/>
          <c:tx>
            <c:strRef>
              <c:f>'Arrears distribution'!$H$3</c:f>
              <c:strCache>
                <c:ptCount val="1"/>
                <c:pt idx="0">
                  <c:v>2.5-5%</c:v>
                </c:pt>
              </c:strCache>
            </c:strRef>
          </c:tx>
          <c:spPr>
            <a:solidFill>
              <a:schemeClr val="accent1"/>
            </a:solidFill>
            <a:ln w="38100">
              <a:solidFill>
                <a:srgbClr val="BD1B21"/>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distribution'!$H$4:$H$42</c:f>
              <c:numCache>
                <c:formatCode>0.00</c:formatCode>
                <c:ptCount val="39"/>
                <c:pt idx="0">
                  <c:v>0.18</c:v>
                </c:pt>
                <c:pt idx="1">
                  <c:v>0.17</c:v>
                </c:pt>
                <c:pt idx="2">
                  <c:v>0.16</c:v>
                </c:pt>
                <c:pt idx="3">
                  <c:v>0.13</c:v>
                </c:pt>
                <c:pt idx="4">
                  <c:v>0.13</c:v>
                </c:pt>
                <c:pt idx="5">
                  <c:v>0.13</c:v>
                </c:pt>
                <c:pt idx="6">
                  <c:v>0.13</c:v>
                </c:pt>
                <c:pt idx="7">
                  <c:v>0.13</c:v>
                </c:pt>
                <c:pt idx="8">
                  <c:v>0.12</c:v>
                </c:pt>
                <c:pt idx="9">
                  <c:v>0.11</c:v>
                </c:pt>
                <c:pt idx="10">
                  <c:v>0.12</c:v>
                </c:pt>
                <c:pt idx="11">
                  <c:v>0.11</c:v>
                </c:pt>
                <c:pt idx="12">
                  <c:v>0.11</c:v>
                </c:pt>
                <c:pt idx="13">
                  <c:v>0.11</c:v>
                </c:pt>
                <c:pt idx="14">
                  <c:v>0.12</c:v>
                </c:pt>
                <c:pt idx="15">
                  <c:v>0.13</c:v>
                </c:pt>
                <c:pt idx="16">
                  <c:v>0.14000000000000001</c:v>
                </c:pt>
                <c:pt idx="17">
                  <c:v>0.13</c:v>
                </c:pt>
                <c:pt idx="18">
                  <c:v>0.13</c:v>
                </c:pt>
                <c:pt idx="19">
                  <c:v>0.13</c:v>
                </c:pt>
                <c:pt idx="20">
                  <c:v>0.14000000000000001</c:v>
                </c:pt>
                <c:pt idx="21">
                  <c:v>0.15</c:v>
                </c:pt>
                <c:pt idx="22">
                  <c:v>0.16</c:v>
                </c:pt>
                <c:pt idx="23">
                  <c:v>0.14000000000000001</c:v>
                </c:pt>
                <c:pt idx="24">
                  <c:v>0.14000000000000001</c:v>
                </c:pt>
                <c:pt idx="25">
                  <c:v>0.12</c:v>
                </c:pt>
                <c:pt idx="26">
                  <c:v>0.12</c:v>
                </c:pt>
                <c:pt idx="27">
                  <c:v>0.12</c:v>
                </c:pt>
                <c:pt idx="28">
                  <c:v>0.1</c:v>
                </c:pt>
                <c:pt idx="29">
                  <c:v>0.11</c:v>
                </c:pt>
                <c:pt idx="30">
                  <c:v>0.13</c:v>
                </c:pt>
                <c:pt idx="31">
                  <c:v>0.17</c:v>
                </c:pt>
                <c:pt idx="32">
                  <c:v>0.23</c:v>
                </c:pt>
                <c:pt idx="33">
                  <c:v>0.28999999999999998</c:v>
                </c:pt>
                <c:pt idx="34">
                  <c:v>0.34</c:v>
                </c:pt>
                <c:pt idx="35">
                  <c:v>0.31</c:v>
                </c:pt>
                <c:pt idx="36">
                  <c:v>0.28999999999999998</c:v>
                </c:pt>
                <c:pt idx="37">
                  <c:v>0.26</c:v>
                </c:pt>
              </c:numCache>
            </c:numRef>
          </c:val>
          <c:extLst>
            <c:ext xmlns:c16="http://schemas.microsoft.com/office/drawing/2014/chart" uri="{C3380CC4-5D6E-409C-BE32-E72D297353CC}">
              <c16:uniqueId val="{00000000-0BA2-498A-8A67-F3E12F3B4C1F}"/>
            </c:ext>
          </c:extLst>
        </c:ser>
        <c:ser>
          <c:idx val="1"/>
          <c:order val="1"/>
          <c:tx>
            <c:strRef>
              <c:f>'Arrears distribution'!$I$3</c:f>
              <c:strCache>
                <c:ptCount val="1"/>
                <c:pt idx="0">
                  <c:v>5-7%</c:v>
                </c:pt>
              </c:strCache>
            </c:strRef>
          </c:tx>
          <c:spPr>
            <a:solidFill>
              <a:schemeClr val="accent2"/>
            </a:solidFill>
            <a:ln w="38100">
              <a:solidFill>
                <a:srgbClr val="001E60"/>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distribution'!$I$4:$I$42</c:f>
              <c:numCache>
                <c:formatCode>0.00</c:formatCode>
                <c:ptCount val="39"/>
                <c:pt idx="0">
                  <c:v>0.06</c:v>
                </c:pt>
                <c:pt idx="1">
                  <c:v>0.06</c:v>
                </c:pt>
                <c:pt idx="2">
                  <c:v>0.06</c:v>
                </c:pt>
                <c:pt idx="3">
                  <c:v>0.05</c:v>
                </c:pt>
                <c:pt idx="4">
                  <c:v>0.05</c:v>
                </c:pt>
                <c:pt idx="5">
                  <c:v>0.05</c:v>
                </c:pt>
                <c:pt idx="6">
                  <c:v>0.05</c:v>
                </c:pt>
                <c:pt idx="7">
                  <c:v>0.05</c:v>
                </c:pt>
                <c:pt idx="8">
                  <c:v>0.05</c:v>
                </c:pt>
                <c:pt idx="9">
                  <c:v>0.05</c:v>
                </c:pt>
                <c:pt idx="10">
                  <c:v>0.04</c:v>
                </c:pt>
                <c:pt idx="11">
                  <c:v>0.04</c:v>
                </c:pt>
                <c:pt idx="12">
                  <c:v>0.05</c:v>
                </c:pt>
                <c:pt idx="13">
                  <c:v>0.05</c:v>
                </c:pt>
                <c:pt idx="14">
                  <c:v>0.05</c:v>
                </c:pt>
                <c:pt idx="15">
                  <c:v>0.05</c:v>
                </c:pt>
                <c:pt idx="16">
                  <c:v>0.05</c:v>
                </c:pt>
                <c:pt idx="17">
                  <c:v>0.05</c:v>
                </c:pt>
                <c:pt idx="18">
                  <c:v>0.05</c:v>
                </c:pt>
                <c:pt idx="19">
                  <c:v>0.05</c:v>
                </c:pt>
                <c:pt idx="20">
                  <c:v>0.06</c:v>
                </c:pt>
                <c:pt idx="21">
                  <c:v>0.06</c:v>
                </c:pt>
                <c:pt idx="22">
                  <c:v>7.0000000000000007E-2</c:v>
                </c:pt>
                <c:pt idx="23">
                  <c:v>0.06</c:v>
                </c:pt>
                <c:pt idx="24">
                  <c:v>0.06</c:v>
                </c:pt>
                <c:pt idx="25">
                  <c:v>0.06</c:v>
                </c:pt>
                <c:pt idx="26">
                  <c:v>0.06</c:v>
                </c:pt>
                <c:pt idx="27">
                  <c:v>0.06</c:v>
                </c:pt>
                <c:pt idx="28">
                  <c:v>0.05</c:v>
                </c:pt>
                <c:pt idx="29">
                  <c:v>0.05</c:v>
                </c:pt>
                <c:pt idx="30">
                  <c:v>0.05</c:v>
                </c:pt>
                <c:pt idx="31">
                  <c:v>0.06</c:v>
                </c:pt>
                <c:pt idx="32">
                  <c:v>7.0000000000000007E-2</c:v>
                </c:pt>
                <c:pt idx="33">
                  <c:v>0.11</c:v>
                </c:pt>
                <c:pt idx="34">
                  <c:v>0.16</c:v>
                </c:pt>
                <c:pt idx="35">
                  <c:v>0.17</c:v>
                </c:pt>
                <c:pt idx="36">
                  <c:v>0.16</c:v>
                </c:pt>
                <c:pt idx="37">
                  <c:v>0.14000000000000001</c:v>
                </c:pt>
              </c:numCache>
            </c:numRef>
          </c:val>
          <c:extLst>
            <c:ext xmlns:c16="http://schemas.microsoft.com/office/drawing/2014/chart" uri="{C3380CC4-5D6E-409C-BE32-E72D297353CC}">
              <c16:uniqueId val="{00000001-0BA2-498A-8A67-F3E12F3B4C1F}"/>
            </c:ext>
          </c:extLst>
        </c:ser>
        <c:ser>
          <c:idx val="2"/>
          <c:order val="2"/>
          <c:tx>
            <c:strRef>
              <c:f>'Arrears distribution'!$J$3</c:f>
              <c:strCache>
                <c:ptCount val="1"/>
                <c:pt idx="0">
                  <c:v>7-10%</c:v>
                </c:pt>
              </c:strCache>
            </c:strRef>
          </c:tx>
          <c:spPr>
            <a:solidFill>
              <a:schemeClr val="accent3"/>
            </a:solidFill>
            <a:ln w="38100">
              <a:solidFill>
                <a:srgbClr val="D1A21E"/>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distribution'!$J$4:$J$42</c:f>
              <c:numCache>
                <c:formatCode>0.00</c:formatCode>
                <c:ptCount val="39"/>
                <c:pt idx="0">
                  <c:v>0.03</c:v>
                </c:pt>
                <c:pt idx="1">
                  <c:v>0.03</c:v>
                </c:pt>
                <c:pt idx="2">
                  <c:v>0.03</c:v>
                </c:pt>
                <c:pt idx="3">
                  <c:v>0.03</c:v>
                </c:pt>
                <c:pt idx="4">
                  <c:v>0.03</c:v>
                </c:pt>
                <c:pt idx="5">
                  <c:v>0.03</c:v>
                </c:pt>
                <c:pt idx="6">
                  <c:v>0.03</c:v>
                </c:pt>
                <c:pt idx="7">
                  <c:v>0.03</c:v>
                </c:pt>
                <c:pt idx="8">
                  <c:v>0.03</c:v>
                </c:pt>
                <c:pt idx="9">
                  <c:v>0.03</c:v>
                </c:pt>
                <c:pt idx="10">
                  <c:v>0.03</c:v>
                </c:pt>
                <c:pt idx="11">
                  <c:v>0.03</c:v>
                </c:pt>
                <c:pt idx="12">
                  <c:v>0.02</c:v>
                </c:pt>
                <c:pt idx="13">
                  <c:v>0.02</c:v>
                </c:pt>
                <c:pt idx="14">
                  <c:v>0.03</c:v>
                </c:pt>
                <c:pt idx="15">
                  <c:v>0.03</c:v>
                </c:pt>
                <c:pt idx="16">
                  <c:v>0.03</c:v>
                </c:pt>
                <c:pt idx="17">
                  <c:v>0.03</c:v>
                </c:pt>
                <c:pt idx="18">
                  <c:v>0.03</c:v>
                </c:pt>
                <c:pt idx="19">
                  <c:v>0.02</c:v>
                </c:pt>
                <c:pt idx="20">
                  <c:v>0.03</c:v>
                </c:pt>
                <c:pt idx="21">
                  <c:v>0.03</c:v>
                </c:pt>
                <c:pt idx="22">
                  <c:v>0.03</c:v>
                </c:pt>
                <c:pt idx="23">
                  <c:v>0.03</c:v>
                </c:pt>
                <c:pt idx="24">
                  <c:v>0.03</c:v>
                </c:pt>
                <c:pt idx="25">
                  <c:v>0.03</c:v>
                </c:pt>
                <c:pt idx="26">
                  <c:v>0.03</c:v>
                </c:pt>
                <c:pt idx="27">
                  <c:v>0.03</c:v>
                </c:pt>
                <c:pt idx="28">
                  <c:v>0.03</c:v>
                </c:pt>
                <c:pt idx="29">
                  <c:v>0.03</c:v>
                </c:pt>
                <c:pt idx="30">
                  <c:v>0.03</c:v>
                </c:pt>
                <c:pt idx="31">
                  <c:v>0.03</c:v>
                </c:pt>
                <c:pt idx="32">
                  <c:v>0.04</c:v>
                </c:pt>
                <c:pt idx="33">
                  <c:v>0.05</c:v>
                </c:pt>
                <c:pt idx="34">
                  <c:v>0.06</c:v>
                </c:pt>
                <c:pt idx="35">
                  <c:v>0.08</c:v>
                </c:pt>
                <c:pt idx="36">
                  <c:v>0.1</c:v>
                </c:pt>
                <c:pt idx="37">
                  <c:v>0.1</c:v>
                </c:pt>
              </c:numCache>
            </c:numRef>
          </c:val>
          <c:extLst>
            <c:ext xmlns:c16="http://schemas.microsoft.com/office/drawing/2014/chart" uri="{C3380CC4-5D6E-409C-BE32-E72D297353CC}">
              <c16:uniqueId val="{00000002-0BA2-498A-8A67-F3E12F3B4C1F}"/>
            </c:ext>
          </c:extLst>
        </c:ser>
        <c:ser>
          <c:idx val="3"/>
          <c:order val="3"/>
          <c:tx>
            <c:strRef>
              <c:f>'Arrears distribution'!$K$3</c:f>
              <c:strCache>
                <c:ptCount val="1"/>
                <c:pt idx="0">
                  <c:v>10%+</c:v>
                </c:pt>
              </c:strCache>
            </c:strRef>
          </c:tx>
          <c:spPr>
            <a:solidFill>
              <a:schemeClr val="accent4"/>
            </a:solidFill>
            <a:ln w="38100">
              <a:solidFill>
                <a:srgbClr val="7B7C77"/>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distribution'!$K$4:$K$42</c:f>
              <c:numCache>
                <c:formatCode>0.00</c:formatCode>
                <c:ptCount val="39"/>
                <c:pt idx="0">
                  <c:v>0.06</c:v>
                </c:pt>
                <c:pt idx="1">
                  <c:v>0.06</c:v>
                </c:pt>
                <c:pt idx="2">
                  <c:v>0.05</c:v>
                </c:pt>
                <c:pt idx="3">
                  <c:v>0.05</c:v>
                </c:pt>
                <c:pt idx="4">
                  <c:v>0.05</c:v>
                </c:pt>
                <c:pt idx="5">
                  <c:v>0.05</c:v>
                </c:pt>
                <c:pt idx="6">
                  <c:v>0.05</c:v>
                </c:pt>
                <c:pt idx="7">
                  <c:v>0.06</c:v>
                </c:pt>
                <c:pt idx="8">
                  <c:v>0.06</c:v>
                </c:pt>
                <c:pt idx="9">
                  <c:v>0.06</c:v>
                </c:pt>
                <c:pt idx="10">
                  <c:v>0.06</c:v>
                </c:pt>
                <c:pt idx="11">
                  <c:v>0.06</c:v>
                </c:pt>
                <c:pt idx="12">
                  <c:v>0.06</c:v>
                </c:pt>
                <c:pt idx="13">
                  <c:v>0.06</c:v>
                </c:pt>
                <c:pt idx="14">
                  <c:v>0.06</c:v>
                </c:pt>
                <c:pt idx="15">
                  <c:v>7.0000000000000007E-2</c:v>
                </c:pt>
                <c:pt idx="16">
                  <c:v>7.0000000000000007E-2</c:v>
                </c:pt>
                <c:pt idx="17">
                  <c:v>7.0000000000000007E-2</c:v>
                </c:pt>
                <c:pt idx="18">
                  <c:v>7.0000000000000007E-2</c:v>
                </c:pt>
                <c:pt idx="19">
                  <c:v>7.0000000000000007E-2</c:v>
                </c:pt>
                <c:pt idx="20">
                  <c:v>7.0000000000000007E-2</c:v>
                </c:pt>
                <c:pt idx="21">
                  <c:v>0.08</c:v>
                </c:pt>
                <c:pt idx="22">
                  <c:v>0.08</c:v>
                </c:pt>
                <c:pt idx="23">
                  <c:v>0.08</c:v>
                </c:pt>
                <c:pt idx="24">
                  <c:v>0.09</c:v>
                </c:pt>
                <c:pt idx="25">
                  <c:v>0.08</c:v>
                </c:pt>
                <c:pt idx="26">
                  <c:v>0.09</c:v>
                </c:pt>
                <c:pt idx="27">
                  <c:v>0.09</c:v>
                </c:pt>
                <c:pt idx="28">
                  <c:v>0.09</c:v>
                </c:pt>
                <c:pt idx="29">
                  <c:v>0.09</c:v>
                </c:pt>
                <c:pt idx="30">
                  <c:v>0.09</c:v>
                </c:pt>
                <c:pt idx="31">
                  <c:v>0.09</c:v>
                </c:pt>
                <c:pt idx="32">
                  <c:v>0.09</c:v>
                </c:pt>
                <c:pt idx="33">
                  <c:v>0.1</c:v>
                </c:pt>
                <c:pt idx="34">
                  <c:v>0.12</c:v>
                </c:pt>
                <c:pt idx="35">
                  <c:v>0.12</c:v>
                </c:pt>
                <c:pt idx="36">
                  <c:v>0.14000000000000001</c:v>
                </c:pt>
                <c:pt idx="37">
                  <c:v>0.16</c:v>
                </c:pt>
              </c:numCache>
            </c:numRef>
          </c:val>
          <c:extLst>
            <c:ext xmlns:c16="http://schemas.microsoft.com/office/drawing/2014/chart" uri="{C3380CC4-5D6E-409C-BE32-E72D297353CC}">
              <c16:uniqueId val="{00000003-0BA2-498A-8A67-F3E12F3B4C1F}"/>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valAx>
      <c:spPr>
        <a:noFill/>
        <a:ln>
          <a:noFill/>
        </a:ln>
        <a:effectLst/>
      </c:spPr>
    </c:plotArea>
    <c:legend>
      <c:legendPos val="b"/>
      <c:layout>
        <c:manualLayout>
          <c:xMode val="edge"/>
          <c:yMode val="edge"/>
          <c:x val="0.11360878720373654"/>
          <c:y val="0.14607335745849317"/>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Total mortgage arrears</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3956923497361096"/>
          <c:w val="0.93464754636886771"/>
          <c:h val="0.75191692144772571"/>
        </c:manualLayout>
      </c:layout>
      <c:barChart>
        <c:barDir val="col"/>
        <c:grouping val="stacked"/>
        <c:varyColors val="0"/>
        <c:ser>
          <c:idx val="0"/>
          <c:order val="0"/>
          <c:tx>
            <c:strRef>
              <c:f>'Arrears distribution'!$N$3</c:f>
              <c:strCache>
                <c:ptCount val="1"/>
                <c:pt idx="0">
                  <c:v>2.5-5%</c:v>
                </c:pt>
              </c:strCache>
            </c:strRef>
          </c:tx>
          <c:spPr>
            <a:solidFill>
              <a:schemeClr val="accent1"/>
            </a:solidFill>
            <a:ln w="38100">
              <a:solidFill>
                <a:srgbClr val="BD1B21"/>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distribution'!$N$4:$N$42</c:f>
              <c:numCache>
                <c:formatCode>0.00</c:formatCode>
                <c:ptCount val="39"/>
                <c:pt idx="0">
                  <c:v>0.7</c:v>
                </c:pt>
                <c:pt idx="1">
                  <c:v>0.67</c:v>
                </c:pt>
                <c:pt idx="2">
                  <c:v>0.64</c:v>
                </c:pt>
                <c:pt idx="3">
                  <c:v>0.58000000000000007</c:v>
                </c:pt>
                <c:pt idx="4">
                  <c:v>0.56000000000000005</c:v>
                </c:pt>
                <c:pt idx="5">
                  <c:v>0.55000000000000004</c:v>
                </c:pt>
                <c:pt idx="6">
                  <c:v>0.55000000000000004</c:v>
                </c:pt>
                <c:pt idx="7">
                  <c:v>0.52</c:v>
                </c:pt>
                <c:pt idx="8">
                  <c:v>0.5</c:v>
                </c:pt>
                <c:pt idx="9">
                  <c:v>0.49</c:v>
                </c:pt>
                <c:pt idx="10">
                  <c:v>0.49</c:v>
                </c:pt>
                <c:pt idx="11">
                  <c:v>0.47</c:v>
                </c:pt>
                <c:pt idx="12">
                  <c:v>0.45999999999999996</c:v>
                </c:pt>
                <c:pt idx="13">
                  <c:v>0.47</c:v>
                </c:pt>
                <c:pt idx="14">
                  <c:v>0.51</c:v>
                </c:pt>
                <c:pt idx="15">
                  <c:v>0.51</c:v>
                </c:pt>
                <c:pt idx="16">
                  <c:v>0.51</c:v>
                </c:pt>
                <c:pt idx="17">
                  <c:v>0.48</c:v>
                </c:pt>
                <c:pt idx="18">
                  <c:v>0.48</c:v>
                </c:pt>
                <c:pt idx="19">
                  <c:v>0.49</c:v>
                </c:pt>
                <c:pt idx="20">
                  <c:v>0.49</c:v>
                </c:pt>
                <c:pt idx="21">
                  <c:v>0.49</c:v>
                </c:pt>
                <c:pt idx="22">
                  <c:v>0.5</c:v>
                </c:pt>
                <c:pt idx="23">
                  <c:v>0.48000000000000004</c:v>
                </c:pt>
                <c:pt idx="24">
                  <c:v>0.46</c:v>
                </c:pt>
                <c:pt idx="25">
                  <c:v>0.43</c:v>
                </c:pt>
                <c:pt idx="26">
                  <c:v>0.42</c:v>
                </c:pt>
                <c:pt idx="27">
                  <c:v>0.4</c:v>
                </c:pt>
                <c:pt idx="28">
                  <c:v>0.38</c:v>
                </c:pt>
                <c:pt idx="29">
                  <c:v>0.39</c:v>
                </c:pt>
                <c:pt idx="30">
                  <c:v>0.43</c:v>
                </c:pt>
                <c:pt idx="31">
                  <c:v>0.48</c:v>
                </c:pt>
                <c:pt idx="32">
                  <c:v>0.57999999999999996</c:v>
                </c:pt>
                <c:pt idx="33">
                  <c:v>0.66999999999999993</c:v>
                </c:pt>
                <c:pt idx="34">
                  <c:v>0.75</c:v>
                </c:pt>
                <c:pt idx="35">
                  <c:v>0.72</c:v>
                </c:pt>
                <c:pt idx="36">
                  <c:v>0.69</c:v>
                </c:pt>
                <c:pt idx="37">
                  <c:v>0.64</c:v>
                </c:pt>
              </c:numCache>
            </c:numRef>
          </c:val>
          <c:extLst>
            <c:ext xmlns:c16="http://schemas.microsoft.com/office/drawing/2014/chart" uri="{C3380CC4-5D6E-409C-BE32-E72D297353CC}">
              <c16:uniqueId val="{00000000-0CE5-42AD-8C7B-6F5C28FC101F}"/>
            </c:ext>
          </c:extLst>
        </c:ser>
        <c:ser>
          <c:idx val="1"/>
          <c:order val="1"/>
          <c:tx>
            <c:strRef>
              <c:f>'Arrears distribution'!$O$3</c:f>
              <c:strCache>
                <c:ptCount val="1"/>
                <c:pt idx="0">
                  <c:v>5-7%</c:v>
                </c:pt>
              </c:strCache>
            </c:strRef>
          </c:tx>
          <c:spPr>
            <a:solidFill>
              <a:schemeClr val="accent2"/>
            </a:solidFill>
            <a:ln w="38100">
              <a:solidFill>
                <a:srgbClr val="001E60"/>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distribution'!$O$4:$O$42</c:f>
              <c:numCache>
                <c:formatCode>0.00</c:formatCode>
                <c:ptCount val="39"/>
                <c:pt idx="0">
                  <c:v>0.27</c:v>
                </c:pt>
                <c:pt idx="1">
                  <c:v>0.27</c:v>
                </c:pt>
                <c:pt idx="2">
                  <c:v>0.26</c:v>
                </c:pt>
                <c:pt idx="3">
                  <c:v>0.24</c:v>
                </c:pt>
                <c:pt idx="4">
                  <c:v>0.22999999999999998</c:v>
                </c:pt>
                <c:pt idx="5">
                  <c:v>0.22999999999999998</c:v>
                </c:pt>
                <c:pt idx="6">
                  <c:v>0.22999999999999998</c:v>
                </c:pt>
                <c:pt idx="7">
                  <c:v>0.22000000000000003</c:v>
                </c:pt>
                <c:pt idx="8">
                  <c:v>0.22000000000000003</c:v>
                </c:pt>
                <c:pt idx="9">
                  <c:v>0.21000000000000002</c:v>
                </c:pt>
                <c:pt idx="10">
                  <c:v>0.2</c:v>
                </c:pt>
                <c:pt idx="11">
                  <c:v>0.2</c:v>
                </c:pt>
                <c:pt idx="12">
                  <c:v>0.21000000000000002</c:v>
                </c:pt>
                <c:pt idx="13">
                  <c:v>0.21000000000000002</c:v>
                </c:pt>
                <c:pt idx="14">
                  <c:v>0.22000000000000003</c:v>
                </c:pt>
                <c:pt idx="15">
                  <c:v>0.21000000000000002</c:v>
                </c:pt>
                <c:pt idx="16">
                  <c:v>0.21000000000000002</c:v>
                </c:pt>
                <c:pt idx="17">
                  <c:v>0.2</c:v>
                </c:pt>
                <c:pt idx="18">
                  <c:v>0.2</c:v>
                </c:pt>
                <c:pt idx="19">
                  <c:v>0.2</c:v>
                </c:pt>
                <c:pt idx="20">
                  <c:v>0.23</c:v>
                </c:pt>
                <c:pt idx="21">
                  <c:v>0.23</c:v>
                </c:pt>
                <c:pt idx="22">
                  <c:v>0.24000000000000002</c:v>
                </c:pt>
                <c:pt idx="23">
                  <c:v>0.23</c:v>
                </c:pt>
                <c:pt idx="24">
                  <c:v>0.22</c:v>
                </c:pt>
                <c:pt idx="25">
                  <c:v>0.22</c:v>
                </c:pt>
                <c:pt idx="26">
                  <c:v>0.22</c:v>
                </c:pt>
                <c:pt idx="27">
                  <c:v>0.21</c:v>
                </c:pt>
                <c:pt idx="28">
                  <c:v>0.19</c:v>
                </c:pt>
                <c:pt idx="29">
                  <c:v>0.19</c:v>
                </c:pt>
                <c:pt idx="30">
                  <c:v>0.19</c:v>
                </c:pt>
                <c:pt idx="31">
                  <c:v>0.21</c:v>
                </c:pt>
                <c:pt idx="32">
                  <c:v>0.23</c:v>
                </c:pt>
                <c:pt idx="33">
                  <c:v>0.28999999999999998</c:v>
                </c:pt>
                <c:pt idx="34">
                  <c:v>0.36</c:v>
                </c:pt>
                <c:pt idx="35">
                  <c:v>0.38</c:v>
                </c:pt>
                <c:pt idx="36">
                  <c:v>0.37</c:v>
                </c:pt>
                <c:pt idx="37">
                  <c:v>0.33</c:v>
                </c:pt>
              </c:numCache>
            </c:numRef>
          </c:val>
          <c:extLst>
            <c:ext xmlns:c16="http://schemas.microsoft.com/office/drawing/2014/chart" uri="{C3380CC4-5D6E-409C-BE32-E72D297353CC}">
              <c16:uniqueId val="{00000001-0CE5-42AD-8C7B-6F5C28FC101F}"/>
            </c:ext>
          </c:extLst>
        </c:ser>
        <c:ser>
          <c:idx val="2"/>
          <c:order val="2"/>
          <c:tx>
            <c:strRef>
              <c:f>'Arrears distribution'!$P$3</c:f>
              <c:strCache>
                <c:ptCount val="1"/>
                <c:pt idx="0">
                  <c:v>7-10%</c:v>
                </c:pt>
              </c:strCache>
            </c:strRef>
          </c:tx>
          <c:spPr>
            <a:solidFill>
              <a:schemeClr val="accent3"/>
            </a:solidFill>
            <a:ln w="38100">
              <a:solidFill>
                <a:srgbClr val="D1A21E"/>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distribution'!$P$4:$P$42</c:f>
              <c:numCache>
                <c:formatCode>0.00</c:formatCode>
                <c:ptCount val="39"/>
                <c:pt idx="0">
                  <c:v>0.14000000000000001</c:v>
                </c:pt>
                <c:pt idx="1">
                  <c:v>0.14000000000000001</c:v>
                </c:pt>
                <c:pt idx="2">
                  <c:v>0.14000000000000001</c:v>
                </c:pt>
                <c:pt idx="3">
                  <c:v>0.13</c:v>
                </c:pt>
                <c:pt idx="4">
                  <c:v>0.13</c:v>
                </c:pt>
                <c:pt idx="5">
                  <c:v>0.13</c:v>
                </c:pt>
                <c:pt idx="6">
                  <c:v>0.13</c:v>
                </c:pt>
                <c:pt idx="7">
                  <c:v>0.12</c:v>
                </c:pt>
                <c:pt idx="8">
                  <c:v>0.12</c:v>
                </c:pt>
                <c:pt idx="9">
                  <c:v>0.12</c:v>
                </c:pt>
                <c:pt idx="10">
                  <c:v>0.12</c:v>
                </c:pt>
                <c:pt idx="11">
                  <c:v>0.12</c:v>
                </c:pt>
                <c:pt idx="12">
                  <c:v>0.11</c:v>
                </c:pt>
                <c:pt idx="13">
                  <c:v>0.11</c:v>
                </c:pt>
                <c:pt idx="14">
                  <c:v>0.13</c:v>
                </c:pt>
                <c:pt idx="15">
                  <c:v>0.12</c:v>
                </c:pt>
                <c:pt idx="16">
                  <c:v>0.12</c:v>
                </c:pt>
                <c:pt idx="17">
                  <c:v>0.12</c:v>
                </c:pt>
                <c:pt idx="18">
                  <c:v>0.11</c:v>
                </c:pt>
                <c:pt idx="19">
                  <c:v>0.11</c:v>
                </c:pt>
                <c:pt idx="20">
                  <c:v>0.12</c:v>
                </c:pt>
                <c:pt idx="21">
                  <c:v>0.13</c:v>
                </c:pt>
                <c:pt idx="22">
                  <c:v>0.13</c:v>
                </c:pt>
                <c:pt idx="23">
                  <c:v>0.13</c:v>
                </c:pt>
                <c:pt idx="24">
                  <c:v>0.13</c:v>
                </c:pt>
                <c:pt idx="25">
                  <c:v>0.13</c:v>
                </c:pt>
                <c:pt idx="26">
                  <c:v>0.13</c:v>
                </c:pt>
                <c:pt idx="27">
                  <c:v>0.12</c:v>
                </c:pt>
                <c:pt idx="28">
                  <c:v>0.12</c:v>
                </c:pt>
                <c:pt idx="29">
                  <c:v>0.12</c:v>
                </c:pt>
                <c:pt idx="30">
                  <c:v>0.12</c:v>
                </c:pt>
                <c:pt idx="31">
                  <c:v>0.12</c:v>
                </c:pt>
                <c:pt idx="32">
                  <c:v>0.13</c:v>
                </c:pt>
                <c:pt idx="33">
                  <c:v>0.15000000000000002</c:v>
                </c:pt>
                <c:pt idx="34">
                  <c:v>0.16999999999999998</c:v>
                </c:pt>
                <c:pt idx="35">
                  <c:v>0.2</c:v>
                </c:pt>
                <c:pt idx="36">
                  <c:v>0.22</c:v>
                </c:pt>
                <c:pt idx="37">
                  <c:v>0.22</c:v>
                </c:pt>
              </c:numCache>
            </c:numRef>
          </c:val>
          <c:extLst>
            <c:ext xmlns:c16="http://schemas.microsoft.com/office/drawing/2014/chart" uri="{C3380CC4-5D6E-409C-BE32-E72D297353CC}">
              <c16:uniqueId val="{00000002-0CE5-42AD-8C7B-6F5C28FC101F}"/>
            </c:ext>
          </c:extLst>
        </c:ser>
        <c:ser>
          <c:idx val="3"/>
          <c:order val="3"/>
          <c:tx>
            <c:strRef>
              <c:f>'Arrears distribution'!$Q$3</c:f>
              <c:strCache>
                <c:ptCount val="1"/>
                <c:pt idx="0">
                  <c:v>10%+</c:v>
                </c:pt>
              </c:strCache>
            </c:strRef>
          </c:tx>
          <c:spPr>
            <a:solidFill>
              <a:schemeClr val="accent4"/>
            </a:solidFill>
            <a:ln w="38100">
              <a:solidFill>
                <a:srgbClr val="7B7C77"/>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distribution'!$Q$4:$Q$42</c:f>
              <c:numCache>
                <c:formatCode>0.00</c:formatCode>
                <c:ptCount val="39"/>
                <c:pt idx="0">
                  <c:v>0.3</c:v>
                </c:pt>
                <c:pt idx="1">
                  <c:v>0.3</c:v>
                </c:pt>
                <c:pt idx="2">
                  <c:v>0.28999999999999998</c:v>
                </c:pt>
                <c:pt idx="3">
                  <c:v>0.28999999999999998</c:v>
                </c:pt>
                <c:pt idx="4">
                  <c:v>0.28999999999999998</c:v>
                </c:pt>
                <c:pt idx="5">
                  <c:v>0.31</c:v>
                </c:pt>
                <c:pt idx="6">
                  <c:v>0.32</c:v>
                </c:pt>
                <c:pt idx="7">
                  <c:v>0.33</c:v>
                </c:pt>
                <c:pt idx="8">
                  <c:v>0.32</c:v>
                </c:pt>
                <c:pt idx="9">
                  <c:v>0.32</c:v>
                </c:pt>
                <c:pt idx="10">
                  <c:v>0.33</c:v>
                </c:pt>
                <c:pt idx="11">
                  <c:v>0.33</c:v>
                </c:pt>
                <c:pt idx="12">
                  <c:v>0.32</c:v>
                </c:pt>
                <c:pt idx="13">
                  <c:v>0.33</c:v>
                </c:pt>
                <c:pt idx="14">
                  <c:v>0.35</c:v>
                </c:pt>
                <c:pt idx="15">
                  <c:v>0.34</c:v>
                </c:pt>
                <c:pt idx="16">
                  <c:v>0.34</c:v>
                </c:pt>
                <c:pt idx="17">
                  <c:v>0.33</c:v>
                </c:pt>
                <c:pt idx="18">
                  <c:v>0.32</c:v>
                </c:pt>
                <c:pt idx="19">
                  <c:v>0.32</c:v>
                </c:pt>
                <c:pt idx="20">
                  <c:v>0.35000000000000003</c:v>
                </c:pt>
                <c:pt idx="21">
                  <c:v>0.37</c:v>
                </c:pt>
                <c:pt idx="22">
                  <c:v>0.39</c:v>
                </c:pt>
                <c:pt idx="23">
                  <c:v>0.4</c:v>
                </c:pt>
                <c:pt idx="24">
                  <c:v>0.42000000000000004</c:v>
                </c:pt>
                <c:pt idx="25">
                  <c:v>0.41000000000000003</c:v>
                </c:pt>
                <c:pt idx="26">
                  <c:v>0.42000000000000004</c:v>
                </c:pt>
                <c:pt idx="27">
                  <c:v>0.42000000000000004</c:v>
                </c:pt>
                <c:pt idx="28">
                  <c:v>0.42000000000000004</c:v>
                </c:pt>
                <c:pt idx="29">
                  <c:v>0.41000000000000003</c:v>
                </c:pt>
                <c:pt idx="30">
                  <c:v>0.41000000000000003</c:v>
                </c:pt>
                <c:pt idx="31">
                  <c:v>0.41000000000000003</c:v>
                </c:pt>
                <c:pt idx="32">
                  <c:v>0.42000000000000004</c:v>
                </c:pt>
                <c:pt idx="33">
                  <c:v>0.43000000000000005</c:v>
                </c:pt>
                <c:pt idx="34">
                  <c:v>0.47</c:v>
                </c:pt>
                <c:pt idx="35">
                  <c:v>0.49</c:v>
                </c:pt>
                <c:pt idx="36">
                  <c:v>0.52</c:v>
                </c:pt>
                <c:pt idx="37">
                  <c:v>0.54</c:v>
                </c:pt>
              </c:numCache>
            </c:numRef>
          </c:val>
          <c:extLst>
            <c:ext xmlns:c16="http://schemas.microsoft.com/office/drawing/2014/chart" uri="{C3380CC4-5D6E-409C-BE32-E72D297353CC}">
              <c16:uniqueId val="{00000003-0CE5-42AD-8C7B-6F5C28FC101F}"/>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valAx>
      <c:spPr>
        <a:noFill/>
        <a:ln>
          <a:noFill/>
        </a:ln>
        <a:effectLst/>
      </c:spPr>
    </c:plotArea>
    <c:legend>
      <c:legendPos val="b"/>
      <c:layout>
        <c:manualLayout>
          <c:xMode val="edge"/>
          <c:yMode val="edge"/>
          <c:x val="0.11360878720373654"/>
          <c:y val="0.14607335745849317"/>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Total mortgage arrears - change since Q1 2022</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3956923497361096"/>
          <c:w val="0.93464754636886771"/>
          <c:h val="0.75191692144772571"/>
        </c:manualLayout>
      </c:layout>
      <c:barChart>
        <c:barDir val="col"/>
        <c:grouping val="stacked"/>
        <c:varyColors val="0"/>
        <c:ser>
          <c:idx val="0"/>
          <c:order val="0"/>
          <c:tx>
            <c:strRef>
              <c:f>'Arrears distribution'!$AO$3</c:f>
              <c:strCache>
                <c:ptCount val="1"/>
                <c:pt idx="0">
                  <c:v>2.5-5%</c:v>
                </c:pt>
              </c:strCache>
            </c:strRef>
          </c:tx>
          <c:spPr>
            <a:solidFill>
              <a:schemeClr val="accent1"/>
            </a:solidFill>
            <a:ln w="38100">
              <a:solidFill>
                <a:srgbClr val="BD1B21"/>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distribution'!$AO$4:$AO$42</c:f>
              <c:numCache>
                <c:formatCode>0.00</c:formatCode>
                <c:ptCount val="39"/>
                <c:pt idx="0">
                  <c:v>0.27999999999999997</c:v>
                </c:pt>
                <c:pt idx="1">
                  <c:v>0.25000000000000006</c:v>
                </c:pt>
                <c:pt idx="2">
                  <c:v>0.22000000000000003</c:v>
                </c:pt>
                <c:pt idx="3">
                  <c:v>0.16000000000000009</c:v>
                </c:pt>
                <c:pt idx="4">
                  <c:v>0.14000000000000007</c:v>
                </c:pt>
                <c:pt idx="5">
                  <c:v>0.13000000000000006</c:v>
                </c:pt>
                <c:pt idx="6">
                  <c:v>0.13000000000000006</c:v>
                </c:pt>
                <c:pt idx="7">
                  <c:v>0.10000000000000003</c:v>
                </c:pt>
                <c:pt idx="8">
                  <c:v>8.0000000000000016E-2</c:v>
                </c:pt>
                <c:pt idx="9">
                  <c:v>7.0000000000000007E-2</c:v>
                </c:pt>
                <c:pt idx="10">
                  <c:v>7.0000000000000007E-2</c:v>
                </c:pt>
                <c:pt idx="11">
                  <c:v>4.9999999999999989E-2</c:v>
                </c:pt>
                <c:pt idx="12">
                  <c:v>3.999999999999998E-2</c:v>
                </c:pt>
                <c:pt idx="13">
                  <c:v>4.9999999999999989E-2</c:v>
                </c:pt>
                <c:pt idx="14">
                  <c:v>9.0000000000000024E-2</c:v>
                </c:pt>
                <c:pt idx="15">
                  <c:v>9.0000000000000024E-2</c:v>
                </c:pt>
                <c:pt idx="16">
                  <c:v>9.0000000000000024E-2</c:v>
                </c:pt>
                <c:pt idx="17">
                  <c:v>0.06</c:v>
                </c:pt>
                <c:pt idx="18">
                  <c:v>0.06</c:v>
                </c:pt>
                <c:pt idx="19">
                  <c:v>7.0000000000000007E-2</c:v>
                </c:pt>
                <c:pt idx="20">
                  <c:v>7.0000000000000007E-2</c:v>
                </c:pt>
                <c:pt idx="21">
                  <c:v>7.0000000000000007E-2</c:v>
                </c:pt>
                <c:pt idx="22">
                  <c:v>8.0000000000000016E-2</c:v>
                </c:pt>
                <c:pt idx="23">
                  <c:v>6.0000000000000053E-2</c:v>
                </c:pt>
                <c:pt idx="24">
                  <c:v>4.0000000000000036E-2</c:v>
                </c:pt>
                <c:pt idx="25">
                  <c:v>1.0000000000000009E-2</c:v>
                </c:pt>
                <c:pt idx="26">
                  <c:v>0</c:v>
                </c:pt>
                <c:pt idx="27">
                  <c:v>-1.9999999999999962E-2</c:v>
                </c:pt>
                <c:pt idx="28">
                  <c:v>-3.999999999999998E-2</c:v>
                </c:pt>
                <c:pt idx="29">
                  <c:v>-2.9999999999999971E-2</c:v>
                </c:pt>
                <c:pt idx="30">
                  <c:v>1.0000000000000009E-2</c:v>
                </c:pt>
                <c:pt idx="31">
                  <c:v>0.06</c:v>
                </c:pt>
                <c:pt idx="32">
                  <c:v>0.15999999999999998</c:v>
                </c:pt>
                <c:pt idx="33">
                  <c:v>0.24999999999999994</c:v>
                </c:pt>
                <c:pt idx="34">
                  <c:v>0.33</c:v>
                </c:pt>
                <c:pt idx="35">
                  <c:v>0.3</c:v>
                </c:pt>
                <c:pt idx="36">
                  <c:v>0.26999999999999996</c:v>
                </c:pt>
                <c:pt idx="37">
                  <c:v>0.22000000000000003</c:v>
                </c:pt>
              </c:numCache>
            </c:numRef>
          </c:val>
          <c:extLst>
            <c:ext xmlns:c16="http://schemas.microsoft.com/office/drawing/2014/chart" uri="{C3380CC4-5D6E-409C-BE32-E72D297353CC}">
              <c16:uniqueId val="{00000000-3D89-4901-82AD-E78D08454872}"/>
            </c:ext>
          </c:extLst>
        </c:ser>
        <c:ser>
          <c:idx val="1"/>
          <c:order val="1"/>
          <c:tx>
            <c:strRef>
              <c:f>'Arrears distribution'!$AP$3</c:f>
              <c:strCache>
                <c:ptCount val="1"/>
                <c:pt idx="0">
                  <c:v>5-7%</c:v>
                </c:pt>
              </c:strCache>
            </c:strRef>
          </c:tx>
          <c:spPr>
            <a:solidFill>
              <a:schemeClr val="accent2"/>
            </a:solidFill>
            <a:ln w="38100">
              <a:solidFill>
                <a:srgbClr val="001E60"/>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distribution'!$AP$4:$AP$42</c:f>
              <c:numCache>
                <c:formatCode>0.00</c:formatCode>
                <c:ptCount val="39"/>
                <c:pt idx="0">
                  <c:v>5.0000000000000017E-2</c:v>
                </c:pt>
                <c:pt idx="1">
                  <c:v>5.0000000000000017E-2</c:v>
                </c:pt>
                <c:pt idx="2">
                  <c:v>4.0000000000000008E-2</c:v>
                </c:pt>
                <c:pt idx="3">
                  <c:v>1.999999999999999E-2</c:v>
                </c:pt>
                <c:pt idx="4">
                  <c:v>9.9999999999999811E-3</c:v>
                </c:pt>
                <c:pt idx="5">
                  <c:v>9.9999999999999811E-3</c:v>
                </c:pt>
                <c:pt idx="6">
                  <c:v>9.9999999999999811E-3</c:v>
                </c:pt>
                <c:pt idx="7">
                  <c:v>0</c:v>
                </c:pt>
                <c:pt idx="8">
                  <c:v>0</c:v>
                </c:pt>
                <c:pt idx="9">
                  <c:v>-9.9999999999999811E-3</c:v>
                </c:pt>
                <c:pt idx="10">
                  <c:v>-1.999999999999999E-2</c:v>
                </c:pt>
                <c:pt idx="11">
                  <c:v>-1.999999999999999E-2</c:v>
                </c:pt>
                <c:pt idx="12">
                  <c:v>-9.9999999999999811E-3</c:v>
                </c:pt>
                <c:pt idx="13">
                  <c:v>-9.9999999999999811E-3</c:v>
                </c:pt>
                <c:pt idx="14">
                  <c:v>0</c:v>
                </c:pt>
                <c:pt idx="15">
                  <c:v>-9.9999999999999811E-3</c:v>
                </c:pt>
                <c:pt idx="16">
                  <c:v>-9.9999999999999811E-3</c:v>
                </c:pt>
                <c:pt idx="17">
                  <c:v>-1.999999999999999E-2</c:v>
                </c:pt>
                <c:pt idx="18">
                  <c:v>-1.999999999999999E-2</c:v>
                </c:pt>
                <c:pt idx="19">
                  <c:v>-1.999999999999999E-2</c:v>
                </c:pt>
                <c:pt idx="20">
                  <c:v>1.0000000000000009E-2</c:v>
                </c:pt>
                <c:pt idx="21">
                  <c:v>1.0000000000000009E-2</c:v>
                </c:pt>
                <c:pt idx="22">
                  <c:v>2.0000000000000018E-2</c:v>
                </c:pt>
                <c:pt idx="23">
                  <c:v>1.0000000000000009E-2</c:v>
                </c:pt>
                <c:pt idx="24">
                  <c:v>0</c:v>
                </c:pt>
                <c:pt idx="25">
                  <c:v>0</c:v>
                </c:pt>
                <c:pt idx="26">
                  <c:v>0</c:v>
                </c:pt>
                <c:pt idx="27">
                  <c:v>-1.0000000000000009E-2</c:v>
                </c:pt>
                <c:pt idx="28">
                  <c:v>-0.03</c:v>
                </c:pt>
                <c:pt idx="29">
                  <c:v>-0.03</c:v>
                </c:pt>
                <c:pt idx="30">
                  <c:v>-0.03</c:v>
                </c:pt>
                <c:pt idx="31">
                  <c:v>-1.0000000000000009E-2</c:v>
                </c:pt>
                <c:pt idx="32">
                  <c:v>1.0000000000000009E-2</c:v>
                </c:pt>
                <c:pt idx="33">
                  <c:v>6.9999999999999979E-2</c:v>
                </c:pt>
                <c:pt idx="34">
                  <c:v>0.13999999999999999</c:v>
                </c:pt>
                <c:pt idx="35">
                  <c:v>0.16</c:v>
                </c:pt>
                <c:pt idx="36">
                  <c:v>0.15</c:v>
                </c:pt>
                <c:pt idx="37">
                  <c:v>0.11000000000000001</c:v>
                </c:pt>
              </c:numCache>
            </c:numRef>
          </c:val>
          <c:extLst>
            <c:ext xmlns:c16="http://schemas.microsoft.com/office/drawing/2014/chart" uri="{C3380CC4-5D6E-409C-BE32-E72D297353CC}">
              <c16:uniqueId val="{00000001-3D89-4901-82AD-E78D08454872}"/>
            </c:ext>
          </c:extLst>
        </c:ser>
        <c:ser>
          <c:idx val="2"/>
          <c:order val="2"/>
          <c:tx>
            <c:strRef>
              <c:f>'Arrears distribution'!$AQ$3</c:f>
              <c:strCache>
                <c:ptCount val="1"/>
                <c:pt idx="0">
                  <c:v>7-10%</c:v>
                </c:pt>
              </c:strCache>
            </c:strRef>
          </c:tx>
          <c:spPr>
            <a:solidFill>
              <a:schemeClr val="accent3"/>
            </a:solidFill>
            <a:ln w="38100">
              <a:solidFill>
                <a:srgbClr val="D1A21E"/>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distribution'!$AQ$4:$AQ$42</c:f>
              <c:numCache>
                <c:formatCode>0.00</c:formatCode>
                <c:ptCount val="39"/>
                <c:pt idx="0">
                  <c:v>1.0000000000000009E-2</c:v>
                </c:pt>
                <c:pt idx="1">
                  <c:v>1.0000000000000009E-2</c:v>
                </c:pt>
                <c:pt idx="2">
                  <c:v>1.0000000000000009E-2</c:v>
                </c:pt>
                <c:pt idx="3">
                  <c:v>0</c:v>
                </c:pt>
                <c:pt idx="4">
                  <c:v>0</c:v>
                </c:pt>
                <c:pt idx="5">
                  <c:v>0</c:v>
                </c:pt>
                <c:pt idx="6">
                  <c:v>0</c:v>
                </c:pt>
                <c:pt idx="7">
                  <c:v>-1.0000000000000009E-2</c:v>
                </c:pt>
                <c:pt idx="8">
                  <c:v>-1.0000000000000009E-2</c:v>
                </c:pt>
                <c:pt idx="9">
                  <c:v>-1.0000000000000009E-2</c:v>
                </c:pt>
                <c:pt idx="10">
                  <c:v>-1.0000000000000009E-2</c:v>
                </c:pt>
                <c:pt idx="11">
                  <c:v>-1.0000000000000009E-2</c:v>
                </c:pt>
                <c:pt idx="12">
                  <c:v>-2.0000000000000004E-2</c:v>
                </c:pt>
                <c:pt idx="13">
                  <c:v>-2.0000000000000004E-2</c:v>
                </c:pt>
                <c:pt idx="14">
                  <c:v>0</c:v>
                </c:pt>
                <c:pt idx="15">
                  <c:v>-1.0000000000000009E-2</c:v>
                </c:pt>
                <c:pt idx="16">
                  <c:v>-1.0000000000000009E-2</c:v>
                </c:pt>
                <c:pt idx="17">
                  <c:v>-1.0000000000000009E-2</c:v>
                </c:pt>
                <c:pt idx="18">
                  <c:v>-2.0000000000000004E-2</c:v>
                </c:pt>
                <c:pt idx="19">
                  <c:v>-2.0000000000000004E-2</c:v>
                </c:pt>
                <c:pt idx="20">
                  <c:v>-1.0000000000000009E-2</c:v>
                </c:pt>
                <c:pt idx="21">
                  <c:v>0</c:v>
                </c:pt>
                <c:pt idx="22">
                  <c:v>0</c:v>
                </c:pt>
                <c:pt idx="23">
                  <c:v>0</c:v>
                </c:pt>
                <c:pt idx="24">
                  <c:v>0</c:v>
                </c:pt>
                <c:pt idx="25">
                  <c:v>0</c:v>
                </c:pt>
                <c:pt idx="26">
                  <c:v>0</c:v>
                </c:pt>
                <c:pt idx="27">
                  <c:v>-1.0000000000000009E-2</c:v>
                </c:pt>
                <c:pt idx="28">
                  <c:v>-1.0000000000000009E-2</c:v>
                </c:pt>
                <c:pt idx="29">
                  <c:v>-1.0000000000000009E-2</c:v>
                </c:pt>
                <c:pt idx="30">
                  <c:v>-1.0000000000000009E-2</c:v>
                </c:pt>
                <c:pt idx="31">
                  <c:v>-1.0000000000000009E-2</c:v>
                </c:pt>
                <c:pt idx="32">
                  <c:v>0</c:v>
                </c:pt>
                <c:pt idx="33">
                  <c:v>2.0000000000000018E-2</c:v>
                </c:pt>
                <c:pt idx="34">
                  <c:v>3.999999999999998E-2</c:v>
                </c:pt>
                <c:pt idx="35">
                  <c:v>7.0000000000000007E-2</c:v>
                </c:pt>
                <c:pt idx="36">
                  <c:v>0.09</c:v>
                </c:pt>
                <c:pt idx="37">
                  <c:v>0.09</c:v>
                </c:pt>
              </c:numCache>
            </c:numRef>
          </c:val>
          <c:extLst>
            <c:ext xmlns:c16="http://schemas.microsoft.com/office/drawing/2014/chart" uri="{C3380CC4-5D6E-409C-BE32-E72D297353CC}">
              <c16:uniqueId val="{00000002-3D89-4901-82AD-E78D08454872}"/>
            </c:ext>
          </c:extLst>
        </c:ser>
        <c:ser>
          <c:idx val="3"/>
          <c:order val="3"/>
          <c:tx>
            <c:strRef>
              <c:f>'Arrears distribution'!$AR$3</c:f>
              <c:strCache>
                <c:ptCount val="1"/>
                <c:pt idx="0">
                  <c:v>10%+</c:v>
                </c:pt>
              </c:strCache>
            </c:strRef>
          </c:tx>
          <c:spPr>
            <a:solidFill>
              <a:schemeClr val="accent4"/>
            </a:solidFill>
            <a:ln w="38100">
              <a:solidFill>
                <a:srgbClr val="7B7C77"/>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distribution'!$AR$4:$AR$42</c:f>
              <c:numCache>
                <c:formatCode>0.00</c:formatCode>
                <c:ptCount val="39"/>
                <c:pt idx="0">
                  <c:v>-0.12000000000000005</c:v>
                </c:pt>
                <c:pt idx="1">
                  <c:v>-0.12000000000000005</c:v>
                </c:pt>
                <c:pt idx="2">
                  <c:v>-0.13000000000000006</c:v>
                </c:pt>
                <c:pt idx="3">
                  <c:v>-0.13000000000000006</c:v>
                </c:pt>
                <c:pt idx="4">
                  <c:v>-0.13000000000000006</c:v>
                </c:pt>
                <c:pt idx="5">
                  <c:v>-0.11000000000000004</c:v>
                </c:pt>
                <c:pt idx="6">
                  <c:v>-0.10000000000000003</c:v>
                </c:pt>
                <c:pt idx="7">
                  <c:v>-9.0000000000000024E-2</c:v>
                </c:pt>
                <c:pt idx="8">
                  <c:v>-0.10000000000000003</c:v>
                </c:pt>
                <c:pt idx="9">
                  <c:v>-0.10000000000000003</c:v>
                </c:pt>
                <c:pt idx="10">
                  <c:v>-9.0000000000000024E-2</c:v>
                </c:pt>
                <c:pt idx="11">
                  <c:v>-9.0000000000000024E-2</c:v>
                </c:pt>
                <c:pt idx="12">
                  <c:v>-0.10000000000000003</c:v>
                </c:pt>
                <c:pt idx="13">
                  <c:v>-9.0000000000000024E-2</c:v>
                </c:pt>
                <c:pt idx="14">
                  <c:v>-7.0000000000000062E-2</c:v>
                </c:pt>
                <c:pt idx="15">
                  <c:v>-8.0000000000000016E-2</c:v>
                </c:pt>
                <c:pt idx="16">
                  <c:v>-8.0000000000000016E-2</c:v>
                </c:pt>
                <c:pt idx="17">
                  <c:v>-9.0000000000000024E-2</c:v>
                </c:pt>
                <c:pt idx="18">
                  <c:v>-0.10000000000000003</c:v>
                </c:pt>
                <c:pt idx="19">
                  <c:v>-0.10000000000000003</c:v>
                </c:pt>
                <c:pt idx="20">
                  <c:v>-7.0000000000000007E-2</c:v>
                </c:pt>
                <c:pt idx="21">
                  <c:v>-5.0000000000000044E-2</c:v>
                </c:pt>
                <c:pt idx="22">
                  <c:v>-3.0000000000000027E-2</c:v>
                </c:pt>
                <c:pt idx="23">
                  <c:v>-2.0000000000000018E-2</c:v>
                </c:pt>
                <c:pt idx="24">
                  <c:v>0</c:v>
                </c:pt>
                <c:pt idx="25">
                  <c:v>-1.0000000000000009E-2</c:v>
                </c:pt>
                <c:pt idx="26">
                  <c:v>0</c:v>
                </c:pt>
                <c:pt idx="27">
                  <c:v>0</c:v>
                </c:pt>
                <c:pt idx="28">
                  <c:v>0</c:v>
                </c:pt>
                <c:pt idx="29">
                  <c:v>-1.0000000000000009E-2</c:v>
                </c:pt>
                <c:pt idx="30">
                  <c:v>-1.0000000000000009E-2</c:v>
                </c:pt>
                <c:pt idx="31">
                  <c:v>-1.0000000000000009E-2</c:v>
                </c:pt>
                <c:pt idx="32">
                  <c:v>0</c:v>
                </c:pt>
                <c:pt idx="33">
                  <c:v>1.0000000000000009E-2</c:v>
                </c:pt>
                <c:pt idx="34">
                  <c:v>4.9999999999999933E-2</c:v>
                </c:pt>
                <c:pt idx="35">
                  <c:v>6.9999999999999951E-2</c:v>
                </c:pt>
                <c:pt idx="36">
                  <c:v>9.9999999999999978E-2</c:v>
                </c:pt>
                <c:pt idx="37">
                  <c:v>0.12</c:v>
                </c:pt>
              </c:numCache>
            </c:numRef>
          </c:val>
          <c:extLst>
            <c:ext xmlns:c16="http://schemas.microsoft.com/office/drawing/2014/chart" uri="{C3380CC4-5D6E-409C-BE32-E72D297353CC}">
              <c16:uniqueId val="{00000003-3D89-4901-82AD-E78D08454872}"/>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none"/>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valAx>
      <c:spPr>
        <a:noFill/>
        <a:ln>
          <a:noFill/>
        </a:ln>
        <a:effectLst/>
      </c:spPr>
    </c:plotArea>
    <c:legend>
      <c:legendPos val="b"/>
      <c:layout>
        <c:manualLayout>
          <c:xMode val="edge"/>
          <c:yMode val="edge"/>
          <c:x val="0.11360878720373654"/>
          <c:y val="0.14607335745849317"/>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BTL mortgage arrears - change since Q1 2022</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3956923497361096"/>
          <c:w val="0.93464754636886771"/>
          <c:h val="0.75191692144772571"/>
        </c:manualLayout>
      </c:layout>
      <c:barChart>
        <c:barDir val="col"/>
        <c:grouping val="stacked"/>
        <c:varyColors val="0"/>
        <c:ser>
          <c:idx val="0"/>
          <c:order val="0"/>
          <c:tx>
            <c:strRef>
              <c:f>'Arrears distribution'!$AI$3</c:f>
              <c:strCache>
                <c:ptCount val="1"/>
                <c:pt idx="0">
                  <c:v>2.5-5%</c:v>
                </c:pt>
              </c:strCache>
            </c:strRef>
          </c:tx>
          <c:spPr>
            <a:solidFill>
              <a:schemeClr val="accent1"/>
            </a:solidFill>
            <a:ln w="38100">
              <a:solidFill>
                <a:srgbClr val="BD1B21"/>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distribution'!$AI$4:$AI$42</c:f>
              <c:numCache>
                <c:formatCode>0.00</c:formatCode>
                <c:ptCount val="39"/>
                <c:pt idx="0">
                  <c:v>0.06</c:v>
                </c:pt>
                <c:pt idx="1">
                  <c:v>5.0000000000000017E-2</c:v>
                </c:pt>
                <c:pt idx="2">
                  <c:v>4.0000000000000008E-2</c:v>
                </c:pt>
                <c:pt idx="3">
                  <c:v>1.0000000000000009E-2</c:v>
                </c:pt>
                <c:pt idx="4">
                  <c:v>1.0000000000000009E-2</c:v>
                </c:pt>
                <c:pt idx="5">
                  <c:v>1.0000000000000009E-2</c:v>
                </c:pt>
                <c:pt idx="6">
                  <c:v>1.0000000000000009E-2</c:v>
                </c:pt>
                <c:pt idx="7">
                  <c:v>1.0000000000000009E-2</c:v>
                </c:pt>
                <c:pt idx="8">
                  <c:v>0</c:v>
                </c:pt>
                <c:pt idx="9">
                  <c:v>-9.999999999999995E-3</c:v>
                </c:pt>
                <c:pt idx="10">
                  <c:v>0</c:v>
                </c:pt>
                <c:pt idx="11">
                  <c:v>-9.999999999999995E-3</c:v>
                </c:pt>
                <c:pt idx="12">
                  <c:v>-9.999999999999995E-3</c:v>
                </c:pt>
                <c:pt idx="13">
                  <c:v>-9.999999999999995E-3</c:v>
                </c:pt>
                <c:pt idx="14">
                  <c:v>0</c:v>
                </c:pt>
                <c:pt idx="15">
                  <c:v>1.0000000000000009E-2</c:v>
                </c:pt>
                <c:pt idx="16">
                  <c:v>2.0000000000000018E-2</c:v>
                </c:pt>
                <c:pt idx="17">
                  <c:v>1.0000000000000009E-2</c:v>
                </c:pt>
                <c:pt idx="18">
                  <c:v>1.0000000000000009E-2</c:v>
                </c:pt>
                <c:pt idx="19">
                  <c:v>1.0000000000000009E-2</c:v>
                </c:pt>
                <c:pt idx="20">
                  <c:v>2.0000000000000018E-2</c:v>
                </c:pt>
                <c:pt idx="21">
                  <c:v>0.03</c:v>
                </c:pt>
                <c:pt idx="22">
                  <c:v>4.0000000000000008E-2</c:v>
                </c:pt>
                <c:pt idx="23">
                  <c:v>2.0000000000000018E-2</c:v>
                </c:pt>
                <c:pt idx="24">
                  <c:v>2.0000000000000018E-2</c:v>
                </c:pt>
                <c:pt idx="25">
                  <c:v>0</c:v>
                </c:pt>
                <c:pt idx="26">
                  <c:v>0</c:v>
                </c:pt>
                <c:pt idx="27">
                  <c:v>0</c:v>
                </c:pt>
                <c:pt idx="28">
                  <c:v>-1.999999999999999E-2</c:v>
                </c:pt>
                <c:pt idx="29">
                  <c:v>-9.999999999999995E-3</c:v>
                </c:pt>
                <c:pt idx="30">
                  <c:v>1.0000000000000009E-2</c:v>
                </c:pt>
                <c:pt idx="31">
                  <c:v>5.0000000000000017E-2</c:v>
                </c:pt>
                <c:pt idx="32">
                  <c:v>0.11000000000000001</c:v>
                </c:pt>
                <c:pt idx="33">
                  <c:v>0.16999999999999998</c:v>
                </c:pt>
                <c:pt idx="34">
                  <c:v>0.22000000000000003</c:v>
                </c:pt>
                <c:pt idx="35">
                  <c:v>0.19</c:v>
                </c:pt>
                <c:pt idx="36">
                  <c:v>0.16999999999999998</c:v>
                </c:pt>
                <c:pt idx="37">
                  <c:v>0.14000000000000001</c:v>
                </c:pt>
              </c:numCache>
            </c:numRef>
          </c:val>
          <c:extLst>
            <c:ext xmlns:c16="http://schemas.microsoft.com/office/drawing/2014/chart" uri="{C3380CC4-5D6E-409C-BE32-E72D297353CC}">
              <c16:uniqueId val="{00000000-22A8-4942-A6C0-583E1F49483F}"/>
            </c:ext>
          </c:extLst>
        </c:ser>
        <c:ser>
          <c:idx val="1"/>
          <c:order val="1"/>
          <c:tx>
            <c:strRef>
              <c:f>'Arrears distribution'!$AJ$3</c:f>
              <c:strCache>
                <c:ptCount val="1"/>
                <c:pt idx="0">
                  <c:v>5-7%</c:v>
                </c:pt>
              </c:strCache>
            </c:strRef>
          </c:tx>
          <c:spPr>
            <a:solidFill>
              <a:schemeClr val="accent2"/>
            </a:solidFill>
            <a:ln w="38100">
              <a:solidFill>
                <a:srgbClr val="001E60"/>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distribution'!$AJ$4:$AJ$42</c:f>
              <c:numCache>
                <c:formatCode>0.00</c:formatCode>
                <c:ptCount val="39"/>
                <c:pt idx="0">
                  <c:v>0</c:v>
                </c:pt>
                <c:pt idx="1">
                  <c:v>0</c:v>
                </c:pt>
                <c:pt idx="2">
                  <c:v>0</c:v>
                </c:pt>
                <c:pt idx="3">
                  <c:v>-9.999999999999995E-3</c:v>
                </c:pt>
                <c:pt idx="4">
                  <c:v>-9.999999999999995E-3</c:v>
                </c:pt>
                <c:pt idx="5">
                  <c:v>-9.999999999999995E-3</c:v>
                </c:pt>
                <c:pt idx="6">
                  <c:v>-9.999999999999995E-3</c:v>
                </c:pt>
                <c:pt idx="7">
                  <c:v>-9.999999999999995E-3</c:v>
                </c:pt>
                <c:pt idx="8">
                  <c:v>-9.999999999999995E-3</c:v>
                </c:pt>
                <c:pt idx="9">
                  <c:v>-9.999999999999995E-3</c:v>
                </c:pt>
                <c:pt idx="10">
                  <c:v>-1.9999999999999997E-2</c:v>
                </c:pt>
                <c:pt idx="11">
                  <c:v>-1.9999999999999997E-2</c:v>
                </c:pt>
                <c:pt idx="12">
                  <c:v>-9.999999999999995E-3</c:v>
                </c:pt>
                <c:pt idx="13">
                  <c:v>-9.999999999999995E-3</c:v>
                </c:pt>
                <c:pt idx="14">
                  <c:v>-9.999999999999995E-3</c:v>
                </c:pt>
                <c:pt idx="15">
                  <c:v>-9.999999999999995E-3</c:v>
                </c:pt>
                <c:pt idx="16">
                  <c:v>-9.999999999999995E-3</c:v>
                </c:pt>
                <c:pt idx="17">
                  <c:v>-9.999999999999995E-3</c:v>
                </c:pt>
                <c:pt idx="18">
                  <c:v>-9.999999999999995E-3</c:v>
                </c:pt>
                <c:pt idx="19">
                  <c:v>-9.999999999999995E-3</c:v>
                </c:pt>
                <c:pt idx="20">
                  <c:v>0</c:v>
                </c:pt>
                <c:pt idx="21">
                  <c:v>0</c:v>
                </c:pt>
                <c:pt idx="22">
                  <c:v>1.0000000000000009E-2</c:v>
                </c:pt>
                <c:pt idx="23">
                  <c:v>0</c:v>
                </c:pt>
                <c:pt idx="24">
                  <c:v>0</c:v>
                </c:pt>
                <c:pt idx="25">
                  <c:v>0</c:v>
                </c:pt>
                <c:pt idx="26">
                  <c:v>0</c:v>
                </c:pt>
                <c:pt idx="27">
                  <c:v>0</c:v>
                </c:pt>
                <c:pt idx="28">
                  <c:v>-9.999999999999995E-3</c:v>
                </c:pt>
                <c:pt idx="29">
                  <c:v>-9.999999999999995E-3</c:v>
                </c:pt>
                <c:pt idx="30">
                  <c:v>-9.999999999999995E-3</c:v>
                </c:pt>
                <c:pt idx="31">
                  <c:v>0</c:v>
                </c:pt>
                <c:pt idx="32">
                  <c:v>1.0000000000000009E-2</c:v>
                </c:pt>
                <c:pt idx="33">
                  <c:v>0.05</c:v>
                </c:pt>
                <c:pt idx="34">
                  <c:v>0.1</c:v>
                </c:pt>
                <c:pt idx="35">
                  <c:v>0.11000000000000001</c:v>
                </c:pt>
                <c:pt idx="36">
                  <c:v>0.1</c:v>
                </c:pt>
                <c:pt idx="37">
                  <c:v>8.0000000000000016E-2</c:v>
                </c:pt>
              </c:numCache>
            </c:numRef>
          </c:val>
          <c:extLst>
            <c:ext xmlns:c16="http://schemas.microsoft.com/office/drawing/2014/chart" uri="{C3380CC4-5D6E-409C-BE32-E72D297353CC}">
              <c16:uniqueId val="{00000001-22A8-4942-A6C0-583E1F49483F}"/>
            </c:ext>
          </c:extLst>
        </c:ser>
        <c:ser>
          <c:idx val="2"/>
          <c:order val="2"/>
          <c:tx>
            <c:strRef>
              <c:f>'Arrears distribution'!$AK$3</c:f>
              <c:strCache>
                <c:ptCount val="1"/>
                <c:pt idx="0">
                  <c:v>7-10%</c:v>
                </c:pt>
              </c:strCache>
            </c:strRef>
          </c:tx>
          <c:spPr>
            <a:solidFill>
              <a:schemeClr val="accent3"/>
            </a:solidFill>
            <a:ln w="38100">
              <a:solidFill>
                <a:srgbClr val="D1A21E"/>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distribution'!$AK$4:$AK$42</c:f>
              <c:numCache>
                <c:formatCode>0.00</c:formatCode>
                <c:ptCount val="39"/>
                <c:pt idx="0">
                  <c:v>0</c:v>
                </c:pt>
                <c:pt idx="1">
                  <c:v>0</c:v>
                </c:pt>
                <c:pt idx="2">
                  <c:v>0</c:v>
                </c:pt>
                <c:pt idx="3">
                  <c:v>0</c:v>
                </c:pt>
                <c:pt idx="4">
                  <c:v>0</c:v>
                </c:pt>
                <c:pt idx="5">
                  <c:v>0</c:v>
                </c:pt>
                <c:pt idx="6">
                  <c:v>0</c:v>
                </c:pt>
                <c:pt idx="7">
                  <c:v>0</c:v>
                </c:pt>
                <c:pt idx="8">
                  <c:v>0</c:v>
                </c:pt>
                <c:pt idx="9">
                  <c:v>0</c:v>
                </c:pt>
                <c:pt idx="10">
                  <c:v>0</c:v>
                </c:pt>
                <c:pt idx="11">
                  <c:v>0</c:v>
                </c:pt>
                <c:pt idx="12">
                  <c:v>-9.9999999999999985E-3</c:v>
                </c:pt>
                <c:pt idx="13">
                  <c:v>-9.9999999999999985E-3</c:v>
                </c:pt>
                <c:pt idx="14">
                  <c:v>0</c:v>
                </c:pt>
                <c:pt idx="15">
                  <c:v>0</c:v>
                </c:pt>
                <c:pt idx="16">
                  <c:v>0</c:v>
                </c:pt>
                <c:pt idx="17">
                  <c:v>0</c:v>
                </c:pt>
                <c:pt idx="18">
                  <c:v>0</c:v>
                </c:pt>
                <c:pt idx="19">
                  <c:v>-9.9999999999999985E-3</c:v>
                </c:pt>
                <c:pt idx="20">
                  <c:v>0</c:v>
                </c:pt>
                <c:pt idx="21">
                  <c:v>0</c:v>
                </c:pt>
                <c:pt idx="22">
                  <c:v>0</c:v>
                </c:pt>
                <c:pt idx="23">
                  <c:v>0</c:v>
                </c:pt>
                <c:pt idx="24">
                  <c:v>0</c:v>
                </c:pt>
                <c:pt idx="25">
                  <c:v>0</c:v>
                </c:pt>
                <c:pt idx="26">
                  <c:v>0</c:v>
                </c:pt>
                <c:pt idx="27">
                  <c:v>0</c:v>
                </c:pt>
                <c:pt idx="28">
                  <c:v>0</c:v>
                </c:pt>
                <c:pt idx="29">
                  <c:v>0</c:v>
                </c:pt>
                <c:pt idx="30">
                  <c:v>0</c:v>
                </c:pt>
                <c:pt idx="31">
                  <c:v>0</c:v>
                </c:pt>
                <c:pt idx="32">
                  <c:v>1.0000000000000002E-2</c:v>
                </c:pt>
                <c:pt idx="33">
                  <c:v>2.0000000000000004E-2</c:v>
                </c:pt>
                <c:pt idx="34">
                  <c:v>0.03</c:v>
                </c:pt>
                <c:pt idx="35">
                  <c:v>0.05</c:v>
                </c:pt>
                <c:pt idx="36">
                  <c:v>7.0000000000000007E-2</c:v>
                </c:pt>
                <c:pt idx="37">
                  <c:v>7.0000000000000007E-2</c:v>
                </c:pt>
              </c:numCache>
            </c:numRef>
          </c:val>
          <c:extLst>
            <c:ext xmlns:c16="http://schemas.microsoft.com/office/drawing/2014/chart" uri="{C3380CC4-5D6E-409C-BE32-E72D297353CC}">
              <c16:uniqueId val="{00000002-22A8-4942-A6C0-583E1F49483F}"/>
            </c:ext>
          </c:extLst>
        </c:ser>
        <c:ser>
          <c:idx val="3"/>
          <c:order val="3"/>
          <c:tx>
            <c:strRef>
              <c:f>'Arrears distribution'!$AL$3</c:f>
              <c:strCache>
                <c:ptCount val="1"/>
                <c:pt idx="0">
                  <c:v>10%+</c:v>
                </c:pt>
              </c:strCache>
            </c:strRef>
          </c:tx>
          <c:spPr>
            <a:solidFill>
              <a:schemeClr val="accent4"/>
            </a:solidFill>
            <a:ln w="38100">
              <a:solidFill>
                <a:srgbClr val="7B7C77"/>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distribution'!$AL$4:$AL$42</c:f>
              <c:numCache>
                <c:formatCode>0.00</c:formatCode>
                <c:ptCount val="39"/>
                <c:pt idx="0">
                  <c:v>-0.03</c:v>
                </c:pt>
                <c:pt idx="1">
                  <c:v>-0.03</c:v>
                </c:pt>
                <c:pt idx="2">
                  <c:v>-3.9999999999999994E-2</c:v>
                </c:pt>
                <c:pt idx="3">
                  <c:v>-3.9999999999999994E-2</c:v>
                </c:pt>
                <c:pt idx="4">
                  <c:v>-3.9999999999999994E-2</c:v>
                </c:pt>
                <c:pt idx="5">
                  <c:v>-3.9999999999999994E-2</c:v>
                </c:pt>
                <c:pt idx="6">
                  <c:v>-3.9999999999999994E-2</c:v>
                </c:pt>
                <c:pt idx="7">
                  <c:v>-0.03</c:v>
                </c:pt>
                <c:pt idx="8">
                  <c:v>-0.03</c:v>
                </c:pt>
                <c:pt idx="9">
                  <c:v>-0.03</c:v>
                </c:pt>
                <c:pt idx="10">
                  <c:v>-0.03</c:v>
                </c:pt>
                <c:pt idx="11">
                  <c:v>-0.03</c:v>
                </c:pt>
                <c:pt idx="12">
                  <c:v>-0.03</c:v>
                </c:pt>
                <c:pt idx="13">
                  <c:v>-0.03</c:v>
                </c:pt>
                <c:pt idx="14">
                  <c:v>-0.03</c:v>
                </c:pt>
                <c:pt idx="15">
                  <c:v>-1.999999999999999E-2</c:v>
                </c:pt>
                <c:pt idx="16">
                  <c:v>-1.999999999999999E-2</c:v>
                </c:pt>
                <c:pt idx="17">
                  <c:v>-1.999999999999999E-2</c:v>
                </c:pt>
                <c:pt idx="18">
                  <c:v>-1.999999999999999E-2</c:v>
                </c:pt>
                <c:pt idx="19">
                  <c:v>-1.999999999999999E-2</c:v>
                </c:pt>
                <c:pt idx="20">
                  <c:v>-1.999999999999999E-2</c:v>
                </c:pt>
                <c:pt idx="21">
                  <c:v>-9.999999999999995E-3</c:v>
                </c:pt>
                <c:pt idx="22">
                  <c:v>-9.999999999999995E-3</c:v>
                </c:pt>
                <c:pt idx="23">
                  <c:v>-9.999999999999995E-3</c:v>
                </c:pt>
                <c:pt idx="24">
                  <c:v>0</c:v>
                </c:pt>
                <c:pt idx="25">
                  <c:v>-9.999999999999995E-3</c:v>
                </c:pt>
                <c:pt idx="26">
                  <c:v>0</c:v>
                </c:pt>
                <c:pt idx="27">
                  <c:v>0</c:v>
                </c:pt>
                <c:pt idx="28">
                  <c:v>0</c:v>
                </c:pt>
                <c:pt idx="29">
                  <c:v>0</c:v>
                </c:pt>
                <c:pt idx="30">
                  <c:v>0</c:v>
                </c:pt>
                <c:pt idx="31">
                  <c:v>0</c:v>
                </c:pt>
                <c:pt idx="32">
                  <c:v>0</c:v>
                </c:pt>
                <c:pt idx="33">
                  <c:v>1.0000000000000009E-2</c:v>
                </c:pt>
                <c:pt idx="34">
                  <c:v>0.03</c:v>
                </c:pt>
                <c:pt idx="35">
                  <c:v>0.03</c:v>
                </c:pt>
                <c:pt idx="36">
                  <c:v>5.0000000000000017E-2</c:v>
                </c:pt>
                <c:pt idx="37">
                  <c:v>7.0000000000000007E-2</c:v>
                </c:pt>
              </c:numCache>
            </c:numRef>
          </c:val>
          <c:extLst>
            <c:ext xmlns:c16="http://schemas.microsoft.com/office/drawing/2014/chart" uri="{C3380CC4-5D6E-409C-BE32-E72D297353CC}">
              <c16:uniqueId val="{00000003-22A8-4942-A6C0-583E1F49483F}"/>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none"/>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max val="0.4"/>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majorUnit val="0.1"/>
      </c:valAx>
      <c:spPr>
        <a:noFill/>
        <a:ln>
          <a:noFill/>
        </a:ln>
        <a:effectLst/>
      </c:spPr>
    </c:plotArea>
    <c:legend>
      <c:legendPos val="b"/>
      <c:layout>
        <c:manualLayout>
          <c:xMode val="edge"/>
          <c:yMode val="edge"/>
          <c:x val="0.11360878720373654"/>
          <c:y val="0.14607335745849317"/>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Homeowner arrears - change since Q4 2021</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4.2234101061047094E-2"/>
          <c:y val="0.13956923497361096"/>
          <c:w val="0.93464754636886771"/>
          <c:h val="0.75191692144772571"/>
        </c:manualLayout>
      </c:layout>
      <c:barChart>
        <c:barDir val="col"/>
        <c:grouping val="stacked"/>
        <c:varyColors val="0"/>
        <c:ser>
          <c:idx val="0"/>
          <c:order val="0"/>
          <c:tx>
            <c:strRef>
              <c:f>'Arrears distribution'!$AC$3</c:f>
              <c:strCache>
                <c:ptCount val="1"/>
                <c:pt idx="0">
                  <c:v>2.5-5%</c:v>
                </c:pt>
              </c:strCache>
            </c:strRef>
          </c:tx>
          <c:spPr>
            <a:solidFill>
              <a:schemeClr val="accent1"/>
            </a:solidFill>
            <a:ln w="38100">
              <a:solidFill>
                <a:srgbClr val="BD1B21"/>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distribution'!$AC$4:$AC$42</c:f>
              <c:numCache>
                <c:formatCode>0.00</c:formatCode>
                <c:ptCount val="39"/>
                <c:pt idx="0">
                  <c:v>0.22000000000000003</c:v>
                </c:pt>
                <c:pt idx="1">
                  <c:v>0.2</c:v>
                </c:pt>
                <c:pt idx="2">
                  <c:v>0.18</c:v>
                </c:pt>
                <c:pt idx="3">
                  <c:v>0.15000000000000002</c:v>
                </c:pt>
                <c:pt idx="4">
                  <c:v>0.13</c:v>
                </c:pt>
                <c:pt idx="5">
                  <c:v>0.12</c:v>
                </c:pt>
                <c:pt idx="6">
                  <c:v>0.12</c:v>
                </c:pt>
                <c:pt idx="7">
                  <c:v>9.0000000000000024E-2</c:v>
                </c:pt>
                <c:pt idx="8">
                  <c:v>8.0000000000000016E-2</c:v>
                </c:pt>
                <c:pt idx="9">
                  <c:v>8.0000000000000016E-2</c:v>
                </c:pt>
                <c:pt idx="10">
                  <c:v>7.0000000000000007E-2</c:v>
                </c:pt>
                <c:pt idx="11">
                  <c:v>0.06</c:v>
                </c:pt>
                <c:pt idx="12">
                  <c:v>4.9999999999999989E-2</c:v>
                </c:pt>
                <c:pt idx="13">
                  <c:v>0.06</c:v>
                </c:pt>
                <c:pt idx="14">
                  <c:v>9.0000000000000024E-2</c:v>
                </c:pt>
                <c:pt idx="15">
                  <c:v>8.0000000000000016E-2</c:v>
                </c:pt>
                <c:pt idx="16">
                  <c:v>7.0000000000000007E-2</c:v>
                </c:pt>
                <c:pt idx="17">
                  <c:v>4.9999999999999989E-2</c:v>
                </c:pt>
                <c:pt idx="18">
                  <c:v>4.9999999999999989E-2</c:v>
                </c:pt>
                <c:pt idx="19">
                  <c:v>0.06</c:v>
                </c:pt>
                <c:pt idx="20">
                  <c:v>4.9999999999999989E-2</c:v>
                </c:pt>
                <c:pt idx="21">
                  <c:v>4.0000000000000036E-2</c:v>
                </c:pt>
                <c:pt idx="22">
                  <c:v>4.0000000000000036E-2</c:v>
                </c:pt>
                <c:pt idx="23">
                  <c:v>4.0000000000000036E-2</c:v>
                </c:pt>
                <c:pt idx="24">
                  <c:v>2.0000000000000018E-2</c:v>
                </c:pt>
                <c:pt idx="25">
                  <c:v>1.0000000000000009E-2</c:v>
                </c:pt>
                <c:pt idx="26">
                  <c:v>0</c:v>
                </c:pt>
                <c:pt idx="27">
                  <c:v>-1.9999999999999962E-2</c:v>
                </c:pt>
                <c:pt idx="28">
                  <c:v>-1.9999999999999962E-2</c:v>
                </c:pt>
                <c:pt idx="29">
                  <c:v>-1.9999999999999962E-2</c:v>
                </c:pt>
                <c:pt idx="30">
                  <c:v>0</c:v>
                </c:pt>
                <c:pt idx="31">
                  <c:v>1.0000000000000009E-2</c:v>
                </c:pt>
                <c:pt idx="32">
                  <c:v>4.9999999999999989E-2</c:v>
                </c:pt>
                <c:pt idx="33">
                  <c:v>8.0000000000000016E-2</c:v>
                </c:pt>
                <c:pt idx="34">
                  <c:v>0.10999999999999999</c:v>
                </c:pt>
                <c:pt idx="35">
                  <c:v>0.10999999999999999</c:v>
                </c:pt>
                <c:pt idx="36">
                  <c:v>0.10000000000000003</c:v>
                </c:pt>
                <c:pt idx="37">
                  <c:v>8.0000000000000016E-2</c:v>
                </c:pt>
              </c:numCache>
            </c:numRef>
          </c:val>
          <c:extLst>
            <c:ext xmlns:c16="http://schemas.microsoft.com/office/drawing/2014/chart" uri="{C3380CC4-5D6E-409C-BE32-E72D297353CC}">
              <c16:uniqueId val="{00000000-3FD1-49C9-8250-4317A51D2375}"/>
            </c:ext>
          </c:extLst>
        </c:ser>
        <c:ser>
          <c:idx val="1"/>
          <c:order val="1"/>
          <c:tx>
            <c:strRef>
              <c:f>'Arrears distribution'!$AD$3</c:f>
              <c:strCache>
                <c:ptCount val="1"/>
                <c:pt idx="0">
                  <c:v>5-7%</c:v>
                </c:pt>
              </c:strCache>
            </c:strRef>
          </c:tx>
          <c:spPr>
            <a:solidFill>
              <a:schemeClr val="accent2"/>
            </a:solidFill>
            <a:ln w="38100">
              <a:solidFill>
                <a:srgbClr val="001E60"/>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distribution'!$AD$4:$AD$42</c:f>
              <c:numCache>
                <c:formatCode>0.00</c:formatCode>
                <c:ptCount val="39"/>
                <c:pt idx="0">
                  <c:v>4.9999999999999989E-2</c:v>
                </c:pt>
                <c:pt idx="1">
                  <c:v>4.9999999999999989E-2</c:v>
                </c:pt>
                <c:pt idx="2">
                  <c:v>4.0000000000000008E-2</c:v>
                </c:pt>
                <c:pt idx="3">
                  <c:v>0.03</c:v>
                </c:pt>
                <c:pt idx="4">
                  <c:v>1.999999999999999E-2</c:v>
                </c:pt>
                <c:pt idx="5">
                  <c:v>1.999999999999999E-2</c:v>
                </c:pt>
                <c:pt idx="6">
                  <c:v>1.999999999999999E-2</c:v>
                </c:pt>
                <c:pt idx="7">
                  <c:v>1.0000000000000009E-2</c:v>
                </c:pt>
                <c:pt idx="8">
                  <c:v>1.0000000000000009E-2</c:v>
                </c:pt>
                <c:pt idx="9">
                  <c:v>0</c:v>
                </c:pt>
                <c:pt idx="10">
                  <c:v>0</c:v>
                </c:pt>
                <c:pt idx="11">
                  <c:v>0</c:v>
                </c:pt>
                <c:pt idx="12">
                  <c:v>0</c:v>
                </c:pt>
                <c:pt idx="13">
                  <c:v>0</c:v>
                </c:pt>
                <c:pt idx="14">
                  <c:v>1.0000000000000009E-2</c:v>
                </c:pt>
                <c:pt idx="15">
                  <c:v>0</c:v>
                </c:pt>
                <c:pt idx="16">
                  <c:v>0</c:v>
                </c:pt>
                <c:pt idx="17">
                  <c:v>-1.0000000000000009E-2</c:v>
                </c:pt>
                <c:pt idx="18">
                  <c:v>-1.0000000000000009E-2</c:v>
                </c:pt>
                <c:pt idx="19">
                  <c:v>-1.0000000000000009E-2</c:v>
                </c:pt>
                <c:pt idx="20">
                  <c:v>1.0000000000000009E-2</c:v>
                </c:pt>
                <c:pt idx="21">
                  <c:v>1.0000000000000009E-2</c:v>
                </c:pt>
                <c:pt idx="22">
                  <c:v>1.0000000000000009E-2</c:v>
                </c:pt>
                <c:pt idx="23">
                  <c:v>1.0000000000000009E-2</c:v>
                </c:pt>
                <c:pt idx="24">
                  <c:v>0</c:v>
                </c:pt>
                <c:pt idx="25">
                  <c:v>0</c:v>
                </c:pt>
                <c:pt idx="26">
                  <c:v>0</c:v>
                </c:pt>
                <c:pt idx="27">
                  <c:v>-1.0000000000000009E-2</c:v>
                </c:pt>
                <c:pt idx="28">
                  <c:v>-1.999999999999999E-2</c:v>
                </c:pt>
                <c:pt idx="29">
                  <c:v>-1.999999999999999E-2</c:v>
                </c:pt>
                <c:pt idx="30">
                  <c:v>-1.999999999999999E-2</c:v>
                </c:pt>
                <c:pt idx="31">
                  <c:v>-1.0000000000000009E-2</c:v>
                </c:pt>
                <c:pt idx="32">
                  <c:v>0</c:v>
                </c:pt>
                <c:pt idx="33">
                  <c:v>1.999999999999999E-2</c:v>
                </c:pt>
                <c:pt idx="34">
                  <c:v>4.0000000000000008E-2</c:v>
                </c:pt>
                <c:pt idx="35">
                  <c:v>4.9999999999999989E-2</c:v>
                </c:pt>
                <c:pt idx="36">
                  <c:v>4.9999999999999989E-2</c:v>
                </c:pt>
                <c:pt idx="37">
                  <c:v>0.03</c:v>
                </c:pt>
              </c:numCache>
            </c:numRef>
          </c:val>
          <c:extLst>
            <c:ext xmlns:c16="http://schemas.microsoft.com/office/drawing/2014/chart" uri="{C3380CC4-5D6E-409C-BE32-E72D297353CC}">
              <c16:uniqueId val="{00000001-3FD1-49C9-8250-4317A51D2375}"/>
            </c:ext>
          </c:extLst>
        </c:ser>
        <c:ser>
          <c:idx val="2"/>
          <c:order val="2"/>
          <c:tx>
            <c:strRef>
              <c:f>'Arrears distribution'!$AE$3</c:f>
              <c:strCache>
                <c:ptCount val="1"/>
                <c:pt idx="0">
                  <c:v>7-10%</c:v>
                </c:pt>
              </c:strCache>
            </c:strRef>
          </c:tx>
          <c:spPr>
            <a:solidFill>
              <a:schemeClr val="accent3"/>
            </a:solidFill>
            <a:ln w="38100">
              <a:solidFill>
                <a:srgbClr val="D1A21E"/>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distribution'!$AE$4:$AE$42</c:f>
              <c:numCache>
                <c:formatCode>0.00</c:formatCode>
                <c:ptCount val="39"/>
                <c:pt idx="0">
                  <c:v>9.999999999999995E-3</c:v>
                </c:pt>
                <c:pt idx="1">
                  <c:v>9.999999999999995E-3</c:v>
                </c:pt>
                <c:pt idx="2">
                  <c:v>9.999999999999995E-3</c:v>
                </c:pt>
                <c:pt idx="3">
                  <c:v>0</c:v>
                </c:pt>
                <c:pt idx="4">
                  <c:v>0</c:v>
                </c:pt>
                <c:pt idx="5">
                  <c:v>0</c:v>
                </c:pt>
                <c:pt idx="6">
                  <c:v>0</c:v>
                </c:pt>
                <c:pt idx="7">
                  <c:v>-1.0000000000000009E-2</c:v>
                </c:pt>
                <c:pt idx="8">
                  <c:v>-1.0000000000000009E-2</c:v>
                </c:pt>
                <c:pt idx="9">
                  <c:v>-1.0000000000000009E-2</c:v>
                </c:pt>
                <c:pt idx="10">
                  <c:v>-1.0000000000000009E-2</c:v>
                </c:pt>
                <c:pt idx="11">
                  <c:v>-1.0000000000000009E-2</c:v>
                </c:pt>
                <c:pt idx="12">
                  <c:v>-1.0000000000000009E-2</c:v>
                </c:pt>
                <c:pt idx="13">
                  <c:v>-1.0000000000000009E-2</c:v>
                </c:pt>
                <c:pt idx="14">
                  <c:v>0</c:v>
                </c:pt>
                <c:pt idx="15">
                  <c:v>-1.0000000000000009E-2</c:v>
                </c:pt>
                <c:pt idx="16">
                  <c:v>-1.0000000000000009E-2</c:v>
                </c:pt>
                <c:pt idx="17">
                  <c:v>-1.0000000000000009E-2</c:v>
                </c:pt>
                <c:pt idx="18">
                  <c:v>-2.0000000000000004E-2</c:v>
                </c:pt>
                <c:pt idx="19">
                  <c:v>-1.0000000000000009E-2</c:v>
                </c:pt>
                <c:pt idx="20">
                  <c:v>-1.0000000000000009E-2</c:v>
                </c:pt>
                <c:pt idx="21">
                  <c:v>0</c:v>
                </c:pt>
                <c:pt idx="22">
                  <c:v>0</c:v>
                </c:pt>
                <c:pt idx="23">
                  <c:v>0</c:v>
                </c:pt>
                <c:pt idx="24">
                  <c:v>0</c:v>
                </c:pt>
                <c:pt idx="25">
                  <c:v>0</c:v>
                </c:pt>
                <c:pt idx="26">
                  <c:v>0</c:v>
                </c:pt>
                <c:pt idx="27">
                  <c:v>-1.0000000000000009E-2</c:v>
                </c:pt>
                <c:pt idx="28">
                  <c:v>-1.0000000000000009E-2</c:v>
                </c:pt>
                <c:pt idx="29">
                  <c:v>-1.0000000000000009E-2</c:v>
                </c:pt>
                <c:pt idx="30">
                  <c:v>-1.0000000000000009E-2</c:v>
                </c:pt>
                <c:pt idx="31">
                  <c:v>-1.0000000000000009E-2</c:v>
                </c:pt>
                <c:pt idx="32">
                  <c:v>-1.0000000000000009E-2</c:v>
                </c:pt>
                <c:pt idx="33">
                  <c:v>0</c:v>
                </c:pt>
                <c:pt idx="34">
                  <c:v>9.999999999999995E-3</c:v>
                </c:pt>
                <c:pt idx="35">
                  <c:v>1.999999999999999E-2</c:v>
                </c:pt>
                <c:pt idx="36">
                  <c:v>1.999999999999999E-2</c:v>
                </c:pt>
                <c:pt idx="37">
                  <c:v>1.999999999999999E-2</c:v>
                </c:pt>
              </c:numCache>
            </c:numRef>
          </c:val>
          <c:extLst>
            <c:ext xmlns:c16="http://schemas.microsoft.com/office/drawing/2014/chart" uri="{C3380CC4-5D6E-409C-BE32-E72D297353CC}">
              <c16:uniqueId val="{00000002-3FD1-49C9-8250-4317A51D2375}"/>
            </c:ext>
          </c:extLst>
        </c:ser>
        <c:ser>
          <c:idx val="3"/>
          <c:order val="3"/>
          <c:tx>
            <c:strRef>
              <c:f>'Arrears distribution'!$AF$3</c:f>
              <c:strCache>
                <c:ptCount val="1"/>
                <c:pt idx="0">
                  <c:v>10%+</c:v>
                </c:pt>
              </c:strCache>
            </c:strRef>
          </c:tx>
          <c:spPr>
            <a:solidFill>
              <a:schemeClr val="accent4"/>
            </a:solidFill>
            <a:ln w="38100">
              <a:solidFill>
                <a:srgbClr val="7B7C77"/>
              </a:solidFill>
            </a:ln>
            <a:effectLst/>
          </c:spPr>
          <c:invertIfNegative val="0"/>
          <c:cat>
            <c:numRef>
              <c:f>'Arrears distribution'!$A$4:$A$42</c:f>
              <c:numCache>
                <c:formatCode>m/d/yyyy</c:formatCode>
                <c:ptCount val="39"/>
                <c:pt idx="0">
                  <c:v>42125</c:v>
                </c:pt>
                <c:pt idx="1">
                  <c:v>42217</c:v>
                </c:pt>
                <c:pt idx="2">
                  <c:v>42309</c:v>
                </c:pt>
                <c:pt idx="3">
                  <c:v>42401</c:v>
                </c:pt>
                <c:pt idx="4">
                  <c:v>42491</c:v>
                </c:pt>
                <c:pt idx="5">
                  <c:v>42583</c:v>
                </c:pt>
                <c:pt idx="6">
                  <c:v>42675</c:v>
                </c:pt>
                <c:pt idx="7">
                  <c:v>42767</c:v>
                </c:pt>
                <c:pt idx="8">
                  <c:v>42856</c:v>
                </c:pt>
                <c:pt idx="9">
                  <c:v>42948</c:v>
                </c:pt>
                <c:pt idx="10">
                  <c:v>43040</c:v>
                </c:pt>
                <c:pt idx="11">
                  <c:v>43132</c:v>
                </c:pt>
                <c:pt idx="12">
                  <c:v>43221</c:v>
                </c:pt>
                <c:pt idx="13">
                  <c:v>43313</c:v>
                </c:pt>
                <c:pt idx="14">
                  <c:v>43405</c:v>
                </c:pt>
                <c:pt idx="15">
                  <c:v>43497</c:v>
                </c:pt>
                <c:pt idx="16">
                  <c:v>43586</c:v>
                </c:pt>
                <c:pt idx="17">
                  <c:v>43678</c:v>
                </c:pt>
                <c:pt idx="18">
                  <c:v>43770</c:v>
                </c:pt>
                <c:pt idx="19">
                  <c:v>43862</c:v>
                </c:pt>
                <c:pt idx="20">
                  <c:v>43952</c:v>
                </c:pt>
                <c:pt idx="21">
                  <c:v>44044</c:v>
                </c:pt>
                <c:pt idx="22">
                  <c:v>44136</c:v>
                </c:pt>
                <c:pt idx="23">
                  <c:v>44228</c:v>
                </c:pt>
                <c:pt idx="24">
                  <c:v>44317</c:v>
                </c:pt>
                <c:pt idx="25">
                  <c:v>44409</c:v>
                </c:pt>
                <c:pt idx="26">
                  <c:v>44501</c:v>
                </c:pt>
                <c:pt idx="27">
                  <c:v>44593</c:v>
                </c:pt>
                <c:pt idx="28">
                  <c:v>44682</c:v>
                </c:pt>
                <c:pt idx="29">
                  <c:v>44774</c:v>
                </c:pt>
                <c:pt idx="30">
                  <c:v>44866</c:v>
                </c:pt>
                <c:pt idx="31">
                  <c:v>44958</c:v>
                </c:pt>
                <c:pt idx="32">
                  <c:v>45047</c:v>
                </c:pt>
                <c:pt idx="33">
                  <c:v>45139</c:v>
                </c:pt>
                <c:pt idx="34">
                  <c:v>45231</c:v>
                </c:pt>
                <c:pt idx="35">
                  <c:v>45323</c:v>
                </c:pt>
                <c:pt idx="36">
                  <c:v>45413</c:v>
                </c:pt>
                <c:pt idx="37">
                  <c:v>45505</c:v>
                </c:pt>
                <c:pt idx="38">
                  <c:v>45597</c:v>
                </c:pt>
              </c:numCache>
            </c:numRef>
          </c:cat>
          <c:val>
            <c:numRef>
              <c:f>'Arrears distribution'!$AF$4:$AF$42</c:f>
              <c:numCache>
                <c:formatCode>0.00</c:formatCode>
                <c:ptCount val="39"/>
                <c:pt idx="0">
                  <c:v>-9.0000000000000024E-2</c:v>
                </c:pt>
                <c:pt idx="1">
                  <c:v>-9.0000000000000024E-2</c:v>
                </c:pt>
                <c:pt idx="2">
                  <c:v>-9.0000000000000024E-2</c:v>
                </c:pt>
                <c:pt idx="3">
                  <c:v>-9.0000000000000024E-2</c:v>
                </c:pt>
                <c:pt idx="4">
                  <c:v>-9.0000000000000024E-2</c:v>
                </c:pt>
                <c:pt idx="5">
                  <c:v>-7.0000000000000007E-2</c:v>
                </c:pt>
                <c:pt idx="6">
                  <c:v>-0.06</c:v>
                </c:pt>
                <c:pt idx="7">
                  <c:v>-0.06</c:v>
                </c:pt>
                <c:pt idx="8">
                  <c:v>-7.0000000000000007E-2</c:v>
                </c:pt>
                <c:pt idx="9">
                  <c:v>-7.0000000000000007E-2</c:v>
                </c:pt>
                <c:pt idx="10">
                  <c:v>-0.06</c:v>
                </c:pt>
                <c:pt idx="11">
                  <c:v>-0.06</c:v>
                </c:pt>
                <c:pt idx="12">
                  <c:v>-7.0000000000000007E-2</c:v>
                </c:pt>
                <c:pt idx="13">
                  <c:v>-0.06</c:v>
                </c:pt>
                <c:pt idx="14">
                  <c:v>-4.0000000000000036E-2</c:v>
                </c:pt>
                <c:pt idx="15">
                  <c:v>-0.06</c:v>
                </c:pt>
                <c:pt idx="16">
                  <c:v>-0.06</c:v>
                </c:pt>
                <c:pt idx="17">
                  <c:v>-7.0000000000000007E-2</c:v>
                </c:pt>
                <c:pt idx="18">
                  <c:v>-8.0000000000000016E-2</c:v>
                </c:pt>
                <c:pt idx="19">
                  <c:v>-8.0000000000000016E-2</c:v>
                </c:pt>
                <c:pt idx="20">
                  <c:v>-4.9999999999999989E-2</c:v>
                </c:pt>
                <c:pt idx="21">
                  <c:v>-4.0000000000000036E-2</c:v>
                </c:pt>
                <c:pt idx="22">
                  <c:v>-2.0000000000000018E-2</c:v>
                </c:pt>
                <c:pt idx="23">
                  <c:v>-1.0000000000000009E-2</c:v>
                </c:pt>
                <c:pt idx="24">
                  <c:v>0</c:v>
                </c:pt>
                <c:pt idx="25">
                  <c:v>0</c:v>
                </c:pt>
                <c:pt idx="26">
                  <c:v>0</c:v>
                </c:pt>
                <c:pt idx="27">
                  <c:v>0</c:v>
                </c:pt>
                <c:pt idx="28">
                  <c:v>0</c:v>
                </c:pt>
                <c:pt idx="29">
                  <c:v>-1.0000000000000009E-2</c:v>
                </c:pt>
                <c:pt idx="30">
                  <c:v>-1.0000000000000009E-2</c:v>
                </c:pt>
                <c:pt idx="31">
                  <c:v>-1.0000000000000009E-2</c:v>
                </c:pt>
                <c:pt idx="32">
                  <c:v>0</c:v>
                </c:pt>
                <c:pt idx="33">
                  <c:v>0</c:v>
                </c:pt>
                <c:pt idx="34">
                  <c:v>1.9999999999999962E-2</c:v>
                </c:pt>
                <c:pt idx="35">
                  <c:v>3.999999999999998E-2</c:v>
                </c:pt>
                <c:pt idx="36">
                  <c:v>4.9999999999999989E-2</c:v>
                </c:pt>
                <c:pt idx="37">
                  <c:v>4.9999999999999989E-2</c:v>
                </c:pt>
              </c:numCache>
            </c:numRef>
          </c:val>
          <c:extLst>
            <c:ext xmlns:c16="http://schemas.microsoft.com/office/drawing/2014/chart" uri="{C3380CC4-5D6E-409C-BE32-E72D297353CC}">
              <c16:uniqueId val="{00000003-3FD1-49C9-8250-4317A51D2375}"/>
            </c:ext>
          </c:extLst>
        </c:ser>
        <c:dLbls>
          <c:showLegendKey val="0"/>
          <c:showVal val="0"/>
          <c:showCatName val="0"/>
          <c:showSerName val="0"/>
          <c:showPercent val="0"/>
          <c:showBubbleSize val="0"/>
        </c:dLbls>
        <c:gapWidth val="0"/>
        <c:overlap val="100"/>
        <c:axId val="1177861552"/>
        <c:axId val="1177850512"/>
      </c:barChart>
      <c:dateAx>
        <c:axId val="1177861552"/>
        <c:scaling>
          <c:orientation val="minMax"/>
        </c:scaling>
        <c:delete val="0"/>
        <c:axPos val="b"/>
        <c:numFmt formatCode="yyyy" sourceLinked="0"/>
        <c:majorTickMark val="none"/>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50512"/>
        <c:crosses val="autoZero"/>
        <c:auto val="1"/>
        <c:lblOffset val="100"/>
        <c:baseTimeUnit val="months"/>
        <c:majorUnit val="12"/>
        <c:majorTimeUnit val="months"/>
      </c:dateAx>
      <c:valAx>
        <c:axId val="1177850512"/>
        <c:scaling>
          <c:orientation val="minMax"/>
        </c:scaling>
        <c:delete val="0"/>
        <c:axPos val="l"/>
        <c:numFmt formatCode="#,##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177861552"/>
        <c:crosses val="autoZero"/>
        <c:crossBetween val="between"/>
      </c:valAx>
      <c:spPr>
        <a:noFill/>
        <a:ln>
          <a:noFill/>
        </a:ln>
        <a:effectLst/>
      </c:spPr>
    </c:plotArea>
    <c:legend>
      <c:legendPos val="b"/>
      <c:layout>
        <c:manualLayout>
          <c:xMode val="edge"/>
          <c:yMode val="edge"/>
          <c:x val="0.23430984545664066"/>
          <c:y val="0.1978236988969084"/>
          <c:w val="0.75655430785061761"/>
          <c:h val="5.0422695557284507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Homeowner</a:t>
            </a:r>
            <a:r>
              <a:rPr lang="en-GB" b="1" baseline="0">
                <a:solidFill>
                  <a:srgbClr val="495057"/>
                </a:solidFill>
              </a:rPr>
              <a:t> </a:t>
            </a:r>
            <a:r>
              <a:rPr lang="en-GB" b="1">
                <a:solidFill>
                  <a:srgbClr val="495057"/>
                </a:solidFill>
              </a:rPr>
              <a:t>- change since Q4 2021</a:t>
            </a:r>
          </a:p>
        </c:rich>
      </c:tx>
      <c:layout>
        <c:manualLayout>
          <c:xMode val="edge"/>
          <c:yMode val="edge"/>
          <c:x val="2.9415586415928517E-3"/>
          <c:y val="1.84971098265895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0.13574059492563428"/>
          <c:y val="0.16485549132947974"/>
          <c:w val="0.82206736657917745"/>
          <c:h val="0.69991570706840833"/>
        </c:manualLayout>
      </c:layout>
      <c:barChart>
        <c:barDir val="col"/>
        <c:grouping val="stacked"/>
        <c:varyColors val="0"/>
        <c:ser>
          <c:idx val="0"/>
          <c:order val="0"/>
          <c:tx>
            <c:strRef>
              <c:f>'Arrears distribution'!$AC$46</c:f>
              <c:strCache>
                <c:ptCount val="1"/>
                <c:pt idx="0">
                  <c:v>2.5-5%</c:v>
                </c:pt>
              </c:strCache>
            </c:strRef>
          </c:tx>
          <c:spPr>
            <a:solidFill>
              <a:srgbClr val="BD1B21"/>
            </a:solidFill>
            <a:ln w="25400">
              <a:solidFill>
                <a:srgbClr val="BD1B21"/>
              </a:solidFill>
              <a:prstDash val="solid"/>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distribution'!$AC$47:$AC$68</c:f>
              <c:numCache>
                <c:formatCode>0</c:formatCode>
                <c:ptCount val="22"/>
                <c:pt idx="0">
                  <c:v>7120</c:v>
                </c:pt>
                <c:pt idx="1">
                  <c:v>6820</c:v>
                </c:pt>
                <c:pt idx="2">
                  <c:v>4890</c:v>
                </c:pt>
                <c:pt idx="3">
                  <c:v>4880</c:v>
                </c:pt>
                <c:pt idx="4">
                  <c:v>5690</c:v>
                </c:pt>
                <c:pt idx="5">
                  <c:v>4230</c:v>
                </c:pt>
                <c:pt idx="6">
                  <c:v>3510</c:v>
                </c:pt>
                <c:pt idx="7">
                  <c:v>4020</c:v>
                </c:pt>
                <c:pt idx="8">
                  <c:v>4060</c:v>
                </c:pt>
                <c:pt idx="9">
                  <c:v>2310</c:v>
                </c:pt>
                <c:pt idx="10">
                  <c:v>670</c:v>
                </c:pt>
                <c:pt idx="11">
                  <c:v>0</c:v>
                </c:pt>
                <c:pt idx="12">
                  <c:v>-1860</c:v>
                </c:pt>
                <c:pt idx="13">
                  <c:v>-1610</c:v>
                </c:pt>
                <c:pt idx="14">
                  <c:v>-1690</c:v>
                </c:pt>
                <c:pt idx="15">
                  <c:v>-470</c:v>
                </c:pt>
                <c:pt idx="16">
                  <c:v>830</c:v>
                </c:pt>
                <c:pt idx="17">
                  <c:v>4060</c:v>
                </c:pt>
                <c:pt idx="18">
                  <c:v>6730</c:v>
                </c:pt>
                <c:pt idx="19">
                  <c:v>9080</c:v>
                </c:pt>
                <c:pt idx="20">
                  <c:v>8660</c:v>
                </c:pt>
                <c:pt idx="21">
                  <c:v>7560</c:v>
                </c:pt>
              </c:numCache>
            </c:numRef>
          </c:val>
          <c:extLst>
            <c:ext xmlns:c16="http://schemas.microsoft.com/office/drawing/2014/chart" uri="{C3380CC4-5D6E-409C-BE32-E72D297353CC}">
              <c16:uniqueId val="{00000000-D578-4F86-A7EB-997B32DC2821}"/>
            </c:ext>
          </c:extLst>
        </c:ser>
        <c:ser>
          <c:idx val="1"/>
          <c:order val="1"/>
          <c:tx>
            <c:strRef>
              <c:f>'Arrears distribution'!$AD$46</c:f>
              <c:strCache>
                <c:ptCount val="1"/>
                <c:pt idx="0">
                  <c:v>5-7%</c:v>
                </c:pt>
              </c:strCache>
            </c:strRef>
          </c:tx>
          <c:spPr>
            <a:solidFill>
              <a:srgbClr val="003469"/>
            </a:solidFill>
            <a:ln w="25400">
              <a:solidFill>
                <a:srgbClr val="003469"/>
              </a:solidFill>
              <a:prstDash val="solid"/>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distribution'!$AD$47:$AD$68</c:f>
              <c:numCache>
                <c:formatCode>0</c:formatCode>
                <c:ptCount val="22"/>
                <c:pt idx="0">
                  <c:v>650</c:v>
                </c:pt>
                <c:pt idx="1">
                  <c:v>550</c:v>
                </c:pt>
                <c:pt idx="2">
                  <c:v>-320</c:v>
                </c:pt>
                <c:pt idx="3">
                  <c:v>-400</c:v>
                </c:pt>
                <c:pt idx="4">
                  <c:v>-80</c:v>
                </c:pt>
                <c:pt idx="5">
                  <c:v>1200</c:v>
                </c:pt>
                <c:pt idx="6">
                  <c:v>860</c:v>
                </c:pt>
                <c:pt idx="7">
                  <c:v>970</c:v>
                </c:pt>
                <c:pt idx="8">
                  <c:v>1070</c:v>
                </c:pt>
                <c:pt idx="9">
                  <c:v>790</c:v>
                </c:pt>
                <c:pt idx="10">
                  <c:v>330</c:v>
                </c:pt>
                <c:pt idx="11">
                  <c:v>0</c:v>
                </c:pt>
                <c:pt idx="12">
                  <c:v>-780</c:v>
                </c:pt>
                <c:pt idx="13">
                  <c:v>-1240</c:v>
                </c:pt>
                <c:pt idx="14">
                  <c:v>-1390</c:v>
                </c:pt>
                <c:pt idx="15">
                  <c:v>-1340</c:v>
                </c:pt>
                <c:pt idx="16">
                  <c:v>-1070</c:v>
                </c:pt>
                <c:pt idx="17">
                  <c:v>90</c:v>
                </c:pt>
                <c:pt idx="18">
                  <c:v>1500</c:v>
                </c:pt>
                <c:pt idx="19">
                  <c:v>3290</c:v>
                </c:pt>
                <c:pt idx="20">
                  <c:v>4240</c:v>
                </c:pt>
                <c:pt idx="21">
                  <c:v>4050</c:v>
                </c:pt>
              </c:numCache>
            </c:numRef>
          </c:val>
          <c:extLst>
            <c:ext xmlns:c16="http://schemas.microsoft.com/office/drawing/2014/chart" uri="{C3380CC4-5D6E-409C-BE32-E72D297353CC}">
              <c16:uniqueId val="{00000001-D578-4F86-A7EB-997B32DC2821}"/>
            </c:ext>
          </c:extLst>
        </c:ser>
        <c:ser>
          <c:idx val="2"/>
          <c:order val="2"/>
          <c:tx>
            <c:strRef>
              <c:f>'Arrears distribution'!$AE$46</c:f>
              <c:strCache>
                <c:ptCount val="1"/>
                <c:pt idx="0">
                  <c:v>7-10%</c:v>
                </c:pt>
              </c:strCache>
            </c:strRef>
          </c:tx>
          <c:spPr>
            <a:solidFill>
              <a:srgbClr val="D1A21E"/>
            </a:solidFill>
            <a:ln w="25400">
              <a:solidFill>
                <a:srgbClr val="D1A21E"/>
              </a:solidFill>
              <a:prstDash val="solid"/>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distribution'!$AE$47:$AE$68</c:f>
              <c:numCache>
                <c:formatCode>0</c:formatCode>
                <c:ptCount val="22"/>
                <c:pt idx="0">
                  <c:v>-550</c:v>
                </c:pt>
                <c:pt idx="1">
                  <c:v>-660</c:v>
                </c:pt>
                <c:pt idx="2">
                  <c:v>-1110</c:v>
                </c:pt>
                <c:pt idx="3">
                  <c:v>-1200</c:v>
                </c:pt>
                <c:pt idx="4">
                  <c:v>-1030</c:v>
                </c:pt>
                <c:pt idx="5">
                  <c:v>-320</c:v>
                </c:pt>
                <c:pt idx="6">
                  <c:v>50</c:v>
                </c:pt>
                <c:pt idx="7">
                  <c:v>270</c:v>
                </c:pt>
                <c:pt idx="8">
                  <c:v>550</c:v>
                </c:pt>
                <c:pt idx="9">
                  <c:v>280</c:v>
                </c:pt>
                <c:pt idx="10">
                  <c:v>80</c:v>
                </c:pt>
                <c:pt idx="11">
                  <c:v>0</c:v>
                </c:pt>
                <c:pt idx="12">
                  <c:v>-640</c:v>
                </c:pt>
                <c:pt idx="13">
                  <c:v>-810</c:v>
                </c:pt>
                <c:pt idx="14">
                  <c:v>-1030</c:v>
                </c:pt>
                <c:pt idx="15">
                  <c:v>-1040</c:v>
                </c:pt>
                <c:pt idx="16">
                  <c:v>-950</c:v>
                </c:pt>
                <c:pt idx="17">
                  <c:v>-590</c:v>
                </c:pt>
                <c:pt idx="18">
                  <c:v>-200</c:v>
                </c:pt>
                <c:pt idx="19">
                  <c:v>930</c:v>
                </c:pt>
                <c:pt idx="20">
                  <c:v>1720</c:v>
                </c:pt>
                <c:pt idx="21">
                  <c:v>2030</c:v>
                </c:pt>
              </c:numCache>
            </c:numRef>
          </c:val>
          <c:extLst>
            <c:ext xmlns:c16="http://schemas.microsoft.com/office/drawing/2014/chart" uri="{C3380CC4-5D6E-409C-BE32-E72D297353CC}">
              <c16:uniqueId val="{00000002-D578-4F86-A7EB-997B32DC2821}"/>
            </c:ext>
          </c:extLst>
        </c:ser>
        <c:ser>
          <c:idx val="3"/>
          <c:order val="3"/>
          <c:tx>
            <c:strRef>
              <c:f>'Arrears distribution'!$AF$46</c:f>
              <c:strCache>
                <c:ptCount val="1"/>
                <c:pt idx="0">
                  <c:v>10%+</c:v>
                </c:pt>
              </c:strCache>
            </c:strRef>
          </c:tx>
          <c:spPr>
            <a:solidFill>
              <a:srgbClr val="7B7C77"/>
            </a:solidFill>
            <a:ln w="25400">
              <a:solidFill>
                <a:srgbClr val="7B7C77"/>
              </a:solidFill>
              <a:prstDash val="solid"/>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distribution'!$AF$47:$AF$68</c:f>
              <c:numCache>
                <c:formatCode>0</c:formatCode>
                <c:ptCount val="22"/>
                <c:pt idx="0">
                  <c:v>-5810</c:v>
                </c:pt>
                <c:pt idx="1">
                  <c:v>-5930</c:v>
                </c:pt>
                <c:pt idx="2">
                  <c:v>-6990</c:v>
                </c:pt>
                <c:pt idx="3">
                  <c:v>-7490</c:v>
                </c:pt>
                <c:pt idx="4">
                  <c:v>-7130</c:v>
                </c:pt>
                <c:pt idx="5">
                  <c:v>-5040</c:v>
                </c:pt>
                <c:pt idx="6">
                  <c:v>-4160</c:v>
                </c:pt>
                <c:pt idx="7">
                  <c:v>-2290</c:v>
                </c:pt>
                <c:pt idx="8">
                  <c:v>-1310</c:v>
                </c:pt>
                <c:pt idx="9">
                  <c:v>-640</c:v>
                </c:pt>
                <c:pt idx="10">
                  <c:v>-360</c:v>
                </c:pt>
                <c:pt idx="11">
                  <c:v>0</c:v>
                </c:pt>
                <c:pt idx="12">
                  <c:v>-660</c:v>
                </c:pt>
                <c:pt idx="13">
                  <c:v>-980</c:v>
                </c:pt>
                <c:pt idx="14">
                  <c:v>-1110</c:v>
                </c:pt>
                <c:pt idx="15">
                  <c:v>-1620</c:v>
                </c:pt>
                <c:pt idx="16">
                  <c:v>-1830</c:v>
                </c:pt>
                <c:pt idx="17">
                  <c:v>-1320</c:v>
                </c:pt>
                <c:pt idx="18">
                  <c:v>-660</c:v>
                </c:pt>
                <c:pt idx="19">
                  <c:v>750</c:v>
                </c:pt>
                <c:pt idx="20">
                  <c:v>2160</c:v>
                </c:pt>
                <c:pt idx="21">
                  <c:v>2810</c:v>
                </c:pt>
              </c:numCache>
            </c:numRef>
          </c:val>
          <c:extLst>
            <c:ext xmlns:c16="http://schemas.microsoft.com/office/drawing/2014/chart" uri="{C3380CC4-5D6E-409C-BE32-E72D297353CC}">
              <c16:uniqueId val="{00000003-D578-4F86-A7EB-997B32DC2821}"/>
            </c:ext>
          </c:extLst>
        </c:ser>
        <c:dLbls>
          <c:showLegendKey val="0"/>
          <c:showVal val="0"/>
          <c:showCatName val="0"/>
          <c:showSerName val="0"/>
          <c:showPercent val="0"/>
          <c:showBubbleSize val="0"/>
        </c:dLbls>
        <c:gapWidth val="150"/>
        <c:overlap val="100"/>
        <c:axId val="155017439"/>
        <c:axId val="155020319"/>
      </c:barChart>
      <c:catAx>
        <c:axId val="155017439"/>
        <c:scaling>
          <c:orientation val="minMax"/>
        </c:scaling>
        <c:delete val="0"/>
        <c:axPos val="b"/>
        <c:numFmt formatCode="General" sourceLinked="1"/>
        <c:majorTickMark val="out"/>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55020319"/>
        <c:crosses val="autoZero"/>
        <c:auto val="1"/>
        <c:lblAlgn val="ctr"/>
        <c:lblOffset val="100"/>
        <c:noMultiLvlLbl val="0"/>
      </c:catAx>
      <c:valAx>
        <c:axId val="155020319"/>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55017439"/>
        <c:crosses val="autoZero"/>
        <c:crossBetween val="between"/>
      </c:valAx>
      <c:spPr>
        <a:noFill/>
        <a:ln>
          <a:noFill/>
        </a:ln>
        <a:effectLst/>
      </c:spPr>
    </c:plotArea>
    <c:legend>
      <c:legendPos val="b"/>
      <c:layout>
        <c:manualLayout>
          <c:xMode val="edge"/>
          <c:yMode val="edge"/>
          <c:x val="0.22967191601049863"/>
          <c:y val="0.1761066860862045"/>
          <c:w val="0.54422201828416661"/>
          <c:h val="8.5158516866228148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BTL arrears</a:t>
            </a:r>
            <a:r>
              <a:rPr lang="en-GB" b="1" baseline="0">
                <a:solidFill>
                  <a:srgbClr val="495057"/>
                </a:solidFill>
              </a:rPr>
              <a:t> </a:t>
            </a:r>
            <a:r>
              <a:rPr lang="en-GB" b="1">
                <a:solidFill>
                  <a:srgbClr val="495057"/>
                </a:solidFill>
              </a:rPr>
              <a:t>- change since Q4 2021</a:t>
            </a:r>
          </a:p>
        </c:rich>
      </c:tx>
      <c:layout>
        <c:manualLayout>
          <c:xMode val="edge"/>
          <c:yMode val="edge"/>
          <c:x val="2.9415586415928517E-3"/>
          <c:y val="1.84971098265895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0.13574059492563428"/>
          <c:y val="0.16485549132947974"/>
          <c:w val="0.82206736657917745"/>
          <c:h val="0.69991570706840833"/>
        </c:manualLayout>
      </c:layout>
      <c:barChart>
        <c:barDir val="col"/>
        <c:grouping val="stacked"/>
        <c:varyColors val="0"/>
        <c:ser>
          <c:idx val="0"/>
          <c:order val="0"/>
          <c:tx>
            <c:strRef>
              <c:f>'Arrears distribution'!$AC$46</c:f>
              <c:strCache>
                <c:ptCount val="1"/>
                <c:pt idx="0">
                  <c:v>2.5-5%</c:v>
                </c:pt>
              </c:strCache>
            </c:strRef>
          </c:tx>
          <c:spPr>
            <a:solidFill>
              <a:schemeClr val="accent1"/>
            </a:solidFill>
            <a:ln>
              <a:noFill/>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distribution'!$AI$47:$AI$68</c:f>
              <c:numCache>
                <c:formatCode>0</c:formatCode>
                <c:ptCount val="22"/>
                <c:pt idx="0">
                  <c:v>50</c:v>
                </c:pt>
                <c:pt idx="1">
                  <c:v>130</c:v>
                </c:pt>
                <c:pt idx="2">
                  <c:v>30</c:v>
                </c:pt>
                <c:pt idx="3">
                  <c:v>-40</c:v>
                </c:pt>
                <c:pt idx="4">
                  <c:v>40</c:v>
                </c:pt>
                <c:pt idx="5">
                  <c:v>290</c:v>
                </c:pt>
                <c:pt idx="6">
                  <c:v>390</c:v>
                </c:pt>
                <c:pt idx="7">
                  <c:v>620</c:v>
                </c:pt>
                <c:pt idx="8">
                  <c:v>350</c:v>
                </c:pt>
                <c:pt idx="9">
                  <c:v>260</c:v>
                </c:pt>
                <c:pt idx="10">
                  <c:v>-30</c:v>
                </c:pt>
                <c:pt idx="11">
                  <c:v>0</c:v>
                </c:pt>
                <c:pt idx="12">
                  <c:v>-90</c:v>
                </c:pt>
                <c:pt idx="13">
                  <c:v>-340</c:v>
                </c:pt>
                <c:pt idx="14">
                  <c:v>-180</c:v>
                </c:pt>
                <c:pt idx="15">
                  <c:v>110</c:v>
                </c:pt>
                <c:pt idx="16">
                  <c:v>930</c:v>
                </c:pt>
                <c:pt idx="17">
                  <c:v>2260</c:v>
                </c:pt>
                <c:pt idx="18">
                  <c:v>3350</c:v>
                </c:pt>
                <c:pt idx="19">
                  <c:v>4330</c:v>
                </c:pt>
                <c:pt idx="20">
                  <c:v>3590</c:v>
                </c:pt>
                <c:pt idx="21">
                  <c:v>3190</c:v>
                </c:pt>
              </c:numCache>
            </c:numRef>
          </c:val>
          <c:extLst>
            <c:ext xmlns:c16="http://schemas.microsoft.com/office/drawing/2014/chart" uri="{C3380CC4-5D6E-409C-BE32-E72D297353CC}">
              <c16:uniqueId val="{00000000-B77D-41B0-A363-6641360B3113}"/>
            </c:ext>
          </c:extLst>
        </c:ser>
        <c:ser>
          <c:idx val="1"/>
          <c:order val="1"/>
          <c:tx>
            <c:strRef>
              <c:f>'Arrears distribution'!$AD$46</c:f>
              <c:strCache>
                <c:ptCount val="1"/>
                <c:pt idx="0">
                  <c:v>5-7%</c:v>
                </c:pt>
              </c:strCache>
            </c:strRef>
          </c:tx>
          <c:spPr>
            <a:solidFill>
              <a:schemeClr val="accent2"/>
            </a:solidFill>
            <a:ln>
              <a:noFill/>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distribution'!$AJ$47:$AJ$68</c:f>
              <c:numCache>
                <c:formatCode>0</c:formatCode>
                <c:ptCount val="22"/>
                <c:pt idx="0">
                  <c:v>-170</c:v>
                </c:pt>
                <c:pt idx="1">
                  <c:v>-250</c:v>
                </c:pt>
                <c:pt idx="2">
                  <c:v>-290</c:v>
                </c:pt>
                <c:pt idx="3">
                  <c:v>-280</c:v>
                </c:pt>
                <c:pt idx="4">
                  <c:v>-290</c:v>
                </c:pt>
                <c:pt idx="5">
                  <c:v>-90</c:v>
                </c:pt>
                <c:pt idx="6">
                  <c:v>20</c:v>
                </c:pt>
                <c:pt idx="7">
                  <c:v>90</c:v>
                </c:pt>
                <c:pt idx="8">
                  <c:v>-30</c:v>
                </c:pt>
                <c:pt idx="9">
                  <c:v>0</c:v>
                </c:pt>
                <c:pt idx="10">
                  <c:v>-70</c:v>
                </c:pt>
                <c:pt idx="11">
                  <c:v>0</c:v>
                </c:pt>
                <c:pt idx="12">
                  <c:v>-70</c:v>
                </c:pt>
                <c:pt idx="13">
                  <c:v>-80</c:v>
                </c:pt>
                <c:pt idx="14">
                  <c:v>-110</c:v>
                </c:pt>
                <c:pt idx="15">
                  <c:v>-120</c:v>
                </c:pt>
                <c:pt idx="16">
                  <c:v>0</c:v>
                </c:pt>
                <c:pt idx="17">
                  <c:v>310</c:v>
                </c:pt>
                <c:pt idx="18">
                  <c:v>950</c:v>
                </c:pt>
                <c:pt idx="19">
                  <c:v>2020</c:v>
                </c:pt>
                <c:pt idx="20">
                  <c:v>2190</c:v>
                </c:pt>
                <c:pt idx="21">
                  <c:v>1980</c:v>
                </c:pt>
              </c:numCache>
            </c:numRef>
          </c:val>
          <c:extLst>
            <c:ext xmlns:c16="http://schemas.microsoft.com/office/drawing/2014/chart" uri="{C3380CC4-5D6E-409C-BE32-E72D297353CC}">
              <c16:uniqueId val="{00000001-B77D-41B0-A363-6641360B3113}"/>
            </c:ext>
          </c:extLst>
        </c:ser>
        <c:ser>
          <c:idx val="2"/>
          <c:order val="2"/>
          <c:tx>
            <c:strRef>
              <c:f>'Arrears distribution'!$AE$46</c:f>
              <c:strCache>
                <c:ptCount val="1"/>
                <c:pt idx="0">
                  <c:v>7-10%</c:v>
                </c:pt>
              </c:strCache>
            </c:strRef>
          </c:tx>
          <c:spPr>
            <a:solidFill>
              <a:schemeClr val="accent3"/>
            </a:solidFill>
            <a:ln>
              <a:noFill/>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distribution'!$AK$47:$AK$68</c:f>
              <c:numCache>
                <c:formatCode>0</c:formatCode>
                <c:ptCount val="22"/>
                <c:pt idx="0">
                  <c:v>-80</c:v>
                </c:pt>
                <c:pt idx="1">
                  <c:v>-30</c:v>
                </c:pt>
                <c:pt idx="2">
                  <c:v>-40</c:v>
                </c:pt>
                <c:pt idx="3">
                  <c:v>-100</c:v>
                </c:pt>
                <c:pt idx="4">
                  <c:v>-150</c:v>
                </c:pt>
                <c:pt idx="5">
                  <c:v>-110</c:v>
                </c:pt>
                <c:pt idx="6">
                  <c:v>10</c:v>
                </c:pt>
                <c:pt idx="7">
                  <c:v>60</c:v>
                </c:pt>
                <c:pt idx="8">
                  <c:v>-30</c:v>
                </c:pt>
                <c:pt idx="9">
                  <c:v>-20</c:v>
                </c:pt>
                <c:pt idx="10">
                  <c:v>0</c:v>
                </c:pt>
                <c:pt idx="11">
                  <c:v>0</c:v>
                </c:pt>
                <c:pt idx="12">
                  <c:v>-10</c:v>
                </c:pt>
                <c:pt idx="13">
                  <c:v>-10</c:v>
                </c:pt>
                <c:pt idx="14">
                  <c:v>-10</c:v>
                </c:pt>
                <c:pt idx="15">
                  <c:v>30</c:v>
                </c:pt>
                <c:pt idx="16">
                  <c:v>50</c:v>
                </c:pt>
                <c:pt idx="17">
                  <c:v>200</c:v>
                </c:pt>
                <c:pt idx="18">
                  <c:v>300</c:v>
                </c:pt>
                <c:pt idx="19">
                  <c:v>660</c:v>
                </c:pt>
                <c:pt idx="20">
                  <c:v>980</c:v>
                </c:pt>
                <c:pt idx="21">
                  <c:v>1280</c:v>
                </c:pt>
              </c:numCache>
            </c:numRef>
          </c:val>
          <c:extLst>
            <c:ext xmlns:c16="http://schemas.microsoft.com/office/drawing/2014/chart" uri="{C3380CC4-5D6E-409C-BE32-E72D297353CC}">
              <c16:uniqueId val="{00000002-B77D-41B0-A363-6641360B3113}"/>
            </c:ext>
          </c:extLst>
        </c:ser>
        <c:ser>
          <c:idx val="3"/>
          <c:order val="3"/>
          <c:tx>
            <c:strRef>
              <c:f>'Arrears distribution'!$AF$46</c:f>
              <c:strCache>
                <c:ptCount val="1"/>
                <c:pt idx="0">
                  <c:v>10%+</c:v>
                </c:pt>
              </c:strCache>
            </c:strRef>
          </c:tx>
          <c:spPr>
            <a:solidFill>
              <a:schemeClr val="accent4"/>
            </a:solidFill>
            <a:ln>
              <a:noFill/>
            </a:ln>
            <a:effectLst/>
          </c:spPr>
          <c:invertIfNegative val="0"/>
          <c:cat>
            <c:numRef>
              <c:f>'Arrears distribution'!$AN$47:$AN$68</c:f>
              <c:numCache>
                <c:formatCode>General</c:formatCode>
                <c:ptCount val="22"/>
                <c:pt idx="0">
                  <c:v>2019</c:v>
                </c:pt>
                <c:pt idx="4">
                  <c:v>2020</c:v>
                </c:pt>
                <c:pt idx="8">
                  <c:v>2021</c:v>
                </c:pt>
                <c:pt idx="12">
                  <c:v>2022</c:v>
                </c:pt>
                <c:pt idx="16">
                  <c:v>2023</c:v>
                </c:pt>
                <c:pt idx="20">
                  <c:v>2024</c:v>
                </c:pt>
              </c:numCache>
            </c:numRef>
          </c:cat>
          <c:val>
            <c:numRef>
              <c:f>'Arrears distribution'!$AL$47:$AL$68</c:f>
              <c:numCache>
                <c:formatCode>0</c:formatCode>
                <c:ptCount val="22"/>
                <c:pt idx="0">
                  <c:v>-390</c:v>
                </c:pt>
                <c:pt idx="1">
                  <c:v>-390</c:v>
                </c:pt>
                <c:pt idx="2">
                  <c:v>-420</c:v>
                </c:pt>
                <c:pt idx="3">
                  <c:v>-430</c:v>
                </c:pt>
                <c:pt idx="4">
                  <c:v>-410</c:v>
                </c:pt>
                <c:pt idx="5">
                  <c:v>-300</c:v>
                </c:pt>
                <c:pt idx="6">
                  <c:v>-210</c:v>
                </c:pt>
                <c:pt idx="7">
                  <c:v>-80</c:v>
                </c:pt>
                <c:pt idx="8">
                  <c:v>-120</c:v>
                </c:pt>
                <c:pt idx="9">
                  <c:v>10</c:v>
                </c:pt>
                <c:pt idx="10">
                  <c:v>-30</c:v>
                </c:pt>
                <c:pt idx="11">
                  <c:v>0</c:v>
                </c:pt>
                <c:pt idx="12">
                  <c:v>30</c:v>
                </c:pt>
                <c:pt idx="13">
                  <c:v>60</c:v>
                </c:pt>
                <c:pt idx="14">
                  <c:v>50</c:v>
                </c:pt>
                <c:pt idx="15">
                  <c:v>40</c:v>
                </c:pt>
                <c:pt idx="16">
                  <c:v>30</c:v>
                </c:pt>
                <c:pt idx="17">
                  <c:v>180</c:v>
                </c:pt>
                <c:pt idx="18">
                  <c:v>310</c:v>
                </c:pt>
                <c:pt idx="19">
                  <c:v>550</c:v>
                </c:pt>
                <c:pt idx="20">
                  <c:v>730</c:v>
                </c:pt>
                <c:pt idx="21">
                  <c:v>1110</c:v>
                </c:pt>
              </c:numCache>
            </c:numRef>
          </c:val>
          <c:extLst>
            <c:ext xmlns:c16="http://schemas.microsoft.com/office/drawing/2014/chart" uri="{C3380CC4-5D6E-409C-BE32-E72D297353CC}">
              <c16:uniqueId val="{00000003-B77D-41B0-A363-6641360B3113}"/>
            </c:ext>
          </c:extLst>
        </c:ser>
        <c:dLbls>
          <c:showLegendKey val="0"/>
          <c:showVal val="0"/>
          <c:showCatName val="0"/>
          <c:showSerName val="0"/>
          <c:showPercent val="0"/>
          <c:showBubbleSize val="0"/>
        </c:dLbls>
        <c:gapWidth val="150"/>
        <c:overlap val="100"/>
        <c:axId val="155017439"/>
        <c:axId val="155020319"/>
      </c:barChart>
      <c:catAx>
        <c:axId val="155017439"/>
        <c:scaling>
          <c:orientation val="minMax"/>
        </c:scaling>
        <c:delete val="0"/>
        <c:axPos val="b"/>
        <c:numFmt formatCode="General" sourceLinked="1"/>
        <c:majorTickMark val="out"/>
        <c:minorTickMark val="none"/>
        <c:tickLblPos val="low"/>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55020319"/>
        <c:crosses val="autoZero"/>
        <c:auto val="1"/>
        <c:lblAlgn val="ctr"/>
        <c:lblOffset val="100"/>
        <c:noMultiLvlLbl val="0"/>
      </c:catAx>
      <c:valAx>
        <c:axId val="155020319"/>
        <c:scaling>
          <c:orientation val="minMax"/>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55017439"/>
        <c:crosses val="autoZero"/>
        <c:crossBetween val="between"/>
      </c:valAx>
      <c:spPr>
        <a:noFill/>
        <a:ln>
          <a:noFill/>
        </a:ln>
        <a:effectLst/>
      </c:spPr>
    </c:plotArea>
    <c:legend>
      <c:legendPos val="b"/>
      <c:layout>
        <c:manualLayout>
          <c:xMode val="edge"/>
          <c:yMode val="edge"/>
          <c:x val="0.22967191601049863"/>
          <c:y val="0.1761066860862045"/>
          <c:w val="0.5490011555461467"/>
          <c:h val="8.8633198306859035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Mortgage arrears scenarios</a:t>
            </a:r>
            <a:endParaRPr lang="en-GB" b="1">
              <a:solidFill>
                <a:srgbClr val="495057"/>
              </a:solidFill>
            </a:endParaRPr>
          </a:p>
        </c:rich>
      </c:tx>
      <c:layout>
        <c:manualLayout>
          <c:xMode val="edge"/>
          <c:yMode val="edge"/>
          <c:x val="1.1118832522585128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92694663167108E-2"/>
          <c:y val="0.16928062192917928"/>
          <c:w val="0.9119292340365851"/>
          <c:h val="0.70355842966229476"/>
        </c:manualLayout>
      </c:layout>
      <c:lineChart>
        <c:grouping val="standard"/>
        <c:varyColors val="0"/>
        <c:ser>
          <c:idx val="0"/>
          <c:order val="0"/>
          <c:tx>
            <c:strRef>
              <c:f>Scenarios!$H$4</c:f>
              <c:strCache>
                <c:ptCount val="1"/>
                <c:pt idx="0">
                  <c:v>Higher for longer</c:v>
                </c:pt>
              </c:strCache>
            </c:strRef>
          </c:tx>
          <c:spPr>
            <a:ln w="31750" cap="rnd">
              <a:solidFill>
                <a:srgbClr val="001E60"/>
              </a:solidFill>
              <a:prstDash val="solid"/>
              <a:round/>
            </a:ln>
            <a:effectLst/>
          </c:spPr>
          <c:marker>
            <c:symbol val="none"/>
          </c:marker>
          <c:cat>
            <c:numRef>
              <c:f>Scenarios!$A$5:$A$56</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Scenarios!$H$5:$H$56</c:f>
              <c:numCache>
                <c:formatCode>0.00</c:formatCode>
                <c:ptCount val="52"/>
                <c:pt idx="0">
                  <c:v>10.000899442345746</c:v>
                </c:pt>
                <c:pt idx="1">
                  <c:v>9.6066606660666078</c:v>
                </c:pt>
                <c:pt idx="2">
                  <c:v>9.4482448244824475</c:v>
                </c:pt>
                <c:pt idx="3">
                  <c:v>9.1395139513951396</c:v>
                </c:pt>
                <c:pt idx="4">
                  <c:v>8.596223021582734</c:v>
                </c:pt>
                <c:pt idx="5">
                  <c:v>8.4061371841155239</c:v>
                </c:pt>
                <c:pt idx="6">
                  <c:v>8.3835740072202167</c:v>
                </c:pt>
                <c:pt idx="7">
                  <c:v>8.4444444444444446</c:v>
                </c:pt>
                <c:pt idx="8">
                  <c:v>8.1969286359530251</c:v>
                </c:pt>
                <c:pt idx="9">
                  <c:v>8.0018132366273811</c:v>
                </c:pt>
                <c:pt idx="10">
                  <c:v>7.870471014492753</c:v>
                </c:pt>
                <c:pt idx="11">
                  <c:v>7.8145454545454545</c:v>
                </c:pt>
                <c:pt idx="12">
                  <c:v>7.6727438468550595</c:v>
                </c:pt>
                <c:pt idx="13">
                  <c:v>7.5369188696444862</c:v>
                </c:pt>
                <c:pt idx="14">
                  <c:v>7.6268248175182487</c:v>
                </c:pt>
                <c:pt idx="15">
                  <c:v>8.2268984446477589</c:v>
                </c:pt>
                <c:pt idx="16">
                  <c:v>7.9112534309240621</c:v>
                </c:pt>
                <c:pt idx="17">
                  <c:v>7.8510054844606953</c:v>
                </c:pt>
                <c:pt idx="18">
                  <c:v>7.4542124542124553</c:v>
                </c:pt>
                <c:pt idx="19">
                  <c:v>7.3531021897810218</c:v>
                </c:pt>
                <c:pt idx="20">
                  <c:v>7.5082116788321169</c:v>
                </c:pt>
                <c:pt idx="21">
                  <c:v>7.8234217749313819</c:v>
                </c:pt>
                <c:pt idx="22">
                  <c:v>7.8792314730100639</c:v>
                </c:pt>
                <c:pt idx="23">
                  <c:v>8.1487226277372251</c:v>
                </c:pt>
                <c:pt idx="24">
                  <c:v>8.214025500910747</c:v>
                </c:pt>
                <c:pt idx="25">
                  <c:v>8.0508628519527718</c:v>
                </c:pt>
                <c:pt idx="26">
                  <c:v>7.8328792007266115</c:v>
                </c:pt>
                <c:pt idx="27">
                  <c:v>7.7934485896269337</c:v>
                </c:pt>
                <c:pt idx="28">
                  <c:v>7.4289617486338795</c:v>
                </c:pt>
                <c:pt idx="29">
                  <c:v>7.350957155879672</c:v>
                </c:pt>
                <c:pt idx="30">
                  <c:v>7.3090246125797638</c:v>
                </c:pt>
                <c:pt idx="31">
                  <c:v>7.4259597806215716</c:v>
                </c:pt>
                <c:pt idx="32">
                  <c:v>7.6875</c:v>
                </c:pt>
                <c:pt idx="33">
                  <c:v>8.3878116343490294</c:v>
                </c:pt>
                <c:pt idx="34">
                  <c:v>9.0928505106778079</c:v>
                </c:pt>
                <c:pt idx="35">
                  <c:v>9.9776744186046518</c:v>
                </c:pt>
                <c:pt idx="36">
                  <c:v>10.214758988560437</c:v>
                </c:pt>
                <c:pt idx="37">
                  <c:v>10.177167729301816</c:v>
                </c:pt>
                <c:pt idx="38">
                  <c:v>9.8875583489270458</c:v>
                </c:pt>
                <c:pt idx="39">
                  <c:v>9.8742589905929741</c:v>
                </c:pt>
                <c:pt idx="40">
                  <c:v>9.9325792755492799</c:v>
                </c:pt>
                <c:pt idx="41">
                  <c:v>9.8528175184100792</c:v>
                </c:pt>
                <c:pt idx="42">
                  <c:v>10.011425021851917</c:v>
                </c:pt>
                <c:pt idx="43">
                  <c:v>10.304573057197318</c:v>
                </c:pt>
                <c:pt idx="44">
                  <c:v>10.705450731243925</c:v>
                </c:pt>
                <c:pt idx="45">
                  <c:v>11.10373476401398</c:v>
                </c:pt>
                <c:pt idx="46">
                  <c:v>11.39006203255286</c:v>
                </c:pt>
                <c:pt idx="47">
                  <c:v>11.534789328224472</c:v>
                </c:pt>
                <c:pt idx="48">
                  <c:v>11.534218083056505</c:v>
                </c:pt>
                <c:pt idx="49">
                  <c:v>11.460786629204652</c:v>
                </c:pt>
                <c:pt idx="50">
                  <c:v>11.334400611176981</c:v>
                </c:pt>
                <c:pt idx="51">
                  <c:v>11.169065538372076</c:v>
                </c:pt>
              </c:numCache>
            </c:numRef>
          </c:val>
          <c:smooth val="0"/>
          <c:extLst>
            <c:ext xmlns:c16="http://schemas.microsoft.com/office/drawing/2014/chart" uri="{C3380CC4-5D6E-409C-BE32-E72D297353CC}">
              <c16:uniqueId val="{00000000-D671-4D02-A71D-E2DCA67594A7}"/>
            </c:ext>
          </c:extLst>
        </c:ser>
        <c:ser>
          <c:idx val="1"/>
          <c:order val="1"/>
          <c:tx>
            <c:strRef>
              <c:f>Scenarios!$I$4</c:f>
              <c:strCache>
                <c:ptCount val="1"/>
                <c:pt idx="0">
                  <c:v>Inflation victory</c:v>
                </c:pt>
              </c:strCache>
            </c:strRef>
          </c:tx>
          <c:spPr>
            <a:ln w="31750" cap="rnd">
              <a:solidFill>
                <a:srgbClr val="D1A21E"/>
              </a:solidFill>
              <a:prstDash val="solid"/>
              <a:round/>
            </a:ln>
            <a:effectLst/>
          </c:spPr>
          <c:marker>
            <c:symbol val="none"/>
          </c:marker>
          <c:cat>
            <c:numRef>
              <c:f>Scenarios!$A$5:$A$56</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Scenarios!$I$5:$I$56</c:f>
              <c:numCache>
                <c:formatCode>0.00</c:formatCode>
                <c:ptCount val="52"/>
                <c:pt idx="0">
                  <c:v>10.000899442345746</c:v>
                </c:pt>
                <c:pt idx="1">
                  <c:v>9.6066606660666078</c:v>
                </c:pt>
                <c:pt idx="2">
                  <c:v>9.4482448244824475</c:v>
                </c:pt>
                <c:pt idx="3">
                  <c:v>9.1395139513951396</c:v>
                </c:pt>
                <c:pt idx="4">
                  <c:v>8.596223021582734</c:v>
                </c:pt>
                <c:pt idx="5">
                  <c:v>8.4061371841155239</c:v>
                </c:pt>
                <c:pt idx="6">
                  <c:v>8.3835740072202167</c:v>
                </c:pt>
                <c:pt idx="7">
                  <c:v>8.4444444444444446</c:v>
                </c:pt>
                <c:pt idx="8">
                  <c:v>8.1969286359530251</c:v>
                </c:pt>
                <c:pt idx="9">
                  <c:v>8.0018132366273811</c:v>
                </c:pt>
                <c:pt idx="10">
                  <c:v>7.870471014492753</c:v>
                </c:pt>
                <c:pt idx="11">
                  <c:v>7.8145454545454545</c:v>
                </c:pt>
                <c:pt idx="12">
                  <c:v>7.6727438468550595</c:v>
                </c:pt>
                <c:pt idx="13">
                  <c:v>7.5369188696444862</c:v>
                </c:pt>
                <c:pt idx="14">
                  <c:v>7.6268248175182487</c:v>
                </c:pt>
                <c:pt idx="15">
                  <c:v>8.2268984446477589</c:v>
                </c:pt>
                <c:pt idx="16">
                  <c:v>7.9112534309240621</c:v>
                </c:pt>
                <c:pt idx="17">
                  <c:v>7.8510054844606953</c:v>
                </c:pt>
                <c:pt idx="18">
                  <c:v>7.4542124542124553</c:v>
                </c:pt>
                <c:pt idx="19">
                  <c:v>7.3531021897810218</c:v>
                </c:pt>
                <c:pt idx="20">
                  <c:v>7.5082116788321169</c:v>
                </c:pt>
                <c:pt idx="21">
                  <c:v>7.8234217749313819</c:v>
                </c:pt>
                <c:pt idx="22">
                  <c:v>7.8792314730100639</c:v>
                </c:pt>
                <c:pt idx="23">
                  <c:v>8.1487226277372251</c:v>
                </c:pt>
                <c:pt idx="24">
                  <c:v>8.214025500910747</c:v>
                </c:pt>
                <c:pt idx="25">
                  <c:v>8.0508628519527718</c:v>
                </c:pt>
                <c:pt idx="26">
                  <c:v>7.8328792007266115</c:v>
                </c:pt>
                <c:pt idx="27">
                  <c:v>7.7934485896269337</c:v>
                </c:pt>
                <c:pt idx="28">
                  <c:v>7.4289617486338795</c:v>
                </c:pt>
                <c:pt idx="29">
                  <c:v>7.350957155879672</c:v>
                </c:pt>
                <c:pt idx="30">
                  <c:v>7.3090246125797638</c:v>
                </c:pt>
                <c:pt idx="31">
                  <c:v>7.4259597806215716</c:v>
                </c:pt>
                <c:pt idx="32">
                  <c:v>7.6875</c:v>
                </c:pt>
                <c:pt idx="33">
                  <c:v>8.3878116343490294</c:v>
                </c:pt>
                <c:pt idx="34">
                  <c:v>9.0928505106778079</c:v>
                </c:pt>
                <c:pt idx="35">
                  <c:v>9.9776744186046518</c:v>
                </c:pt>
                <c:pt idx="36">
                  <c:v>10.214758988560437</c:v>
                </c:pt>
                <c:pt idx="37">
                  <c:v>10.177167729301816</c:v>
                </c:pt>
                <c:pt idx="38">
                  <c:v>9.8875583489270458</c:v>
                </c:pt>
                <c:pt idx="39">
                  <c:v>9.9206281047168545</c:v>
                </c:pt>
                <c:pt idx="40">
                  <c:v>10.090968149117435</c:v>
                </c:pt>
                <c:pt idx="41">
                  <c:v>9.9819357569573839</c:v>
                </c:pt>
                <c:pt idx="42">
                  <c:v>9.8188101850698093</c:v>
                </c:pt>
                <c:pt idx="43">
                  <c:v>9.5716745508242411</c:v>
                </c:pt>
                <c:pt idx="44">
                  <c:v>9.3145048455035511</c:v>
                </c:pt>
                <c:pt idx="45">
                  <c:v>8.9900212138787303</c:v>
                </c:pt>
                <c:pt idx="46">
                  <c:v>8.5970178846146794</c:v>
                </c:pt>
                <c:pt idx="47">
                  <c:v>8.3190083553714089</c:v>
                </c:pt>
                <c:pt idx="48">
                  <c:v>8.1166566126925392</c:v>
                </c:pt>
                <c:pt idx="49">
                  <c:v>7.9648528543460015</c:v>
                </c:pt>
                <c:pt idx="50">
                  <c:v>7.8410158717988745</c:v>
                </c:pt>
                <c:pt idx="51">
                  <c:v>7.744192257315337</c:v>
                </c:pt>
              </c:numCache>
            </c:numRef>
          </c:val>
          <c:smooth val="0"/>
          <c:extLst>
            <c:ext xmlns:c16="http://schemas.microsoft.com/office/drawing/2014/chart" uri="{C3380CC4-5D6E-409C-BE32-E72D297353CC}">
              <c16:uniqueId val="{00000001-D671-4D02-A71D-E2DCA67594A7}"/>
            </c:ext>
          </c:extLst>
        </c:ser>
        <c:ser>
          <c:idx val="2"/>
          <c:order val="2"/>
          <c:tx>
            <c:strRef>
              <c:f>Scenarios!$J$4</c:f>
              <c:strCache>
                <c:ptCount val="1"/>
                <c:pt idx="0">
                  <c:v>Middle-East escalation</c:v>
                </c:pt>
              </c:strCache>
            </c:strRef>
          </c:tx>
          <c:spPr>
            <a:ln w="31750" cap="rnd">
              <a:solidFill>
                <a:srgbClr val="7B7C77"/>
              </a:solidFill>
              <a:prstDash val="solid"/>
              <a:round/>
            </a:ln>
            <a:effectLst/>
          </c:spPr>
          <c:marker>
            <c:symbol val="none"/>
          </c:marker>
          <c:cat>
            <c:numRef>
              <c:f>Scenarios!$A$5:$A$56</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Scenarios!$J$5:$J$56</c:f>
              <c:numCache>
                <c:formatCode>0.00</c:formatCode>
                <c:ptCount val="52"/>
              </c:numCache>
            </c:numRef>
          </c:val>
          <c:smooth val="0"/>
          <c:extLst>
            <c:ext xmlns:c16="http://schemas.microsoft.com/office/drawing/2014/chart" uri="{C3380CC4-5D6E-409C-BE32-E72D297353CC}">
              <c16:uniqueId val="{00000002-D671-4D02-A71D-E2DCA67594A7}"/>
            </c:ext>
          </c:extLst>
        </c:ser>
        <c:ser>
          <c:idx val="3"/>
          <c:order val="3"/>
          <c:tx>
            <c:strRef>
              <c:f>Scenarios!$K$4</c:f>
              <c:strCache>
                <c:ptCount val="1"/>
                <c:pt idx="0">
                  <c:v>Baseline</c:v>
                </c:pt>
              </c:strCache>
            </c:strRef>
          </c:tx>
          <c:spPr>
            <a:ln w="31750" cap="rnd">
              <a:solidFill>
                <a:srgbClr val="BD1B21"/>
              </a:solidFill>
              <a:prstDash val="solid"/>
              <a:round/>
            </a:ln>
            <a:effectLst/>
          </c:spPr>
          <c:marker>
            <c:symbol val="none"/>
          </c:marker>
          <c:cat>
            <c:numRef>
              <c:f>Scenarios!$A$5:$A$56</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45505</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Scenarios!$K$5:$K$56</c:f>
              <c:numCache>
                <c:formatCode>0.00</c:formatCode>
                <c:ptCount val="52"/>
                <c:pt idx="0">
                  <c:v>10.000899442345746</c:v>
                </c:pt>
                <c:pt idx="1">
                  <c:v>9.6066606660666078</c:v>
                </c:pt>
                <c:pt idx="2">
                  <c:v>9.4482448244824475</c:v>
                </c:pt>
                <c:pt idx="3">
                  <c:v>9.1395139513951396</c:v>
                </c:pt>
                <c:pt idx="4">
                  <c:v>8.596223021582734</c:v>
                </c:pt>
                <c:pt idx="5">
                  <c:v>8.4061371841155239</c:v>
                </c:pt>
                <c:pt idx="6">
                  <c:v>8.3835740072202167</c:v>
                </c:pt>
                <c:pt idx="7">
                  <c:v>8.4444444444444446</c:v>
                </c:pt>
                <c:pt idx="8">
                  <c:v>8.1969286359530251</c:v>
                </c:pt>
                <c:pt idx="9">
                  <c:v>8.0018132366273811</c:v>
                </c:pt>
                <c:pt idx="10">
                  <c:v>7.870471014492753</c:v>
                </c:pt>
                <c:pt idx="11">
                  <c:v>7.8145454545454545</c:v>
                </c:pt>
                <c:pt idx="12">
                  <c:v>7.6727438468550595</c:v>
                </c:pt>
                <c:pt idx="13">
                  <c:v>7.5369188696444862</c:v>
                </c:pt>
                <c:pt idx="14">
                  <c:v>7.6268248175182487</c:v>
                </c:pt>
                <c:pt idx="15">
                  <c:v>8.2268984446477589</c:v>
                </c:pt>
                <c:pt idx="16">
                  <c:v>7.9112534309240621</c:v>
                </c:pt>
                <c:pt idx="17">
                  <c:v>7.8510054844606953</c:v>
                </c:pt>
                <c:pt idx="18">
                  <c:v>7.4542124542124553</c:v>
                </c:pt>
                <c:pt idx="19">
                  <c:v>7.3531021897810218</c:v>
                </c:pt>
                <c:pt idx="20">
                  <c:v>7.5082116788321169</c:v>
                </c:pt>
                <c:pt idx="21">
                  <c:v>7.8234217749313819</c:v>
                </c:pt>
                <c:pt idx="22">
                  <c:v>7.8792314730100639</c:v>
                </c:pt>
                <c:pt idx="23">
                  <c:v>8.1487226277372251</c:v>
                </c:pt>
                <c:pt idx="24">
                  <c:v>8.214025500910747</c:v>
                </c:pt>
                <c:pt idx="25">
                  <c:v>8.0508628519527718</c:v>
                </c:pt>
                <c:pt idx="26">
                  <c:v>7.8328792007266115</c:v>
                </c:pt>
                <c:pt idx="27">
                  <c:v>7.7934485896269337</c:v>
                </c:pt>
                <c:pt idx="28">
                  <c:v>7.4289617486338795</c:v>
                </c:pt>
                <c:pt idx="29">
                  <c:v>7.350957155879672</c:v>
                </c:pt>
                <c:pt idx="30">
                  <c:v>7.3090246125797638</c:v>
                </c:pt>
                <c:pt idx="31">
                  <c:v>7.4259597806215716</c:v>
                </c:pt>
                <c:pt idx="32">
                  <c:v>7.6875</c:v>
                </c:pt>
                <c:pt idx="33">
                  <c:v>8.3878116343490294</c:v>
                </c:pt>
                <c:pt idx="34">
                  <c:v>9.0928505106778079</c:v>
                </c:pt>
                <c:pt idx="35">
                  <c:v>9.9776744186046518</c:v>
                </c:pt>
                <c:pt idx="36">
                  <c:v>10.214758988560437</c:v>
                </c:pt>
                <c:pt idx="37">
                  <c:v>10.177167729301816</c:v>
                </c:pt>
                <c:pt idx="38">
                  <c:v>9.8875583489270458</c:v>
                </c:pt>
                <c:pt idx="39">
                  <c:v>9.9799797295920172</c:v>
                </c:pt>
                <c:pt idx="40">
                  <c:v>10.031056877765829</c:v>
                </c:pt>
                <c:pt idx="41">
                  <c:v>9.8914341377576669</c:v>
                </c:pt>
                <c:pt idx="42">
                  <c:v>9.7696388042040585</c:v>
                </c:pt>
                <c:pt idx="43">
                  <c:v>9.6114118111194262</c:v>
                </c:pt>
                <c:pt idx="44">
                  <c:v>9.4640029897787858</c:v>
                </c:pt>
                <c:pt idx="45">
                  <c:v>9.3256413108118181</c:v>
                </c:pt>
                <c:pt idx="46">
                  <c:v>9.1894645630551075</c:v>
                </c:pt>
                <c:pt idx="47">
                  <c:v>9.0918797523180093</c:v>
                </c:pt>
                <c:pt idx="48">
                  <c:v>9.0027580537825056</c:v>
                </c:pt>
                <c:pt idx="49">
                  <c:v>8.9133523324491861</c:v>
                </c:pt>
                <c:pt idx="50">
                  <c:v>8.7996496867900511</c:v>
                </c:pt>
                <c:pt idx="51">
                  <c:v>8.6648649683305194</c:v>
                </c:pt>
              </c:numCache>
            </c:numRef>
          </c:val>
          <c:smooth val="0"/>
          <c:extLst>
            <c:ext xmlns:c16="http://schemas.microsoft.com/office/drawing/2014/chart" uri="{C3380CC4-5D6E-409C-BE32-E72D297353CC}">
              <c16:uniqueId val="{00000003-D671-4D02-A71D-E2DCA67594A7}"/>
            </c:ext>
          </c:extLst>
        </c:ser>
        <c:dLbls>
          <c:showLegendKey val="0"/>
          <c:showVal val="0"/>
          <c:showCatName val="0"/>
          <c:showSerName val="0"/>
          <c:showPercent val="0"/>
          <c:showBubbleSize val="0"/>
        </c:dLbls>
        <c:smooth val="0"/>
        <c:axId val="167263807"/>
        <c:axId val="167269087"/>
      </c:lineChart>
      <c:dateAx>
        <c:axId val="16726380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9087"/>
        <c:crosses val="autoZero"/>
        <c:auto val="1"/>
        <c:lblOffset val="100"/>
        <c:baseTimeUnit val="months"/>
        <c:majorUnit val="12"/>
        <c:majorTimeUnit val="months"/>
      </c:dateAx>
      <c:valAx>
        <c:axId val="167269087"/>
        <c:scaling>
          <c:orientation val="minMax"/>
          <c:min val="6"/>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3807"/>
        <c:crosses val="autoZero"/>
        <c:crossBetween val="between"/>
      </c:valAx>
      <c:spPr>
        <a:noFill/>
        <a:ln>
          <a:noFill/>
        </a:ln>
        <a:effectLst/>
      </c:spPr>
    </c:plotArea>
    <c:legend>
      <c:legendPos val="b"/>
      <c:layout>
        <c:manualLayout>
          <c:xMode val="edge"/>
          <c:yMode val="edge"/>
          <c:x val="0.13736089238845145"/>
          <c:y val="0.16108946589288795"/>
          <c:w val="0.45305599300087485"/>
          <c:h val="0.32679980746351345"/>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Arrears scenarios</a:t>
            </a:r>
            <a:endParaRPr lang="en-GB" b="1">
              <a:solidFill>
                <a:srgbClr val="495057"/>
              </a:solidFill>
            </a:endParaRPr>
          </a:p>
        </c:rich>
      </c:tx>
      <c:layout>
        <c:manualLayout>
          <c:xMode val="edge"/>
          <c:yMode val="edge"/>
          <c:x val="1.1118832522585128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92694663167108E-2"/>
          <c:y val="0.16928062192917928"/>
          <c:w val="0.9119292340365851"/>
          <c:h val="0.70355842966229476"/>
        </c:manualLayout>
      </c:layout>
      <c:lineChart>
        <c:grouping val="standard"/>
        <c:varyColors val="0"/>
        <c:ser>
          <c:idx val="0"/>
          <c:order val="0"/>
          <c:tx>
            <c:strRef>
              <c:f>Scenarios!$H$4</c:f>
              <c:strCache>
                <c:ptCount val="1"/>
                <c:pt idx="0">
                  <c:v>Higher for longer</c:v>
                </c:pt>
              </c:strCache>
            </c:strRef>
          </c:tx>
          <c:spPr>
            <a:ln w="31750" cap="rnd">
              <a:solidFill>
                <a:srgbClr val="001E60"/>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Scenarios!$H$37:$H$56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9.8742589905929741</c:v>
                </c:pt>
                <c:pt idx="8">
                  <c:v>9.9325792755492799</c:v>
                </c:pt>
                <c:pt idx="9">
                  <c:v>9.8528175184100792</c:v>
                </c:pt>
                <c:pt idx="10">
                  <c:v>10.011425021851917</c:v>
                </c:pt>
                <c:pt idx="11">
                  <c:v>10.304573057197318</c:v>
                </c:pt>
                <c:pt idx="12">
                  <c:v>10.705450731243925</c:v>
                </c:pt>
                <c:pt idx="13">
                  <c:v>11.10373476401398</c:v>
                </c:pt>
                <c:pt idx="14">
                  <c:v>11.39006203255286</c:v>
                </c:pt>
                <c:pt idx="15">
                  <c:v>11.534789328224472</c:v>
                </c:pt>
                <c:pt idx="16">
                  <c:v>11.534218083056505</c:v>
                </c:pt>
                <c:pt idx="17">
                  <c:v>11.460786629204652</c:v>
                </c:pt>
                <c:pt idx="18">
                  <c:v>11.334400611176981</c:v>
                </c:pt>
                <c:pt idx="19">
                  <c:v>11.169065538372076</c:v>
                </c:pt>
              </c:numCache>
            </c:numRef>
          </c:val>
          <c:smooth val="0"/>
          <c:extLst>
            <c:ext xmlns:c16="http://schemas.microsoft.com/office/drawing/2014/chart" uri="{C3380CC4-5D6E-409C-BE32-E72D297353CC}">
              <c16:uniqueId val="{00000000-A81C-449D-92FD-8FEAC5991D2E}"/>
            </c:ext>
          </c:extLst>
        </c:ser>
        <c:ser>
          <c:idx val="1"/>
          <c:order val="1"/>
          <c:tx>
            <c:strRef>
              <c:f>Scenarios!$I$4</c:f>
              <c:strCache>
                <c:ptCount val="1"/>
                <c:pt idx="0">
                  <c:v>Inflation victory</c:v>
                </c:pt>
              </c:strCache>
            </c:strRef>
          </c:tx>
          <c:spPr>
            <a:ln w="31750" cap="rnd">
              <a:solidFill>
                <a:srgbClr val="D1A21E"/>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Scenarios!$I$37:$I$56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9.9206281047168545</c:v>
                </c:pt>
                <c:pt idx="8">
                  <c:v>10.090968149117435</c:v>
                </c:pt>
                <c:pt idx="9">
                  <c:v>9.9819357569573839</c:v>
                </c:pt>
                <c:pt idx="10">
                  <c:v>9.8188101850698093</c:v>
                </c:pt>
                <c:pt idx="11">
                  <c:v>9.5716745508242411</c:v>
                </c:pt>
                <c:pt idx="12">
                  <c:v>9.3145048455035511</c:v>
                </c:pt>
                <c:pt idx="13">
                  <c:v>8.9900212138787303</c:v>
                </c:pt>
                <c:pt idx="14">
                  <c:v>8.5970178846146794</c:v>
                </c:pt>
                <c:pt idx="15">
                  <c:v>8.3190083553714089</c:v>
                </c:pt>
                <c:pt idx="16">
                  <c:v>8.1166566126925392</c:v>
                </c:pt>
                <c:pt idx="17">
                  <c:v>7.9648528543460015</c:v>
                </c:pt>
                <c:pt idx="18">
                  <c:v>7.8410158717988745</c:v>
                </c:pt>
                <c:pt idx="19">
                  <c:v>7.744192257315337</c:v>
                </c:pt>
              </c:numCache>
            </c:numRef>
          </c:val>
          <c:smooth val="0"/>
          <c:extLst>
            <c:ext xmlns:c16="http://schemas.microsoft.com/office/drawing/2014/chart" uri="{C3380CC4-5D6E-409C-BE32-E72D297353CC}">
              <c16:uniqueId val="{00000001-A81C-449D-92FD-8FEAC5991D2E}"/>
            </c:ext>
          </c:extLst>
        </c:ser>
        <c:ser>
          <c:idx val="2"/>
          <c:order val="2"/>
          <c:tx>
            <c:strRef>
              <c:f>Scenarios!$J$4</c:f>
              <c:strCache>
                <c:ptCount val="1"/>
                <c:pt idx="0">
                  <c:v>Middle-East escalation</c:v>
                </c:pt>
              </c:strCache>
            </c:strRef>
          </c:tx>
          <c:spPr>
            <a:ln w="31750" cap="rnd">
              <a:solidFill>
                <a:srgbClr val="7B7C77"/>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Scenarios!$J$37:$J$56</c:f>
              <c:numCache>
                <c:formatCode>0.00</c:formatCode>
                <c:ptCount val="20"/>
              </c:numCache>
            </c:numRef>
          </c:val>
          <c:smooth val="0"/>
          <c:extLst>
            <c:ext xmlns:c16="http://schemas.microsoft.com/office/drawing/2014/chart" uri="{C3380CC4-5D6E-409C-BE32-E72D297353CC}">
              <c16:uniqueId val="{00000002-A81C-449D-92FD-8FEAC5991D2E}"/>
            </c:ext>
          </c:extLst>
        </c:ser>
        <c:ser>
          <c:idx val="3"/>
          <c:order val="3"/>
          <c:tx>
            <c:strRef>
              <c:f>Scenarios!$K$4</c:f>
              <c:strCache>
                <c:ptCount val="1"/>
                <c:pt idx="0">
                  <c:v>Baseline</c:v>
                </c:pt>
              </c:strCache>
            </c:strRef>
          </c:tx>
          <c:spPr>
            <a:ln w="31750" cap="rnd">
              <a:solidFill>
                <a:srgbClr val="BD1B21"/>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Scenarios!$K$37:$K$56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9.9799797295920172</c:v>
                </c:pt>
                <c:pt idx="8">
                  <c:v>10.031056877765829</c:v>
                </c:pt>
                <c:pt idx="9">
                  <c:v>9.8914341377576669</c:v>
                </c:pt>
                <c:pt idx="10">
                  <c:v>9.7696388042040585</c:v>
                </c:pt>
                <c:pt idx="11">
                  <c:v>9.6114118111194262</c:v>
                </c:pt>
                <c:pt idx="12">
                  <c:v>9.4640029897787858</c:v>
                </c:pt>
                <c:pt idx="13">
                  <c:v>9.3256413108118181</c:v>
                </c:pt>
                <c:pt idx="14">
                  <c:v>9.1894645630551075</c:v>
                </c:pt>
                <c:pt idx="15">
                  <c:v>9.0918797523180093</c:v>
                </c:pt>
                <c:pt idx="16">
                  <c:v>9.0027580537825056</c:v>
                </c:pt>
                <c:pt idx="17">
                  <c:v>8.9133523324491861</c:v>
                </c:pt>
                <c:pt idx="18">
                  <c:v>8.7996496867900511</c:v>
                </c:pt>
                <c:pt idx="19">
                  <c:v>8.6648649683305194</c:v>
                </c:pt>
              </c:numCache>
            </c:numRef>
          </c:val>
          <c:smooth val="0"/>
          <c:extLst>
            <c:ext xmlns:c16="http://schemas.microsoft.com/office/drawing/2014/chart" uri="{C3380CC4-5D6E-409C-BE32-E72D297353CC}">
              <c16:uniqueId val="{00000003-A81C-449D-92FD-8FEAC5991D2E}"/>
            </c:ext>
          </c:extLst>
        </c:ser>
        <c:dLbls>
          <c:showLegendKey val="0"/>
          <c:showVal val="0"/>
          <c:showCatName val="0"/>
          <c:showSerName val="0"/>
          <c:showPercent val="0"/>
          <c:showBubbleSize val="0"/>
        </c:dLbls>
        <c:smooth val="0"/>
        <c:axId val="167263807"/>
        <c:axId val="167269087"/>
      </c:lineChart>
      <c:dateAx>
        <c:axId val="16726380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9087"/>
        <c:crosses val="autoZero"/>
        <c:auto val="1"/>
        <c:lblOffset val="100"/>
        <c:baseTimeUnit val="months"/>
        <c:majorUnit val="12"/>
        <c:majorTimeUnit val="months"/>
      </c:dateAx>
      <c:valAx>
        <c:axId val="167269087"/>
        <c:scaling>
          <c:orientation val="minMax"/>
          <c:min val="6"/>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3807"/>
        <c:crosses val="autoZero"/>
        <c:crossBetween val="between"/>
      </c:valAx>
      <c:spPr>
        <a:noFill/>
        <a:ln>
          <a:noFill/>
        </a:ln>
        <a:effectLst/>
      </c:spPr>
    </c:plotArea>
    <c:legend>
      <c:legendPos val="b"/>
      <c:layout>
        <c:manualLayout>
          <c:xMode val="edge"/>
          <c:yMode val="edge"/>
          <c:x val="0.33850669366520147"/>
          <c:y val="4.5395822951330746E-2"/>
          <c:w val="0.51416350486424711"/>
          <c:h val="0.2153911972314509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Mortgage repossession</a:t>
            </a:r>
            <a:r>
              <a:rPr lang="en-GB" b="1" baseline="0">
                <a:solidFill>
                  <a:srgbClr val="495057"/>
                </a:solidFill>
              </a:rPr>
              <a:t> scenarios</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26981481582675E-2"/>
          <c:y val="0.19699769053117783"/>
          <c:w val="0.86544602119044622"/>
          <c:h val="0.69342756617712553"/>
        </c:manualLayout>
      </c:layout>
      <c:lineChart>
        <c:grouping val="standard"/>
        <c:varyColors val="0"/>
        <c:ser>
          <c:idx val="0"/>
          <c:order val="0"/>
          <c:tx>
            <c:strRef>
              <c:f>Scenarios!$T$4</c:f>
              <c:strCache>
                <c:ptCount val="1"/>
                <c:pt idx="0">
                  <c:v>Higher for longer</c:v>
                </c:pt>
              </c:strCache>
            </c:strRef>
          </c:tx>
          <c:spPr>
            <a:ln w="31750" cap="rnd">
              <a:solidFill>
                <a:srgbClr val="001E60"/>
              </a:solidFill>
              <a:prstDash val="solid"/>
              <a:round/>
            </a:ln>
            <a:effectLst/>
          </c:spPr>
          <c:marker>
            <c:symbol val="none"/>
          </c:marker>
          <c:cat>
            <c:numRef>
              <c:f>Scenarios!$A$9:$A$56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Scenarios!$T$9:$T$56</c:f>
              <c:numCache>
                <c:formatCode>0.00</c:formatCode>
                <c:ptCount val="48"/>
                <c:pt idx="0">
                  <c:v>0.18974820143884891</c:v>
                </c:pt>
                <c:pt idx="1">
                  <c:v>0.17057761732851984</c:v>
                </c:pt>
                <c:pt idx="2">
                  <c:v>0.16787003610108303</c:v>
                </c:pt>
                <c:pt idx="3">
                  <c:v>0.16260162601626016</c:v>
                </c:pt>
                <c:pt idx="4">
                  <c:v>0.16982836495031617</c:v>
                </c:pt>
                <c:pt idx="5">
                  <c:v>0.16319129646418856</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0.19505494505494503</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6.6303360581289744E-2</c:v>
                </c:pt>
                <c:pt idx="23">
                  <c:v>6.5514103730664228E-2</c:v>
                </c:pt>
                <c:pt idx="24">
                  <c:v>9.4717668488160295E-2</c:v>
                </c:pt>
                <c:pt idx="25">
                  <c:v>0.10756608933454875</c:v>
                </c:pt>
                <c:pt idx="26">
                  <c:v>0.11668185961713765</c:v>
                </c:pt>
                <c:pt idx="27">
                  <c:v>9.9634369287020116E-2</c:v>
                </c:pt>
                <c:pt idx="28">
                  <c:v>0.11580882352941177</c:v>
                </c:pt>
                <c:pt idx="29">
                  <c:v>0.11265004616805172</c:v>
                </c:pt>
                <c:pt idx="30">
                  <c:v>0.10399257195914578</c:v>
                </c:pt>
                <c:pt idx="31">
                  <c:v>0.10976744186046511</c:v>
                </c:pt>
                <c:pt idx="32">
                  <c:v>0.1431107063535578</c:v>
                </c:pt>
                <c:pt idx="33">
                  <c:v>0.15684309194346222</c:v>
                </c:pt>
                <c:pt idx="34">
                  <c:v>0.15763714895597844</c:v>
                </c:pt>
                <c:pt idx="35">
                  <c:v>0.16071374904345537</c:v>
                </c:pt>
                <c:pt idx="36">
                  <c:v>0.1640906442543851</c:v>
                </c:pt>
                <c:pt idx="37">
                  <c:v>0.16569706270517257</c:v>
                </c:pt>
                <c:pt idx="38">
                  <c:v>0.1693759886434644</c:v>
                </c:pt>
                <c:pt idx="39">
                  <c:v>0.17413864902532641</c:v>
                </c:pt>
                <c:pt idx="40">
                  <c:v>0.17975566290612391</c:v>
                </c:pt>
                <c:pt idx="41">
                  <c:v>0.18514691162507688</c:v>
                </c:pt>
                <c:pt idx="42">
                  <c:v>0.18923356935933353</c:v>
                </c:pt>
                <c:pt idx="43">
                  <c:v>0.19173381977514289</c:v>
                </c:pt>
                <c:pt idx="44">
                  <c:v>0.19262645534708181</c:v>
                </c:pt>
                <c:pt idx="45">
                  <c:v>0.19265481049935743</c:v>
                </c:pt>
                <c:pt idx="46">
                  <c:v>0.19203610015051237</c:v>
                </c:pt>
                <c:pt idx="47">
                  <c:v>0.19092700569585813</c:v>
                </c:pt>
              </c:numCache>
            </c:numRef>
          </c:val>
          <c:smooth val="0"/>
          <c:extLst>
            <c:ext xmlns:c16="http://schemas.microsoft.com/office/drawing/2014/chart" uri="{C3380CC4-5D6E-409C-BE32-E72D297353CC}">
              <c16:uniqueId val="{00000000-A360-4CE9-A047-A645FC08F40C}"/>
            </c:ext>
          </c:extLst>
        </c:ser>
        <c:ser>
          <c:idx val="1"/>
          <c:order val="1"/>
          <c:tx>
            <c:strRef>
              <c:f>Scenarios!$U$4</c:f>
              <c:strCache>
                <c:ptCount val="1"/>
                <c:pt idx="0">
                  <c:v>Inflation victory</c:v>
                </c:pt>
              </c:strCache>
            </c:strRef>
          </c:tx>
          <c:spPr>
            <a:ln w="31750" cap="rnd">
              <a:solidFill>
                <a:srgbClr val="D1A21E"/>
              </a:solidFill>
              <a:prstDash val="solid"/>
              <a:round/>
            </a:ln>
            <a:effectLst/>
          </c:spPr>
          <c:marker>
            <c:symbol val="none"/>
          </c:marker>
          <c:cat>
            <c:numRef>
              <c:f>Scenarios!$A$9:$A$56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Scenarios!$U$9:$U$56</c:f>
              <c:numCache>
                <c:formatCode>0.00</c:formatCode>
                <c:ptCount val="48"/>
                <c:pt idx="0">
                  <c:v>0.18974820143884891</c:v>
                </c:pt>
                <c:pt idx="1">
                  <c:v>0.17057761732851984</c:v>
                </c:pt>
                <c:pt idx="2">
                  <c:v>0.16787003610108303</c:v>
                </c:pt>
                <c:pt idx="3">
                  <c:v>0.16260162601626016</c:v>
                </c:pt>
                <c:pt idx="4">
                  <c:v>0.16982836495031617</c:v>
                </c:pt>
                <c:pt idx="5">
                  <c:v>0.16319129646418856</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0.19505494505494503</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6.6303360581289744E-2</c:v>
                </c:pt>
                <c:pt idx="23">
                  <c:v>6.5514103730664228E-2</c:v>
                </c:pt>
                <c:pt idx="24">
                  <c:v>9.4717668488160295E-2</c:v>
                </c:pt>
                <c:pt idx="25">
                  <c:v>0.10756608933454875</c:v>
                </c:pt>
                <c:pt idx="26">
                  <c:v>0.11668185961713765</c:v>
                </c:pt>
                <c:pt idx="27">
                  <c:v>9.9634369287020116E-2</c:v>
                </c:pt>
                <c:pt idx="28">
                  <c:v>0.11580882352941177</c:v>
                </c:pt>
                <c:pt idx="29">
                  <c:v>0.11265004616805172</c:v>
                </c:pt>
                <c:pt idx="30">
                  <c:v>0.10399257195914578</c:v>
                </c:pt>
                <c:pt idx="31">
                  <c:v>0.10976744186046511</c:v>
                </c:pt>
                <c:pt idx="32">
                  <c:v>0.1431107063535578</c:v>
                </c:pt>
                <c:pt idx="33">
                  <c:v>0.15684309194346222</c:v>
                </c:pt>
                <c:pt idx="34">
                  <c:v>0.15763714895597844</c:v>
                </c:pt>
                <c:pt idx="35">
                  <c:v>0.16118688334139333</c:v>
                </c:pt>
                <c:pt idx="36">
                  <c:v>0.16571163281812479</c:v>
                </c:pt>
                <c:pt idx="37">
                  <c:v>0.16704514350989266</c:v>
                </c:pt>
                <c:pt idx="38">
                  <c:v>0.16748424954473251</c:v>
                </c:pt>
                <c:pt idx="39">
                  <c:v>0.16676843159955607</c:v>
                </c:pt>
                <c:pt idx="40">
                  <c:v>0.16568180579693068</c:v>
                </c:pt>
                <c:pt idx="41">
                  <c:v>0.16368629838956511</c:v>
                </c:pt>
                <c:pt idx="42">
                  <c:v>0.1608013563080809</c:v>
                </c:pt>
                <c:pt idx="43">
                  <c:v>0.15890058528849635</c:v>
                </c:pt>
                <c:pt idx="44">
                  <c:v>0.15761979867031231</c:v>
                </c:pt>
                <c:pt idx="45">
                  <c:v>0.15673044989150758</c:v>
                </c:pt>
                <c:pt idx="46">
                  <c:v>0.1560248715077068</c:v>
                </c:pt>
                <c:pt idx="47">
                  <c:v>0.15550863675847429</c:v>
                </c:pt>
              </c:numCache>
            </c:numRef>
          </c:val>
          <c:smooth val="0"/>
          <c:extLst>
            <c:ext xmlns:c16="http://schemas.microsoft.com/office/drawing/2014/chart" uri="{C3380CC4-5D6E-409C-BE32-E72D297353CC}">
              <c16:uniqueId val="{00000001-A360-4CE9-A047-A645FC08F40C}"/>
            </c:ext>
          </c:extLst>
        </c:ser>
        <c:ser>
          <c:idx val="2"/>
          <c:order val="2"/>
          <c:tx>
            <c:strRef>
              <c:f>Scenarios!$V$4</c:f>
              <c:strCache>
                <c:ptCount val="1"/>
                <c:pt idx="0">
                  <c:v>Middle-East escalation</c:v>
                </c:pt>
              </c:strCache>
            </c:strRef>
          </c:tx>
          <c:spPr>
            <a:ln w="31750" cap="rnd">
              <a:solidFill>
                <a:srgbClr val="7B7C77"/>
              </a:solidFill>
              <a:prstDash val="solid"/>
              <a:round/>
            </a:ln>
            <a:effectLst/>
          </c:spPr>
          <c:marker>
            <c:symbol val="none"/>
          </c:marker>
          <c:cat>
            <c:numRef>
              <c:f>Scenarios!$A$9:$A$56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Scenarios!$V$9:$V$56</c:f>
              <c:numCache>
                <c:formatCode>0.00</c:formatCode>
                <c:ptCount val="48"/>
              </c:numCache>
            </c:numRef>
          </c:val>
          <c:smooth val="0"/>
          <c:extLst>
            <c:ext xmlns:c16="http://schemas.microsoft.com/office/drawing/2014/chart" uri="{C3380CC4-5D6E-409C-BE32-E72D297353CC}">
              <c16:uniqueId val="{00000002-A360-4CE9-A047-A645FC08F40C}"/>
            </c:ext>
          </c:extLst>
        </c:ser>
        <c:ser>
          <c:idx val="3"/>
          <c:order val="3"/>
          <c:tx>
            <c:strRef>
              <c:f>Scenarios!$W$4</c:f>
              <c:strCache>
                <c:ptCount val="1"/>
                <c:pt idx="0">
                  <c:v>Baseline</c:v>
                </c:pt>
              </c:strCache>
            </c:strRef>
          </c:tx>
          <c:spPr>
            <a:ln w="31750" cap="rnd">
              <a:solidFill>
                <a:srgbClr val="BD1B21"/>
              </a:solidFill>
              <a:prstDash val="solid"/>
              <a:round/>
            </a:ln>
            <a:effectLst/>
          </c:spPr>
          <c:marker>
            <c:symbol val="none"/>
          </c:marker>
          <c:cat>
            <c:numRef>
              <c:f>Scenarios!$A$9:$A$56</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Scenarios!$W$9:$W$56</c:f>
              <c:numCache>
                <c:formatCode>0.00</c:formatCode>
                <c:ptCount val="48"/>
                <c:pt idx="0">
                  <c:v>0.18974820143884891</c:v>
                </c:pt>
                <c:pt idx="1">
                  <c:v>0.17057761732851984</c:v>
                </c:pt>
                <c:pt idx="2">
                  <c:v>0.16787003610108303</c:v>
                </c:pt>
                <c:pt idx="3">
                  <c:v>0.16260162601626016</c:v>
                </c:pt>
                <c:pt idx="4">
                  <c:v>0.16982836495031617</c:v>
                </c:pt>
                <c:pt idx="5">
                  <c:v>0.16319129646418856</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0.19505494505494503</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6.6303360581289744E-2</c:v>
                </c:pt>
                <c:pt idx="23">
                  <c:v>6.5514103730664228E-2</c:v>
                </c:pt>
                <c:pt idx="24">
                  <c:v>9.4717668488160295E-2</c:v>
                </c:pt>
                <c:pt idx="25">
                  <c:v>0.10756608933454875</c:v>
                </c:pt>
                <c:pt idx="26">
                  <c:v>0.11668185961713765</c:v>
                </c:pt>
                <c:pt idx="27">
                  <c:v>9.9634369287020116E-2</c:v>
                </c:pt>
                <c:pt idx="28">
                  <c:v>0.11580882352941177</c:v>
                </c:pt>
                <c:pt idx="29">
                  <c:v>0.11265004616805172</c:v>
                </c:pt>
                <c:pt idx="30">
                  <c:v>0.10399257195914578</c:v>
                </c:pt>
                <c:pt idx="31">
                  <c:v>0.10976744186046511</c:v>
                </c:pt>
                <c:pt idx="32">
                  <c:v>0.1431107063535578</c:v>
                </c:pt>
                <c:pt idx="33">
                  <c:v>0.15684309194346222</c:v>
                </c:pt>
                <c:pt idx="34">
                  <c:v>0.15763714895597844</c:v>
                </c:pt>
                <c:pt idx="35">
                  <c:v>0.16179204117820356</c:v>
                </c:pt>
                <c:pt idx="36">
                  <c:v>0.16511357600143622</c:v>
                </c:pt>
                <c:pt idx="37">
                  <c:v>0.1661273955283471</c:v>
                </c:pt>
                <c:pt idx="38">
                  <c:v>0.16697300884506505</c:v>
                </c:pt>
                <c:pt idx="39">
                  <c:v>0.16714988625428159</c:v>
                </c:pt>
                <c:pt idx="40">
                  <c:v>0.16717346239948158</c:v>
                </c:pt>
                <c:pt idx="41">
                  <c:v>0.16706379881007419</c:v>
                </c:pt>
                <c:pt idx="42">
                  <c:v>0.16678440429289498</c:v>
                </c:pt>
                <c:pt idx="43">
                  <c:v>0.16672912188392314</c:v>
                </c:pt>
                <c:pt idx="44">
                  <c:v>0.16662050077029614</c:v>
                </c:pt>
                <c:pt idx="45">
                  <c:v>0.16639112464650857</c:v>
                </c:pt>
                <c:pt idx="46">
                  <c:v>0.16581762719847096</c:v>
                </c:pt>
                <c:pt idx="47">
                  <c:v>0.16494636377474337</c:v>
                </c:pt>
              </c:numCache>
            </c:numRef>
          </c:val>
          <c:smooth val="0"/>
          <c:extLst>
            <c:ext xmlns:c16="http://schemas.microsoft.com/office/drawing/2014/chart" uri="{C3380CC4-5D6E-409C-BE32-E72D297353CC}">
              <c16:uniqueId val="{00000003-A360-4CE9-A047-A645FC08F40C}"/>
            </c:ext>
          </c:extLst>
        </c:ser>
        <c:dLbls>
          <c:showLegendKey val="0"/>
          <c:showVal val="0"/>
          <c:showCatName val="0"/>
          <c:showSerName val="0"/>
          <c:showPercent val="0"/>
          <c:showBubbleSize val="0"/>
        </c:dLbls>
        <c:smooth val="0"/>
        <c:axId val="167577887"/>
        <c:axId val="167548127"/>
      </c:lineChart>
      <c:dateAx>
        <c:axId val="16757788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548127"/>
        <c:crosses val="autoZero"/>
        <c:auto val="1"/>
        <c:lblOffset val="100"/>
        <c:baseTimeUnit val="months"/>
        <c:majorUnit val="12"/>
        <c:majorTimeUnit val="months"/>
      </c:dateAx>
      <c:valAx>
        <c:axId val="167548127"/>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577887"/>
        <c:crosses val="autoZero"/>
        <c:crossBetween val="between"/>
      </c:valAx>
      <c:spPr>
        <a:noFill/>
        <a:ln>
          <a:noFill/>
        </a:ln>
        <a:effectLst/>
      </c:spPr>
    </c:plotArea>
    <c:legend>
      <c:legendPos val="b"/>
      <c:layout>
        <c:manualLayout>
          <c:xMode val="edge"/>
          <c:yMode val="edge"/>
          <c:x val="0.10738591951964624"/>
          <c:y val="0.17893061220082973"/>
          <c:w val="0.61755734624688186"/>
          <c:h val="0.15783112855380679"/>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Mortgage arrears scenarios</a:t>
            </a:r>
            <a:endParaRPr lang="en-GB" b="1">
              <a:solidFill>
                <a:srgbClr val="495057"/>
              </a:solidFill>
            </a:endParaRPr>
          </a:p>
        </c:rich>
      </c:tx>
      <c:layout>
        <c:manualLayout>
          <c:xMode val="edge"/>
          <c:yMode val="edge"/>
          <c:x val="1.1118832522585128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8.1326360922441943E-2"/>
          <c:y val="0.16928058613403374"/>
          <c:w val="0.9119292340365851"/>
          <c:h val="0.70355842966229476"/>
        </c:manualLayout>
      </c:layout>
      <c:lineChart>
        <c:grouping val="standard"/>
        <c:varyColors val="0"/>
        <c:ser>
          <c:idx val="0"/>
          <c:order val="0"/>
          <c:tx>
            <c:strRef>
              <c:f>Scenarios!$H$4</c:f>
              <c:strCache>
                <c:ptCount val="1"/>
                <c:pt idx="0">
                  <c:v>Higher for longer</c:v>
                </c:pt>
              </c:strCache>
            </c:strRef>
          </c:tx>
          <c:spPr>
            <a:ln w="31750" cap="rnd">
              <a:solidFill>
                <a:srgbClr val="001E60"/>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Scenarios!$H$33:$H$64</c:f>
              <c:numCache>
                <c:formatCode>0.00</c:formatCode>
                <c:ptCount val="32"/>
                <c:pt idx="0">
                  <c:v>7.4289617486338795</c:v>
                </c:pt>
                <c:pt idx="1">
                  <c:v>7.350957155879672</c:v>
                </c:pt>
                <c:pt idx="2">
                  <c:v>7.3090246125797638</c:v>
                </c:pt>
                <c:pt idx="3">
                  <c:v>7.4259597806215716</c:v>
                </c:pt>
                <c:pt idx="4">
                  <c:v>7.6875</c:v>
                </c:pt>
                <c:pt idx="5">
                  <c:v>8.3878116343490294</c:v>
                </c:pt>
                <c:pt idx="6">
                  <c:v>9.0928505106778079</c:v>
                </c:pt>
                <c:pt idx="7">
                  <c:v>9.9776744186046518</c:v>
                </c:pt>
                <c:pt idx="8">
                  <c:v>10.214758988560437</c:v>
                </c:pt>
                <c:pt idx="9">
                  <c:v>10.177167729301816</c:v>
                </c:pt>
                <c:pt idx="10">
                  <c:v>9.8875583489270458</c:v>
                </c:pt>
                <c:pt idx="11">
                  <c:v>9.8742589905929741</c:v>
                </c:pt>
                <c:pt idx="12">
                  <c:v>9.9325792755492799</c:v>
                </c:pt>
                <c:pt idx="13">
                  <c:v>9.8528175184100792</c:v>
                </c:pt>
                <c:pt idx="14">
                  <c:v>10.011425021851917</c:v>
                </c:pt>
                <c:pt idx="15">
                  <c:v>10.304573057197318</c:v>
                </c:pt>
                <c:pt idx="16">
                  <c:v>10.705450731243925</c:v>
                </c:pt>
                <c:pt idx="17">
                  <c:v>11.10373476401398</c:v>
                </c:pt>
                <c:pt idx="18">
                  <c:v>11.39006203255286</c:v>
                </c:pt>
                <c:pt idx="19">
                  <c:v>11.534789328224472</c:v>
                </c:pt>
                <c:pt idx="20">
                  <c:v>11.534218083056505</c:v>
                </c:pt>
                <c:pt idx="21">
                  <c:v>11.460786629204652</c:v>
                </c:pt>
                <c:pt idx="22">
                  <c:v>11.334400611176981</c:v>
                </c:pt>
                <c:pt idx="23">
                  <c:v>11.169065538372076</c:v>
                </c:pt>
                <c:pt idx="24">
                  <c:v>10.988237965816602</c:v>
                </c:pt>
                <c:pt idx="25">
                  <c:v>10.808507312391622</c:v>
                </c:pt>
                <c:pt idx="26">
                  <c:v>10.557736492925407</c:v>
                </c:pt>
                <c:pt idx="27">
                  <c:v>10.213578923231557</c:v>
                </c:pt>
                <c:pt idx="28">
                  <c:v>9.8342734804479708</c:v>
                </c:pt>
                <c:pt idx="29">
                  <c:v>9.4760923256829042</c:v>
                </c:pt>
                <c:pt idx="30">
                  <c:v>9.1813095574373076</c:v>
                </c:pt>
                <c:pt idx="31">
                  <c:v>8.9371319599781529</c:v>
                </c:pt>
              </c:numCache>
            </c:numRef>
          </c:val>
          <c:smooth val="0"/>
          <c:extLst>
            <c:ext xmlns:c16="http://schemas.microsoft.com/office/drawing/2014/chart" uri="{C3380CC4-5D6E-409C-BE32-E72D297353CC}">
              <c16:uniqueId val="{00000000-40CF-44A6-87A2-832F18C65BF8}"/>
            </c:ext>
          </c:extLst>
        </c:ser>
        <c:ser>
          <c:idx val="1"/>
          <c:order val="1"/>
          <c:tx>
            <c:strRef>
              <c:f>Scenarios!$I$4</c:f>
              <c:strCache>
                <c:ptCount val="1"/>
                <c:pt idx="0">
                  <c:v>Inflation victory</c:v>
                </c:pt>
              </c:strCache>
            </c:strRef>
          </c:tx>
          <c:spPr>
            <a:ln w="31750" cap="rnd">
              <a:solidFill>
                <a:srgbClr val="D1A21E"/>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Scenarios!$I$33:$I$64</c:f>
              <c:numCache>
                <c:formatCode>0.00</c:formatCode>
                <c:ptCount val="32"/>
                <c:pt idx="0">
                  <c:v>7.4289617486338795</c:v>
                </c:pt>
                <c:pt idx="1">
                  <c:v>7.350957155879672</c:v>
                </c:pt>
                <c:pt idx="2">
                  <c:v>7.3090246125797638</c:v>
                </c:pt>
                <c:pt idx="3">
                  <c:v>7.4259597806215716</c:v>
                </c:pt>
                <c:pt idx="4">
                  <c:v>7.6875</c:v>
                </c:pt>
                <c:pt idx="5">
                  <c:v>8.3878116343490294</c:v>
                </c:pt>
                <c:pt idx="6">
                  <c:v>9.0928505106778079</c:v>
                </c:pt>
                <c:pt idx="7">
                  <c:v>9.9776744186046518</c:v>
                </c:pt>
                <c:pt idx="8">
                  <c:v>10.214758988560437</c:v>
                </c:pt>
                <c:pt idx="9">
                  <c:v>10.177167729301816</c:v>
                </c:pt>
                <c:pt idx="10">
                  <c:v>9.8875583489270458</c:v>
                </c:pt>
                <c:pt idx="11">
                  <c:v>9.9206281047168545</c:v>
                </c:pt>
                <c:pt idx="12">
                  <c:v>10.090968149117435</c:v>
                </c:pt>
                <c:pt idx="13">
                  <c:v>9.9819357569573839</c:v>
                </c:pt>
                <c:pt idx="14">
                  <c:v>9.8188101850698093</c:v>
                </c:pt>
                <c:pt idx="15">
                  <c:v>9.5716745508242411</c:v>
                </c:pt>
                <c:pt idx="16">
                  <c:v>9.3145048455035511</c:v>
                </c:pt>
                <c:pt idx="17">
                  <c:v>8.9900212138787303</c:v>
                </c:pt>
                <c:pt idx="18">
                  <c:v>8.5970178846146794</c:v>
                </c:pt>
                <c:pt idx="19">
                  <c:v>8.3190083553714089</c:v>
                </c:pt>
                <c:pt idx="20">
                  <c:v>8.1166566126925392</c:v>
                </c:pt>
                <c:pt idx="21">
                  <c:v>7.9648528543460015</c:v>
                </c:pt>
                <c:pt idx="22">
                  <c:v>7.8410158717988745</c:v>
                </c:pt>
                <c:pt idx="23">
                  <c:v>7.744192257315337</c:v>
                </c:pt>
                <c:pt idx="24">
                  <c:v>7.6826885793811011</c:v>
                </c:pt>
                <c:pt idx="25">
                  <c:v>7.6608498951218005</c:v>
                </c:pt>
                <c:pt idx="26">
                  <c:v>7.6253587213998539</c:v>
                </c:pt>
                <c:pt idx="27">
                  <c:v>7.5653102305056299</c:v>
                </c:pt>
                <c:pt idx="28">
                  <c:v>7.5253073134352677</c:v>
                </c:pt>
                <c:pt idx="29">
                  <c:v>7.5061781501426488</c:v>
                </c:pt>
                <c:pt idx="30">
                  <c:v>7.5065420745458997</c:v>
                </c:pt>
                <c:pt idx="31">
                  <c:v>7.5235734872394762</c:v>
                </c:pt>
              </c:numCache>
            </c:numRef>
          </c:val>
          <c:smooth val="0"/>
          <c:extLst>
            <c:ext xmlns:c16="http://schemas.microsoft.com/office/drawing/2014/chart" uri="{C3380CC4-5D6E-409C-BE32-E72D297353CC}">
              <c16:uniqueId val="{00000001-40CF-44A6-87A2-832F18C65BF8}"/>
            </c:ext>
          </c:extLst>
        </c:ser>
        <c:ser>
          <c:idx val="2"/>
          <c:order val="2"/>
          <c:tx>
            <c:strRef>
              <c:f>Scenarios!$J$4</c:f>
              <c:strCache>
                <c:ptCount val="1"/>
                <c:pt idx="0">
                  <c:v>Middle-East escalation</c:v>
                </c:pt>
              </c:strCache>
            </c:strRef>
          </c:tx>
          <c:spPr>
            <a:ln w="31750" cap="rnd">
              <a:solidFill>
                <a:srgbClr val="7B7C77"/>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Scenarios!$J$33:$J$64</c:f>
              <c:numCache>
                <c:formatCode>0.00</c:formatCode>
                <c:ptCount val="32"/>
              </c:numCache>
            </c:numRef>
          </c:val>
          <c:smooth val="0"/>
          <c:extLst>
            <c:ext xmlns:c16="http://schemas.microsoft.com/office/drawing/2014/chart" uri="{C3380CC4-5D6E-409C-BE32-E72D297353CC}">
              <c16:uniqueId val="{00000002-40CF-44A6-87A2-832F18C65BF8}"/>
            </c:ext>
          </c:extLst>
        </c:ser>
        <c:ser>
          <c:idx val="3"/>
          <c:order val="3"/>
          <c:tx>
            <c:strRef>
              <c:f>Scenarios!$K$4</c:f>
              <c:strCache>
                <c:ptCount val="1"/>
                <c:pt idx="0">
                  <c:v>Baseline</c:v>
                </c:pt>
              </c:strCache>
            </c:strRef>
          </c:tx>
          <c:spPr>
            <a:ln w="31750" cap="rnd">
              <a:solidFill>
                <a:srgbClr val="BD1B21"/>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Scenarios!$K$33:$K$64</c:f>
              <c:numCache>
                <c:formatCode>0.00</c:formatCode>
                <c:ptCount val="32"/>
                <c:pt idx="0">
                  <c:v>7.4289617486338795</c:v>
                </c:pt>
                <c:pt idx="1">
                  <c:v>7.350957155879672</c:v>
                </c:pt>
                <c:pt idx="2">
                  <c:v>7.3090246125797638</c:v>
                </c:pt>
                <c:pt idx="3">
                  <c:v>7.4259597806215716</c:v>
                </c:pt>
                <c:pt idx="4">
                  <c:v>7.6875</c:v>
                </c:pt>
                <c:pt idx="5">
                  <c:v>8.3878116343490294</c:v>
                </c:pt>
                <c:pt idx="6">
                  <c:v>9.0928505106778079</c:v>
                </c:pt>
                <c:pt idx="7">
                  <c:v>9.9776744186046518</c:v>
                </c:pt>
                <c:pt idx="8">
                  <c:v>10.214758988560437</c:v>
                </c:pt>
                <c:pt idx="9">
                  <c:v>10.177167729301816</c:v>
                </c:pt>
                <c:pt idx="10">
                  <c:v>9.8875583489270458</c:v>
                </c:pt>
                <c:pt idx="11">
                  <c:v>9.9799797295920172</c:v>
                </c:pt>
                <c:pt idx="12">
                  <c:v>10.031056877765829</c:v>
                </c:pt>
                <c:pt idx="13">
                  <c:v>9.8914341377576669</c:v>
                </c:pt>
                <c:pt idx="14">
                  <c:v>9.7696388042040585</c:v>
                </c:pt>
                <c:pt idx="15">
                  <c:v>9.6114118111194262</c:v>
                </c:pt>
                <c:pt idx="16">
                  <c:v>9.4640029897787858</c:v>
                </c:pt>
                <c:pt idx="17">
                  <c:v>9.3256413108118181</c:v>
                </c:pt>
                <c:pt idx="18">
                  <c:v>9.1894645630551075</c:v>
                </c:pt>
                <c:pt idx="19">
                  <c:v>9.0918797523180093</c:v>
                </c:pt>
                <c:pt idx="20">
                  <c:v>9.0027580537825056</c:v>
                </c:pt>
                <c:pt idx="21">
                  <c:v>8.9133523324491861</c:v>
                </c:pt>
                <c:pt idx="22">
                  <c:v>8.7996496867900511</c:v>
                </c:pt>
                <c:pt idx="23">
                  <c:v>8.6648649683305194</c:v>
                </c:pt>
                <c:pt idx="24">
                  <c:v>8.4978218960881513</c:v>
                </c:pt>
                <c:pt idx="25">
                  <c:v>8.3715905496926375</c:v>
                </c:pt>
                <c:pt idx="26">
                  <c:v>8.2547589011008959</c:v>
                </c:pt>
                <c:pt idx="27">
                  <c:v>8.1224354402065693</c:v>
                </c:pt>
                <c:pt idx="28">
                  <c:v>8.0173979860584428</c:v>
                </c:pt>
                <c:pt idx="29">
                  <c:v>7.9408057938062155</c:v>
                </c:pt>
                <c:pt idx="30">
                  <c:v>7.8843339178336356</c:v>
                </c:pt>
                <c:pt idx="31">
                  <c:v>7.8359093506273467</c:v>
                </c:pt>
              </c:numCache>
            </c:numRef>
          </c:val>
          <c:smooth val="0"/>
          <c:extLst>
            <c:ext xmlns:c16="http://schemas.microsoft.com/office/drawing/2014/chart" uri="{C3380CC4-5D6E-409C-BE32-E72D297353CC}">
              <c16:uniqueId val="{00000003-40CF-44A6-87A2-832F18C65BF8}"/>
            </c:ext>
          </c:extLst>
        </c:ser>
        <c:dLbls>
          <c:showLegendKey val="0"/>
          <c:showVal val="0"/>
          <c:showCatName val="0"/>
          <c:showSerName val="0"/>
          <c:showPercent val="0"/>
          <c:showBubbleSize val="0"/>
        </c:dLbls>
        <c:smooth val="0"/>
        <c:axId val="167263807"/>
        <c:axId val="167269087"/>
      </c:lineChart>
      <c:dateAx>
        <c:axId val="16726380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9087"/>
        <c:crosses val="autoZero"/>
        <c:auto val="1"/>
        <c:lblOffset val="100"/>
        <c:baseTimeUnit val="months"/>
        <c:majorUnit val="12"/>
        <c:majorTimeUnit val="months"/>
      </c:dateAx>
      <c:valAx>
        <c:axId val="167269087"/>
        <c:scaling>
          <c:orientation val="minMax"/>
          <c:min val="6"/>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3807"/>
        <c:crosses val="autoZero"/>
        <c:crossBetween val="between"/>
      </c:valAx>
      <c:spPr>
        <a:noFill/>
        <a:ln>
          <a:noFill/>
        </a:ln>
        <a:effectLst/>
      </c:spPr>
    </c:plotArea>
    <c:legend>
      <c:legendPos val="b"/>
      <c:layout>
        <c:manualLayout>
          <c:xMode val="edge"/>
          <c:yMode val="edge"/>
          <c:x val="0.33320590651359422"/>
          <c:y val="0.59320603859643439"/>
          <c:w val="0.61857546432650112"/>
          <c:h val="0.25237039498927277"/>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 Mortgage repossession</a:t>
            </a:r>
            <a:r>
              <a:rPr lang="en-GB" b="1" baseline="0">
                <a:solidFill>
                  <a:srgbClr val="495057"/>
                </a:solidFill>
              </a:rPr>
              <a:t> scenarios</a:t>
            </a:r>
            <a:endParaRPr lang="en-GB" b="1">
              <a:solidFill>
                <a:srgbClr val="495057"/>
              </a:solidFill>
            </a:endParaRPr>
          </a:p>
        </c:rich>
      </c:tx>
      <c:layout>
        <c:manualLayout>
          <c:xMode val="edge"/>
          <c:yMode val="edge"/>
          <c:x val="1.1111111111111112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9.4626892374308366E-2"/>
          <c:y val="0.16268138936578613"/>
          <c:w val="0.86544602119044622"/>
          <c:h val="0.73632286268500335"/>
        </c:manualLayout>
      </c:layout>
      <c:lineChart>
        <c:grouping val="standard"/>
        <c:varyColors val="0"/>
        <c:ser>
          <c:idx val="0"/>
          <c:order val="0"/>
          <c:tx>
            <c:strRef>
              <c:f>Scenarios!$T$4</c:f>
              <c:strCache>
                <c:ptCount val="1"/>
                <c:pt idx="0">
                  <c:v>Higher for longer</c:v>
                </c:pt>
              </c:strCache>
            </c:strRef>
          </c:tx>
          <c:spPr>
            <a:ln w="31750" cap="rnd">
              <a:solidFill>
                <a:srgbClr val="001E60"/>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Scenarios!$T$33:$T$64</c:f>
              <c:numCache>
                <c:formatCode>0.00</c:formatCode>
                <c:ptCount val="32"/>
                <c:pt idx="0">
                  <c:v>9.4717668488160295E-2</c:v>
                </c:pt>
                <c:pt idx="1">
                  <c:v>0.10756608933454875</c:v>
                </c:pt>
                <c:pt idx="2">
                  <c:v>0.11668185961713765</c:v>
                </c:pt>
                <c:pt idx="3">
                  <c:v>9.9634369287020116E-2</c:v>
                </c:pt>
                <c:pt idx="4">
                  <c:v>0.11580882352941177</c:v>
                </c:pt>
                <c:pt idx="5">
                  <c:v>0.11265004616805172</c:v>
                </c:pt>
                <c:pt idx="6">
                  <c:v>0.10399257195914578</c:v>
                </c:pt>
                <c:pt idx="7">
                  <c:v>0.10976744186046511</c:v>
                </c:pt>
                <c:pt idx="8">
                  <c:v>0.1431107063535578</c:v>
                </c:pt>
                <c:pt idx="9">
                  <c:v>0.15684309194346222</c:v>
                </c:pt>
                <c:pt idx="10">
                  <c:v>0.15763714895597844</c:v>
                </c:pt>
                <c:pt idx="11">
                  <c:v>0.16071374904345537</c:v>
                </c:pt>
                <c:pt idx="12">
                  <c:v>0.1640906442543851</c:v>
                </c:pt>
                <c:pt idx="13">
                  <c:v>0.16569706270517257</c:v>
                </c:pt>
                <c:pt idx="14">
                  <c:v>0.1693759886434644</c:v>
                </c:pt>
                <c:pt idx="15">
                  <c:v>0.17413864902532641</c:v>
                </c:pt>
                <c:pt idx="16">
                  <c:v>0.17975566290612391</c:v>
                </c:pt>
                <c:pt idx="17">
                  <c:v>0.18514691162507688</c:v>
                </c:pt>
                <c:pt idx="18">
                  <c:v>0.18923356935933353</c:v>
                </c:pt>
                <c:pt idx="19">
                  <c:v>0.19173381977514289</c:v>
                </c:pt>
                <c:pt idx="20">
                  <c:v>0.19262645534708181</c:v>
                </c:pt>
                <c:pt idx="21">
                  <c:v>0.19265481049935743</c:v>
                </c:pt>
                <c:pt idx="22">
                  <c:v>0.19203610015051237</c:v>
                </c:pt>
                <c:pt idx="23">
                  <c:v>0.19092700569585813</c:v>
                </c:pt>
                <c:pt idx="24">
                  <c:v>0.18957701640722988</c:v>
                </c:pt>
                <c:pt idx="25">
                  <c:v>0.18816553306117106</c:v>
                </c:pt>
                <c:pt idx="26">
                  <c:v>0.18598111959195157</c:v>
                </c:pt>
                <c:pt idx="27">
                  <c:v>0.18280882796773851</c:v>
                </c:pt>
                <c:pt idx="28">
                  <c:v>0.17923936236648089</c:v>
                </c:pt>
                <c:pt idx="29">
                  <c:v>0.17584343294224178</c:v>
                </c:pt>
                <c:pt idx="30">
                  <c:v>0.17305065298280159</c:v>
                </c:pt>
                <c:pt idx="31">
                  <c:v>0.17073853589691362</c:v>
                </c:pt>
              </c:numCache>
            </c:numRef>
          </c:val>
          <c:smooth val="0"/>
          <c:extLst>
            <c:ext xmlns:c16="http://schemas.microsoft.com/office/drawing/2014/chart" uri="{C3380CC4-5D6E-409C-BE32-E72D297353CC}">
              <c16:uniqueId val="{00000000-5126-4C5A-A64E-FC3EAC89C944}"/>
            </c:ext>
          </c:extLst>
        </c:ser>
        <c:ser>
          <c:idx val="1"/>
          <c:order val="1"/>
          <c:tx>
            <c:strRef>
              <c:f>Scenarios!$U$4</c:f>
              <c:strCache>
                <c:ptCount val="1"/>
                <c:pt idx="0">
                  <c:v>Inflation victory</c:v>
                </c:pt>
              </c:strCache>
            </c:strRef>
          </c:tx>
          <c:spPr>
            <a:ln w="31750" cap="rnd">
              <a:solidFill>
                <a:srgbClr val="D1A21E"/>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Scenarios!$U$33:$U$64</c:f>
              <c:numCache>
                <c:formatCode>0.00</c:formatCode>
                <c:ptCount val="32"/>
                <c:pt idx="0">
                  <c:v>9.4717668488160295E-2</c:v>
                </c:pt>
                <c:pt idx="1">
                  <c:v>0.10756608933454875</c:v>
                </c:pt>
                <c:pt idx="2">
                  <c:v>0.11668185961713765</c:v>
                </c:pt>
                <c:pt idx="3">
                  <c:v>9.9634369287020116E-2</c:v>
                </c:pt>
                <c:pt idx="4">
                  <c:v>0.11580882352941177</c:v>
                </c:pt>
                <c:pt idx="5">
                  <c:v>0.11265004616805172</c:v>
                </c:pt>
                <c:pt idx="6">
                  <c:v>0.10399257195914578</c:v>
                </c:pt>
                <c:pt idx="7">
                  <c:v>0.10976744186046511</c:v>
                </c:pt>
                <c:pt idx="8">
                  <c:v>0.1431107063535578</c:v>
                </c:pt>
                <c:pt idx="9">
                  <c:v>0.15684309194346222</c:v>
                </c:pt>
                <c:pt idx="10">
                  <c:v>0.15763714895597844</c:v>
                </c:pt>
                <c:pt idx="11">
                  <c:v>0.16118688334139333</c:v>
                </c:pt>
                <c:pt idx="12">
                  <c:v>0.16571163281812479</c:v>
                </c:pt>
                <c:pt idx="13">
                  <c:v>0.16704514350989266</c:v>
                </c:pt>
                <c:pt idx="14">
                  <c:v>0.16748424954473251</c:v>
                </c:pt>
                <c:pt idx="15">
                  <c:v>0.16676843159955607</c:v>
                </c:pt>
                <c:pt idx="16">
                  <c:v>0.16568180579693068</c:v>
                </c:pt>
                <c:pt idx="17">
                  <c:v>0.16368629838956511</c:v>
                </c:pt>
                <c:pt idx="18">
                  <c:v>0.1608013563080809</c:v>
                </c:pt>
                <c:pt idx="19">
                  <c:v>0.15890058528849635</c:v>
                </c:pt>
                <c:pt idx="20">
                  <c:v>0.15761979867031231</c:v>
                </c:pt>
                <c:pt idx="21">
                  <c:v>0.15673044989150758</c:v>
                </c:pt>
                <c:pt idx="22">
                  <c:v>0.1560248715077068</c:v>
                </c:pt>
                <c:pt idx="23">
                  <c:v>0.15550863675847429</c:v>
                </c:pt>
                <c:pt idx="24">
                  <c:v>0.15527774329138533</c:v>
                </c:pt>
                <c:pt idx="25">
                  <c:v>0.15538628258585654</c:v>
                </c:pt>
                <c:pt idx="26">
                  <c:v>0.15530940889247885</c:v>
                </c:pt>
                <c:pt idx="27">
                  <c:v>0.15494468245545187</c:v>
                </c:pt>
                <c:pt idx="28">
                  <c:v>0.15474493211138041</c:v>
                </c:pt>
                <c:pt idx="29">
                  <c:v>0.15472384622266644</c:v>
                </c:pt>
                <c:pt idx="30">
                  <c:v>0.15487230488354065</c:v>
                </c:pt>
                <c:pt idx="31">
                  <c:v>0.15516594357936325</c:v>
                </c:pt>
              </c:numCache>
            </c:numRef>
          </c:val>
          <c:smooth val="0"/>
          <c:extLst>
            <c:ext xmlns:c16="http://schemas.microsoft.com/office/drawing/2014/chart" uri="{C3380CC4-5D6E-409C-BE32-E72D297353CC}">
              <c16:uniqueId val="{00000001-5126-4C5A-A64E-FC3EAC89C944}"/>
            </c:ext>
          </c:extLst>
        </c:ser>
        <c:ser>
          <c:idx val="2"/>
          <c:order val="2"/>
          <c:tx>
            <c:strRef>
              <c:f>Scenarios!$V$4</c:f>
              <c:strCache>
                <c:ptCount val="1"/>
                <c:pt idx="0">
                  <c:v>Middle-East escalation</c:v>
                </c:pt>
              </c:strCache>
            </c:strRef>
          </c:tx>
          <c:spPr>
            <a:ln w="31750" cap="rnd">
              <a:solidFill>
                <a:srgbClr val="7B7C77"/>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Scenarios!$V$33:$V$64</c:f>
              <c:numCache>
                <c:formatCode>0.00</c:formatCode>
                <c:ptCount val="32"/>
              </c:numCache>
            </c:numRef>
          </c:val>
          <c:smooth val="0"/>
          <c:extLst>
            <c:ext xmlns:c16="http://schemas.microsoft.com/office/drawing/2014/chart" uri="{C3380CC4-5D6E-409C-BE32-E72D297353CC}">
              <c16:uniqueId val="{00000002-5126-4C5A-A64E-FC3EAC89C944}"/>
            </c:ext>
          </c:extLst>
        </c:ser>
        <c:ser>
          <c:idx val="3"/>
          <c:order val="3"/>
          <c:tx>
            <c:strRef>
              <c:f>Scenarios!$W$4</c:f>
              <c:strCache>
                <c:ptCount val="1"/>
                <c:pt idx="0">
                  <c:v>Baseline</c:v>
                </c:pt>
              </c:strCache>
            </c:strRef>
          </c:tx>
          <c:spPr>
            <a:ln w="31750" cap="rnd">
              <a:solidFill>
                <a:srgbClr val="BD1B21"/>
              </a:solidFill>
              <a:prstDash val="solid"/>
              <a:round/>
            </a:ln>
            <a:effectLst/>
          </c:spPr>
          <c:marker>
            <c:symbol val="none"/>
          </c:marker>
          <c:cat>
            <c:numRef>
              <c:f>Scenarios!$A$33:$A$64</c:f>
              <c:numCache>
                <c:formatCode>m/d/yyyy</c:formatCode>
                <c:ptCount val="3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pt idx="12">
                  <c:v>45689</c:v>
                </c:pt>
                <c:pt idx="13">
                  <c:v>45778</c:v>
                </c:pt>
                <c:pt idx="14">
                  <c:v>45870</c:v>
                </c:pt>
                <c:pt idx="15">
                  <c:v>45962</c:v>
                </c:pt>
                <c:pt idx="16">
                  <c:v>46054</c:v>
                </c:pt>
                <c:pt idx="17">
                  <c:v>46143</c:v>
                </c:pt>
                <c:pt idx="18">
                  <c:v>46235</c:v>
                </c:pt>
                <c:pt idx="19">
                  <c:v>46327</c:v>
                </c:pt>
                <c:pt idx="20">
                  <c:v>46419</c:v>
                </c:pt>
                <c:pt idx="21">
                  <c:v>46508</c:v>
                </c:pt>
                <c:pt idx="22">
                  <c:v>46600</c:v>
                </c:pt>
                <c:pt idx="23">
                  <c:v>46692</c:v>
                </c:pt>
                <c:pt idx="24">
                  <c:v>46784</c:v>
                </c:pt>
                <c:pt idx="25">
                  <c:v>46874</c:v>
                </c:pt>
                <c:pt idx="26">
                  <c:v>46966</c:v>
                </c:pt>
                <c:pt idx="27">
                  <c:v>47058</c:v>
                </c:pt>
                <c:pt idx="28">
                  <c:v>47150</c:v>
                </c:pt>
                <c:pt idx="29">
                  <c:v>47239</c:v>
                </c:pt>
                <c:pt idx="30">
                  <c:v>47331</c:v>
                </c:pt>
                <c:pt idx="31">
                  <c:v>47423</c:v>
                </c:pt>
              </c:numCache>
            </c:numRef>
          </c:cat>
          <c:val>
            <c:numRef>
              <c:f>Scenarios!$W$33:$W$64</c:f>
              <c:numCache>
                <c:formatCode>0.00</c:formatCode>
                <c:ptCount val="32"/>
                <c:pt idx="0">
                  <c:v>9.4717668488160295E-2</c:v>
                </c:pt>
                <c:pt idx="1">
                  <c:v>0.10756608933454875</c:v>
                </c:pt>
                <c:pt idx="2">
                  <c:v>0.11668185961713765</c:v>
                </c:pt>
                <c:pt idx="3">
                  <c:v>9.9634369287020116E-2</c:v>
                </c:pt>
                <c:pt idx="4">
                  <c:v>0.11580882352941177</c:v>
                </c:pt>
                <c:pt idx="5">
                  <c:v>0.11265004616805172</c:v>
                </c:pt>
                <c:pt idx="6">
                  <c:v>0.10399257195914578</c:v>
                </c:pt>
                <c:pt idx="7">
                  <c:v>0.10976744186046511</c:v>
                </c:pt>
                <c:pt idx="8">
                  <c:v>0.1431107063535578</c:v>
                </c:pt>
                <c:pt idx="9">
                  <c:v>0.15684309194346222</c:v>
                </c:pt>
                <c:pt idx="10">
                  <c:v>0.15763714895597844</c:v>
                </c:pt>
                <c:pt idx="11">
                  <c:v>0.16179204117820356</c:v>
                </c:pt>
                <c:pt idx="12">
                  <c:v>0.16511357600143622</c:v>
                </c:pt>
                <c:pt idx="13">
                  <c:v>0.1661273955283471</c:v>
                </c:pt>
                <c:pt idx="14">
                  <c:v>0.16697300884506505</c:v>
                </c:pt>
                <c:pt idx="15">
                  <c:v>0.16714988625428159</c:v>
                </c:pt>
                <c:pt idx="16">
                  <c:v>0.16717346239948158</c:v>
                </c:pt>
                <c:pt idx="17">
                  <c:v>0.16706379881007419</c:v>
                </c:pt>
                <c:pt idx="18">
                  <c:v>0.16678440429289498</c:v>
                </c:pt>
                <c:pt idx="19">
                  <c:v>0.16672912188392314</c:v>
                </c:pt>
                <c:pt idx="20">
                  <c:v>0.16662050077029614</c:v>
                </c:pt>
                <c:pt idx="21">
                  <c:v>0.16639112464650857</c:v>
                </c:pt>
                <c:pt idx="22">
                  <c:v>0.16581762719847096</c:v>
                </c:pt>
                <c:pt idx="23">
                  <c:v>0.16494636377474337</c:v>
                </c:pt>
                <c:pt idx="24">
                  <c:v>0.16367809207927461</c:v>
                </c:pt>
                <c:pt idx="25">
                  <c:v>0.16275587917740592</c:v>
                </c:pt>
                <c:pt idx="26">
                  <c:v>0.16187524391240027</c:v>
                </c:pt>
                <c:pt idx="27">
                  <c:v>0.16079482887225077</c:v>
                </c:pt>
                <c:pt idx="28">
                  <c:v>0.15994996823236174</c:v>
                </c:pt>
                <c:pt idx="29">
                  <c:v>0.15935804713883822</c:v>
                </c:pt>
                <c:pt idx="30">
                  <c:v>0.15894082408225479</c:v>
                </c:pt>
                <c:pt idx="31">
                  <c:v>0.15858178757275185</c:v>
                </c:pt>
              </c:numCache>
            </c:numRef>
          </c:val>
          <c:smooth val="0"/>
          <c:extLst>
            <c:ext xmlns:c16="http://schemas.microsoft.com/office/drawing/2014/chart" uri="{C3380CC4-5D6E-409C-BE32-E72D297353CC}">
              <c16:uniqueId val="{00000003-5126-4C5A-A64E-FC3EAC89C944}"/>
            </c:ext>
          </c:extLst>
        </c:ser>
        <c:dLbls>
          <c:showLegendKey val="0"/>
          <c:showVal val="0"/>
          <c:showCatName val="0"/>
          <c:showSerName val="0"/>
          <c:showPercent val="0"/>
          <c:showBubbleSize val="0"/>
        </c:dLbls>
        <c:smooth val="0"/>
        <c:axId val="167577887"/>
        <c:axId val="167548127"/>
      </c:lineChart>
      <c:dateAx>
        <c:axId val="16757788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548127"/>
        <c:crosses val="autoZero"/>
        <c:auto val="1"/>
        <c:lblOffset val="100"/>
        <c:baseTimeUnit val="months"/>
        <c:majorUnit val="12"/>
        <c:majorTimeUnit val="months"/>
      </c:dateAx>
      <c:valAx>
        <c:axId val="167548127"/>
        <c:scaling>
          <c:orientation val="minMax"/>
        </c:scaling>
        <c:delete val="0"/>
        <c:axPos val="l"/>
        <c:numFmt formatCode="0.00" sourceLinked="1"/>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577887"/>
        <c:crosses val="autoZero"/>
        <c:crossBetween val="between"/>
      </c:valAx>
      <c:spPr>
        <a:noFill/>
        <a:ln>
          <a:noFill/>
        </a:ln>
        <a:effectLst/>
      </c:spPr>
    </c:plotArea>
    <c:legend>
      <c:legendPos val="b"/>
      <c:layout>
        <c:manualLayout>
          <c:xMode val="edge"/>
          <c:yMode val="edge"/>
          <c:x val="0.52267519276928487"/>
          <c:y val="0.48777294744567901"/>
          <c:w val="0.43485940954887248"/>
          <c:h val="0.3767670295664286"/>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b="1">
                <a:solidFill>
                  <a:srgbClr val="495057"/>
                </a:solidFill>
              </a:rPr>
              <a:t>UK:</a:t>
            </a:r>
            <a:r>
              <a:rPr lang="en-GB" b="1" baseline="0">
                <a:solidFill>
                  <a:srgbClr val="495057"/>
                </a:solidFill>
              </a:rPr>
              <a:t> Arrears scenarios</a:t>
            </a:r>
            <a:endParaRPr lang="en-GB" b="1">
              <a:solidFill>
                <a:srgbClr val="495057"/>
              </a:solidFill>
            </a:endParaRPr>
          </a:p>
        </c:rich>
      </c:tx>
      <c:layout>
        <c:manualLayout>
          <c:xMode val="edge"/>
          <c:yMode val="edge"/>
          <c:x val="1.1118832522585128E-2"/>
          <c:y val="1.84757505773672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7.3692694663167108E-2"/>
          <c:y val="0.16928062192917928"/>
          <c:w val="0.9119292340365851"/>
          <c:h val="0.70355842966229476"/>
        </c:manualLayout>
      </c:layout>
      <c:lineChart>
        <c:grouping val="standard"/>
        <c:varyColors val="0"/>
        <c:ser>
          <c:idx val="0"/>
          <c:order val="0"/>
          <c:tx>
            <c:strRef>
              <c:f>Scenarios!$H$4</c:f>
              <c:strCache>
                <c:ptCount val="1"/>
                <c:pt idx="0">
                  <c:v>Higher for longer</c:v>
                </c:pt>
              </c:strCache>
            </c:strRef>
          </c:tx>
          <c:spPr>
            <a:ln w="31750" cap="rnd">
              <a:solidFill>
                <a:srgbClr val="001E60"/>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Scenarios!$H$37:$H$56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9.8742589905929741</c:v>
                </c:pt>
                <c:pt idx="8">
                  <c:v>9.9325792755492799</c:v>
                </c:pt>
                <c:pt idx="9">
                  <c:v>9.8528175184100792</c:v>
                </c:pt>
                <c:pt idx="10">
                  <c:v>10.011425021851917</c:v>
                </c:pt>
                <c:pt idx="11">
                  <c:v>10.304573057197318</c:v>
                </c:pt>
                <c:pt idx="12">
                  <c:v>10.705450731243925</c:v>
                </c:pt>
                <c:pt idx="13">
                  <c:v>11.10373476401398</c:v>
                </c:pt>
                <c:pt idx="14">
                  <c:v>11.39006203255286</c:v>
                </c:pt>
                <c:pt idx="15">
                  <c:v>11.534789328224472</c:v>
                </c:pt>
                <c:pt idx="16">
                  <c:v>11.534218083056505</c:v>
                </c:pt>
                <c:pt idx="17">
                  <c:v>11.460786629204652</c:v>
                </c:pt>
                <c:pt idx="18">
                  <c:v>11.334400611176981</c:v>
                </c:pt>
                <c:pt idx="19">
                  <c:v>11.169065538372076</c:v>
                </c:pt>
              </c:numCache>
            </c:numRef>
          </c:val>
          <c:smooth val="0"/>
          <c:extLst>
            <c:ext xmlns:c16="http://schemas.microsoft.com/office/drawing/2014/chart" uri="{C3380CC4-5D6E-409C-BE32-E72D297353CC}">
              <c16:uniqueId val="{00000000-EB1E-4A88-9651-B2AE8611AA35}"/>
            </c:ext>
          </c:extLst>
        </c:ser>
        <c:ser>
          <c:idx val="1"/>
          <c:order val="1"/>
          <c:tx>
            <c:strRef>
              <c:f>Scenarios!$I$4</c:f>
              <c:strCache>
                <c:ptCount val="1"/>
                <c:pt idx="0">
                  <c:v>Inflation victory</c:v>
                </c:pt>
              </c:strCache>
            </c:strRef>
          </c:tx>
          <c:spPr>
            <a:ln w="31750" cap="rnd">
              <a:solidFill>
                <a:srgbClr val="D1A21E"/>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Scenarios!$I$37:$I$56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9.9206281047168545</c:v>
                </c:pt>
                <c:pt idx="8">
                  <c:v>10.090968149117435</c:v>
                </c:pt>
                <c:pt idx="9">
                  <c:v>9.9819357569573839</c:v>
                </c:pt>
                <c:pt idx="10">
                  <c:v>9.8188101850698093</c:v>
                </c:pt>
                <c:pt idx="11">
                  <c:v>9.5716745508242411</c:v>
                </c:pt>
                <c:pt idx="12">
                  <c:v>9.3145048455035511</c:v>
                </c:pt>
                <c:pt idx="13">
                  <c:v>8.9900212138787303</c:v>
                </c:pt>
                <c:pt idx="14">
                  <c:v>8.5970178846146794</c:v>
                </c:pt>
                <c:pt idx="15">
                  <c:v>8.3190083553714089</c:v>
                </c:pt>
                <c:pt idx="16">
                  <c:v>8.1166566126925392</c:v>
                </c:pt>
                <c:pt idx="17">
                  <c:v>7.9648528543460015</c:v>
                </c:pt>
                <c:pt idx="18">
                  <c:v>7.8410158717988745</c:v>
                </c:pt>
                <c:pt idx="19">
                  <c:v>7.744192257315337</c:v>
                </c:pt>
              </c:numCache>
            </c:numRef>
          </c:val>
          <c:smooth val="0"/>
          <c:extLst>
            <c:ext xmlns:c16="http://schemas.microsoft.com/office/drawing/2014/chart" uri="{C3380CC4-5D6E-409C-BE32-E72D297353CC}">
              <c16:uniqueId val="{00000001-EB1E-4A88-9651-B2AE8611AA35}"/>
            </c:ext>
          </c:extLst>
        </c:ser>
        <c:ser>
          <c:idx val="2"/>
          <c:order val="2"/>
          <c:tx>
            <c:strRef>
              <c:f>Scenarios!$J$4</c:f>
              <c:strCache>
                <c:ptCount val="1"/>
                <c:pt idx="0">
                  <c:v>Middle-East escalation</c:v>
                </c:pt>
              </c:strCache>
            </c:strRef>
          </c:tx>
          <c:spPr>
            <a:ln w="31750" cap="rnd">
              <a:solidFill>
                <a:srgbClr val="7B7C77"/>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Scenarios!$J$37:$J$56</c:f>
              <c:numCache>
                <c:formatCode>0.00</c:formatCode>
                <c:ptCount val="20"/>
              </c:numCache>
            </c:numRef>
          </c:val>
          <c:smooth val="0"/>
          <c:extLst>
            <c:ext xmlns:c16="http://schemas.microsoft.com/office/drawing/2014/chart" uri="{C3380CC4-5D6E-409C-BE32-E72D297353CC}">
              <c16:uniqueId val="{00000002-EB1E-4A88-9651-B2AE8611AA35}"/>
            </c:ext>
          </c:extLst>
        </c:ser>
        <c:ser>
          <c:idx val="3"/>
          <c:order val="3"/>
          <c:tx>
            <c:strRef>
              <c:f>Scenarios!$K$4</c:f>
              <c:strCache>
                <c:ptCount val="1"/>
                <c:pt idx="0">
                  <c:v>Baseline</c:v>
                </c:pt>
              </c:strCache>
            </c:strRef>
          </c:tx>
          <c:spPr>
            <a:ln w="31750" cap="rnd">
              <a:solidFill>
                <a:srgbClr val="BD1B21"/>
              </a:solidFill>
              <a:prstDash val="solid"/>
              <a:round/>
            </a:ln>
            <a:effectLst/>
          </c:spPr>
          <c:marker>
            <c:symbol val="none"/>
          </c:marker>
          <c:cat>
            <c:numRef>
              <c:f>Scenarios!$A$37:$A$56</c:f>
              <c:numCache>
                <c:formatCode>m/d/yyyy</c:formatCode>
                <c:ptCount val="20"/>
                <c:pt idx="0">
                  <c:v>44958</c:v>
                </c:pt>
                <c:pt idx="1">
                  <c:v>45047</c:v>
                </c:pt>
                <c:pt idx="2">
                  <c:v>45139</c:v>
                </c:pt>
                <c:pt idx="3">
                  <c:v>45231</c:v>
                </c:pt>
                <c:pt idx="4">
                  <c:v>45323</c:v>
                </c:pt>
                <c:pt idx="5">
                  <c:v>45413</c:v>
                </c:pt>
                <c:pt idx="6">
                  <c:v>45505</c:v>
                </c:pt>
                <c:pt idx="7">
                  <c:v>45597</c:v>
                </c:pt>
                <c:pt idx="8">
                  <c:v>45689</c:v>
                </c:pt>
                <c:pt idx="9">
                  <c:v>45778</c:v>
                </c:pt>
                <c:pt idx="10">
                  <c:v>45870</c:v>
                </c:pt>
                <c:pt idx="11">
                  <c:v>45962</c:v>
                </c:pt>
                <c:pt idx="12">
                  <c:v>46054</c:v>
                </c:pt>
                <c:pt idx="13">
                  <c:v>46143</c:v>
                </c:pt>
                <c:pt idx="14">
                  <c:v>46235</c:v>
                </c:pt>
                <c:pt idx="15">
                  <c:v>46327</c:v>
                </c:pt>
                <c:pt idx="16">
                  <c:v>46419</c:v>
                </c:pt>
                <c:pt idx="17">
                  <c:v>46508</c:v>
                </c:pt>
                <c:pt idx="18">
                  <c:v>46600</c:v>
                </c:pt>
                <c:pt idx="19">
                  <c:v>46692</c:v>
                </c:pt>
              </c:numCache>
            </c:numRef>
          </c:cat>
          <c:val>
            <c:numRef>
              <c:f>Scenarios!$K$37:$K$56</c:f>
              <c:numCache>
                <c:formatCode>0.00</c:formatCode>
                <c:ptCount val="20"/>
                <c:pt idx="0">
                  <c:v>7.6875</c:v>
                </c:pt>
                <c:pt idx="1">
                  <c:v>8.3878116343490294</c:v>
                </c:pt>
                <c:pt idx="2">
                  <c:v>9.0928505106778079</c:v>
                </c:pt>
                <c:pt idx="3">
                  <c:v>9.9776744186046518</c:v>
                </c:pt>
                <c:pt idx="4">
                  <c:v>10.214758988560437</c:v>
                </c:pt>
                <c:pt idx="5">
                  <c:v>10.177167729301816</c:v>
                </c:pt>
                <c:pt idx="6">
                  <c:v>9.8875583489270458</c:v>
                </c:pt>
                <c:pt idx="7">
                  <c:v>9.9799797295920172</c:v>
                </c:pt>
                <c:pt idx="8">
                  <c:v>10.031056877765829</c:v>
                </c:pt>
                <c:pt idx="9">
                  <c:v>9.8914341377576669</c:v>
                </c:pt>
                <c:pt idx="10">
                  <c:v>9.7696388042040585</c:v>
                </c:pt>
                <c:pt idx="11">
                  <c:v>9.6114118111194262</c:v>
                </c:pt>
                <c:pt idx="12">
                  <c:v>9.4640029897787858</c:v>
                </c:pt>
                <c:pt idx="13">
                  <c:v>9.3256413108118181</c:v>
                </c:pt>
                <c:pt idx="14">
                  <c:v>9.1894645630551075</c:v>
                </c:pt>
                <c:pt idx="15">
                  <c:v>9.0918797523180093</c:v>
                </c:pt>
                <c:pt idx="16">
                  <c:v>9.0027580537825056</c:v>
                </c:pt>
                <c:pt idx="17">
                  <c:v>8.9133523324491861</c:v>
                </c:pt>
                <c:pt idx="18">
                  <c:v>8.7996496867900511</c:v>
                </c:pt>
                <c:pt idx="19">
                  <c:v>8.6648649683305194</c:v>
                </c:pt>
              </c:numCache>
            </c:numRef>
          </c:val>
          <c:smooth val="0"/>
          <c:extLst>
            <c:ext xmlns:c16="http://schemas.microsoft.com/office/drawing/2014/chart" uri="{C3380CC4-5D6E-409C-BE32-E72D297353CC}">
              <c16:uniqueId val="{00000003-EB1E-4A88-9651-B2AE8611AA35}"/>
            </c:ext>
          </c:extLst>
        </c:ser>
        <c:dLbls>
          <c:showLegendKey val="0"/>
          <c:showVal val="0"/>
          <c:showCatName val="0"/>
          <c:showSerName val="0"/>
          <c:showPercent val="0"/>
          <c:showBubbleSize val="0"/>
        </c:dLbls>
        <c:smooth val="0"/>
        <c:axId val="167263807"/>
        <c:axId val="167269087"/>
      </c:lineChart>
      <c:dateAx>
        <c:axId val="167263807"/>
        <c:scaling>
          <c:orientation val="minMax"/>
        </c:scaling>
        <c:delete val="0"/>
        <c:axPos val="b"/>
        <c:numFmt formatCode="yyyy"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9087"/>
        <c:crosses val="autoZero"/>
        <c:auto val="1"/>
        <c:lblOffset val="100"/>
        <c:baseTimeUnit val="months"/>
        <c:majorUnit val="12"/>
        <c:majorTimeUnit val="months"/>
      </c:dateAx>
      <c:valAx>
        <c:axId val="167269087"/>
        <c:scaling>
          <c:orientation val="minMax"/>
          <c:min val="6"/>
        </c:scaling>
        <c:delete val="0"/>
        <c:axPos val="l"/>
        <c:numFmt formatCode="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67263807"/>
        <c:crosses val="autoZero"/>
        <c:crossBetween val="between"/>
      </c:valAx>
      <c:spPr>
        <a:noFill/>
        <a:ln>
          <a:noFill/>
        </a:ln>
        <a:effectLst/>
      </c:spPr>
    </c:plotArea>
    <c:legend>
      <c:legendPos val="b"/>
      <c:layout>
        <c:manualLayout>
          <c:xMode val="edge"/>
          <c:yMode val="edge"/>
          <c:x val="0.27230682097264897"/>
          <c:y val="2.8237693400993281E-2"/>
          <c:w val="0.51416350486424711"/>
          <c:h val="0.2153911972314509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userShapes r:id="rId3"/>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'Chart data'!$AT$24:$AT$115</c:f>
              <c:numCache>
                <c:formatCode>General</c:formatCode>
                <c:ptCount val="92"/>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pt idx="88">
                  <c:v>2027</c:v>
                </c:pt>
              </c:numCache>
            </c:numRef>
          </c:cat>
          <c:val>
            <c:numRef>
              <c:f>'Chart data'!$AU$24:$AU$115</c:f>
              <c:numCache>
                <c:formatCode>0.00</c:formatCode>
                <c:ptCount val="92"/>
                <c:pt idx="0">
                  <c:v>9.7189695550351285</c:v>
                </c:pt>
                <c:pt idx="1">
                  <c:v>10.331687884298953</c:v>
                </c:pt>
                <c:pt idx="2">
                  <c:v>10.306250269966739</c:v>
                </c:pt>
                <c:pt idx="3">
                  <c:v>10.280937607721475</c:v>
                </c:pt>
                <c:pt idx="4">
                  <c:v>10.182599355531686</c:v>
                </c:pt>
                <c:pt idx="5">
                  <c:v>10.084825636192271</c:v>
                </c:pt>
                <c:pt idx="6">
                  <c:v>9.8535001922009151</c:v>
                </c:pt>
                <c:pt idx="7">
                  <c:v>9.6235734968489179</c:v>
                </c:pt>
                <c:pt idx="8">
                  <c:v>9.9329883789973703</c:v>
                </c:pt>
                <c:pt idx="9">
                  <c:v>10.239945927678269</c:v>
                </c:pt>
                <c:pt idx="10">
                  <c:v>10.596838278806322</c:v>
                </c:pt>
                <c:pt idx="11">
                  <c:v>10.954153273557774</c:v>
                </c:pt>
                <c:pt idx="12">
                  <c:v>10.791061262639138</c:v>
                </c:pt>
                <c:pt idx="13">
                  <c:v>11.902530459231489</c:v>
                </c:pt>
                <c:pt idx="14">
                  <c:v>12.897707834416696</c:v>
                </c:pt>
                <c:pt idx="15">
                  <c:v>15.650981400531412</c:v>
                </c:pt>
                <c:pt idx="16">
                  <c:v>18.142473816324763</c:v>
                </c:pt>
                <c:pt idx="17">
                  <c:v>18.753791489730482</c:v>
                </c:pt>
                <c:pt idx="18">
                  <c:v>17.978308026030366</c:v>
                </c:pt>
                <c:pt idx="19">
                  <c:v>17.350486787204449</c:v>
                </c:pt>
                <c:pt idx="20">
                  <c:v>17.097363612633778</c:v>
                </c:pt>
                <c:pt idx="21">
                  <c:v>16.143068488382212</c:v>
                </c:pt>
                <c:pt idx="22">
                  <c:v>15.662020905923345</c:v>
                </c:pt>
                <c:pt idx="23">
                  <c:v>15.316257187663357</c:v>
                </c:pt>
                <c:pt idx="24">
                  <c:v>15.00785751702462</c:v>
                </c:pt>
                <c:pt idx="25">
                  <c:v>14.794089359097665</c:v>
                </c:pt>
                <c:pt idx="26">
                  <c:v>14.483483746604751</c:v>
                </c:pt>
                <c:pt idx="27">
                  <c:v>14.177793394237527</c:v>
                </c:pt>
                <c:pt idx="28">
                  <c:v>13.976983220592111</c:v>
                </c:pt>
                <c:pt idx="29">
                  <c:v>13.965153115100316</c:v>
                </c:pt>
                <c:pt idx="30">
                  <c:v>14.041126114199981</c:v>
                </c:pt>
                <c:pt idx="31">
                  <c:v>13.993264799716412</c:v>
                </c:pt>
                <c:pt idx="32">
                  <c:v>14.181624311355963</c:v>
                </c:pt>
                <c:pt idx="33">
                  <c:v>13.788499198860602</c:v>
                </c:pt>
                <c:pt idx="34">
                  <c:v>13.329764453961456</c:v>
                </c:pt>
                <c:pt idx="35">
                  <c:v>12.926872876810299</c:v>
                </c:pt>
                <c:pt idx="36">
                  <c:v>12.375749977612607</c:v>
                </c:pt>
                <c:pt idx="37">
                  <c:v>11.513503877350921</c:v>
                </c:pt>
                <c:pt idx="38">
                  <c:v>10.909497007057983</c:v>
                </c:pt>
                <c:pt idx="39">
                  <c:v>10.264668939529875</c:v>
                </c:pt>
                <c:pt idx="40">
                  <c:v>10.000899442345746</c:v>
                </c:pt>
                <c:pt idx="41">
                  <c:v>9.6066606660666078</c:v>
                </c:pt>
                <c:pt idx="42">
                  <c:v>9.4482448244824475</c:v>
                </c:pt>
                <c:pt idx="43">
                  <c:v>9.1395139513951396</c:v>
                </c:pt>
                <c:pt idx="44">
                  <c:v>8.596223021582734</c:v>
                </c:pt>
                <c:pt idx="45">
                  <c:v>8.4061371841155239</c:v>
                </c:pt>
                <c:pt idx="46">
                  <c:v>8.3835740072202167</c:v>
                </c:pt>
                <c:pt idx="47">
                  <c:v>8.4444444444444446</c:v>
                </c:pt>
                <c:pt idx="48">
                  <c:v>8.1969286359530251</c:v>
                </c:pt>
                <c:pt idx="49">
                  <c:v>8.0018132366273811</c:v>
                </c:pt>
                <c:pt idx="50">
                  <c:v>7.870471014492753</c:v>
                </c:pt>
                <c:pt idx="51">
                  <c:v>7.8145454545454545</c:v>
                </c:pt>
                <c:pt idx="52">
                  <c:v>7.6727438468550595</c:v>
                </c:pt>
                <c:pt idx="53">
                  <c:v>7.5369188696444862</c:v>
                </c:pt>
                <c:pt idx="54">
                  <c:v>7.6268248175182487</c:v>
                </c:pt>
                <c:pt idx="55">
                  <c:v>8.2268984446477589</c:v>
                </c:pt>
                <c:pt idx="56">
                  <c:v>7.9112534309240621</c:v>
                </c:pt>
                <c:pt idx="57">
                  <c:v>7.8510054844606953</c:v>
                </c:pt>
                <c:pt idx="58">
                  <c:v>7.4542124542124553</c:v>
                </c:pt>
                <c:pt idx="59">
                  <c:v>7.3531021897810218</c:v>
                </c:pt>
                <c:pt idx="60">
                  <c:v>7.5082116788321169</c:v>
                </c:pt>
                <c:pt idx="61">
                  <c:v>7.8234217749313819</c:v>
                </c:pt>
                <c:pt idx="62">
                  <c:v>7.8792314730100639</c:v>
                </c:pt>
                <c:pt idx="63">
                  <c:v>8.1487226277372251</c:v>
                </c:pt>
                <c:pt idx="64">
                  <c:v>8.214025500910747</c:v>
                </c:pt>
                <c:pt idx="65">
                  <c:v>8.0508628519527718</c:v>
                </c:pt>
                <c:pt idx="66">
                  <c:v>7.8328792007266115</c:v>
                </c:pt>
                <c:pt idx="67">
                  <c:v>7.7934485896269337</c:v>
                </c:pt>
                <c:pt idx="68">
                  <c:v>7.4289617486338795</c:v>
                </c:pt>
                <c:pt idx="69">
                  <c:v>7.350957155879672</c:v>
                </c:pt>
                <c:pt idx="70">
                  <c:v>7.3090246125797638</c:v>
                </c:pt>
                <c:pt idx="71">
                  <c:v>7.4259597806215716</c:v>
                </c:pt>
                <c:pt idx="72">
                  <c:v>7.6875</c:v>
                </c:pt>
                <c:pt idx="73">
                  <c:v>8.3878116343490294</c:v>
                </c:pt>
                <c:pt idx="74">
                  <c:v>9.0928505106778079</c:v>
                </c:pt>
                <c:pt idx="75">
                  <c:v>9.9776744186046518</c:v>
                </c:pt>
                <c:pt idx="76">
                  <c:v>10.214758988560437</c:v>
                </c:pt>
                <c:pt idx="77">
                  <c:v>10.177167729301816</c:v>
                </c:pt>
                <c:pt idx="78">
                  <c:v>9.8875583489270458</c:v>
                </c:pt>
                <c:pt idx="79">
                  <c:v>9.9799797295920172</c:v>
                </c:pt>
                <c:pt idx="80">
                  <c:v>10.031056877765829</c:v>
                </c:pt>
                <c:pt idx="81">
                  <c:v>9.8914341377576669</c:v>
                </c:pt>
                <c:pt idx="82">
                  <c:v>9.7696388042040585</c:v>
                </c:pt>
                <c:pt idx="83">
                  <c:v>9.6114118111194262</c:v>
                </c:pt>
                <c:pt idx="84">
                  <c:v>9.4640029897787858</c:v>
                </c:pt>
                <c:pt idx="85">
                  <c:v>9.3256413108118181</c:v>
                </c:pt>
                <c:pt idx="86">
                  <c:v>9.1894645630551075</c:v>
                </c:pt>
                <c:pt idx="87">
                  <c:v>9.0918797523180093</c:v>
                </c:pt>
                <c:pt idx="88">
                  <c:v>9.0027580537825056</c:v>
                </c:pt>
                <c:pt idx="89">
                  <c:v>8.9133523324491861</c:v>
                </c:pt>
                <c:pt idx="90">
                  <c:v>8.7996496867900511</c:v>
                </c:pt>
                <c:pt idx="91">
                  <c:v>8.6648649683305194</c:v>
                </c:pt>
              </c:numCache>
            </c:numRef>
          </c:val>
          <c:smooth val="0"/>
          <c:extLst>
            <c:ext xmlns:c16="http://schemas.microsoft.com/office/drawing/2014/chart" uri="{C3380CC4-5D6E-409C-BE32-E72D297353CC}">
              <c16:uniqueId val="{00000000-E8FD-4BA4-A069-7E23FA4174DA}"/>
            </c:ext>
          </c:extLst>
        </c:ser>
        <c:dLbls>
          <c:showLegendKey val="0"/>
          <c:showVal val="0"/>
          <c:showCatName val="0"/>
          <c:showSerName val="0"/>
          <c:showPercent val="0"/>
          <c:showBubbleSize val="0"/>
        </c:dLbls>
        <c:marker val="1"/>
        <c:smooth val="0"/>
        <c:axId val="466433232"/>
        <c:axId val="466426512"/>
      </c:lineChart>
      <c:lineChart>
        <c:grouping val="standard"/>
        <c:varyColors val="0"/>
        <c:ser>
          <c:idx val="1"/>
          <c:order val="1"/>
          <c:spPr>
            <a:ln w="28575" cap="rnd">
              <a:solidFill>
                <a:schemeClr val="accent2"/>
              </a:solidFill>
              <a:round/>
            </a:ln>
            <a:effectLst/>
          </c:spPr>
          <c:marker>
            <c:symbol val="none"/>
          </c:marker>
          <c:cat>
            <c:numRef>
              <c:f>'Chart data'!$AT$24:$AT$115</c:f>
              <c:numCache>
                <c:formatCode>General</c:formatCode>
                <c:ptCount val="92"/>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pt idx="88">
                  <c:v>2027</c:v>
                </c:pt>
              </c:numCache>
            </c:numRef>
          </c:cat>
          <c:val>
            <c:numRef>
              <c:f>'Chart data'!$AV$24:$AV$115</c:f>
              <c:numCache>
                <c:formatCode>0.00</c:formatCode>
                <c:ptCount val="92"/>
                <c:pt idx="0">
                  <c:v>8.1156678046974609</c:v>
                </c:pt>
                <c:pt idx="1">
                  <c:v>8.274896710541169</c:v>
                </c:pt>
                <c:pt idx="2">
                  <c:v>8.2429829879810264</c:v>
                </c:pt>
                <c:pt idx="3">
                  <c:v>8.26238253373843</c:v>
                </c:pt>
                <c:pt idx="4">
                  <c:v>8.2749674616613493</c:v>
                </c:pt>
                <c:pt idx="5">
                  <c:v>8.3905438738723195</c:v>
                </c:pt>
                <c:pt idx="6">
                  <c:v>8.5561791803452287</c:v>
                </c:pt>
                <c:pt idx="7">
                  <c:v>8.9230743315800769</c:v>
                </c:pt>
                <c:pt idx="8">
                  <c:v>9.2159548518989265</c:v>
                </c:pt>
                <c:pt idx="9">
                  <c:v>9.4986386715396502</c:v>
                </c:pt>
                <c:pt idx="10">
                  <c:v>9.7057004473931521</c:v>
                </c:pt>
                <c:pt idx="11">
                  <c:v>9.8537894568178164</c:v>
                </c:pt>
                <c:pt idx="12">
                  <c:v>9.9443822023047375</c:v>
                </c:pt>
                <c:pt idx="13">
                  <c:v>9.5408358222922338</c:v>
                </c:pt>
                <c:pt idx="14">
                  <c:v>9.7310398749022671</c:v>
                </c:pt>
                <c:pt idx="15">
                  <c:v>9.296692088365516</c:v>
                </c:pt>
                <c:pt idx="16">
                  <c:v>7.5258918296892974</c:v>
                </c:pt>
                <c:pt idx="17">
                  <c:v>6.7016754188547134</c:v>
                </c:pt>
                <c:pt idx="18">
                  <c:v>6.6654497885674306</c:v>
                </c:pt>
                <c:pt idx="19">
                  <c:v>6.5283698020270915</c:v>
                </c:pt>
                <c:pt idx="20">
                  <c:v>6.2272725552742809</c:v>
                </c:pt>
                <c:pt idx="21">
                  <c:v>6.1119304103067007</c:v>
                </c:pt>
                <c:pt idx="22">
                  <c:v>5.9721709149119571</c:v>
                </c:pt>
                <c:pt idx="23">
                  <c:v>5.9012371456908701</c:v>
                </c:pt>
                <c:pt idx="24">
                  <c:v>5.9500923588564802</c:v>
                </c:pt>
                <c:pt idx="25">
                  <c:v>5.7440617774286693</c:v>
                </c:pt>
                <c:pt idx="26">
                  <c:v>5.5945258612803483</c:v>
                </c:pt>
                <c:pt idx="27">
                  <c:v>5.6000760770572811</c:v>
                </c:pt>
                <c:pt idx="28">
                  <c:v>5.5361624580661557</c:v>
                </c:pt>
                <c:pt idx="29">
                  <c:v>5.4123520514474892</c:v>
                </c:pt>
                <c:pt idx="30">
                  <c:v>5.426002133821064</c:v>
                </c:pt>
                <c:pt idx="31">
                  <c:v>5.4192866578599741</c:v>
                </c:pt>
                <c:pt idx="32">
                  <c:v>5.3707647628267186</c:v>
                </c:pt>
                <c:pt idx="33">
                  <c:v>5.2585861971089232</c:v>
                </c:pt>
                <c:pt idx="34">
                  <c:v>5.1264002574261403</c:v>
                </c:pt>
                <c:pt idx="35">
                  <c:v>5.0469140396576471</c:v>
                </c:pt>
                <c:pt idx="36">
                  <c:v>5.0161576080104577</c:v>
                </c:pt>
                <c:pt idx="37">
                  <c:v>4.923869204797751</c:v>
                </c:pt>
                <c:pt idx="38">
                  <c:v>4.9242012740111596</c:v>
                </c:pt>
                <c:pt idx="39">
                  <c:v>4.8075859241277428</c:v>
                </c:pt>
                <c:pt idx="40">
                  <c:v>4.6396777752122942</c:v>
                </c:pt>
                <c:pt idx="41">
                  <c:v>4.5120727334119115</c:v>
                </c:pt>
                <c:pt idx="42">
                  <c:v>4.3870912514980311</c:v>
                </c:pt>
                <c:pt idx="43">
                  <c:v>4.3865998430194031</c:v>
                </c:pt>
                <c:pt idx="44">
                  <c:v>4.4607388213529848</c:v>
                </c:pt>
                <c:pt idx="45">
                  <c:v>4.3946040898587695</c:v>
                </c:pt>
                <c:pt idx="46">
                  <c:v>4.3798397701261385</c:v>
                </c:pt>
                <c:pt idx="47">
                  <c:v>4.3129241326725127</c:v>
                </c:pt>
                <c:pt idx="48">
                  <c:v>4.2369264908494584</c:v>
                </c:pt>
                <c:pt idx="49">
                  <c:v>4.1616171193727798</c:v>
                </c:pt>
                <c:pt idx="50">
                  <c:v>4.0896320597468536</c:v>
                </c:pt>
                <c:pt idx="51">
                  <c:v>4.0450358239508706</c:v>
                </c:pt>
                <c:pt idx="52">
                  <c:v>4.0378421900161037</c:v>
                </c:pt>
                <c:pt idx="53">
                  <c:v>4.0502845562390792</c:v>
                </c:pt>
                <c:pt idx="54">
                  <c:v>4.04248704367643</c:v>
                </c:pt>
                <c:pt idx="55">
                  <c:v>4.030334038884761</c:v>
                </c:pt>
                <c:pt idx="56">
                  <c:v>4.0109263844672407</c:v>
                </c:pt>
                <c:pt idx="57">
                  <c:v>3.915175328534636</c:v>
                </c:pt>
                <c:pt idx="58">
                  <c:v>3.9231525420944111</c:v>
                </c:pt>
                <c:pt idx="59">
                  <c:v>3.9083276062987422</c:v>
                </c:pt>
                <c:pt idx="60">
                  <c:v>4.0033755741242878</c:v>
                </c:pt>
                <c:pt idx="61">
                  <c:v>3.7447981120268494</c:v>
                </c:pt>
                <c:pt idx="62">
                  <c:v>3.610907012817373</c:v>
                </c:pt>
                <c:pt idx="63">
                  <c:v>3.6147221913711509</c:v>
                </c:pt>
                <c:pt idx="64">
                  <c:v>3.5071889632196305</c:v>
                </c:pt>
                <c:pt idx="65">
                  <c:v>3.4467068592879082</c:v>
                </c:pt>
                <c:pt idx="66">
                  <c:v>3.4355189432085003</c:v>
                </c:pt>
                <c:pt idx="67">
                  <c:v>3.408936112246288</c:v>
                </c:pt>
                <c:pt idx="68">
                  <c:v>3.4166498689780287</c:v>
                </c:pt>
                <c:pt idx="69">
                  <c:v>3.5155164661961802</c:v>
                </c:pt>
                <c:pt idx="70">
                  <c:v>3.583796128866056</c:v>
                </c:pt>
                <c:pt idx="71">
                  <c:v>3.658328837909202</c:v>
                </c:pt>
                <c:pt idx="72">
                  <c:v>3.9230643618634384</c:v>
                </c:pt>
                <c:pt idx="73">
                  <c:v>4.1690467791672834</c:v>
                </c:pt>
                <c:pt idx="74">
                  <c:v>4.4650369553927209</c:v>
                </c:pt>
                <c:pt idx="75">
                  <c:v>4.6480146423760749</c:v>
                </c:pt>
                <c:pt idx="76">
                  <c:v>4.7303941922315413</c:v>
                </c:pt>
                <c:pt idx="77">
                  <c:v>4.7443259502324313</c:v>
                </c:pt>
                <c:pt idx="78">
                  <c:v>4.8673750759465166</c:v>
                </c:pt>
                <c:pt idx="79">
                  <c:v>4.8442285579186057</c:v>
                </c:pt>
                <c:pt idx="80">
                  <c:v>4.896067685398136</c:v>
                </c:pt>
                <c:pt idx="81">
                  <c:v>4.9323185932844336</c:v>
                </c:pt>
                <c:pt idx="82">
                  <c:v>4.9245820900534607</c:v>
                </c:pt>
                <c:pt idx="83">
                  <c:v>4.9362648184271807</c:v>
                </c:pt>
                <c:pt idx="84">
                  <c:v>4.9707240368061356</c:v>
                </c:pt>
                <c:pt idx="85">
                  <c:v>5.0024308591635815</c:v>
                </c:pt>
                <c:pt idx="86">
                  <c:v>5.0649774862834107</c:v>
                </c:pt>
                <c:pt idx="87">
                  <c:v>5.1211479249841627</c:v>
                </c:pt>
                <c:pt idx="88">
                  <c:v>5.1634131906434959</c:v>
                </c:pt>
                <c:pt idx="89">
                  <c:v>5.1745918047964929</c:v>
                </c:pt>
                <c:pt idx="90">
                  <c:v>5.1608839390875278</c:v>
                </c:pt>
                <c:pt idx="91">
                  <c:v>5.0997754380812044</c:v>
                </c:pt>
              </c:numCache>
            </c:numRef>
          </c:val>
          <c:smooth val="0"/>
          <c:extLst>
            <c:ext xmlns:c16="http://schemas.microsoft.com/office/drawing/2014/chart" uri="{C3380CC4-5D6E-409C-BE32-E72D297353CC}">
              <c16:uniqueId val="{00000001-E8FD-4BA4-A069-7E23FA4174DA}"/>
            </c:ext>
          </c:extLst>
        </c:ser>
        <c:dLbls>
          <c:showLegendKey val="0"/>
          <c:showVal val="0"/>
          <c:showCatName val="0"/>
          <c:showSerName val="0"/>
          <c:showPercent val="0"/>
          <c:showBubbleSize val="0"/>
        </c:dLbls>
        <c:marker val="1"/>
        <c:smooth val="0"/>
        <c:axId val="466344912"/>
        <c:axId val="466335312"/>
      </c:lineChart>
      <c:catAx>
        <c:axId val="46643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26512"/>
        <c:crosses val="autoZero"/>
        <c:auto val="1"/>
        <c:lblAlgn val="ctr"/>
        <c:lblOffset val="100"/>
        <c:noMultiLvlLbl val="0"/>
      </c:catAx>
      <c:valAx>
        <c:axId val="46642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33232"/>
        <c:crosses val="autoZero"/>
        <c:crossBetween val="between"/>
      </c:valAx>
      <c:valAx>
        <c:axId val="466335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44912"/>
        <c:crosses val="max"/>
        <c:crossBetween val="between"/>
      </c:valAx>
      <c:catAx>
        <c:axId val="466344912"/>
        <c:scaling>
          <c:orientation val="minMax"/>
        </c:scaling>
        <c:delete val="1"/>
        <c:axPos val="b"/>
        <c:numFmt formatCode="General" sourceLinked="1"/>
        <c:majorTickMark val="out"/>
        <c:minorTickMark val="none"/>
        <c:tickLblPos val="nextTo"/>
        <c:crossAx val="466335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3559221099509195E-2"/>
          <c:y val="0.14790155666953728"/>
          <c:w val="0.91050013906903171"/>
          <c:h val="0.73649639788245158"/>
        </c:manualLayout>
      </c:layout>
      <c:lineChart>
        <c:grouping val="standard"/>
        <c:varyColors val="0"/>
        <c:ser>
          <c:idx val="1"/>
          <c:order val="0"/>
          <c:tx>
            <c:strRef>
              <c:f>'Chart data'!$AU$3</c:f>
              <c:strCache>
                <c:ptCount val="1"/>
                <c:pt idx="0">
                  <c:v>Arrears* (LHS)</c:v>
                </c:pt>
              </c:strCache>
            </c:strRef>
          </c:tx>
          <c:spPr>
            <a:ln w="38100">
              <a:solidFill>
                <a:srgbClr val="BD1B21"/>
              </a:solidFill>
            </a:ln>
          </c:spPr>
          <c:marker>
            <c:symbol val="none"/>
          </c:marker>
          <c:cat>
            <c:numRef>
              <c:f>'Chart data'!$AT$24:$AT$115</c:f>
              <c:numCache>
                <c:formatCode>General</c:formatCode>
                <c:ptCount val="92"/>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pt idx="88">
                  <c:v>2027</c:v>
                </c:pt>
              </c:numCache>
            </c:numRef>
          </c:cat>
          <c:val>
            <c:numRef>
              <c:f>'Chart data'!$AU$24:$AU$115</c:f>
              <c:numCache>
                <c:formatCode>0.00</c:formatCode>
                <c:ptCount val="92"/>
                <c:pt idx="0">
                  <c:v>9.7189695550351285</c:v>
                </c:pt>
                <c:pt idx="1">
                  <c:v>10.331687884298953</c:v>
                </c:pt>
                <c:pt idx="2">
                  <c:v>10.306250269966739</c:v>
                </c:pt>
                <c:pt idx="3">
                  <c:v>10.280937607721475</c:v>
                </c:pt>
                <c:pt idx="4">
                  <c:v>10.182599355531686</c:v>
                </c:pt>
                <c:pt idx="5">
                  <c:v>10.084825636192271</c:v>
                </c:pt>
                <c:pt idx="6">
                  <c:v>9.8535001922009151</c:v>
                </c:pt>
                <c:pt idx="7">
                  <c:v>9.6235734968489179</c:v>
                </c:pt>
                <c:pt idx="8">
                  <c:v>9.9329883789973703</c:v>
                </c:pt>
                <c:pt idx="9">
                  <c:v>10.239945927678269</c:v>
                </c:pt>
                <c:pt idx="10">
                  <c:v>10.596838278806322</c:v>
                </c:pt>
                <c:pt idx="11">
                  <c:v>10.954153273557774</c:v>
                </c:pt>
                <c:pt idx="12">
                  <c:v>10.791061262639138</c:v>
                </c:pt>
                <c:pt idx="13">
                  <c:v>11.902530459231489</c:v>
                </c:pt>
                <c:pt idx="14">
                  <c:v>12.897707834416696</c:v>
                </c:pt>
                <c:pt idx="15">
                  <c:v>15.650981400531412</c:v>
                </c:pt>
                <c:pt idx="16">
                  <c:v>18.142473816324763</c:v>
                </c:pt>
                <c:pt idx="17">
                  <c:v>18.753791489730482</c:v>
                </c:pt>
                <c:pt idx="18">
                  <c:v>17.978308026030366</c:v>
                </c:pt>
                <c:pt idx="19">
                  <c:v>17.350486787204449</c:v>
                </c:pt>
                <c:pt idx="20">
                  <c:v>17.097363612633778</c:v>
                </c:pt>
                <c:pt idx="21">
                  <c:v>16.143068488382212</c:v>
                </c:pt>
                <c:pt idx="22">
                  <c:v>15.662020905923345</c:v>
                </c:pt>
                <c:pt idx="23">
                  <c:v>15.316257187663357</c:v>
                </c:pt>
                <c:pt idx="24">
                  <c:v>15.00785751702462</c:v>
                </c:pt>
                <c:pt idx="25">
                  <c:v>14.794089359097665</c:v>
                </c:pt>
                <c:pt idx="26">
                  <c:v>14.483483746604751</c:v>
                </c:pt>
                <c:pt idx="27">
                  <c:v>14.177793394237527</c:v>
                </c:pt>
                <c:pt idx="28">
                  <c:v>13.976983220592111</c:v>
                </c:pt>
                <c:pt idx="29">
                  <c:v>13.965153115100316</c:v>
                </c:pt>
                <c:pt idx="30">
                  <c:v>14.041126114199981</c:v>
                </c:pt>
                <c:pt idx="31">
                  <c:v>13.993264799716412</c:v>
                </c:pt>
                <c:pt idx="32">
                  <c:v>14.181624311355963</c:v>
                </c:pt>
                <c:pt idx="33">
                  <c:v>13.788499198860602</c:v>
                </c:pt>
                <c:pt idx="34">
                  <c:v>13.329764453961456</c:v>
                </c:pt>
                <c:pt idx="35">
                  <c:v>12.926872876810299</c:v>
                </c:pt>
                <c:pt idx="36">
                  <c:v>12.375749977612607</c:v>
                </c:pt>
                <c:pt idx="37">
                  <c:v>11.513503877350921</c:v>
                </c:pt>
                <c:pt idx="38">
                  <c:v>10.909497007057983</c:v>
                </c:pt>
                <c:pt idx="39">
                  <c:v>10.264668939529875</c:v>
                </c:pt>
                <c:pt idx="40">
                  <c:v>10.000899442345746</c:v>
                </c:pt>
                <c:pt idx="41">
                  <c:v>9.6066606660666078</c:v>
                </c:pt>
                <c:pt idx="42">
                  <c:v>9.4482448244824475</c:v>
                </c:pt>
                <c:pt idx="43">
                  <c:v>9.1395139513951396</c:v>
                </c:pt>
                <c:pt idx="44">
                  <c:v>8.596223021582734</c:v>
                </c:pt>
                <c:pt idx="45">
                  <c:v>8.4061371841155239</c:v>
                </c:pt>
                <c:pt idx="46">
                  <c:v>8.3835740072202167</c:v>
                </c:pt>
                <c:pt idx="47">
                  <c:v>8.4444444444444446</c:v>
                </c:pt>
                <c:pt idx="48">
                  <c:v>8.1969286359530251</c:v>
                </c:pt>
                <c:pt idx="49">
                  <c:v>8.0018132366273811</c:v>
                </c:pt>
                <c:pt idx="50">
                  <c:v>7.870471014492753</c:v>
                </c:pt>
                <c:pt idx="51">
                  <c:v>7.8145454545454545</c:v>
                </c:pt>
                <c:pt idx="52">
                  <c:v>7.6727438468550595</c:v>
                </c:pt>
                <c:pt idx="53">
                  <c:v>7.5369188696444862</c:v>
                </c:pt>
                <c:pt idx="54">
                  <c:v>7.6268248175182487</c:v>
                </c:pt>
                <c:pt idx="55">
                  <c:v>8.2268984446477589</c:v>
                </c:pt>
                <c:pt idx="56">
                  <c:v>7.9112534309240621</c:v>
                </c:pt>
                <c:pt idx="57">
                  <c:v>7.8510054844606953</c:v>
                </c:pt>
                <c:pt idx="58">
                  <c:v>7.4542124542124553</c:v>
                </c:pt>
                <c:pt idx="59">
                  <c:v>7.3531021897810218</c:v>
                </c:pt>
                <c:pt idx="60">
                  <c:v>7.5082116788321169</c:v>
                </c:pt>
                <c:pt idx="61">
                  <c:v>7.8234217749313819</c:v>
                </c:pt>
                <c:pt idx="62">
                  <c:v>7.8792314730100639</c:v>
                </c:pt>
                <c:pt idx="63">
                  <c:v>8.1487226277372251</c:v>
                </c:pt>
                <c:pt idx="64">
                  <c:v>8.214025500910747</c:v>
                </c:pt>
                <c:pt idx="65">
                  <c:v>8.0508628519527718</c:v>
                </c:pt>
                <c:pt idx="66">
                  <c:v>7.8328792007266115</c:v>
                </c:pt>
                <c:pt idx="67">
                  <c:v>7.7934485896269337</c:v>
                </c:pt>
                <c:pt idx="68">
                  <c:v>7.4289617486338795</c:v>
                </c:pt>
                <c:pt idx="69">
                  <c:v>7.350957155879672</c:v>
                </c:pt>
                <c:pt idx="70">
                  <c:v>7.3090246125797638</c:v>
                </c:pt>
                <c:pt idx="71">
                  <c:v>7.4259597806215716</c:v>
                </c:pt>
                <c:pt idx="72">
                  <c:v>7.6875</c:v>
                </c:pt>
                <c:pt idx="73">
                  <c:v>8.3878116343490294</c:v>
                </c:pt>
                <c:pt idx="74">
                  <c:v>9.0928505106778079</c:v>
                </c:pt>
                <c:pt idx="75">
                  <c:v>9.9776744186046518</c:v>
                </c:pt>
                <c:pt idx="76">
                  <c:v>10.214758988560437</c:v>
                </c:pt>
                <c:pt idx="77">
                  <c:v>10.177167729301816</c:v>
                </c:pt>
                <c:pt idx="78">
                  <c:v>9.8875583489270458</c:v>
                </c:pt>
                <c:pt idx="79">
                  <c:v>9.9799797295920172</c:v>
                </c:pt>
                <c:pt idx="80">
                  <c:v>10.031056877765829</c:v>
                </c:pt>
                <c:pt idx="81">
                  <c:v>9.8914341377576669</c:v>
                </c:pt>
                <c:pt idx="82">
                  <c:v>9.7696388042040585</c:v>
                </c:pt>
                <c:pt idx="83">
                  <c:v>9.6114118111194262</c:v>
                </c:pt>
                <c:pt idx="84">
                  <c:v>9.4640029897787858</c:v>
                </c:pt>
                <c:pt idx="85">
                  <c:v>9.3256413108118181</c:v>
                </c:pt>
                <c:pt idx="86">
                  <c:v>9.1894645630551075</c:v>
                </c:pt>
                <c:pt idx="87">
                  <c:v>9.0918797523180093</c:v>
                </c:pt>
                <c:pt idx="88">
                  <c:v>9.0027580537825056</c:v>
                </c:pt>
                <c:pt idx="89">
                  <c:v>8.9133523324491861</c:v>
                </c:pt>
                <c:pt idx="90">
                  <c:v>8.7996496867900511</c:v>
                </c:pt>
                <c:pt idx="91">
                  <c:v>8.6648649683305194</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2"/>
          <c:order val="1"/>
          <c:tx>
            <c:strRef>
              <c:f>'Chart data'!$AV$3</c:f>
              <c:strCache>
                <c:ptCount val="1"/>
                <c:pt idx="0">
                  <c:v>Personal sector debt interest payments** (RHS)</c:v>
                </c:pt>
              </c:strCache>
            </c:strRef>
          </c:tx>
          <c:spPr>
            <a:ln w="38100">
              <a:solidFill>
                <a:srgbClr val="001E60"/>
              </a:solidFill>
            </a:ln>
          </c:spPr>
          <c:marker>
            <c:symbol val="none"/>
          </c:marker>
          <c:cat>
            <c:numRef>
              <c:f>'Chart data'!$AT$24:$AT$115</c:f>
              <c:numCache>
                <c:formatCode>General</c:formatCode>
                <c:ptCount val="92"/>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pt idx="88">
                  <c:v>2027</c:v>
                </c:pt>
              </c:numCache>
            </c:numRef>
          </c:cat>
          <c:val>
            <c:numRef>
              <c:f>'Chart data'!$AV$24:$AV$115</c:f>
              <c:numCache>
                <c:formatCode>0.00</c:formatCode>
                <c:ptCount val="92"/>
                <c:pt idx="0">
                  <c:v>8.1156678046974609</c:v>
                </c:pt>
                <c:pt idx="1">
                  <c:v>8.274896710541169</c:v>
                </c:pt>
                <c:pt idx="2">
                  <c:v>8.2429829879810264</c:v>
                </c:pt>
                <c:pt idx="3">
                  <c:v>8.26238253373843</c:v>
                </c:pt>
                <c:pt idx="4">
                  <c:v>8.2749674616613493</c:v>
                </c:pt>
                <c:pt idx="5">
                  <c:v>8.3905438738723195</c:v>
                </c:pt>
                <c:pt idx="6">
                  <c:v>8.5561791803452287</c:v>
                </c:pt>
                <c:pt idx="7">
                  <c:v>8.9230743315800769</c:v>
                </c:pt>
                <c:pt idx="8">
                  <c:v>9.2159548518989265</c:v>
                </c:pt>
                <c:pt idx="9">
                  <c:v>9.4986386715396502</c:v>
                </c:pt>
                <c:pt idx="10">
                  <c:v>9.7057004473931521</c:v>
                </c:pt>
                <c:pt idx="11">
                  <c:v>9.8537894568178164</c:v>
                </c:pt>
                <c:pt idx="12">
                  <c:v>9.9443822023047375</c:v>
                </c:pt>
                <c:pt idx="13">
                  <c:v>9.5408358222922338</c:v>
                </c:pt>
                <c:pt idx="14">
                  <c:v>9.7310398749022671</c:v>
                </c:pt>
                <c:pt idx="15">
                  <c:v>9.296692088365516</c:v>
                </c:pt>
                <c:pt idx="16">
                  <c:v>7.5258918296892974</c:v>
                </c:pt>
                <c:pt idx="17">
                  <c:v>6.7016754188547134</c:v>
                </c:pt>
                <c:pt idx="18">
                  <c:v>6.6654497885674306</c:v>
                </c:pt>
                <c:pt idx="19">
                  <c:v>6.5283698020270915</c:v>
                </c:pt>
                <c:pt idx="20">
                  <c:v>6.2272725552742809</c:v>
                </c:pt>
                <c:pt idx="21">
                  <c:v>6.1119304103067007</c:v>
                </c:pt>
                <c:pt idx="22">
                  <c:v>5.9721709149119571</c:v>
                </c:pt>
                <c:pt idx="23">
                  <c:v>5.9012371456908701</c:v>
                </c:pt>
                <c:pt idx="24">
                  <c:v>5.9500923588564802</c:v>
                </c:pt>
                <c:pt idx="25">
                  <c:v>5.7440617774286693</c:v>
                </c:pt>
                <c:pt idx="26">
                  <c:v>5.5945258612803483</c:v>
                </c:pt>
                <c:pt idx="27">
                  <c:v>5.6000760770572811</c:v>
                </c:pt>
                <c:pt idx="28">
                  <c:v>5.5361624580661557</c:v>
                </c:pt>
                <c:pt idx="29">
                  <c:v>5.4123520514474892</c:v>
                </c:pt>
                <c:pt idx="30">
                  <c:v>5.426002133821064</c:v>
                </c:pt>
                <c:pt idx="31">
                  <c:v>5.4192866578599741</c:v>
                </c:pt>
                <c:pt idx="32">
                  <c:v>5.3707647628267186</c:v>
                </c:pt>
                <c:pt idx="33">
                  <c:v>5.2585861971089232</c:v>
                </c:pt>
                <c:pt idx="34">
                  <c:v>5.1264002574261403</c:v>
                </c:pt>
                <c:pt idx="35">
                  <c:v>5.0469140396576471</c:v>
                </c:pt>
                <c:pt idx="36">
                  <c:v>5.0161576080104577</c:v>
                </c:pt>
                <c:pt idx="37">
                  <c:v>4.923869204797751</c:v>
                </c:pt>
                <c:pt idx="38">
                  <c:v>4.9242012740111596</c:v>
                </c:pt>
                <c:pt idx="39">
                  <c:v>4.8075859241277428</c:v>
                </c:pt>
                <c:pt idx="40">
                  <c:v>4.6396777752122942</c:v>
                </c:pt>
                <c:pt idx="41">
                  <c:v>4.5120727334119115</c:v>
                </c:pt>
                <c:pt idx="42">
                  <c:v>4.3870912514980311</c:v>
                </c:pt>
                <c:pt idx="43">
                  <c:v>4.3865998430194031</c:v>
                </c:pt>
                <c:pt idx="44">
                  <c:v>4.4607388213529848</c:v>
                </c:pt>
                <c:pt idx="45">
                  <c:v>4.3946040898587695</c:v>
                </c:pt>
                <c:pt idx="46">
                  <c:v>4.3798397701261385</c:v>
                </c:pt>
                <c:pt idx="47">
                  <c:v>4.3129241326725127</c:v>
                </c:pt>
                <c:pt idx="48">
                  <c:v>4.2369264908494584</c:v>
                </c:pt>
                <c:pt idx="49">
                  <c:v>4.1616171193727798</c:v>
                </c:pt>
                <c:pt idx="50">
                  <c:v>4.0896320597468536</c:v>
                </c:pt>
                <c:pt idx="51">
                  <c:v>4.0450358239508706</c:v>
                </c:pt>
                <c:pt idx="52">
                  <c:v>4.0378421900161037</c:v>
                </c:pt>
                <c:pt idx="53">
                  <c:v>4.0502845562390792</c:v>
                </c:pt>
                <c:pt idx="54">
                  <c:v>4.04248704367643</c:v>
                </c:pt>
                <c:pt idx="55">
                  <c:v>4.030334038884761</c:v>
                </c:pt>
                <c:pt idx="56">
                  <c:v>4.0109263844672407</c:v>
                </c:pt>
                <c:pt idx="57">
                  <c:v>3.915175328534636</c:v>
                </c:pt>
                <c:pt idx="58">
                  <c:v>3.9231525420944111</c:v>
                </c:pt>
                <c:pt idx="59">
                  <c:v>3.9083276062987422</c:v>
                </c:pt>
                <c:pt idx="60">
                  <c:v>4.0033755741242878</c:v>
                </c:pt>
                <c:pt idx="61">
                  <c:v>3.7447981120268494</c:v>
                </c:pt>
                <c:pt idx="62">
                  <c:v>3.610907012817373</c:v>
                </c:pt>
                <c:pt idx="63">
                  <c:v>3.6147221913711509</c:v>
                </c:pt>
                <c:pt idx="64">
                  <c:v>3.5071889632196305</c:v>
                </c:pt>
                <c:pt idx="65">
                  <c:v>3.4467068592879082</c:v>
                </c:pt>
                <c:pt idx="66">
                  <c:v>3.4355189432085003</c:v>
                </c:pt>
                <c:pt idx="67">
                  <c:v>3.408936112246288</c:v>
                </c:pt>
                <c:pt idx="68">
                  <c:v>3.4166498689780287</c:v>
                </c:pt>
                <c:pt idx="69">
                  <c:v>3.5155164661961802</c:v>
                </c:pt>
                <c:pt idx="70">
                  <c:v>3.583796128866056</c:v>
                </c:pt>
                <c:pt idx="71">
                  <c:v>3.658328837909202</c:v>
                </c:pt>
                <c:pt idx="72">
                  <c:v>3.9230643618634384</c:v>
                </c:pt>
                <c:pt idx="73">
                  <c:v>4.1690467791672834</c:v>
                </c:pt>
                <c:pt idx="74">
                  <c:v>4.4650369553927209</c:v>
                </c:pt>
                <c:pt idx="75">
                  <c:v>4.6480146423760749</c:v>
                </c:pt>
                <c:pt idx="76">
                  <c:v>4.7303941922315413</c:v>
                </c:pt>
                <c:pt idx="77">
                  <c:v>4.7443259502324313</c:v>
                </c:pt>
                <c:pt idx="78">
                  <c:v>4.8673750759465166</c:v>
                </c:pt>
                <c:pt idx="79">
                  <c:v>4.8442285579186057</c:v>
                </c:pt>
                <c:pt idx="80">
                  <c:v>4.896067685398136</c:v>
                </c:pt>
                <c:pt idx="81">
                  <c:v>4.9323185932844336</c:v>
                </c:pt>
                <c:pt idx="82">
                  <c:v>4.9245820900534607</c:v>
                </c:pt>
                <c:pt idx="83">
                  <c:v>4.9362648184271807</c:v>
                </c:pt>
                <c:pt idx="84">
                  <c:v>4.9707240368061356</c:v>
                </c:pt>
                <c:pt idx="85">
                  <c:v>5.0024308591635815</c:v>
                </c:pt>
                <c:pt idx="86">
                  <c:v>5.0649774862834107</c:v>
                </c:pt>
                <c:pt idx="87">
                  <c:v>5.1211479249841627</c:v>
                </c:pt>
                <c:pt idx="88">
                  <c:v>5.1634131906434959</c:v>
                </c:pt>
                <c:pt idx="89">
                  <c:v>5.1745918047964929</c:v>
                </c:pt>
                <c:pt idx="90">
                  <c:v>5.1608839390875278</c:v>
                </c:pt>
                <c:pt idx="91">
                  <c:v>5.0997754380812044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466406352"/>
        <c:axId val="466412112"/>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8"/>
        <c:tickMarkSkip val="4"/>
        <c:noMultiLvlLbl val="0"/>
      </c:catAx>
      <c:valAx>
        <c:axId val="263608576"/>
        <c:scaling>
          <c:orientation val="minMax"/>
          <c:min val="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466412112"/>
        <c:scaling>
          <c:orientation val="minMax"/>
          <c:min val="2"/>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466406352"/>
        <c:crosses val="max"/>
        <c:crossBetween val="between"/>
      </c:valAx>
      <c:catAx>
        <c:axId val="466406352"/>
        <c:scaling>
          <c:orientation val="minMax"/>
        </c:scaling>
        <c:delete val="1"/>
        <c:axPos val="b"/>
        <c:numFmt formatCode="General" sourceLinked="1"/>
        <c:majorTickMark val="out"/>
        <c:minorTickMark val="none"/>
        <c:tickLblPos val="nextTo"/>
        <c:crossAx val="466412112"/>
        <c:crosses val="autoZero"/>
        <c:auto val="1"/>
        <c:lblAlgn val="ctr"/>
        <c:lblOffset val="100"/>
        <c:noMultiLvlLbl val="0"/>
      </c:catAx>
      <c:spPr>
        <a:noFill/>
        <a:ln w="25400">
          <a:noFill/>
        </a:ln>
      </c:spPr>
    </c:plotArea>
    <c:legend>
      <c:legendPos val="t"/>
      <c:layout>
        <c:manualLayout>
          <c:xMode val="edge"/>
          <c:yMode val="edge"/>
          <c:x val="0.28470877301969005"/>
          <c:y val="0.14177867933131899"/>
          <c:w val="0.62165584084315129"/>
          <c:h val="0.122415835761137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001664078864892"/>
          <c:y val="0.17015529514356825"/>
          <c:w val="0.86438541073604014"/>
          <c:h val="0.70661077276481232"/>
        </c:manualLayout>
      </c:layout>
      <c:barChart>
        <c:barDir val="col"/>
        <c:grouping val="stacked"/>
        <c:varyColors val="0"/>
        <c:ser>
          <c:idx val="1"/>
          <c:order val="0"/>
          <c:tx>
            <c:strRef>
              <c:f>'Chart data'!$AG$3</c:f>
              <c:strCache>
                <c:ptCount val="1"/>
                <c:pt idx="0">
                  <c:v>2.5-5%</c:v>
                </c:pt>
              </c:strCache>
            </c:strRef>
          </c:tx>
          <c:spPr>
            <a:solidFill>
              <a:srgbClr val="BD1B21"/>
            </a:solidFill>
            <a:ln w="12700">
              <a:solidFill>
                <a:srgbClr val="495057"/>
              </a:solidFill>
              <a:prstDash val="solid"/>
            </a:ln>
          </c:spPr>
          <c:invertIfNegative val="0"/>
          <c:cat>
            <c:numRef>
              <c:f>'Chart data'!$AF$4:$AF$26</c:f>
              <c:numCache>
                <c:formatCode>General</c:formatCode>
                <c:ptCount val="23"/>
                <c:pt idx="0">
                  <c:v>2019</c:v>
                </c:pt>
                <c:pt idx="4">
                  <c:v>2020</c:v>
                </c:pt>
                <c:pt idx="8">
                  <c:v>2021</c:v>
                </c:pt>
                <c:pt idx="12">
                  <c:v>2022</c:v>
                </c:pt>
                <c:pt idx="16">
                  <c:v>2023</c:v>
                </c:pt>
                <c:pt idx="20">
                  <c:v>2024</c:v>
                </c:pt>
              </c:numCache>
            </c:numRef>
          </c:cat>
          <c:val>
            <c:numRef>
              <c:f>'Chart data'!$AG$4:$AG$26</c:f>
              <c:numCache>
                <c:formatCode>0</c:formatCode>
                <c:ptCount val="23"/>
                <c:pt idx="0">
                  <c:v>7170</c:v>
                </c:pt>
                <c:pt idx="1">
                  <c:v>6950</c:v>
                </c:pt>
                <c:pt idx="2">
                  <c:v>4920</c:v>
                </c:pt>
                <c:pt idx="3">
                  <c:v>4840</c:v>
                </c:pt>
                <c:pt idx="4">
                  <c:v>5730</c:v>
                </c:pt>
                <c:pt idx="5">
                  <c:v>4520</c:v>
                </c:pt>
                <c:pt idx="6">
                  <c:v>3900</c:v>
                </c:pt>
                <c:pt idx="7">
                  <c:v>4640</c:v>
                </c:pt>
                <c:pt idx="8">
                  <c:v>4410</c:v>
                </c:pt>
                <c:pt idx="9">
                  <c:v>2570</c:v>
                </c:pt>
                <c:pt idx="10">
                  <c:v>640</c:v>
                </c:pt>
                <c:pt idx="11">
                  <c:v>0</c:v>
                </c:pt>
                <c:pt idx="12">
                  <c:v>-1950</c:v>
                </c:pt>
                <c:pt idx="13">
                  <c:v>-1950</c:v>
                </c:pt>
                <c:pt idx="14">
                  <c:v>-1870</c:v>
                </c:pt>
                <c:pt idx="15">
                  <c:v>-360</c:v>
                </c:pt>
                <c:pt idx="16">
                  <c:v>1760</c:v>
                </c:pt>
                <c:pt idx="17">
                  <c:v>6320</c:v>
                </c:pt>
                <c:pt idx="18">
                  <c:v>10080</c:v>
                </c:pt>
                <c:pt idx="19">
                  <c:v>13410</c:v>
                </c:pt>
                <c:pt idx="20">
                  <c:v>12250</c:v>
                </c:pt>
                <c:pt idx="21">
                  <c:v>10750</c:v>
                </c:pt>
                <c:pt idx="22">
                  <c:v>8600</c:v>
                </c:pt>
              </c:numCache>
            </c:numRef>
          </c:val>
          <c:extLst>
            <c:ext xmlns:c16="http://schemas.microsoft.com/office/drawing/2014/chart" uri="{C3380CC4-5D6E-409C-BE32-E72D297353CC}">
              <c16:uniqueId val="{00000001-146E-4599-A5E6-C1D44CA8266C}"/>
            </c:ext>
          </c:extLst>
        </c:ser>
        <c:ser>
          <c:idx val="2"/>
          <c:order val="1"/>
          <c:tx>
            <c:strRef>
              <c:f>'Chart data'!$AH$3</c:f>
              <c:strCache>
                <c:ptCount val="1"/>
                <c:pt idx="0">
                  <c:v>5-7%</c:v>
                </c:pt>
              </c:strCache>
            </c:strRef>
          </c:tx>
          <c:spPr>
            <a:solidFill>
              <a:srgbClr val="001E60"/>
            </a:solidFill>
            <a:ln w="12700">
              <a:solidFill>
                <a:srgbClr val="495057"/>
              </a:solidFill>
              <a:prstDash val="solid"/>
            </a:ln>
          </c:spPr>
          <c:invertIfNegative val="0"/>
          <c:cat>
            <c:numRef>
              <c:f>'Chart data'!$AF$4:$AF$26</c:f>
              <c:numCache>
                <c:formatCode>General</c:formatCode>
                <c:ptCount val="23"/>
                <c:pt idx="0">
                  <c:v>2019</c:v>
                </c:pt>
                <c:pt idx="4">
                  <c:v>2020</c:v>
                </c:pt>
                <c:pt idx="8">
                  <c:v>2021</c:v>
                </c:pt>
                <c:pt idx="12">
                  <c:v>2022</c:v>
                </c:pt>
                <c:pt idx="16">
                  <c:v>2023</c:v>
                </c:pt>
                <c:pt idx="20">
                  <c:v>2024</c:v>
                </c:pt>
              </c:numCache>
            </c:numRef>
          </c:cat>
          <c:val>
            <c:numRef>
              <c:f>'Chart data'!$AH$4:$AH$26</c:f>
              <c:numCache>
                <c:formatCode>0</c:formatCode>
                <c:ptCount val="23"/>
                <c:pt idx="0">
                  <c:v>480</c:v>
                </c:pt>
                <c:pt idx="1">
                  <c:v>300</c:v>
                </c:pt>
                <c:pt idx="2">
                  <c:v>-610</c:v>
                </c:pt>
                <c:pt idx="3">
                  <c:v>-680</c:v>
                </c:pt>
                <c:pt idx="4">
                  <c:v>-370</c:v>
                </c:pt>
                <c:pt idx="5">
                  <c:v>1110</c:v>
                </c:pt>
                <c:pt idx="6">
                  <c:v>880</c:v>
                </c:pt>
                <c:pt idx="7">
                  <c:v>1060</c:v>
                </c:pt>
                <c:pt idx="8">
                  <c:v>1040</c:v>
                </c:pt>
                <c:pt idx="9">
                  <c:v>790</c:v>
                </c:pt>
                <c:pt idx="10">
                  <c:v>260</c:v>
                </c:pt>
                <c:pt idx="11">
                  <c:v>0</c:v>
                </c:pt>
                <c:pt idx="12">
                  <c:v>-850</c:v>
                </c:pt>
                <c:pt idx="13">
                  <c:v>-1320</c:v>
                </c:pt>
                <c:pt idx="14">
                  <c:v>-1500</c:v>
                </c:pt>
                <c:pt idx="15">
                  <c:v>-1460</c:v>
                </c:pt>
                <c:pt idx="16">
                  <c:v>-1070</c:v>
                </c:pt>
                <c:pt idx="17">
                  <c:v>400</c:v>
                </c:pt>
                <c:pt idx="18">
                  <c:v>2450</c:v>
                </c:pt>
                <c:pt idx="19">
                  <c:v>5310</c:v>
                </c:pt>
                <c:pt idx="20">
                  <c:v>6430</c:v>
                </c:pt>
                <c:pt idx="21">
                  <c:v>6030</c:v>
                </c:pt>
                <c:pt idx="22">
                  <c:v>4560</c:v>
                </c:pt>
              </c:numCache>
            </c:numRef>
          </c:val>
          <c:extLst>
            <c:ext xmlns:c16="http://schemas.microsoft.com/office/drawing/2014/chart" uri="{C3380CC4-5D6E-409C-BE32-E72D297353CC}">
              <c16:uniqueId val="{00000002-146E-4599-A5E6-C1D44CA8266C}"/>
            </c:ext>
          </c:extLst>
        </c:ser>
        <c:ser>
          <c:idx val="3"/>
          <c:order val="2"/>
          <c:tx>
            <c:strRef>
              <c:f>'Chart data'!$AI$3</c:f>
              <c:strCache>
                <c:ptCount val="1"/>
                <c:pt idx="0">
                  <c:v>7-10%</c:v>
                </c:pt>
              </c:strCache>
            </c:strRef>
          </c:tx>
          <c:spPr>
            <a:solidFill>
              <a:srgbClr val="D1A019"/>
            </a:solidFill>
            <a:ln w="12700">
              <a:solidFill>
                <a:srgbClr val="495057"/>
              </a:solidFill>
              <a:prstDash val="solid"/>
            </a:ln>
          </c:spPr>
          <c:invertIfNegative val="0"/>
          <c:cat>
            <c:numRef>
              <c:f>'Chart data'!$AF$4:$AF$26</c:f>
              <c:numCache>
                <c:formatCode>General</c:formatCode>
                <c:ptCount val="23"/>
                <c:pt idx="0">
                  <c:v>2019</c:v>
                </c:pt>
                <c:pt idx="4">
                  <c:v>2020</c:v>
                </c:pt>
                <c:pt idx="8">
                  <c:v>2021</c:v>
                </c:pt>
                <c:pt idx="12">
                  <c:v>2022</c:v>
                </c:pt>
                <c:pt idx="16">
                  <c:v>2023</c:v>
                </c:pt>
                <c:pt idx="20">
                  <c:v>2024</c:v>
                </c:pt>
              </c:numCache>
            </c:numRef>
          </c:cat>
          <c:val>
            <c:numRef>
              <c:f>'Chart data'!$AI$4:$AI$26</c:f>
              <c:numCache>
                <c:formatCode>0</c:formatCode>
                <c:ptCount val="23"/>
                <c:pt idx="0">
                  <c:v>-630</c:v>
                </c:pt>
                <c:pt idx="1">
                  <c:v>-690</c:v>
                </c:pt>
                <c:pt idx="2">
                  <c:v>-1150</c:v>
                </c:pt>
                <c:pt idx="3">
                  <c:v>-1300</c:v>
                </c:pt>
                <c:pt idx="4">
                  <c:v>-1180</c:v>
                </c:pt>
                <c:pt idx="5">
                  <c:v>-430</c:v>
                </c:pt>
                <c:pt idx="6">
                  <c:v>60</c:v>
                </c:pt>
                <c:pt idx="7">
                  <c:v>330</c:v>
                </c:pt>
                <c:pt idx="8">
                  <c:v>520</c:v>
                </c:pt>
                <c:pt idx="9">
                  <c:v>260</c:v>
                </c:pt>
                <c:pt idx="10">
                  <c:v>80</c:v>
                </c:pt>
                <c:pt idx="11">
                  <c:v>0</c:v>
                </c:pt>
                <c:pt idx="12">
                  <c:v>-650</c:v>
                </c:pt>
                <c:pt idx="13">
                  <c:v>-820</c:v>
                </c:pt>
                <c:pt idx="14">
                  <c:v>-1040</c:v>
                </c:pt>
                <c:pt idx="15">
                  <c:v>-1010</c:v>
                </c:pt>
                <c:pt idx="16">
                  <c:v>-900</c:v>
                </c:pt>
                <c:pt idx="17">
                  <c:v>-390</c:v>
                </c:pt>
                <c:pt idx="18">
                  <c:v>100</c:v>
                </c:pt>
                <c:pt idx="19">
                  <c:v>1590</c:v>
                </c:pt>
                <c:pt idx="20">
                  <c:v>2700</c:v>
                </c:pt>
                <c:pt idx="21">
                  <c:v>3310</c:v>
                </c:pt>
                <c:pt idx="22">
                  <c:v>3350</c:v>
                </c:pt>
              </c:numCache>
            </c:numRef>
          </c:val>
          <c:extLst>
            <c:ext xmlns:c16="http://schemas.microsoft.com/office/drawing/2014/chart" uri="{C3380CC4-5D6E-409C-BE32-E72D297353CC}">
              <c16:uniqueId val="{00000003-146E-4599-A5E6-C1D44CA8266C}"/>
            </c:ext>
          </c:extLst>
        </c:ser>
        <c:ser>
          <c:idx val="4"/>
          <c:order val="3"/>
          <c:tx>
            <c:strRef>
              <c:f>'Chart data'!$AJ$3</c:f>
              <c:strCache>
                <c:ptCount val="1"/>
                <c:pt idx="0">
                  <c:v>10%+</c:v>
                </c:pt>
              </c:strCache>
            </c:strRef>
          </c:tx>
          <c:spPr>
            <a:solidFill>
              <a:srgbClr val="7B7C77"/>
            </a:solidFill>
            <a:ln>
              <a:solidFill>
                <a:srgbClr val="495057"/>
              </a:solidFill>
            </a:ln>
          </c:spPr>
          <c:invertIfNegative val="0"/>
          <c:cat>
            <c:numRef>
              <c:f>'Chart data'!$AF$4:$AF$26</c:f>
              <c:numCache>
                <c:formatCode>General</c:formatCode>
                <c:ptCount val="23"/>
                <c:pt idx="0">
                  <c:v>2019</c:v>
                </c:pt>
                <c:pt idx="4">
                  <c:v>2020</c:v>
                </c:pt>
                <c:pt idx="8">
                  <c:v>2021</c:v>
                </c:pt>
                <c:pt idx="12">
                  <c:v>2022</c:v>
                </c:pt>
                <c:pt idx="16">
                  <c:v>2023</c:v>
                </c:pt>
                <c:pt idx="20">
                  <c:v>2024</c:v>
                </c:pt>
              </c:numCache>
            </c:numRef>
          </c:cat>
          <c:val>
            <c:numRef>
              <c:f>'Chart data'!$AJ$4:$AJ$26</c:f>
              <c:numCache>
                <c:formatCode>0</c:formatCode>
                <c:ptCount val="23"/>
                <c:pt idx="0">
                  <c:v>-6200</c:v>
                </c:pt>
                <c:pt idx="1">
                  <c:v>-6320</c:v>
                </c:pt>
                <c:pt idx="2">
                  <c:v>-7410</c:v>
                </c:pt>
                <c:pt idx="3">
                  <c:v>-7920</c:v>
                </c:pt>
                <c:pt idx="4">
                  <c:v>-7540</c:v>
                </c:pt>
                <c:pt idx="5">
                  <c:v>-5340</c:v>
                </c:pt>
                <c:pt idx="6">
                  <c:v>-4370</c:v>
                </c:pt>
                <c:pt idx="7">
                  <c:v>-2370</c:v>
                </c:pt>
                <c:pt idx="8">
                  <c:v>-1430</c:v>
                </c:pt>
                <c:pt idx="9">
                  <c:v>-630</c:v>
                </c:pt>
                <c:pt idx="10">
                  <c:v>-390</c:v>
                </c:pt>
                <c:pt idx="11">
                  <c:v>0</c:v>
                </c:pt>
                <c:pt idx="12">
                  <c:v>-630</c:v>
                </c:pt>
                <c:pt idx="13">
                  <c:v>-920</c:v>
                </c:pt>
                <c:pt idx="14">
                  <c:v>-1060</c:v>
                </c:pt>
                <c:pt idx="15">
                  <c:v>-1580</c:v>
                </c:pt>
                <c:pt idx="16">
                  <c:v>-1800</c:v>
                </c:pt>
                <c:pt idx="17">
                  <c:v>-1140</c:v>
                </c:pt>
                <c:pt idx="18">
                  <c:v>-350</c:v>
                </c:pt>
                <c:pt idx="19">
                  <c:v>1300</c:v>
                </c:pt>
                <c:pt idx="20">
                  <c:v>2890</c:v>
                </c:pt>
                <c:pt idx="21">
                  <c:v>3920</c:v>
                </c:pt>
                <c:pt idx="22">
                  <c:v>4470</c:v>
                </c:pt>
              </c:numCache>
            </c:numRef>
          </c:val>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5"/>
          <c:order val="4"/>
          <c:tx>
            <c:strRef>
              <c:f>'Chart data'!$AK$3</c:f>
              <c:strCache>
                <c:ptCount val="1"/>
                <c:pt idx="0">
                  <c:v>Total</c:v>
                </c:pt>
              </c:strCache>
              <c:extLst xmlns:c15="http://schemas.microsoft.com/office/drawing/2012/chart"/>
            </c:strRef>
          </c:tx>
          <c:spPr>
            <a:ln>
              <a:noFill/>
            </a:ln>
          </c:spPr>
          <c:marker>
            <c:symbol val="diamond"/>
            <c:size val="10"/>
            <c:spPr>
              <a:solidFill>
                <a:sysClr val="window" lastClr="FFFFFF"/>
              </a:solidFill>
              <a:ln>
                <a:solidFill>
                  <a:srgbClr val="000000"/>
                </a:solidFill>
              </a:ln>
            </c:spPr>
          </c:marker>
          <c:cat>
            <c:numRef>
              <c:f>'Chart data'!$AF$4:$AF$26</c:f>
              <c:numCache>
                <c:formatCode>General</c:formatCode>
                <c:ptCount val="23"/>
                <c:pt idx="0">
                  <c:v>2019</c:v>
                </c:pt>
                <c:pt idx="4">
                  <c:v>2020</c:v>
                </c:pt>
                <c:pt idx="8">
                  <c:v>2021</c:v>
                </c:pt>
                <c:pt idx="12">
                  <c:v>2022</c:v>
                </c:pt>
                <c:pt idx="16">
                  <c:v>2023</c:v>
                </c:pt>
                <c:pt idx="20">
                  <c:v>2024</c:v>
                </c:pt>
              </c:numCache>
              <c:extLst xmlns:c15="http://schemas.microsoft.com/office/drawing/2012/chart"/>
            </c:numRef>
          </c:cat>
          <c:val>
            <c:numRef>
              <c:f>'Chart data'!$AK$4:$AK$26</c:f>
              <c:numCache>
                <c:formatCode>0</c:formatCode>
                <c:ptCount val="23"/>
                <c:pt idx="0">
                  <c:v>820</c:v>
                </c:pt>
                <c:pt idx="1">
                  <c:v>240</c:v>
                </c:pt>
                <c:pt idx="2">
                  <c:v>-4250</c:v>
                </c:pt>
                <c:pt idx="3">
                  <c:v>-5060</c:v>
                </c:pt>
                <c:pt idx="4">
                  <c:v>-3360</c:v>
                </c:pt>
                <c:pt idx="5">
                  <c:v>-140</c:v>
                </c:pt>
                <c:pt idx="6">
                  <c:v>470</c:v>
                </c:pt>
                <c:pt idx="7">
                  <c:v>3660</c:v>
                </c:pt>
                <c:pt idx="8">
                  <c:v>4540</c:v>
                </c:pt>
                <c:pt idx="9">
                  <c:v>2990</c:v>
                </c:pt>
                <c:pt idx="10">
                  <c:v>590</c:v>
                </c:pt>
                <c:pt idx="11">
                  <c:v>0</c:v>
                </c:pt>
                <c:pt idx="12">
                  <c:v>-4080</c:v>
                </c:pt>
                <c:pt idx="13">
                  <c:v>-5010</c:v>
                </c:pt>
                <c:pt idx="14">
                  <c:v>-5470</c:v>
                </c:pt>
                <c:pt idx="15">
                  <c:v>-4410</c:v>
                </c:pt>
                <c:pt idx="16">
                  <c:v>-2010</c:v>
                </c:pt>
                <c:pt idx="17">
                  <c:v>5190</c:v>
                </c:pt>
                <c:pt idx="18">
                  <c:v>12280</c:v>
                </c:pt>
                <c:pt idx="19">
                  <c:v>21610</c:v>
                </c:pt>
                <c:pt idx="20">
                  <c:v>24270</c:v>
                </c:pt>
                <c:pt idx="21">
                  <c:v>24010</c:v>
                </c:pt>
                <c:pt idx="22">
                  <c:v>20980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marker val="1"/>
        <c:smooth val="0"/>
        <c:axId val="275934208"/>
        <c:axId val="275936000"/>
        <c:extLst>
          <c:ext xmlns:c15="http://schemas.microsoft.com/office/drawing/2012/chart" uri="{02D57815-91ED-43cb-92C2-25804820EDAC}">
            <c15:filteredLineSeries>
              <c15:ser>
                <c:idx val="6"/>
                <c:order val="5"/>
                <c:tx>
                  <c:strRef>
                    <c:extLst>
                      <c:ext uri="{02D57815-91ED-43cb-92C2-25804820EDAC}">
                        <c15:formulaRef>
                          <c15:sqref>'Chart data'!$AL$3</c15:sqref>
                        </c15:formulaRef>
                      </c:ext>
                    </c:extLst>
                    <c:strCache>
                      <c:ptCount val="1"/>
                      <c:pt idx="0">
                        <c:v>Zeroline</c:v>
                      </c:pt>
                    </c:strCache>
                  </c:strRef>
                </c:tx>
                <c:marker>
                  <c:symbol val="none"/>
                </c:marker>
                <c:cat>
                  <c:numRef>
                    <c:extLst>
                      <c:ext uri="{02D57815-91ED-43cb-92C2-25804820EDAC}">
                        <c15:formulaRef>
                          <c15:sqref>'Chart data'!$AF$4:$AF$26</c15:sqref>
                        </c15:formulaRef>
                      </c:ext>
                    </c:extLst>
                    <c:numCache>
                      <c:formatCode>General</c:formatCode>
                      <c:ptCount val="23"/>
                      <c:pt idx="0">
                        <c:v>2019</c:v>
                      </c:pt>
                      <c:pt idx="4">
                        <c:v>2020</c:v>
                      </c:pt>
                      <c:pt idx="8">
                        <c:v>2021</c:v>
                      </c:pt>
                      <c:pt idx="12">
                        <c:v>2022</c:v>
                      </c:pt>
                      <c:pt idx="16">
                        <c:v>2023</c:v>
                      </c:pt>
                      <c:pt idx="20">
                        <c:v>2024</c:v>
                      </c:pt>
                    </c:numCache>
                  </c:numRef>
                </c:cat>
                <c:val>
                  <c:numRef>
                    <c:extLst>
                      <c:ext uri="{02D57815-91ED-43cb-92C2-25804820EDAC}">
                        <c15:formulaRef>
                          <c15:sqref>'Chart data'!$AL$4:$AL$26</c15:sqref>
                        </c15:formulaRef>
                      </c:ext>
                    </c:extLst>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mooth val="0"/>
                <c:extLst>
                  <c:ext xmlns:c16="http://schemas.microsoft.com/office/drawing/2014/chart" uri="{C3380CC4-5D6E-409C-BE32-E72D297353CC}">
                    <c16:uniqueId val="{00000006-146E-4599-A5E6-C1D44CA8266C}"/>
                  </c:ext>
                </c:extLst>
              </c15:ser>
            </c15:filteredLineSeries>
          </c:ext>
        </c:extLst>
      </c:lineChart>
      <c:catAx>
        <c:axId val="275934208"/>
        <c:scaling>
          <c:orientation val="minMax"/>
        </c:scaling>
        <c:delete val="0"/>
        <c:axPos val="b"/>
        <c:numFmt formatCode="General" sourceLinked="0"/>
        <c:majorTickMark val="none"/>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1"/>
        <c:lblAlgn val="ctr"/>
        <c:lblOffset val="100"/>
        <c:noMultiLvlLbl val="0"/>
      </c:catAx>
      <c:valAx>
        <c:axId val="275936000"/>
        <c:scaling>
          <c:orientation val="minMax"/>
          <c:max val="25000"/>
        </c:scaling>
        <c:delete val="0"/>
        <c:axPos val="l"/>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t"/>
      <c:layout>
        <c:manualLayout>
          <c:xMode val="edge"/>
          <c:yMode val="edge"/>
          <c:x val="0.14487810063902276"/>
          <c:y val="0.16373520680989151"/>
          <c:w val="0.61606844750148959"/>
          <c:h val="9.573358427715349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243838858450448E-2"/>
          <c:y val="0.14367860936941113"/>
          <c:w val="0.89003231961335227"/>
          <c:h val="0.72174030749290208"/>
        </c:manualLayout>
      </c:layout>
      <c:barChart>
        <c:barDir val="col"/>
        <c:grouping val="clustered"/>
        <c:varyColors val="0"/>
        <c:ser>
          <c:idx val="3"/>
          <c:order val="2"/>
          <c:tx>
            <c:strRef>
              <c:f>'Chart data'!$AQ$3</c:f>
              <c:strCache>
                <c:ptCount val="1"/>
                <c:pt idx="0">
                  <c:v>Repossession shading</c:v>
                </c:pt>
              </c:strCache>
            </c:strRef>
          </c:tx>
          <c:spPr>
            <a:solidFill>
              <a:srgbClr val="C8C8C6"/>
            </a:solidFill>
            <a:ln w="38100">
              <a:noFill/>
            </a:ln>
          </c:spPr>
          <c:invertIfNegative val="0"/>
          <c:val>
            <c:numRef>
              <c:f>'Chart data'!$AQ$4:$AQ$115</c:f>
              <c:numCache>
                <c:formatCode>General</c:formatCode>
                <c:ptCount val="11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100</c:v>
                </c:pt>
                <c:pt idx="82">
                  <c:v>100</c:v>
                </c:pt>
                <c:pt idx="83">
                  <c:v>100</c:v>
                </c:pt>
                <c:pt idx="84">
                  <c:v>100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val>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gapWidth val="0"/>
        <c:axId val="691423055"/>
        <c:axId val="691444175"/>
      </c:barChart>
      <c:lineChart>
        <c:grouping val="standard"/>
        <c:varyColors val="0"/>
        <c:ser>
          <c:idx val="1"/>
          <c:order val="0"/>
          <c:tx>
            <c:strRef>
              <c:f>'Chart data'!$AO$3</c:f>
              <c:strCache>
                <c:ptCount val="1"/>
                <c:pt idx="0">
                  <c:v>Repossessions* (LHS)</c:v>
                </c:pt>
              </c:strCache>
            </c:strRef>
          </c:tx>
          <c:spPr>
            <a:ln w="38100">
              <a:solidFill>
                <a:srgbClr val="BD1B21"/>
              </a:solidFill>
            </a:ln>
          </c:spPr>
          <c:marker>
            <c:symbol val="none"/>
          </c:marker>
          <c:cat>
            <c:numRef>
              <c:f>'Chart data'!$AN$4:$AN$115</c:f>
              <c:numCache>
                <c:formatCode>General</c:formatCode>
                <c:ptCount val="112"/>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numCache>
            </c:numRef>
          </c:cat>
          <c:val>
            <c:numRef>
              <c:f>'Chart data'!$AO$4:$AO$115</c:f>
              <c:numCache>
                <c:formatCode>0.00</c:formatCode>
                <c:ptCount val="112"/>
                <c:pt idx="0">
                  <c:v>0.9037505648441031</c:v>
                </c:pt>
                <c:pt idx="1">
                  <c:v>0.82526013634732687</c:v>
                </c:pt>
                <c:pt idx="2">
                  <c:v>0.76609470901841326</c:v>
                </c:pt>
                <c:pt idx="3">
                  <c:v>0.70706166651749758</c:v>
                </c:pt>
                <c:pt idx="4">
                  <c:v>0.67942070445199354</c:v>
                </c:pt>
                <c:pt idx="5">
                  <c:v>0.65184391463523528</c:v>
                </c:pt>
                <c:pt idx="6">
                  <c:v>0.57471264367816088</c:v>
                </c:pt>
                <c:pt idx="7">
                  <c:v>0.49791055392549127</c:v>
                </c:pt>
                <c:pt idx="8">
                  <c:v>0.43078562863614156</c:v>
                </c:pt>
                <c:pt idx="9">
                  <c:v>0.36379769299023951</c:v>
                </c:pt>
                <c:pt idx="10">
                  <c:v>0.30485110895113549</c:v>
                </c:pt>
                <c:pt idx="11">
                  <c:v>0.24639211545230549</c:v>
                </c:pt>
                <c:pt idx="12">
                  <c:v>0.24141866385743133</c:v>
                </c:pt>
                <c:pt idx="13">
                  <c:v>0.23646873357856019</c:v>
                </c:pt>
                <c:pt idx="14">
                  <c:v>0.23615848858567307</c:v>
                </c:pt>
                <c:pt idx="15">
                  <c:v>0.23584905660377362</c:v>
                </c:pt>
                <c:pt idx="16">
                  <c:v>0.23066544805675238</c:v>
                </c:pt>
                <c:pt idx="17">
                  <c:v>0.22551825830514358</c:v>
                </c:pt>
                <c:pt idx="18">
                  <c:v>0.26909722222222221</c:v>
                </c:pt>
                <c:pt idx="19">
                  <c:v>0.31274433150899145</c:v>
                </c:pt>
                <c:pt idx="20">
                  <c:v>0.41634139994795732</c:v>
                </c:pt>
                <c:pt idx="21">
                  <c:v>0.51961548454143935</c:v>
                </c:pt>
                <c:pt idx="22">
                  <c:v>0.51401667314586841</c:v>
                </c:pt>
                <c:pt idx="23">
                  <c:v>0.50844536366770088</c:v>
                </c:pt>
                <c:pt idx="24">
                  <c:v>0.60150375939849621</c:v>
                </c:pt>
                <c:pt idx="25">
                  <c:v>0.69402793248222083</c:v>
                </c:pt>
                <c:pt idx="26">
                  <c:v>0.70900781617050357</c:v>
                </c:pt>
                <c:pt idx="27">
                  <c:v>0.72389712144438767</c:v>
                </c:pt>
                <c:pt idx="28">
                  <c:v>0.7803884977521417</c:v>
                </c:pt>
                <c:pt idx="29">
                  <c:v>0.83643122676579928</c:v>
                </c:pt>
                <c:pt idx="30">
                  <c:v>0.93837179812325644</c:v>
                </c:pt>
                <c:pt idx="31">
                  <c:v>1.0404330908475725</c:v>
                </c:pt>
                <c:pt idx="32">
                  <c:v>1.3255161865918939</c:v>
                </c:pt>
                <c:pt idx="33">
                  <c:v>1.5932521087160263</c:v>
                </c:pt>
                <c:pt idx="34">
                  <c:v>1.9329456038316799</c:v>
                </c:pt>
                <c:pt idx="35">
                  <c:v>1.9456586954658439</c:v>
                </c:pt>
                <c:pt idx="36">
                  <c:v>2.1120055396866615</c:v>
                </c:pt>
                <c:pt idx="37">
                  <c:v>1.8979114307998959</c:v>
                </c:pt>
                <c:pt idx="38">
                  <c:v>1.6746203904555315</c:v>
                </c:pt>
                <c:pt idx="39">
                  <c:v>1.4082058414464533</c:v>
                </c:pt>
                <c:pt idx="40">
                  <c:v>1.383450796136779</c:v>
                </c:pt>
                <c:pt idx="41">
                  <c:v>1.3227743451396745</c:v>
                </c:pt>
                <c:pt idx="42">
                  <c:v>1.2804878048780486</c:v>
                </c:pt>
                <c:pt idx="43">
                  <c:v>1.193587733054539</c:v>
                </c:pt>
                <c:pt idx="44">
                  <c:v>1.2397415749956346</c:v>
                </c:pt>
                <c:pt idx="45">
                  <c:v>1.267814986447495</c:v>
                </c:pt>
                <c:pt idx="46">
                  <c:v>1.2880049066853587</c:v>
                </c:pt>
                <c:pt idx="47">
                  <c:v>1.2210119465917078</c:v>
                </c:pt>
                <c:pt idx="48">
                  <c:v>1.2211192128612844</c:v>
                </c:pt>
                <c:pt idx="49">
                  <c:v>1.1879619852164731</c:v>
                </c:pt>
                <c:pt idx="50">
                  <c:v>1.1472950313299797</c:v>
                </c:pt>
                <c:pt idx="51">
                  <c:v>1.0191421481744063</c:v>
                </c:pt>
                <c:pt idx="52">
                  <c:v>0.98631597654167413</c:v>
                </c:pt>
                <c:pt idx="53">
                  <c:v>0.91685953355883931</c:v>
                </c:pt>
                <c:pt idx="54">
                  <c:v>0.88329764453961457</c:v>
                </c:pt>
                <c:pt idx="55">
                  <c:v>0.75093867334167719</c:v>
                </c:pt>
                <c:pt idx="56">
                  <c:v>0.76117130831915469</c:v>
                </c:pt>
                <c:pt idx="57">
                  <c:v>0.70237989125590516</c:v>
                </c:pt>
                <c:pt idx="58">
                  <c:v>0.63879210220673632</c:v>
                </c:pt>
                <c:pt idx="59">
                  <c:v>0.55356181589808007</c:v>
                </c:pt>
                <c:pt idx="60">
                  <c:v>0.43892786472387119</c:v>
                </c:pt>
                <c:pt idx="61">
                  <c:v>0.22502250225022502</c:v>
                </c:pt>
                <c:pt idx="62">
                  <c:v>0.22412241224122414</c:v>
                </c:pt>
                <c:pt idx="63">
                  <c:v>0.19531953195319532</c:v>
                </c:pt>
                <c:pt idx="64">
                  <c:v>0.18974820143884891</c:v>
                </c:pt>
                <c:pt idx="65">
                  <c:v>0.17057761732851984</c:v>
                </c:pt>
                <c:pt idx="66">
                  <c:v>0.16787003610108303</c:v>
                </c:pt>
                <c:pt idx="67">
                  <c:v>0.16260162601626016</c:v>
                </c:pt>
                <c:pt idx="68">
                  <c:v>0.16982836495031617</c:v>
                </c:pt>
                <c:pt idx="69">
                  <c:v>0.16319129646418856</c:v>
                </c:pt>
                <c:pt idx="70">
                  <c:v>0.1766304347826087</c:v>
                </c:pt>
                <c:pt idx="71">
                  <c:v>0.16272727272727272</c:v>
                </c:pt>
                <c:pt idx="72">
                  <c:v>0.17411121239744756</c:v>
                </c:pt>
                <c:pt idx="73">
                  <c:v>0.15314494074749316</c:v>
                </c:pt>
                <c:pt idx="74">
                  <c:v>0.1541970802919708</c:v>
                </c:pt>
                <c:pt idx="75">
                  <c:v>0.1546203110704483</c:v>
                </c:pt>
                <c:pt idx="76">
                  <c:v>0.18115279048490393</c:v>
                </c:pt>
                <c:pt idx="77">
                  <c:v>0.17550274223034734</c:v>
                </c:pt>
                <c:pt idx="78">
                  <c:v>0.19505494505494503</c:v>
                </c:pt>
                <c:pt idx="79">
                  <c:v>0.18156934306569342</c:v>
                </c:pt>
                <c:pt idx="80">
                  <c:v>0.15602189781021897</c:v>
                </c:pt>
                <c:pt idx="81">
                  <c:v>2.012808783165599E-2</c:v>
                </c:pt>
                <c:pt idx="82">
                  <c:v>3.385178408051235E-2</c:v>
                </c:pt>
                <c:pt idx="83">
                  <c:v>3.0109489051094892E-2</c:v>
                </c:pt>
                <c:pt idx="84">
                  <c:v>3.4608378870673952E-2</c:v>
                </c:pt>
                <c:pt idx="85">
                  <c:v>4.0871934604904632E-2</c:v>
                </c:pt>
                <c:pt idx="86">
                  <c:v>6.6303360581289744E-2</c:v>
                </c:pt>
                <c:pt idx="87">
                  <c:v>6.5514103730664228E-2</c:v>
                </c:pt>
                <c:pt idx="88">
                  <c:v>9.4717668488160295E-2</c:v>
                </c:pt>
                <c:pt idx="89">
                  <c:v>0.10756608933454875</c:v>
                </c:pt>
                <c:pt idx="90">
                  <c:v>0.11668185961713765</c:v>
                </c:pt>
                <c:pt idx="91">
                  <c:v>9.9634369287020116E-2</c:v>
                </c:pt>
                <c:pt idx="92">
                  <c:v>0.11580882352941177</c:v>
                </c:pt>
                <c:pt idx="93">
                  <c:v>0.11265004616805172</c:v>
                </c:pt>
                <c:pt idx="94">
                  <c:v>0.10399257195914578</c:v>
                </c:pt>
                <c:pt idx="95">
                  <c:v>0.10976744186046511</c:v>
                </c:pt>
                <c:pt idx="96">
                  <c:v>0.1431107063535578</c:v>
                </c:pt>
                <c:pt idx="97">
                  <c:v>0.15684309194346222</c:v>
                </c:pt>
                <c:pt idx="98">
                  <c:v>0.15763714895597844</c:v>
                </c:pt>
                <c:pt idx="99">
                  <c:v>0.16179204117820356</c:v>
                </c:pt>
                <c:pt idx="100">
                  <c:v>0.16511357600143622</c:v>
                </c:pt>
                <c:pt idx="101">
                  <c:v>0.1661273955283471</c:v>
                </c:pt>
                <c:pt idx="102">
                  <c:v>0.16697300884506505</c:v>
                </c:pt>
                <c:pt idx="103">
                  <c:v>0.16714988625428159</c:v>
                </c:pt>
                <c:pt idx="104">
                  <c:v>0.16717346239948158</c:v>
                </c:pt>
                <c:pt idx="105">
                  <c:v>0.16706379881007419</c:v>
                </c:pt>
                <c:pt idx="106">
                  <c:v>0.16678440429289498</c:v>
                </c:pt>
                <c:pt idx="107">
                  <c:v>0.16672912188392314</c:v>
                </c:pt>
                <c:pt idx="108">
                  <c:v>0.16662050077029614</c:v>
                </c:pt>
                <c:pt idx="109">
                  <c:v>0.16639112464650857</c:v>
                </c:pt>
                <c:pt idx="110">
                  <c:v>0.16581762719847096</c:v>
                </c:pt>
                <c:pt idx="111">
                  <c:v>0.16494636377474337</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2"/>
          <c:order val="1"/>
          <c:tx>
            <c:strRef>
              <c:f>'Chart data'!$AP$3</c:f>
              <c:strCache>
                <c:ptCount val="1"/>
                <c:pt idx="0">
                  <c:v>Unemployment rate (RHS)</c:v>
                </c:pt>
              </c:strCache>
            </c:strRef>
          </c:tx>
          <c:spPr>
            <a:ln w="38100">
              <a:solidFill>
                <a:srgbClr val="001E60"/>
              </a:solidFill>
            </a:ln>
          </c:spPr>
          <c:marker>
            <c:symbol val="none"/>
          </c:marker>
          <c:val>
            <c:numRef>
              <c:f>'Chart data'!$AP$4:$AP$115</c:f>
              <c:numCache>
                <c:formatCode>0.0</c:formatCode>
                <c:ptCount val="112"/>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4.3913159999999998</c:v>
                </c:pt>
                <c:pt idx="100">
                  <c:v>4.3912899999999997</c:v>
                </c:pt>
                <c:pt idx="101">
                  <c:v>4.3913080000000004</c:v>
                </c:pt>
                <c:pt idx="102">
                  <c:v>4.3817589999999997</c:v>
                </c:pt>
                <c:pt idx="103">
                  <c:v>4.3626880000000003</c:v>
                </c:pt>
                <c:pt idx="104">
                  <c:v>4.3340810000000003</c:v>
                </c:pt>
                <c:pt idx="105">
                  <c:v>4.3054309999999996</c:v>
                </c:pt>
                <c:pt idx="106">
                  <c:v>4.2768110000000004</c:v>
                </c:pt>
                <c:pt idx="107">
                  <c:v>4.2481679999999997</c:v>
                </c:pt>
                <c:pt idx="108">
                  <c:v>4.2195299999999998</c:v>
                </c:pt>
                <c:pt idx="109">
                  <c:v>4.1880220000000001</c:v>
                </c:pt>
                <c:pt idx="110">
                  <c:v>4.1564769999999998</c:v>
                </c:pt>
                <c:pt idx="111">
                  <c:v>4.1249279999999997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691423055"/>
        <c:axId val="691444175"/>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12"/>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valAx>
        <c:axId val="691444175"/>
        <c:scaling>
          <c:orientation val="minMax"/>
          <c:max val="9"/>
          <c:min val="3"/>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691423055"/>
        <c:crosses val="max"/>
        <c:crossBetween val="between"/>
      </c:valAx>
      <c:catAx>
        <c:axId val="691423055"/>
        <c:scaling>
          <c:orientation val="minMax"/>
        </c:scaling>
        <c:delete val="1"/>
        <c:axPos val="b"/>
        <c:majorTickMark val="out"/>
        <c:minorTickMark val="none"/>
        <c:tickLblPos val="nextTo"/>
        <c:crossAx val="691444175"/>
        <c:crosses val="autoZero"/>
        <c:auto val="1"/>
        <c:lblAlgn val="ctr"/>
        <c:lblOffset val="100"/>
        <c:noMultiLvlLbl val="0"/>
      </c:catAx>
      <c:spPr>
        <a:noFill/>
        <a:ln w="25400">
          <a:noFill/>
        </a:ln>
      </c:spPr>
    </c:plotArea>
    <c:legend>
      <c:legendPos val="t"/>
      <c:legendEntry>
        <c:idx val="0"/>
        <c:delete val="1"/>
      </c:legendEntry>
      <c:layout>
        <c:manualLayout>
          <c:xMode val="edge"/>
          <c:yMode val="edge"/>
          <c:x val="0.30617768495419506"/>
          <c:y val="8.9681210577212608E-2"/>
          <c:w val="0.36425619878878046"/>
          <c:h val="0.1072410012773735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243838858450448E-2"/>
          <c:y val="0.14367860936941113"/>
          <c:w val="0.89003231961335227"/>
          <c:h val="0.72174030749290208"/>
        </c:manualLayout>
      </c:layout>
      <c:barChart>
        <c:barDir val="col"/>
        <c:grouping val="clustered"/>
        <c:varyColors val="0"/>
        <c:ser>
          <c:idx val="3"/>
          <c:order val="2"/>
          <c:tx>
            <c:strRef>
              <c:f>'Chart data'!$AQ$3</c:f>
              <c:strCache>
                <c:ptCount val="1"/>
                <c:pt idx="0">
                  <c:v>Repossession shading</c:v>
                </c:pt>
              </c:strCache>
            </c:strRef>
          </c:tx>
          <c:spPr>
            <a:solidFill>
              <a:srgbClr val="C8C8C6"/>
            </a:solidFill>
            <a:ln w="38100">
              <a:noFill/>
            </a:ln>
          </c:spPr>
          <c:invertIfNegative val="0"/>
          <c:val>
            <c:numRef>
              <c:f>'Chart data'!$AQ$4:$AQ$115</c:f>
              <c:numCache>
                <c:formatCode>General</c:formatCode>
                <c:ptCount val="11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100</c:v>
                </c:pt>
                <c:pt idx="82">
                  <c:v>100</c:v>
                </c:pt>
                <c:pt idx="83">
                  <c:v>100</c:v>
                </c:pt>
                <c:pt idx="84">
                  <c:v>100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numCache>
            </c:numRef>
          </c:val>
          <c:extLst>
            <c:ext xmlns:c16="http://schemas.microsoft.com/office/drawing/2014/chart" uri="{C3380CC4-5D6E-409C-BE32-E72D297353CC}">
              <c16:uniqueId val="{00000000-641B-468E-8416-66C9A36F22E6}"/>
            </c:ext>
          </c:extLst>
        </c:ser>
        <c:dLbls>
          <c:showLegendKey val="0"/>
          <c:showVal val="0"/>
          <c:showCatName val="0"/>
          <c:showSerName val="0"/>
          <c:showPercent val="0"/>
          <c:showBubbleSize val="0"/>
        </c:dLbls>
        <c:gapWidth val="0"/>
        <c:axId val="691423055"/>
        <c:axId val="691444175"/>
      </c:barChart>
      <c:lineChart>
        <c:grouping val="standard"/>
        <c:varyColors val="0"/>
        <c:ser>
          <c:idx val="1"/>
          <c:order val="0"/>
          <c:tx>
            <c:strRef>
              <c:f>'Chart data'!$AO$3</c:f>
              <c:strCache>
                <c:ptCount val="1"/>
                <c:pt idx="0">
                  <c:v>Repossessions* (LHS)</c:v>
                </c:pt>
              </c:strCache>
            </c:strRef>
          </c:tx>
          <c:spPr>
            <a:ln w="38100">
              <a:solidFill>
                <a:srgbClr val="BD1B21"/>
              </a:solidFill>
            </a:ln>
          </c:spPr>
          <c:marker>
            <c:symbol val="none"/>
          </c:marker>
          <c:cat>
            <c:numRef>
              <c:f>'Chart data'!$AN$4:$AN$115</c:f>
              <c:numCache>
                <c:formatCode>General</c:formatCode>
                <c:ptCount val="112"/>
                <c:pt idx="0">
                  <c:v>2000</c:v>
                </c:pt>
                <c:pt idx="4">
                  <c:v>2001</c:v>
                </c:pt>
                <c:pt idx="8">
                  <c:v>2002</c:v>
                </c:pt>
                <c:pt idx="12">
                  <c:v>2003</c:v>
                </c:pt>
                <c:pt idx="16">
                  <c:v>2004</c:v>
                </c:pt>
                <c:pt idx="20">
                  <c:v>2005</c:v>
                </c:pt>
                <c:pt idx="24">
                  <c:v>2006</c:v>
                </c:pt>
                <c:pt idx="28">
                  <c:v>2007</c:v>
                </c:pt>
                <c:pt idx="32">
                  <c:v>2008</c:v>
                </c:pt>
                <c:pt idx="36">
                  <c:v>2009</c:v>
                </c:pt>
                <c:pt idx="40">
                  <c:v>2010</c:v>
                </c:pt>
                <c:pt idx="44">
                  <c:v>2011</c:v>
                </c:pt>
                <c:pt idx="48">
                  <c:v>2012</c:v>
                </c:pt>
                <c:pt idx="52">
                  <c:v>2013</c:v>
                </c:pt>
                <c:pt idx="56">
                  <c:v>2014</c:v>
                </c:pt>
                <c:pt idx="60">
                  <c:v>2015</c:v>
                </c:pt>
                <c:pt idx="64">
                  <c:v>2016</c:v>
                </c:pt>
                <c:pt idx="68">
                  <c:v>2017</c:v>
                </c:pt>
                <c:pt idx="72">
                  <c:v>2018</c:v>
                </c:pt>
                <c:pt idx="76">
                  <c:v>2019</c:v>
                </c:pt>
                <c:pt idx="80">
                  <c:v>2020</c:v>
                </c:pt>
                <c:pt idx="84">
                  <c:v>2021</c:v>
                </c:pt>
                <c:pt idx="88">
                  <c:v>2022</c:v>
                </c:pt>
                <c:pt idx="92">
                  <c:v>2023</c:v>
                </c:pt>
                <c:pt idx="96">
                  <c:v>2024</c:v>
                </c:pt>
                <c:pt idx="100">
                  <c:v>2025</c:v>
                </c:pt>
                <c:pt idx="104">
                  <c:v>2026</c:v>
                </c:pt>
                <c:pt idx="108">
                  <c:v>2027</c:v>
                </c:pt>
              </c:numCache>
            </c:numRef>
          </c:cat>
          <c:val>
            <c:numRef>
              <c:f>'Chart data'!$AO$4:$AO$115</c:f>
              <c:numCache>
                <c:formatCode>0.00</c:formatCode>
                <c:ptCount val="112"/>
                <c:pt idx="0">
                  <c:v>0.9037505648441031</c:v>
                </c:pt>
                <c:pt idx="1">
                  <c:v>0.82526013634732687</c:v>
                </c:pt>
                <c:pt idx="2">
                  <c:v>0.76609470901841326</c:v>
                </c:pt>
                <c:pt idx="3">
                  <c:v>0.70706166651749758</c:v>
                </c:pt>
                <c:pt idx="4">
                  <c:v>0.67942070445199354</c:v>
                </c:pt>
                <c:pt idx="5">
                  <c:v>0.65184391463523528</c:v>
                </c:pt>
                <c:pt idx="6">
                  <c:v>0.57471264367816088</c:v>
                </c:pt>
                <c:pt idx="7">
                  <c:v>0.49791055392549127</c:v>
                </c:pt>
                <c:pt idx="8">
                  <c:v>0.43078562863614156</c:v>
                </c:pt>
                <c:pt idx="9">
                  <c:v>0.36379769299023951</c:v>
                </c:pt>
                <c:pt idx="10">
                  <c:v>0.30485110895113549</c:v>
                </c:pt>
                <c:pt idx="11">
                  <c:v>0.24639211545230549</c:v>
                </c:pt>
                <c:pt idx="12">
                  <c:v>0.24141866385743133</c:v>
                </c:pt>
                <c:pt idx="13">
                  <c:v>0.23646873357856019</c:v>
                </c:pt>
                <c:pt idx="14">
                  <c:v>0.23615848858567307</c:v>
                </c:pt>
                <c:pt idx="15">
                  <c:v>0.23584905660377362</c:v>
                </c:pt>
                <c:pt idx="16">
                  <c:v>0.23066544805675238</c:v>
                </c:pt>
                <c:pt idx="17">
                  <c:v>0.22551825830514358</c:v>
                </c:pt>
                <c:pt idx="18">
                  <c:v>0.26909722222222221</c:v>
                </c:pt>
                <c:pt idx="19">
                  <c:v>0.31274433150899145</c:v>
                </c:pt>
                <c:pt idx="20">
                  <c:v>0.41634139994795732</c:v>
                </c:pt>
                <c:pt idx="21">
                  <c:v>0.51961548454143935</c:v>
                </c:pt>
                <c:pt idx="22">
                  <c:v>0.51401667314586841</c:v>
                </c:pt>
                <c:pt idx="23">
                  <c:v>0.50844536366770088</c:v>
                </c:pt>
                <c:pt idx="24">
                  <c:v>0.60150375939849621</c:v>
                </c:pt>
                <c:pt idx="25">
                  <c:v>0.69402793248222083</c:v>
                </c:pt>
                <c:pt idx="26">
                  <c:v>0.70900781617050357</c:v>
                </c:pt>
                <c:pt idx="27">
                  <c:v>0.72389712144438767</c:v>
                </c:pt>
                <c:pt idx="28">
                  <c:v>0.7803884977521417</c:v>
                </c:pt>
                <c:pt idx="29">
                  <c:v>0.83643122676579928</c:v>
                </c:pt>
                <c:pt idx="30">
                  <c:v>0.93837179812325644</c:v>
                </c:pt>
                <c:pt idx="31">
                  <c:v>1.0404330908475725</c:v>
                </c:pt>
                <c:pt idx="32">
                  <c:v>1.3255161865918939</c:v>
                </c:pt>
                <c:pt idx="33">
                  <c:v>1.5932521087160263</c:v>
                </c:pt>
                <c:pt idx="34">
                  <c:v>1.9329456038316799</c:v>
                </c:pt>
                <c:pt idx="35">
                  <c:v>1.9456586954658439</c:v>
                </c:pt>
                <c:pt idx="36">
                  <c:v>2.1120055396866615</c:v>
                </c:pt>
                <c:pt idx="37">
                  <c:v>1.8979114307998959</c:v>
                </c:pt>
                <c:pt idx="38">
                  <c:v>1.6746203904555315</c:v>
                </c:pt>
                <c:pt idx="39">
                  <c:v>1.4082058414464533</c:v>
                </c:pt>
                <c:pt idx="40">
                  <c:v>1.383450796136779</c:v>
                </c:pt>
                <c:pt idx="41">
                  <c:v>1.3227743451396745</c:v>
                </c:pt>
                <c:pt idx="42">
                  <c:v>1.2804878048780486</c:v>
                </c:pt>
                <c:pt idx="43">
                  <c:v>1.193587733054539</c:v>
                </c:pt>
                <c:pt idx="44">
                  <c:v>1.2397415749956346</c:v>
                </c:pt>
                <c:pt idx="45">
                  <c:v>1.267814986447495</c:v>
                </c:pt>
                <c:pt idx="46">
                  <c:v>1.2880049066853587</c:v>
                </c:pt>
                <c:pt idx="47">
                  <c:v>1.2210119465917078</c:v>
                </c:pt>
                <c:pt idx="48">
                  <c:v>1.2211192128612844</c:v>
                </c:pt>
                <c:pt idx="49">
                  <c:v>1.1879619852164731</c:v>
                </c:pt>
                <c:pt idx="50">
                  <c:v>1.1472950313299797</c:v>
                </c:pt>
                <c:pt idx="51">
                  <c:v>1.0191421481744063</c:v>
                </c:pt>
                <c:pt idx="52">
                  <c:v>0.98631597654167413</c:v>
                </c:pt>
                <c:pt idx="53">
                  <c:v>0.91685953355883931</c:v>
                </c:pt>
                <c:pt idx="54">
                  <c:v>0.88329764453961457</c:v>
                </c:pt>
                <c:pt idx="55">
                  <c:v>0.75093867334167719</c:v>
                </c:pt>
                <c:pt idx="56">
                  <c:v>0.76117130831915469</c:v>
                </c:pt>
                <c:pt idx="57">
                  <c:v>0.70237989125590516</c:v>
                </c:pt>
                <c:pt idx="58">
                  <c:v>0.63879210220673632</c:v>
                </c:pt>
                <c:pt idx="59">
                  <c:v>0.55356181589808007</c:v>
                </c:pt>
                <c:pt idx="60">
                  <c:v>0.43892786472387119</c:v>
                </c:pt>
                <c:pt idx="61">
                  <c:v>0.22502250225022502</c:v>
                </c:pt>
                <c:pt idx="62">
                  <c:v>0.22412241224122414</c:v>
                </c:pt>
                <c:pt idx="63">
                  <c:v>0.19531953195319532</c:v>
                </c:pt>
                <c:pt idx="64">
                  <c:v>0.18974820143884891</c:v>
                </c:pt>
                <c:pt idx="65">
                  <c:v>0.17057761732851984</c:v>
                </c:pt>
                <c:pt idx="66">
                  <c:v>0.16787003610108303</c:v>
                </c:pt>
                <c:pt idx="67">
                  <c:v>0.16260162601626016</c:v>
                </c:pt>
                <c:pt idx="68">
                  <c:v>0.16982836495031617</c:v>
                </c:pt>
                <c:pt idx="69">
                  <c:v>0.16319129646418856</c:v>
                </c:pt>
                <c:pt idx="70">
                  <c:v>0.1766304347826087</c:v>
                </c:pt>
                <c:pt idx="71">
                  <c:v>0.16272727272727272</c:v>
                </c:pt>
                <c:pt idx="72">
                  <c:v>0.17411121239744756</c:v>
                </c:pt>
                <c:pt idx="73">
                  <c:v>0.15314494074749316</c:v>
                </c:pt>
                <c:pt idx="74">
                  <c:v>0.1541970802919708</c:v>
                </c:pt>
                <c:pt idx="75">
                  <c:v>0.1546203110704483</c:v>
                </c:pt>
                <c:pt idx="76">
                  <c:v>0.18115279048490393</c:v>
                </c:pt>
                <c:pt idx="77">
                  <c:v>0.17550274223034734</c:v>
                </c:pt>
                <c:pt idx="78">
                  <c:v>0.19505494505494503</c:v>
                </c:pt>
                <c:pt idx="79">
                  <c:v>0.18156934306569342</c:v>
                </c:pt>
                <c:pt idx="80">
                  <c:v>0.15602189781021897</c:v>
                </c:pt>
                <c:pt idx="81">
                  <c:v>2.012808783165599E-2</c:v>
                </c:pt>
                <c:pt idx="82">
                  <c:v>3.385178408051235E-2</c:v>
                </c:pt>
                <c:pt idx="83">
                  <c:v>3.0109489051094892E-2</c:v>
                </c:pt>
                <c:pt idx="84">
                  <c:v>3.4608378870673952E-2</c:v>
                </c:pt>
                <c:pt idx="85">
                  <c:v>4.0871934604904632E-2</c:v>
                </c:pt>
                <c:pt idx="86">
                  <c:v>6.6303360581289744E-2</c:v>
                </c:pt>
                <c:pt idx="87">
                  <c:v>6.5514103730664228E-2</c:v>
                </c:pt>
                <c:pt idx="88">
                  <c:v>9.4717668488160295E-2</c:v>
                </c:pt>
                <c:pt idx="89">
                  <c:v>0.10756608933454875</c:v>
                </c:pt>
                <c:pt idx="90">
                  <c:v>0.11668185961713765</c:v>
                </c:pt>
                <c:pt idx="91">
                  <c:v>9.9634369287020116E-2</c:v>
                </c:pt>
                <c:pt idx="92">
                  <c:v>0.11580882352941177</c:v>
                </c:pt>
                <c:pt idx="93">
                  <c:v>0.11265004616805172</c:v>
                </c:pt>
                <c:pt idx="94">
                  <c:v>0.10399257195914578</c:v>
                </c:pt>
                <c:pt idx="95">
                  <c:v>0.10976744186046511</c:v>
                </c:pt>
                <c:pt idx="96">
                  <c:v>0.1431107063535578</c:v>
                </c:pt>
                <c:pt idx="97">
                  <c:v>0.15684309194346222</c:v>
                </c:pt>
                <c:pt idx="98">
                  <c:v>0.15763714895597844</c:v>
                </c:pt>
                <c:pt idx="99">
                  <c:v>0.16179204117820356</c:v>
                </c:pt>
                <c:pt idx="100">
                  <c:v>0.16511357600143622</c:v>
                </c:pt>
                <c:pt idx="101">
                  <c:v>0.1661273955283471</c:v>
                </c:pt>
                <c:pt idx="102">
                  <c:v>0.16697300884506505</c:v>
                </c:pt>
                <c:pt idx="103">
                  <c:v>0.16714988625428159</c:v>
                </c:pt>
                <c:pt idx="104">
                  <c:v>0.16717346239948158</c:v>
                </c:pt>
                <c:pt idx="105">
                  <c:v>0.16706379881007419</c:v>
                </c:pt>
                <c:pt idx="106">
                  <c:v>0.16678440429289498</c:v>
                </c:pt>
                <c:pt idx="107">
                  <c:v>0.16672912188392314</c:v>
                </c:pt>
                <c:pt idx="108">
                  <c:v>0.16662050077029614</c:v>
                </c:pt>
                <c:pt idx="109">
                  <c:v>0.16639112464650857</c:v>
                </c:pt>
                <c:pt idx="110">
                  <c:v>0.16581762719847096</c:v>
                </c:pt>
                <c:pt idx="111">
                  <c:v>0.16494636377474337</c:v>
                </c:pt>
              </c:numCache>
            </c:numRef>
          </c:val>
          <c:smooth val="0"/>
          <c:extLst>
            <c:ext xmlns:c16="http://schemas.microsoft.com/office/drawing/2014/chart" uri="{C3380CC4-5D6E-409C-BE32-E72D297353CC}">
              <c16:uniqueId val="{00000001-641B-468E-8416-66C9A36F22E6}"/>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2"/>
          <c:order val="1"/>
          <c:tx>
            <c:strRef>
              <c:f>'Chart data'!$AR$3</c:f>
              <c:strCache>
                <c:ptCount val="1"/>
                <c:pt idx="0">
                  <c:v>Average interest rate on the stock of outstanding mortgages (RHS)</c:v>
                </c:pt>
              </c:strCache>
            </c:strRef>
          </c:tx>
          <c:spPr>
            <a:ln w="38100">
              <a:solidFill>
                <a:srgbClr val="001E60"/>
              </a:solidFill>
            </a:ln>
          </c:spPr>
          <c:marker>
            <c:symbol val="none"/>
          </c:marker>
          <c:val>
            <c:numRef>
              <c:f>'Chart data'!$AR$4:$AR$115</c:f>
              <c:numCache>
                <c:formatCode>0.00</c:formatCode>
                <c:ptCount val="112"/>
                <c:pt idx="0">
                  <c:v>7.056667</c:v>
                </c:pt>
                <c:pt idx="1">
                  <c:v>7.1433330000000002</c:v>
                </c:pt>
                <c:pt idx="2">
                  <c:v>7.1133329999999999</c:v>
                </c:pt>
                <c:pt idx="3">
                  <c:v>7.056667</c:v>
                </c:pt>
                <c:pt idx="4">
                  <c:v>6.9366659999999998</c:v>
                </c:pt>
                <c:pt idx="5">
                  <c:v>6.6133329999999999</c:v>
                </c:pt>
                <c:pt idx="6">
                  <c:v>6.35</c:v>
                </c:pt>
                <c:pt idx="7">
                  <c:v>5.8466670000000001</c:v>
                </c:pt>
                <c:pt idx="8">
                  <c:v>5.5133330000000003</c:v>
                </c:pt>
                <c:pt idx="9">
                  <c:v>5.4366659999999998</c:v>
                </c:pt>
                <c:pt idx="10">
                  <c:v>5.3133340000000002</c:v>
                </c:pt>
                <c:pt idx="11">
                  <c:v>5.2966670000000002</c:v>
                </c:pt>
                <c:pt idx="12">
                  <c:v>5.1733330000000004</c:v>
                </c:pt>
                <c:pt idx="13">
                  <c:v>5.01</c:v>
                </c:pt>
                <c:pt idx="14">
                  <c:v>4.8499999999999996</c:v>
                </c:pt>
                <c:pt idx="15">
                  <c:v>4.806667</c:v>
                </c:pt>
                <c:pt idx="16">
                  <c:v>4.983333</c:v>
                </c:pt>
                <c:pt idx="17">
                  <c:v>5.1033330000000001</c:v>
                </c:pt>
                <c:pt idx="18">
                  <c:v>5.4633330000000004</c:v>
                </c:pt>
                <c:pt idx="19">
                  <c:v>5.5733329999999999</c:v>
                </c:pt>
                <c:pt idx="20">
                  <c:v>5.53</c:v>
                </c:pt>
                <c:pt idx="21">
                  <c:v>5.5033339999999997</c:v>
                </c:pt>
                <c:pt idx="22">
                  <c:v>5.4766659999999998</c:v>
                </c:pt>
                <c:pt idx="23">
                  <c:v>5.35</c:v>
                </c:pt>
                <c:pt idx="24">
                  <c:v>5.3266669999999996</c:v>
                </c:pt>
                <c:pt idx="25">
                  <c:v>5.31</c:v>
                </c:pt>
                <c:pt idx="26">
                  <c:v>5.33</c:v>
                </c:pt>
                <c:pt idx="27">
                  <c:v>5.45</c:v>
                </c:pt>
                <c:pt idx="28">
                  <c:v>5.6233329999999997</c:v>
                </c:pt>
                <c:pt idx="29">
                  <c:v>5.7033329999999998</c:v>
                </c:pt>
                <c:pt idx="30">
                  <c:v>5.8833330000000004</c:v>
                </c:pt>
                <c:pt idx="31">
                  <c:v>5.95</c:v>
                </c:pt>
                <c:pt idx="32">
                  <c:v>5.8566669999999998</c:v>
                </c:pt>
                <c:pt idx="33">
                  <c:v>5.7633330000000003</c:v>
                </c:pt>
                <c:pt idx="34">
                  <c:v>5.7966670000000002</c:v>
                </c:pt>
                <c:pt idx="35">
                  <c:v>5.3866670000000001</c:v>
                </c:pt>
                <c:pt idx="36">
                  <c:v>4.0833329999999997</c:v>
                </c:pt>
                <c:pt idx="37">
                  <c:v>3.6</c:v>
                </c:pt>
                <c:pt idx="38">
                  <c:v>3.576667</c:v>
                </c:pt>
                <c:pt idx="39">
                  <c:v>3.5733329999999999</c:v>
                </c:pt>
                <c:pt idx="40">
                  <c:v>3.6666669999999999</c:v>
                </c:pt>
                <c:pt idx="41">
                  <c:v>3.66</c:v>
                </c:pt>
                <c:pt idx="42">
                  <c:v>3.57</c:v>
                </c:pt>
                <c:pt idx="43">
                  <c:v>3.5066670000000002</c:v>
                </c:pt>
                <c:pt idx="44">
                  <c:v>3.496667</c:v>
                </c:pt>
                <c:pt idx="45">
                  <c:v>3.47</c:v>
                </c:pt>
                <c:pt idx="46">
                  <c:v>3.4</c:v>
                </c:pt>
                <c:pt idx="47">
                  <c:v>3.3666670000000001</c:v>
                </c:pt>
                <c:pt idx="48">
                  <c:v>3.3666670000000001</c:v>
                </c:pt>
                <c:pt idx="49">
                  <c:v>3.38</c:v>
                </c:pt>
                <c:pt idx="50">
                  <c:v>3.3733330000000001</c:v>
                </c:pt>
                <c:pt idx="51">
                  <c:v>3.38</c:v>
                </c:pt>
                <c:pt idx="52">
                  <c:v>3.3666670000000001</c:v>
                </c:pt>
                <c:pt idx="53">
                  <c:v>3.3433329999999999</c:v>
                </c:pt>
                <c:pt idx="54">
                  <c:v>3.3166669999999998</c:v>
                </c:pt>
                <c:pt idx="55">
                  <c:v>3.28</c:v>
                </c:pt>
                <c:pt idx="56">
                  <c:v>3.25</c:v>
                </c:pt>
                <c:pt idx="57">
                  <c:v>3.233333</c:v>
                </c:pt>
                <c:pt idx="58">
                  <c:v>3.213333</c:v>
                </c:pt>
                <c:pt idx="59">
                  <c:v>3.1866669999999999</c:v>
                </c:pt>
                <c:pt idx="60">
                  <c:v>3.1533329999999999</c:v>
                </c:pt>
                <c:pt idx="61">
                  <c:v>3.1066669999999998</c:v>
                </c:pt>
                <c:pt idx="62">
                  <c:v>3.056667</c:v>
                </c:pt>
                <c:pt idx="63">
                  <c:v>3.01</c:v>
                </c:pt>
                <c:pt idx="64">
                  <c:v>2.95</c:v>
                </c:pt>
                <c:pt idx="65">
                  <c:v>2.9033329999999999</c:v>
                </c:pt>
                <c:pt idx="66">
                  <c:v>2.82</c:v>
                </c:pt>
                <c:pt idx="67">
                  <c:v>2.6866669999999999</c:v>
                </c:pt>
                <c:pt idx="68">
                  <c:v>2.6266669999999999</c:v>
                </c:pt>
                <c:pt idx="69">
                  <c:v>2.5866669999999998</c:v>
                </c:pt>
                <c:pt idx="70">
                  <c:v>2.5333329999999998</c:v>
                </c:pt>
                <c:pt idx="71">
                  <c:v>2.516667</c:v>
                </c:pt>
                <c:pt idx="72">
                  <c:v>2.52</c:v>
                </c:pt>
                <c:pt idx="73">
                  <c:v>2.483333</c:v>
                </c:pt>
                <c:pt idx="74">
                  <c:v>2.48</c:v>
                </c:pt>
                <c:pt idx="75">
                  <c:v>2.4933329999999998</c:v>
                </c:pt>
                <c:pt idx="76">
                  <c:v>2.463333</c:v>
                </c:pt>
                <c:pt idx="77">
                  <c:v>2.4366669999999999</c:v>
                </c:pt>
                <c:pt idx="78">
                  <c:v>2.4133330000000002</c:v>
                </c:pt>
                <c:pt idx="79">
                  <c:v>2.3866670000000001</c:v>
                </c:pt>
                <c:pt idx="80">
                  <c:v>2.3566669999999998</c:v>
                </c:pt>
                <c:pt idx="81">
                  <c:v>2.1833330000000002</c:v>
                </c:pt>
                <c:pt idx="82">
                  <c:v>2.1433330000000002</c:v>
                </c:pt>
                <c:pt idx="83">
                  <c:v>2.12</c:v>
                </c:pt>
                <c:pt idx="84">
                  <c:v>2.09</c:v>
                </c:pt>
                <c:pt idx="85">
                  <c:v>2.0733329999999999</c:v>
                </c:pt>
                <c:pt idx="86">
                  <c:v>2.0533329999999999</c:v>
                </c:pt>
                <c:pt idx="87">
                  <c:v>2.02</c:v>
                </c:pt>
                <c:pt idx="88">
                  <c:v>2.0266670000000002</c:v>
                </c:pt>
                <c:pt idx="89">
                  <c:v>2.0833330000000001</c:v>
                </c:pt>
                <c:pt idx="90">
                  <c:v>2.1866669999999999</c:v>
                </c:pt>
                <c:pt idx="91">
                  <c:v>2.3966669999999999</c:v>
                </c:pt>
                <c:pt idx="92">
                  <c:v>2.65</c:v>
                </c:pt>
                <c:pt idx="93">
                  <c:v>2.84</c:v>
                </c:pt>
                <c:pt idx="94">
                  <c:v>3.07</c:v>
                </c:pt>
                <c:pt idx="95">
                  <c:v>3.29</c:v>
                </c:pt>
                <c:pt idx="96">
                  <c:v>3.4733329999999998</c:v>
                </c:pt>
                <c:pt idx="97">
                  <c:v>3.62</c:v>
                </c:pt>
                <c:pt idx="98">
                  <c:v>3.726667</c:v>
                </c:pt>
                <c:pt idx="99">
                  <c:v>3.7859219999999998</c:v>
                </c:pt>
                <c:pt idx="100">
                  <c:v>3.8284349999999998</c:v>
                </c:pt>
                <c:pt idx="101">
                  <c:v>3.8648579999999999</c:v>
                </c:pt>
                <c:pt idx="102">
                  <c:v>3.8515630000000001</c:v>
                </c:pt>
                <c:pt idx="103">
                  <c:v>3.8545720000000001</c:v>
                </c:pt>
                <c:pt idx="104">
                  <c:v>3.8759769999999998</c:v>
                </c:pt>
                <c:pt idx="105">
                  <c:v>3.8847049999999999</c:v>
                </c:pt>
                <c:pt idx="106">
                  <c:v>3.9276810000000002</c:v>
                </c:pt>
                <c:pt idx="107">
                  <c:v>3.9659740000000001</c:v>
                </c:pt>
                <c:pt idx="108">
                  <c:v>3.994157</c:v>
                </c:pt>
                <c:pt idx="109">
                  <c:v>3.9885769999999998</c:v>
                </c:pt>
                <c:pt idx="110">
                  <c:v>3.9548649999999999</c:v>
                </c:pt>
                <c:pt idx="111">
                  <c:v>3.8639320000000001</c:v>
                </c:pt>
              </c:numCache>
            </c:numRef>
          </c:val>
          <c:smooth val="0"/>
          <c:extLst>
            <c:ext xmlns:c16="http://schemas.microsoft.com/office/drawing/2014/chart" uri="{C3380CC4-5D6E-409C-BE32-E72D297353CC}">
              <c16:uniqueId val="{00000002-641B-468E-8416-66C9A36F22E6}"/>
            </c:ext>
          </c:extLst>
        </c:ser>
        <c:dLbls>
          <c:showLegendKey val="0"/>
          <c:showVal val="0"/>
          <c:showCatName val="0"/>
          <c:showSerName val="0"/>
          <c:showPercent val="0"/>
          <c:showBubbleSize val="0"/>
        </c:dLbls>
        <c:marker val="1"/>
        <c:smooth val="0"/>
        <c:axId val="691423055"/>
        <c:axId val="691444175"/>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12"/>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valAx>
        <c:axId val="691444175"/>
        <c:scaling>
          <c:orientation val="minMax"/>
          <c:max val="8"/>
          <c:min val="2"/>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691423055"/>
        <c:crosses val="max"/>
        <c:crossBetween val="between"/>
      </c:valAx>
      <c:catAx>
        <c:axId val="691423055"/>
        <c:scaling>
          <c:orientation val="minMax"/>
        </c:scaling>
        <c:delete val="1"/>
        <c:axPos val="b"/>
        <c:majorTickMark val="out"/>
        <c:minorTickMark val="none"/>
        <c:tickLblPos val="nextTo"/>
        <c:crossAx val="691444175"/>
        <c:crosses val="autoZero"/>
        <c:auto val="1"/>
        <c:lblAlgn val="ctr"/>
        <c:lblOffset val="100"/>
        <c:noMultiLvlLbl val="0"/>
      </c:catAx>
      <c:spPr>
        <a:noFill/>
        <a:ln w="25400">
          <a:noFill/>
        </a:ln>
      </c:spPr>
    </c:plotArea>
    <c:legend>
      <c:legendPos val="t"/>
      <c:legendEntry>
        <c:idx val="0"/>
        <c:delete val="1"/>
      </c:legendEntry>
      <c:layout>
        <c:manualLayout>
          <c:xMode val="edge"/>
          <c:yMode val="edge"/>
          <c:x val="0.30617768495419506"/>
          <c:y val="8.9681210577212608E-2"/>
          <c:w val="0.36425619878878046"/>
          <c:h val="0.1072410012773735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243838858450448E-2"/>
          <c:y val="0.14367860936941113"/>
          <c:w val="0.89003231961335227"/>
          <c:h val="0.72174030749290208"/>
        </c:manualLayout>
      </c:layout>
      <c:barChart>
        <c:barDir val="col"/>
        <c:grouping val="clustered"/>
        <c:varyColors val="0"/>
        <c:ser>
          <c:idx val="3"/>
          <c:order val="2"/>
          <c:tx>
            <c:strRef>
              <c:f>'Chart data'!$AQ$3</c:f>
              <c:strCache>
                <c:ptCount val="1"/>
                <c:pt idx="0">
                  <c:v>Repossession shading</c:v>
                </c:pt>
              </c:strCache>
            </c:strRef>
          </c:tx>
          <c:spPr>
            <a:solidFill>
              <a:srgbClr val="C8C8C6"/>
            </a:solidFill>
            <a:ln w="38100">
              <a:noFill/>
            </a:ln>
          </c:spPr>
          <c:invertIfNegative val="0"/>
          <c:val>
            <c:numRef>
              <c:f>'Chart data'!$AQ$68:$AQ$115</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100</c:v>
                </c:pt>
                <c:pt idx="18">
                  <c:v>100</c:v>
                </c:pt>
                <c:pt idx="19">
                  <c:v>100</c:v>
                </c:pt>
                <c:pt idx="20">
                  <c:v>100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99CF-42CD-8ABB-A244AF81EDAA}"/>
            </c:ext>
          </c:extLst>
        </c:ser>
        <c:dLbls>
          <c:showLegendKey val="0"/>
          <c:showVal val="0"/>
          <c:showCatName val="0"/>
          <c:showSerName val="0"/>
          <c:showPercent val="0"/>
          <c:showBubbleSize val="0"/>
        </c:dLbls>
        <c:gapWidth val="0"/>
        <c:axId val="691423055"/>
        <c:axId val="691444175"/>
      </c:barChart>
      <c:lineChart>
        <c:grouping val="standard"/>
        <c:varyColors val="0"/>
        <c:ser>
          <c:idx val="1"/>
          <c:order val="0"/>
          <c:tx>
            <c:strRef>
              <c:f>'Chart data'!$AO$3</c:f>
              <c:strCache>
                <c:ptCount val="1"/>
                <c:pt idx="0">
                  <c:v>Repossessions* (LHS)</c:v>
                </c:pt>
              </c:strCache>
            </c:strRef>
          </c:tx>
          <c:spPr>
            <a:ln w="38100">
              <a:solidFill>
                <a:srgbClr val="BD1B21"/>
              </a:solidFill>
            </a:ln>
          </c:spPr>
          <c:marker>
            <c:symbol val="none"/>
          </c:marker>
          <c:cat>
            <c:numRef>
              <c:f>'Chart data'!$AN$68:$AN$115</c:f>
              <c:numCache>
                <c:formatCode>General</c:formatCode>
                <c:ptCount val="48"/>
                <c:pt idx="0">
                  <c:v>2016</c:v>
                </c:pt>
                <c:pt idx="4">
                  <c:v>2017</c:v>
                </c:pt>
                <c:pt idx="8">
                  <c:v>2018</c:v>
                </c:pt>
                <c:pt idx="12">
                  <c:v>2019</c:v>
                </c:pt>
                <c:pt idx="16">
                  <c:v>2020</c:v>
                </c:pt>
                <c:pt idx="20">
                  <c:v>2021</c:v>
                </c:pt>
                <c:pt idx="24">
                  <c:v>2022</c:v>
                </c:pt>
                <c:pt idx="28">
                  <c:v>2023</c:v>
                </c:pt>
                <c:pt idx="32">
                  <c:v>2024</c:v>
                </c:pt>
                <c:pt idx="36">
                  <c:v>2025</c:v>
                </c:pt>
                <c:pt idx="40">
                  <c:v>2026</c:v>
                </c:pt>
                <c:pt idx="44">
                  <c:v>2027</c:v>
                </c:pt>
              </c:numCache>
            </c:numRef>
          </c:cat>
          <c:val>
            <c:numRef>
              <c:f>'Chart data'!$AO$68:$AO$115</c:f>
              <c:numCache>
                <c:formatCode>0.00</c:formatCode>
                <c:ptCount val="48"/>
                <c:pt idx="0">
                  <c:v>0.18974820143884891</c:v>
                </c:pt>
                <c:pt idx="1">
                  <c:v>0.17057761732851984</c:v>
                </c:pt>
                <c:pt idx="2">
                  <c:v>0.16787003610108303</c:v>
                </c:pt>
                <c:pt idx="3">
                  <c:v>0.16260162601626016</c:v>
                </c:pt>
                <c:pt idx="4">
                  <c:v>0.16982836495031617</c:v>
                </c:pt>
                <c:pt idx="5">
                  <c:v>0.16319129646418856</c:v>
                </c:pt>
                <c:pt idx="6">
                  <c:v>0.1766304347826087</c:v>
                </c:pt>
                <c:pt idx="7">
                  <c:v>0.16272727272727272</c:v>
                </c:pt>
                <c:pt idx="8">
                  <c:v>0.17411121239744756</c:v>
                </c:pt>
                <c:pt idx="9">
                  <c:v>0.15314494074749316</c:v>
                </c:pt>
                <c:pt idx="10">
                  <c:v>0.1541970802919708</c:v>
                </c:pt>
                <c:pt idx="11">
                  <c:v>0.1546203110704483</c:v>
                </c:pt>
                <c:pt idx="12">
                  <c:v>0.18115279048490393</c:v>
                </c:pt>
                <c:pt idx="13">
                  <c:v>0.17550274223034734</c:v>
                </c:pt>
                <c:pt idx="14">
                  <c:v>0.19505494505494503</c:v>
                </c:pt>
                <c:pt idx="15">
                  <c:v>0.18156934306569342</c:v>
                </c:pt>
                <c:pt idx="16">
                  <c:v>0.15602189781021897</c:v>
                </c:pt>
                <c:pt idx="17">
                  <c:v>2.012808783165599E-2</c:v>
                </c:pt>
                <c:pt idx="18">
                  <c:v>3.385178408051235E-2</c:v>
                </c:pt>
                <c:pt idx="19">
                  <c:v>3.0109489051094892E-2</c:v>
                </c:pt>
                <c:pt idx="20">
                  <c:v>3.4608378870673952E-2</c:v>
                </c:pt>
                <c:pt idx="21">
                  <c:v>4.0871934604904632E-2</c:v>
                </c:pt>
                <c:pt idx="22">
                  <c:v>6.6303360581289744E-2</c:v>
                </c:pt>
                <c:pt idx="23">
                  <c:v>6.5514103730664228E-2</c:v>
                </c:pt>
                <c:pt idx="24">
                  <c:v>9.4717668488160295E-2</c:v>
                </c:pt>
                <c:pt idx="25">
                  <c:v>0.10756608933454875</c:v>
                </c:pt>
                <c:pt idx="26">
                  <c:v>0.11668185961713765</c:v>
                </c:pt>
                <c:pt idx="27">
                  <c:v>9.9634369287020116E-2</c:v>
                </c:pt>
                <c:pt idx="28">
                  <c:v>0.11580882352941177</c:v>
                </c:pt>
                <c:pt idx="29">
                  <c:v>0.11265004616805172</c:v>
                </c:pt>
                <c:pt idx="30">
                  <c:v>0.10399257195914578</c:v>
                </c:pt>
                <c:pt idx="31">
                  <c:v>0.10976744186046511</c:v>
                </c:pt>
                <c:pt idx="32">
                  <c:v>0.1431107063535578</c:v>
                </c:pt>
                <c:pt idx="33">
                  <c:v>0.15684309194346222</c:v>
                </c:pt>
                <c:pt idx="34">
                  <c:v>0.15763714895597844</c:v>
                </c:pt>
                <c:pt idx="35">
                  <c:v>0.16179204117820356</c:v>
                </c:pt>
                <c:pt idx="36">
                  <c:v>0.16511357600143622</c:v>
                </c:pt>
                <c:pt idx="37">
                  <c:v>0.1661273955283471</c:v>
                </c:pt>
                <c:pt idx="38">
                  <c:v>0.16697300884506505</c:v>
                </c:pt>
                <c:pt idx="39">
                  <c:v>0.16714988625428159</c:v>
                </c:pt>
                <c:pt idx="40">
                  <c:v>0.16717346239948158</c:v>
                </c:pt>
                <c:pt idx="41">
                  <c:v>0.16706379881007419</c:v>
                </c:pt>
                <c:pt idx="42">
                  <c:v>0.16678440429289498</c:v>
                </c:pt>
                <c:pt idx="43">
                  <c:v>0.16672912188392314</c:v>
                </c:pt>
                <c:pt idx="44">
                  <c:v>0.16662050077029614</c:v>
                </c:pt>
                <c:pt idx="45">
                  <c:v>0.16639112464650857</c:v>
                </c:pt>
                <c:pt idx="46">
                  <c:v>0.16581762719847096</c:v>
                </c:pt>
                <c:pt idx="47">
                  <c:v>0.16494636377474337</c:v>
                </c:pt>
              </c:numCache>
            </c:numRef>
          </c:val>
          <c:smooth val="0"/>
          <c:extLst>
            <c:ext xmlns:c16="http://schemas.microsoft.com/office/drawing/2014/chart" uri="{C3380CC4-5D6E-409C-BE32-E72D297353CC}">
              <c16:uniqueId val="{00000001-99CF-42CD-8ABB-A244AF81EDAA}"/>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2"/>
          <c:order val="1"/>
          <c:tx>
            <c:strRef>
              <c:f>'Chart data'!$AR$3</c:f>
              <c:strCache>
                <c:ptCount val="1"/>
                <c:pt idx="0">
                  <c:v>Average interest rate on the stock of outstanding mortgages (RHS)</c:v>
                </c:pt>
              </c:strCache>
            </c:strRef>
          </c:tx>
          <c:spPr>
            <a:ln w="38100">
              <a:solidFill>
                <a:srgbClr val="001E60"/>
              </a:solidFill>
            </a:ln>
          </c:spPr>
          <c:marker>
            <c:symbol val="none"/>
          </c:marker>
          <c:val>
            <c:numRef>
              <c:f>'Chart data'!$AR$68:$AR$115</c:f>
              <c:numCache>
                <c:formatCode>0.00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c:ext xmlns:c16="http://schemas.microsoft.com/office/drawing/2014/chart" uri="{C3380CC4-5D6E-409C-BE32-E72D297353CC}">
              <c16:uniqueId val="{00000002-99CF-42CD-8ABB-A244AF81EDAA}"/>
            </c:ext>
          </c:extLst>
        </c:ser>
        <c:dLbls>
          <c:showLegendKey val="0"/>
          <c:showVal val="0"/>
          <c:showCatName val="0"/>
          <c:showSerName val="0"/>
          <c:showPercent val="0"/>
          <c:showBubbleSize val="0"/>
        </c:dLbls>
        <c:marker val="1"/>
        <c:smooth val="0"/>
        <c:axId val="691423055"/>
        <c:axId val="691444175"/>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valAx>
        <c:axId val="691444175"/>
        <c:scaling>
          <c:orientation val="minMax"/>
          <c:max val="5"/>
          <c:min val="1"/>
        </c:scaling>
        <c:delete val="0"/>
        <c:axPos val="r"/>
        <c:numFmt formatCode="#,##0.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691423055"/>
        <c:crosses val="max"/>
        <c:crossBetween val="between"/>
      </c:valAx>
      <c:catAx>
        <c:axId val="691423055"/>
        <c:scaling>
          <c:orientation val="minMax"/>
        </c:scaling>
        <c:delete val="1"/>
        <c:axPos val="b"/>
        <c:majorTickMark val="out"/>
        <c:minorTickMark val="none"/>
        <c:tickLblPos val="nextTo"/>
        <c:crossAx val="691444175"/>
        <c:crosses val="autoZero"/>
        <c:auto val="1"/>
        <c:lblAlgn val="ctr"/>
        <c:lblOffset val="100"/>
        <c:noMultiLvlLbl val="0"/>
      </c:catAx>
      <c:spPr>
        <a:noFill/>
        <a:ln w="25400">
          <a:noFill/>
        </a:ln>
      </c:spPr>
    </c:plotArea>
    <c:legend>
      <c:legendPos val="t"/>
      <c:legendEntry>
        <c:idx val="0"/>
        <c:delete val="1"/>
      </c:legendEntry>
      <c:layout>
        <c:manualLayout>
          <c:xMode val="edge"/>
          <c:yMode val="edge"/>
          <c:x val="0.45987628174142425"/>
          <c:y val="7.8379899577978349E-2"/>
          <c:w val="0.44411926557827064"/>
          <c:h val="0.1580971280132353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361607472630945E-2"/>
          <c:y val="0.20041436459974787"/>
          <c:w val="0.39251988712006286"/>
          <c:h val="0.69704036087263788"/>
        </c:manualLayout>
      </c:layout>
      <c:lineChart>
        <c:grouping val="standard"/>
        <c:varyColors val="0"/>
        <c:ser>
          <c:idx val="0"/>
          <c:order val="0"/>
          <c:tx>
            <c:strRef>
              <c:f>'Chart data'!$G$3</c:f>
              <c:strCache>
                <c:ptCount val="1"/>
                <c:pt idx="0">
                  <c:v>Baseline</c:v>
                </c:pt>
              </c:strCache>
            </c:strRef>
          </c:tx>
          <c:spPr>
            <a:ln w="38100">
              <a:solidFill>
                <a:srgbClr val="BD1B21"/>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data'!$G$8:$G$55</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7.4259597806215725</c:v>
                </c:pt>
                <c:pt idx="28">
                  <c:v>7.6875</c:v>
                </c:pt>
                <c:pt idx="29">
                  <c:v>8.3878116343490312</c:v>
                </c:pt>
                <c:pt idx="30">
                  <c:v>9.0928505106778079</c:v>
                </c:pt>
                <c:pt idx="31">
                  <c:v>9.9776744186046518</c:v>
                </c:pt>
                <c:pt idx="32">
                  <c:v>10.214758988560437</c:v>
                </c:pt>
                <c:pt idx="33">
                  <c:v>10.177167729301816</c:v>
                </c:pt>
                <c:pt idx="34">
                  <c:v>9.8875583489270475</c:v>
                </c:pt>
                <c:pt idx="35">
                  <c:v>9.8385513884488329</c:v>
                </c:pt>
                <c:pt idx="36">
                  <c:v>9.8890238553097447</c:v>
                </c:pt>
                <c:pt idx="37">
                  <c:v>9.7417264624552686</c:v>
                </c:pt>
                <c:pt idx="38">
                  <c:v>9.6140911864090768</c:v>
                </c:pt>
                <c:pt idx="39">
                  <c:v>9.4550314505989626</c:v>
                </c:pt>
                <c:pt idx="40">
                  <c:v>9.3094446817284737</c:v>
                </c:pt>
                <c:pt idx="41">
                  <c:v>9.1739032525802706</c:v>
                </c:pt>
                <c:pt idx="42">
                  <c:v>9.040789294932754</c:v>
                </c:pt>
                <c:pt idx="43">
                  <c:v>8.927175811131022</c:v>
                </c:pt>
                <c:pt idx="44">
                  <c:v>8.8137009273761322</c:v>
                </c:pt>
                <c:pt idx="45">
                  <c:v>8.6945852519820193</c:v>
                </c:pt>
                <c:pt idx="46">
                  <c:v>8.5553267597123384</c:v>
                </c:pt>
                <c:pt idx="47">
                  <c:v>8.3882817904810167</c:v>
                </c:pt>
              </c:numCache>
            </c:numRef>
          </c:val>
          <c:smooth val="0"/>
          <c:extLst>
            <c:ext xmlns:c16="http://schemas.microsoft.com/office/drawing/2014/chart" uri="{C3380CC4-5D6E-409C-BE32-E72D297353CC}">
              <c16:uniqueId val="{00000000-E850-417B-95DA-4ED900504230}"/>
            </c:ext>
          </c:extLst>
        </c:ser>
        <c:ser>
          <c:idx val="1"/>
          <c:order val="1"/>
          <c:tx>
            <c:strRef>
              <c:f>'Chart data'!$H$3</c:f>
              <c:strCache>
                <c:ptCount val="1"/>
                <c:pt idx="0">
                  <c:v>Higher-for-longer rates</c:v>
                </c:pt>
              </c:strCache>
            </c:strRef>
          </c:tx>
          <c:spPr>
            <a:ln w="38100">
              <a:solidFill>
                <a:srgbClr val="003469"/>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data'!$H$8:$H$55</c:f>
              <c:numCache>
                <c:formatCode>General</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formatCode="0.00">
                  <c:v>9.8875583489270475</c:v>
                </c:pt>
                <c:pt idx="35" formatCode="0.00">
                  <c:v>9.8229692071379997</c:v>
                </c:pt>
                <c:pt idx="36" formatCode="0.00">
                  <c:v>9.8269445251610694</c:v>
                </c:pt>
                <c:pt idx="37" formatCode="0.00">
                  <c:v>9.7069913938426051</c:v>
                </c:pt>
                <c:pt idx="38" formatCode="0.00">
                  <c:v>9.8242839170817842</c:v>
                </c:pt>
                <c:pt idx="39" formatCode="0.00">
                  <c:v>10.079039263473428</c:v>
                </c:pt>
                <c:pt idx="40" formatCode="0.00">
                  <c:v>10.440204332233645</c:v>
                </c:pt>
                <c:pt idx="41" formatCode="0.00">
                  <c:v>10.799116884979048</c:v>
                </c:pt>
                <c:pt idx="42" formatCode="0.00">
                  <c:v>11.049643849800079</c:v>
                </c:pt>
                <c:pt idx="43" formatCode="0.00">
                  <c:v>11.160117057699271</c:v>
                </c:pt>
                <c:pt idx="44" formatCode="0.00">
                  <c:v>11.132833106165389</c:v>
                </c:pt>
                <c:pt idx="45" formatCode="0.00">
                  <c:v>11.038645316730129</c:v>
                </c:pt>
                <c:pt idx="46" formatCode="0.00">
                  <c:v>10.897952976977722</c:v>
                </c:pt>
                <c:pt idx="47" formatCode="0.00">
                  <c:v>10.721598139845213</c:v>
                </c:pt>
              </c:numCache>
            </c:numRef>
          </c:val>
          <c:smooth val="0"/>
          <c:extLst>
            <c:ext xmlns:c16="http://schemas.microsoft.com/office/drawing/2014/chart" uri="{C3380CC4-5D6E-409C-BE32-E72D297353CC}">
              <c16:uniqueId val="{00000001-E850-417B-95DA-4ED900504230}"/>
            </c:ext>
          </c:extLst>
        </c:ser>
        <c:ser>
          <c:idx val="2"/>
          <c:order val="2"/>
          <c:tx>
            <c:strRef>
              <c:f>'Chart data'!$I$3</c:f>
              <c:strCache>
                <c:ptCount val="1"/>
                <c:pt idx="0">
                  <c:v>Inflation victory</c:v>
                </c:pt>
              </c:strCache>
            </c:strRef>
          </c:tx>
          <c:spPr>
            <a:ln w="38100">
              <a:solidFill>
                <a:srgbClr val="D1A21E"/>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data'!$I$8:$I$55</c:f>
              <c:numCache>
                <c:formatCode>General</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formatCode="0.00">
                  <c:v>9.8875583489270475</c:v>
                </c:pt>
                <c:pt idx="35" formatCode="0.00">
                  <c:v>9.8638517851484995</c:v>
                </c:pt>
                <c:pt idx="36" formatCode="0.00">
                  <c:v>9.9788450469092123</c:v>
                </c:pt>
                <c:pt idx="37" formatCode="0.00">
                  <c:v>9.8287038269304716</c:v>
                </c:pt>
                <c:pt idx="38" formatCode="0.00">
                  <c:v>9.6290155607797097</c:v>
                </c:pt>
                <c:pt idx="39" formatCode="0.00">
                  <c:v>9.357873895265449</c:v>
                </c:pt>
                <c:pt idx="40" formatCode="0.00">
                  <c:v>9.0836171536716837</c:v>
                </c:pt>
                <c:pt idx="41" formatCode="0.00">
                  <c:v>8.7508003459663772</c:v>
                </c:pt>
                <c:pt idx="42" formatCode="0.00">
                  <c:v>8.3491795694621391</c:v>
                </c:pt>
                <c:pt idx="43" formatCode="0.00">
                  <c:v>8.0609869329874471</c:v>
                </c:pt>
                <c:pt idx="44" formatCode="0.00">
                  <c:v>7.8486891601071731</c:v>
                </c:pt>
                <c:pt idx="45" formatCode="0.00">
                  <c:v>7.6869821293755702</c:v>
                </c:pt>
                <c:pt idx="46" formatCode="0.00">
                  <c:v>7.5545810434733403</c:v>
                </c:pt>
                <c:pt idx="47" formatCode="0.00">
                  <c:v>7.4491798018982553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data'!$J$3</c15:sqref>
                        </c15:formulaRef>
                      </c:ext>
                    </c:extLst>
                    <c:strCache>
                      <c:ptCount val="1"/>
                      <c:pt idx="0">
                        <c:v>Middle-East Escalation</c:v>
                      </c:pt>
                    </c:strCache>
                  </c:strRef>
                </c:tx>
                <c:spPr>
                  <a:ln w="38100">
                    <a:solidFill>
                      <a:srgbClr val="7B7C77"/>
                    </a:solidFill>
                  </a:ln>
                </c:spPr>
                <c:marker>
                  <c:symbol val="none"/>
                </c:marker>
                <c:cat>
                  <c:numRef>
                    <c:extLst>
                      <c:ext uri="{02D57815-91ED-43cb-92C2-25804820EDAC}">
                        <c15:formulaRef>
                          <c15:sqref>'Chart data'!$F$8:$F$55</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c:ext uri="{02D57815-91ED-43cb-92C2-25804820EDAC}">
                        <c15:formulaRef>
                          <c15:sqref>'Chart data'!$J$8:$J$55</c15:sqref>
                        </c15:formulaRef>
                      </c:ext>
                    </c:extLst>
                    <c:numCache>
                      <c:formatCode>General</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formatCode="0.00">
                        <c:v>9.8875583489270475</c:v>
                      </c:pt>
                      <c:pt idx="35" formatCode="0.00">
                        <c:v>9.9063881431083392</c:v>
                      </c:pt>
                      <c:pt idx="36" formatCode="0.00">
                        <c:v>10.106053592547831</c:v>
                      </c:pt>
                      <c:pt idx="37" formatCode="0.00">
                        <c:v>9.8180394744624859</c:v>
                      </c:pt>
                      <c:pt idx="38" formatCode="0.00">
                        <c:v>9.8449402775816406</c:v>
                      </c:pt>
                      <c:pt idx="39" formatCode="0.00">
                        <c:v>9.8065462780999848</c:v>
                      </c:pt>
                      <c:pt idx="40" formatCode="0.00">
                        <c:v>9.5436158833839002</c:v>
                      </c:pt>
                      <c:pt idx="41" formatCode="0.00">
                        <c:v>9.3139098888109668</c:v>
                      </c:pt>
                      <c:pt idx="42" formatCode="0.00">
                        <c:v>9.1335260338452837</c:v>
                      </c:pt>
                      <c:pt idx="43" formatCode="0.00">
                        <c:v>9.014751836760885</c:v>
                      </c:pt>
                      <c:pt idx="44" formatCode="0.00">
                        <c:v>8.9366489783850227</c:v>
                      </c:pt>
                      <c:pt idx="45" formatCode="0.00">
                        <c:v>8.8685748560899231</c:v>
                      </c:pt>
                      <c:pt idx="46" formatCode="0.00">
                        <c:v>8.7709132240042145</c:v>
                      </c:pt>
                      <c:pt idx="47" formatCode="0.00">
                        <c:v>8.6266592411173697</c:v>
                      </c:pt>
                    </c:numCache>
                  </c:numRef>
                </c:val>
                <c:smooth val="0"/>
                <c:extLst>
                  <c:ext xmlns:c16="http://schemas.microsoft.com/office/drawing/2014/chart" uri="{C3380CC4-5D6E-409C-BE32-E72D297353CC}">
                    <c16:uniqueId val="{00000003-E850-417B-95DA-4ED900504230}"/>
                  </c:ext>
                </c:extLst>
              </c15:ser>
            </c15:filteredLineSeries>
          </c:ext>
        </c:extLst>
      </c:lineChart>
      <c:dateAx>
        <c:axId val="263607040"/>
        <c:scaling>
          <c:orientation val="minMax"/>
          <c:min val="43497"/>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24"/>
        <c:majorTimeUnit val="months"/>
      </c:dateAx>
      <c:valAx>
        <c:axId val="263608576"/>
        <c:scaling>
          <c:orientation val="minMax"/>
          <c:min val="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7.089915713732807E-2"/>
          <c:y val="4.6488974118823093E-2"/>
          <c:w val="0.90397960921461684"/>
          <c:h val="0.105738411831140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881604802884087E-2"/>
          <c:y val="0.2113188011617643"/>
          <c:w val="0.76073731713045256"/>
          <c:h val="0.71423114148052091"/>
        </c:manualLayout>
      </c:layout>
      <c:lineChart>
        <c:grouping val="standard"/>
        <c:varyColors val="0"/>
        <c:ser>
          <c:idx val="0"/>
          <c:order val="0"/>
          <c:tx>
            <c:strRef>
              <c:f>'Chart data'!$G$3</c:f>
              <c:strCache>
                <c:ptCount val="1"/>
                <c:pt idx="0">
                  <c:v>Baseline</c:v>
                </c:pt>
              </c:strCache>
            </c:strRef>
          </c:tx>
          <c:spPr>
            <a:ln w="38100">
              <a:solidFill>
                <a:srgbClr val="BD1B21"/>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data'!$L$8:$L$55</c:f>
              <c:numCache>
                <c:formatCode>0.00</c:formatCode>
                <c:ptCount val="48"/>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pt idx="34">
                  <c:v>0.15763714895597844</c:v>
                </c:pt>
                <c:pt idx="35">
                  <c:v>0.16023641150781079</c:v>
                </c:pt>
                <c:pt idx="36">
                  <c:v>0.16333225584352368</c:v>
                </c:pt>
                <c:pt idx="37">
                  <c:v>0.16399892700292787</c:v>
                </c:pt>
                <c:pt idx="38">
                  <c:v>0.16448649242359212</c:v>
                </c:pt>
                <c:pt idx="39">
                  <c:v>0.16434361530718719</c:v>
                </c:pt>
                <c:pt idx="40">
                  <c:v>0.16407472605967774</c:v>
                </c:pt>
                <c:pt idx="41">
                  <c:v>0.16369161656557596</c:v>
                </c:pt>
                <c:pt idx="42">
                  <c:v>0.16315607823555114</c:v>
                </c:pt>
                <c:pt idx="43">
                  <c:v>0.1626709624489534</c:v>
                </c:pt>
                <c:pt idx="44">
                  <c:v>0.16206841767534419</c:v>
                </c:pt>
                <c:pt idx="45">
                  <c:v>0.16131191789310895</c:v>
                </c:pt>
                <c:pt idx="46">
                  <c:v>0.16027363130949415</c:v>
                </c:pt>
                <c:pt idx="47">
                  <c:v>0.15889131657358907</c:v>
                </c:pt>
              </c:numCache>
            </c:numRef>
          </c:val>
          <c:smooth val="0"/>
          <c:extLst>
            <c:ext xmlns:c16="http://schemas.microsoft.com/office/drawing/2014/chart" uri="{C3380CC4-5D6E-409C-BE32-E72D297353CC}">
              <c16:uniqueId val="{00000000-870C-4E2A-A97B-9F0FEDA0ABAF}"/>
            </c:ext>
          </c:extLst>
        </c:ser>
        <c:ser>
          <c:idx val="1"/>
          <c:order val="1"/>
          <c:tx>
            <c:strRef>
              <c:f>'Chart data'!$H$3</c:f>
              <c:strCache>
                <c:ptCount val="1"/>
                <c:pt idx="0">
                  <c:v>Higher-for-longer rates</c:v>
                </c:pt>
              </c:strCache>
            </c:strRef>
          </c:tx>
          <c:spPr>
            <a:ln w="41275">
              <a:solidFill>
                <a:srgbClr val="001E60"/>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data'!$M$8:$M$55</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0.16007751948757001</c:v>
                </c:pt>
                <c:pt idx="36">
                  <c:v>0.16269825966733234</c:v>
                </c:pt>
                <c:pt idx="37">
                  <c:v>0.1636334203930441</c:v>
                </c:pt>
                <c:pt idx="38">
                  <c:v>0.16659218093663727</c:v>
                </c:pt>
                <c:pt idx="39">
                  <c:v>0.17064141892714008</c:v>
                </c:pt>
                <c:pt idx="40">
                  <c:v>0.17552066058646792</c:v>
                </c:pt>
                <c:pt idx="41">
                  <c:v>0.18017662392333592</c:v>
                </c:pt>
                <c:pt idx="42">
                  <c:v>0.18357249308811596</c:v>
                </c:pt>
                <c:pt idx="43">
                  <c:v>0.18541376184212335</c:v>
                </c:pt>
                <c:pt idx="44">
                  <c:v>0.18574465255204645</c:v>
                </c:pt>
                <c:pt idx="45">
                  <c:v>0.18529523090506594</c:v>
                </c:pt>
                <c:pt idx="46">
                  <c:v>0.18428855567451721</c:v>
                </c:pt>
                <c:pt idx="47">
                  <c:v>0.18284938105737514</c:v>
                </c:pt>
              </c:numCache>
            </c:numRef>
          </c:val>
          <c:smooth val="0"/>
          <c:extLst>
            <c:ext xmlns:c16="http://schemas.microsoft.com/office/drawing/2014/chart" uri="{C3380CC4-5D6E-409C-BE32-E72D297353CC}">
              <c16:uniqueId val="{00000001-870C-4E2A-A97B-9F0FEDA0ABAF}"/>
            </c:ext>
          </c:extLst>
        </c:ser>
        <c:ser>
          <c:idx val="2"/>
          <c:order val="2"/>
          <c:tx>
            <c:strRef>
              <c:f>'Chart data'!$I$3</c:f>
              <c:strCache>
                <c:ptCount val="1"/>
                <c:pt idx="0">
                  <c:v>Inflation victory</c:v>
                </c:pt>
              </c:strCache>
            </c:strRef>
          </c:tx>
          <c:spPr>
            <a:ln w="41275">
              <a:solidFill>
                <a:srgbClr val="D1A21E"/>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data'!$N$8:$N$55</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0.1604943830217731</c:v>
                </c:pt>
                <c:pt idx="36">
                  <c:v>0.16424999861187972</c:v>
                </c:pt>
                <c:pt idx="37">
                  <c:v>0.1649000338257475</c:v>
                </c:pt>
                <c:pt idx="38">
                  <c:v>0.16466922151797672</c:v>
                </c:pt>
                <c:pt idx="39">
                  <c:v>0.16339757999992624</c:v>
                </c:pt>
                <c:pt idx="40">
                  <c:v>0.16182639308227045</c:v>
                </c:pt>
                <c:pt idx="41">
                  <c:v>0.15944640232654114</c:v>
                </c:pt>
                <c:pt idx="42">
                  <c:v>0.15619335467786763</c:v>
                </c:pt>
                <c:pt idx="43">
                  <c:v>0.15392934188273147</c:v>
                </c:pt>
                <c:pt idx="44">
                  <c:v>0.15230881140056587</c:v>
                </c:pt>
                <c:pt idx="45">
                  <c:v>0.15110127174646235</c:v>
                </c:pt>
                <c:pt idx="46">
                  <c:v>0.15011158361103732</c:v>
                </c:pt>
                <c:pt idx="47">
                  <c:v>0.14933086837910042</c:v>
                </c:pt>
              </c:numCache>
            </c:numRef>
          </c:val>
          <c:smooth val="0"/>
          <c:extLst>
            <c:ext xmlns:c16="http://schemas.microsoft.com/office/drawing/2014/chart" uri="{C3380CC4-5D6E-409C-BE32-E72D297353CC}">
              <c16:uniqueId val="{00000002-870C-4E2A-A97B-9F0FEDA0ABAF}"/>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data'!$J$3</c15:sqref>
                        </c15:formulaRef>
                      </c:ext>
                    </c:extLst>
                    <c:strCache>
                      <c:ptCount val="1"/>
                      <c:pt idx="0">
                        <c:v>Middle-East Escalation</c:v>
                      </c:pt>
                    </c:strCache>
                  </c:strRef>
                </c:tx>
                <c:spPr>
                  <a:ln w="41275">
                    <a:solidFill>
                      <a:srgbClr val="7B7C77"/>
                    </a:solidFill>
                  </a:ln>
                </c:spPr>
                <c:marker>
                  <c:symbol val="none"/>
                </c:marker>
                <c:cat>
                  <c:numRef>
                    <c:extLst>
                      <c:ext uri="{02D57815-91ED-43cb-92C2-25804820EDAC}">
                        <c15:formulaRef>
                          <c15:sqref>'Chart data'!$F$8:$F$55</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c:ext uri="{02D57815-91ED-43cb-92C2-25804820EDAC}">
                        <c15:formulaRef>
                          <c15:sqref>'Chart data'!$O$8:$O$55</c15:sqref>
                        </c15:formulaRef>
                      </c:ext>
                    </c:extLst>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0.16092810582857608</c:v>
                      </c:pt>
                      <c:pt idx="36">
                        <c:v>0.16555094401433282</c:v>
                      </c:pt>
                      <c:pt idx="37">
                        <c:v>0.16482105070535003</c:v>
                      </c:pt>
                      <c:pt idx="38">
                        <c:v>0.16687934050131573</c:v>
                      </c:pt>
                      <c:pt idx="39">
                        <c:v>0.16797458142681743</c:v>
                      </c:pt>
                      <c:pt idx="40">
                        <c:v>0.16654972348228225</c:v>
                      </c:pt>
                      <c:pt idx="41">
                        <c:v>0.16523357509924474</c:v>
                      </c:pt>
                      <c:pt idx="42">
                        <c:v>0.16423003631263378</c:v>
                      </c:pt>
                      <c:pt idx="43">
                        <c:v>0.16369693605826302</c:v>
                      </c:pt>
                      <c:pt idx="44">
                        <c:v>0.16345215513571948</c:v>
                      </c:pt>
                      <c:pt idx="45">
                        <c:v>0.16321067630880937</c:v>
                      </c:pt>
                      <c:pt idx="46">
                        <c:v>0.16259299775189831</c:v>
                      </c:pt>
                      <c:pt idx="47">
                        <c:v>0.16144263444148416</c:v>
                      </c:pt>
                    </c:numCache>
                  </c:numRef>
                </c:val>
                <c:smooth val="0"/>
                <c:extLst>
                  <c:ext xmlns:c16="http://schemas.microsoft.com/office/drawing/2014/chart" uri="{C3380CC4-5D6E-409C-BE32-E72D297353CC}">
                    <c16:uniqueId val="{00000003-870C-4E2A-A97B-9F0FEDA0ABAF}"/>
                  </c:ext>
                </c:extLst>
              </c15:ser>
            </c15:filteredLineSeries>
          </c:ext>
        </c:extLst>
      </c:lineChart>
      <c:dateAx>
        <c:axId val="263607040"/>
        <c:scaling>
          <c:orientation val="minMax"/>
          <c:min val="43497"/>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24"/>
        <c:majorTimeUnit val="months"/>
      </c:dateAx>
      <c:valAx>
        <c:axId val="263608576"/>
        <c:scaling>
          <c:orientation val="minMax"/>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2904550471264142E-2"/>
          <c:y val="0.16060793344228197"/>
          <c:w val="0.89241357151518552"/>
          <c:h val="0.71229193284801662"/>
        </c:manualLayout>
      </c:layout>
      <c:lineChart>
        <c:grouping val="standard"/>
        <c:varyColors val="0"/>
        <c:ser>
          <c:idx val="0"/>
          <c:order val="0"/>
          <c:tx>
            <c:strRef>
              <c:f>'Chart data'!$S$3</c:f>
              <c:strCache>
                <c:ptCount val="1"/>
                <c:pt idx="0">
                  <c:v>Arrears* (LHS)</c:v>
                </c:pt>
              </c:strCache>
            </c:strRef>
          </c:tx>
          <c:spPr>
            <a:ln w="38100">
              <a:solidFill>
                <a:srgbClr val="BD1B21"/>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data'!$S$4:$S$51</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7.4259597806215725</c:v>
                </c:pt>
                <c:pt idx="28">
                  <c:v>7.6875</c:v>
                </c:pt>
                <c:pt idx="29">
                  <c:v>8.3878116343490312</c:v>
                </c:pt>
                <c:pt idx="30">
                  <c:v>9.0928505106778079</c:v>
                </c:pt>
                <c:pt idx="31">
                  <c:v>9.9776744186046518</c:v>
                </c:pt>
                <c:pt idx="32">
                  <c:v>10.214758988560437</c:v>
                </c:pt>
                <c:pt idx="33">
                  <c:v>10.177167729301816</c:v>
                </c:pt>
                <c:pt idx="34">
                  <c:v>9.8875583489270475</c:v>
                </c:pt>
                <c:pt idx="35">
                  <c:v>9.8385513884488329</c:v>
                </c:pt>
                <c:pt idx="36">
                  <c:v>9.8890238553097447</c:v>
                </c:pt>
                <c:pt idx="37">
                  <c:v>9.7417264624552686</c:v>
                </c:pt>
                <c:pt idx="38">
                  <c:v>9.6140911864090768</c:v>
                </c:pt>
                <c:pt idx="39">
                  <c:v>9.4550314505989626</c:v>
                </c:pt>
                <c:pt idx="40">
                  <c:v>9.3094446817284737</c:v>
                </c:pt>
                <c:pt idx="41">
                  <c:v>9.1739032525802706</c:v>
                </c:pt>
                <c:pt idx="42">
                  <c:v>9.040789294932754</c:v>
                </c:pt>
                <c:pt idx="43">
                  <c:v>8.927175811131022</c:v>
                </c:pt>
                <c:pt idx="44">
                  <c:v>8.8137009273761322</c:v>
                </c:pt>
                <c:pt idx="45">
                  <c:v>8.6945852519820193</c:v>
                </c:pt>
                <c:pt idx="46">
                  <c:v>8.5553267597123384</c:v>
                </c:pt>
                <c:pt idx="47">
                  <c:v>8.3882817904810167</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data'!$U$3</c:f>
              <c:strCache>
                <c:ptCount val="1"/>
                <c:pt idx="0">
                  <c:v>Personal sector debt interest payments (RHS)</c:v>
                </c:pt>
              </c:strCache>
            </c:strRef>
          </c:tx>
          <c:spPr>
            <a:ln w="38100">
              <a:solidFill>
                <a:srgbClr val="003469"/>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data'!$U$4:$U$51</c:f>
              <c:numCache>
                <c:formatCode>0.00</c:formatCode>
                <c:ptCount val="48"/>
                <c:pt idx="0">
                  <c:v>2.0992793107356054</c:v>
                </c:pt>
                <c:pt idx="1">
                  <c:v>2.2455559242672867</c:v>
                </c:pt>
                <c:pt idx="2">
                  <c:v>2.2281205863731555</c:v>
                </c:pt>
                <c:pt idx="3">
                  <c:v>2.1755242089210829</c:v>
                </c:pt>
                <c:pt idx="4">
                  <c:v>1.8618091371301073</c:v>
                </c:pt>
                <c:pt idx="5">
                  <c:v>1.8065773995596894</c:v>
                </c:pt>
                <c:pt idx="6">
                  <c:v>1.6182421090450754</c:v>
                </c:pt>
                <c:pt idx="7">
                  <c:v>1.7774528439830386</c:v>
                </c:pt>
                <c:pt idx="8">
                  <c:v>1.9493328732459168</c:v>
                </c:pt>
                <c:pt idx="9">
                  <c:v>2.1423040275430862</c:v>
                </c:pt>
                <c:pt idx="10">
                  <c:v>2.2039298233604581</c:v>
                </c:pt>
                <c:pt idx="11">
                  <c:v>2.3235537363854273</c:v>
                </c:pt>
                <c:pt idx="12">
                  <c:v>2.2105434556796424</c:v>
                </c:pt>
                <c:pt idx="13">
                  <c:v>1.8897620462700038</c:v>
                </c:pt>
                <c:pt idx="14">
                  <c:v>1.811928552456112</c:v>
                </c:pt>
                <c:pt idx="15">
                  <c:v>1.7240864134819376</c:v>
                </c:pt>
                <c:pt idx="16">
                  <c:v>1.6017375906147973</c:v>
                </c:pt>
                <c:pt idx="17">
                  <c:v>1.2105701802385782</c:v>
                </c:pt>
                <c:pt idx="18">
                  <c:v>1.2183307480882792</c:v>
                </c:pt>
                <c:pt idx="19">
                  <c:v>1.2989053437968128</c:v>
                </c:pt>
                <c:pt idx="20">
                  <c:v>1.4506062434263565</c:v>
                </c:pt>
                <c:pt idx="21">
                  <c:v>1.4081526296714664</c:v>
                </c:pt>
                <c:pt idx="22">
                  <c:v>1.3265110262120683</c:v>
                </c:pt>
                <c:pt idx="23">
                  <c:v>1.4861211530602623</c:v>
                </c:pt>
                <c:pt idx="24">
                  <c:v>1.893487148476062</c:v>
                </c:pt>
                <c:pt idx="25">
                  <c:v>2.3270910477845526</c:v>
                </c:pt>
                <c:pt idx="26">
                  <c:v>2.8193784585812445</c:v>
                </c:pt>
                <c:pt idx="27">
                  <c:v>3.6041471470618855</c:v>
                </c:pt>
                <c:pt idx="28">
                  <c:v>4.4938997363939626</c:v>
                </c:pt>
                <c:pt idx="29">
                  <c:v>4.5843811517848003</c:v>
                </c:pt>
                <c:pt idx="30">
                  <c:v>4.9549028546028122</c:v>
                </c:pt>
                <c:pt idx="31">
                  <c:v>5.1266216476253126</c:v>
                </c:pt>
                <c:pt idx="32">
                  <c:v>5.2863455377474358</c:v>
                </c:pt>
                <c:pt idx="33">
                  <c:v>4.9626572327044025</c:v>
                </c:pt>
                <c:pt idx="34">
                  <c:v>4.9933506965835752</c:v>
                </c:pt>
                <c:pt idx="35">
                  <c:v>4.9126947050837355</c:v>
                </c:pt>
                <c:pt idx="36">
                  <c:v>4.8759720175808399</c:v>
                </c:pt>
                <c:pt idx="37">
                  <c:v>4.8259513084506427</c:v>
                </c:pt>
                <c:pt idx="38">
                  <c:v>4.7328583000859208</c:v>
                </c:pt>
                <c:pt idx="39">
                  <c:v>4.6602578285159897</c:v>
                </c:pt>
                <c:pt idx="40">
                  <c:v>4.6124146327146169</c:v>
                </c:pt>
                <c:pt idx="41">
                  <c:v>4.5635196366937842</c:v>
                </c:pt>
                <c:pt idx="42">
                  <c:v>4.5801026059292882</c:v>
                </c:pt>
                <c:pt idx="43">
                  <c:v>4.57869444157987</c:v>
                </c:pt>
                <c:pt idx="44">
                  <c:v>4.5782529518291319</c:v>
                </c:pt>
                <c:pt idx="45">
                  <c:v>4.5348328760631089</c:v>
                </c:pt>
                <c:pt idx="46">
                  <c:v>4.4805081505011923</c:v>
                </c:pt>
                <c:pt idx="47">
                  <c:v>4.3661017860109999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76861487"/>
        <c:axId val="276860527"/>
        <c:extLst>
          <c:ext xmlns:c15="http://schemas.microsoft.com/office/drawing/2012/chart" uri="{02D57815-91ED-43cb-92C2-25804820EDAC}">
            <c15:filteredLineSeries>
              <c15:ser>
                <c:idx val="2"/>
                <c:order val="2"/>
                <c:tx>
                  <c:strRef>
                    <c:extLst>
                      <c:ext uri="{02D57815-91ED-43cb-92C2-25804820EDAC}">
                        <c15:formulaRef>
                          <c15:sqref>'Chart data'!$V$3</c15:sqref>
                        </c15:formulaRef>
                      </c:ext>
                    </c:extLst>
                    <c:strCache>
                      <c:ptCount val="1"/>
                      <c:pt idx="0">
                        <c:v>Unemployment rate (RHS)</c:v>
                      </c:pt>
                    </c:strCache>
                  </c:strRef>
                </c:tx>
                <c:spPr>
                  <a:ln w="38100">
                    <a:solidFill>
                      <a:srgbClr val="D1A019"/>
                    </a:solidFill>
                  </a:ln>
                </c:spPr>
                <c:marker>
                  <c:symbol val="none"/>
                </c:marker>
                <c:cat>
                  <c:numRef>
                    <c:extLst>
                      <c:ex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c:ext uri="{02D57815-91ED-43cb-92C2-25804820EDAC}">
                        <c15:formulaRef>
                          <c15:sqref>'Chart data'!$V$4:$V$51</c15:sqref>
                        </c15:formulaRef>
                      </c:ext>
                    </c:extLst>
                    <c:numCache>
                      <c:formatCode>0.0</c:formatCode>
                      <c:ptCount val="48"/>
                      <c:pt idx="0">
                        <c:v>5.0999999999999996</c:v>
                      </c:pt>
                      <c:pt idx="1">
                        <c:v>4.9000000000000004</c:v>
                      </c:pt>
                      <c:pt idx="2">
                        <c:v>4.8</c:v>
                      </c:pt>
                      <c:pt idx="3">
                        <c:v>4.7</c:v>
                      </c:pt>
                      <c:pt idx="4">
                        <c:v>4.5999999999999996</c:v>
                      </c:pt>
                      <c:pt idx="5">
                        <c:v>4.4000000000000004</c:v>
                      </c:pt>
                      <c:pt idx="6">
                        <c:v>4.3</c:v>
                      </c:pt>
                      <c:pt idx="7">
                        <c:v>4.4000000000000004</c:v>
                      </c:pt>
                      <c:pt idx="8">
                        <c:v>4.2</c:v>
                      </c:pt>
                      <c:pt idx="9">
                        <c:v>4</c:v>
                      </c:pt>
                      <c:pt idx="10">
                        <c:v>4.0999999999999996</c:v>
                      </c:pt>
                      <c:pt idx="11">
                        <c:v>4</c:v>
                      </c:pt>
                      <c:pt idx="12">
                        <c:v>3.8</c:v>
                      </c:pt>
                      <c:pt idx="13">
                        <c:v>3.9</c:v>
                      </c:pt>
                      <c:pt idx="14">
                        <c:v>3.9</c:v>
                      </c:pt>
                      <c:pt idx="15">
                        <c:v>3.7</c:v>
                      </c:pt>
                      <c:pt idx="16">
                        <c:v>4.0999999999999996</c:v>
                      </c:pt>
                      <c:pt idx="17">
                        <c:v>4.0999999999999996</c:v>
                      </c:pt>
                      <c:pt idx="18">
                        <c:v>5</c:v>
                      </c:pt>
                      <c:pt idx="19">
                        <c:v>5.3</c:v>
                      </c:pt>
                      <c:pt idx="20">
                        <c:v>4.9000000000000004</c:v>
                      </c:pt>
                      <c:pt idx="21">
                        <c:v>4.7</c:v>
                      </c:pt>
                      <c:pt idx="22">
                        <c:v>4.4000000000000004</c:v>
                      </c:pt>
                      <c:pt idx="23">
                        <c:v>4.2</c:v>
                      </c:pt>
                      <c:pt idx="24">
                        <c:v>3.8</c:v>
                      </c:pt>
                      <c:pt idx="25">
                        <c:v>3.8</c:v>
                      </c:pt>
                      <c:pt idx="26">
                        <c:v>3.7</c:v>
                      </c:pt>
                      <c:pt idx="27">
                        <c:v>3.9</c:v>
                      </c:pt>
                      <c:pt idx="28">
                        <c:v>4</c:v>
                      </c:pt>
                      <c:pt idx="29">
                        <c:v>4.2</c:v>
                      </c:pt>
                      <c:pt idx="30">
                        <c:v>4.0999999999999996</c:v>
                      </c:pt>
                      <c:pt idx="31">
                        <c:v>3.9</c:v>
                      </c:pt>
                      <c:pt idx="32">
                        <c:v>4.3</c:v>
                      </c:pt>
                      <c:pt idx="33">
                        <c:v>4.2</c:v>
                      </c:pt>
                      <c:pt idx="34">
                        <c:v>4.3</c:v>
                      </c:pt>
                      <c:pt idx="35">
                        <c:v>4.3913159999999998</c:v>
                      </c:pt>
                      <c:pt idx="36">
                        <c:v>4.3912899999999997</c:v>
                      </c:pt>
                      <c:pt idx="37">
                        <c:v>4.3913080000000004</c:v>
                      </c:pt>
                      <c:pt idx="38">
                        <c:v>4.3817589999999997</c:v>
                      </c:pt>
                      <c:pt idx="39">
                        <c:v>4.3626880000000003</c:v>
                      </c:pt>
                      <c:pt idx="40">
                        <c:v>4.3340810000000003</c:v>
                      </c:pt>
                      <c:pt idx="41">
                        <c:v>4.3054309999999996</c:v>
                      </c:pt>
                      <c:pt idx="42">
                        <c:v>4.2768110000000004</c:v>
                      </c:pt>
                      <c:pt idx="43">
                        <c:v>4.2481679999999997</c:v>
                      </c:pt>
                      <c:pt idx="44">
                        <c:v>4.2195299999999998</c:v>
                      </c:pt>
                      <c:pt idx="45">
                        <c:v>4.1880220000000001</c:v>
                      </c:pt>
                      <c:pt idx="46">
                        <c:v>4.1564769999999998</c:v>
                      </c:pt>
                      <c:pt idx="47">
                        <c:v>4.1249279999999997</c:v>
                      </c:pt>
                    </c:numCache>
                  </c:numRef>
                </c:val>
                <c:smooth val="0"/>
                <c:extLst>
                  <c:ext xmlns:c16="http://schemas.microsoft.com/office/drawing/2014/chart" uri="{C3380CC4-5D6E-409C-BE32-E72D297353CC}">
                    <c16:uniqueId val="{0000000C-3534-46CF-BE03-9CBA4BEBE7CB}"/>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data'!$W$3</c15:sqref>
                        </c15:formulaRef>
                      </c:ext>
                    </c:extLst>
                    <c:strCache>
                      <c:ptCount val="1"/>
                      <c:pt idx="0">
                        <c:v>Interest rate on outstanding mortgages (RHS)</c:v>
                      </c:pt>
                    </c:strCache>
                  </c:strRef>
                </c:tx>
                <c:spPr>
                  <a:ln w="38100">
                    <a:solidFill>
                      <a:srgbClr val="7B7C77"/>
                    </a:solidFill>
                  </a:ln>
                </c:spPr>
                <c:marker>
                  <c:symbol val="none"/>
                </c:marker>
                <c:cat>
                  <c:numRef>
                    <c:extLst xmlns:c15="http://schemas.microsoft.com/office/drawing/2012/chart">
                      <c:ext xmlns:c15="http://schemas.microsoft.com/office/drawing/2012/char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xmlns:c15="http://schemas.microsoft.com/office/drawing/2012/chart">
                      <c:ext xmlns:c15="http://schemas.microsoft.com/office/drawing/2012/chart" uri="{02D57815-91ED-43cb-92C2-25804820EDAC}">
                        <c15:formulaRef>
                          <c15:sqref>'Chart data'!$W$4:$W$51</c15:sqref>
                        </c15:formulaRef>
                      </c:ext>
                    </c:extLst>
                    <c:numCache>
                      <c:formatCode>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xmlns:c15="http://schemas.microsoft.com/office/drawing/2012/chart">
                  <c:ext xmlns:c16="http://schemas.microsoft.com/office/drawing/2014/chart" uri="{C3380CC4-5D6E-409C-BE32-E72D297353CC}">
                    <c16:uniqueId val="{0000000D-3534-46CF-BE03-9CBA4BEBE7CB}"/>
                  </c:ext>
                </c:extLst>
              </c15:ser>
            </c15:filteredLineSeries>
          </c:ext>
        </c:extLst>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min val="7"/>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valAx>
        <c:axId val="276860527"/>
        <c:scaling>
          <c:orientation val="minMax"/>
          <c:min val="1"/>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276861487"/>
        <c:crosses val="max"/>
        <c:crossBetween val="between"/>
        <c:majorUnit val="1"/>
      </c:valAx>
      <c:dateAx>
        <c:axId val="276861487"/>
        <c:scaling>
          <c:orientation val="minMax"/>
        </c:scaling>
        <c:delete val="1"/>
        <c:axPos val="b"/>
        <c:numFmt formatCode="m/d/yyyy" sourceLinked="1"/>
        <c:majorTickMark val="out"/>
        <c:minorTickMark val="none"/>
        <c:tickLblPos val="nextTo"/>
        <c:crossAx val="276860527"/>
        <c:crosses val="autoZero"/>
        <c:auto val="1"/>
        <c:lblOffset val="100"/>
        <c:baseTimeUnit val="months"/>
      </c:dateAx>
      <c:spPr>
        <a:noFill/>
        <a:ln w="25400">
          <a:noFill/>
        </a:ln>
      </c:spPr>
    </c:plotArea>
    <c:legend>
      <c:legendPos val="t"/>
      <c:layout>
        <c:manualLayout>
          <c:xMode val="edge"/>
          <c:yMode val="edge"/>
          <c:x val="6.7141169946258863E-2"/>
          <c:y val="0.1390509582528599"/>
          <c:w val="0.59886485602707673"/>
          <c:h val="0.106991531718912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881604802884087E-2"/>
          <c:y val="0.16069933593851218"/>
          <c:w val="0.88179327656083406"/>
          <c:h val="0.70093719724177861"/>
        </c:manualLayout>
      </c:layout>
      <c:lineChart>
        <c:grouping val="standard"/>
        <c:varyColors val="0"/>
        <c:ser>
          <c:idx val="0"/>
          <c:order val="0"/>
          <c:tx>
            <c:strRef>
              <c:f>'Chart data'!$G$3</c:f>
              <c:strCache>
                <c:ptCount val="1"/>
                <c:pt idx="0">
                  <c:v>Baseline</c:v>
                </c:pt>
              </c:strCache>
            </c:strRef>
          </c:tx>
          <c:spPr>
            <a:ln w="38100">
              <a:solidFill>
                <a:srgbClr val="BD1B21"/>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data'!$L$8:$L$55</c:f>
              <c:numCache>
                <c:formatCode>0.00</c:formatCode>
                <c:ptCount val="48"/>
                <c:pt idx="0">
                  <c:v>0.18974820143884893</c:v>
                </c:pt>
                <c:pt idx="1">
                  <c:v>0.17057761732851986</c:v>
                </c:pt>
                <c:pt idx="2">
                  <c:v>0.16787003610108303</c:v>
                </c:pt>
                <c:pt idx="3">
                  <c:v>0.16260162601626016</c:v>
                </c:pt>
                <c:pt idx="4">
                  <c:v>0.16982836495031617</c:v>
                </c:pt>
                <c:pt idx="5">
                  <c:v>0.16319129646418859</c:v>
                </c:pt>
                <c:pt idx="6">
                  <c:v>0.1766304347826087</c:v>
                </c:pt>
                <c:pt idx="7">
                  <c:v>0.16272727272727272</c:v>
                </c:pt>
                <c:pt idx="8">
                  <c:v>0.17411121239744759</c:v>
                </c:pt>
                <c:pt idx="9">
                  <c:v>0.15314494074749316</c:v>
                </c:pt>
                <c:pt idx="10">
                  <c:v>0.1541970802919708</c:v>
                </c:pt>
                <c:pt idx="11">
                  <c:v>0.1546203110704483</c:v>
                </c:pt>
                <c:pt idx="12">
                  <c:v>0.18115279048490393</c:v>
                </c:pt>
                <c:pt idx="13">
                  <c:v>0.17550274223034734</c:v>
                </c:pt>
                <c:pt idx="14">
                  <c:v>0.19505494505494506</c:v>
                </c:pt>
                <c:pt idx="15">
                  <c:v>0.18156934306569342</c:v>
                </c:pt>
                <c:pt idx="16">
                  <c:v>0.15602189781021897</c:v>
                </c:pt>
                <c:pt idx="17">
                  <c:v>2.0128087831655993E-2</c:v>
                </c:pt>
                <c:pt idx="18">
                  <c:v>3.385178408051235E-2</c:v>
                </c:pt>
                <c:pt idx="19">
                  <c:v>3.0109489051094892E-2</c:v>
                </c:pt>
                <c:pt idx="20">
                  <c:v>3.4608378870673952E-2</c:v>
                </c:pt>
                <c:pt idx="21">
                  <c:v>4.0871934604904632E-2</c:v>
                </c:pt>
                <c:pt idx="22">
                  <c:v>6.630336058128973E-2</c:v>
                </c:pt>
                <c:pt idx="23">
                  <c:v>6.5514103730664242E-2</c:v>
                </c:pt>
                <c:pt idx="24">
                  <c:v>9.4717668488160295E-2</c:v>
                </c:pt>
                <c:pt idx="25">
                  <c:v>0.10756608933454877</c:v>
                </c:pt>
                <c:pt idx="26">
                  <c:v>0.11668185961713765</c:v>
                </c:pt>
                <c:pt idx="27">
                  <c:v>9.9634369287020116E-2</c:v>
                </c:pt>
                <c:pt idx="28">
                  <c:v>0.11580882352941177</c:v>
                </c:pt>
                <c:pt idx="29">
                  <c:v>0.11265004616805172</c:v>
                </c:pt>
                <c:pt idx="30">
                  <c:v>0.10399257195914577</c:v>
                </c:pt>
                <c:pt idx="31">
                  <c:v>0.10976744186046512</c:v>
                </c:pt>
                <c:pt idx="32">
                  <c:v>0.1431107063535578</c:v>
                </c:pt>
                <c:pt idx="33">
                  <c:v>0.15684309194346224</c:v>
                </c:pt>
                <c:pt idx="34">
                  <c:v>0.15763714895597844</c:v>
                </c:pt>
                <c:pt idx="35">
                  <c:v>0.16023641150781079</c:v>
                </c:pt>
                <c:pt idx="36">
                  <c:v>0.16333225584352368</c:v>
                </c:pt>
                <c:pt idx="37">
                  <c:v>0.16399892700292787</c:v>
                </c:pt>
                <c:pt idx="38">
                  <c:v>0.16448649242359212</c:v>
                </c:pt>
                <c:pt idx="39">
                  <c:v>0.16434361530718719</c:v>
                </c:pt>
                <c:pt idx="40">
                  <c:v>0.16407472605967774</c:v>
                </c:pt>
                <c:pt idx="41">
                  <c:v>0.16369161656557596</c:v>
                </c:pt>
                <c:pt idx="42">
                  <c:v>0.16315607823555114</c:v>
                </c:pt>
                <c:pt idx="43">
                  <c:v>0.1626709624489534</c:v>
                </c:pt>
                <c:pt idx="44">
                  <c:v>0.16206841767534419</c:v>
                </c:pt>
                <c:pt idx="45">
                  <c:v>0.16131191789310895</c:v>
                </c:pt>
                <c:pt idx="46">
                  <c:v>0.16027363130949415</c:v>
                </c:pt>
                <c:pt idx="47">
                  <c:v>0.15889131657358907</c:v>
                </c:pt>
              </c:numCache>
            </c:numRef>
          </c:val>
          <c:smooth val="0"/>
          <c:extLst>
            <c:ext xmlns:c16="http://schemas.microsoft.com/office/drawing/2014/chart" uri="{C3380CC4-5D6E-409C-BE32-E72D297353CC}">
              <c16:uniqueId val="{00000000-7A2C-41B9-A8EC-47250D03F160}"/>
            </c:ext>
          </c:extLst>
        </c:ser>
        <c:ser>
          <c:idx val="1"/>
          <c:order val="1"/>
          <c:tx>
            <c:strRef>
              <c:f>'Chart data'!$H$3</c:f>
              <c:strCache>
                <c:ptCount val="1"/>
                <c:pt idx="0">
                  <c:v>Higher-for-longer rates</c:v>
                </c:pt>
              </c:strCache>
            </c:strRef>
          </c:tx>
          <c:spPr>
            <a:ln w="41275">
              <a:solidFill>
                <a:srgbClr val="001E60"/>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data'!$M$8:$M$55</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0.16007751948757001</c:v>
                </c:pt>
                <c:pt idx="36">
                  <c:v>0.16269825966733234</c:v>
                </c:pt>
                <c:pt idx="37">
                  <c:v>0.1636334203930441</c:v>
                </c:pt>
                <c:pt idx="38">
                  <c:v>0.16659218093663727</c:v>
                </c:pt>
                <c:pt idx="39">
                  <c:v>0.17064141892714008</c:v>
                </c:pt>
                <c:pt idx="40">
                  <c:v>0.17552066058646792</c:v>
                </c:pt>
                <c:pt idx="41">
                  <c:v>0.18017662392333592</c:v>
                </c:pt>
                <c:pt idx="42">
                  <c:v>0.18357249308811596</c:v>
                </c:pt>
                <c:pt idx="43">
                  <c:v>0.18541376184212335</c:v>
                </c:pt>
                <c:pt idx="44">
                  <c:v>0.18574465255204645</c:v>
                </c:pt>
                <c:pt idx="45">
                  <c:v>0.18529523090506594</c:v>
                </c:pt>
                <c:pt idx="46">
                  <c:v>0.18428855567451721</c:v>
                </c:pt>
                <c:pt idx="47">
                  <c:v>0.18284938105737514</c:v>
                </c:pt>
              </c:numCache>
            </c:numRef>
          </c:val>
          <c:smooth val="0"/>
          <c:extLst>
            <c:ext xmlns:c16="http://schemas.microsoft.com/office/drawing/2014/chart" uri="{C3380CC4-5D6E-409C-BE32-E72D297353CC}">
              <c16:uniqueId val="{00000001-7A2C-41B9-A8EC-47250D03F160}"/>
            </c:ext>
          </c:extLst>
        </c:ser>
        <c:ser>
          <c:idx val="2"/>
          <c:order val="2"/>
          <c:tx>
            <c:strRef>
              <c:f>'Chart data'!$I$3</c:f>
              <c:strCache>
                <c:ptCount val="1"/>
                <c:pt idx="0">
                  <c:v>Inflation victory</c:v>
                </c:pt>
              </c:strCache>
            </c:strRef>
          </c:tx>
          <c:spPr>
            <a:ln w="41275">
              <a:solidFill>
                <a:srgbClr val="D1A21E"/>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data'!$N$8:$N$55</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0.1604943830217731</c:v>
                </c:pt>
                <c:pt idx="36">
                  <c:v>0.16424999861187972</c:v>
                </c:pt>
                <c:pt idx="37">
                  <c:v>0.1649000338257475</c:v>
                </c:pt>
                <c:pt idx="38">
                  <c:v>0.16466922151797672</c:v>
                </c:pt>
                <c:pt idx="39">
                  <c:v>0.16339757999992624</c:v>
                </c:pt>
                <c:pt idx="40">
                  <c:v>0.16182639308227045</c:v>
                </c:pt>
                <c:pt idx="41">
                  <c:v>0.15944640232654114</c:v>
                </c:pt>
                <c:pt idx="42">
                  <c:v>0.15619335467786763</c:v>
                </c:pt>
                <c:pt idx="43">
                  <c:v>0.15392934188273147</c:v>
                </c:pt>
                <c:pt idx="44">
                  <c:v>0.15230881140056587</c:v>
                </c:pt>
                <c:pt idx="45">
                  <c:v>0.15110127174646235</c:v>
                </c:pt>
                <c:pt idx="46">
                  <c:v>0.15011158361103732</c:v>
                </c:pt>
                <c:pt idx="47">
                  <c:v>0.14933086837910042</c:v>
                </c:pt>
              </c:numCache>
            </c:numRef>
          </c:val>
          <c:smooth val="0"/>
          <c:extLst>
            <c:ext xmlns:c16="http://schemas.microsoft.com/office/drawing/2014/chart" uri="{C3380CC4-5D6E-409C-BE32-E72D297353CC}">
              <c16:uniqueId val="{00000002-7A2C-41B9-A8EC-47250D03F160}"/>
            </c:ext>
          </c:extLst>
        </c:ser>
        <c:ser>
          <c:idx val="3"/>
          <c:order val="3"/>
          <c:tx>
            <c:strRef>
              <c:f>'Chart data'!$J$3</c:f>
              <c:strCache>
                <c:ptCount val="1"/>
                <c:pt idx="0">
                  <c:v>Middle-East Escalation</c:v>
                </c:pt>
              </c:strCache>
            </c:strRef>
          </c:tx>
          <c:spPr>
            <a:ln w="41275">
              <a:solidFill>
                <a:srgbClr val="7B7C77"/>
              </a:solidFill>
            </a:ln>
          </c:spPr>
          <c:marker>
            <c:symbol val="none"/>
          </c:marker>
          <c:cat>
            <c:numRef>
              <c:f>'Chart data'!$F$8:$F$55</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data'!$O$8:$O$55</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0.15763714895597844</c:v>
                </c:pt>
                <c:pt idx="35">
                  <c:v>0.16092810582857608</c:v>
                </c:pt>
                <c:pt idx="36">
                  <c:v>0.16555094401433282</c:v>
                </c:pt>
                <c:pt idx="37">
                  <c:v>0.16482105070535003</c:v>
                </c:pt>
                <c:pt idx="38">
                  <c:v>0.16687934050131573</c:v>
                </c:pt>
                <c:pt idx="39">
                  <c:v>0.16797458142681743</c:v>
                </c:pt>
                <c:pt idx="40">
                  <c:v>0.16654972348228225</c:v>
                </c:pt>
                <c:pt idx="41">
                  <c:v>0.16523357509924474</c:v>
                </c:pt>
                <c:pt idx="42">
                  <c:v>0.16423003631263378</c:v>
                </c:pt>
                <c:pt idx="43">
                  <c:v>0.16369693605826302</c:v>
                </c:pt>
                <c:pt idx="44">
                  <c:v>0.16345215513571948</c:v>
                </c:pt>
                <c:pt idx="45">
                  <c:v>0.16321067630880937</c:v>
                </c:pt>
                <c:pt idx="46">
                  <c:v>0.16259299775189831</c:v>
                </c:pt>
                <c:pt idx="47">
                  <c:v>0.16144263444148416</c:v>
                </c:pt>
              </c:numCache>
            </c:numRef>
          </c:val>
          <c:smooth val="0"/>
          <c:extLst>
            <c:ext xmlns:c16="http://schemas.microsoft.com/office/drawing/2014/chart" uri="{C3380CC4-5D6E-409C-BE32-E72D297353CC}">
              <c16:uniqueId val="{00000003-7A2C-41B9-A8EC-47250D03F16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24"/>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7.6928019206975923E-2"/>
          <c:y val="0.152090541330583"/>
          <c:w val="0.51635564353369023"/>
          <c:h val="0.2532514352954771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332623097128183E-2"/>
          <c:y val="0.19254003862724706"/>
          <c:w val="0.85934784037648926"/>
          <c:h val="0.66876169959887088"/>
        </c:manualLayout>
      </c:layout>
      <c:lineChart>
        <c:grouping val="standard"/>
        <c:varyColors val="0"/>
        <c:ser>
          <c:idx val="0"/>
          <c:order val="0"/>
          <c:tx>
            <c:strRef>
              <c:f>'Chart data'!$B$3</c:f>
              <c:strCache>
                <c:ptCount val="1"/>
                <c:pt idx="0">
                  <c:v>ARR %</c:v>
                </c:pt>
              </c:strCache>
            </c:strRef>
          </c:tx>
          <c:spPr>
            <a:ln w="38100">
              <a:solidFill>
                <a:srgbClr val="BD1B21"/>
              </a:solidFill>
            </a:ln>
          </c:spPr>
          <c:marker>
            <c:symbol val="none"/>
          </c:marker>
          <c:cat>
            <c:numRef>
              <c:f>'Chart data'!$A$4:$A$55</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45414</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'Chart data'!$B$4:$B$55</c:f>
              <c:numCache>
                <c:formatCode>0.00</c:formatCode>
                <c:ptCount val="52"/>
                <c:pt idx="0">
                  <c:v>10.000899442345746</c:v>
                </c:pt>
                <c:pt idx="1">
                  <c:v>9.6066606660666061</c:v>
                </c:pt>
                <c:pt idx="2">
                  <c:v>9.4482448244824475</c:v>
                </c:pt>
                <c:pt idx="3">
                  <c:v>9.1395139513951396</c:v>
                </c:pt>
                <c:pt idx="4">
                  <c:v>8.596223021582734</c:v>
                </c:pt>
                <c:pt idx="5">
                  <c:v>8.4061371841155239</c:v>
                </c:pt>
                <c:pt idx="6">
                  <c:v>8.3835740072202167</c:v>
                </c:pt>
                <c:pt idx="7">
                  <c:v>8.4444444444444446</c:v>
                </c:pt>
                <c:pt idx="8">
                  <c:v>8.1969286359530269</c:v>
                </c:pt>
                <c:pt idx="9">
                  <c:v>8.0018132366273793</c:v>
                </c:pt>
                <c:pt idx="10">
                  <c:v>7.8704710144927539</c:v>
                </c:pt>
                <c:pt idx="11">
                  <c:v>7.8145454545454545</c:v>
                </c:pt>
                <c:pt idx="12">
                  <c:v>7.6727438468550595</c:v>
                </c:pt>
                <c:pt idx="13">
                  <c:v>7.5369188696444853</c:v>
                </c:pt>
                <c:pt idx="14">
                  <c:v>7.6268248175182478</c:v>
                </c:pt>
                <c:pt idx="15">
                  <c:v>8.2268984446477589</c:v>
                </c:pt>
                <c:pt idx="16">
                  <c:v>7.9112534309240621</c:v>
                </c:pt>
                <c:pt idx="17">
                  <c:v>7.8510054844606945</c:v>
                </c:pt>
                <c:pt idx="18">
                  <c:v>7.4542124542124544</c:v>
                </c:pt>
                <c:pt idx="19">
                  <c:v>7.3531021897810218</c:v>
                </c:pt>
                <c:pt idx="20">
                  <c:v>7.5082116788321169</c:v>
                </c:pt>
                <c:pt idx="21">
                  <c:v>7.8234217749313819</c:v>
                </c:pt>
                <c:pt idx="22">
                  <c:v>7.8792314730100639</c:v>
                </c:pt>
                <c:pt idx="23">
                  <c:v>8.1487226277372269</c:v>
                </c:pt>
                <c:pt idx="24">
                  <c:v>8.214025500910747</c:v>
                </c:pt>
                <c:pt idx="25">
                  <c:v>8.0508628519527701</c:v>
                </c:pt>
                <c:pt idx="26">
                  <c:v>7.8328792007266124</c:v>
                </c:pt>
                <c:pt idx="27">
                  <c:v>7.7934485896269337</c:v>
                </c:pt>
                <c:pt idx="28">
                  <c:v>7.4289617486338795</c:v>
                </c:pt>
                <c:pt idx="29">
                  <c:v>7.350957155879672</c:v>
                </c:pt>
                <c:pt idx="30">
                  <c:v>7.3090246125797629</c:v>
                </c:pt>
                <c:pt idx="31">
                  <c:v>7.4259597806215725</c:v>
                </c:pt>
                <c:pt idx="32">
                  <c:v>7.6875</c:v>
                </c:pt>
                <c:pt idx="33">
                  <c:v>8.3878116343490312</c:v>
                </c:pt>
                <c:pt idx="34">
                  <c:v>9.0928505106778079</c:v>
                </c:pt>
                <c:pt idx="35">
                  <c:v>9.9776744186046518</c:v>
                </c:pt>
                <c:pt idx="36">
                  <c:v>10.214758988560437</c:v>
                </c:pt>
                <c:pt idx="37">
                  <c:v>10.177167729301816</c:v>
                </c:pt>
                <c:pt idx="38">
                  <c:v>9.8875583489270475</c:v>
                </c:pt>
                <c:pt idx="39">
                  <c:v>9.8385513884488329</c:v>
                </c:pt>
                <c:pt idx="40">
                  <c:v>9.8890238553097447</c:v>
                </c:pt>
                <c:pt idx="41">
                  <c:v>9.7417264624552686</c:v>
                </c:pt>
                <c:pt idx="42">
                  <c:v>9.6140911864090768</c:v>
                </c:pt>
                <c:pt idx="43">
                  <c:v>9.4550314505989626</c:v>
                </c:pt>
                <c:pt idx="44">
                  <c:v>9.3094446817284737</c:v>
                </c:pt>
                <c:pt idx="45">
                  <c:v>9.1739032525802706</c:v>
                </c:pt>
                <c:pt idx="46">
                  <c:v>9.040789294932754</c:v>
                </c:pt>
                <c:pt idx="47">
                  <c:v>8.927175811131022</c:v>
                </c:pt>
                <c:pt idx="48">
                  <c:v>8.8137009273761322</c:v>
                </c:pt>
                <c:pt idx="49">
                  <c:v>8.6945852519820193</c:v>
                </c:pt>
                <c:pt idx="50">
                  <c:v>8.5553267597123384</c:v>
                </c:pt>
                <c:pt idx="51">
                  <c:v>8.3882817904810167</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data'!$D$3</c:f>
              <c:strCache>
                <c:ptCount val="1"/>
                <c:pt idx="0">
                  <c:v>RBM</c:v>
                </c:pt>
              </c:strCache>
            </c:strRef>
          </c:tx>
          <c:spPr>
            <a:ln w="38100">
              <a:solidFill>
                <a:srgbClr val="003469"/>
              </a:solidFill>
            </a:ln>
          </c:spPr>
          <c:marker>
            <c:symbol val="none"/>
          </c:marker>
          <c:cat>
            <c:numRef>
              <c:f>'Chart data'!$A$4:$A$55</c:f>
              <c:numCache>
                <c:formatCode>m/d/yyyy</c:formatCode>
                <c:ptCount val="52"/>
                <c:pt idx="0">
                  <c:v>42036</c:v>
                </c:pt>
                <c:pt idx="1">
                  <c:v>42125</c:v>
                </c:pt>
                <c:pt idx="2">
                  <c:v>42217</c:v>
                </c:pt>
                <c:pt idx="3">
                  <c:v>42309</c:v>
                </c:pt>
                <c:pt idx="4">
                  <c:v>42401</c:v>
                </c:pt>
                <c:pt idx="5">
                  <c:v>42491</c:v>
                </c:pt>
                <c:pt idx="6">
                  <c:v>42583</c:v>
                </c:pt>
                <c:pt idx="7">
                  <c:v>42675</c:v>
                </c:pt>
                <c:pt idx="8">
                  <c:v>42767</c:v>
                </c:pt>
                <c:pt idx="9">
                  <c:v>42856</c:v>
                </c:pt>
                <c:pt idx="10">
                  <c:v>42948</c:v>
                </c:pt>
                <c:pt idx="11">
                  <c:v>43040</c:v>
                </c:pt>
                <c:pt idx="12">
                  <c:v>43132</c:v>
                </c:pt>
                <c:pt idx="13">
                  <c:v>43221</c:v>
                </c:pt>
                <c:pt idx="14">
                  <c:v>43313</c:v>
                </c:pt>
                <c:pt idx="15">
                  <c:v>43405</c:v>
                </c:pt>
                <c:pt idx="16">
                  <c:v>43497</c:v>
                </c:pt>
                <c:pt idx="17">
                  <c:v>43586</c:v>
                </c:pt>
                <c:pt idx="18">
                  <c:v>43678</c:v>
                </c:pt>
                <c:pt idx="19">
                  <c:v>43770</c:v>
                </c:pt>
                <c:pt idx="20">
                  <c:v>43862</c:v>
                </c:pt>
                <c:pt idx="21">
                  <c:v>43952</c:v>
                </c:pt>
                <c:pt idx="22">
                  <c:v>44044</c:v>
                </c:pt>
                <c:pt idx="23">
                  <c:v>44136</c:v>
                </c:pt>
                <c:pt idx="24">
                  <c:v>44228</c:v>
                </c:pt>
                <c:pt idx="25">
                  <c:v>44317</c:v>
                </c:pt>
                <c:pt idx="26">
                  <c:v>44409</c:v>
                </c:pt>
                <c:pt idx="27">
                  <c:v>44501</c:v>
                </c:pt>
                <c:pt idx="28">
                  <c:v>44593</c:v>
                </c:pt>
                <c:pt idx="29">
                  <c:v>44682</c:v>
                </c:pt>
                <c:pt idx="30">
                  <c:v>44774</c:v>
                </c:pt>
                <c:pt idx="31">
                  <c:v>44866</c:v>
                </c:pt>
                <c:pt idx="32">
                  <c:v>44958</c:v>
                </c:pt>
                <c:pt idx="33">
                  <c:v>45047</c:v>
                </c:pt>
                <c:pt idx="34">
                  <c:v>45139</c:v>
                </c:pt>
                <c:pt idx="35">
                  <c:v>45231</c:v>
                </c:pt>
                <c:pt idx="36">
                  <c:v>45323</c:v>
                </c:pt>
                <c:pt idx="37">
                  <c:v>45413</c:v>
                </c:pt>
                <c:pt idx="38">
                  <c:v>45414</c:v>
                </c:pt>
                <c:pt idx="39">
                  <c:v>45597</c:v>
                </c:pt>
                <c:pt idx="40">
                  <c:v>45689</c:v>
                </c:pt>
                <c:pt idx="41">
                  <c:v>45778</c:v>
                </c:pt>
                <c:pt idx="42">
                  <c:v>45870</c:v>
                </c:pt>
                <c:pt idx="43">
                  <c:v>45962</c:v>
                </c:pt>
                <c:pt idx="44">
                  <c:v>46054</c:v>
                </c:pt>
                <c:pt idx="45">
                  <c:v>46143</c:v>
                </c:pt>
                <c:pt idx="46">
                  <c:v>46235</c:v>
                </c:pt>
                <c:pt idx="47">
                  <c:v>46327</c:v>
                </c:pt>
                <c:pt idx="48">
                  <c:v>46419</c:v>
                </c:pt>
                <c:pt idx="49">
                  <c:v>46508</c:v>
                </c:pt>
                <c:pt idx="50">
                  <c:v>46600</c:v>
                </c:pt>
                <c:pt idx="51">
                  <c:v>46692</c:v>
                </c:pt>
              </c:numCache>
            </c:numRef>
          </c:cat>
          <c:val>
            <c:numRef>
              <c:f>'Chart data'!$D$4:$D$55</c:f>
              <c:numCache>
                <c:formatCode>0.0</c:formatCode>
                <c:ptCount val="52"/>
                <c:pt idx="0">
                  <c:v>3.1533329999999999</c:v>
                </c:pt>
                <c:pt idx="1">
                  <c:v>3.1066669999999998</c:v>
                </c:pt>
                <c:pt idx="2">
                  <c:v>3.056667</c:v>
                </c:pt>
                <c:pt idx="3">
                  <c:v>3.01</c:v>
                </c:pt>
                <c:pt idx="4">
                  <c:v>2.95</c:v>
                </c:pt>
                <c:pt idx="5">
                  <c:v>2.9033329999999999</c:v>
                </c:pt>
                <c:pt idx="6">
                  <c:v>2.82</c:v>
                </c:pt>
                <c:pt idx="7">
                  <c:v>2.6866669999999999</c:v>
                </c:pt>
                <c:pt idx="8">
                  <c:v>2.6266669999999999</c:v>
                </c:pt>
                <c:pt idx="9">
                  <c:v>2.5866669999999998</c:v>
                </c:pt>
                <c:pt idx="10">
                  <c:v>2.5333329999999998</c:v>
                </c:pt>
                <c:pt idx="11">
                  <c:v>2.516667</c:v>
                </c:pt>
                <c:pt idx="12">
                  <c:v>2.52</c:v>
                </c:pt>
                <c:pt idx="13">
                  <c:v>2.483333</c:v>
                </c:pt>
                <c:pt idx="14">
                  <c:v>2.48</c:v>
                </c:pt>
                <c:pt idx="15">
                  <c:v>2.4933329999999998</c:v>
                </c:pt>
                <c:pt idx="16">
                  <c:v>2.463333</c:v>
                </c:pt>
                <c:pt idx="17">
                  <c:v>2.4366669999999999</c:v>
                </c:pt>
                <c:pt idx="18">
                  <c:v>2.4133330000000002</c:v>
                </c:pt>
                <c:pt idx="19">
                  <c:v>2.3866670000000001</c:v>
                </c:pt>
                <c:pt idx="20">
                  <c:v>2.3566669999999998</c:v>
                </c:pt>
                <c:pt idx="21">
                  <c:v>2.1833330000000002</c:v>
                </c:pt>
                <c:pt idx="22">
                  <c:v>2.1433330000000002</c:v>
                </c:pt>
                <c:pt idx="23">
                  <c:v>2.12</c:v>
                </c:pt>
                <c:pt idx="24">
                  <c:v>2.09</c:v>
                </c:pt>
                <c:pt idx="25">
                  <c:v>2.0733329999999999</c:v>
                </c:pt>
                <c:pt idx="26">
                  <c:v>2.0533329999999999</c:v>
                </c:pt>
                <c:pt idx="27">
                  <c:v>2.02</c:v>
                </c:pt>
                <c:pt idx="28">
                  <c:v>2.0266670000000002</c:v>
                </c:pt>
                <c:pt idx="29">
                  <c:v>2.0833330000000001</c:v>
                </c:pt>
                <c:pt idx="30">
                  <c:v>2.1866669999999999</c:v>
                </c:pt>
                <c:pt idx="31">
                  <c:v>2.3966669999999999</c:v>
                </c:pt>
                <c:pt idx="32">
                  <c:v>2.65</c:v>
                </c:pt>
                <c:pt idx="33">
                  <c:v>2.84</c:v>
                </c:pt>
                <c:pt idx="34">
                  <c:v>3.07</c:v>
                </c:pt>
                <c:pt idx="35">
                  <c:v>3.29</c:v>
                </c:pt>
                <c:pt idx="36">
                  <c:v>3.4733329999999998</c:v>
                </c:pt>
                <c:pt idx="37">
                  <c:v>3.62</c:v>
                </c:pt>
                <c:pt idx="38">
                  <c:v>3.726667</c:v>
                </c:pt>
                <c:pt idx="39">
                  <c:v>3.7859219999999998</c:v>
                </c:pt>
                <c:pt idx="40">
                  <c:v>3.8284349999999998</c:v>
                </c:pt>
                <c:pt idx="41">
                  <c:v>3.8648579999999999</c:v>
                </c:pt>
                <c:pt idx="42">
                  <c:v>3.8515630000000001</c:v>
                </c:pt>
                <c:pt idx="43">
                  <c:v>3.8545720000000001</c:v>
                </c:pt>
                <c:pt idx="44">
                  <c:v>3.8759769999999998</c:v>
                </c:pt>
                <c:pt idx="45">
                  <c:v>3.8847049999999999</c:v>
                </c:pt>
                <c:pt idx="46">
                  <c:v>3.9276810000000002</c:v>
                </c:pt>
                <c:pt idx="47">
                  <c:v>3.9659740000000001</c:v>
                </c:pt>
                <c:pt idx="48">
                  <c:v>3.994157</c:v>
                </c:pt>
                <c:pt idx="49">
                  <c:v>3.9885769999999998</c:v>
                </c:pt>
                <c:pt idx="50">
                  <c:v>3.9548649999999999</c:v>
                </c:pt>
                <c:pt idx="51">
                  <c:v>3.8639320000000001</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867457263"/>
        <c:axId val="1867399183"/>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min val="6"/>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867399183"/>
        <c:scaling>
          <c:orientation val="minMax"/>
          <c:min val="1"/>
        </c:scaling>
        <c:delete val="0"/>
        <c:axPos val="r"/>
        <c:numFmt formatCode="0.0" sourceLinked="1"/>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1867457263"/>
        <c:crosses val="max"/>
        <c:crossBetween val="between"/>
      </c:valAx>
      <c:dateAx>
        <c:axId val="1867457263"/>
        <c:scaling>
          <c:orientation val="minMax"/>
        </c:scaling>
        <c:delete val="1"/>
        <c:axPos val="b"/>
        <c:numFmt formatCode="m/d/yyyy" sourceLinked="1"/>
        <c:majorTickMark val="out"/>
        <c:minorTickMark val="none"/>
        <c:tickLblPos val="nextTo"/>
        <c:crossAx val="1867399183"/>
        <c:crosses val="autoZero"/>
        <c:auto val="1"/>
        <c:lblOffset val="100"/>
        <c:baseTimeUnit val="days"/>
      </c:dateAx>
      <c:spPr>
        <a:noFill/>
        <a:ln w="25400">
          <a:noFill/>
        </a:ln>
      </c:spPr>
    </c:plotArea>
    <c:legend>
      <c:legendPos val="t"/>
      <c:layout>
        <c:manualLayout>
          <c:xMode val="edge"/>
          <c:yMode val="edge"/>
          <c:x val="0.16299054766496499"/>
          <c:y val="0.21258341999702868"/>
          <c:w val="0.24962488944828196"/>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5568387899865795E-2"/>
          <c:y val="0.1612560162739729"/>
          <c:w val="0.89638225915822578"/>
          <c:h val="0.70802486010003463"/>
        </c:manualLayout>
      </c:layout>
      <c:lineChart>
        <c:grouping val="standard"/>
        <c:varyColors val="0"/>
        <c:ser>
          <c:idx val="0"/>
          <c:order val="0"/>
          <c:tx>
            <c:strRef>
              <c:f>'Chart data'!$AA$3</c:f>
              <c:strCache>
                <c:ptCount val="1"/>
                <c:pt idx="0">
                  <c:v>Arrears* (LHS)</c:v>
                </c:pt>
              </c:strCache>
            </c:strRef>
          </c:tx>
          <c:spPr>
            <a:ln w="38100">
              <a:solidFill>
                <a:srgbClr val="BD1B21"/>
              </a:solidFill>
            </a:ln>
          </c:spPr>
          <c:marker>
            <c:symbol val="none"/>
          </c:marker>
          <c:cat>
            <c:numRef>
              <c:f>'Chart data'!$Z$4:$Z$115</c:f>
              <c:numCache>
                <c:formatCode>m/d/yyyy</c:formatCode>
                <c:ptCount val="112"/>
                <c:pt idx="0">
                  <c:v>36557</c:v>
                </c:pt>
                <c:pt idx="1">
                  <c:v>36647</c:v>
                </c:pt>
                <c:pt idx="2">
                  <c:v>36739</c:v>
                </c:pt>
                <c:pt idx="3">
                  <c:v>36831</c:v>
                </c:pt>
                <c:pt idx="4">
                  <c:v>36923</c:v>
                </c:pt>
                <c:pt idx="5">
                  <c:v>37012</c:v>
                </c:pt>
                <c:pt idx="6">
                  <c:v>37104</c:v>
                </c:pt>
                <c:pt idx="7">
                  <c:v>37196</c:v>
                </c:pt>
                <c:pt idx="8">
                  <c:v>37288</c:v>
                </c:pt>
                <c:pt idx="9">
                  <c:v>37377</c:v>
                </c:pt>
                <c:pt idx="10">
                  <c:v>37469</c:v>
                </c:pt>
                <c:pt idx="11">
                  <c:v>37561</c:v>
                </c:pt>
                <c:pt idx="12">
                  <c:v>37653</c:v>
                </c:pt>
                <c:pt idx="13">
                  <c:v>37742</c:v>
                </c:pt>
                <c:pt idx="14">
                  <c:v>37834</c:v>
                </c:pt>
                <c:pt idx="15">
                  <c:v>37926</c:v>
                </c:pt>
                <c:pt idx="16">
                  <c:v>38018</c:v>
                </c:pt>
                <c:pt idx="17">
                  <c:v>38108</c:v>
                </c:pt>
                <c:pt idx="18">
                  <c:v>38200</c:v>
                </c:pt>
                <c:pt idx="19">
                  <c:v>38292</c:v>
                </c:pt>
                <c:pt idx="20">
                  <c:v>38384</c:v>
                </c:pt>
                <c:pt idx="21">
                  <c:v>38473</c:v>
                </c:pt>
                <c:pt idx="22">
                  <c:v>38565</c:v>
                </c:pt>
                <c:pt idx="23">
                  <c:v>38657</c:v>
                </c:pt>
                <c:pt idx="24">
                  <c:v>38749</c:v>
                </c:pt>
                <c:pt idx="25">
                  <c:v>38838</c:v>
                </c:pt>
                <c:pt idx="26">
                  <c:v>38930</c:v>
                </c:pt>
                <c:pt idx="27">
                  <c:v>39022</c:v>
                </c:pt>
                <c:pt idx="28">
                  <c:v>39114</c:v>
                </c:pt>
                <c:pt idx="29">
                  <c:v>39203</c:v>
                </c:pt>
                <c:pt idx="30">
                  <c:v>39295</c:v>
                </c:pt>
                <c:pt idx="31">
                  <c:v>39387</c:v>
                </c:pt>
                <c:pt idx="32">
                  <c:v>39479</c:v>
                </c:pt>
                <c:pt idx="33">
                  <c:v>39569</c:v>
                </c:pt>
                <c:pt idx="34">
                  <c:v>39661</c:v>
                </c:pt>
                <c:pt idx="35">
                  <c:v>39753</c:v>
                </c:pt>
                <c:pt idx="36">
                  <c:v>39845</c:v>
                </c:pt>
                <c:pt idx="37">
                  <c:v>39934</c:v>
                </c:pt>
                <c:pt idx="38">
                  <c:v>40026</c:v>
                </c:pt>
                <c:pt idx="39">
                  <c:v>40118</c:v>
                </c:pt>
                <c:pt idx="40">
                  <c:v>40210</c:v>
                </c:pt>
                <c:pt idx="41">
                  <c:v>40299</c:v>
                </c:pt>
                <c:pt idx="42">
                  <c:v>40391</c:v>
                </c:pt>
                <c:pt idx="43">
                  <c:v>40483</c:v>
                </c:pt>
                <c:pt idx="44">
                  <c:v>40575</c:v>
                </c:pt>
                <c:pt idx="45">
                  <c:v>40664</c:v>
                </c:pt>
                <c:pt idx="46">
                  <c:v>40756</c:v>
                </c:pt>
                <c:pt idx="47">
                  <c:v>40848</c:v>
                </c:pt>
                <c:pt idx="48">
                  <c:v>40940</c:v>
                </c:pt>
                <c:pt idx="49">
                  <c:v>41030</c:v>
                </c:pt>
                <c:pt idx="50">
                  <c:v>41122</c:v>
                </c:pt>
                <c:pt idx="51">
                  <c:v>41214</c:v>
                </c:pt>
                <c:pt idx="52">
                  <c:v>41306</c:v>
                </c:pt>
                <c:pt idx="53">
                  <c:v>41395</c:v>
                </c:pt>
                <c:pt idx="54">
                  <c:v>41487</c:v>
                </c:pt>
                <c:pt idx="55">
                  <c:v>41579</c:v>
                </c:pt>
                <c:pt idx="56">
                  <c:v>41671</c:v>
                </c:pt>
                <c:pt idx="57">
                  <c:v>41760</c:v>
                </c:pt>
                <c:pt idx="58">
                  <c:v>41852</c:v>
                </c:pt>
                <c:pt idx="59">
                  <c:v>41944</c:v>
                </c:pt>
                <c:pt idx="60">
                  <c:v>42036</c:v>
                </c:pt>
                <c:pt idx="61">
                  <c:v>42125</c:v>
                </c:pt>
                <c:pt idx="62">
                  <c:v>42217</c:v>
                </c:pt>
                <c:pt idx="63">
                  <c:v>42309</c:v>
                </c:pt>
                <c:pt idx="64">
                  <c:v>42401</c:v>
                </c:pt>
                <c:pt idx="65">
                  <c:v>42491</c:v>
                </c:pt>
                <c:pt idx="66">
                  <c:v>42583</c:v>
                </c:pt>
                <c:pt idx="67">
                  <c:v>42675</c:v>
                </c:pt>
                <c:pt idx="68">
                  <c:v>42767</c:v>
                </c:pt>
                <c:pt idx="69">
                  <c:v>42856</c:v>
                </c:pt>
                <c:pt idx="70">
                  <c:v>42948</c:v>
                </c:pt>
                <c:pt idx="71">
                  <c:v>43040</c:v>
                </c:pt>
                <c:pt idx="72">
                  <c:v>43132</c:v>
                </c:pt>
                <c:pt idx="73">
                  <c:v>43221</c:v>
                </c:pt>
                <c:pt idx="74">
                  <c:v>43313</c:v>
                </c:pt>
                <c:pt idx="75">
                  <c:v>43405</c:v>
                </c:pt>
                <c:pt idx="76">
                  <c:v>43497</c:v>
                </c:pt>
                <c:pt idx="77">
                  <c:v>43586</c:v>
                </c:pt>
                <c:pt idx="78">
                  <c:v>43678</c:v>
                </c:pt>
                <c:pt idx="79">
                  <c:v>43770</c:v>
                </c:pt>
                <c:pt idx="80">
                  <c:v>43862</c:v>
                </c:pt>
                <c:pt idx="81">
                  <c:v>43952</c:v>
                </c:pt>
                <c:pt idx="82">
                  <c:v>44044</c:v>
                </c:pt>
                <c:pt idx="83">
                  <c:v>44136</c:v>
                </c:pt>
                <c:pt idx="84">
                  <c:v>44228</c:v>
                </c:pt>
                <c:pt idx="85">
                  <c:v>44317</c:v>
                </c:pt>
                <c:pt idx="86">
                  <c:v>44409</c:v>
                </c:pt>
                <c:pt idx="87">
                  <c:v>44501</c:v>
                </c:pt>
                <c:pt idx="88">
                  <c:v>44593</c:v>
                </c:pt>
                <c:pt idx="89">
                  <c:v>44682</c:v>
                </c:pt>
                <c:pt idx="90">
                  <c:v>44774</c:v>
                </c:pt>
                <c:pt idx="91">
                  <c:v>44866</c:v>
                </c:pt>
                <c:pt idx="92">
                  <c:v>44958</c:v>
                </c:pt>
                <c:pt idx="93">
                  <c:v>45047</c:v>
                </c:pt>
                <c:pt idx="94">
                  <c:v>45139</c:v>
                </c:pt>
                <c:pt idx="95">
                  <c:v>45231</c:v>
                </c:pt>
                <c:pt idx="96">
                  <c:v>45323</c:v>
                </c:pt>
                <c:pt idx="97">
                  <c:v>45413</c:v>
                </c:pt>
                <c:pt idx="98">
                  <c:v>45505</c:v>
                </c:pt>
                <c:pt idx="99">
                  <c:v>45597</c:v>
                </c:pt>
                <c:pt idx="100">
                  <c:v>45689</c:v>
                </c:pt>
                <c:pt idx="101">
                  <c:v>45778</c:v>
                </c:pt>
                <c:pt idx="102">
                  <c:v>45870</c:v>
                </c:pt>
                <c:pt idx="103">
                  <c:v>45962</c:v>
                </c:pt>
                <c:pt idx="104">
                  <c:v>46054</c:v>
                </c:pt>
                <c:pt idx="105">
                  <c:v>46143</c:v>
                </c:pt>
                <c:pt idx="106">
                  <c:v>46235</c:v>
                </c:pt>
                <c:pt idx="107">
                  <c:v>46327</c:v>
                </c:pt>
                <c:pt idx="108">
                  <c:v>46419</c:v>
                </c:pt>
                <c:pt idx="109">
                  <c:v>46508</c:v>
                </c:pt>
                <c:pt idx="110">
                  <c:v>46600</c:v>
                </c:pt>
                <c:pt idx="111">
                  <c:v>46692</c:v>
                </c:pt>
              </c:numCache>
            </c:numRef>
          </c:cat>
          <c:val>
            <c:numRef>
              <c:f>'Chart data'!$AA$4:$AA$115</c:f>
              <c:numCache>
                <c:formatCode>0.00</c:formatCode>
                <c:ptCount val="112"/>
                <c:pt idx="0">
                  <c:v>1.8472661545413466E-2</c:v>
                </c:pt>
                <c:pt idx="1">
                  <c:v>1.7976318622174383E-2</c:v>
                </c:pt>
                <c:pt idx="2">
                  <c:v>1.6486716544957664E-2</c:v>
                </c:pt>
                <c:pt idx="3">
                  <c:v>1.5000447507383871E-2</c:v>
                </c:pt>
                <c:pt idx="4">
                  <c:v>1.4531557303772574E-2</c:v>
                </c:pt>
                <c:pt idx="5">
                  <c:v>1.4063755692472542E-2</c:v>
                </c:pt>
                <c:pt idx="6">
                  <c:v>1.3262942172324689E-2</c:v>
                </c:pt>
                <c:pt idx="7">
                  <c:v>1.2465546367920334E-2</c:v>
                </c:pt>
                <c:pt idx="8">
                  <c:v>1.1542390194075587E-2</c:v>
                </c:pt>
                <c:pt idx="9">
                  <c:v>1.0621118012422361E-2</c:v>
                </c:pt>
                <c:pt idx="10">
                  <c:v>9.848016258725811E-3</c:v>
                </c:pt>
                <c:pt idx="11">
                  <c:v>9.0813093980992611E-3</c:v>
                </c:pt>
                <c:pt idx="12">
                  <c:v>9.090510051795276E-3</c:v>
                </c:pt>
                <c:pt idx="13">
                  <c:v>9.0996671921527422E-3</c:v>
                </c:pt>
                <c:pt idx="14">
                  <c:v>8.646024665442141E-3</c:v>
                </c:pt>
                <c:pt idx="15">
                  <c:v>8.1935709294199861E-3</c:v>
                </c:pt>
                <c:pt idx="16">
                  <c:v>8.1603342472907694E-3</c:v>
                </c:pt>
                <c:pt idx="17">
                  <c:v>8.1273310781507513E-3</c:v>
                </c:pt>
                <c:pt idx="18">
                  <c:v>8.6154513888888895E-3</c:v>
                </c:pt>
                <c:pt idx="19">
                  <c:v>9.1043349839284166E-3</c:v>
                </c:pt>
                <c:pt idx="20">
                  <c:v>9.7189695550351281E-3</c:v>
                </c:pt>
                <c:pt idx="21">
                  <c:v>1.0331687884298953E-2</c:v>
                </c:pt>
                <c:pt idx="22">
                  <c:v>1.0306250269966739E-2</c:v>
                </c:pt>
                <c:pt idx="23">
                  <c:v>1.0280937607721474E-2</c:v>
                </c:pt>
                <c:pt idx="24">
                  <c:v>1.0182599355531686E-2</c:v>
                </c:pt>
                <c:pt idx="25">
                  <c:v>1.0084825636192271E-2</c:v>
                </c:pt>
                <c:pt idx="26">
                  <c:v>9.8535001922009143E-3</c:v>
                </c:pt>
                <c:pt idx="27">
                  <c:v>9.6235734968489178E-3</c:v>
                </c:pt>
                <c:pt idx="28">
                  <c:v>9.9329883789973702E-3</c:v>
                </c:pt>
                <c:pt idx="29">
                  <c:v>1.023994592767827E-2</c:v>
                </c:pt>
                <c:pt idx="30">
                  <c:v>1.0596838278806323E-2</c:v>
                </c:pt>
                <c:pt idx="31">
                  <c:v>1.0954153273557773E-2</c:v>
                </c:pt>
                <c:pt idx="32">
                  <c:v>1.0791061262639137E-2</c:v>
                </c:pt>
                <c:pt idx="33">
                  <c:v>1.1902530459231489E-2</c:v>
                </c:pt>
                <c:pt idx="34">
                  <c:v>1.2897707834416697E-2</c:v>
                </c:pt>
                <c:pt idx="35">
                  <c:v>1.5650981400531411E-2</c:v>
                </c:pt>
                <c:pt idx="36">
                  <c:v>1.8142473816324764E-2</c:v>
                </c:pt>
                <c:pt idx="37">
                  <c:v>1.8753791489730481E-2</c:v>
                </c:pt>
                <c:pt idx="38">
                  <c:v>1.7978308026030367E-2</c:v>
                </c:pt>
                <c:pt idx="39">
                  <c:v>1.7350486787204449E-2</c:v>
                </c:pt>
                <c:pt idx="40">
                  <c:v>1.7097363612633778E-2</c:v>
                </c:pt>
                <c:pt idx="41">
                  <c:v>1.6143068488382213E-2</c:v>
                </c:pt>
                <c:pt idx="42">
                  <c:v>1.5662020905923345E-2</c:v>
                </c:pt>
                <c:pt idx="43">
                  <c:v>1.5316257187663357E-2</c:v>
                </c:pt>
                <c:pt idx="44">
                  <c:v>1.500785751702462E-2</c:v>
                </c:pt>
                <c:pt idx="45">
                  <c:v>1.4794089359097665E-2</c:v>
                </c:pt>
                <c:pt idx="46">
                  <c:v>1.448348374660475E-2</c:v>
                </c:pt>
                <c:pt idx="47">
                  <c:v>1.4177793394237527E-2</c:v>
                </c:pt>
                <c:pt idx="48">
                  <c:v>1.3976983220592111E-2</c:v>
                </c:pt>
                <c:pt idx="49">
                  <c:v>1.3965153115100316E-2</c:v>
                </c:pt>
                <c:pt idx="50">
                  <c:v>1.4041126114199982E-2</c:v>
                </c:pt>
                <c:pt idx="51">
                  <c:v>1.3993264799716413E-2</c:v>
                </c:pt>
                <c:pt idx="52">
                  <c:v>1.4181624311355962E-2</c:v>
                </c:pt>
                <c:pt idx="53">
                  <c:v>1.3788499198860603E-2</c:v>
                </c:pt>
                <c:pt idx="54">
                  <c:v>1.3329764453961456E-2</c:v>
                </c:pt>
                <c:pt idx="55">
                  <c:v>1.2926872876810299E-2</c:v>
                </c:pt>
                <c:pt idx="56">
                  <c:v>1.2375749977612607E-2</c:v>
                </c:pt>
                <c:pt idx="57">
                  <c:v>1.1513503877350921E-2</c:v>
                </c:pt>
                <c:pt idx="58">
                  <c:v>1.0909497007057983E-2</c:v>
                </c:pt>
                <c:pt idx="59">
                  <c:v>1.0264668939529875E-2</c:v>
                </c:pt>
                <c:pt idx="60">
                  <c:v>1.0000899442345746E-2</c:v>
                </c:pt>
                <c:pt idx="61">
                  <c:v>9.6066606660666076E-3</c:v>
                </c:pt>
                <c:pt idx="62">
                  <c:v>9.4482448244824473E-3</c:v>
                </c:pt>
                <c:pt idx="63">
                  <c:v>9.1395139513951399E-3</c:v>
                </c:pt>
                <c:pt idx="64">
                  <c:v>8.5962230215827339E-3</c:v>
                </c:pt>
                <c:pt idx="65">
                  <c:v>8.4061371841155242E-3</c:v>
                </c:pt>
                <c:pt idx="66">
                  <c:v>8.383574007220217E-3</c:v>
                </c:pt>
                <c:pt idx="67">
                  <c:v>8.4444444444444454E-3</c:v>
                </c:pt>
                <c:pt idx="68">
                  <c:v>8.1969286359530255E-3</c:v>
                </c:pt>
                <c:pt idx="69">
                  <c:v>8.0018132366273809E-3</c:v>
                </c:pt>
                <c:pt idx="70">
                  <c:v>7.8704710144927529E-3</c:v>
                </c:pt>
                <c:pt idx="71">
                  <c:v>7.8145454545454542E-3</c:v>
                </c:pt>
                <c:pt idx="72">
                  <c:v>7.6727438468550593E-3</c:v>
                </c:pt>
                <c:pt idx="73">
                  <c:v>7.5369188696444859E-3</c:v>
                </c:pt>
                <c:pt idx="74">
                  <c:v>7.6268248175182483E-3</c:v>
                </c:pt>
                <c:pt idx="75">
                  <c:v>8.2268984446477594E-3</c:v>
                </c:pt>
                <c:pt idx="76">
                  <c:v>7.9112534309240621E-3</c:v>
                </c:pt>
                <c:pt idx="77">
                  <c:v>7.851005484460695E-3</c:v>
                </c:pt>
                <c:pt idx="78">
                  <c:v>7.454212454212455E-3</c:v>
                </c:pt>
                <c:pt idx="79">
                  <c:v>7.3531021897810219E-3</c:v>
                </c:pt>
                <c:pt idx="80">
                  <c:v>7.5082116788321171E-3</c:v>
                </c:pt>
                <c:pt idx="81">
                  <c:v>7.8234217749313818E-3</c:v>
                </c:pt>
                <c:pt idx="82">
                  <c:v>7.8792314730100638E-3</c:v>
                </c:pt>
                <c:pt idx="83">
                  <c:v>8.1487226277372257E-3</c:v>
                </c:pt>
                <c:pt idx="84">
                  <c:v>8.2140255009107467E-3</c:v>
                </c:pt>
                <c:pt idx="85">
                  <c:v>8.0508628519527711E-3</c:v>
                </c:pt>
                <c:pt idx="86">
                  <c:v>7.8328792007266116E-3</c:v>
                </c:pt>
                <c:pt idx="87">
                  <c:v>7.7934485896269338E-3</c:v>
                </c:pt>
                <c:pt idx="88">
                  <c:v>7.4289617486338793E-3</c:v>
                </c:pt>
                <c:pt idx="89">
                  <c:v>7.350957155879672E-3</c:v>
                </c:pt>
                <c:pt idx="90">
                  <c:v>7.3090246125797637E-3</c:v>
                </c:pt>
                <c:pt idx="91">
                  <c:v>7.4259597806215719E-3</c:v>
                </c:pt>
                <c:pt idx="92">
                  <c:v>7.6874999999999999E-3</c:v>
                </c:pt>
                <c:pt idx="93">
                  <c:v>8.3878116343490301E-3</c:v>
                </c:pt>
                <c:pt idx="94">
                  <c:v>9.0928505106778086E-3</c:v>
                </c:pt>
                <c:pt idx="95">
                  <c:v>9.9776744186046516E-3</c:v>
                </c:pt>
                <c:pt idx="96">
                  <c:v>1.0214758988560437E-2</c:v>
                </c:pt>
                <c:pt idx="97">
                  <c:v>1.0177167729301816E-2</c:v>
                </c:pt>
                <c:pt idx="98">
                  <c:v>9.8875583489270475</c:v>
                </c:pt>
                <c:pt idx="99">
                  <c:v>9.8385513884488329</c:v>
                </c:pt>
                <c:pt idx="100">
                  <c:v>9.8890238553097447</c:v>
                </c:pt>
                <c:pt idx="101">
                  <c:v>9.7417264624552686</c:v>
                </c:pt>
                <c:pt idx="102">
                  <c:v>9.6140911864090768</c:v>
                </c:pt>
                <c:pt idx="103">
                  <c:v>9.4550314505989626</c:v>
                </c:pt>
                <c:pt idx="104">
                  <c:v>9.3094446817284737</c:v>
                </c:pt>
                <c:pt idx="105">
                  <c:v>9.1739032525802706</c:v>
                </c:pt>
                <c:pt idx="106">
                  <c:v>9.040789294932754</c:v>
                </c:pt>
                <c:pt idx="107">
                  <c:v>8.927175811131022</c:v>
                </c:pt>
                <c:pt idx="108">
                  <c:v>8.8137009273761322</c:v>
                </c:pt>
                <c:pt idx="109">
                  <c:v>8.6945852519820193</c:v>
                </c:pt>
                <c:pt idx="110">
                  <c:v>8.5553267597123384</c:v>
                </c:pt>
                <c:pt idx="111">
                  <c:v>8.3882817904810167</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data'!$AB$3</c:f>
              <c:strCache>
                <c:ptCount val="1"/>
                <c:pt idx="0">
                  <c:v>Personal sector debt interest payments (RHS)</c:v>
                </c:pt>
              </c:strCache>
            </c:strRef>
          </c:tx>
          <c:spPr>
            <a:ln w="38100">
              <a:solidFill>
                <a:srgbClr val="003469"/>
              </a:solidFill>
            </a:ln>
          </c:spPr>
          <c:marker>
            <c:symbol val="none"/>
          </c:marker>
          <c:cat>
            <c:numRef>
              <c:f>'Chart data'!$Z$4:$Z$115</c:f>
              <c:numCache>
                <c:formatCode>m/d/yyyy</c:formatCode>
                <c:ptCount val="112"/>
                <c:pt idx="0">
                  <c:v>36557</c:v>
                </c:pt>
                <c:pt idx="1">
                  <c:v>36647</c:v>
                </c:pt>
                <c:pt idx="2">
                  <c:v>36739</c:v>
                </c:pt>
                <c:pt idx="3">
                  <c:v>36831</c:v>
                </c:pt>
                <c:pt idx="4">
                  <c:v>36923</c:v>
                </c:pt>
                <c:pt idx="5">
                  <c:v>37012</c:v>
                </c:pt>
                <c:pt idx="6">
                  <c:v>37104</c:v>
                </c:pt>
                <c:pt idx="7">
                  <c:v>37196</c:v>
                </c:pt>
                <c:pt idx="8">
                  <c:v>37288</c:v>
                </c:pt>
                <c:pt idx="9">
                  <c:v>37377</c:v>
                </c:pt>
                <c:pt idx="10">
                  <c:v>37469</c:v>
                </c:pt>
                <c:pt idx="11">
                  <c:v>37561</c:v>
                </c:pt>
                <c:pt idx="12">
                  <c:v>37653</c:v>
                </c:pt>
                <c:pt idx="13">
                  <c:v>37742</c:v>
                </c:pt>
                <c:pt idx="14">
                  <c:v>37834</c:v>
                </c:pt>
                <c:pt idx="15">
                  <c:v>37926</c:v>
                </c:pt>
                <c:pt idx="16">
                  <c:v>38018</c:v>
                </c:pt>
                <c:pt idx="17">
                  <c:v>38108</c:v>
                </c:pt>
                <c:pt idx="18">
                  <c:v>38200</c:v>
                </c:pt>
                <c:pt idx="19">
                  <c:v>38292</c:v>
                </c:pt>
                <c:pt idx="20">
                  <c:v>38384</c:v>
                </c:pt>
                <c:pt idx="21">
                  <c:v>38473</c:v>
                </c:pt>
                <c:pt idx="22">
                  <c:v>38565</c:v>
                </c:pt>
                <c:pt idx="23">
                  <c:v>38657</c:v>
                </c:pt>
                <c:pt idx="24">
                  <c:v>38749</c:v>
                </c:pt>
                <c:pt idx="25">
                  <c:v>38838</c:v>
                </c:pt>
                <c:pt idx="26">
                  <c:v>38930</c:v>
                </c:pt>
                <c:pt idx="27">
                  <c:v>39022</c:v>
                </c:pt>
                <c:pt idx="28">
                  <c:v>39114</c:v>
                </c:pt>
                <c:pt idx="29">
                  <c:v>39203</c:v>
                </c:pt>
                <c:pt idx="30">
                  <c:v>39295</c:v>
                </c:pt>
                <c:pt idx="31">
                  <c:v>39387</c:v>
                </c:pt>
                <c:pt idx="32">
                  <c:v>39479</c:v>
                </c:pt>
                <c:pt idx="33">
                  <c:v>39569</c:v>
                </c:pt>
                <c:pt idx="34">
                  <c:v>39661</c:v>
                </c:pt>
                <c:pt idx="35">
                  <c:v>39753</c:v>
                </c:pt>
                <c:pt idx="36">
                  <c:v>39845</c:v>
                </c:pt>
                <c:pt idx="37">
                  <c:v>39934</c:v>
                </c:pt>
                <c:pt idx="38">
                  <c:v>40026</c:v>
                </c:pt>
                <c:pt idx="39">
                  <c:v>40118</c:v>
                </c:pt>
                <c:pt idx="40">
                  <c:v>40210</c:v>
                </c:pt>
                <c:pt idx="41">
                  <c:v>40299</c:v>
                </c:pt>
                <c:pt idx="42">
                  <c:v>40391</c:v>
                </c:pt>
                <c:pt idx="43">
                  <c:v>40483</c:v>
                </c:pt>
                <c:pt idx="44">
                  <c:v>40575</c:v>
                </c:pt>
                <c:pt idx="45">
                  <c:v>40664</c:v>
                </c:pt>
                <c:pt idx="46">
                  <c:v>40756</c:v>
                </c:pt>
                <c:pt idx="47">
                  <c:v>40848</c:v>
                </c:pt>
                <c:pt idx="48">
                  <c:v>40940</c:v>
                </c:pt>
                <c:pt idx="49">
                  <c:v>41030</c:v>
                </c:pt>
                <c:pt idx="50">
                  <c:v>41122</c:v>
                </c:pt>
                <c:pt idx="51">
                  <c:v>41214</c:v>
                </c:pt>
                <c:pt idx="52">
                  <c:v>41306</c:v>
                </c:pt>
                <c:pt idx="53">
                  <c:v>41395</c:v>
                </c:pt>
                <c:pt idx="54">
                  <c:v>41487</c:v>
                </c:pt>
                <c:pt idx="55">
                  <c:v>41579</c:v>
                </c:pt>
                <c:pt idx="56">
                  <c:v>41671</c:v>
                </c:pt>
                <c:pt idx="57">
                  <c:v>41760</c:v>
                </c:pt>
                <c:pt idx="58">
                  <c:v>41852</c:v>
                </c:pt>
                <c:pt idx="59">
                  <c:v>41944</c:v>
                </c:pt>
                <c:pt idx="60">
                  <c:v>42036</c:v>
                </c:pt>
                <c:pt idx="61">
                  <c:v>42125</c:v>
                </c:pt>
                <c:pt idx="62">
                  <c:v>42217</c:v>
                </c:pt>
                <c:pt idx="63">
                  <c:v>42309</c:v>
                </c:pt>
                <c:pt idx="64">
                  <c:v>42401</c:v>
                </c:pt>
                <c:pt idx="65">
                  <c:v>42491</c:v>
                </c:pt>
                <c:pt idx="66">
                  <c:v>42583</c:v>
                </c:pt>
                <c:pt idx="67">
                  <c:v>42675</c:v>
                </c:pt>
                <c:pt idx="68">
                  <c:v>42767</c:v>
                </c:pt>
                <c:pt idx="69">
                  <c:v>42856</c:v>
                </c:pt>
                <c:pt idx="70">
                  <c:v>42948</c:v>
                </c:pt>
                <c:pt idx="71">
                  <c:v>43040</c:v>
                </c:pt>
                <c:pt idx="72">
                  <c:v>43132</c:v>
                </c:pt>
                <c:pt idx="73">
                  <c:v>43221</c:v>
                </c:pt>
                <c:pt idx="74">
                  <c:v>43313</c:v>
                </c:pt>
                <c:pt idx="75">
                  <c:v>43405</c:v>
                </c:pt>
                <c:pt idx="76">
                  <c:v>43497</c:v>
                </c:pt>
                <c:pt idx="77">
                  <c:v>43586</c:v>
                </c:pt>
                <c:pt idx="78">
                  <c:v>43678</c:v>
                </c:pt>
                <c:pt idx="79">
                  <c:v>43770</c:v>
                </c:pt>
                <c:pt idx="80">
                  <c:v>43862</c:v>
                </c:pt>
                <c:pt idx="81">
                  <c:v>43952</c:v>
                </c:pt>
                <c:pt idx="82">
                  <c:v>44044</c:v>
                </c:pt>
                <c:pt idx="83">
                  <c:v>44136</c:v>
                </c:pt>
                <c:pt idx="84">
                  <c:v>44228</c:v>
                </c:pt>
                <c:pt idx="85">
                  <c:v>44317</c:v>
                </c:pt>
                <c:pt idx="86">
                  <c:v>44409</c:v>
                </c:pt>
                <c:pt idx="87">
                  <c:v>44501</c:v>
                </c:pt>
                <c:pt idx="88">
                  <c:v>44593</c:v>
                </c:pt>
                <c:pt idx="89">
                  <c:v>44682</c:v>
                </c:pt>
                <c:pt idx="90">
                  <c:v>44774</c:v>
                </c:pt>
                <c:pt idx="91">
                  <c:v>44866</c:v>
                </c:pt>
                <c:pt idx="92">
                  <c:v>44958</c:v>
                </c:pt>
                <c:pt idx="93">
                  <c:v>45047</c:v>
                </c:pt>
                <c:pt idx="94">
                  <c:v>45139</c:v>
                </c:pt>
                <c:pt idx="95">
                  <c:v>45231</c:v>
                </c:pt>
                <c:pt idx="96">
                  <c:v>45323</c:v>
                </c:pt>
                <c:pt idx="97">
                  <c:v>45413</c:v>
                </c:pt>
                <c:pt idx="98">
                  <c:v>45505</c:v>
                </c:pt>
                <c:pt idx="99">
                  <c:v>45597</c:v>
                </c:pt>
                <c:pt idx="100">
                  <c:v>45689</c:v>
                </c:pt>
                <c:pt idx="101">
                  <c:v>45778</c:v>
                </c:pt>
                <c:pt idx="102">
                  <c:v>45870</c:v>
                </c:pt>
                <c:pt idx="103">
                  <c:v>45962</c:v>
                </c:pt>
                <c:pt idx="104">
                  <c:v>46054</c:v>
                </c:pt>
                <c:pt idx="105">
                  <c:v>46143</c:v>
                </c:pt>
                <c:pt idx="106">
                  <c:v>46235</c:v>
                </c:pt>
                <c:pt idx="107">
                  <c:v>46327</c:v>
                </c:pt>
                <c:pt idx="108">
                  <c:v>46419</c:v>
                </c:pt>
                <c:pt idx="109">
                  <c:v>46508</c:v>
                </c:pt>
                <c:pt idx="110">
                  <c:v>46600</c:v>
                </c:pt>
                <c:pt idx="111">
                  <c:v>46692</c:v>
                </c:pt>
              </c:numCache>
            </c:numRef>
          </c:cat>
          <c:val>
            <c:numRef>
              <c:f>'Chart data'!$AB$4:$AB$115</c:f>
              <c:numCache>
                <c:formatCode>0.00</c:formatCode>
                <c:ptCount val="112"/>
                <c:pt idx="0">
                  <c:v>5.7792725516838663</c:v>
                </c:pt>
                <c:pt idx="1">
                  <c:v>5.9497777110076173</c:v>
                </c:pt>
                <c:pt idx="2">
                  <c:v>5.7724161980733184</c:v>
                </c:pt>
                <c:pt idx="3">
                  <c:v>5.7522052625644937</c:v>
                </c:pt>
                <c:pt idx="4">
                  <c:v>5.7616770445043155</c:v>
                </c:pt>
                <c:pt idx="5">
                  <c:v>5.5128944680535783</c:v>
                </c:pt>
                <c:pt idx="6">
                  <c:v>5.2082566201302454</c:v>
                </c:pt>
                <c:pt idx="7">
                  <c:v>4.6424018224758088</c:v>
                </c:pt>
                <c:pt idx="8">
                  <c:v>4.562759159987241</c:v>
                </c:pt>
                <c:pt idx="9">
                  <c:v>4.6755943746278001</c:v>
                </c:pt>
                <c:pt idx="10">
                  <c:v>4.7866672784464877</c:v>
                </c:pt>
                <c:pt idx="11">
                  <c:v>4.8748386315959333</c:v>
                </c:pt>
                <c:pt idx="12">
                  <c:v>4.8847590325351016</c:v>
                </c:pt>
                <c:pt idx="13">
                  <c:v>4.8031425765556648</c:v>
                </c:pt>
                <c:pt idx="14">
                  <c:v>4.5972730035190219</c:v>
                </c:pt>
                <c:pt idx="15">
                  <c:v>4.707128584153887</c:v>
                </c:pt>
                <c:pt idx="16">
                  <c:v>5.2120864135505638</c:v>
                </c:pt>
                <c:pt idx="17">
                  <c:v>5.6408903296330495</c:v>
                </c:pt>
                <c:pt idx="18">
                  <c:v>6.2980102235588777</c:v>
                </c:pt>
                <c:pt idx="19">
                  <c:v>6.4542766329444428</c:v>
                </c:pt>
                <c:pt idx="20">
                  <c:v>6.3327528919236373</c:v>
                </c:pt>
                <c:pt idx="21">
                  <c:v>6.6701284627367752</c:v>
                </c:pt>
                <c:pt idx="22">
                  <c:v>6.6242555012660933</c:v>
                </c:pt>
                <c:pt idx="23">
                  <c:v>6.597099554864692</c:v>
                </c:pt>
                <c:pt idx="24">
                  <c:v>6.6265034018343352</c:v>
                </c:pt>
                <c:pt idx="25">
                  <c:v>6.6897521259896839</c:v>
                </c:pt>
                <c:pt idx="26">
                  <c:v>6.8969607116382505</c:v>
                </c:pt>
                <c:pt idx="27">
                  <c:v>7.2903989253062589</c:v>
                </c:pt>
                <c:pt idx="28">
                  <c:v>7.5677365483256622</c:v>
                </c:pt>
                <c:pt idx="29">
                  <c:v>7.9627494746825604</c:v>
                </c:pt>
                <c:pt idx="30">
                  <c:v>8.1952465481650449</c:v>
                </c:pt>
                <c:pt idx="31">
                  <c:v>8.8695721839448805</c:v>
                </c:pt>
                <c:pt idx="32">
                  <c:v>9.316581306017925</c:v>
                </c:pt>
                <c:pt idx="33">
                  <c:v>8.852245521823555</c:v>
                </c:pt>
                <c:pt idx="34">
                  <c:v>8.9515246286161059</c:v>
                </c:pt>
                <c:pt idx="35">
                  <c:v>8.4745435298299299</c:v>
                </c:pt>
                <c:pt idx="36">
                  <c:v>4.6544830410953555</c:v>
                </c:pt>
                <c:pt idx="37">
                  <c:v>3.458061485068237</c:v>
                </c:pt>
                <c:pt idx="38">
                  <c:v>2.9741261294149859</c:v>
                </c:pt>
                <c:pt idx="39">
                  <c:v>2.756843800322061</c:v>
                </c:pt>
                <c:pt idx="40">
                  <c:v>1.907118774903225</c:v>
                </c:pt>
                <c:pt idx="41">
                  <c:v>2.0534049991391119</c:v>
                </c:pt>
                <c:pt idx="42">
                  <c:v>1.9840070449601295</c:v>
                </c:pt>
                <c:pt idx="43">
                  <c:v>2.2509489257936299</c:v>
                </c:pt>
                <c:pt idx="44">
                  <c:v>2.1850111545421371</c:v>
                </c:pt>
                <c:pt idx="45">
                  <c:v>2.1374282268860147</c:v>
                </c:pt>
                <c:pt idx="46">
                  <c:v>2.1409883455001189</c:v>
                </c:pt>
                <c:pt idx="47">
                  <c:v>2.3668011426188795</c:v>
                </c:pt>
                <c:pt idx="48">
                  <c:v>2.5717037403019596</c:v>
                </c:pt>
                <c:pt idx="49">
                  <c:v>2.4038444587824235</c:v>
                </c:pt>
                <c:pt idx="50">
                  <c:v>2.1104270123315008</c:v>
                </c:pt>
                <c:pt idx="51">
                  <c:v>2.0036988110964336</c:v>
                </c:pt>
                <c:pt idx="52">
                  <c:v>2.1726656692774795</c:v>
                </c:pt>
                <c:pt idx="53">
                  <c:v>2.0053553657961061</c:v>
                </c:pt>
                <c:pt idx="54">
                  <c:v>1.8623172374957264</c:v>
                </c:pt>
                <c:pt idx="55">
                  <c:v>1.6675748232417205</c:v>
                </c:pt>
                <c:pt idx="56">
                  <c:v>2.0407689296165303</c:v>
                </c:pt>
                <c:pt idx="57">
                  <c:v>2.3949342476911153</c:v>
                </c:pt>
                <c:pt idx="58">
                  <c:v>2.4344476815959708</c:v>
                </c:pt>
                <c:pt idx="59">
                  <c:v>2.384593857588202</c:v>
                </c:pt>
                <c:pt idx="60">
                  <c:v>2.1999025116088151</c:v>
                </c:pt>
                <c:pt idx="61">
                  <c:v>2.2222708556743251</c:v>
                </c:pt>
                <c:pt idx="62">
                  <c:v>2.1357644239000173</c:v>
                </c:pt>
                <c:pt idx="63">
                  <c:v>2.1919255777588424</c:v>
                </c:pt>
                <c:pt idx="64">
                  <c:v>2.0992793107356054</c:v>
                </c:pt>
                <c:pt idx="65">
                  <c:v>2.2455559242672867</c:v>
                </c:pt>
                <c:pt idx="66">
                  <c:v>2.2281205863731555</c:v>
                </c:pt>
                <c:pt idx="67">
                  <c:v>2.1755242089210829</c:v>
                </c:pt>
                <c:pt idx="68">
                  <c:v>1.8618091371301073</c:v>
                </c:pt>
                <c:pt idx="69">
                  <c:v>1.8065773995596894</c:v>
                </c:pt>
                <c:pt idx="70">
                  <c:v>1.6182421090450754</c:v>
                </c:pt>
                <c:pt idx="71">
                  <c:v>1.7774528439830386</c:v>
                </c:pt>
                <c:pt idx="72">
                  <c:v>1.9493328732459168</c:v>
                </c:pt>
                <c:pt idx="73">
                  <c:v>2.1423040275430862</c:v>
                </c:pt>
                <c:pt idx="74">
                  <c:v>2.2039298233604581</c:v>
                </c:pt>
                <c:pt idx="75">
                  <c:v>2.3235537363854273</c:v>
                </c:pt>
                <c:pt idx="76">
                  <c:v>2.2105434556796424</c:v>
                </c:pt>
                <c:pt idx="77">
                  <c:v>1.8897620462700038</c:v>
                </c:pt>
                <c:pt idx="78">
                  <c:v>1.811928552456112</c:v>
                </c:pt>
                <c:pt idx="79">
                  <c:v>1.7240864134819376</c:v>
                </c:pt>
                <c:pt idx="80">
                  <c:v>1.6017375906147973</c:v>
                </c:pt>
                <c:pt idx="81">
                  <c:v>1.2105701802385782</c:v>
                </c:pt>
                <c:pt idx="82">
                  <c:v>1.2183307480882792</c:v>
                </c:pt>
                <c:pt idx="83">
                  <c:v>1.2989053437968128</c:v>
                </c:pt>
                <c:pt idx="84">
                  <c:v>1.4506062434263565</c:v>
                </c:pt>
                <c:pt idx="85">
                  <c:v>1.4081526296714664</c:v>
                </c:pt>
                <c:pt idx="86">
                  <c:v>1.3265110262120683</c:v>
                </c:pt>
                <c:pt idx="87">
                  <c:v>1.4861211530602623</c:v>
                </c:pt>
                <c:pt idx="88">
                  <c:v>1.893487148476062</c:v>
                </c:pt>
                <c:pt idx="89">
                  <c:v>2.3270910477845526</c:v>
                </c:pt>
                <c:pt idx="90">
                  <c:v>2.8193784585812445</c:v>
                </c:pt>
                <c:pt idx="91">
                  <c:v>3.6041471470618855</c:v>
                </c:pt>
                <c:pt idx="92">
                  <c:v>4.4938997363939626</c:v>
                </c:pt>
                <c:pt idx="93">
                  <c:v>4.5843811517848003</c:v>
                </c:pt>
                <c:pt idx="94">
                  <c:v>4.9549028546028122</c:v>
                </c:pt>
                <c:pt idx="95">
                  <c:v>5.1266216476253126</c:v>
                </c:pt>
                <c:pt idx="96">
                  <c:v>5.2863455377474358</c:v>
                </c:pt>
                <c:pt idx="97">
                  <c:v>4.9626572327044025</c:v>
                </c:pt>
                <c:pt idx="98">
                  <c:v>4.9933506965835752</c:v>
                </c:pt>
                <c:pt idx="99">
                  <c:v>4.9126947050837355</c:v>
                </c:pt>
                <c:pt idx="100">
                  <c:v>4.8759720175808399</c:v>
                </c:pt>
                <c:pt idx="101">
                  <c:v>4.8259513084506427</c:v>
                </c:pt>
                <c:pt idx="102">
                  <c:v>4.7328583000859208</c:v>
                </c:pt>
                <c:pt idx="103">
                  <c:v>4.6602578285159897</c:v>
                </c:pt>
                <c:pt idx="104">
                  <c:v>4.6124146327146169</c:v>
                </c:pt>
                <c:pt idx="105">
                  <c:v>4.5635196366937842</c:v>
                </c:pt>
                <c:pt idx="106">
                  <c:v>4.5801026059292882</c:v>
                </c:pt>
                <c:pt idx="107">
                  <c:v>4.57869444157987</c:v>
                </c:pt>
                <c:pt idx="108">
                  <c:v>4.5782529518291319</c:v>
                </c:pt>
                <c:pt idx="109">
                  <c:v>4.5348328760631089</c:v>
                </c:pt>
                <c:pt idx="110">
                  <c:v>4.4805081505011923</c:v>
                </c:pt>
                <c:pt idx="111">
                  <c:v>4.3661017860109999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761028991"/>
        <c:axId val="761042911"/>
      </c:lineChart>
      <c:dateAx>
        <c:axId val="263607040"/>
        <c:scaling>
          <c:orientation val="minMax"/>
        </c:scaling>
        <c:delete val="0"/>
        <c:axPos val="b"/>
        <c:numFmt formatCode="yyyy" sourceLinked="0"/>
        <c:majorTickMark val="out"/>
        <c:minorTickMark val="out"/>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36"/>
        <c:majorTimeUnit val="months"/>
      </c:dateAx>
      <c:valAx>
        <c:axId val="263608576"/>
        <c:scaling>
          <c:orientation val="minMax"/>
          <c:min val="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761042911"/>
        <c:scaling>
          <c:orientation val="minMax"/>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761028991"/>
        <c:crosses val="max"/>
        <c:crossBetween val="between"/>
      </c:valAx>
      <c:dateAx>
        <c:axId val="761028991"/>
        <c:scaling>
          <c:orientation val="minMax"/>
        </c:scaling>
        <c:delete val="1"/>
        <c:axPos val="b"/>
        <c:numFmt formatCode="m/d/yyyy" sourceLinked="1"/>
        <c:majorTickMark val="out"/>
        <c:minorTickMark val="none"/>
        <c:tickLblPos val="nextTo"/>
        <c:crossAx val="761042911"/>
        <c:crosses val="autoZero"/>
        <c:auto val="1"/>
        <c:lblOffset val="100"/>
        <c:baseTimeUnit val="months"/>
      </c:dateAx>
      <c:spPr>
        <a:noFill/>
        <a:ln w="25400">
          <a:noFill/>
        </a:ln>
      </c:spPr>
    </c:plotArea>
    <c:legend>
      <c:legendPos val="t"/>
      <c:layout>
        <c:manualLayout>
          <c:xMode val="edge"/>
          <c:yMode val="edge"/>
          <c:x val="0.28197943518542906"/>
          <c:y val="0.12622532560788391"/>
          <c:w val="0.62158223110982791"/>
          <c:h val="9.5929348710988474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2904550471264142E-2"/>
          <c:y val="0.16060793344228197"/>
          <c:w val="0.89241357151518552"/>
          <c:h val="0.71229193284801662"/>
        </c:manualLayout>
      </c:layout>
      <c:lineChart>
        <c:grouping val="standard"/>
        <c:varyColors val="0"/>
        <c:ser>
          <c:idx val="0"/>
          <c:order val="0"/>
          <c:tx>
            <c:strRef>
              <c:f>'Chart data'!$S$3</c:f>
              <c:strCache>
                <c:ptCount val="1"/>
                <c:pt idx="0">
                  <c:v>Arrears* (LHS)</c:v>
                </c:pt>
              </c:strCache>
            </c:strRef>
          </c:tx>
          <c:spPr>
            <a:ln w="38100">
              <a:solidFill>
                <a:srgbClr val="BD1B21"/>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data'!$S$4:$S$51</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7.4259597806215725</c:v>
                </c:pt>
                <c:pt idx="28">
                  <c:v>7.6875</c:v>
                </c:pt>
                <c:pt idx="29">
                  <c:v>8.3878116343490312</c:v>
                </c:pt>
                <c:pt idx="30">
                  <c:v>9.0928505106778079</c:v>
                </c:pt>
                <c:pt idx="31">
                  <c:v>9.9776744186046518</c:v>
                </c:pt>
                <c:pt idx="32">
                  <c:v>10.214758988560437</c:v>
                </c:pt>
                <c:pt idx="33">
                  <c:v>10.177167729301816</c:v>
                </c:pt>
                <c:pt idx="34">
                  <c:v>9.8875583489270475</c:v>
                </c:pt>
                <c:pt idx="35">
                  <c:v>9.8385513884488329</c:v>
                </c:pt>
                <c:pt idx="36">
                  <c:v>9.8890238553097447</c:v>
                </c:pt>
                <c:pt idx="37">
                  <c:v>9.7417264624552686</c:v>
                </c:pt>
                <c:pt idx="38">
                  <c:v>9.6140911864090768</c:v>
                </c:pt>
                <c:pt idx="39">
                  <c:v>9.4550314505989626</c:v>
                </c:pt>
                <c:pt idx="40">
                  <c:v>9.3094446817284737</c:v>
                </c:pt>
                <c:pt idx="41">
                  <c:v>9.1739032525802706</c:v>
                </c:pt>
                <c:pt idx="42">
                  <c:v>9.040789294932754</c:v>
                </c:pt>
                <c:pt idx="43">
                  <c:v>8.927175811131022</c:v>
                </c:pt>
                <c:pt idx="44">
                  <c:v>8.8137009273761322</c:v>
                </c:pt>
                <c:pt idx="45">
                  <c:v>8.6945852519820193</c:v>
                </c:pt>
                <c:pt idx="46">
                  <c:v>8.5553267597123384</c:v>
                </c:pt>
                <c:pt idx="47">
                  <c:v>8.3882817904810167</c:v>
                </c:pt>
              </c:numCache>
            </c:numRef>
          </c:val>
          <c:smooth val="0"/>
          <c:extLst>
            <c:ext xmlns:c16="http://schemas.microsoft.com/office/drawing/2014/chart" uri="{C3380CC4-5D6E-409C-BE32-E72D297353CC}">
              <c16:uniqueId val="{00000000-7765-4B05-9446-F48EB979AF57}"/>
            </c:ext>
          </c:extLst>
        </c:ser>
        <c:ser>
          <c:idx val="4"/>
          <c:order val="4"/>
          <c:tx>
            <c:strRef>
              <c:f>'Chart data'!$T$3</c:f>
              <c:strCache>
                <c:ptCount val="1"/>
                <c:pt idx="0">
                  <c:v>Alt R(ARR)</c:v>
                </c:pt>
              </c:strCache>
            </c:strRef>
          </c:tx>
          <c:spPr>
            <a:ln>
              <a:solidFill>
                <a:srgbClr val="FF8B8B"/>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data'!$T$4:$T$51</c:f>
              <c:numCache>
                <c:formatCode>0.00</c:formatCode>
                <c:ptCount val="48"/>
                <c:pt idx="0">
                  <c:v>8.596223021582734</c:v>
                </c:pt>
                <c:pt idx="1">
                  <c:v>8.4061371841155239</c:v>
                </c:pt>
                <c:pt idx="2">
                  <c:v>8.3835740072202167</c:v>
                </c:pt>
                <c:pt idx="3">
                  <c:v>8.4444444444444446</c:v>
                </c:pt>
                <c:pt idx="4">
                  <c:v>8.1969286359530269</c:v>
                </c:pt>
                <c:pt idx="5">
                  <c:v>8.0018132366273793</c:v>
                </c:pt>
                <c:pt idx="6">
                  <c:v>7.8704710144927539</c:v>
                </c:pt>
                <c:pt idx="7">
                  <c:v>7.8145454545454545</c:v>
                </c:pt>
                <c:pt idx="8">
                  <c:v>7.6727438468550595</c:v>
                </c:pt>
                <c:pt idx="9">
                  <c:v>7.5369188696444853</c:v>
                </c:pt>
                <c:pt idx="10">
                  <c:v>7.6268248175182478</c:v>
                </c:pt>
                <c:pt idx="11">
                  <c:v>8.2268984446477589</c:v>
                </c:pt>
                <c:pt idx="12">
                  <c:v>7.9112534309240621</c:v>
                </c:pt>
                <c:pt idx="13">
                  <c:v>7.8510054844606945</c:v>
                </c:pt>
                <c:pt idx="14">
                  <c:v>7.4542124542124544</c:v>
                </c:pt>
                <c:pt idx="15">
                  <c:v>7.3531021897810218</c:v>
                </c:pt>
                <c:pt idx="16">
                  <c:v>7.5082116788321169</c:v>
                </c:pt>
                <c:pt idx="17">
                  <c:v>7.8234217749313819</c:v>
                </c:pt>
                <c:pt idx="18">
                  <c:v>7.8792314730100639</c:v>
                </c:pt>
                <c:pt idx="19">
                  <c:v>8.1487226277372269</c:v>
                </c:pt>
                <c:pt idx="20">
                  <c:v>8.214025500910747</c:v>
                </c:pt>
                <c:pt idx="21">
                  <c:v>8.0508628519527701</c:v>
                </c:pt>
                <c:pt idx="22">
                  <c:v>7.8328792007266124</c:v>
                </c:pt>
                <c:pt idx="23">
                  <c:v>7.7934485896269337</c:v>
                </c:pt>
                <c:pt idx="24">
                  <c:v>7.4289617486338795</c:v>
                </c:pt>
                <c:pt idx="25">
                  <c:v>7.350957155879672</c:v>
                </c:pt>
                <c:pt idx="26">
                  <c:v>7.3090246125797629</c:v>
                </c:pt>
                <c:pt idx="27">
                  <c:v>7.4250457038391229</c:v>
                </c:pt>
                <c:pt idx="28">
                  <c:v>7.6875</c:v>
                </c:pt>
                <c:pt idx="29">
                  <c:v>8.3878116343490312</c:v>
                </c:pt>
                <c:pt idx="30">
                  <c:v>9.2358402971216336</c:v>
                </c:pt>
                <c:pt idx="31">
                  <c:v>9.9767441860465116</c:v>
                </c:pt>
                <c:pt idx="32">
                  <c:v>10.214807427970783</c:v>
                </c:pt>
                <c:pt idx="33">
                  <c:v>10.17543436315832</c:v>
                </c:pt>
                <c:pt idx="34">
                  <c:v>10.288041953438432</c:v>
                </c:pt>
                <c:pt idx="35">
                  <c:v>10.618318039896005</c:v>
                </c:pt>
                <c:pt idx="36">
                  <c:v>10.594134178990428</c:v>
                </c:pt>
                <c:pt idx="37">
                  <c:v>10.575106855272651</c:v>
                </c:pt>
                <c:pt idx="38">
                  <c:v>10.551004728895713</c:v>
                </c:pt>
                <c:pt idx="39">
                  <c:v>10.475234077523123</c:v>
                </c:pt>
                <c:pt idx="40">
                  <c:v>10.378819591712061</c:v>
                </c:pt>
                <c:pt idx="41">
                  <c:v>10.24591495702469</c:v>
                </c:pt>
                <c:pt idx="42">
                  <c:v>10.104911018185355</c:v>
                </c:pt>
                <c:pt idx="43">
                  <c:v>9.9865107330346596</c:v>
                </c:pt>
                <c:pt idx="44">
                  <c:v>9.8733920394505112</c:v>
                </c:pt>
                <c:pt idx="45">
                  <c:v>9.7453263455221126</c:v>
                </c:pt>
                <c:pt idx="46">
                  <c:v>9.6002152936980067</c:v>
                </c:pt>
                <c:pt idx="47">
                  <c:v>9.4158594955643693</c:v>
                </c:pt>
              </c:numCache>
            </c:numRef>
          </c:val>
          <c:smooth val="0"/>
          <c:extLst>
            <c:ext xmlns:c16="http://schemas.microsoft.com/office/drawing/2014/chart" uri="{C3380CC4-5D6E-409C-BE32-E72D297353CC}">
              <c16:uniqueId val="{00000004-7765-4B05-9446-F48EB979AF57}"/>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data'!$U$3</c:f>
              <c:strCache>
                <c:ptCount val="1"/>
                <c:pt idx="0">
                  <c:v>Personal sector debt interest payments (RHS)</c:v>
                </c:pt>
              </c:strCache>
            </c:strRef>
          </c:tx>
          <c:spPr>
            <a:ln w="38100">
              <a:solidFill>
                <a:srgbClr val="003469"/>
              </a:solidFill>
            </a:ln>
          </c:spPr>
          <c:marker>
            <c:symbol val="none"/>
          </c:marker>
          <c:cat>
            <c:numRef>
              <c:f>'Chart data'!$R$4:$R$51</c:f>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f>'Chart data'!$U$4:$U$51</c:f>
              <c:numCache>
                <c:formatCode>0.00</c:formatCode>
                <c:ptCount val="48"/>
                <c:pt idx="0">
                  <c:v>2.0992793107356054</c:v>
                </c:pt>
                <c:pt idx="1">
                  <c:v>2.2455559242672867</c:v>
                </c:pt>
                <c:pt idx="2">
                  <c:v>2.2281205863731555</c:v>
                </c:pt>
                <c:pt idx="3">
                  <c:v>2.1755242089210829</c:v>
                </c:pt>
                <c:pt idx="4">
                  <c:v>1.8618091371301073</c:v>
                </c:pt>
                <c:pt idx="5">
                  <c:v>1.8065773995596894</c:v>
                </c:pt>
                <c:pt idx="6">
                  <c:v>1.6182421090450754</c:v>
                </c:pt>
                <c:pt idx="7">
                  <c:v>1.7774528439830386</c:v>
                </c:pt>
                <c:pt idx="8">
                  <c:v>1.9493328732459168</c:v>
                </c:pt>
                <c:pt idx="9">
                  <c:v>2.1423040275430862</c:v>
                </c:pt>
                <c:pt idx="10">
                  <c:v>2.2039298233604581</c:v>
                </c:pt>
                <c:pt idx="11">
                  <c:v>2.3235537363854273</c:v>
                </c:pt>
                <c:pt idx="12">
                  <c:v>2.2105434556796424</c:v>
                </c:pt>
                <c:pt idx="13">
                  <c:v>1.8897620462700038</c:v>
                </c:pt>
                <c:pt idx="14">
                  <c:v>1.811928552456112</c:v>
                </c:pt>
                <c:pt idx="15">
                  <c:v>1.7240864134819376</c:v>
                </c:pt>
                <c:pt idx="16">
                  <c:v>1.6017375906147973</c:v>
                </c:pt>
                <c:pt idx="17">
                  <c:v>1.2105701802385782</c:v>
                </c:pt>
                <c:pt idx="18">
                  <c:v>1.2183307480882792</c:v>
                </c:pt>
                <c:pt idx="19">
                  <c:v>1.2989053437968128</c:v>
                </c:pt>
                <c:pt idx="20">
                  <c:v>1.4506062434263565</c:v>
                </c:pt>
                <c:pt idx="21">
                  <c:v>1.4081526296714664</c:v>
                </c:pt>
                <c:pt idx="22">
                  <c:v>1.3265110262120683</c:v>
                </c:pt>
                <c:pt idx="23">
                  <c:v>1.4861211530602623</c:v>
                </c:pt>
                <c:pt idx="24">
                  <c:v>1.893487148476062</c:v>
                </c:pt>
                <c:pt idx="25">
                  <c:v>2.3270910477845526</c:v>
                </c:pt>
                <c:pt idx="26">
                  <c:v>2.8193784585812445</c:v>
                </c:pt>
                <c:pt idx="27">
                  <c:v>3.6041471470618855</c:v>
                </c:pt>
                <c:pt idx="28">
                  <c:v>4.4938997363939626</c:v>
                </c:pt>
                <c:pt idx="29">
                  <c:v>4.5843811517848003</c:v>
                </c:pt>
                <c:pt idx="30">
                  <c:v>4.9549028546028122</c:v>
                </c:pt>
                <c:pt idx="31">
                  <c:v>5.1266216476253126</c:v>
                </c:pt>
                <c:pt idx="32">
                  <c:v>5.2863455377474358</c:v>
                </c:pt>
                <c:pt idx="33">
                  <c:v>4.9626572327044025</c:v>
                </c:pt>
                <c:pt idx="34">
                  <c:v>4.9933506965835752</c:v>
                </c:pt>
                <c:pt idx="35">
                  <c:v>4.9126947050837355</c:v>
                </c:pt>
                <c:pt idx="36">
                  <c:v>4.8759720175808399</c:v>
                </c:pt>
                <c:pt idx="37">
                  <c:v>4.8259513084506427</c:v>
                </c:pt>
                <c:pt idx="38">
                  <c:v>4.7328583000859208</c:v>
                </c:pt>
                <c:pt idx="39">
                  <c:v>4.6602578285159897</c:v>
                </c:pt>
                <c:pt idx="40">
                  <c:v>4.6124146327146169</c:v>
                </c:pt>
                <c:pt idx="41">
                  <c:v>4.5635196366937842</c:v>
                </c:pt>
                <c:pt idx="42">
                  <c:v>4.5801026059292882</c:v>
                </c:pt>
                <c:pt idx="43">
                  <c:v>4.57869444157987</c:v>
                </c:pt>
                <c:pt idx="44">
                  <c:v>4.5782529518291319</c:v>
                </c:pt>
                <c:pt idx="45">
                  <c:v>4.5348328760631089</c:v>
                </c:pt>
                <c:pt idx="46">
                  <c:v>4.4805081505011923</c:v>
                </c:pt>
                <c:pt idx="47">
                  <c:v>4.3661017860109999</c:v>
                </c:pt>
              </c:numCache>
            </c:numRef>
          </c:val>
          <c:smooth val="0"/>
          <c:extLst>
            <c:ext xmlns:c16="http://schemas.microsoft.com/office/drawing/2014/chart" uri="{C3380CC4-5D6E-409C-BE32-E72D297353CC}">
              <c16:uniqueId val="{00000001-7765-4B05-9446-F48EB979AF57}"/>
            </c:ext>
          </c:extLst>
        </c:ser>
        <c:dLbls>
          <c:showLegendKey val="0"/>
          <c:showVal val="0"/>
          <c:showCatName val="0"/>
          <c:showSerName val="0"/>
          <c:showPercent val="0"/>
          <c:showBubbleSize val="0"/>
        </c:dLbls>
        <c:marker val="1"/>
        <c:smooth val="0"/>
        <c:axId val="276861487"/>
        <c:axId val="276860527"/>
        <c:extLst>
          <c:ext xmlns:c15="http://schemas.microsoft.com/office/drawing/2012/chart" uri="{02D57815-91ED-43cb-92C2-25804820EDAC}">
            <c15:filteredLineSeries>
              <c15:ser>
                <c:idx val="2"/>
                <c:order val="2"/>
                <c:tx>
                  <c:strRef>
                    <c:extLst>
                      <c:ext uri="{02D57815-91ED-43cb-92C2-25804820EDAC}">
                        <c15:formulaRef>
                          <c15:sqref>'Chart data'!$V$3</c15:sqref>
                        </c15:formulaRef>
                      </c:ext>
                    </c:extLst>
                    <c:strCache>
                      <c:ptCount val="1"/>
                      <c:pt idx="0">
                        <c:v>Unemployment rate (RHS)</c:v>
                      </c:pt>
                    </c:strCache>
                  </c:strRef>
                </c:tx>
                <c:spPr>
                  <a:ln w="38100">
                    <a:solidFill>
                      <a:srgbClr val="D1A019"/>
                    </a:solidFill>
                  </a:ln>
                </c:spPr>
                <c:marker>
                  <c:symbol val="none"/>
                </c:marker>
                <c:cat>
                  <c:numRef>
                    <c:extLst>
                      <c:ex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c:ext uri="{02D57815-91ED-43cb-92C2-25804820EDAC}">
                        <c15:formulaRef>
                          <c15:sqref>'Chart data'!$V$4:$V$51</c15:sqref>
                        </c15:formulaRef>
                      </c:ext>
                    </c:extLst>
                    <c:numCache>
                      <c:formatCode>0.0</c:formatCode>
                      <c:ptCount val="48"/>
                      <c:pt idx="0">
                        <c:v>5.0999999999999996</c:v>
                      </c:pt>
                      <c:pt idx="1">
                        <c:v>4.9000000000000004</c:v>
                      </c:pt>
                      <c:pt idx="2">
                        <c:v>4.8</c:v>
                      </c:pt>
                      <c:pt idx="3">
                        <c:v>4.7</c:v>
                      </c:pt>
                      <c:pt idx="4">
                        <c:v>4.5999999999999996</c:v>
                      </c:pt>
                      <c:pt idx="5">
                        <c:v>4.4000000000000004</c:v>
                      </c:pt>
                      <c:pt idx="6">
                        <c:v>4.3</c:v>
                      </c:pt>
                      <c:pt idx="7">
                        <c:v>4.4000000000000004</c:v>
                      </c:pt>
                      <c:pt idx="8">
                        <c:v>4.2</c:v>
                      </c:pt>
                      <c:pt idx="9">
                        <c:v>4</c:v>
                      </c:pt>
                      <c:pt idx="10">
                        <c:v>4.0999999999999996</c:v>
                      </c:pt>
                      <c:pt idx="11">
                        <c:v>4</c:v>
                      </c:pt>
                      <c:pt idx="12">
                        <c:v>3.8</c:v>
                      </c:pt>
                      <c:pt idx="13">
                        <c:v>3.9</c:v>
                      </c:pt>
                      <c:pt idx="14">
                        <c:v>3.9</c:v>
                      </c:pt>
                      <c:pt idx="15">
                        <c:v>3.7</c:v>
                      </c:pt>
                      <c:pt idx="16">
                        <c:v>4.0999999999999996</c:v>
                      </c:pt>
                      <c:pt idx="17">
                        <c:v>4.0999999999999996</c:v>
                      </c:pt>
                      <c:pt idx="18">
                        <c:v>5</c:v>
                      </c:pt>
                      <c:pt idx="19">
                        <c:v>5.3</c:v>
                      </c:pt>
                      <c:pt idx="20">
                        <c:v>4.9000000000000004</c:v>
                      </c:pt>
                      <c:pt idx="21">
                        <c:v>4.7</c:v>
                      </c:pt>
                      <c:pt idx="22">
                        <c:v>4.4000000000000004</c:v>
                      </c:pt>
                      <c:pt idx="23">
                        <c:v>4.2</c:v>
                      </c:pt>
                      <c:pt idx="24">
                        <c:v>3.8</c:v>
                      </c:pt>
                      <c:pt idx="25">
                        <c:v>3.8</c:v>
                      </c:pt>
                      <c:pt idx="26">
                        <c:v>3.7</c:v>
                      </c:pt>
                      <c:pt idx="27">
                        <c:v>3.9</c:v>
                      </c:pt>
                      <c:pt idx="28">
                        <c:v>4</c:v>
                      </c:pt>
                      <c:pt idx="29">
                        <c:v>4.2</c:v>
                      </c:pt>
                      <c:pt idx="30">
                        <c:v>4.0999999999999996</c:v>
                      </c:pt>
                      <c:pt idx="31">
                        <c:v>3.9</c:v>
                      </c:pt>
                      <c:pt idx="32">
                        <c:v>4.3</c:v>
                      </c:pt>
                      <c:pt idx="33">
                        <c:v>4.2</c:v>
                      </c:pt>
                      <c:pt idx="34">
                        <c:v>4.3</c:v>
                      </c:pt>
                      <c:pt idx="35">
                        <c:v>4.3913159999999998</c:v>
                      </c:pt>
                      <c:pt idx="36">
                        <c:v>4.3912899999999997</c:v>
                      </c:pt>
                      <c:pt idx="37">
                        <c:v>4.3913080000000004</c:v>
                      </c:pt>
                      <c:pt idx="38">
                        <c:v>4.3817589999999997</c:v>
                      </c:pt>
                      <c:pt idx="39">
                        <c:v>4.3626880000000003</c:v>
                      </c:pt>
                      <c:pt idx="40">
                        <c:v>4.3340810000000003</c:v>
                      </c:pt>
                      <c:pt idx="41">
                        <c:v>4.3054309999999996</c:v>
                      </c:pt>
                      <c:pt idx="42">
                        <c:v>4.2768110000000004</c:v>
                      </c:pt>
                      <c:pt idx="43">
                        <c:v>4.2481679999999997</c:v>
                      </c:pt>
                      <c:pt idx="44">
                        <c:v>4.2195299999999998</c:v>
                      </c:pt>
                      <c:pt idx="45">
                        <c:v>4.1880220000000001</c:v>
                      </c:pt>
                      <c:pt idx="46">
                        <c:v>4.1564769999999998</c:v>
                      </c:pt>
                      <c:pt idx="47">
                        <c:v>4.1249279999999997</c:v>
                      </c:pt>
                    </c:numCache>
                  </c:numRef>
                </c:val>
                <c:smooth val="0"/>
                <c:extLst>
                  <c:ext xmlns:c16="http://schemas.microsoft.com/office/drawing/2014/chart" uri="{C3380CC4-5D6E-409C-BE32-E72D297353CC}">
                    <c16:uniqueId val="{00000002-7765-4B05-9446-F48EB979AF5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'Chart data'!$W$3</c15:sqref>
                        </c15:formulaRef>
                      </c:ext>
                    </c:extLst>
                    <c:strCache>
                      <c:ptCount val="1"/>
                      <c:pt idx="0">
                        <c:v>Interest rate on outstanding mortgages (RHS)</c:v>
                      </c:pt>
                    </c:strCache>
                  </c:strRef>
                </c:tx>
                <c:spPr>
                  <a:ln w="38100">
                    <a:solidFill>
                      <a:srgbClr val="7B7C77"/>
                    </a:solidFill>
                  </a:ln>
                </c:spPr>
                <c:marker>
                  <c:symbol val="none"/>
                </c:marker>
                <c:cat>
                  <c:numRef>
                    <c:extLst xmlns:c15="http://schemas.microsoft.com/office/drawing/2012/chart">
                      <c:ext xmlns:c15="http://schemas.microsoft.com/office/drawing/2012/chart" uri="{02D57815-91ED-43cb-92C2-25804820EDAC}">
                        <c15:formulaRef>
                          <c15:sqref>'Chart data'!$R$4:$R$51</c15:sqref>
                        </c15:formulaRef>
                      </c:ext>
                    </c:extLst>
                    <c:numCache>
                      <c:formatCode>m/d/yyyy</c:formatCode>
                      <c:ptCount val="48"/>
                      <c:pt idx="0">
                        <c:v>42401</c:v>
                      </c:pt>
                      <c:pt idx="1">
                        <c:v>42491</c:v>
                      </c:pt>
                      <c:pt idx="2">
                        <c:v>42583</c:v>
                      </c:pt>
                      <c:pt idx="3">
                        <c:v>42675</c:v>
                      </c:pt>
                      <c:pt idx="4">
                        <c:v>42767</c:v>
                      </c:pt>
                      <c:pt idx="5">
                        <c:v>42856</c:v>
                      </c:pt>
                      <c:pt idx="6">
                        <c:v>42948</c:v>
                      </c:pt>
                      <c:pt idx="7">
                        <c:v>43040</c:v>
                      </c:pt>
                      <c:pt idx="8">
                        <c:v>43132</c:v>
                      </c:pt>
                      <c:pt idx="9">
                        <c:v>43221</c:v>
                      </c:pt>
                      <c:pt idx="10">
                        <c:v>43313</c:v>
                      </c:pt>
                      <c:pt idx="11">
                        <c:v>43405</c:v>
                      </c:pt>
                      <c:pt idx="12">
                        <c:v>43497</c:v>
                      </c:pt>
                      <c:pt idx="13">
                        <c:v>43586</c:v>
                      </c:pt>
                      <c:pt idx="14">
                        <c:v>43678</c:v>
                      </c:pt>
                      <c:pt idx="15">
                        <c:v>43770</c:v>
                      </c:pt>
                      <c:pt idx="16">
                        <c:v>43862</c:v>
                      </c:pt>
                      <c:pt idx="17">
                        <c:v>43952</c:v>
                      </c:pt>
                      <c:pt idx="18">
                        <c:v>44044</c:v>
                      </c:pt>
                      <c:pt idx="19">
                        <c:v>44136</c:v>
                      </c:pt>
                      <c:pt idx="20">
                        <c:v>44228</c:v>
                      </c:pt>
                      <c:pt idx="21">
                        <c:v>44317</c:v>
                      </c:pt>
                      <c:pt idx="22">
                        <c:v>44409</c:v>
                      </c:pt>
                      <c:pt idx="23">
                        <c:v>44501</c:v>
                      </c:pt>
                      <c:pt idx="24">
                        <c:v>44593</c:v>
                      </c:pt>
                      <c:pt idx="25">
                        <c:v>44682</c:v>
                      </c:pt>
                      <c:pt idx="26">
                        <c:v>44774</c:v>
                      </c:pt>
                      <c:pt idx="27">
                        <c:v>44866</c:v>
                      </c:pt>
                      <c:pt idx="28">
                        <c:v>44958</c:v>
                      </c:pt>
                      <c:pt idx="29">
                        <c:v>45047</c:v>
                      </c:pt>
                      <c:pt idx="30">
                        <c:v>45139</c:v>
                      </c:pt>
                      <c:pt idx="31">
                        <c:v>45231</c:v>
                      </c:pt>
                      <c:pt idx="32">
                        <c:v>45323</c:v>
                      </c:pt>
                      <c:pt idx="33">
                        <c:v>45413</c:v>
                      </c:pt>
                      <c:pt idx="34">
                        <c:v>45505</c:v>
                      </c:pt>
                      <c:pt idx="35">
                        <c:v>45597</c:v>
                      </c:pt>
                      <c:pt idx="36">
                        <c:v>45689</c:v>
                      </c:pt>
                      <c:pt idx="37">
                        <c:v>45778</c:v>
                      </c:pt>
                      <c:pt idx="38">
                        <c:v>45870</c:v>
                      </c:pt>
                      <c:pt idx="39">
                        <c:v>45962</c:v>
                      </c:pt>
                      <c:pt idx="40">
                        <c:v>46054</c:v>
                      </c:pt>
                      <c:pt idx="41">
                        <c:v>46143</c:v>
                      </c:pt>
                      <c:pt idx="42">
                        <c:v>46235</c:v>
                      </c:pt>
                      <c:pt idx="43">
                        <c:v>46327</c:v>
                      </c:pt>
                      <c:pt idx="44">
                        <c:v>46419</c:v>
                      </c:pt>
                      <c:pt idx="45">
                        <c:v>46508</c:v>
                      </c:pt>
                      <c:pt idx="46">
                        <c:v>46600</c:v>
                      </c:pt>
                      <c:pt idx="47">
                        <c:v>46692</c:v>
                      </c:pt>
                    </c:numCache>
                  </c:numRef>
                </c:cat>
                <c:val>
                  <c:numRef>
                    <c:extLst xmlns:c15="http://schemas.microsoft.com/office/drawing/2012/chart">
                      <c:ext xmlns:c15="http://schemas.microsoft.com/office/drawing/2012/chart" uri="{02D57815-91ED-43cb-92C2-25804820EDAC}">
                        <c15:formulaRef>
                          <c15:sqref>'Chart data'!$W$4:$W$51</c15:sqref>
                        </c15:formulaRef>
                      </c:ext>
                    </c:extLst>
                    <c:numCache>
                      <c:formatCode>0.0</c:formatCode>
                      <c:ptCount val="48"/>
                      <c:pt idx="0">
                        <c:v>2.95</c:v>
                      </c:pt>
                      <c:pt idx="1">
                        <c:v>2.9033329999999999</c:v>
                      </c:pt>
                      <c:pt idx="2">
                        <c:v>2.82</c:v>
                      </c:pt>
                      <c:pt idx="3">
                        <c:v>2.6866669999999999</c:v>
                      </c:pt>
                      <c:pt idx="4">
                        <c:v>2.6266669999999999</c:v>
                      </c:pt>
                      <c:pt idx="5">
                        <c:v>2.5866669999999998</c:v>
                      </c:pt>
                      <c:pt idx="6">
                        <c:v>2.5333329999999998</c:v>
                      </c:pt>
                      <c:pt idx="7">
                        <c:v>2.516667</c:v>
                      </c:pt>
                      <c:pt idx="8">
                        <c:v>2.52</c:v>
                      </c:pt>
                      <c:pt idx="9">
                        <c:v>2.483333</c:v>
                      </c:pt>
                      <c:pt idx="10">
                        <c:v>2.48</c:v>
                      </c:pt>
                      <c:pt idx="11">
                        <c:v>2.4933329999999998</c:v>
                      </c:pt>
                      <c:pt idx="12">
                        <c:v>2.463333</c:v>
                      </c:pt>
                      <c:pt idx="13">
                        <c:v>2.4366669999999999</c:v>
                      </c:pt>
                      <c:pt idx="14">
                        <c:v>2.4133330000000002</c:v>
                      </c:pt>
                      <c:pt idx="15">
                        <c:v>2.3866670000000001</c:v>
                      </c:pt>
                      <c:pt idx="16">
                        <c:v>2.3566669999999998</c:v>
                      </c:pt>
                      <c:pt idx="17">
                        <c:v>2.1833330000000002</c:v>
                      </c:pt>
                      <c:pt idx="18">
                        <c:v>2.1433330000000002</c:v>
                      </c:pt>
                      <c:pt idx="19">
                        <c:v>2.12</c:v>
                      </c:pt>
                      <c:pt idx="20">
                        <c:v>2.09</c:v>
                      </c:pt>
                      <c:pt idx="21">
                        <c:v>2.0733329999999999</c:v>
                      </c:pt>
                      <c:pt idx="22">
                        <c:v>2.0533329999999999</c:v>
                      </c:pt>
                      <c:pt idx="23">
                        <c:v>2.02</c:v>
                      </c:pt>
                      <c:pt idx="24">
                        <c:v>2.0266670000000002</c:v>
                      </c:pt>
                      <c:pt idx="25">
                        <c:v>2.0833330000000001</c:v>
                      </c:pt>
                      <c:pt idx="26">
                        <c:v>2.1866669999999999</c:v>
                      </c:pt>
                      <c:pt idx="27">
                        <c:v>2.3966669999999999</c:v>
                      </c:pt>
                      <c:pt idx="28">
                        <c:v>2.65</c:v>
                      </c:pt>
                      <c:pt idx="29">
                        <c:v>2.84</c:v>
                      </c:pt>
                      <c:pt idx="30">
                        <c:v>3.07</c:v>
                      </c:pt>
                      <c:pt idx="31">
                        <c:v>3.29</c:v>
                      </c:pt>
                      <c:pt idx="32">
                        <c:v>3.4733329999999998</c:v>
                      </c:pt>
                      <c:pt idx="33">
                        <c:v>3.62</c:v>
                      </c:pt>
                      <c:pt idx="34">
                        <c:v>3.726667</c:v>
                      </c:pt>
                      <c:pt idx="35">
                        <c:v>3.7859219999999998</c:v>
                      </c:pt>
                      <c:pt idx="36">
                        <c:v>3.8284349999999998</c:v>
                      </c:pt>
                      <c:pt idx="37">
                        <c:v>3.8648579999999999</c:v>
                      </c:pt>
                      <c:pt idx="38">
                        <c:v>3.8515630000000001</c:v>
                      </c:pt>
                      <c:pt idx="39">
                        <c:v>3.8545720000000001</c:v>
                      </c:pt>
                      <c:pt idx="40">
                        <c:v>3.8759769999999998</c:v>
                      </c:pt>
                      <c:pt idx="41">
                        <c:v>3.8847049999999999</c:v>
                      </c:pt>
                      <c:pt idx="42">
                        <c:v>3.9276810000000002</c:v>
                      </c:pt>
                      <c:pt idx="43">
                        <c:v>3.9659740000000001</c:v>
                      </c:pt>
                      <c:pt idx="44">
                        <c:v>3.994157</c:v>
                      </c:pt>
                      <c:pt idx="45">
                        <c:v>3.9885769999999998</c:v>
                      </c:pt>
                      <c:pt idx="46">
                        <c:v>3.9548649999999999</c:v>
                      </c:pt>
                      <c:pt idx="47">
                        <c:v>3.8639320000000001</c:v>
                      </c:pt>
                    </c:numCache>
                  </c:numRef>
                </c:val>
                <c:smooth val="0"/>
                <c:extLst xmlns:c15="http://schemas.microsoft.com/office/drawing/2012/chart">
                  <c:ext xmlns:c16="http://schemas.microsoft.com/office/drawing/2014/chart" uri="{C3380CC4-5D6E-409C-BE32-E72D297353CC}">
                    <c16:uniqueId val="{00000003-7765-4B05-9446-F48EB979AF57}"/>
                  </c:ext>
                </c:extLst>
              </c15:ser>
            </c15:filteredLineSeries>
          </c:ext>
        </c:extLst>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min val="7"/>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valAx>
        <c:axId val="276860527"/>
        <c:scaling>
          <c:orientation val="minMax"/>
          <c:min val="1"/>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276861487"/>
        <c:crosses val="max"/>
        <c:crossBetween val="between"/>
        <c:majorUnit val="1"/>
      </c:valAx>
      <c:dateAx>
        <c:axId val="276861487"/>
        <c:scaling>
          <c:orientation val="minMax"/>
        </c:scaling>
        <c:delete val="1"/>
        <c:axPos val="b"/>
        <c:numFmt formatCode="m/d/yyyy" sourceLinked="1"/>
        <c:majorTickMark val="out"/>
        <c:minorTickMark val="none"/>
        <c:tickLblPos val="nextTo"/>
        <c:crossAx val="276860527"/>
        <c:crosses val="autoZero"/>
        <c:auto val="1"/>
        <c:lblOffset val="100"/>
        <c:baseTimeUnit val="months"/>
      </c:dateAx>
      <c:spPr>
        <a:noFill/>
        <a:ln w="25400">
          <a:noFill/>
        </a:ln>
      </c:spPr>
    </c:plotArea>
    <c:legend>
      <c:legendPos val="t"/>
      <c:layout>
        <c:manualLayout>
          <c:xMode val="edge"/>
          <c:yMode val="edge"/>
          <c:x val="6.7141169946258863E-2"/>
          <c:y val="0.1390509582528599"/>
          <c:w val="0.75039986875777798"/>
          <c:h val="3.730144244240898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6.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7.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8.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9.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0.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11.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1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21694B6-CD81-4208-BDD6-AF488E454E9F}">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607CAFD-1DDE-481A-8F02-0230BD74E417}">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56E52E-76EB-447F-B613-EFDEF52B4864}">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B723B97-D2FD-4702-B212-8386858F1B9C}">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9095D82-65DD-4E54-9219-42F697CFD2BC}">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BD7C754-9E99-496D-B45F-1748D5070482}">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D30438E-2C41-47C0-9176-CD3A881E9A34}">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741E1DE-0C19-463A-9A6C-1BEB5D9EE002}">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72365A-230E-42CD-9514-34472D492ACF}">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F0F0A80-6433-49F4-A362-8306E6D801D8}">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D6E908-4FF4-4109-83DC-B4F4000BAB08}">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49BE7B7-7009-4A48-8B10-5F78F1AF5717}">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10" Type="http://schemas.openxmlformats.org/officeDocument/2006/relationships/chart" Target="../charts/chart34.xml"/><Relationship Id="rId4" Type="http://schemas.openxmlformats.org/officeDocument/2006/relationships/chart" Target="../charts/chart28.xml"/><Relationship Id="rId9" Type="http://schemas.openxmlformats.org/officeDocument/2006/relationships/chart" Target="../charts/chart33.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2.xml"/><Relationship Id="rId13" Type="http://schemas.openxmlformats.org/officeDocument/2006/relationships/chart" Target="../charts/chart47.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 Id="rId14" Type="http://schemas.openxmlformats.org/officeDocument/2006/relationships/chart" Target="../charts/chart4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57.xml"/><Relationship Id="rId3" Type="http://schemas.openxmlformats.org/officeDocument/2006/relationships/chart" Target="../charts/chart52.xml"/><Relationship Id="rId7" Type="http://schemas.openxmlformats.org/officeDocument/2006/relationships/chart" Target="../charts/chart56.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5" Type="http://schemas.openxmlformats.org/officeDocument/2006/relationships/chart" Target="../charts/chart54.xml"/><Relationship Id="rId4" Type="http://schemas.openxmlformats.org/officeDocument/2006/relationships/chart" Target="../charts/chart53.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 Id="rId6" Type="http://schemas.openxmlformats.org/officeDocument/2006/relationships/chart" Target="../charts/chart63.xml"/><Relationship Id="rId5" Type="http://schemas.openxmlformats.org/officeDocument/2006/relationships/chart" Target="../charts/chart62.xml"/><Relationship Id="rId4" Type="http://schemas.openxmlformats.org/officeDocument/2006/relationships/chart" Target="../charts/chart6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76.xml"/></Relationships>
</file>

<file path=xl/drawings/drawing1.xml><?xml version="1.0" encoding="utf-8"?>
<xdr:wsDr xmlns:xdr="http://schemas.openxmlformats.org/drawingml/2006/spreadsheetDrawing" xmlns:a="http://schemas.openxmlformats.org/drawingml/2006/main">
  <xdr:twoCellAnchor>
    <xdr:from>
      <xdr:col>37</xdr:col>
      <xdr:colOff>130175</xdr:colOff>
      <xdr:row>9</xdr:row>
      <xdr:rowOff>26987</xdr:rowOff>
    </xdr:from>
    <xdr:to>
      <xdr:col>45</xdr:col>
      <xdr:colOff>438150</xdr:colOff>
      <xdr:row>27</xdr:row>
      <xdr:rowOff>81644</xdr:rowOff>
    </xdr:to>
    <xdr:graphicFrame macro="">
      <xdr:nvGraphicFramePr>
        <xdr:cNvPr id="2" name="Chart 1">
          <a:extLst>
            <a:ext uri="{FF2B5EF4-FFF2-40B4-BE49-F238E27FC236}">
              <a16:creationId xmlns:a16="http://schemas.microsoft.com/office/drawing/2014/main" id="{6E2E702F-CA45-EEC5-023E-61CF8CDEA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225425</xdr:colOff>
      <xdr:row>9</xdr:row>
      <xdr:rowOff>28576</xdr:rowOff>
    </xdr:from>
    <xdr:to>
      <xdr:col>55</xdr:col>
      <xdr:colOff>114300</xdr:colOff>
      <xdr:row>27</xdr:row>
      <xdr:rowOff>68036</xdr:rowOff>
    </xdr:to>
    <xdr:graphicFrame macro="">
      <xdr:nvGraphicFramePr>
        <xdr:cNvPr id="3" name="Chart 2">
          <a:extLst>
            <a:ext uri="{FF2B5EF4-FFF2-40B4-BE49-F238E27FC236}">
              <a16:creationId xmlns:a16="http://schemas.microsoft.com/office/drawing/2014/main" id="{2D35A25A-5C30-4009-8548-AD1650786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168841</xdr:colOff>
      <xdr:row>23</xdr:row>
      <xdr:rowOff>90860</xdr:rowOff>
    </xdr:from>
    <xdr:to>
      <xdr:col>36</xdr:col>
      <xdr:colOff>264084</xdr:colOff>
      <xdr:row>38</xdr:row>
      <xdr:rowOff>125786</xdr:rowOff>
    </xdr:to>
    <xdr:graphicFrame macro="">
      <xdr:nvGraphicFramePr>
        <xdr:cNvPr id="2" name="Chart 1">
          <a:extLst>
            <a:ext uri="{FF2B5EF4-FFF2-40B4-BE49-F238E27FC236}">
              <a16:creationId xmlns:a16="http://schemas.microsoft.com/office/drawing/2014/main" id="{A32B8328-1BA2-C0DF-4B26-7C8653243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596899</xdr:colOff>
      <xdr:row>6</xdr:row>
      <xdr:rowOff>101606</xdr:rowOff>
    </xdr:from>
    <xdr:to>
      <xdr:col>36</xdr:col>
      <xdr:colOff>9524</xdr:colOff>
      <xdr:row>22</xdr:row>
      <xdr:rowOff>139700</xdr:rowOff>
    </xdr:to>
    <xdr:graphicFrame macro="">
      <xdr:nvGraphicFramePr>
        <xdr:cNvPr id="3" name="Chart 2">
          <a:extLst>
            <a:ext uri="{FF2B5EF4-FFF2-40B4-BE49-F238E27FC236}">
              <a16:creationId xmlns:a16="http://schemas.microsoft.com/office/drawing/2014/main" id="{C52D0520-112C-415E-1492-AB77BE93C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145677</xdr:colOff>
      <xdr:row>38</xdr:row>
      <xdr:rowOff>175746</xdr:rowOff>
    </xdr:from>
    <xdr:to>
      <xdr:col>36</xdr:col>
      <xdr:colOff>240920</xdr:colOff>
      <xdr:row>54</xdr:row>
      <xdr:rowOff>34552</xdr:rowOff>
    </xdr:to>
    <xdr:graphicFrame macro="">
      <xdr:nvGraphicFramePr>
        <xdr:cNvPr id="4" name="Chart 3">
          <a:extLst>
            <a:ext uri="{FF2B5EF4-FFF2-40B4-BE49-F238E27FC236}">
              <a16:creationId xmlns:a16="http://schemas.microsoft.com/office/drawing/2014/main" id="{0D0C327E-81CB-4723-A88D-F4868F251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169675</xdr:colOff>
      <xdr:row>54</xdr:row>
      <xdr:rowOff>143341</xdr:rowOff>
    </xdr:from>
    <xdr:to>
      <xdr:col>35</xdr:col>
      <xdr:colOff>469993</xdr:colOff>
      <xdr:row>69</xdr:row>
      <xdr:rowOff>171916</xdr:rowOff>
    </xdr:to>
    <xdr:graphicFrame macro="">
      <xdr:nvGraphicFramePr>
        <xdr:cNvPr id="5" name="Chart 4">
          <a:extLst>
            <a:ext uri="{FF2B5EF4-FFF2-40B4-BE49-F238E27FC236}">
              <a16:creationId xmlns:a16="http://schemas.microsoft.com/office/drawing/2014/main" id="{DBA433C2-7246-5E29-59C2-7518D1F29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168841</xdr:colOff>
      <xdr:row>23</xdr:row>
      <xdr:rowOff>90860</xdr:rowOff>
    </xdr:from>
    <xdr:to>
      <xdr:col>36</xdr:col>
      <xdr:colOff>264084</xdr:colOff>
      <xdr:row>38</xdr:row>
      <xdr:rowOff>125786</xdr:rowOff>
    </xdr:to>
    <xdr:graphicFrame macro="">
      <xdr:nvGraphicFramePr>
        <xdr:cNvPr id="2" name="Chart 1">
          <a:extLst>
            <a:ext uri="{FF2B5EF4-FFF2-40B4-BE49-F238E27FC236}">
              <a16:creationId xmlns:a16="http://schemas.microsoft.com/office/drawing/2014/main" id="{DF6390B2-6CFB-4E96-8EDB-B8F6BD52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596899</xdr:colOff>
      <xdr:row>6</xdr:row>
      <xdr:rowOff>101606</xdr:rowOff>
    </xdr:from>
    <xdr:to>
      <xdr:col>36</xdr:col>
      <xdr:colOff>9524</xdr:colOff>
      <xdr:row>22</xdr:row>
      <xdr:rowOff>139700</xdr:rowOff>
    </xdr:to>
    <xdr:graphicFrame macro="">
      <xdr:nvGraphicFramePr>
        <xdr:cNvPr id="3" name="Chart 2">
          <a:extLst>
            <a:ext uri="{FF2B5EF4-FFF2-40B4-BE49-F238E27FC236}">
              <a16:creationId xmlns:a16="http://schemas.microsoft.com/office/drawing/2014/main" id="{A03C82D3-A02A-4323-84C5-D73C7E110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145677</xdr:colOff>
      <xdr:row>38</xdr:row>
      <xdr:rowOff>175746</xdr:rowOff>
    </xdr:from>
    <xdr:to>
      <xdr:col>36</xdr:col>
      <xdr:colOff>240920</xdr:colOff>
      <xdr:row>54</xdr:row>
      <xdr:rowOff>34552</xdr:rowOff>
    </xdr:to>
    <xdr:graphicFrame macro="">
      <xdr:nvGraphicFramePr>
        <xdr:cNvPr id="4" name="Chart 3">
          <a:extLst>
            <a:ext uri="{FF2B5EF4-FFF2-40B4-BE49-F238E27FC236}">
              <a16:creationId xmlns:a16="http://schemas.microsoft.com/office/drawing/2014/main" id="{5C7EFB12-F6D3-485E-BF83-9A25E4A85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169675</xdr:colOff>
      <xdr:row>54</xdr:row>
      <xdr:rowOff>143341</xdr:rowOff>
    </xdr:from>
    <xdr:to>
      <xdr:col>35</xdr:col>
      <xdr:colOff>469993</xdr:colOff>
      <xdr:row>69</xdr:row>
      <xdr:rowOff>171916</xdr:rowOff>
    </xdr:to>
    <xdr:graphicFrame macro="">
      <xdr:nvGraphicFramePr>
        <xdr:cNvPr id="5" name="Chart 4">
          <a:extLst>
            <a:ext uri="{FF2B5EF4-FFF2-40B4-BE49-F238E27FC236}">
              <a16:creationId xmlns:a16="http://schemas.microsoft.com/office/drawing/2014/main" id="{6F69471C-235E-471D-ACA6-2B5695DC8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192087</xdr:colOff>
      <xdr:row>57</xdr:row>
      <xdr:rowOff>17462</xdr:rowOff>
    </xdr:from>
    <xdr:to>
      <xdr:col>25</xdr:col>
      <xdr:colOff>419100</xdr:colOff>
      <xdr:row>72</xdr:row>
      <xdr:rowOff>55562</xdr:rowOff>
    </xdr:to>
    <xdr:graphicFrame macro="">
      <xdr:nvGraphicFramePr>
        <xdr:cNvPr id="3" name="Chart 2">
          <a:extLst>
            <a:ext uri="{FF2B5EF4-FFF2-40B4-BE49-F238E27FC236}">
              <a16:creationId xmlns:a16="http://schemas.microsoft.com/office/drawing/2014/main" id="{1F5E1BAA-7F28-6B8B-0DFB-727CBA82D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206375</xdr:colOff>
      <xdr:row>73</xdr:row>
      <xdr:rowOff>57150</xdr:rowOff>
    </xdr:from>
    <xdr:to>
      <xdr:col>25</xdr:col>
      <xdr:colOff>428625</xdr:colOff>
      <xdr:row>88</xdr:row>
      <xdr:rowOff>95250</xdr:rowOff>
    </xdr:to>
    <xdr:graphicFrame macro="">
      <xdr:nvGraphicFramePr>
        <xdr:cNvPr id="4" name="Chart 3">
          <a:extLst>
            <a:ext uri="{FF2B5EF4-FFF2-40B4-BE49-F238E27FC236}">
              <a16:creationId xmlns:a16="http://schemas.microsoft.com/office/drawing/2014/main" id="{1E2F471C-7BC2-4BB0-A1E8-A185EBBAA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581025</xdr:colOff>
      <xdr:row>57</xdr:row>
      <xdr:rowOff>0</xdr:rowOff>
    </xdr:from>
    <xdr:to>
      <xdr:col>32</xdr:col>
      <xdr:colOff>198438</xdr:colOff>
      <xdr:row>72</xdr:row>
      <xdr:rowOff>38100</xdr:rowOff>
    </xdr:to>
    <xdr:graphicFrame macro="">
      <xdr:nvGraphicFramePr>
        <xdr:cNvPr id="5" name="Chart 4">
          <a:extLst>
            <a:ext uri="{FF2B5EF4-FFF2-40B4-BE49-F238E27FC236}">
              <a16:creationId xmlns:a16="http://schemas.microsoft.com/office/drawing/2014/main" id="{219B1EE0-DDCD-4899-A6B4-59537C684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590550</xdr:colOff>
      <xdr:row>73</xdr:row>
      <xdr:rowOff>76200</xdr:rowOff>
    </xdr:from>
    <xdr:to>
      <xdr:col>32</xdr:col>
      <xdr:colOff>200025</xdr:colOff>
      <xdr:row>88</xdr:row>
      <xdr:rowOff>114300</xdr:rowOff>
    </xdr:to>
    <xdr:graphicFrame macro="">
      <xdr:nvGraphicFramePr>
        <xdr:cNvPr id="6" name="Chart 5">
          <a:extLst>
            <a:ext uri="{FF2B5EF4-FFF2-40B4-BE49-F238E27FC236}">
              <a16:creationId xmlns:a16="http://schemas.microsoft.com/office/drawing/2014/main" id="{43CB7738-9BC5-4285-95AF-FAB6096E5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0.69201</cdr:x>
      <cdr:y>0.24192</cdr:y>
    </cdr:from>
    <cdr:to>
      <cdr:x>0.69201</cdr:x>
      <cdr:y>0.84122</cdr:y>
    </cdr:to>
    <cdr:cxnSp macro="">
      <cdr:nvCxnSpPr>
        <cdr:cNvPr id="4" name="Straight Connector 3">
          <a:extLst xmlns:a="http://schemas.openxmlformats.org/drawingml/2006/main">
            <a:ext uri="{FF2B5EF4-FFF2-40B4-BE49-F238E27FC236}">
              <a16:creationId xmlns:a16="http://schemas.microsoft.com/office/drawing/2014/main" id="{BFDCCB25-8D6C-B397-CDED-A13AAB0CEC44}"/>
            </a:ext>
          </a:extLst>
        </cdr:cNvPr>
        <cdr:cNvCxnSpPr/>
      </cdr:nvCxnSpPr>
      <cdr:spPr>
        <a:xfrm xmlns:a="http://schemas.openxmlformats.org/drawingml/2006/main" flipV="1">
          <a:off x="3163888" y="665163"/>
          <a:ext cx="0" cy="1647825"/>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0.69201</cdr:x>
      <cdr:y>0.24192</cdr:y>
    </cdr:from>
    <cdr:to>
      <cdr:x>0.69201</cdr:x>
      <cdr:y>0.84122</cdr:y>
    </cdr:to>
    <cdr:cxnSp macro="">
      <cdr:nvCxnSpPr>
        <cdr:cNvPr id="4" name="Straight Connector 3">
          <a:extLst xmlns:a="http://schemas.openxmlformats.org/drawingml/2006/main">
            <a:ext uri="{FF2B5EF4-FFF2-40B4-BE49-F238E27FC236}">
              <a16:creationId xmlns:a16="http://schemas.microsoft.com/office/drawing/2014/main" id="{BFDCCB25-8D6C-B397-CDED-A13AAB0CEC44}"/>
            </a:ext>
          </a:extLst>
        </cdr:cNvPr>
        <cdr:cNvCxnSpPr/>
      </cdr:nvCxnSpPr>
      <cdr:spPr>
        <a:xfrm xmlns:a="http://schemas.openxmlformats.org/drawingml/2006/main" flipV="1">
          <a:off x="3163888" y="665163"/>
          <a:ext cx="0" cy="1647825"/>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0.69201</cdr:x>
      <cdr:y>0.24192</cdr:y>
    </cdr:from>
    <cdr:to>
      <cdr:x>0.69201</cdr:x>
      <cdr:y>0.84122</cdr:y>
    </cdr:to>
    <cdr:cxnSp macro="">
      <cdr:nvCxnSpPr>
        <cdr:cNvPr id="4" name="Straight Connector 3">
          <a:extLst xmlns:a="http://schemas.openxmlformats.org/drawingml/2006/main">
            <a:ext uri="{FF2B5EF4-FFF2-40B4-BE49-F238E27FC236}">
              <a16:creationId xmlns:a16="http://schemas.microsoft.com/office/drawing/2014/main" id="{BFDCCB25-8D6C-B397-CDED-A13AAB0CEC44}"/>
            </a:ext>
          </a:extLst>
        </cdr:cNvPr>
        <cdr:cNvCxnSpPr/>
      </cdr:nvCxnSpPr>
      <cdr:spPr>
        <a:xfrm xmlns:a="http://schemas.openxmlformats.org/drawingml/2006/main" flipV="1">
          <a:off x="3163888" y="665163"/>
          <a:ext cx="0" cy="1647825"/>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xml><?xml version="1.0" encoding="utf-8"?>
<c:userShapes xmlns:c="http://schemas.openxmlformats.org/drawingml/2006/chart">
  <cdr:relSizeAnchor xmlns:cdr="http://schemas.openxmlformats.org/drawingml/2006/chartDrawing">
    <cdr:from>
      <cdr:x>0.69201</cdr:x>
      <cdr:y>0.24192</cdr:y>
    </cdr:from>
    <cdr:to>
      <cdr:x>0.69201</cdr:x>
      <cdr:y>0.84122</cdr:y>
    </cdr:to>
    <cdr:cxnSp macro="">
      <cdr:nvCxnSpPr>
        <cdr:cNvPr id="4" name="Straight Connector 3">
          <a:extLst xmlns:a="http://schemas.openxmlformats.org/drawingml/2006/main">
            <a:ext uri="{FF2B5EF4-FFF2-40B4-BE49-F238E27FC236}">
              <a16:creationId xmlns:a16="http://schemas.microsoft.com/office/drawing/2014/main" id="{BFDCCB25-8D6C-B397-CDED-A13AAB0CEC44}"/>
            </a:ext>
          </a:extLst>
        </cdr:cNvPr>
        <cdr:cNvCxnSpPr/>
      </cdr:nvCxnSpPr>
      <cdr:spPr>
        <a:xfrm xmlns:a="http://schemas.openxmlformats.org/drawingml/2006/main" flipV="1">
          <a:off x="3163888" y="665163"/>
          <a:ext cx="0" cy="1647825"/>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18</xdr:col>
      <xdr:colOff>102158</xdr:colOff>
      <xdr:row>5</xdr:row>
      <xdr:rowOff>28295</xdr:rowOff>
    </xdr:from>
    <xdr:to>
      <xdr:col>26</xdr:col>
      <xdr:colOff>557118</xdr:colOff>
      <xdr:row>24</xdr:row>
      <xdr:rowOff>7658</xdr:rowOff>
    </xdr:to>
    <xdr:graphicFrame macro="">
      <xdr:nvGraphicFramePr>
        <xdr:cNvPr id="2" name="Chart 1">
          <a:extLst>
            <a:ext uri="{FF2B5EF4-FFF2-40B4-BE49-F238E27FC236}">
              <a16:creationId xmlns:a16="http://schemas.microsoft.com/office/drawing/2014/main" id="{B1F930D6-5438-4B98-BB4E-FFB0DCCCD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30255</xdr:colOff>
      <xdr:row>5</xdr:row>
      <xdr:rowOff>34552</xdr:rowOff>
    </xdr:from>
    <xdr:to>
      <xdr:col>35</xdr:col>
      <xdr:colOff>411255</xdr:colOff>
      <xdr:row>24</xdr:row>
      <xdr:rowOff>23440</xdr:rowOff>
    </xdr:to>
    <xdr:graphicFrame macro="">
      <xdr:nvGraphicFramePr>
        <xdr:cNvPr id="3" name="Chart 2">
          <a:extLst>
            <a:ext uri="{FF2B5EF4-FFF2-40B4-BE49-F238E27FC236}">
              <a16:creationId xmlns:a16="http://schemas.microsoft.com/office/drawing/2014/main" id="{CC05195D-0AEC-4401-B8C7-E29F467EC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51173</xdr:colOff>
      <xdr:row>24</xdr:row>
      <xdr:rowOff>84791</xdr:rowOff>
    </xdr:from>
    <xdr:to>
      <xdr:col>26</xdr:col>
      <xdr:colOff>506132</xdr:colOff>
      <xdr:row>43</xdr:row>
      <xdr:rowOff>67329</xdr:rowOff>
    </xdr:to>
    <xdr:graphicFrame macro="">
      <xdr:nvGraphicFramePr>
        <xdr:cNvPr id="4" name="Chart 3">
          <a:extLst>
            <a:ext uri="{FF2B5EF4-FFF2-40B4-BE49-F238E27FC236}">
              <a16:creationId xmlns:a16="http://schemas.microsoft.com/office/drawing/2014/main" id="{87865568-EFCC-4CD9-9305-5A9C5DDEE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164913</xdr:colOff>
      <xdr:row>186</xdr:row>
      <xdr:rowOff>148477</xdr:rowOff>
    </xdr:from>
    <xdr:to>
      <xdr:col>27</xdr:col>
      <xdr:colOff>346261</xdr:colOff>
      <xdr:row>202</xdr:row>
      <xdr:rowOff>35671</xdr:rowOff>
    </xdr:to>
    <xdr:graphicFrame macro="">
      <xdr:nvGraphicFramePr>
        <xdr:cNvPr id="5" name="Chart 4">
          <a:extLst>
            <a:ext uri="{FF2B5EF4-FFF2-40B4-BE49-F238E27FC236}">
              <a16:creationId xmlns:a16="http://schemas.microsoft.com/office/drawing/2014/main" id="{0F37E8D0-1ABD-430B-9EC9-F1849DF1C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563468</xdr:colOff>
      <xdr:row>24</xdr:row>
      <xdr:rowOff>50799</xdr:rowOff>
    </xdr:from>
    <xdr:to>
      <xdr:col>36</xdr:col>
      <xdr:colOff>291353</xdr:colOff>
      <xdr:row>43</xdr:row>
      <xdr:rowOff>33618</xdr:rowOff>
    </xdr:to>
    <xdr:graphicFrame macro="">
      <xdr:nvGraphicFramePr>
        <xdr:cNvPr id="6" name="Chart 5">
          <a:extLst>
            <a:ext uri="{FF2B5EF4-FFF2-40B4-BE49-F238E27FC236}">
              <a16:creationId xmlns:a16="http://schemas.microsoft.com/office/drawing/2014/main" id="{38E9A688-C760-4410-A5BC-02C21F100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568325</xdr:colOff>
      <xdr:row>43</xdr:row>
      <xdr:rowOff>108883</xdr:rowOff>
    </xdr:from>
    <xdr:to>
      <xdr:col>38</xdr:col>
      <xdr:colOff>296210</xdr:colOff>
      <xdr:row>62</xdr:row>
      <xdr:rowOff>91702</xdr:rowOff>
    </xdr:to>
    <xdr:graphicFrame macro="">
      <xdr:nvGraphicFramePr>
        <xdr:cNvPr id="7" name="Chart 6">
          <a:extLst>
            <a:ext uri="{FF2B5EF4-FFF2-40B4-BE49-F238E27FC236}">
              <a16:creationId xmlns:a16="http://schemas.microsoft.com/office/drawing/2014/main" id="{16F4EF7D-01EE-4D01-942C-28151F814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164913</xdr:colOff>
      <xdr:row>202</xdr:row>
      <xdr:rowOff>160057</xdr:rowOff>
    </xdr:from>
    <xdr:to>
      <xdr:col>31</xdr:col>
      <xdr:colOff>22412</xdr:colOff>
      <xdr:row>226</xdr:row>
      <xdr:rowOff>0</xdr:rowOff>
    </xdr:to>
    <xdr:graphicFrame macro="">
      <xdr:nvGraphicFramePr>
        <xdr:cNvPr id="8" name="Chart 7">
          <a:extLst>
            <a:ext uri="{FF2B5EF4-FFF2-40B4-BE49-F238E27FC236}">
              <a16:creationId xmlns:a16="http://schemas.microsoft.com/office/drawing/2014/main" id="{612212B9-9731-4241-B5A1-DE191726B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387350</xdr:colOff>
      <xdr:row>206</xdr:row>
      <xdr:rowOff>148851</xdr:rowOff>
    </xdr:from>
    <xdr:to>
      <xdr:col>24</xdr:col>
      <xdr:colOff>387350</xdr:colOff>
      <xdr:row>222</xdr:row>
      <xdr:rowOff>41648</xdr:rowOff>
    </xdr:to>
    <xdr:cxnSp macro="">
      <xdr:nvCxnSpPr>
        <xdr:cNvPr id="9" name="Straight Connector 8">
          <a:extLst>
            <a:ext uri="{FF2B5EF4-FFF2-40B4-BE49-F238E27FC236}">
              <a16:creationId xmlns:a16="http://schemas.microsoft.com/office/drawing/2014/main" id="{E57E73AA-CA7F-4535-81F8-8586A91A88DE}"/>
            </a:ext>
          </a:extLst>
        </xdr:cNvPr>
        <xdr:cNvCxnSpPr/>
      </xdr:nvCxnSpPr>
      <xdr:spPr>
        <a:xfrm flipV="1">
          <a:off x="15287625" y="37426526"/>
          <a:ext cx="0" cy="2794747"/>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123265</xdr:colOff>
      <xdr:row>43</xdr:row>
      <xdr:rowOff>97677</xdr:rowOff>
    </xdr:from>
    <xdr:to>
      <xdr:col>28</xdr:col>
      <xdr:colOff>459442</xdr:colOff>
      <xdr:row>62</xdr:row>
      <xdr:rowOff>86846</xdr:rowOff>
    </xdr:to>
    <xdr:graphicFrame macro="">
      <xdr:nvGraphicFramePr>
        <xdr:cNvPr id="10" name="Chart 9">
          <a:extLst>
            <a:ext uri="{FF2B5EF4-FFF2-40B4-BE49-F238E27FC236}">
              <a16:creationId xmlns:a16="http://schemas.microsoft.com/office/drawing/2014/main" id="{FD337461-D9C9-4077-AE90-8E1C80754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470647</xdr:colOff>
      <xdr:row>4</xdr:row>
      <xdr:rowOff>100853</xdr:rowOff>
    </xdr:from>
    <xdr:to>
      <xdr:col>44</xdr:col>
      <xdr:colOff>246529</xdr:colOff>
      <xdr:row>23</xdr:row>
      <xdr:rowOff>96090</xdr:rowOff>
    </xdr:to>
    <xdr:graphicFrame macro="">
      <xdr:nvGraphicFramePr>
        <xdr:cNvPr id="11" name="Chart 10">
          <a:extLst>
            <a:ext uri="{FF2B5EF4-FFF2-40B4-BE49-F238E27FC236}">
              <a16:creationId xmlns:a16="http://schemas.microsoft.com/office/drawing/2014/main" id="{CA81523A-E18B-48CC-8C67-75F21DD4B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56029</xdr:colOff>
      <xdr:row>110</xdr:row>
      <xdr:rowOff>12326</xdr:rowOff>
    </xdr:from>
    <xdr:to>
      <xdr:col>33</xdr:col>
      <xdr:colOff>392206</xdr:colOff>
      <xdr:row>125</xdr:row>
      <xdr:rowOff>66114</xdr:rowOff>
    </xdr:to>
    <xdr:graphicFrame macro="">
      <xdr:nvGraphicFramePr>
        <xdr:cNvPr id="12" name="Chart 11">
          <a:extLst>
            <a:ext uri="{FF2B5EF4-FFF2-40B4-BE49-F238E27FC236}">
              <a16:creationId xmlns:a16="http://schemas.microsoft.com/office/drawing/2014/main" id="{D717961A-89D2-42DC-8AEA-8A80EB819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102158</xdr:colOff>
      <xdr:row>5</xdr:row>
      <xdr:rowOff>28295</xdr:rowOff>
    </xdr:from>
    <xdr:to>
      <xdr:col>26</xdr:col>
      <xdr:colOff>557118</xdr:colOff>
      <xdr:row>24</xdr:row>
      <xdr:rowOff>7658</xdr:rowOff>
    </xdr:to>
    <xdr:graphicFrame macro="">
      <xdr:nvGraphicFramePr>
        <xdr:cNvPr id="4" name="Chart 3">
          <a:extLst>
            <a:ext uri="{FF2B5EF4-FFF2-40B4-BE49-F238E27FC236}">
              <a16:creationId xmlns:a16="http://schemas.microsoft.com/office/drawing/2014/main" id="{CEE1ACCA-D31A-DE60-5F3F-655F0084A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30255</xdr:colOff>
      <xdr:row>5</xdr:row>
      <xdr:rowOff>34552</xdr:rowOff>
    </xdr:from>
    <xdr:to>
      <xdr:col>35</xdr:col>
      <xdr:colOff>411255</xdr:colOff>
      <xdr:row>24</xdr:row>
      <xdr:rowOff>23440</xdr:rowOff>
    </xdr:to>
    <xdr:graphicFrame macro="">
      <xdr:nvGraphicFramePr>
        <xdr:cNvPr id="3" name="Chart 2">
          <a:extLst>
            <a:ext uri="{FF2B5EF4-FFF2-40B4-BE49-F238E27FC236}">
              <a16:creationId xmlns:a16="http://schemas.microsoft.com/office/drawing/2014/main" id="{3D3D1626-7791-48CF-A04B-5F925B22A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51173</xdr:colOff>
      <xdr:row>24</xdr:row>
      <xdr:rowOff>84791</xdr:rowOff>
    </xdr:from>
    <xdr:to>
      <xdr:col>26</xdr:col>
      <xdr:colOff>506132</xdr:colOff>
      <xdr:row>43</xdr:row>
      <xdr:rowOff>67329</xdr:rowOff>
    </xdr:to>
    <xdr:graphicFrame macro="">
      <xdr:nvGraphicFramePr>
        <xdr:cNvPr id="5" name="Chart 4">
          <a:extLst>
            <a:ext uri="{FF2B5EF4-FFF2-40B4-BE49-F238E27FC236}">
              <a16:creationId xmlns:a16="http://schemas.microsoft.com/office/drawing/2014/main" id="{EB415A16-89CD-437D-89B5-B6854A1ED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164913</xdr:colOff>
      <xdr:row>186</xdr:row>
      <xdr:rowOff>148477</xdr:rowOff>
    </xdr:from>
    <xdr:to>
      <xdr:col>27</xdr:col>
      <xdr:colOff>346261</xdr:colOff>
      <xdr:row>202</xdr:row>
      <xdr:rowOff>35671</xdr:rowOff>
    </xdr:to>
    <xdr:graphicFrame macro="">
      <xdr:nvGraphicFramePr>
        <xdr:cNvPr id="6" name="Chart 5">
          <a:extLst>
            <a:ext uri="{FF2B5EF4-FFF2-40B4-BE49-F238E27FC236}">
              <a16:creationId xmlns:a16="http://schemas.microsoft.com/office/drawing/2014/main" id="{56D1E2C5-24D4-C25A-6CE2-3A9F2B18B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563468</xdr:colOff>
      <xdr:row>24</xdr:row>
      <xdr:rowOff>50799</xdr:rowOff>
    </xdr:from>
    <xdr:to>
      <xdr:col>36</xdr:col>
      <xdr:colOff>291353</xdr:colOff>
      <xdr:row>43</xdr:row>
      <xdr:rowOff>33618</xdr:rowOff>
    </xdr:to>
    <xdr:graphicFrame macro="">
      <xdr:nvGraphicFramePr>
        <xdr:cNvPr id="7" name="Chart 6">
          <a:extLst>
            <a:ext uri="{FF2B5EF4-FFF2-40B4-BE49-F238E27FC236}">
              <a16:creationId xmlns:a16="http://schemas.microsoft.com/office/drawing/2014/main" id="{79772E89-3763-6DDF-F891-C07C483A1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568325</xdr:colOff>
      <xdr:row>43</xdr:row>
      <xdr:rowOff>108883</xdr:rowOff>
    </xdr:from>
    <xdr:to>
      <xdr:col>38</xdr:col>
      <xdr:colOff>296210</xdr:colOff>
      <xdr:row>62</xdr:row>
      <xdr:rowOff>91702</xdr:rowOff>
    </xdr:to>
    <xdr:graphicFrame macro="">
      <xdr:nvGraphicFramePr>
        <xdr:cNvPr id="8" name="Chart 7">
          <a:extLst>
            <a:ext uri="{FF2B5EF4-FFF2-40B4-BE49-F238E27FC236}">
              <a16:creationId xmlns:a16="http://schemas.microsoft.com/office/drawing/2014/main" id="{18073FB3-385E-4D7B-9B60-FB5110B64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164913</xdr:colOff>
      <xdr:row>202</xdr:row>
      <xdr:rowOff>160057</xdr:rowOff>
    </xdr:from>
    <xdr:to>
      <xdr:col>31</xdr:col>
      <xdr:colOff>22412</xdr:colOff>
      <xdr:row>226</xdr:row>
      <xdr:rowOff>0</xdr:rowOff>
    </xdr:to>
    <xdr:graphicFrame macro="">
      <xdr:nvGraphicFramePr>
        <xdr:cNvPr id="9" name="Chart 8">
          <a:extLst>
            <a:ext uri="{FF2B5EF4-FFF2-40B4-BE49-F238E27FC236}">
              <a16:creationId xmlns:a16="http://schemas.microsoft.com/office/drawing/2014/main" id="{ABEA5210-3276-4322-B521-89D17C637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387350</xdr:colOff>
      <xdr:row>206</xdr:row>
      <xdr:rowOff>148851</xdr:rowOff>
    </xdr:from>
    <xdr:to>
      <xdr:col>24</xdr:col>
      <xdr:colOff>387350</xdr:colOff>
      <xdr:row>222</xdr:row>
      <xdr:rowOff>41648</xdr:rowOff>
    </xdr:to>
    <xdr:cxnSp macro="">
      <xdr:nvCxnSpPr>
        <xdr:cNvPr id="10" name="Straight Connector 9">
          <a:extLst>
            <a:ext uri="{FF2B5EF4-FFF2-40B4-BE49-F238E27FC236}">
              <a16:creationId xmlns:a16="http://schemas.microsoft.com/office/drawing/2014/main" id="{08372553-B632-8C5C-5793-771BB105D10A}"/>
            </a:ext>
          </a:extLst>
        </xdr:cNvPr>
        <xdr:cNvCxnSpPr/>
      </xdr:nvCxnSpPr>
      <xdr:spPr>
        <a:xfrm flipV="1">
          <a:off x="14529174" y="37083439"/>
          <a:ext cx="0" cy="2761503"/>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123265</xdr:colOff>
      <xdr:row>43</xdr:row>
      <xdr:rowOff>97677</xdr:rowOff>
    </xdr:from>
    <xdr:to>
      <xdr:col>28</xdr:col>
      <xdr:colOff>459442</xdr:colOff>
      <xdr:row>62</xdr:row>
      <xdr:rowOff>86846</xdr:rowOff>
    </xdr:to>
    <xdr:graphicFrame macro="">
      <xdr:nvGraphicFramePr>
        <xdr:cNvPr id="2" name="Chart 1">
          <a:extLst>
            <a:ext uri="{FF2B5EF4-FFF2-40B4-BE49-F238E27FC236}">
              <a16:creationId xmlns:a16="http://schemas.microsoft.com/office/drawing/2014/main" id="{DE5DB837-5768-46C0-A731-F98F0C91E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470647</xdr:colOff>
      <xdr:row>4</xdr:row>
      <xdr:rowOff>100853</xdr:rowOff>
    </xdr:from>
    <xdr:to>
      <xdr:col>44</xdr:col>
      <xdr:colOff>246529</xdr:colOff>
      <xdr:row>23</xdr:row>
      <xdr:rowOff>96090</xdr:rowOff>
    </xdr:to>
    <xdr:graphicFrame macro="">
      <xdr:nvGraphicFramePr>
        <xdr:cNvPr id="11" name="Chart 10">
          <a:extLst>
            <a:ext uri="{FF2B5EF4-FFF2-40B4-BE49-F238E27FC236}">
              <a16:creationId xmlns:a16="http://schemas.microsoft.com/office/drawing/2014/main" id="{953FCA48-A6B5-4EC8-89F4-79B8F2837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56029</xdr:colOff>
      <xdr:row>110</xdr:row>
      <xdr:rowOff>12326</xdr:rowOff>
    </xdr:from>
    <xdr:to>
      <xdr:col>33</xdr:col>
      <xdr:colOff>392206</xdr:colOff>
      <xdr:row>125</xdr:row>
      <xdr:rowOff>66114</xdr:rowOff>
    </xdr:to>
    <xdr:graphicFrame macro="">
      <xdr:nvGraphicFramePr>
        <xdr:cNvPr id="12" name="Chart 11">
          <a:extLst>
            <a:ext uri="{FF2B5EF4-FFF2-40B4-BE49-F238E27FC236}">
              <a16:creationId xmlns:a16="http://schemas.microsoft.com/office/drawing/2014/main" id="{8E4926DB-1CE3-41CD-EDE2-E3A168729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24</xdr:col>
      <xdr:colOff>352425</xdr:colOff>
      <xdr:row>3</xdr:row>
      <xdr:rowOff>122237</xdr:rowOff>
    </xdr:from>
    <xdr:to>
      <xdr:col>32</xdr:col>
      <xdr:colOff>47625</xdr:colOff>
      <xdr:row>18</xdr:row>
      <xdr:rowOff>160337</xdr:rowOff>
    </xdr:to>
    <xdr:graphicFrame macro="">
      <xdr:nvGraphicFramePr>
        <xdr:cNvPr id="2" name="Chart 1">
          <a:extLst>
            <a:ext uri="{FF2B5EF4-FFF2-40B4-BE49-F238E27FC236}">
              <a16:creationId xmlns:a16="http://schemas.microsoft.com/office/drawing/2014/main" id="{795A7E2D-1A3E-5BED-8E2D-7D2E10F8D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361950</xdr:colOff>
      <xdr:row>19</xdr:row>
      <xdr:rowOff>171450</xdr:rowOff>
    </xdr:from>
    <xdr:to>
      <xdr:col>32</xdr:col>
      <xdr:colOff>57150</xdr:colOff>
      <xdr:row>35</xdr:row>
      <xdr:rowOff>28575</xdr:rowOff>
    </xdr:to>
    <xdr:graphicFrame macro="">
      <xdr:nvGraphicFramePr>
        <xdr:cNvPr id="3" name="Chart 2">
          <a:extLst>
            <a:ext uri="{FF2B5EF4-FFF2-40B4-BE49-F238E27FC236}">
              <a16:creationId xmlns:a16="http://schemas.microsoft.com/office/drawing/2014/main" id="{99ACDE68-C759-42F7-B50D-46A4FDA4B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571500</xdr:colOff>
      <xdr:row>3</xdr:row>
      <xdr:rowOff>144462</xdr:rowOff>
    </xdr:from>
    <xdr:to>
      <xdr:col>56</xdr:col>
      <xdr:colOff>552450</xdr:colOff>
      <xdr:row>20</xdr:row>
      <xdr:rowOff>34925</xdr:rowOff>
    </xdr:to>
    <xdr:graphicFrame macro="">
      <xdr:nvGraphicFramePr>
        <xdr:cNvPr id="4" name="Chart 3">
          <a:extLst>
            <a:ext uri="{FF2B5EF4-FFF2-40B4-BE49-F238E27FC236}">
              <a16:creationId xmlns:a16="http://schemas.microsoft.com/office/drawing/2014/main" id="{CAFA95DC-C179-C1D8-5580-740E7C7FB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549275</xdr:colOff>
      <xdr:row>4</xdr:row>
      <xdr:rowOff>38100</xdr:rowOff>
    </xdr:from>
    <xdr:to>
      <xdr:col>64</xdr:col>
      <xdr:colOff>530225</xdr:colOff>
      <xdr:row>20</xdr:row>
      <xdr:rowOff>103188</xdr:rowOff>
    </xdr:to>
    <xdr:graphicFrame macro="">
      <xdr:nvGraphicFramePr>
        <xdr:cNvPr id="6" name="Chart 5">
          <a:extLst>
            <a:ext uri="{FF2B5EF4-FFF2-40B4-BE49-F238E27FC236}">
              <a16:creationId xmlns:a16="http://schemas.microsoft.com/office/drawing/2014/main" id="{5B8E930C-7019-498A-B479-4BE362958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9525</xdr:colOff>
      <xdr:row>6</xdr:row>
      <xdr:rowOff>66675</xdr:rowOff>
    </xdr:from>
    <xdr:to>
      <xdr:col>62</xdr:col>
      <xdr:colOff>9525</xdr:colOff>
      <xdr:row>18</xdr:row>
      <xdr:rowOff>34925</xdr:rowOff>
    </xdr:to>
    <xdr:cxnSp macro="">
      <xdr:nvCxnSpPr>
        <xdr:cNvPr id="8" name="Straight Connector 7">
          <a:extLst>
            <a:ext uri="{FF2B5EF4-FFF2-40B4-BE49-F238E27FC236}">
              <a16:creationId xmlns:a16="http://schemas.microsoft.com/office/drawing/2014/main" id="{9906C8F3-A21B-4E13-535A-168AA4475E90}"/>
            </a:ext>
          </a:extLst>
        </xdr:cNvPr>
        <xdr:cNvCxnSpPr/>
      </xdr:nvCxnSpPr>
      <xdr:spPr>
        <a:xfrm flipV="1">
          <a:off x="32375475" y="1152525"/>
          <a:ext cx="0" cy="213995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152400</xdr:colOff>
      <xdr:row>21</xdr:row>
      <xdr:rowOff>142875</xdr:rowOff>
    </xdr:from>
    <xdr:to>
      <xdr:col>56</xdr:col>
      <xdr:colOff>133350</xdr:colOff>
      <xdr:row>38</xdr:row>
      <xdr:rowOff>26988</xdr:rowOff>
    </xdr:to>
    <xdr:graphicFrame macro="">
      <xdr:nvGraphicFramePr>
        <xdr:cNvPr id="10" name="Chart 9">
          <a:extLst>
            <a:ext uri="{FF2B5EF4-FFF2-40B4-BE49-F238E27FC236}">
              <a16:creationId xmlns:a16="http://schemas.microsoft.com/office/drawing/2014/main" id="{1640DE1D-EA60-41EF-926A-D320341BC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444500</xdr:colOff>
      <xdr:row>21</xdr:row>
      <xdr:rowOff>133350</xdr:rowOff>
    </xdr:from>
    <xdr:to>
      <xdr:col>64</xdr:col>
      <xdr:colOff>425450</xdr:colOff>
      <xdr:row>38</xdr:row>
      <xdr:rowOff>17463</xdr:rowOff>
    </xdr:to>
    <xdr:graphicFrame macro="">
      <xdr:nvGraphicFramePr>
        <xdr:cNvPr id="11" name="Chart 10">
          <a:extLst>
            <a:ext uri="{FF2B5EF4-FFF2-40B4-BE49-F238E27FC236}">
              <a16:creationId xmlns:a16="http://schemas.microsoft.com/office/drawing/2014/main" id="{7F52CC73-9747-4C90-AF15-1847A71A6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466725</xdr:colOff>
      <xdr:row>39</xdr:row>
      <xdr:rowOff>9525</xdr:rowOff>
    </xdr:from>
    <xdr:to>
      <xdr:col>56</xdr:col>
      <xdr:colOff>447675</xdr:colOff>
      <xdr:row>55</xdr:row>
      <xdr:rowOff>74613</xdr:rowOff>
    </xdr:to>
    <xdr:graphicFrame macro="">
      <xdr:nvGraphicFramePr>
        <xdr:cNvPr id="13" name="Chart 12">
          <a:extLst>
            <a:ext uri="{FF2B5EF4-FFF2-40B4-BE49-F238E27FC236}">
              <a16:creationId xmlns:a16="http://schemas.microsoft.com/office/drawing/2014/main" id="{4EDF0EB9-3700-479C-84D6-F36159B9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57</xdr:col>
      <xdr:colOff>25400</xdr:colOff>
      <xdr:row>39</xdr:row>
      <xdr:rowOff>9525</xdr:rowOff>
    </xdr:from>
    <xdr:to>
      <xdr:col>65</xdr:col>
      <xdr:colOff>6350</xdr:colOff>
      <xdr:row>55</xdr:row>
      <xdr:rowOff>74613</xdr:rowOff>
    </xdr:to>
    <xdr:graphicFrame macro="">
      <xdr:nvGraphicFramePr>
        <xdr:cNvPr id="14" name="Chart 13">
          <a:extLst>
            <a:ext uri="{FF2B5EF4-FFF2-40B4-BE49-F238E27FC236}">
              <a16:creationId xmlns:a16="http://schemas.microsoft.com/office/drawing/2014/main" id="{40D2CEE8-3B5B-4072-BD88-7FD698398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473075</xdr:colOff>
      <xdr:row>55</xdr:row>
      <xdr:rowOff>149225</xdr:rowOff>
    </xdr:from>
    <xdr:to>
      <xdr:col>56</xdr:col>
      <xdr:colOff>454025</xdr:colOff>
      <xdr:row>72</xdr:row>
      <xdr:rowOff>36513</xdr:rowOff>
    </xdr:to>
    <xdr:graphicFrame macro="">
      <xdr:nvGraphicFramePr>
        <xdr:cNvPr id="16" name="Chart 15">
          <a:extLst>
            <a:ext uri="{FF2B5EF4-FFF2-40B4-BE49-F238E27FC236}">
              <a16:creationId xmlns:a16="http://schemas.microsoft.com/office/drawing/2014/main" id="{E73A5B5B-9036-428D-AA77-591FC0450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56</xdr:col>
      <xdr:colOff>339725</xdr:colOff>
      <xdr:row>56</xdr:row>
      <xdr:rowOff>38100</xdr:rowOff>
    </xdr:from>
    <xdr:to>
      <xdr:col>64</xdr:col>
      <xdr:colOff>320675</xdr:colOff>
      <xdr:row>72</xdr:row>
      <xdr:rowOff>103188</xdr:rowOff>
    </xdr:to>
    <xdr:graphicFrame macro="">
      <xdr:nvGraphicFramePr>
        <xdr:cNvPr id="17" name="Chart 16">
          <a:extLst>
            <a:ext uri="{FF2B5EF4-FFF2-40B4-BE49-F238E27FC236}">
              <a16:creationId xmlns:a16="http://schemas.microsoft.com/office/drawing/2014/main" id="{A673D527-0DEA-4DA0-A284-2D85428D9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56</xdr:col>
      <xdr:colOff>316940</xdr:colOff>
      <xdr:row>73</xdr:row>
      <xdr:rowOff>75266</xdr:rowOff>
    </xdr:from>
    <xdr:to>
      <xdr:col>64</xdr:col>
      <xdr:colOff>294715</xdr:colOff>
      <xdr:row>89</xdr:row>
      <xdr:rowOff>140354</xdr:rowOff>
    </xdr:to>
    <xdr:graphicFrame macro="">
      <xdr:nvGraphicFramePr>
        <xdr:cNvPr id="5" name="Chart 4">
          <a:extLst>
            <a:ext uri="{FF2B5EF4-FFF2-40B4-BE49-F238E27FC236}">
              <a16:creationId xmlns:a16="http://schemas.microsoft.com/office/drawing/2014/main" id="{CAFC28D2-C5F7-46D2-AA7F-E1B627F65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61</xdr:col>
      <xdr:colOff>601942</xdr:colOff>
      <xdr:row>76</xdr:row>
      <xdr:rowOff>8031</xdr:rowOff>
    </xdr:from>
    <xdr:to>
      <xdr:col>61</xdr:col>
      <xdr:colOff>601942</xdr:colOff>
      <xdr:row>87</xdr:row>
      <xdr:rowOff>158750</xdr:rowOff>
    </xdr:to>
    <xdr:cxnSp macro="">
      <xdr:nvCxnSpPr>
        <xdr:cNvPr id="7" name="Straight Connector 6">
          <a:extLst>
            <a:ext uri="{FF2B5EF4-FFF2-40B4-BE49-F238E27FC236}">
              <a16:creationId xmlns:a16="http://schemas.microsoft.com/office/drawing/2014/main" id="{DBF4A3B0-DD3C-4B8D-A9C8-48512DE24889}"/>
            </a:ext>
          </a:extLst>
        </xdr:cNvPr>
        <xdr:cNvCxnSpPr/>
      </xdr:nvCxnSpPr>
      <xdr:spPr>
        <a:xfrm flipV="1">
          <a:off x="33367942" y="13634384"/>
          <a:ext cx="0" cy="212295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108884</xdr:colOff>
      <xdr:row>73</xdr:row>
      <xdr:rowOff>22411</xdr:rowOff>
    </xdr:from>
    <xdr:to>
      <xdr:col>56</xdr:col>
      <xdr:colOff>96184</xdr:colOff>
      <xdr:row>89</xdr:row>
      <xdr:rowOff>90674</xdr:rowOff>
    </xdr:to>
    <xdr:graphicFrame macro="">
      <xdr:nvGraphicFramePr>
        <xdr:cNvPr id="12" name="Chart 11">
          <a:extLst>
            <a:ext uri="{FF2B5EF4-FFF2-40B4-BE49-F238E27FC236}">
              <a16:creationId xmlns:a16="http://schemas.microsoft.com/office/drawing/2014/main" id="{B837670A-8B69-4230-9786-BEACF968D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65</xdr:col>
      <xdr:colOff>593911</xdr:colOff>
      <xdr:row>39</xdr:row>
      <xdr:rowOff>44823</xdr:rowOff>
    </xdr:from>
    <xdr:to>
      <xdr:col>73</xdr:col>
      <xdr:colOff>571687</xdr:colOff>
      <xdr:row>55</xdr:row>
      <xdr:rowOff>109911</xdr:rowOff>
    </xdr:to>
    <xdr:graphicFrame macro="">
      <xdr:nvGraphicFramePr>
        <xdr:cNvPr id="15" name="Chart 14">
          <a:extLst>
            <a:ext uri="{FF2B5EF4-FFF2-40B4-BE49-F238E27FC236}">
              <a16:creationId xmlns:a16="http://schemas.microsoft.com/office/drawing/2014/main" id="{9066064A-088F-4FEC-A070-CC575CA86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358588</xdr:colOff>
      <xdr:row>36</xdr:row>
      <xdr:rowOff>0</xdr:rowOff>
    </xdr:from>
    <xdr:to>
      <xdr:col>32</xdr:col>
      <xdr:colOff>50613</xdr:colOff>
      <xdr:row>51</xdr:row>
      <xdr:rowOff>30069</xdr:rowOff>
    </xdr:to>
    <xdr:graphicFrame macro="">
      <xdr:nvGraphicFramePr>
        <xdr:cNvPr id="9" name="Chart 8">
          <a:extLst>
            <a:ext uri="{FF2B5EF4-FFF2-40B4-BE49-F238E27FC236}">
              <a16:creationId xmlns:a16="http://schemas.microsoft.com/office/drawing/2014/main" id="{B3B85912-1A20-42D6-BB05-3236646E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1</cdr:x>
      <cdr:y>0.27716</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9906C8F3-A21B-4E13-535A-168AA4475E90}"/>
            </a:ext>
          </a:extLst>
        </cdr:cNvPr>
        <cdr:cNvCxnSpPr/>
      </cdr:nvCxnSpPr>
      <cdr:spPr>
        <a:xfrm xmlns:a="http://schemas.openxmlformats.org/drawingml/2006/main" flipV="1">
          <a:off x="33428268" y="1190065"/>
          <a:ext cx="0" cy="2122954"/>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1</cdr:x>
      <cdr:y>0.27716</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9906C8F3-A21B-4E13-535A-168AA4475E90}"/>
            </a:ext>
          </a:extLst>
        </cdr:cNvPr>
        <cdr:cNvCxnSpPr/>
      </cdr:nvCxnSpPr>
      <cdr:spPr>
        <a:xfrm xmlns:a="http://schemas.openxmlformats.org/drawingml/2006/main" flipV="1">
          <a:off x="33428268" y="1190065"/>
          <a:ext cx="0" cy="2122954"/>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0914ABE8-0988-C233-945C-C43F339EB1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0.00391</cdr:x>
      <cdr:y>0.00539</cdr:y>
    </cdr:from>
    <cdr:to>
      <cdr:x>1</cdr:x>
      <cdr:y>0.08748</cdr:y>
    </cdr:to>
    <cdr:sp macro="" textlink="">
      <cdr:nvSpPr>
        <cdr:cNvPr id="2" name="TextBox 1">
          <a:extLst xmlns:a="http://schemas.openxmlformats.org/drawingml/2006/main">
            <a:ext uri="{FF2B5EF4-FFF2-40B4-BE49-F238E27FC236}">
              <a16:creationId xmlns:a16="http://schemas.microsoft.com/office/drawing/2014/main" id="{E93B2E82-34A1-53D2-7221-8BBEB1A06811}"/>
            </a:ext>
          </a:extLst>
        </cdr:cNvPr>
        <cdr:cNvSpPr txBox="1"/>
      </cdr:nvSpPr>
      <cdr:spPr>
        <a:xfrm xmlns:a="http://schemas.openxmlformats.org/drawingml/2006/main">
          <a:off x="32955" y="36261"/>
          <a:ext cx="8395227" cy="55255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and household debt servicing costs</a:t>
          </a:r>
        </a:p>
      </cdr:txBody>
    </cdr:sp>
  </cdr:relSizeAnchor>
  <cdr:relSizeAnchor xmlns:cdr="http://schemas.openxmlformats.org/drawingml/2006/chartDrawing">
    <cdr:from>
      <cdr:x>0.00256</cdr:x>
      <cdr:y>0.95197</cdr:y>
    </cdr:from>
    <cdr:to>
      <cdr:x>0.83151</cdr:x>
      <cdr:y>1</cdr:y>
    </cdr:to>
    <cdr:sp macro="" textlink="">
      <cdr:nvSpPr>
        <cdr:cNvPr id="3" name="Rectangle 2">
          <a:extLst xmlns:a="http://schemas.openxmlformats.org/drawingml/2006/main">
            <a:ext uri="{FF2B5EF4-FFF2-40B4-BE49-F238E27FC236}">
              <a16:creationId xmlns:a16="http://schemas.microsoft.com/office/drawing/2014/main" id="{C5C83551-FA7A-F340-A5EE-AC3500D2B816}"/>
            </a:ext>
          </a:extLst>
        </cdr:cNvPr>
        <cdr:cNvSpPr/>
      </cdr:nvSpPr>
      <cdr:spPr>
        <a:xfrm xmlns:a="http://schemas.openxmlformats.org/drawingml/2006/main">
          <a:off x="21566" y="6407726"/>
          <a:ext cx="6986525" cy="32327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modelling using Haver Analytics and UK Finance</a:t>
          </a:r>
        </a:p>
      </cdr:txBody>
    </cdr:sp>
  </cdr:relSizeAnchor>
  <cdr:relSizeAnchor xmlns:cdr="http://schemas.openxmlformats.org/drawingml/2006/chartDrawing">
    <cdr:from>
      <cdr:x>0.6863</cdr:x>
      <cdr:y>0.18868</cdr:y>
    </cdr:from>
    <cdr:to>
      <cdr:x>0.68655</cdr:x>
      <cdr:y>0.87223</cdr:y>
    </cdr:to>
    <cdr:cxnSp macro="">
      <cdr:nvCxnSpPr>
        <cdr:cNvPr id="4" name="Straight Connector 3">
          <a:extLst xmlns:a="http://schemas.openxmlformats.org/drawingml/2006/main">
            <a:ext uri="{FF2B5EF4-FFF2-40B4-BE49-F238E27FC236}">
              <a16:creationId xmlns:a16="http://schemas.microsoft.com/office/drawing/2014/main" id="{0CE27037-8E57-5B82-79EF-80AC364381AF}"/>
            </a:ext>
          </a:extLst>
        </cdr:cNvPr>
        <cdr:cNvCxnSpPr/>
      </cdr:nvCxnSpPr>
      <cdr:spPr>
        <a:xfrm xmlns:a="http://schemas.openxmlformats.org/drawingml/2006/main">
          <a:off x="5784273" y="1270000"/>
          <a:ext cx="2112" cy="4600976"/>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0.7409</cdr:x>
      <cdr:y>0.53184</cdr:y>
    </cdr:from>
    <cdr:to>
      <cdr:x>0.87123</cdr:x>
      <cdr:y>0.59177</cdr:y>
    </cdr:to>
    <cdr:sp macro="" textlink="">
      <cdr:nvSpPr>
        <cdr:cNvPr id="5" name="TextBox 4">
          <a:extLst xmlns:a="http://schemas.openxmlformats.org/drawingml/2006/main">
            <a:ext uri="{FF2B5EF4-FFF2-40B4-BE49-F238E27FC236}">
              <a16:creationId xmlns:a16="http://schemas.microsoft.com/office/drawing/2014/main" id="{00B8670B-39F0-07F4-1516-97F50FB87811}"/>
            </a:ext>
          </a:extLst>
        </cdr:cNvPr>
        <cdr:cNvSpPr txBox="1"/>
      </cdr:nvSpPr>
      <cdr:spPr>
        <a:xfrm xmlns:a="http://schemas.openxmlformats.org/drawingml/2006/main">
          <a:off x="6244450" y="3579809"/>
          <a:ext cx="1098458" cy="4033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0.07789</cdr:y>
    </cdr:from>
    <cdr:to>
      <cdr:x>0.70478</cdr:x>
      <cdr:y>0.16124</cdr:y>
    </cdr:to>
    <cdr:sp macro="" textlink="">
      <cdr:nvSpPr>
        <cdr:cNvPr id="6" name="TextBox 5">
          <a:extLst xmlns:a="http://schemas.openxmlformats.org/drawingml/2006/main">
            <a:ext uri="{FF2B5EF4-FFF2-40B4-BE49-F238E27FC236}">
              <a16:creationId xmlns:a16="http://schemas.microsoft.com/office/drawing/2014/main" id="{4211E4DA-875C-5F9C-854B-25F7FA6BBB9C}"/>
            </a:ext>
          </a:extLst>
        </cdr:cNvPr>
        <cdr:cNvSpPr txBox="1"/>
      </cdr:nvSpPr>
      <cdr:spPr>
        <a:xfrm xmlns:a="http://schemas.openxmlformats.org/drawingml/2006/main">
          <a:off x="0" y="524309"/>
          <a:ext cx="5940035" cy="5609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0.63151</cdr:x>
      <cdr:y>0.08645</cdr:y>
    </cdr:from>
    <cdr:to>
      <cdr:x>0.99315</cdr:x>
      <cdr:y>0.16979</cdr:y>
    </cdr:to>
    <cdr:sp macro="" textlink="">
      <cdr:nvSpPr>
        <cdr:cNvPr id="7" name="TextBox 1">
          <a:extLst xmlns:a="http://schemas.openxmlformats.org/drawingml/2006/main">
            <a:ext uri="{FF2B5EF4-FFF2-40B4-BE49-F238E27FC236}">
              <a16:creationId xmlns:a16="http://schemas.microsoft.com/office/drawing/2014/main" id="{47EC6BC6-C0EF-47CC-A859-A887D8C5B67B}"/>
            </a:ext>
          </a:extLst>
        </cdr:cNvPr>
        <cdr:cNvSpPr txBox="1"/>
      </cdr:nvSpPr>
      <cdr:spPr>
        <a:xfrm xmlns:a="http://schemas.openxmlformats.org/drawingml/2006/main">
          <a:off x="5322455" y="581892"/>
          <a:ext cx="3048000" cy="5609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as a % of disposable income</a:t>
          </a:r>
        </a:p>
      </cdr:txBody>
    </cdr:sp>
  </cdr:relSizeAnchor>
  <cdr:relSizeAnchor xmlns:cdr="http://schemas.openxmlformats.org/drawingml/2006/chartDrawing">
    <cdr:from>
      <cdr:x>0.07178</cdr:x>
      <cdr:y>0.27858</cdr:y>
    </cdr:from>
    <cdr:to>
      <cdr:x>0.50822</cdr:x>
      <cdr:y>0.39796</cdr:y>
    </cdr:to>
    <cdr:sp macro="" textlink="">
      <cdr:nvSpPr>
        <cdr:cNvPr id="10" name="TextBox 1">
          <a:extLst xmlns:a="http://schemas.openxmlformats.org/drawingml/2006/main">
            <a:ext uri="{FF2B5EF4-FFF2-40B4-BE49-F238E27FC236}">
              <a16:creationId xmlns:a16="http://schemas.microsoft.com/office/drawing/2014/main" id="{7E129710-DE65-3007-88F4-3E9B3AE370E2}"/>
            </a:ext>
          </a:extLst>
        </cdr:cNvPr>
        <cdr:cNvSpPr txBox="1"/>
      </cdr:nvSpPr>
      <cdr:spPr>
        <a:xfrm xmlns:a="http://schemas.openxmlformats.org/drawingml/2006/main">
          <a:off x="604993" y="1878348"/>
          <a:ext cx="3678396" cy="80492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rPr>
            <a:t>*arrears</a:t>
          </a:r>
          <a:r>
            <a:rPr lang="en-GB" sz="1800" baseline="0">
              <a:solidFill>
                <a:srgbClr val="495057"/>
              </a:solidFill>
              <a:latin typeface="Segoe UI" panose="020B0502040204020203" pitchFamily="34" charset="0"/>
            </a:rPr>
            <a:t> of over 2.5% of balance</a:t>
          </a:r>
          <a:endParaRPr lang="en-GB" sz="1800">
            <a:solidFill>
              <a:srgbClr val="495057"/>
            </a:solidFill>
            <a:latin typeface="Segoe UI" panose="020B0502040204020203"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19</xdr:col>
      <xdr:colOff>89647</xdr:colOff>
      <xdr:row>0</xdr:row>
      <xdr:rowOff>28574</xdr:rowOff>
    </xdr:from>
    <xdr:to>
      <xdr:col>27</xdr:col>
      <xdr:colOff>523501</xdr:colOff>
      <xdr:row>15</xdr:row>
      <xdr:rowOff>11205</xdr:rowOff>
    </xdr:to>
    <xdr:graphicFrame macro="">
      <xdr:nvGraphicFramePr>
        <xdr:cNvPr id="2" name="Chart 1">
          <a:extLst>
            <a:ext uri="{FF2B5EF4-FFF2-40B4-BE49-F238E27FC236}">
              <a16:creationId xmlns:a16="http://schemas.microsoft.com/office/drawing/2014/main" id="{B9DF0EFF-BBB8-CD4C-F487-903C7AAAA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61819</xdr:colOff>
      <xdr:row>15</xdr:row>
      <xdr:rowOff>78253</xdr:rowOff>
    </xdr:from>
    <xdr:to>
      <xdr:col>27</xdr:col>
      <xdr:colOff>534707</xdr:colOff>
      <xdr:row>29</xdr:row>
      <xdr:rowOff>140819</xdr:rowOff>
    </xdr:to>
    <xdr:graphicFrame macro="">
      <xdr:nvGraphicFramePr>
        <xdr:cNvPr id="3" name="Chart 2">
          <a:extLst>
            <a:ext uri="{FF2B5EF4-FFF2-40B4-BE49-F238E27FC236}">
              <a16:creationId xmlns:a16="http://schemas.microsoft.com/office/drawing/2014/main" id="{114EEB36-78A4-4706-8562-8AF32D417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67048</xdr:colOff>
      <xdr:row>30</xdr:row>
      <xdr:rowOff>36793</xdr:rowOff>
    </xdr:from>
    <xdr:to>
      <xdr:col>27</xdr:col>
      <xdr:colOff>552263</xdr:colOff>
      <xdr:row>45</xdr:row>
      <xdr:rowOff>56030</xdr:rowOff>
    </xdr:to>
    <xdr:graphicFrame macro="">
      <xdr:nvGraphicFramePr>
        <xdr:cNvPr id="4" name="Chart 3">
          <a:extLst>
            <a:ext uri="{FF2B5EF4-FFF2-40B4-BE49-F238E27FC236}">
              <a16:creationId xmlns:a16="http://schemas.microsoft.com/office/drawing/2014/main" id="{9A37C0B5-A125-40B3-A4AF-AE67C3233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467472</xdr:colOff>
      <xdr:row>35</xdr:row>
      <xdr:rowOff>140821</xdr:rowOff>
    </xdr:from>
    <xdr:to>
      <xdr:col>54</xdr:col>
      <xdr:colOff>324971</xdr:colOff>
      <xdr:row>52</xdr:row>
      <xdr:rowOff>100853</xdr:rowOff>
    </xdr:to>
    <xdr:graphicFrame macro="">
      <xdr:nvGraphicFramePr>
        <xdr:cNvPr id="5" name="Chart 4">
          <a:extLst>
            <a:ext uri="{FF2B5EF4-FFF2-40B4-BE49-F238E27FC236}">
              <a16:creationId xmlns:a16="http://schemas.microsoft.com/office/drawing/2014/main" id="{C77265CC-AD9C-4E4E-8453-3BF0E1580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446555</xdr:colOff>
      <xdr:row>18</xdr:row>
      <xdr:rowOff>27082</xdr:rowOff>
    </xdr:from>
    <xdr:to>
      <xdr:col>54</xdr:col>
      <xdr:colOff>313765</xdr:colOff>
      <xdr:row>35</xdr:row>
      <xdr:rowOff>56030</xdr:rowOff>
    </xdr:to>
    <xdr:graphicFrame macro="">
      <xdr:nvGraphicFramePr>
        <xdr:cNvPr id="6" name="Chart 5">
          <a:extLst>
            <a:ext uri="{FF2B5EF4-FFF2-40B4-BE49-F238E27FC236}">
              <a16:creationId xmlns:a16="http://schemas.microsoft.com/office/drawing/2014/main" id="{1050CC2D-01CC-412B-8165-F4D7E93B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428997</xdr:colOff>
      <xdr:row>0</xdr:row>
      <xdr:rowOff>36793</xdr:rowOff>
    </xdr:from>
    <xdr:to>
      <xdr:col>54</xdr:col>
      <xdr:colOff>302559</xdr:colOff>
      <xdr:row>17</xdr:row>
      <xdr:rowOff>123265</xdr:rowOff>
    </xdr:to>
    <xdr:graphicFrame macro="">
      <xdr:nvGraphicFramePr>
        <xdr:cNvPr id="7" name="Chart 6">
          <a:extLst>
            <a:ext uri="{FF2B5EF4-FFF2-40B4-BE49-F238E27FC236}">
              <a16:creationId xmlns:a16="http://schemas.microsoft.com/office/drawing/2014/main" id="{0D6A3297-7474-46E6-8FE3-93ECC2E92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33617</xdr:colOff>
      <xdr:row>71</xdr:row>
      <xdr:rowOff>76387</xdr:rowOff>
    </xdr:from>
    <xdr:to>
      <xdr:col>32</xdr:col>
      <xdr:colOff>571499</xdr:colOff>
      <xdr:row>86</xdr:row>
      <xdr:rowOff>133350</xdr:rowOff>
    </xdr:to>
    <xdr:graphicFrame macro="">
      <xdr:nvGraphicFramePr>
        <xdr:cNvPr id="8" name="Chart 7">
          <a:extLst>
            <a:ext uri="{FF2B5EF4-FFF2-40B4-BE49-F238E27FC236}">
              <a16:creationId xmlns:a16="http://schemas.microsoft.com/office/drawing/2014/main" id="{63B9F238-4545-EA35-5604-9E62567F9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0</xdr:colOff>
      <xdr:row>71</xdr:row>
      <xdr:rowOff>134471</xdr:rowOff>
    </xdr:from>
    <xdr:to>
      <xdr:col>41</xdr:col>
      <xdr:colOff>275290</xdr:colOff>
      <xdr:row>87</xdr:row>
      <xdr:rowOff>12140</xdr:rowOff>
    </xdr:to>
    <xdr:graphicFrame macro="">
      <xdr:nvGraphicFramePr>
        <xdr:cNvPr id="10" name="Chart 9">
          <a:extLst>
            <a:ext uri="{FF2B5EF4-FFF2-40B4-BE49-F238E27FC236}">
              <a16:creationId xmlns:a16="http://schemas.microsoft.com/office/drawing/2014/main" id="{63E9362F-D0FA-4041-8600-53A0E5066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23</xdr:col>
      <xdr:colOff>161925</xdr:colOff>
      <xdr:row>6</xdr:row>
      <xdr:rowOff>49212</xdr:rowOff>
    </xdr:from>
    <xdr:to>
      <xdr:col>31</xdr:col>
      <xdr:colOff>276225</xdr:colOff>
      <xdr:row>22</xdr:row>
      <xdr:rowOff>111125</xdr:rowOff>
    </xdr:to>
    <xdr:graphicFrame macro="">
      <xdr:nvGraphicFramePr>
        <xdr:cNvPr id="5" name="Chart 4">
          <a:extLst>
            <a:ext uri="{FF2B5EF4-FFF2-40B4-BE49-F238E27FC236}">
              <a16:creationId xmlns:a16="http://schemas.microsoft.com/office/drawing/2014/main" id="{534687A4-6CFD-66DD-80AD-6C3F7FF82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558800</xdr:colOff>
      <xdr:row>150</xdr:row>
      <xdr:rowOff>19050</xdr:rowOff>
    </xdr:from>
    <xdr:to>
      <xdr:col>9</xdr:col>
      <xdr:colOff>568325</xdr:colOff>
      <xdr:row>166</xdr:row>
      <xdr:rowOff>84138</xdr:rowOff>
    </xdr:to>
    <xdr:graphicFrame macro="">
      <xdr:nvGraphicFramePr>
        <xdr:cNvPr id="6" name="Chart 5">
          <a:extLst>
            <a:ext uri="{FF2B5EF4-FFF2-40B4-BE49-F238E27FC236}">
              <a16:creationId xmlns:a16="http://schemas.microsoft.com/office/drawing/2014/main" id="{AE811523-6ABC-4858-B639-CF7A704CE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173037</xdr:colOff>
      <xdr:row>23</xdr:row>
      <xdr:rowOff>106361</xdr:rowOff>
    </xdr:from>
    <xdr:to>
      <xdr:col>31</xdr:col>
      <xdr:colOff>377825</xdr:colOff>
      <xdr:row>39</xdr:row>
      <xdr:rowOff>171450</xdr:rowOff>
    </xdr:to>
    <xdr:graphicFrame macro="">
      <xdr:nvGraphicFramePr>
        <xdr:cNvPr id="8" name="Chart 7">
          <a:extLst>
            <a:ext uri="{FF2B5EF4-FFF2-40B4-BE49-F238E27FC236}">
              <a16:creationId xmlns:a16="http://schemas.microsoft.com/office/drawing/2014/main" id="{D464EAB8-3AD2-EECA-572E-ECB12CF40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539750</xdr:colOff>
      <xdr:row>6</xdr:row>
      <xdr:rowOff>19050</xdr:rowOff>
    </xdr:from>
    <xdr:to>
      <xdr:col>40</xdr:col>
      <xdr:colOff>44450</xdr:colOff>
      <xdr:row>22</xdr:row>
      <xdr:rowOff>87313</xdr:rowOff>
    </xdr:to>
    <xdr:graphicFrame macro="">
      <xdr:nvGraphicFramePr>
        <xdr:cNvPr id="9" name="Chart 8">
          <a:extLst>
            <a:ext uri="{FF2B5EF4-FFF2-40B4-BE49-F238E27FC236}">
              <a16:creationId xmlns:a16="http://schemas.microsoft.com/office/drawing/2014/main" id="{94CD0344-18B0-414D-8FA9-DD7D22CF6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558800</xdr:colOff>
      <xdr:row>23</xdr:row>
      <xdr:rowOff>82550</xdr:rowOff>
    </xdr:from>
    <xdr:to>
      <xdr:col>40</xdr:col>
      <xdr:colOff>150813</xdr:colOff>
      <xdr:row>39</xdr:row>
      <xdr:rowOff>150814</xdr:rowOff>
    </xdr:to>
    <xdr:graphicFrame macro="">
      <xdr:nvGraphicFramePr>
        <xdr:cNvPr id="10" name="Chart 9">
          <a:extLst>
            <a:ext uri="{FF2B5EF4-FFF2-40B4-BE49-F238E27FC236}">
              <a16:creationId xmlns:a16="http://schemas.microsoft.com/office/drawing/2014/main" id="{34E643EB-4168-4CF7-A859-5AF95C456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158750</xdr:colOff>
      <xdr:row>150</xdr:row>
      <xdr:rowOff>15875</xdr:rowOff>
    </xdr:from>
    <xdr:to>
      <xdr:col>22</xdr:col>
      <xdr:colOff>19050</xdr:colOff>
      <xdr:row>166</xdr:row>
      <xdr:rowOff>84138</xdr:rowOff>
    </xdr:to>
    <xdr:graphicFrame macro="">
      <xdr:nvGraphicFramePr>
        <xdr:cNvPr id="11" name="Chart 10">
          <a:extLst>
            <a:ext uri="{FF2B5EF4-FFF2-40B4-BE49-F238E27FC236}">
              <a16:creationId xmlns:a16="http://schemas.microsoft.com/office/drawing/2014/main" id="{4DC22D9C-C89A-4BB2-9C59-F559C6627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0.73282</cdr:x>
      <cdr:y>0.14102</cdr:y>
    </cdr:from>
    <cdr:to>
      <cdr:x>0.73288</cdr:x>
      <cdr:y>0.87577</cdr:y>
    </cdr:to>
    <cdr:cxnSp macro="">
      <cdr:nvCxnSpPr>
        <cdr:cNvPr id="3" name="Straight Connector 2">
          <a:extLst xmlns:a="http://schemas.openxmlformats.org/drawingml/2006/main">
            <a:ext uri="{FF2B5EF4-FFF2-40B4-BE49-F238E27FC236}">
              <a16:creationId xmlns:a16="http://schemas.microsoft.com/office/drawing/2014/main" id="{6C5EE648-2F9F-AB7F-B5E0-0328594DDF40}"/>
            </a:ext>
          </a:extLst>
        </cdr:cNvPr>
        <cdr:cNvCxnSpPr/>
      </cdr:nvCxnSpPr>
      <cdr:spPr>
        <a:xfrm xmlns:a="http://schemas.openxmlformats.org/drawingml/2006/main" flipH="1" flipV="1">
          <a:off x="3657600" y="417513"/>
          <a:ext cx="262" cy="2175374"/>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0.31271</cdr:x>
      <cdr:y>0.13781</cdr:y>
    </cdr:from>
    <cdr:to>
      <cdr:x>0.31277</cdr:x>
      <cdr:y>0.87256</cdr:y>
    </cdr:to>
    <cdr:cxnSp macro="">
      <cdr:nvCxnSpPr>
        <cdr:cNvPr id="3" name="Straight Connector 2">
          <a:extLst xmlns:a="http://schemas.openxmlformats.org/drawingml/2006/main">
            <a:ext uri="{FF2B5EF4-FFF2-40B4-BE49-F238E27FC236}">
              <a16:creationId xmlns:a16="http://schemas.microsoft.com/office/drawing/2014/main" id="{6C5EE648-2F9F-AB7F-B5E0-0328594DDF40}"/>
            </a:ext>
          </a:extLst>
        </cdr:cNvPr>
        <cdr:cNvCxnSpPr/>
      </cdr:nvCxnSpPr>
      <cdr:spPr>
        <a:xfrm xmlns:a="http://schemas.openxmlformats.org/drawingml/2006/main" flipH="1" flipV="1">
          <a:off x="1559751" y="408439"/>
          <a:ext cx="299" cy="2177698"/>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0.69791</cdr:x>
      <cdr:y>0.16176</cdr:y>
    </cdr:from>
    <cdr:to>
      <cdr:x>0.69797</cdr:x>
      <cdr:y>0.89572</cdr:y>
    </cdr:to>
    <cdr:cxnSp macro="">
      <cdr:nvCxnSpPr>
        <cdr:cNvPr id="3" name="Straight Connector 2">
          <a:extLst xmlns:a="http://schemas.openxmlformats.org/drawingml/2006/main">
            <a:ext uri="{FF2B5EF4-FFF2-40B4-BE49-F238E27FC236}">
              <a16:creationId xmlns:a16="http://schemas.microsoft.com/office/drawing/2014/main" id="{7A6D5A88-E2E9-2155-19C5-BE75DD2298A3}"/>
            </a:ext>
          </a:extLst>
        </cdr:cNvPr>
        <cdr:cNvCxnSpPr/>
      </cdr:nvCxnSpPr>
      <cdr:spPr>
        <a:xfrm xmlns:a="http://schemas.openxmlformats.org/drawingml/2006/main" flipH="1" flipV="1">
          <a:off x="3546475" y="479425"/>
          <a:ext cx="299" cy="2175366"/>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0.43702</cdr:x>
      <cdr:y>0.12815</cdr:y>
    </cdr:from>
    <cdr:to>
      <cdr:x>0.43708</cdr:x>
      <cdr:y>0.8629</cdr:y>
    </cdr:to>
    <cdr:cxnSp macro="">
      <cdr:nvCxnSpPr>
        <cdr:cNvPr id="3" name="Straight Connector 2">
          <a:extLst xmlns:a="http://schemas.openxmlformats.org/drawingml/2006/main">
            <a:ext uri="{FF2B5EF4-FFF2-40B4-BE49-F238E27FC236}">
              <a16:creationId xmlns:a16="http://schemas.microsoft.com/office/drawing/2014/main" id="{6C5EE648-2F9F-AB7F-B5E0-0328594DDF40}"/>
            </a:ext>
          </a:extLst>
        </cdr:cNvPr>
        <cdr:cNvCxnSpPr/>
      </cdr:nvCxnSpPr>
      <cdr:spPr>
        <a:xfrm xmlns:a="http://schemas.openxmlformats.org/drawingml/2006/main" flipH="1" flipV="1">
          <a:off x="2181203" y="379416"/>
          <a:ext cx="299" cy="2175366"/>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0.42102</cdr:x>
      <cdr:y>0.16515</cdr:y>
    </cdr:from>
    <cdr:to>
      <cdr:x>0.42108</cdr:x>
      <cdr:y>0.8999</cdr:y>
    </cdr:to>
    <cdr:cxnSp macro="">
      <cdr:nvCxnSpPr>
        <cdr:cNvPr id="2" name="Straight Connector 1">
          <a:extLst xmlns:a="http://schemas.openxmlformats.org/drawingml/2006/main">
            <a:ext uri="{FF2B5EF4-FFF2-40B4-BE49-F238E27FC236}">
              <a16:creationId xmlns:a16="http://schemas.microsoft.com/office/drawing/2014/main" id="{47F504A2-375E-F4DD-6365-14B09BC32EF2}"/>
            </a:ext>
          </a:extLst>
        </cdr:cNvPr>
        <cdr:cNvCxnSpPr/>
      </cdr:nvCxnSpPr>
      <cdr:spPr>
        <a:xfrm xmlns:a="http://schemas.openxmlformats.org/drawingml/2006/main" flipH="1" flipV="1">
          <a:off x="2136775" y="488950"/>
          <a:ext cx="299" cy="2175366"/>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c:userShapes xmlns:c="http://schemas.openxmlformats.org/drawingml/2006/chart">
  <cdr:relSizeAnchor xmlns:cdr="http://schemas.openxmlformats.org/drawingml/2006/chartDrawing">
    <cdr:from>
      <cdr:x>0.31271</cdr:x>
      <cdr:y>0.13781</cdr:y>
    </cdr:from>
    <cdr:to>
      <cdr:x>0.31277</cdr:x>
      <cdr:y>0.87256</cdr:y>
    </cdr:to>
    <cdr:cxnSp macro="">
      <cdr:nvCxnSpPr>
        <cdr:cNvPr id="3" name="Straight Connector 2">
          <a:extLst xmlns:a="http://schemas.openxmlformats.org/drawingml/2006/main">
            <a:ext uri="{FF2B5EF4-FFF2-40B4-BE49-F238E27FC236}">
              <a16:creationId xmlns:a16="http://schemas.microsoft.com/office/drawing/2014/main" id="{6C5EE648-2F9F-AB7F-B5E0-0328594DDF40}"/>
            </a:ext>
          </a:extLst>
        </cdr:cNvPr>
        <cdr:cNvCxnSpPr/>
      </cdr:nvCxnSpPr>
      <cdr:spPr>
        <a:xfrm xmlns:a="http://schemas.openxmlformats.org/drawingml/2006/main" flipH="1" flipV="1">
          <a:off x="1559751" y="408439"/>
          <a:ext cx="299" cy="2177698"/>
        </a:xfrm>
        <a:prstGeom xmlns:a="http://schemas.openxmlformats.org/drawingml/2006/main" prst="line">
          <a:avLst/>
        </a:prstGeom>
        <a:ln xmlns:a="http://schemas.openxmlformats.org/drawingml/2006/main">
          <a:solidFill>
            <a:sysClr val="windowText" lastClr="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4.xml><?xml version="1.0" encoding="utf-8"?>
<xdr:wsDr xmlns:xdr="http://schemas.openxmlformats.org/drawingml/2006/spreadsheetDrawing" xmlns:a="http://schemas.openxmlformats.org/drawingml/2006/main">
  <xdr:twoCellAnchor>
    <xdr:from>
      <xdr:col>51</xdr:col>
      <xdr:colOff>228600</xdr:colOff>
      <xdr:row>108</xdr:row>
      <xdr:rowOff>82550</xdr:rowOff>
    </xdr:from>
    <xdr:to>
      <xdr:col>58</xdr:col>
      <xdr:colOff>533400</xdr:colOff>
      <xdr:row>123</xdr:row>
      <xdr:rowOff>63500</xdr:rowOff>
    </xdr:to>
    <xdr:graphicFrame macro="">
      <xdr:nvGraphicFramePr>
        <xdr:cNvPr id="3" name="Chart 2">
          <a:extLst>
            <a:ext uri="{FF2B5EF4-FFF2-40B4-BE49-F238E27FC236}">
              <a16:creationId xmlns:a16="http://schemas.microsoft.com/office/drawing/2014/main" id="{8C36B20D-5482-213D-ADB8-52B979D3C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0419D8ED-E0CF-E950-F994-98D83C7CF91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0.00392</cdr:x>
      <cdr:y>0.0054</cdr:y>
    </cdr:from>
    <cdr:to>
      <cdr:x>0.97087</cdr:x>
      <cdr:y>0.07148</cdr:y>
    </cdr:to>
    <cdr:sp macro="" textlink="">
      <cdr:nvSpPr>
        <cdr:cNvPr id="2" name="TextBox 1">
          <a:extLst xmlns:a="http://schemas.openxmlformats.org/drawingml/2006/main">
            <a:ext uri="{FF2B5EF4-FFF2-40B4-BE49-F238E27FC236}">
              <a16:creationId xmlns:a16="http://schemas.microsoft.com/office/drawing/2014/main" id="{07286DA3-3D8A-169D-7432-06A9DBE8BBBA}"/>
            </a:ext>
          </a:extLst>
        </cdr:cNvPr>
        <cdr:cNvSpPr txBox="1"/>
      </cdr:nvSpPr>
      <cdr:spPr>
        <a:xfrm xmlns:a="http://schemas.openxmlformats.org/drawingml/2006/main">
          <a:off x="32927" y="36239"/>
          <a:ext cx="8131359" cy="44358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and household debt servicing costs</a:t>
          </a:r>
        </a:p>
      </cdr:txBody>
    </cdr:sp>
  </cdr:relSizeAnchor>
  <cdr:relSizeAnchor xmlns:cdr="http://schemas.openxmlformats.org/drawingml/2006/chartDrawing">
    <cdr:from>
      <cdr:x>0</cdr:x>
      <cdr:y>0.95037</cdr:y>
    </cdr:from>
    <cdr:to>
      <cdr:x>0.68523</cdr:x>
      <cdr:y>1</cdr:y>
    </cdr:to>
    <cdr:sp macro="" textlink="">
      <cdr:nvSpPr>
        <cdr:cNvPr id="3" name="Rectangle 2">
          <a:extLst xmlns:a="http://schemas.openxmlformats.org/drawingml/2006/main">
            <a:ext uri="{FF2B5EF4-FFF2-40B4-BE49-F238E27FC236}">
              <a16:creationId xmlns:a16="http://schemas.microsoft.com/office/drawing/2014/main" id="{77E3D020-5B1E-F671-711E-75D44A3C14B2}"/>
            </a:ext>
          </a:extLst>
        </cdr:cNvPr>
        <cdr:cNvSpPr/>
      </cdr:nvSpPr>
      <cdr:spPr>
        <a:xfrm xmlns:a="http://schemas.openxmlformats.org/drawingml/2006/main">
          <a:off x="0" y="6379689"/>
          <a:ext cx="5762263" cy="33316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0.809</cdr:x>
      <cdr:y>0.30811</cdr:y>
    </cdr:from>
    <cdr:to>
      <cdr:x>0.81122</cdr:x>
      <cdr:y>0.88317</cdr:y>
    </cdr:to>
    <cdr:cxnSp macro="">
      <cdr:nvCxnSpPr>
        <cdr:cNvPr id="4" name="Straight Connector 3">
          <a:extLst xmlns:a="http://schemas.openxmlformats.org/drawingml/2006/main">
            <a:ext uri="{FF2B5EF4-FFF2-40B4-BE49-F238E27FC236}">
              <a16:creationId xmlns:a16="http://schemas.microsoft.com/office/drawing/2014/main" id="{0F6AB095-E393-B614-F40C-34C6DB3A7D49}"/>
            </a:ext>
          </a:extLst>
        </cdr:cNvPr>
        <cdr:cNvCxnSpPr/>
      </cdr:nvCxnSpPr>
      <cdr:spPr>
        <a:xfrm xmlns:a="http://schemas.openxmlformats.org/drawingml/2006/main" flipH="1">
          <a:off x="6803088" y="2068286"/>
          <a:ext cx="18626" cy="386029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0.81079</cdr:x>
      <cdr:y>0.42382</cdr:y>
    </cdr:from>
    <cdr:to>
      <cdr:x>0.96117</cdr:x>
      <cdr:y>0.48378</cdr:y>
    </cdr:to>
    <cdr:sp macro="" textlink="">
      <cdr:nvSpPr>
        <cdr:cNvPr id="5" name="TextBox 4">
          <a:extLst xmlns:a="http://schemas.openxmlformats.org/drawingml/2006/main">
            <a:ext uri="{FF2B5EF4-FFF2-40B4-BE49-F238E27FC236}">
              <a16:creationId xmlns:a16="http://schemas.microsoft.com/office/drawing/2014/main" id="{FEDA146A-3552-8337-6554-EEFD984987E2}"/>
            </a:ext>
          </a:extLst>
        </cdr:cNvPr>
        <cdr:cNvSpPr txBox="1"/>
      </cdr:nvSpPr>
      <cdr:spPr>
        <a:xfrm xmlns:a="http://schemas.openxmlformats.org/drawingml/2006/main">
          <a:off x="6818114" y="2845016"/>
          <a:ext cx="1264529" cy="40255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0.07734</cdr:y>
    </cdr:from>
    <cdr:to>
      <cdr:x>0.70326</cdr:x>
      <cdr:y>0.13919</cdr:y>
    </cdr:to>
    <cdr:sp macro="" textlink="">
      <cdr:nvSpPr>
        <cdr:cNvPr id="6" name="TextBox 5">
          <a:extLst xmlns:a="http://schemas.openxmlformats.org/drawingml/2006/main">
            <a:ext uri="{FF2B5EF4-FFF2-40B4-BE49-F238E27FC236}">
              <a16:creationId xmlns:a16="http://schemas.microsoft.com/office/drawing/2014/main" id="{A3ADBE80-EB95-C7E1-1ABB-3312BB19785C}"/>
            </a:ext>
          </a:extLst>
        </cdr:cNvPr>
        <cdr:cNvSpPr txBox="1"/>
      </cdr:nvSpPr>
      <cdr:spPr>
        <a:xfrm xmlns:a="http://schemas.openxmlformats.org/drawingml/2006/main">
          <a:off x="0" y="519146"/>
          <a:ext cx="5913828" cy="41521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0.62567</cdr:x>
      <cdr:y>0.07517</cdr:y>
    </cdr:from>
    <cdr:to>
      <cdr:x>1</cdr:x>
      <cdr:y>0.13514</cdr:y>
    </cdr:to>
    <cdr:sp macro="" textlink="">
      <cdr:nvSpPr>
        <cdr:cNvPr id="7" name="TextBox 1">
          <a:extLst xmlns:a="http://schemas.openxmlformats.org/drawingml/2006/main">
            <a:ext uri="{FF2B5EF4-FFF2-40B4-BE49-F238E27FC236}">
              <a16:creationId xmlns:a16="http://schemas.microsoft.com/office/drawing/2014/main" id="{4F1E4331-C1C6-5A3F-73CF-469B9BCCC05E}"/>
            </a:ext>
          </a:extLst>
        </cdr:cNvPr>
        <cdr:cNvSpPr txBox="1"/>
      </cdr:nvSpPr>
      <cdr:spPr>
        <a:xfrm xmlns:a="http://schemas.openxmlformats.org/drawingml/2006/main">
          <a:off x="5261428" y="504625"/>
          <a:ext cx="3147785" cy="40251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as a % of disposable incomes</a:t>
          </a:r>
        </a:p>
      </cdr:txBody>
    </cdr:sp>
  </cdr:relSizeAnchor>
  <cdr:relSizeAnchor xmlns:cdr="http://schemas.openxmlformats.org/drawingml/2006/chartDrawing">
    <cdr:from>
      <cdr:x>0.06969</cdr:x>
      <cdr:y>0.75622</cdr:y>
    </cdr:from>
    <cdr:to>
      <cdr:x>0.77294</cdr:x>
      <cdr:y>0.81807</cdr:y>
    </cdr:to>
    <cdr:sp macro="" textlink="">
      <cdr:nvSpPr>
        <cdr:cNvPr id="12" name="TextBox 1">
          <a:extLst xmlns:a="http://schemas.openxmlformats.org/drawingml/2006/main">
            <a:ext uri="{FF2B5EF4-FFF2-40B4-BE49-F238E27FC236}">
              <a16:creationId xmlns:a16="http://schemas.microsoft.com/office/drawing/2014/main" id="{F2F118E3-254E-6C9A-3B09-6F061E869112}"/>
            </a:ext>
          </a:extLst>
        </cdr:cNvPr>
        <cdr:cNvSpPr txBox="1"/>
      </cdr:nvSpPr>
      <cdr:spPr>
        <a:xfrm xmlns:a="http://schemas.openxmlformats.org/drawingml/2006/main">
          <a:off x="586015" y="5076373"/>
          <a:ext cx="5913828" cy="41521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a:t>
          </a:r>
          <a:r>
            <a:rPr lang="en-GB" sz="1600" b="0" baseline="0">
              <a:solidFill>
                <a:srgbClr val="495057"/>
              </a:solidFill>
              <a:latin typeface="Segoe UI" panose="020B0502040204020203" pitchFamily="34" charset="0"/>
              <a:cs typeface="Segoe UI" panose="020B0502040204020203" pitchFamily="34" charset="0"/>
            </a:rPr>
            <a:t>arrears over 2.5% of balance</a:t>
          </a:r>
          <a:endParaRPr lang="en-GB" sz="16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0.06753</cdr:x>
      <cdr:y>0.80892</cdr:y>
    </cdr:from>
    <cdr:to>
      <cdr:x>0.77079</cdr:x>
      <cdr:y>0.87077</cdr:y>
    </cdr:to>
    <cdr:sp macro="" textlink="">
      <cdr:nvSpPr>
        <cdr:cNvPr id="13" name="TextBox 1">
          <a:extLst xmlns:a="http://schemas.openxmlformats.org/drawingml/2006/main">
            <a:ext uri="{FF2B5EF4-FFF2-40B4-BE49-F238E27FC236}">
              <a16:creationId xmlns:a16="http://schemas.microsoft.com/office/drawing/2014/main" id="{22B0BAE7-7AE5-5895-6342-9314C924A21F}"/>
            </a:ext>
          </a:extLst>
        </cdr:cNvPr>
        <cdr:cNvSpPr txBox="1"/>
      </cdr:nvSpPr>
      <cdr:spPr>
        <a:xfrm xmlns:a="http://schemas.openxmlformats.org/drawingml/2006/main">
          <a:off x="567871" y="5430157"/>
          <a:ext cx="5913828" cy="41521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a:t>
          </a:r>
          <a:r>
            <a:rPr lang="en-GB" sz="1600" b="0" baseline="0">
              <a:solidFill>
                <a:srgbClr val="495057"/>
              </a:solidFill>
              <a:latin typeface="Segoe UI" panose="020B0502040204020203" pitchFamily="34" charset="0"/>
              <a:cs typeface="Segoe UI" panose="020B0502040204020203" pitchFamily="34" charset="0"/>
            </a:rPr>
            <a:t>excluding FISIM adjustment</a:t>
          </a:r>
          <a:endParaRPr lang="en-GB" sz="16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7A3E3DE3-BE1B-972A-E1D3-A6DED606211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E1EAF519-B75D-0E26-2F80-AAAD1CF5A86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by percentage of balance </a:t>
          </a:r>
        </a:p>
      </cdr:txBody>
    </cdr:sp>
  </cdr:relSizeAnchor>
  <cdr:relSizeAnchor xmlns:cdr="http://schemas.openxmlformats.org/drawingml/2006/chartDrawing">
    <cdr:from>
      <cdr:x>2.25514E-17</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5A48F56C-505C-C01D-14CA-32ED1EB7486C}"/>
            </a:ext>
          </a:extLst>
        </cdr:cNvPr>
        <cdr:cNvSpPr/>
      </cdr:nvSpPr>
      <cdr:spPr>
        <a:xfrm xmlns:a="http://schemas.openxmlformats.org/drawingml/2006/main">
          <a:off x="50800" y="5910003"/>
          <a:ext cx="866733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UK Finance</a:t>
          </a:r>
        </a:p>
      </cdr:txBody>
    </cdr:sp>
  </cdr:relSizeAnchor>
  <cdr:relSizeAnchor xmlns:cdr="http://schemas.openxmlformats.org/drawingml/2006/chartDrawing">
    <cdr:from>
      <cdr:x>0</cdr:x>
      <cdr:y>0.08252</cdr:y>
    </cdr:from>
    <cdr:to>
      <cdr:x>1</cdr:x>
      <cdr:y>0.13359</cdr:y>
    </cdr:to>
    <cdr:sp macro="" textlink="">
      <cdr:nvSpPr>
        <cdr:cNvPr id="6" name="TextBox 5">
          <a:extLst xmlns:a="http://schemas.openxmlformats.org/drawingml/2006/main">
            <a:ext uri="{FF2B5EF4-FFF2-40B4-BE49-F238E27FC236}">
              <a16:creationId xmlns:a16="http://schemas.microsoft.com/office/drawing/2014/main" id="{1AD47C16-4A26-C080-013E-1CEF4F6BB1F4}"/>
            </a:ext>
          </a:extLst>
        </cdr:cNvPr>
        <cdr:cNvSpPr txBox="1"/>
      </cdr:nvSpPr>
      <cdr:spPr>
        <a:xfrm xmlns:a="http://schemas.openxmlformats.org/drawingml/2006/main">
          <a:off x="0" y="554183"/>
          <a:ext cx="84202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Levels, change since rate hiking cycle began</a:t>
          </a:r>
          <a:r>
            <a:rPr lang="en-GB" sz="1800" b="0" baseline="0">
              <a:solidFill>
                <a:srgbClr val="495057"/>
              </a:solidFill>
              <a:latin typeface="Segoe UI" panose="020B0502040204020203" pitchFamily="34" charset="0"/>
              <a:cs typeface="Segoe UI" panose="020B0502040204020203" pitchFamily="34" charset="0"/>
            </a:rPr>
            <a:t> in </a:t>
          </a:r>
          <a:r>
            <a:rPr lang="en-GB" sz="1800" b="0">
              <a:solidFill>
                <a:srgbClr val="495057"/>
              </a:solidFill>
              <a:latin typeface="Segoe UI" panose="020B0502040204020203" pitchFamily="34" charset="0"/>
              <a:cs typeface="Segoe UI" panose="020B0502040204020203" pitchFamily="34" charset="0"/>
            </a:rPr>
            <a:t>Q4</a:t>
          </a:r>
          <a:r>
            <a:rPr lang="en-GB" sz="1800" b="0" baseline="0">
              <a:solidFill>
                <a:srgbClr val="495057"/>
              </a:solidFill>
              <a:latin typeface="Segoe UI" panose="020B0502040204020203" pitchFamily="34" charset="0"/>
              <a:cs typeface="Segoe UI" panose="020B0502040204020203" pitchFamily="34" charset="0"/>
            </a:rPr>
            <a:t> 2021</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BAD7BD56-F394-1609-5EA5-2A81588393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0EFA33DD-F895-549B-9A6C-49D3D773DD5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repossessions and unemployment</a:t>
          </a:r>
        </a:p>
      </cdr:txBody>
    </cdr:sp>
  </cdr:relSizeAnchor>
  <cdr:relSizeAnchor xmlns:cdr="http://schemas.openxmlformats.org/drawingml/2006/chartDrawing">
    <cdr:from>
      <cdr:x>2.25514E-17</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6C54A898-D38F-FEE8-4218-03078CD69E96}"/>
            </a:ext>
          </a:extLst>
        </cdr:cNvPr>
        <cdr:cNvSpPr/>
      </cdr:nvSpPr>
      <cdr:spPr>
        <a:xfrm xmlns:a="http://schemas.openxmlformats.org/drawingml/2006/main">
          <a:off x="50800" y="5910003"/>
          <a:ext cx="866733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0.84243</cdr:x>
      <cdr:y>0.21423</cdr:y>
    </cdr:from>
    <cdr:to>
      <cdr:x>0.84243</cdr:x>
      <cdr:y>0.86291</cdr:y>
    </cdr:to>
    <cdr:cxnSp macro="">
      <cdr:nvCxnSpPr>
        <cdr:cNvPr id="4" name="Straight Connector 3">
          <a:extLst xmlns:a="http://schemas.openxmlformats.org/drawingml/2006/main">
            <a:ext uri="{FF2B5EF4-FFF2-40B4-BE49-F238E27FC236}">
              <a16:creationId xmlns:a16="http://schemas.microsoft.com/office/drawing/2014/main" id="{279A0400-9648-69FE-F5FD-868D3ACEA445}"/>
            </a:ext>
          </a:extLst>
        </cdr:cNvPr>
        <cdr:cNvCxnSpPr/>
      </cdr:nvCxnSpPr>
      <cdr:spPr>
        <a:xfrm xmlns:a="http://schemas.openxmlformats.org/drawingml/2006/main">
          <a:off x="7100150" y="1444439"/>
          <a:ext cx="0" cy="437375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0.84311</cdr:x>
      <cdr:y>0.31566</cdr:y>
    </cdr:from>
    <cdr:to>
      <cdr:x>0.99394</cdr:x>
      <cdr:y>0.39509</cdr:y>
    </cdr:to>
    <cdr:sp macro="" textlink="">
      <cdr:nvSpPr>
        <cdr:cNvPr id="5" name="TextBox 4">
          <a:extLst xmlns:a="http://schemas.openxmlformats.org/drawingml/2006/main">
            <a:ext uri="{FF2B5EF4-FFF2-40B4-BE49-F238E27FC236}">
              <a16:creationId xmlns:a16="http://schemas.microsoft.com/office/drawing/2014/main" id="{83C0E2C3-3E13-E135-22A1-FB7394E4D862}"/>
            </a:ext>
          </a:extLst>
        </cdr:cNvPr>
        <cdr:cNvSpPr txBox="1"/>
      </cdr:nvSpPr>
      <cdr:spPr>
        <a:xfrm xmlns:a="http://schemas.openxmlformats.org/drawingml/2006/main">
          <a:off x="7105878" y="2128352"/>
          <a:ext cx="1271223" cy="5355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0.06877</cdr:y>
    </cdr:from>
    <cdr:to>
      <cdr:x>1</cdr:x>
      <cdr:y>0.11983</cdr:y>
    </cdr:to>
    <cdr:sp macro="" textlink="">
      <cdr:nvSpPr>
        <cdr:cNvPr id="6" name="TextBox 5">
          <a:extLst xmlns:a="http://schemas.openxmlformats.org/drawingml/2006/main">
            <a:ext uri="{FF2B5EF4-FFF2-40B4-BE49-F238E27FC236}">
              <a16:creationId xmlns:a16="http://schemas.microsoft.com/office/drawing/2014/main" id="{4D3830CB-44DC-0542-1E03-CD7063DEEC07}"/>
            </a:ext>
          </a:extLst>
        </cdr:cNvPr>
        <cdr:cNvSpPr txBox="1"/>
      </cdr:nvSpPr>
      <cdr:spPr>
        <a:xfrm xmlns:a="http://schemas.openxmlformats.org/drawingml/2006/main">
          <a:off x="0" y="461818"/>
          <a:ext cx="84202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0.94609</cdr:x>
      <cdr:y>0.0643</cdr:y>
    </cdr:from>
    <cdr:to>
      <cdr:x>1</cdr:x>
      <cdr:y>0.11691</cdr:y>
    </cdr:to>
    <cdr:sp macro="" textlink="">
      <cdr:nvSpPr>
        <cdr:cNvPr id="7" name="TextBox 1">
          <a:extLst xmlns:a="http://schemas.openxmlformats.org/drawingml/2006/main">
            <a:ext uri="{FF2B5EF4-FFF2-40B4-BE49-F238E27FC236}">
              <a16:creationId xmlns:a16="http://schemas.microsoft.com/office/drawing/2014/main" id="{55C89E56-62A3-2932-6778-A31FCBA47437}"/>
            </a:ext>
          </a:extLst>
        </cdr:cNvPr>
        <cdr:cNvSpPr txBox="1"/>
      </cdr:nvSpPr>
      <cdr:spPr>
        <a:xfrm xmlns:a="http://schemas.openxmlformats.org/drawingml/2006/main">
          <a:off x="7966364" y="431801"/>
          <a:ext cx="453910" cy="35329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0.21856</cdr:x>
      <cdr:y>0.76232</cdr:y>
    </cdr:from>
    <cdr:to>
      <cdr:x>0.59782</cdr:x>
      <cdr:y>0.87167</cdr:y>
    </cdr:to>
    <cdr:sp macro="" textlink="">
      <cdr:nvSpPr>
        <cdr:cNvPr id="8" name="TextBox 1">
          <a:extLst xmlns:a="http://schemas.openxmlformats.org/drawingml/2006/main">
            <a:ext uri="{FF2B5EF4-FFF2-40B4-BE49-F238E27FC236}">
              <a16:creationId xmlns:a16="http://schemas.microsoft.com/office/drawing/2014/main" id="{03049D43-8D67-DC54-CD8C-47520BEE500A}"/>
            </a:ext>
          </a:extLst>
        </cdr:cNvPr>
        <cdr:cNvSpPr txBox="1"/>
      </cdr:nvSpPr>
      <cdr:spPr>
        <a:xfrm xmlns:a="http://schemas.openxmlformats.org/drawingml/2006/main">
          <a:off x="1840346" y="5119254"/>
          <a:ext cx="3193473" cy="73429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*shaded</a:t>
          </a:r>
          <a:r>
            <a:rPr lang="en-GB" sz="1800" b="0" baseline="0">
              <a:solidFill>
                <a:srgbClr val="495057"/>
              </a:solidFill>
              <a:latin typeface="Segoe UI" panose="020B0502040204020203" pitchFamily="34" charset="0"/>
              <a:cs typeface="Segoe UI" panose="020B0502040204020203" pitchFamily="34" charset="0"/>
            </a:rPr>
            <a:t> period reflects moratorium on repossessions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B96DC4AF-AA7A-B8BD-FFFE-7BFA1F9E16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0EFA33DD-F895-549B-9A6C-49D3D773DD5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repossessions and unemployment</a:t>
          </a:r>
        </a:p>
      </cdr:txBody>
    </cdr:sp>
  </cdr:relSizeAnchor>
  <cdr:relSizeAnchor xmlns:cdr="http://schemas.openxmlformats.org/drawingml/2006/chartDrawing">
    <cdr:from>
      <cdr:x>2.25514E-17</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6C54A898-D38F-FEE8-4218-03078CD69E96}"/>
            </a:ext>
          </a:extLst>
        </cdr:cNvPr>
        <cdr:cNvSpPr/>
      </cdr:nvSpPr>
      <cdr:spPr>
        <a:xfrm xmlns:a="http://schemas.openxmlformats.org/drawingml/2006/main">
          <a:off x="50800" y="5910003"/>
          <a:ext cx="866733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0.84106</cdr:x>
      <cdr:y>0.21423</cdr:y>
    </cdr:from>
    <cdr:to>
      <cdr:x>0.84106</cdr:x>
      <cdr:y>0.86291</cdr:y>
    </cdr:to>
    <cdr:cxnSp macro="">
      <cdr:nvCxnSpPr>
        <cdr:cNvPr id="4" name="Straight Connector 3">
          <a:extLst xmlns:a="http://schemas.openxmlformats.org/drawingml/2006/main">
            <a:ext uri="{FF2B5EF4-FFF2-40B4-BE49-F238E27FC236}">
              <a16:creationId xmlns:a16="http://schemas.microsoft.com/office/drawing/2014/main" id="{279A0400-9648-69FE-F5FD-868D3ACEA445}"/>
            </a:ext>
          </a:extLst>
        </cdr:cNvPr>
        <cdr:cNvCxnSpPr/>
      </cdr:nvCxnSpPr>
      <cdr:spPr>
        <a:xfrm xmlns:a="http://schemas.openxmlformats.org/drawingml/2006/main">
          <a:off x="7088607" y="1444455"/>
          <a:ext cx="0" cy="4373755"/>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0.839</cdr:x>
      <cdr:y>0.31395</cdr:y>
    </cdr:from>
    <cdr:to>
      <cdr:x>0.98983</cdr:x>
      <cdr:y>0.39338</cdr:y>
    </cdr:to>
    <cdr:sp macro="" textlink="">
      <cdr:nvSpPr>
        <cdr:cNvPr id="5" name="TextBox 4">
          <a:extLst xmlns:a="http://schemas.openxmlformats.org/drawingml/2006/main">
            <a:ext uri="{FF2B5EF4-FFF2-40B4-BE49-F238E27FC236}">
              <a16:creationId xmlns:a16="http://schemas.microsoft.com/office/drawing/2014/main" id="{83C0E2C3-3E13-E135-22A1-FB7394E4D862}"/>
            </a:ext>
          </a:extLst>
        </cdr:cNvPr>
        <cdr:cNvSpPr txBox="1"/>
      </cdr:nvSpPr>
      <cdr:spPr>
        <a:xfrm xmlns:a="http://schemas.openxmlformats.org/drawingml/2006/main">
          <a:off x="7071248" y="2116806"/>
          <a:ext cx="1271222" cy="5355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0.06877</cdr:y>
    </cdr:from>
    <cdr:to>
      <cdr:x>1</cdr:x>
      <cdr:y>0.11983</cdr:y>
    </cdr:to>
    <cdr:sp macro="" textlink="">
      <cdr:nvSpPr>
        <cdr:cNvPr id="6" name="TextBox 5">
          <a:extLst xmlns:a="http://schemas.openxmlformats.org/drawingml/2006/main">
            <a:ext uri="{FF2B5EF4-FFF2-40B4-BE49-F238E27FC236}">
              <a16:creationId xmlns:a16="http://schemas.microsoft.com/office/drawing/2014/main" id="{4D3830CB-44DC-0542-1E03-CD7063DEEC07}"/>
            </a:ext>
          </a:extLst>
        </cdr:cNvPr>
        <cdr:cNvSpPr txBox="1"/>
      </cdr:nvSpPr>
      <cdr:spPr>
        <a:xfrm xmlns:a="http://schemas.openxmlformats.org/drawingml/2006/main">
          <a:off x="0" y="461818"/>
          <a:ext cx="84202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0.94609</cdr:x>
      <cdr:y>0.0643</cdr:y>
    </cdr:from>
    <cdr:to>
      <cdr:x>1</cdr:x>
      <cdr:y>0.11691</cdr:y>
    </cdr:to>
    <cdr:sp macro="" textlink="">
      <cdr:nvSpPr>
        <cdr:cNvPr id="7" name="TextBox 1">
          <a:extLst xmlns:a="http://schemas.openxmlformats.org/drawingml/2006/main">
            <a:ext uri="{FF2B5EF4-FFF2-40B4-BE49-F238E27FC236}">
              <a16:creationId xmlns:a16="http://schemas.microsoft.com/office/drawing/2014/main" id="{55C89E56-62A3-2932-6778-A31FCBA47437}"/>
            </a:ext>
          </a:extLst>
        </cdr:cNvPr>
        <cdr:cNvSpPr txBox="1"/>
      </cdr:nvSpPr>
      <cdr:spPr>
        <a:xfrm xmlns:a="http://schemas.openxmlformats.org/drawingml/2006/main">
          <a:off x="7966364" y="431801"/>
          <a:ext cx="453910" cy="35329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0.21856</cdr:x>
      <cdr:y>0.76232</cdr:y>
    </cdr:from>
    <cdr:to>
      <cdr:x>0.59782</cdr:x>
      <cdr:y>0.87167</cdr:y>
    </cdr:to>
    <cdr:sp macro="" textlink="">
      <cdr:nvSpPr>
        <cdr:cNvPr id="8" name="TextBox 1">
          <a:extLst xmlns:a="http://schemas.openxmlformats.org/drawingml/2006/main">
            <a:ext uri="{FF2B5EF4-FFF2-40B4-BE49-F238E27FC236}">
              <a16:creationId xmlns:a16="http://schemas.microsoft.com/office/drawing/2014/main" id="{03049D43-8D67-DC54-CD8C-47520BEE500A}"/>
            </a:ext>
          </a:extLst>
        </cdr:cNvPr>
        <cdr:cNvSpPr txBox="1"/>
      </cdr:nvSpPr>
      <cdr:spPr>
        <a:xfrm xmlns:a="http://schemas.openxmlformats.org/drawingml/2006/main">
          <a:off x="1840346" y="5119254"/>
          <a:ext cx="3193473" cy="73429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*shaded</a:t>
          </a:r>
          <a:r>
            <a:rPr lang="en-GB" sz="1800" b="0" baseline="0">
              <a:solidFill>
                <a:srgbClr val="495057"/>
              </a:solidFill>
              <a:latin typeface="Segoe UI" panose="020B0502040204020203" pitchFamily="34" charset="0"/>
              <a:cs typeface="Segoe UI" panose="020B0502040204020203" pitchFamily="34" charset="0"/>
            </a:rPr>
            <a:t> period reflects moratorium on repossessions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450DD7F1-F531-4E9F-87B8-CD9F4C795E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0EFA33DD-F895-549B-9A6C-49D3D773DD5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repossessions and interest rates</a:t>
          </a:r>
        </a:p>
      </cdr:txBody>
    </cdr:sp>
  </cdr:relSizeAnchor>
  <cdr:relSizeAnchor xmlns:cdr="http://schemas.openxmlformats.org/drawingml/2006/chartDrawing">
    <cdr:from>
      <cdr:x>2.25514E-17</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6C54A898-D38F-FEE8-4218-03078CD69E96}"/>
            </a:ext>
          </a:extLst>
        </cdr:cNvPr>
        <cdr:cNvSpPr/>
      </cdr:nvSpPr>
      <cdr:spPr>
        <a:xfrm xmlns:a="http://schemas.openxmlformats.org/drawingml/2006/main">
          <a:off x="50800" y="5910003"/>
          <a:ext cx="866733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0.68079</cdr:x>
      <cdr:y>0.27739</cdr:y>
    </cdr:from>
    <cdr:to>
      <cdr:x>0.68356</cdr:x>
      <cdr:y>0.86633</cdr:y>
    </cdr:to>
    <cdr:cxnSp macro="">
      <cdr:nvCxnSpPr>
        <cdr:cNvPr id="4" name="Straight Connector 3">
          <a:extLst xmlns:a="http://schemas.openxmlformats.org/drawingml/2006/main">
            <a:ext uri="{FF2B5EF4-FFF2-40B4-BE49-F238E27FC236}">
              <a16:creationId xmlns:a16="http://schemas.microsoft.com/office/drawing/2014/main" id="{279A0400-9648-69FE-F5FD-868D3ACEA445}"/>
            </a:ext>
          </a:extLst>
        </cdr:cNvPr>
        <cdr:cNvCxnSpPr/>
      </cdr:nvCxnSpPr>
      <cdr:spPr>
        <a:xfrm xmlns:a="http://schemas.openxmlformats.org/drawingml/2006/main" flipH="1">
          <a:off x="5737816" y="1870331"/>
          <a:ext cx="23346" cy="397095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0.7664</cdr:x>
      <cdr:y>0.48347</cdr:y>
    </cdr:from>
    <cdr:to>
      <cdr:x>0.91723</cdr:x>
      <cdr:y>0.5629</cdr:y>
    </cdr:to>
    <cdr:sp macro="" textlink="">
      <cdr:nvSpPr>
        <cdr:cNvPr id="5" name="TextBox 4">
          <a:extLst xmlns:a="http://schemas.openxmlformats.org/drawingml/2006/main">
            <a:ext uri="{FF2B5EF4-FFF2-40B4-BE49-F238E27FC236}">
              <a16:creationId xmlns:a16="http://schemas.microsoft.com/office/drawing/2014/main" id="{83C0E2C3-3E13-E135-22A1-FB7394E4D862}"/>
            </a:ext>
          </a:extLst>
        </cdr:cNvPr>
        <cdr:cNvSpPr txBox="1"/>
      </cdr:nvSpPr>
      <cdr:spPr>
        <a:xfrm xmlns:a="http://schemas.openxmlformats.org/drawingml/2006/main">
          <a:off x="6459339" y="3259807"/>
          <a:ext cx="1271222" cy="5355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0.06877</cdr:y>
    </cdr:from>
    <cdr:to>
      <cdr:x>1</cdr:x>
      <cdr:y>0.11983</cdr:y>
    </cdr:to>
    <cdr:sp macro="" textlink="">
      <cdr:nvSpPr>
        <cdr:cNvPr id="6" name="TextBox 5">
          <a:extLst xmlns:a="http://schemas.openxmlformats.org/drawingml/2006/main">
            <a:ext uri="{FF2B5EF4-FFF2-40B4-BE49-F238E27FC236}">
              <a16:creationId xmlns:a16="http://schemas.microsoft.com/office/drawing/2014/main" id="{4D3830CB-44DC-0542-1E03-CD7063DEEC07}"/>
            </a:ext>
          </a:extLst>
        </cdr:cNvPr>
        <cdr:cNvSpPr txBox="1"/>
      </cdr:nvSpPr>
      <cdr:spPr>
        <a:xfrm xmlns:a="http://schemas.openxmlformats.org/drawingml/2006/main">
          <a:off x="0" y="461818"/>
          <a:ext cx="842027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0.94609</cdr:x>
      <cdr:y>0.0643</cdr:y>
    </cdr:from>
    <cdr:to>
      <cdr:x>1</cdr:x>
      <cdr:y>0.11691</cdr:y>
    </cdr:to>
    <cdr:sp macro="" textlink="">
      <cdr:nvSpPr>
        <cdr:cNvPr id="7" name="TextBox 1">
          <a:extLst xmlns:a="http://schemas.openxmlformats.org/drawingml/2006/main">
            <a:ext uri="{FF2B5EF4-FFF2-40B4-BE49-F238E27FC236}">
              <a16:creationId xmlns:a16="http://schemas.microsoft.com/office/drawing/2014/main" id="{55C89E56-62A3-2932-6778-A31FCBA47437}"/>
            </a:ext>
          </a:extLst>
        </cdr:cNvPr>
        <cdr:cNvSpPr txBox="1"/>
      </cdr:nvSpPr>
      <cdr:spPr>
        <a:xfrm xmlns:a="http://schemas.openxmlformats.org/drawingml/2006/main">
          <a:off x="7966364" y="431801"/>
          <a:ext cx="453910" cy="35329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0.09116</cdr:x>
      <cdr:y>0.69896</cdr:y>
    </cdr:from>
    <cdr:to>
      <cdr:x>0.36027</cdr:x>
      <cdr:y>0.86301</cdr:y>
    </cdr:to>
    <cdr:sp macro="" textlink="">
      <cdr:nvSpPr>
        <cdr:cNvPr id="8" name="TextBox 1">
          <a:extLst xmlns:a="http://schemas.openxmlformats.org/drawingml/2006/main">
            <a:ext uri="{FF2B5EF4-FFF2-40B4-BE49-F238E27FC236}">
              <a16:creationId xmlns:a16="http://schemas.microsoft.com/office/drawing/2014/main" id="{03049D43-8D67-DC54-CD8C-47520BEE500A}"/>
            </a:ext>
          </a:extLst>
        </cdr:cNvPr>
        <cdr:cNvSpPr txBox="1"/>
      </cdr:nvSpPr>
      <cdr:spPr>
        <a:xfrm xmlns:a="http://schemas.openxmlformats.org/drawingml/2006/main">
          <a:off x="768336" y="4712795"/>
          <a:ext cx="2268119" cy="110611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*shaded</a:t>
          </a:r>
          <a:r>
            <a:rPr lang="en-GB" sz="1800" b="0" baseline="0">
              <a:solidFill>
                <a:srgbClr val="495057"/>
              </a:solidFill>
              <a:latin typeface="Segoe UI" panose="020B0502040204020203" pitchFamily="34" charset="0"/>
              <a:cs typeface="Segoe UI" panose="020B0502040204020203" pitchFamily="34" charset="0"/>
            </a:rPr>
            <a:t> period reflects moratorium on repossessions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BECAB060-5860-92CA-AD52-EF04952CF9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0.51873</cdr:x>
      <cdr:y>0.07843</cdr:y>
    </cdr:to>
    <cdr:sp macro="" textlink="">
      <cdr:nvSpPr>
        <cdr:cNvPr id="2" name="TextBox 1">
          <a:extLst xmlns:a="http://schemas.openxmlformats.org/drawingml/2006/main">
            <a:ext uri="{FF2B5EF4-FFF2-40B4-BE49-F238E27FC236}">
              <a16:creationId xmlns:a16="http://schemas.microsoft.com/office/drawing/2014/main" id="{18B430AF-27D9-4C0D-F893-31536A94175C}"/>
            </a:ext>
          </a:extLst>
        </cdr:cNvPr>
        <cdr:cNvSpPr txBox="1"/>
      </cdr:nvSpPr>
      <cdr:spPr>
        <a:xfrm xmlns:a="http://schemas.openxmlformats.org/drawingml/2006/main">
          <a:off x="0" y="0"/>
          <a:ext cx="4371951" cy="52881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a:t>
          </a:r>
        </a:p>
      </cdr:txBody>
    </cdr:sp>
  </cdr:relSizeAnchor>
  <cdr:relSizeAnchor xmlns:cdr="http://schemas.openxmlformats.org/drawingml/2006/chartDrawing">
    <cdr:from>
      <cdr:x>0</cdr:x>
      <cdr:y>0.94731</cdr:y>
    </cdr:from>
    <cdr:to>
      <cdr:x>1</cdr:x>
      <cdr:y>1</cdr:y>
    </cdr:to>
    <cdr:sp macro="" textlink="">
      <cdr:nvSpPr>
        <cdr:cNvPr id="3" name="Rectangle 2">
          <a:extLst xmlns:a="http://schemas.openxmlformats.org/drawingml/2006/main">
            <a:ext uri="{FF2B5EF4-FFF2-40B4-BE49-F238E27FC236}">
              <a16:creationId xmlns:a16="http://schemas.microsoft.com/office/drawing/2014/main" id="{F33B3E36-ED7E-9FB7-1441-A114BBC2E021}"/>
            </a:ext>
          </a:extLst>
        </cdr:cNvPr>
        <cdr:cNvSpPr/>
      </cdr:nvSpPr>
      <cdr:spPr>
        <a:xfrm xmlns:a="http://schemas.openxmlformats.org/drawingml/2006/main">
          <a:off x="0" y="6361544"/>
          <a:ext cx="8420274" cy="35379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0.30439</cdr:x>
      <cdr:y>0.26639</cdr:y>
    </cdr:from>
    <cdr:to>
      <cdr:x>0.30493</cdr:x>
      <cdr:y>0.89546</cdr:y>
    </cdr:to>
    <cdr:cxnSp macro="">
      <cdr:nvCxnSpPr>
        <cdr:cNvPr id="4" name="Straight Connector 3">
          <a:extLst xmlns:a="http://schemas.openxmlformats.org/drawingml/2006/main">
            <a:ext uri="{FF2B5EF4-FFF2-40B4-BE49-F238E27FC236}">
              <a16:creationId xmlns:a16="http://schemas.microsoft.com/office/drawing/2014/main" id="{E98B637D-61C2-8388-E91A-49B258B76F64}"/>
            </a:ext>
          </a:extLst>
        </cdr:cNvPr>
        <cdr:cNvCxnSpPr/>
      </cdr:nvCxnSpPr>
      <cdr:spPr>
        <a:xfrm xmlns:a="http://schemas.openxmlformats.org/drawingml/2006/main">
          <a:off x="2565448" y="1796147"/>
          <a:ext cx="4551" cy="424153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0.32208</cdr:x>
      <cdr:y>0.75388</cdr:y>
    </cdr:from>
    <cdr:to>
      <cdr:x>0.47291</cdr:x>
      <cdr:y>0.82877</cdr:y>
    </cdr:to>
    <cdr:sp macro="" textlink="">
      <cdr:nvSpPr>
        <cdr:cNvPr id="5" name="TextBox 4">
          <a:extLst xmlns:a="http://schemas.openxmlformats.org/drawingml/2006/main">
            <a:ext uri="{FF2B5EF4-FFF2-40B4-BE49-F238E27FC236}">
              <a16:creationId xmlns:a16="http://schemas.microsoft.com/office/drawing/2014/main" id="{7E101D48-8909-2237-0F58-244C92D66ADC}"/>
            </a:ext>
          </a:extLst>
        </cdr:cNvPr>
        <cdr:cNvSpPr txBox="1"/>
      </cdr:nvSpPr>
      <cdr:spPr>
        <a:xfrm xmlns:a="http://schemas.openxmlformats.org/drawingml/2006/main">
          <a:off x="2714549" y="5083089"/>
          <a:ext cx="1271223" cy="50491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0.115</cdr:y>
    </cdr:from>
    <cdr:to>
      <cdr:x>1</cdr:x>
      <cdr:y>0.16606</cdr:y>
    </cdr:to>
    <cdr:sp macro="" textlink="">
      <cdr:nvSpPr>
        <cdr:cNvPr id="6" name="TextBox 5">
          <a:extLst xmlns:a="http://schemas.openxmlformats.org/drawingml/2006/main">
            <a:ext uri="{FF2B5EF4-FFF2-40B4-BE49-F238E27FC236}">
              <a16:creationId xmlns:a16="http://schemas.microsoft.com/office/drawing/2014/main" id="{F8FF3DC8-8F6D-B9D5-69EB-3D64B8DBFEC8}"/>
            </a:ext>
          </a:extLst>
        </cdr:cNvPr>
        <cdr:cNvSpPr txBox="1"/>
      </cdr:nvSpPr>
      <cdr:spPr>
        <a:xfrm xmlns:a="http://schemas.openxmlformats.org/drawingml/2006/main">
          <a:off x="0" y="775361"/>
          <a:ext cx="8428182" cy="34427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0.4799</cdr:x>
      <cdr:y>0</cdr:y>
    </cdr:from>
    <cdr:to>
      <cdr:x>0.99863</cdr:x>
      <cdr:y>0.97138</cdr:y>
    </cdr:to>
    <cdr:graphicFrame macro="">
      <cdr:nvGraphicFramePr>
        <cdr:cNvPr id="8" name="Chart 1">
          <a:extLst xmlns:a="http://schemas.openxmlformats.org/drawingml/2006/main">
            <a:ext uri="{FF2B5EF4-FFF2-40B4-BE49-F238E27FC236}">
              <a16:creationId xmlns:a16="http://schemas.microsoft.com/office/drawing/2014/main" id="{CA7AC0CF-4580-299B-6385-1343F89BA1D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7.xml><?xml version="1.0" encoding="utf-8"?>
<c:userShapes xmlns:c="http://schemas.openxmlformats.org/drawingml/2006/chart">
  <cdr:relSizeAnchor xmlns:cdr="http://schemas.openxmlformats.org/drawingml/2006/chartDrawing">
    <cdr:from>
      <cdr:x>0</cdr:x>
      <cdr:y>0</cdr:y>
    </cdr:from>
    <cdr:to>
      <cdr:x>1</cdr:x>
      <cdr:y>0.08074</cdr:y>
    </cdr:to>
    <cdr:sp macro="" textlink="">
      <cdr:nvSpPr>
        <cdr:cNvPr id="2" name="TextBox 1">
          <a:extLst xmlns:a="http://schemas.openxmlformats.org/drawingml/2006/main">
            <a:ext uri="{FF2B5EF4-FFF2-40B4-BE49-F238E27FC236}">
              <a16:creationId xmlns:a16="http://schemas.microsoft.com/office/drawing/2014/main" id="{18B430AF-27D9-4C0D-F893-31536A94175C}"/>
            </a:ext>
          </a:extLst>
        </cdr:cNvPr>
        <cdr:cNvSpPr txBox="1"/>
      </cdr:nvSpPr>
      <cdr:spPr>
        <a:xfrm xmlns:a="http://schemas.openxmlformats.org/drawingml/2006/main">
          <a:off x="0" y="0"/>
          <a:ext cx="4371951" cy="52881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Mortgage repossessions</a:t>
          </a:r>
        </a:p>
      </cdr:txBody>
    </cdr:sp>
  </cdr:relSizeAnchor>
  <cdr:relSizeAnchor xmlns:cdr="http://schemas.openxmlformats.org/drawingml/2006/chartDrawing">
    <cdr:from>
      <cdr:x>0.62789</cdr:x>
      <cdr:y>0.27913</cdr:y>
    </cdr:from>
    <cdr:to>
      <cdr:x>0.62789</cdr:x>
      <cdr:y>0.92781</cdr:y>
    </cdr:to>
    <cdr:cxnSp macro="">
      <cdr:nvCxnSpPr>
        <cdr:cNvPr id="4" name="Straight Connector 3">
          <a:extLst xmlns:a="http://schemas.openxmlformats.org/drawingml/2006/main">
            <a:ext uri="{FF2B5EF4-FFF2-40B4-BE49-F238E27FC236}">
              <a16:creationId xmlns:a16="http://schemas.microsoft.com/office/drawing/2014/main" id="{E98B637D-61C2-8388-E91A-49B258B76F64}"/>
            </a:ext>
          </a:extLst>
        </cdr:cNvPr>
        <cdr:cNvCxnSpPr/>
      </cdr:nvCxnSpPr>
      <cdr:spPr>
        <a:xfrm xmlns:a="http://schemas.openxmlformats.org/drawingml/2006/main">
          <a:off x="2745125" y="1828201"/>
          <a:ext cx="0" cy="4248577"/>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0.65816</cdr:x>
      <cdr:y>0.6467</cdr:y>
    </cdr:from>
    <cdr:to>
      <cdr:x>0.91649</cdr:x>
      <cdr:y>0.72613</cdr:y>
    </cdr:to>
    <cdr:sp macro="" textlink="">
      <cdr:nvSpPr>
        <cdr:cNvPr id="5" name="TextBox 4">
          <a:extLst xmlns:a="http://schemas.openxmlformats.org/drawingml/2006/main">
            <a:ext uri="{FF2B5EF4-FFF2-40B4-BE49-F238E27FC236}">
              <a16:creationId xmlns:a16="http://schemas.microsoft.com/office/drawing/2014/main" id="{7E101D48-8909-2237-0F58-244C92D66ADC}"/>
            </a:ext>
          </a:extLst>
        </cdr:cNvPr>
        <cdr:cNvSpPr txBox="1"/>
      </cdr:nvSpPr>
      <cdr:spPr>
        <a:xfrm xmlns:a="http://schemas.openxmlformats.org/drawingml/2006/main">
          <a:off x="2877433" y="4235635"/>
          <a:ext cx="1129406" cy="52023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0.12324</cdr:y>
    </cdr:from>
    <cdr:to>
      <cdr:x>1</cdr:x>
      <cdr:y>0.1743</cdr:y>
    </cdr:to>
    <cdr:sp macro="" textlink="">
      <cdr:nvSpPr>
        <cdr:cNvPr id="6" name="TextBox 5">
          <a:extLst xmlns:a="http://schemas.openxmlformats.org/drawingml/2006/main">
            <a:ext uri="{FF2B5EF4-FFF2-40B4-BE49-F238E27FC236}">
              <a16:creationId xmlns:a16="http://schemas.microsoft.com/office/drawing/2014/main" id="{F8FF3DC8-8F6D-B9D5-69EB-3D64B8DBFEC8}"/>
            </a:ext>
          </a:extLst>
        </cdr:cNvPr>
        <cdr:cNvSpPr txBox="1"/>
      </cdr:nvSpPr>
      <cdr:spPr>
        <a:xfrm xmlns:a="http://schemas.openxmlformats.org/drawingml/2006/main">
          <a:off x="0" y="807202"/>
          <a:ext cx="4371951" cy="3344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1,000 mortgages</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CD832905-8797-AFA1-1666-421FD26086C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0.00391</cdr:x>
      <cdr:y>0.00539</cdr:y>
    </cdr:from>
    <cdr:to>
      <cdr:x>1</cdr:x>
      <cdr:y>0.08748</cdr:y>
    </cdr:to>
    <cdr:sp macro="" textlink="">
      <cdr:nvSpPr>
        <cdr:cNvPr id="2" name="TextBox 1">
          <a:extLst xmlns:a="http://schemas.openxmlformats.org/drawingml/2006/main">
            <a:ext uri="{FF2B5EF4-FFF2-40B4-BE49-F238E27FC236}">
              <a16:creationId xmlns:a16="http://schemas.microsoft.com/office/drawing/2014/main" id="{E93B2E82-34A1-53D2-7221-8BBEB1A06811}"/>
            </a:ext>
          </a:extLst>
        </cdr:cNvPr>
        <cdr:cNvSpPr txBox="1"/>
      </cdr:nvSpPr>
      <cdr:spPr>
        <a:xfrm xmlns:a="http://schemas.openxmlformats.org/drawingml/2006/main">
          <a:off x="32955" y="36261"/>
          <a:ext cx="8395227" cy="55255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and household debt servicing costs</a:t>
          </a:r>
        </a:p>
      </cdr:txBody>
    </cdr:sp>
  </cdr:relSizeAnchor>
  <cdr:relSizeAnchor xmlns:cdr="http://schemas.openxmlformats.org/drawingml/2006/chartDrawing">
    <cdr:from>
      <cdr:x>0.00256</cdr:x>
      <cdr:y>0.95197</cdr:y>
    </cdr:from>
    <cdr:to>
      <cdr:x>0.83151</cdr:x>
      <cdr:y>1</cdr:y>
    </cdr:to>
    <cdr:sp macro="" textlink="">
      <cdr:nvSpPr>
        <cdr:cNvPr id="3" name="Rectangle 2">
          <a:extLst xmlns:a="http://schemas.openxmlformats.org/drawingml/2006/main">
            <a:ext uri="{FF2B5EF4-FFF2-40B4-BE49-F238E27FC236}">
              <a16:creationId xmlns:a16="http://schemas.microsoft.com/office/drawing/2014/main" id="{C5C83551-FA7A-F340-A5EE-AC3500D2B816}"/>
            </a:ext>
          </a:extLst>
        </cdr:cNvPr>
        <cdr:cNvSpPr/>
      </cdr:nvSpPr>
      <cdr:spPr>
        <a:xfrm xmlns:a="http://schemas.openxmlformats.org/drawingml/2006/main">
          <a:off x="21566" y="6407726"/>
          <a:ext cx="6986525" cy="32327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modelling using Haver Analytics and UK Finance</a:t>
          </a:r>
        </a:p>
      </cdr:txBody>
    </cdr:sp>
  </cdr:relSizeAnchor>
  <cdr:relSizeAnchor xmlns:cdr="http://schemas.openxmlformats.org/drawingml/2006/chartDrawing">
    <cdr:from>
      <cdr:x>0.70548</cdr:x>
      <cdr:y>0.18697</cdr:y>
    </cdr:from>
    <cdr:to>
      <cdr:x>0.70573</cdr:x>
      <cdr:y>0.87052</cdr:y>
    </cdr:to>
    <cdr:cxnSp macro="">
      <cdr:nvCxnSpPr>
        <cdr:cNvPr id="4" name="Straight Connector 3">
          <a:extLst xmlns:a="http://schemas.openxmlformats.org/drawingml/2006/main">
            <a:ext uri="{FF2B5EF4-FFF2-40B4-BE49-F238E27FC236}">
              <a16:creationId xmlns:a16="http://schemas.microsoft.com/office/drawing/2014/main" id="{0CE27037-8E57-5B82-79EF-80AC364381AF}"/>
            </a:ext>
          </a:extLst>
        </cdr:cNvPr>
        <cdr:cNvCxnSpPr/>
      </cdr:nvCxnSpPr>
      <cdr:spPr>
        <a:xfrm xmlns:a="http://schemas.openxmlformats.org/drawingml/2006/main">
          <a:off x="5945897" y="1260638"/>
          <a:ext cx="2107" cy="4608867"/>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0.73953</cdr:x>
      <cdr:y>0.62431</cdr:y>
    </cdr:from>
    <cdr:to>
      <cdr:x>0.86986</cdr:x>
      <cdr:y>0.68424</cdr:y>
    </cdr:to>
    <cdr:sp macro="" textlink="">
      <cdr:nvSpPr>
        <cdr:cNvPr id="5" name="TextBox 4">
          <a:extLst xmlns:a="http://schemas.openxmlformats.org/drawingml/2006/main">
            <a:ext uri="{FF2B5EF4-FFF2-40B4-BE49-F238E27FC236}">
              <a16:creationId xmlns:a16="http://schemas.microsoft.com/office/drawing/2014/main" id="{00B8670B-39F0-07F4-1516-97F50FB87811}"/>
            </a:ext>
          </a:extLst>
        </cdr:cNvPr>
        <cdr:cNvSpPr txBox="1"/>
      </cdr:nvSpPr>
      <cdr:spPr>
        <a:xfrm xmlns:a="http://schemas.openxmlformats.org/drawingml/2006/main">
          <a:off x="6232894" y="4209410"/>
          <a:ext cx="1098445" cy="40408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0.07789</cdr:y>
    </cdr:from>
    <cdr:to>
      <cdr:x>0.70478</cdr:x>
      <cdr:y>0.16124</cdr:y>
    </cdr:to>
    <cdr:sp macro="" textlink="">
      <cdr:nvSpPr>
        <cdr:cNvPr id="6" name="TextBox 5">
          <a:extLst xmlns:a="http://schemas.openxmlformats.org/drawingml/2006/main">
            <a:ext uri="{FF2B5EF4-FFF2-40B4-BE49-F238E27FC236}">
              <a16:creationId xmlns:a16="http://schemas.microsoft.com/office/drawing/2014/main" id="{4211E4DA-875C-5F9C-854B-25F7FA6BBB9C}"/>
            </a:ext>
          </a:extLst>
        </cdr:cNvPr>
        <cdr:cNvSpPr txBox="1"/>
      </cdr:nvSpPr>
      <cdr:spPr>
        <a:xfrm xmlns:a="http://schemas.openxmlformats.org/drawingml/2006/main">
          <a:off x="0" y="524309"/>
          <a:ext cx="5940035" cy="5609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0.63151</cdr:x>
      <cdr:y>0.08645</cdr:y>
    </cdr:from>
    <cdr:to>
      <cdr:x>0.99315</cdr:x>
      <cdr:y>0.16979</cdr:y>
    </cdr:to>
    <cdr:sp macro="" textlink="">
      <cdr:nvSpPr>
        <cdr:cNvPr id="7" name="TextBox 1">
          <a:extLst xmlns:a="http://schemas.openxmlformats.org/drawingml/2006/main">
            <a:ext uri="{FF2B5EF4-FFF2-40B4-BE49-F238E27FC236}">
              <a16:creationId xmlns:a16="http://schemas.microsoft.com/office/drawing/2014/main" id="{47EC6BC6-C0EF-47CC-A859-A887D8C5B67B}"/>
            </a:ext>
          </a:extLst>
        </cdr:cNvPr>
        <cdr:cNvSpPr txBox="1"/>
      </cdr:nvSpPr>
      <cdr:spPr>
        <a:xfrm xmlns:a="http://schemas.openxmlformats.org/drawingml/2006/main">
          <a:off x="5322455" y="581892"/>
          <a:ext cx="3048000" cy="5609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as a % of disposable income</a:t>
          </a:r>
        </a:p>
      </cdr:txBody>
    </cdr:sp>
  </cdr:relSizeAnchor>
  <cdr:relSizeAnchor xmlns:cdr="http://schemas.openxmlformats.org/drawingml/2006/chartDrawing">
    <cdr:from>
      <cdr:x>0.09233</cdr:x>
      <cdr:y>0.29228</cdr:y>
    </cdr:from>
    <cdr:to>
      <cdr:x>0.52877</cdr:x>
      <cdr:y>0.41166</cdr:y>
    </cdr:to>
    <cdr:sp macro="" textlink="">
      <cdr:nvSpPr>
        <cdr:cNvPr id="10" name="TextBox 1">
          <a:extLst xmlns:a="http://schemas.openxmlformats.org/drawingml/2006/main">
            <a:ext uri="{FF2B5EF4-FFF2-40B4-BE49-F238E27FC236}">
              <a16:creationId xmlns:a16="http://schemas.microsoft.com/office/drawing/2014/main" id="{7E129710-DE65-3007-88F4-3E9B3AE370E2}"/>
            </a:ext>
          </a:extLst>
        </cdr:cNvPr>
        <cdr:cNvSpPr txBox="1"/>
      </cdr:nvSpPr>
      <cdr:spPr>
        <a:xfrm xmlns:a="http://schemas.openxmlformats.org/drawingml/2006/main">
          <a:off x="778162" y="1967343"/>
          <a:ext cx="3678382" cy="8035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rPr>
            <a:t>*arrears</a:t>
          </a:r>
          <a:r>
            <a:rPr lang="en-GB" sz="1800" baseline="0">
              <a:solidFill>
                <a:srgbClr val="495057"/>
              </a:solidFill>
              <a:latin typeface="Segoe UI" panose="020B0502040204020203" pitchFamily="34" charset="0"/>
            </a:rPr>
            <a:t> of over 2.5% of balance</a:t>
          </a:r>
          <a:endParaRPr lang="en-GB" sz="1800">
            <a:solidFill>
              <a:srgbClr val="495057"/>
            </a:solidFill>
            <a:latin typeface="Segoe UI" panose="020B0502040204020203" pitchFamily="34" charset="0"/>
          </a:endParaRP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40B72600-12E1-8AD4-DFF3-25616FB69B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cdr:x>
      <cdr:y>0.00807</cdr:y>
    </cdr:from>
    <cdr:to>
      <cdr:x>1</cdr:x>
      <cdr:y>0.08881</cdr:y>
    </cdr:to>
    <cdr:sp macro="" textlink="">
      <cdr:nvSpPr>
        <cdr:cNvPr id="2" name="TextBox 1">
          <a:extLst xmlns:a="http://schemas.openxmlformats.org/drawingml/2006/main">
            <a:ext uri="{FF2B5EF4-FFF2-40B4-BE49-F238E27FC236}">
              <a16:creationId xmlns:a16="http://schemas.microsoft.com/office/drawing/2014/main" id="{18B430AF-27D9-4C0D-F893-31536A94175C}"/>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repossession</a:t>
          </a:r>
          <a:r>
            <a:rPr lang="en-GB" sz="2400" b="0" baseline="0">
              <a:solidFill>
                <a:srgbClr val="495057"/>
              </a:solidFill>
              <a:latin typeface="Segoe UI" panose="020B0502040204020203" pitchFamily="34" charset="0"/>
              <a:cs typeface="Segoe UI" panose="020B0502040204020203" pitchFamily="34" charset="0"/>
            </a:rPr>
            <a:t> scenarios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2.25514E-17</cdr:x>
      <cdr:y>0.93925</cdr:y>
    </cdr:from>
    <cdr:to>
      <cdr:x>1</cdr:x>
      <cdr:y>1</cdr:y>
    </cdr:to>
    <cdr:sp macro="" textlink="">
      <cdr:nvSpPr>
        <cdr:cNvPr id="3" name="Rectangle 2">
          <a:extLst xmlns:a="http://schemas.openxmlformats.org/drawingml/2006/main">
            <a:ext uri="{FF2B5EF4-FFF2-40B4-BE49-F238E27FC236}">
              <a16:creationId xmlns:a16="http://schemas.microsoft.com/office/drawing/2014/main" id="{F33B3E36-ED7E-9FB7-1441-A114BBC2E021}"/>
            </a:ext>
          </a:extLst>
        </cdr:cNvPr>
        <cdr:cNvSpPr/>
      </cdr:nvSpPr>
      <cdr:spPr>
        <a:xfrm xmlns:a="http://schemas.openxmlformats.org/drawingml/2006/main">
          <a:off x="50800" y="5910003"/>
          <a:ext cx="866733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0.70395</cdr:x>
      <cdr:y>0.2125</cdr:y>
    </cdr:from>
    <cdr:to>
      <cdr:x>0.70395</cdr:x>
      <cdr:y>0.86118</cdr:y>
    </cdr:to>
    <cdr:cxnSp macro="">
      <cdr:nvCxnSpPr>
        <cdr:cNvPr id="4" name="Straight Connector 3">
          <a:extLst xmlns:a="http://schemas.openxmlformats.org/drawingml/2006/main">
            <a:ext uri="{FF2B5EF4-FFF2-40B4-BE49-F238E27FC236}">
              <a16:creationId xmlns:a16="http://schemas.microsoft.com/office/drawing/2014/main" id="{E98B637D-61C2-8388-E91A-49B258B76F64}"/>
            </a:ext>
          </a:extLst>
        </cdr:cNvPr>
        <cdr:cNvCxnSpPr/>
      </cdr:nvCxnSpPr>
      <cdr:spPr>
        <a:xfrm xmlns:a="http://schemas.openxmlformats.org/drawingml/2006/main">
          <a:off x="5927469" y="1427015"/>
          <a:ext cx="0" cy="4356108"/>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0.74028</cdr:x>
      <cdr:y>0.60793</cdr:y>
    </cdr:from>
    <cdr:to>
      <cdr:x>0.89111</cdr:x>
      <cdr:y>0.68736</cdr:y>
    </cdr:to>
    <cdr:sp macro="" textlink="">
      <cdr:nvSpPr>
        <cdr:cNvPr id="5" name="TextBox 4">
          <a:extLst xmlns:a="http://schemas.openxmlformats.org/drawingml/2006/main">
            <a:ext uri="{FF2B5EF4-FFF2-40B4-BE49-F238E27FC236}">
              <a16:creationId xmlns:a16="http://schemas.microsoft.com/office/drawing/2014/main" id="{7E101D48-8909-2237-0F58-244C92D66ADC}"/>
            </a:ext>
          </a:extLst>
        </cdr:cNvPr>
        <cdr:cNvSpPr txBox="1"/>
      </cdr:nvSpPr>
      <cdr:spPr>
        <a:xfrm xmlns:a="http://schemas.openxmlformats.org/drawingml/2006/main">
          <a:off x="6233391" y="4082472"/>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0.07565</cdr:y>
    </cdr:from>
    <cdr:to>
      <cdr:x>1</cdr:x>
      <cdr:y>0.12671</cdr:y>
    </cdr:to>
    <cdr:sp macro="" textlink="">
      <cdr:nvSpPr>
        <cdr:cNvPr id="6" name="TextBox 5">
          <a:extLst xmlns:a="http://schemas.openxmlformats.org/drawingml/2006/main">
            <a:ext uri="{FF2B5EF4-FFF2-40B4-BE49-F238E27FC236}">
              <a16:creationId xmlns:a16="http://schemas.microsoft.com/office/drawing/2014/main" id="{F8FF3DC8-8F6D-B9D5-69EB-3D64B8DBFEC8}"/>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Repossessions per 1,000 mortgages</a:t>
          </a:r>
        </a:p>
      </cdr:txBody>
    </cdr:sp>
  </cdr:relSizeAnchor>
</c:userShapes>
</file>

<file path=xl/drawings/drawing42.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CF51170C-851F-BC50-1B76-80AEC008C9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3.xml><?xml version="1.0" encoding="utf-8"?>
<c:userShapes xmlns:c="http://schemas.openxmlformats.org/drawingml/2006/chart">
  <cdr:relSizeAnchor xmlns:cdr="http://schemas.openxmlformats.org/drawingml/2006/chartDrawing">
    <cdr:from>
      <cdr:x>0.0039</cdr:x>
      <cdr:y>0.00538</cdr:y>
    </cdr:from>
    <cdr:to>
      <cdr:x>0.83699</cdr:x>
      <cdr:y>0.09091</cdr:y>
    </cdr:to>
    <cdr:sp macro="" textlink="">
      <cdr:nvSpPr>
        <cdr:cNvPr id="2" name="TextBox 1">
          <a:extLst xmlns:a="http://schemas.openxmlformats.org/drawingml/2006/main">
            <a:ext uri="{FF2B5EF4-FFF2-40B4-BE49-F238E27FC236}">
              <a16:creationId xmlns:a16="http://schemas.microsoft.com/office/drawing/2014/main" id="{9F693BF3-2F4A-D3FD-20F6-840E7144098D}"/>
            </a:ext>
          </a:extLst>
        </cdr:cNvPr>
        <cdr:cNvSpPr txBox="1"/>
      </cdr:nvSpPr>
      <cdr:spPr>
        <a:xfrm xmlns:a="http://schemas.openxmlformats.org/drawingml/2006/main">
          <a:off x="32905" y="36221"/>
          <a:ext cx="7021368" cy="57568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and effective interest rates</a:t>
          </a:r>
        </a:p>
      </cdr:txBody>
    </cdr:sp>
  </cdr:relSizeAnchor>
  <cdr:relSizeAnchor xmlns:cdr="http://schemas.openxmlformats.org/drawingml/2006/chartDrawing">
    <cdr:from>
      <cdr:x>0.0039</cdr:x>
      <cdr:y>0.94588</cdr:y>
    </cdr:from>
    <cdr:to>
      <cdr:x>0.68713</cdr:x>
      <cdr:y>0.99828</cdr:y>
    </cdr:to>
    <cdr:sp macro="" textlink="">
      <cdr:nvSpPr>
        <cdr:cNvPr id="3" name="Rectangle 2">
          <a:extLst xmlns:a="http://schemas.openxmlformats.org/drawingml/2006/main">
            <a:ext uri="{FF2B5EF4-FFF2-40B4-BE49-F238E27FC236}">
              <a16:creationId xmlns:a16="http://schemas.microsoft.com/office/drawing/2014/main" id="{933B752B-2D3F-10EC-7FC8-98D603D06C23}"/>
            </a:ext>
          </a:extLst>
        </cdr:cNvPr>
        <cdr:cNvSpPr/>
      </cdr:nvSpPr>
      <cdr:spPr>
        <a:xfrm xmlns:a="http://schemas.openxmlformats.org/drawingml/2006/main">
          <a:off x="32905" y="6366719"/>
          <a:ext cx="5758340" cy="35273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 UK Finance</a:t>
          </a:r>
        </a:p>
      </cdr:txBody>
    </cdr:sp>
  </cdr:relSizeAnchor>
  <cdr:relSizeAnchor xmlns:cdr="http://schemas.openxmlformats.org/drawingml/2006/chartDrawing">
    <cdr:from>
      <cdr:x>0.69655</cdr:x>
      <cdr:y>0.20791</cdr:y>
    </cdr:from>
    <cdr:to>
      <cdr:x>0.69655</cdr:x>
      <cdr:y>0.64008</cdr:y>
    </cdr:to>
    <cdr:cxnSp macro="">
      <cdr:nvCxnSpPr>
        <cdr:cNvPr id="4" name="Straight Connector 3">
          <a:extLst xmlns:a="http://schemas.openxmlformats.org/drawingml/2006/main">
            <a:ext uri="{FF2B5EF4-FFF2-40B4-BE49-F238E27FC236}">
              <a16:creationId xmlns:a16="http://schemas.microsoft.com/office/drawing/2014/main" id="{55FF68D3-5661-7148-4F51-1149D3710A31}"/>
            </a:ext>
          </a:extLst>
        </cdr:cNvPr>
        <cdr:cNvCxnSpPr/>
      </cdr:nvCxnSpPr>
      <cdr:spPr>
        <a:xfrm xmlns:a="http://schemas.openxmlformats.org/drawingml/2006/main">
          <a:off x="5870612" y="1399415"/>
          <a:ext cx="0" cy="290893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0.77691</cdr:x>
      <cdr:y>0.58823</cdr:y>
    </cdr:from>
    <cdr:to>
      <cdr:x>0.92192</cdr:x>
      <cdr:y>0.65009</cdr:y>
    </cdr:to>
    <cdr:sp macro="" textlink="">
      <cdr:nvSpPr>
        <cdr:cNvPr id="5" name="TextBox 4">
          <a:extLst xmlns:a="http://schemas.openxmlformats.org/drawingml/2006/main">
            <a:ext uri="{FF2B5EF4-FFF2-40B4-BE49-F238E27FC236}">
              <a16:creationId xmlns:a16="http://schemas.microsoft.com/office/drawing/2014/main" id="{2F978ABE-4BD2-5A56-AA8E-BF37C3BB8EFB}"/>
            </a:ext>
          </a:extLst>
        </cdr:cNvPr>
        <cdr:cNvSpPr txBox="1"/>
      </cdr:nvSpPr>
      <cdr:spPr>
        <a:xfrm xmlns:a="http://schemas.openxmlformats.org/drawingml/2006/main">
          <a:off x="6547965" y="3959366"/>
          <a:ext cx="1222125" cy="4163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0.09671</cdr:y>
    </cdr:from>
    <cdr:to>
      <cdr:x>0.70356</cdr:x>
      <cdr:y>0.15609</cdr:y>
    </cdr:to>
    <cdr:sp macro="" textlink="">
      <cdr:nvSpPr>
        <cdr:cNvPr id="6" name="TextBox 5">
          <a:extLst xmlns:a="http://schemas.openxmlformats.org/drawingml/2006/main">
            <a:ext uri="{FF2B5EF4-FFF2-40B4-BE49-F238E27FC236}">
              <a16:creationId xmlns:a16="http://schemas.microsoft.com/office/drawing/2014/main" id="{516E6DA7-50D2-8533-5DF4-776354AB8A5C}"/>
            </a:ext>
          </a:extLst>
        </cdr:cNvPr>
        <cdr:cNvSpPr txBox="1"/>
      </cdr:nvSpPr>
      <cdr:spPr>
        <a:xfrm xmlns:a="http://schemas.openxmlformats.org/drawingml/2006/main">
          <a:off x="0" y="650962"/>
          <a:ext cx="5929752" cy="39967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Arrears per 1,000 mortgages</a:t>
          </a:r>
        </a:p>
      </cdr:txBody>
    </cdr:sp>
  </cdr:relSizeAnchor>
  <cdr:relSizeAnchor xmlns:cdr="http://schemas.openxmlformats.org/drawingml/2006/chartDrawing">
    <cdr:from>
      <cdr:x>0.49863</cdr:x>
      <cdr:y>0.09503</cdr:y>
    </cdr:from>
    <cdr:to>
      <cdr:x>1</cdr:x>
      <cdr:y>0.16638</cdr:y>
    </cdr:to>
    <cdr:sp macro="" textlink="">
      <cdr:nvSpPr>
        <cdr:cNvPr id="7" name="TextBox 1">
          <a:extLst xmlns:a="http://schemas.openxmlformats.org/drawingml/2006/main">
            <a:ext uri="{FF2B5EF4-FFF2-40B4-BE49-F238E27FC236}">
              <a16:creationId xmlns:a16="http://schemas.microsoft.com/office/drawing/2014/main" id="{CDB6C219-0AA1-2BB9-6C0F-2947AD108D03}"/>
            </a:ext>
          </a:extLst>
        </cdr:cNvPr>
        <cdr:cNvSpPr txBox="1"/>
      </cdr:nvSpPr>
      <cdr:spPr>
        <a:xfrm xmlns:a="http://schemas.openxmlformats.org/drawingml/2006/main">
          <a:off x="4202545" y="640744"/>
          <a:ext cx="4225636" cy="48108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Interest rate on</a:t>
          </a:r>
          <a:r>
            <a:rPr lang="en-GB" sz="1800" b="0" baseline="0">
              <a:solidFill>
                <a:srgbClr val="495057"/>
              </a:solidFill>
              <a:latin typeface="Segoe UI" panose="020B0502040204020203" pitchFamily="34" charset="0"/>
              <a:cs typeface="Segoe UI" panose="020B0502040204020203" pitchFamily="34" charset="0"/>
            </a:rPr>
            <a:t> outstanding mortgages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44.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F9F7111C-7940-0489-527A-5805F50863A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c:userShapes xmlns:c="http://schemas.openxmlformats.org/drawingml/2006/chart">
  <cdr:relSizeAnchor xmlns:cdr="http://schemas.openxmlformats.org/drawingml/2006/chartDrawing">
    <cdr:from>
      <cdr:x>0.00392</cdr:x>
      <cdr:y>0.0054</cdr:y>
    </cdr:from>
    <cdr:to>
      <cdr:x>0.68915</cdr:x>
      <cdr:y>0.08084</cdr:y>
    </cdr:to>
    <cdr:sp macro="" textlink="">
      <cdr:nvSpPr>
        <cdr:cNvPr id="2" name="TextBox 1">
          <a:extLst xmlns:a="http://schemas.openxmlformats.org/drawingml/2006/main">
            <a:ext uri="{FF2B5EF4-FFF2-40B4-BE49-F238E27FC236}">
              <a16:creationId xmlns:a16="http://schemas.microsoft.com/office/drawing/2014/main" id="{F5EAB740-2D9B-831D-2561-2924EDC31302}"/>
            </a:ext>
          </a:extLst>
        </cdr:cNvPr>
        <cdr:cNvSpPr txBox="1"/>
      </cdr:nvSpPr>
      <cdr:spPr>
        <a:xfrm xmlns:a="http://schemas.openxmlformats.org/drawingml/2006/main">
          <a:off x="32927" y="36239"/>
          <a:ext cx="5762263" cy="50639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a:t>
          </a:r>
          <a:r>
            <a:rPr lang="en-GB" sz="2400" b="0" baseline="0">
              <a:solidFill>
                <a:srgbClr val="495057"/>
              </a:solidFill>
              <a:latin typeface="Segoe UI" panose="020B0502040204020203" pitchFamily="34" charset="0"/>
              <a:cs typeface="Segoe UI" panose="020B0502040204020203" pitchFamily="34" charset="0"/>
            </a:rPr>
            <a:t> arrears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0.93958</cdr:y>
    </cdr:from>
    <cdr:to>
      <cdr:x>0.83613</cdr:x>
      <cdr:y>0.99238</cdr:y>
    </cdr:to>
    <cdr:sp macro="" textlink="">
      <cdr:nvSpPr>
        <cdr:cNvPr id="3" name="Rectangle 2">
          <a:extLst xmlns:a="http://schemas.openxmlformats.org/drawingml/2006/main">
            <a:ext uri="{FF2B5EF4-FFF2-40B4-BE49-F238E27FC236}">
              <a16:creationId xmlns:a16="http://schemas.microsoft.com/office/drawing/2014/main" id="{8BAD885D-C760-A7FA-0CAB-7F05A8B75B17}"/>
            </a:ext>
          </a:extLst>
        </cdr:cNvPr>
        <cdr:cNvSpPr/>
      </cdr:nvSpPr>
      <cdr:spPr>
        <a:xfrm xmlns:a="http://schemas.openxmlformats.org/drawingml/2006/main">
          <a:off x="0" y="6307263"/>
          <a:ext cx="7031182" cy="35446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modelling using Haver Analytics and UK Finance</a:t>
          </a:r>
        </a:p>
      </cdr:txBody>
    </cdr:sp>
  </cdr:relSizeAnchor>
  <cdr:relSizeAnchor xmlns:cdr="http://schemas.openxmlformats.org/drawingml/2006/chartDrawing">
    <cdr:from>
      <cdr:x>0.82842</cdr:x>
      <cdr:y>0.43152</cdr:y>
    </cdr:from>
    <cdr:to>
      <cdr:x>0.82842</cdr:x>
      <cdr:y>0.86327</cdr:y>
    </cdr:to>
    <cdr:cxnSp macro="">
      <cdr:nvCxnSpPr>
        <cdr:cNvPr id="4" name="Straight Connector 3">
          <a:extLst xmlns:a="http://schemas.openxmlformats.org/drawingml/2006/main">
            <a:ext uri="{FF2B5EF4-FFF2-40B4-BE49-F238E27FC236}">
              <a16:creationId xmlns:a16="http://schemas.microsoft.com/office/drawing/2014/main" id="{AE524A42-F917-0676-2C52-96C79C1A0F11}"/>
            </a:ext>
          </a:extLst>
        </cdr:cNvPr>
        <cdr:cNvCxnSpPr/>
      </cdr:nvCxnSpPr>
      <cdr:spPr>
        <a:xfrm xmlns:a="http://schemas.openxmlformats.org/drawingml/2006/main">
          <a:off x="6966373" y="2896716"/>
          <a:ext cx="0" cy="289826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0.83201</cdr:x>
      <cdr:y>0.35858</cdr:y>
    </cdr:from>
    <cdr:to>
      <cdr:x>0.9542</cdr:x>
      <cdr:y>0.42482</cdr:y>
    </cdr:to>
    <cdr:sp macro="" textlink="">
      <cdr:nvSpPr>
        <cdr:cNvPr id="5" name="TextBox 4">
          <a:extLst xmlns:a="http://schemas.openxmlformats.org/drawingml/2006/main">
            <a:ext uri="{FF2B5EF4-FFF2-40B4-BE49-F238E27FC236}">
              <a16:creationId xmlns:a16="http://schemas.microsoft.com/office/drawing/2014/main" id="{F094E25D-7023-4051-3645-D7743763B140}"/>
            </a:ext>
          </a:extLst>
        </cdr:cNvPr>
        <cdr:cNvSpPr txBox="1"/>
      </cdr:nvSpPr>
      <cdr:spPr>
        <a:xfrm xmlns:a="http://schemas.openxmlformats.org/drawingml/2006/main">
          <a:off x="6996545" y="2407113"/>
          <a:ext cx="1027546" cy="44461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F'cast</a:t>
          </a:r>
        </a:p>
      </cdr:txBody>
    </cdr:sp>
  </cdr:relSizeAnchor>
  <cdr:relSizeAnchor xmlns:cdr="http://schemas.openxmlformats.org/drawingml/2006/chartDrawing">
    <cdr:from>
      <cdr:x>0</cdr:x>
      <cdr:y>0.08475</cdr:y>
    </cdr:from>
    <cdr:to>
      <cdr:x>0.70326</cdr:x>
      <cdr:y>0.13759</cdr:y>
    </cdr:to>
    <cdr:sp macro="" textlink="">
      <cdr:nvSpPr>
        <cdr:cNvPr id="6" name="TextBox 5">
          <a:extLst xmlns:a="http://schemas.openxmlformats.org/drawingml/2006/main">
            <a:ext uri="{FF2B5EF4-FFF2-40B4-BE49-F238E27FC236}">
              <a16:creationId xmlns:a16="http://schemas.microsoft.com/office/drawing/2014/main" id="{31D6D24F-EAFF-D627-9F34-D5E37176CBB4}"/>
            </a:ext>
          </a:extLst>
        </cdr:cNvPr>
        <cdr:cNvSpPr txBox="1"/>
      </cdr:nvSpPr>
      <cdr:spPr>
        <a:xfrm xmlns:a="http://schemas.openxmlformats.org/drawingml/2006/main">
          <a:off x="0" y="568899"/>
          <a:ext cx="5913829" cy="3547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0.62057</cdr:x>
      <cdr:y>0.08496</cdr:y>
    </cdr:from>
    <cdr:to>
      <cdr:x>1</cdr:x>
      <cdr:y>0.14275</cdr:y>
    </cdr:to>
    <cdr:sp macro="" textlink="">
      <cdr:nvSpPr>
        <cdr:cNvPr id="7" name="TextBox 1">
          <a:extLst xmlns:a="http://schemas.openxmlformats.org/drawingml/2006/main">
            <a:ext uri="{FF2B5EF4-FFF2-40B4-BE49-F238E27FC236}">
              <a16:creationId xmlns:a16="http://schemas.microsoft.com/office/drawing/2014/main" id="{DBADB5CC-5B50-F88E-139A-D1D750642B15}"/>
            </a:ext>
          </a:extLst>
        </cdr:cNvPr>
        <cdr:cNvSpPr txBox="1"/>
      </cdr:nvSpPr>
      <cdr:spPr>
        <a:xfrm xmlns:a="http://schemas.openxmlformats.org/drawingml/2006/main">
          <a:off x="5218545" y="570345"/>
          <a:ext cx="3190669" cy="3879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as a % of disposable income</a:t>
          </a:r>
        </a:p>
      </cdr:txBody>
    </cdr:sp>
  </cdr:relSizeAnchor>
</c:userShapes>
</file>

<file path=xl/drawings/drawing46.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9D735DCE-C032-A7CE-A5B8-BB19FA658E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c:userShapes xmlns:c="http://schemas.openxmlformats.org/drawingml/2006/chart">
  <cdr:relSizeAnchor xmlns:cdr="http://schemas.openxmlformats.org/drawingml/2006/chartDrawing">
    <cdr:from>
      <cdr:x>0.00391</cdr:x>
      <cdr:y>0.00539</cdr:y>
    </cdr:from>
    <cdr:to>
      <cdr:x>1</cdr:x>
      <cdr:y>0.08748</cdr:y>
    </cdr:to>
    <cdr:sp macro="" textlink="">
      <cdr:nvSpPr>
        <cdr:cNvPr id="2" name="TextBox 1">
          <a:extLst xmlns:a="http://schemas.openxmlformats.org/drawingml/2006/main">
            <a:ext uri="{FF2B5EF4-FFF2-40B4-BE49-F238E27FC236}">
              <a16:creationId xmlns:a16="http://schemas.microsoft.com/office/drawing/2014/main" id="{E93B2E82-34A1-53D2-7221-8BBEB1A06811}"/>
            </a:ext>
          </a:extLst>
        </cdr:cNvPr>
        <cdr:cNvSpPr txBox="1"/>
      </cdr:nvSpPr>
      <cdr:spPr>
        <a:xfrm xmlns:a="http://schemas.openxmlformats.org/drawingml/2006/main">
          <a:off x="32955" y="36261"/>
          <a:ext cx="8395227" cy="55255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arrears and household debt servicing costs</a:t>
          </a:r>
        </a:p>
      </cdr:txBody>
    </cdr:sp>
  </cdr:relSizeAnchor>
  <cdr:relSizeAnchor xmlns:cdr="http://schemas.openxmlformats.org/drawingml/2006/chartDrawing">
    <cdr:from>
      <cdr:x>0.00256</cdr:x>
      <cdr:y>0.95197</cdr:y>
    </cdr:from>
    <cdr:to>
      <cdr:x>0.83151</cdr:x>
      <cdr:y>1</cdr:y>
    </cdr:to>
    <cdr:sp macro="" textlink="">
      <cdr:nvSpPr>
        <cdr:cNvPr id="3" name="Rectangle 2">
          <a:extLst xmlns:a="http://schemas.openxmlformats.org/drawingml/2006/main">
            <a:ext uri="{FF2B5EF4-FFF2-40B4-BE49-F238E27FC236}">
              <a16:creationId xmlns:a16="http://schemas.microsoft.com/office/drawing/2014/main" id="{C5C83551-FA7A-F340-A5EE-AC3500D2B816}"/>
            </a:ext>
          </a:extLst>
        </cdr:cNvPr>
        <cdr:cNvSpPr/>
      </cdr:nvSpPr>
      <cdr:spPr>
        <a:xfrm xmlns:a="http://schemas.openxmlformats.org/drawingml/2006/main">
          <a:off x="21566" y="6407726"/>
          <a:ext cx="6986525" cy="32327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modelling using Haver Analytics and UK Finance</a:t>
          </a:r>
        </a:p>
      </cdr:txBody>
    </cdr:sp>
  </cdr:relSizeAnchor>
  <cdr:relSizeAnchor xmlns:cdr="http://schemas.openxmlformats.org/drawingml/2006/chartDrawing">
    <cdr:from>
      <cdr:x>0.6863</cdr:x>
      <cdr:y>0.18868</cdr:y>
    </cdr:from>
    <cdr:to>
      <cdr:x>0.68655</cdr:x>
      <cdr:y>0.87223</cdr:y>
    </cdr:to>
    <cdr:cxnSp macro="">
      <cdr:nvCxnSpPr>
        <cdr:cNvPr id="4" name="Straight Connector 3">
          <a:extLst xmlns:a="http://schemas.openxmlformats.org/drawingml/2006/main">
            <a:ext uri="{FF2B5EF4-FFF2-40B4-BE49-F238E27FC236}">
              <a16:creationId xmlns:a16="http://schemas.microsoft.com/office/drawing/2014/main" id="{0CE27037-8E57-5B82-79EF-80AC364381AF}"/>
            </a:ext>
          </a:extLst>
        </cdr:cNvPr>
        <cdr:cNvCxnSpPr/>
      </cdr:nvCxnSpPr>
      <cdr:spPr>
        <a:xfrm xmlns:a="http://schemas.openxmlformats.org/drawingml/2006/main">
          <a:off x="5784273" y="1270000"/>
          <a:ext cx="2112" cy="4600976"/>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0.7409</cdr:x>
      <cdr:y>0.53184</cdr:y>
    </cdr:from>
    <cdr:to>
      <cdr:x>0.87123</cdr:x>
      <cdr:y>0.59177</cdr:y>
    </cdr:to>
    <cdr:sp macro="" textlink="">
      <cdr:nvSpPr>
        <cdr:cNvPr id="5" name="TextBox 4">
          <a:extLst xmlns:a="http://schemas.openxmlformats.org/drawingml/2006/main">
            <a:ext uri="{FF2B5EF4-FFF2-40B4-BE49-F238E27FC236}">
              <a16:creationId xmlns:a16="http://schemas.microsoft.com/office/drawing/2014/main" id="{00B8670B-39F0-07F4-1516-97F50FB87811}"/>
            </a:ext>
          </a:extLst>
        </cdr:cNvPr>
        <cdr:cNvSpPr txBox="1"/>
      </cdr:nvSpPr>
      <cdr:spPr>
        <a:xfrm xmlns:a="http://schemas.openxmlformats.org/drawingml/2006/main">
          <a:off x="6244450" y="3579809"/>
          <a:ext cx="1098458" cy="4033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0.07789</cdr:y>
    </cdr:from>
    <cdr:to>
      <cdr:x>0.70478</cdr:x>
      <cdr:y>0.16124</cdr:y>
    </cdr:to>
    <cdr:sp macro="" textlink="">
      <cdr:nvSpPr>
        <cdr:cNvPr id="6" name="TextBox 5">
          <a:extLst xmlns:a="http://schemas.openxmlformats.org/drawingml/2006/main">
            <a:ext uri="{FF2B5EF4-FFF2-40B4-BE49-F238E27FC236}">
              <a16:creationId xmlns:a16="http://schemas.microsoft.com/office/drawing/2014/main" id="{4211E4DA-875C-5F9C-854B-25F7FA6BBB9C}"/>
            </a:ext>
          </a:extLst>
        </cdr:cNvPr>
        <cdr:cNvSpPr txBox="1"/>
      </cdr:nvSpPr>
      <cdr:spPr>
        <a:xfrm xmlns:a="http://schemas.openxmlformats.org/drawingml/2006/main">
          <a:off x="0" y="524309"/>
          <a:ext cx="5940035" cy="5609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Per 1,000 mortgages</a:t>
          </a:r>
        </a:p>
      </cdr:txBody>
    </cdr:sp>
  </cdr:relSizeAnchor>
  <cdr:relSizeAnchor xmlns:cdr="http://schemas.openxmlformats.org/drawingml/2006/chartDrawing">
    <cdr:from>
      <cdr:x>0.63151</cdr:x>
      <cdr:y>0.08645</cdr:y>
    </cdr:from>
    <cdr:to>
      <cdr:x>0.99315</cdr:x>
      <cdr:y>0.16979</cdr:y>
    </cdr:to>
    <cdr:sp macro="" textlink="">
      <cdr:nvSpPr>
        <cdr:cNvPr id="7" name="TextBox 1">
          <a:extLst xmlns:a="http://schemas.openxmlformats.org/drawingml/2006/main">
            <a:ext uri="{FF2B5EF4-FFF2-40B4-BE49-F238E27FC236}">
              <a16:creationId xmlns:a16="http://schemas.microsoft.com/office/drawing/2014/main" id="{47EC6BC6-C0EF-47CC-A859-A887D8C5B67B}"/>
            </a:ext>
          </a:extLst>
        </cdr:cNvPr>
        <cdr:cNvSpPr txBox="1"/>
      </cdr:nvSpPr>
      <cdr:spPr>
        <a:xfrm xmlns:a="http://schemas.openxmlformats.org/drawingml/2006/main">
          <a:off x="5322455" y="581892"/>
          <a:ext cx="3048000" cy="5609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as a % of disposable income</a:t>
          </a:r>
        </a:p>
      </cdr:txBody>
    </cdr:sp>
  </cdr:relSizeAnchor>
  <cdr:relSizeAnchor xmlns:cdr="http://schemas.openxmlformats.org/drawingml/2006/chartDrawing">
    <cdr:from>
      <cdr:x>0.09233</cdr:x>
      <cdr:y>0.29228</cdr:y>
    </cdr:from>
    <cdr:to>
      <cdr:x>0.52877</cdr:x>
      <cdr:y>0.41166</cdr:y>
    </cdr:to>
    <cdr:sp macro="" textlink="">
      <cdr:nvSpPr>
        <cdr:cNvPr id="10" name="TextBox 1">
          <a:extLst xmlns:a="http://schemas.openxmlformats.org/drawingml/2006/main">
            <a:ext uri="{FF2B5EF4-FFF2-40B4-BE49-F238E27FC236}">
              <a16:creationId xmlns:a16="http://schemas.microsoft.com/office/drawing/2014/main" id="{7E129710-DE65-3007-88F4-3E9B3AE370E2}"/>
            </a:ext>
          </a:extLst>
        </cdr:cNvPr>
        <cdr:cNvSpPr txBox="1"/>
      </cdr:nvSpPr>
      <cdr:spPr>
        <a:xfrm xmlns:a="http://schemas.openxmlformats.org/drawingml/2006/main">
          <a:off x="778162" y="1967343"/>
          <a:ext cx="3678382" cy="8035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rPr>
            <a:t>*arrears</a:t>
          </a:r>
          <a:r>
            <a:rPr lang="en-GB" sz="1800" baseline="0">
              <a:solidFill>
                <a:srgbClr val="495057"/>
              </a:solidFill>
              <a:latin typeface="Segoe UI" panose="020B0502040204020203" pitchFamily="34" charset="0"/>
            </a:rPr>
            <a:t> of over 2.5% of balance</a:t>
          </a:r>
          <a:endParaRPr lang="en-GB" sz="1800">
            <a:solidFill>
              <a:srgbClr val="495057"/>
            </a:solidFill>
            <a:latin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Z:\UK%20Team\EA%20modelling\ARR%20&amp;%20REPO\Series%20construction%20&amp;%20equations.xlsx" TargetMode="External"/><Relationship Id="rId1" Type="http://schemas.openxmlformats.org/officeDocument/2006/relationships/externalLinkPath" Target="/UK%20Team/EA%20modelling/ARR%20&amp;%20REPO/Series%20construction%20&amp;%20equ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ies construction"/>
      <sheetName val="Equations"/>
    </sheetNames>
    <sheetDataSet>
      <sheetData sheetId="0">
        <row r="13">
          <cell r="AF13">
            <v>36.200000000000003</v>
          </cell>
        </row>
        <row r="14">
          <cell r="AF14">
            <v>44.85</v>
          </cell>
        </row>
        <row r="15">
          <cell r="AF15">
            <v>53.5</v>
          </cell>
        </row>
        <row r="16">
          <cell r="AF16">
            <v>60.45</v>
          </cell>
        </row>
        <row r="17">
          <cell r="AF17">
            <v>67.400000000000006</v>
          </cell>
        </row>
        <row r="18">
          <cell r="AF18">
            <v>67.95</v>
          </cell>
        </row>
        <row r="19">
          <cell r="AF19">
            <v>68.5</v>
          </cell>
        </row>
        <row r="20">
          <cell r="AF20">
            <v>66.75</v>
          </cell>
        </row>
        <row r="21">
          <cell r="AF21">
            <v>65</v>
          </cell>
        </row>
        <row r="22">
          <cell r="AF22">
            <v>59.65</v>
          </cell>
        </row>
        <row r="23">
          <cell r="AF23">
            <v>54.3</v>
          </cell>
        </row>
        <row r="24">
          <cell r="AF24">
            <v>47.1</v>
          </cell>
        </row>
        <row r="25">
          <cell r="AF25">
            <v>39.9</v>
          </cell>
        </row>
        <row r="26">
          <cell r="AF26">
            <v>36.549999999999997</v>
          </cell>
        </row>
        <row r="27">
          <cell r="AF27">
            <v>33.200000000000003</v>
          </cell>
        </row>
        <row r="28">
          <cell r="AF28">
            <v>31.3</v>
          </cell>
        </row>
        <row r="29">
          <cell r="AF29">
            <v>29.4</v>
          </cell>
        </row>
        <row r="30">
          <cell r="AA30">
            <v>427500</v>
          </cell>
          <cell r="AB30">
            <v>29600</v>
          </cell>
          <cell r="AF30">
            <v>29.6</v>
          </cell>
        </row>
        <row r="31">
          <cell r="AA31">
            <v>429800</v>
          </cell>
          <cell r="AB31">
            <v>29800</v>
          </cell>
          <cell r="AF31">
            <v>29.8</v>
          </cell>
        </row>
        <row r="32">
          <cell r="AA32">
            <v>413750</v>
          </cell>
          <cell r="AB32">
            <v>28500</v>
          </cell>
          <cell r="AF32">
            <v>28.5</v>
          </cell>
        </row>
        <row r="33">
          <cell r="AA33">
            <v>397700</v>
          </cell>
          <cell r="AB33">
            <v>27200</v>
          </cell>
          <cell r="AF33">
            <v>27.2</v>
          </cell>
        </row>
        <row r="34">
          <cell r="AA34">
            <v>373800</v>
          </cell>
          <cell r="AB34">
            <v>25600</v>
          </cell>
          <cell r="AF34">
            <v>25.6</v>
          </cell>
        </row>
        <row r="35">
          <cell r="AA35">
            <v>349900</v>
          </cell>
          <cell r="AB35">
            <v>24000</v>
          </cell>
          <cell r="AF35">
            <v>24</v>
          </cell>
        </row>
        <row r="36">
          <cell r="AA36">
            <v>323350</v>
          </cell>
          <cell r="AB36">
            <v>20100</v>
          </cell>
          <cell r="AF36">
            <v>20.100000000000001</v>
          </cell>
        </row>
        <row r="37">
          <cell r="AA37">
            <v>296800</v>
          </cell>
          <cell r="AB37">
            <v>16200</v>
          </cell>
          <cell r="AF37">
            <v>16.2</v>
          </cell>
        </row>
        <row r="38">
          <cell r="AA38">
            <v>281800</v>
          </cell>
          <cell r="AB38">
            <v>15150</v>
          </cell>
          <cell r="AF38">
            <v>15.15</v>
          </cell>
        </row>
        <row r="39">
          <cell r="AA39">
            <v>266800</v>
          </cell>
          <cell r="AB39">
            <v>14100</v>
          </cell>
          <cell r="AF39">
            <v>14.1</v>
          </cell>
        </row>
        <row r="40">
          <cell r="AA40">
            <v>260350</v>
          </cell>
          <cell r="AB40">
            <v>14000</v>
          </cell>
          <cell r="AF40">
            <v>14</v>
          </cell>
        </row>
        <row r="41">
          <cell r="AA41">
            <v>253900</v>
          </cell>
          <cell r="AB41">
            <v>13900</v>
          </cell>
          <cell r="AF41">
            <v>13.9</v>
          </cell>
        </row>
        <row r="42">
          <cell r="AA42">
            <v>257250</v>
          </cell>
          <cell r="AB42">
            <v>14550</v>
          </cell>
          <cell r="AF42">
            <v>14.55</v>
          </cell>
        </row>
        <row r="43">
          <cell r="AA43">
            <v>260600</v>
          </cell>
          <cell r="AB43">
            <v>15200</v>
          </cell>
          <cell r="AF43">
            <v>15.2</v>
          </cell>
        </row>
        <row r="44">
          <cell r="AA44">
            <v>260800</v>
          </cell>
          <cell r="AB44">
            <v>14550</v>
          </cell>
          <cell r="AF44">
            <v>14.55</v>
          </cell>
        </row>
        <row r="45">
          <cell r="AA45">
            <v>261000</v>
          </cell>
          <cell r="AB45">
            <v>13900</v>
          </cell>
          <cell r="AF45">
            <v>13.9</v>
          </cell>
        </row>
        <row r="46">
          <cell r="AA46">
            <v>246700</v>
          </cell>
          <cell r="AB46">
            <v>13500</v>
          </cell>
          <cell r="AF46">
            <v>13.5</v>
          </cell>
        </row>
        <row r="47">
          <cell r="AA47">
            <v>232400</v>
          </cell>
          <cell r="AB47">
            <v>13100</v>
          </cell>
          <cell r="AF47">
            <v>13.1</v>
          </cell>
        </row>
        <row r="48">
          <cell r="AA48">
            <v>220400</v>
          </cell>
          <cell r="AB48">
            <v>11950</v>
          </cell>
          <cell r="AF48">
            <v>11.95</v>
          </cell>
        </row>
        <row r="49">
          <cell r="AA49">
            <v>208400</v>
          </cell>
          <cell r="AB49">
            <v>10800</v>
          </cell>
          <cell r="AF49">
            <v>10.8</v>
          </cell>
        </row>
        <row r="50">
          <cell r="AA50">
            <v>204400</v>
          </cell>
          <cell r="AB50">
            <v>10000</v>
          </cell>
          <cell r="AF50">
            <v>10</v>
          </cell>
        </row>
        <row r="51">
          <cell r="AA51">
            <v>200400</v>
          </cell>
          <cell r="AB51">
            <v>9200</v>
          </cell>
          <cell r="AF51">
            <v>9.1999999999999993</v>
          </cell>
        </row>
        <row r="52">
          <cell r="AA52">
            <v>184000</v>
          </cell>
          <cell r="AB52">
            <v>8550</v>
          </cell>
          <cell r="AF52">
            <v>8.5500000000000007</v>
          </cell>
        </row>
        <row r="53">
          <cell r="AA53">
            <v>167600</v>
          </cell>
          <cell r="AB53">
            <v>7900</v>
          </cell>
          <cell r="AF53">
            <v>7.9</v>
          </cell>
        </row>
        <row r="54">
          <cell r="AA54">
            <v>162550</v>
          </cell>
          <cell r="AB54">
            <v>7600</v>
          </cell>
          <cell r="AF54">
            <v>7.6</v>
          </cell>
        </row>
        <row r="55">
          <cell r="AA55">
            <v>157500</v>
          </cell>
          <cell r="AB55">
            <v>7300</v>
          </cell>
          <cell r="AF55">
            <v>7.3</v>
          </cell>
        </row>
        <row r="56">
          <cell r="AA56">
            <v>148850</v>
          </cell>
          <cell r="AB56">
            <v>6450</v>
          </cell>
          <cell r="AF56">
            <v>6.45</v>
          </cell>
        </row>
        <row r="57">
          <cell r="AA57">
            <v>140200</v>
          </cell>
          <cell r="AB57">
            <v>5600</v>
          </cell>
          <cell r="AF57">
            <v>5.6</v>
          </cell>
        </row>
        <row r="58">
          <cell r="AA58">
            <v>129950</v>
          </cell>
          <cell r="AB58">
            <v>4850</v>
          </cell>
          <cell r="AF58">
            <v>4.8499999999999996</v>
          </cell>
        </row>
        <row r="59">
          <cell r="AA59">
            <v>119700</v>
          </cell>
          <cell r="AB59">
            <v>4100</v>
          </cell>
          <cell r="AF59">
            <v>4.0999999999999996</v>
          </cell>
        </row>
        <row r="60">
          <cell r="AA60">
            <v>111450</v>
          </cell>
          <cell r="AB60">
            <v>3450</v>
          </cell>
          <cell r="AF60">
            <v>3.45</v>
          </cell>
        </row>
        <row r="61">
          <cell r="AA61">
            <v>103200</v>
          </cell>
          <cell r="AB61">
            <v>2800</v>
          </cell>
          <cell r="AF61">
            <v>2.8</v>
          </cell>
        </row>
        <row r="62">
          <cell r="AA62">
            <v>103550</v>
          </cell>
          <cell r="AB62">
            <v>2750</v>
          </cell>
          <cell r="AF62">
            <v>2.75</v>
          </cell>
        </row>
        <row r="63">
          <cell r="AA63">
            <v>103900</v>
          </cell>
          <cell r="AB63">
            <v>2700</v>
          </cell>
          <cell r="AF63">
            <v>2.7</v>
          </cell>
        </row>
        <row r="64">
          <cell r="AA64">
            <v>98850</v>
          </cell>
          <cell r="AB64">
            <v>2700</v>
          </cell>
          <cell r="AF64">
            <v>2.7</v>
          </cell>
        </row>
        <row r="65">
          <cell r="AA65">
            <v>93800</v>
          </cell>
          <cell r="AB65">
            <v>2700</v>
          </cell>
          <cell r="AF65">
            <v>2.7</v>
          </cell>
        </row>
        <row r="66">
          <cell r="AA66">
            <v>93750</v>
          </cell>
          <cell r="AB66">
            <v>2650</v>
          </cell>
          <cell r="AF66">
            <v>2.65</v>
          </cell>
        </row>
        <row r="67">
          <cell r="AA67">
            <v>93700</v>
          </cell>
          <cell r="AB67">
            <v>2600</v>
          </cell>
          <cell r="AF67">
            <v>2.6</v>
          </cell>
        </row>
        <row r="68">
          <cell r="AA68">
            <v>99250</v>
          </cell>
          <cell r="AB68">
            <v>3100</v>
          </cell>
          <cell r="AF68">
            <v>3.1</v>
          </cell>
        </row>
        <row r="69">
          <cell r="AA69">
            <v>104800</v>
          </cell>
          <cell r="AB69">
            <v>3600</v>
          </cell>
          <cell r="AF69">
            <v>3.6</v>
          </cell>
        </row>
        <row r="70">
          <cell r="AA70">
            <v>112050</v>
          </cell>
          <cell r="AB70">
            <v>4800</v>
          </cell>
          <cell r="AF70">
            <v>4.8</v>
          </cell>
        </row>
        <row r="71">
          <cell r="AA71">
            <v>119300</v>
          </cell>
          <cell r="AB71">
            <v>6000</v>
          </cell>
          <cell r="AF71">
            <v>6</v>
          </cell>
        </row>
        <row r="72">
          <cell r="AA72">
            <v>119300</v>
          </cell>
          <cell r="AB72">
            <v>5950</v>
          </cell>
          <cell r="AF72">
            <v>5.95</v>
          </cell>
        </row>
        <row r="73">
          <cell r="AA73">
            <v>119300</v>
          </cell>
          <cell r="AB73">
            <v>5900</v>
          </cell>
          <cell r="AF73">
            <v>5.9</v>
          </cell>
        </row>
        <row r="74">
          <cell r="AA74">
            <v>118500</v>
          </cell>
          <cell r="AB74">
            <v>7000</v>
          </cell>
          <cell r="AF74">
            <v>7</v>
          </cell>
        </row>
        <row r="75">
          <cell r="AA75">
            <v>117700</v>
          </cell>
          <cell r="AB75">
            <v>8100</v>
          </cell>
          <cell r="AF75">
            <v>8.1</v>
          </cell>
        </row>
        <row r="76">
          <cell r="AA76">
            <v>115350</v>
          </cell>
          <cell r="AB76">
            <v>8300</v>
          </cell>
          <cell r="AF76">
            <v>8.3000000000000007</v>
          </cell>
        </row>
        <row r="77">
          <cell r="AA77">
            <v>113000</v>
          </cell>
          <cell r="AB77">
            <v>8500</v>
          </cell>
          <cell r="AF77">
            <v>8.5</v>
          </cell>
        </row>
        <row r="78">
          <cell r="AA78">
            <v>117100</v>
          </cell>
          <cell r="AB78">
            <v>9200</v>
          </cell>
          <cell r="AF78">
            <v>9.1999999999999993</v>
          </cell>
        </row>
        <row r="79">
          <cell r="AA79">
            <v>121200</v>
          </cell>
          <cell r="AB79">
            <v>9900</v>
          </cell>
          <cell r="AF79">
            <v>9.9</v>
          </cell>
        </row>
        <row r="80">
          <cell r="AA80">
            <v>125350</v>
          </cell>
          <cell r="AB80">
            <v>11100</v>
          </cell>
          <cell r="AF80">
            <v>11.1</v>
          </cell>
        </row>
        <row r="81">
          <cell r="AA81">
            <v>129500</v>
          </cell>
          <cell r="AB81">
            <v>12300</v>
          </cell>
          <cell r="AF81">
            <v>12.3</v>
          </cell>
        </row>
        <row r="82">
          <cell r="AA82">
            <v>127000</v>
          </cell>
          <cell r="AB82">
            <v>15600</v>
          </cell>
          <cell r="AF82">
            <v>15.6</v>
          </cell>
        </row>
        <row r="83">
          <cell r="AA83">
            <v>139700</v>
          </cell>
          <cell r="AB83">
            <v>18700</v>
          </cell>
          <cell r="AF83">
            <v>18.7</v>
          </cell>
        </row>
        <row r="84">
          <cell r="AA84">
            <v>150800</v>
          </cell>
          <cell r="AB84">
            <v>22600</v>
          </cell>
          <cell r="AF84">
            <v>22.6</v>
          </cell>
        </row>
        <row r="85">
          <cell r="AA85">
            <v>182600</v>
          </cell>
          <cell r="AB85">
            <v>22700</v>
          </cell>
          <cell r="AF85">
            <v>22.7</v>
          </cell>
        </row>
        <row r="86">
          <cell r="AA86">
            <v>209600</v>
          </cell>
          <cell r="AB86">
            <v>24400</v>
          </cell>
          <cell r="AF86">
            <v>24.4</v>
          </cell>
        </row>
        <row r="87">
          <cell r="AA87">
            <v>216400</v>
          </cell>
          <cell r="AB87">
            <v>21900</v>
          </cell>
          <cell r="AF87">
            <v>21.9</v>
          </cell>
        </row>
        <row r="88">
          <cell r="AA88">
            <v>207200</v>
          </cell>
          <cell r="AB88">
            <v>19300</v>
          </cell>
          <cell r="AF88">
            <v>19.3</v>
          </cell>
        </row>
        <row r="89">
          <cell r="AA89">
            <v>199600</v>
          </cell>
          <cell r="AB89">
            <v>16200</v>
          </cell>
          <cell r="AF89">
            <v>16.2</v>
          </cell>
        </row>
        <row r="90">
          <cell r="AA90">
            <v>196500</v>
          </cell>
          <cell r="AB90">
            <v>15900</v>
          </cell>
          <cell r="AF90">
            <v>15.9</v>
          </cell>
        </row>
        <row r="91">
          <cell r="AA91">
            <v>185500</v>
          </cell>
          <cell r="AB91">
            <v>15200</v>
          </cell>
          <cell r="AF91">
            <v>15.2</v>
          </cell>
        </row>
        <row r="92">
          <cell r="AA92">
            <v>179800</v>
          </cell>
          <cell r="AB92">
            <v>14700</v>
          </cell>
          <cell r="AF92">
            <v>14.7</v>
          </cell>
        </row>
        <row r="93">
          <cell r="AA93">
            <v>175800</v>
          </cell>
          <cell r="AB93">
            <v>13700</v>
          </cell>
          <cell r="AF93">
            <v>13.7</v>
          </cell>
        </row>
        <row r="94">
          <cell r="AA94">
            <v>171900</v>
          </cell>
          <cell r="AB94">
            <v>14200</v>
          </cell>
          <cell r="AF94">
            <v>14.2</v>
          </cell>
        </row>
        <row r="95">
          <cell r="AA95">
            <v>169200</v>
          </cell>
          <cell r="AB95">
            <v>14500</v>
          </cell>
          <cell r="AF95">
            <v>14.5</v>
          </cell>
        </row>
        <row r="96">
          <cell r="AA96">
            <v>165300</v>
          </cell>
          <cell r="AB96">
            <v>14700</v>
          </cell>
          <cell r="AF96">
            <v>14.7</v>
          </cell>
        </row>
        <row r="97">
          <cell r="AA97">
            <v>161400</v>
          </cell>
          <cell r="AB97">
            <v>13900</v>
          </cell>
          <cell r="AF97">
            <v>13.9</v>
          </cell>
        </row>
        <row r="98">
          <cell r="AA98">
            <v>159100</v>
          </cell>
          <cell r="AB98">
            <v>13900</v>
          </cell>
          <cell r="AF98">
            <v>13.9</v>
          </cell>
        </row>
        <row r="99">
          <cell r="AA99">
            <v>158700</v>
          </cell>
          <cell r="AB99">
            <v>13500</v>
          </cell>
          <cell r="AF99">
            <v>13.5</v>
          </cell>
        </row>
        <row r="100">
          <cell r="AA100">
            <v>159100</v>
          </cell>
          <cell r="AB100">
            <v>13000</v>
          </cell>
          <cell r="AF100">
            <v>13</v>
          </cell>
        </row>
        <row r="101">
          <cell r="AA101">
            <v>157900</v>
          </cell>
          <cell r="AB101">
            <v>11500</v>
          </cell>
          <cell r="AF101">
            <v>11.5</v>
          </cell>
        </row>
        <row r="102">
          <cell r="AA102">
            <v>159600</v>
          </cell>
          <cell r="AB102">
            <v>11100</v>
          </cell>
          <cell r="AF102">
            <v>11.1</v>
          </cell>
        </row>
        <row r="103">
          <cell r="AA103">
            <v>154900</v>
          </cell>
          <cell r="AB103">
            <v>10300</v>
          </cell>
          <cell r="AF103">
            <v>10.3</v>
          </cell>
        </row>
        <row r="104">
          <cell r="AA104">
            <v>149400</v>
          </cell>
          <cell r="AB104">
            <v>9900</v>
          </cell>
          <cell r="AF104">
            <v>9.9</v>
          </cell>
        </row>
        <row r="105">
          <cell r="AA105">
            <v>144600</v>
          </cell>
          <cell r="AB105">
            <v>8400</v>
          </cell>
          <cell r="AF105">
            <v>8.4</v>
          </cell>
        </row>
        <row r="106">
          <cell r="AA106">
            <v>138200</v>
          </cell>
          <cell r="AB106">
            <v>8500</v>
          </cell>
          <cell r="AF106">
            <v>8.5</v>
          </cell>
        </row>
        <row r="107">
          <cell r="AA107">
            <v>129170</v>
          </cell>
          <cell r="AB107">
            <v>7880</v>
          </cell>
          <cell r="AF107">
            <v>7.88</v>
          </cell>
        </row>
        <row r="108">
          <cell r="AA108">
            <v>122110</v>
          </cell>
          <cell r="AB108">
            <v>7150</v>
          </cell>
          <cell r="AF108">
            <v>7.15</v>
          </cell>
        </row>
        <row r="109">
          <cell r="AA109">
            <v>114410</v>
          </cell>
          <cell r="AB109">
            <v>6170</v>
          </cell>
          <cell r="AF109">
            <v>6.17</v>
          </cell>
        </row>
        <row r="110">
          <cell r="AA110">
            <v>111190</v>
          </cell>
          <cell r="AB110">
            <v>4880</v>
          </cell>
          <cell r="AF110">
            <v>4.88</v>
          </cell>
        </row>
        <row r="111">
          <cell r="AA111">
            <v>106730</v>
          </cell>
          <cell r="AB111">
            <v>2500</v>
          </cell>
          <cell r="AF111">
            <v>2.5</v>
          </cell>
        </row>
        <row r="112">
          <cell r="AA112">
            <v>104970</v>
          </cell>
          <cell r="AB112">
            <v>2490</v>
          </cell>
          <cell r="AF112">
            <v>2.4900000000000002</v>
          </cell>
        </row>
        <row r="113">
          <cell r="AA113">
            <v>101540</v>
          </cell>
          <cell r="AB113">
            <v>2170</v>
          </cell>
          <cell r="AF113">
            <v>2.17</v>
          </cell>
        </row>
        <row r="114">
          <cell r="AA114">
            <v>95590</v>
          </cell>
          <cell r="AB114">
            <v>2110</v>
          </cell>
          <cell r="AF114">
            <v>2.11</v>
          </cell>
        </row>
        <row r="115">
          <cell r="AA115">
            <v>93140</v>
          </cell>
          <cell r="AB115">
            <v>1890</v>
          </cell>
          <cell r="AF115">
            <v>1.89</v>
          </cell>
        </row>
        <row r="116">
          <cell r="AA116">
            <v>92890</v>
          </cell>
          <cell r="AB116">
            <v>1860</v>
          </cell>
          <cell r="AF116">
            <v>1.86</v>
          </cell>
        </row>
        <row r="117">
          <cell r="AA117">
            <v>93480</v>
          </cell>
          <cell r="AB117">
            <v>1800</v>
          </cell>
          <cell r="AF117">
            <v>1.8</v>
          </cell>
        </row>
        <row r="118">
          <cell r="AA118">
            <v>90740</v>
          </cell>
          <cell r="AB118">
            <v>1880</v>
          </cell>
          <cell r="AF118">
            <v>1.88</v>
          </cell>
        </row>
        <row r="119">
          <cell r="AA119">
            <v>88260</v>
          </cell>
          <cell r="AB119">
            <v>1800</v>
          </cell>
          <cell r="AF119">
            <v>1.8</v>
          </cell>
        </row>
        <row r="120">
          <cell r="AA120">
            <v>86890</v>
          </cell>
          <cell r="AB120">
            <v>1950</v>
          </cell>
          <cell r="AF120">
            <v>1.95</v>
          </cell>
        </row>
        <row r="121">
          <cell r="AA121">
            <v>85960</v>
          </cell>
          <cell r="AB121">
            <v>1790</v>
          </cell>
          <cell r="AF121">
            <v>1.79</v>
          </cell>
        </row>
        <row r="122">
          <cell r="AA122">
            <v>84170</v>
          </cell>
          <cell r="AB122">
            <v>1910</v>
          </cell>
          <cell r="AF122">
            <v>1.91</v>
          </cell>
        </row>
        <row r="123">
          <cell r="AA123">
            <v>82680</v>
          </cell>
          <cell r="AB123">
            <v>1680</v>
          </cell>
          <cell r="AF123">
            <v>1.68</v>
          </cell>
        </row>
        <row r="124">
          <cell r="AA124">
            <v>83590</v>
          </cell>
          <cell r="AB124">
            <v>1690</v>
          </cell>
          <cell r="AF124">
            <v>1.69</v>
          </cell>
        </row>
        <row r="125">
          <cell r="AA125">
            <v>89920</v>
          </cell>
          <cell r="AB125">
            <v>1690</v>
          </cell>
          <cell r="AF125">
            <v>1.69</v>
          </cell>
        </row>
        <row r="126">
          <cell r="AA126">
            <v>86470</v>
          </cell>
          <cell r="AB126">
            <v>1980</v>
          </cell>
          <cell r="AF126">
            <v>1.98</v>
          </cell>
        </row>
        <row r="127">
          <cell r="AA127">
            <v>85890</v>
          </cell>
          <cell r="AB127">
            <v>1920</v>
          </cell>
          <cell r="AF127">
            <v>1.92</v>
          </cell>
        </row>
        <row r="128">
          <cell r="AA128">
            <v>81400</v>
          </cell>
          <cell r="AB128">
            <v>2130</v>
          </cell>
          <cell r="AF128">
            <v>2.13</v>
          </cell>
        </row>
        <row r="129">
          <cell r="AA129">
            <v>80590</v>
          </cell>
          <cell r="AB129">
            <v>1990</v>
          </cell>
          <cell r="AF129">
            <v>1.99</v>
          </cell>
        </row>
        <row r="130">
          <cell r="AA130">
            <v>82290</v>
          </cell>
          <cell r="AB130">
            <v>1710</v>
          </cell>
          <cell r="AF130">
            <v>1.71</v>
          </cell>
        </row>
        <row r="131">
          <cell r="AA131">
            <v>85510</v>
          </cell>
          <cell r="AB131">
            <v>220</v>
          </cell>
          <cell r="AF131">
            <v>0.22</v>
          </cell>
        </row>
        <row r="132">
          <cell r="AA132">
            <v>86120</v>
          </cell>
          <cell r="AB132">
            <v>370</v>
          </cell>
          <cell r="AF132">
            <v>0.37</v>
          </cell>
        </row>
        <row r="133">
          <cell r="AA133">
            <v>89310</v>
          </cell>
          <cell r="AB133">
            <v>330</v>
          </cell>
          <cell r="AF133">
            <v>0.33</v>
          </cell>
        </row>
        <row r="134">
          <cell r="AA134">
            <v>90190</v>
          </cell>
          <cell r="AB134">
            <v>380</v>
          </cell>
          <cell r="AF134">
            <v>0.38</v>
          </cell>
        </row>
        <row r="135">
          <cell r="AA135">
            <v>88640</v>
          </cell>
          <cell r="AB135">
            <v>450</v>
          </cell>
          <cell r="AF135">
            <v>0.45</v>
          </cell>
        </row>
        <row r="136">
          <cell r="AA136">
            <v>86240</v>
          </cell>
          <cell r="AB136">
            <v>730</v>
          </cell>
          <cell r="AF136">
            <v>0.73</v>
          </cell>
        </row>
        <row r="137">
          <cell r="AA137">
            <v>85650</v>
          </cell>
          <cell r="AB137">
            <v>720</v>
          </cell>
          <cell r="AF137">
            <v>0.72</v>
          </cell>
        </row>
        <row r="138">
          <cell r="AA138">
            <v>81570</v>
          </cell>
          <cell r="AB138">
            <v>1040</v>
          </cell>
          <cell r="AF138">
            <v>1.04</v>
          </cell>
        </row>
        <row r="139">
          <cell r="AA139">
            <v>80640</v>
          </cell>
          <cell r="AB139">
            <v>1180</v>
          </cell>
          <cell r="AF139">
            <v>1.18</v>
          </cell>
        </row>
        <row r="140">
          <cell r="AA140">
            <v>80180</v>
          </cell>
          <cell r="AB140">
            <v>1280</v>
          </cell>
          <cell r="AF140">
            <v>1.28</v>
          </cell>
        </row>
        <row r="141">
          <cell r="AA141">
            <v>81240</v>
          </cell>
          <cell r="AB141">
            <v>1090</v>
          </cell>
          <cell r="AF141">
            <v>1.0900000000000001</v>
          </cell>
        </row>
        <row r="142">
          <cell r="AA142">
            <v>83640</v>
          </cell>
          <cell r="AB142">
            <v>1260</v>
          </cell>
          <cell r="AF142">
            <v>1.26</v>
          </cell>
        </row>
        <row r="143">
          <cell r="AA143">
            <v>90840</v>
          </cell>
          <cell r="AB143">
            <v>1220</v>
          </cell>
          <cell r="AF143">
            <v>1.22</v>
          </cell>
        </row>
        <row r="144">
          <cell r="AA144">
            <v>97930</v>
          </cell>
          <cell r="AB144">
            <v>1120</v>
          </cell>
          <cell r="AF144">
            <v>1.1200000000000001</v>
          </cell>
        </row>
        <row r="145">
          <cell r="AA145">
            <v>107260</v>
          </cell>
          <cell r="AB145">
            <v>1180</v>
          </cell>
          <cell r="AF145">
            <v>1.18</v>
          </cell>
        </row>
        <row r="146">
          <cell r="AA146">
            <v>109920</v>
          </cell>
          <cell r="AB146">
            <v>1540</v>
          </cell>
          <cell r="AF146">
            <v>1.54</v>
          </cell>
        </row>
        <row r="147">
          <cell r="AA147">
            <v>109660</v>
          </cell>
          <cell r="AB147">
            <v>1690</v>
          </cell>
          <cell r="AF147">
            <v>1.69</v>
          </cell>
        </row>
        <row r="148">
          <cell r="AA148">
            <v>106630</v>
          </cell>
          <cell r="AB148">
            <v>1700</v>
          </cell>
          <cell r="AF148">
            <v>1.7</v>
          </cell>
        </row>
      </sheetData>
      <sheetData sheetId="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1.bin"/><Relationship Id="rId4"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8" Type="http://schemas.openxmlformats.org/officeDocument/2006/relationships/hyperlink" Target="mailto:UOMMA5B@UK" TargetMode="External"/><Relationship Id="rId13" Type="http://schemas.openxmlformats.org/officeDocument/2006/relationships/hyperlink" Target="mailto:UOMMO4H@UK" TargetMode="External"/><Relationship Id="rId18" Type="http://schemas.openxmlformats.org/officeDocument/2006/relationships/hyperlink" Target="mailto:UOMMO3B@UK" TargetMode="External"/><Relationship Id="rId3" Type="http://schemas.openxmlformats.org/officeDocument/2006/relationships/hyperlink" Target="mailto:UOMMA4H@UK" TargetMode="External"/><Relationship Id="rId7" Type="http://schemas.openxmlformats.org/officeDocument/2006/relationships/hyperlink" Target="mailto:UOMMA4B@UK" TargetMode="External"/><Relationship Id="rId12" Type="http://schemas.openxmlformats.org/officeDocument/2006/relationships/hyperlink" Target="mailto:UOMMO3H@UK" TargetMode="External"/><Relationship Id="rId17" Type="http://schemas.openxmlformats.org/officeDocument/2006/relationships/hyperlink" Target="mailto:UOMMO2B@UK" TargetMode="External"/><Relationship Id="rId2" Type="http://schemas.openxmlformats.org/officeDocument/2006/relationships/hyperlink" Target="mailto:UOMMA3H@UK" TargetMode="External"/><Relationship Id="rId16" Type="http://schemas.openxmlformats.org/officeDocument/2006/relationships/hyperlink" Target="mailto:UOMMO1B@UK" TargetMode="External"/><Relationship Id="rId20" Type="http://schemas.openxmlformats.org/officeDocument/2006/relationships/hyperlink" Target="mailto:UOMMO5B@UK" TargetMode="External"/><Relationship Id="rId1" Type="http://schemas.openxmlformats.org/officeDocument/2006/relationships/hyperlink" Target="mailto:UOMMA2H@UK" TargetMode="External"/><Relationship Id="rId6" Type="http://schemas.openxmlformats.org/officeDocument/2006/relationships/hyperlink" Target="mailto:UOMMA3B@UK" TargetMode="External"/><Relationship Id="rId11" Type="http://schemas.openxmlformats.org/officeDocument/2006/relationships/hyperlink" Target="mailto:UOMMO2H@UK" TargetMode="External"/><Relationship Id="rId5" Type="http://schemas.openxmlformats.org/officeDocument/2006/relationships/hyperlink" Target="mailto:UOMMA2B@UK" TargetMode="External"/><Relationship Id="rId15" Type="http://schemas.openxmlformats.org/officeDocument/2006/relationships/hyperlink" Target="mailto:UOMMO1B@UK" TargetMode="External"/><Relationship Id="rId10" Type="http://schemas.openxmlformats.org/officeDocument/2006/relationships/hyperlink" Target="mailto:UOMMO1H@UK" TargetMode="External"/><Relationship Id="rId19" Type="http://schemas.openxmlformats.org/officeDocument/2006/relationships/hyperlink" Target="mailto:UOMMO4B@UK" TargetMode="External"/><Relationship Id="rId4" Type="http://schemas.openxmlformats.org/officeDocument/2006/relationships/hyperlink" Target="mailto:UOMMA5H@UK" TargetMode="External"/><Relationship Id="rId9" Type="http://schemas.openxmlformats.org/officeDocument/2006/relationships/hyperlink" Target="mailto:UOMMA1B@UK" TargetMode="External"/><Relationship Id="rId14" Type="http://schemas.openxmlformats.org/officeDocument/2006/relationships/hyperlink" Target="mailto:UOMMO5H@U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814F-E09E-4E5A-AC63-9F58F3015571}">
  <dimension ref="A1:Y68"/>
  <sheetViews>
    <sheetView topLeftCell="A28" workbookViewId="0">
      <selection activeCell="B68" sqref="B68"/>
    </sheetView>
  </sheetViews>
  <sheetFormatPr defaultRowHeight="14.5" x14ac:dyDescent="0.35"/>
  <cols>
    <col min="17" max="23" width="8.7265625" style="11"/>
  </cols>
  <sheetData>
    <row r="1" spans="1:2" customFormat="1" x14ac:dyDescent="0.35"/>
    <row r="2" spans="1:2" customFormat="1" x14ac:dyDescent="0.35">
      <c r="A2" s="16" t="s">
        <v>544</v>
      </c>
    </row>
    <row r="3" spans="1:2" customFormat="1" x14ac:dyDescent="0.35"/>
    <row r="4" spans="1:2" customFormat="1" x14ac:dyDescent="0.35">
      <c r="A4" t="s">
        <v>532</v>
      </c>
      <c r="B4" t="s">
        <v>543</v>
      </c>
    </row>
    <row r="5" spans="1:2" customFormat="1" x14ac:dyDescent="0.35"/>
    <row r="6" spans="1:2" customFormat="1" x14ac:dyDescent="0.35">
      <c r="A6" t="s">
        <v>532</v>
      </c>
      <c r="B6" t="s">
        <v>540</v>
      </c>
    </row>
    <row r="7" spans="1:2" customFormat="1" x14ac:dyDescent="0.35">
      <c r="A7" t="s">
        <v>532</v>
      </c>
      <c r="B7" t="s">
        <v>533</v>
      </c>
    </row>
    <row r="8" spans="1:2" customFormat="1" x14ac:dyDescent="0.35">
      <c r="A8" t="s">
        <v>532</v>
      </c>
      <c r="B8" t="s">
        <v>542</v>
      </c>
    </row>
    <row r="9" spans="1:2" customFormat="1" x14ac:dyDescent="0.35">
      <c r="A9" t="s">
        <v>532</v>
      </c>
      <c r="B9" t="s">
        <v>537</v>
      </c>
    </row>
    <row r="10" spans="1:2" customFormat="1" x14ac:dyDescent="0.35">
      <c r="A10" t="s">
        <v>532</v>
      </c>
      <c r="B10" t="s">
        <v>538</v>
      </c>
    </row>
    <row r="11" spans="1:2" customFormat="1" x14ac:dyDescent="0.35">
      <c r="A11" t="s">
        <v>532</v>
      </c>
      <c r="B11" t="s">
        <v>534</v>
      </c>
    </row>
    <row r="12" spans="1:2" customFormat="1" x14ac:dyDescent="0.35">
      <c r="A12" t="s">
        <v>532</v>
      </c>
      <c r="B12" t="s">
        <v>539</v>
      </c>
    </row>
    <row r="13" spans="1:2" customFormat="1" x14ac:dyDescent="0.35">
      <c r="A13" t="s">
        <v>532</v>
      </c>
      <c r="B13" t="s">
        <v>541</v>
      </c>
    </row>
    <row r="14" spans="1:2" customFormat="1" x14ac:dyDescent="0.35"/>
    <row r="15" spans="1:2" customFormat="1" x14ac:dyDescent="0.35">
      <c r="A15" t="s">
        <v>532</v>
      </c>
      <c r="B15" t="s">
        <v>535</v>
      </c>
    </row>
    <row r="16" spans="1:2" customFormat="1" x14ac:dyDescent="0.35">
      <c r="A16" t="s">
        <v>532</v>
      </c>
      <c r="B16" t="s">
        <v>536</v>
      </c>
    </row>
    <row r="17" spans="2:25" x14ac:dyDescent="0.35">
      <c r="Q17"/>
      <c r="R17"/>
      <c r="S17"/>
      <c r="T17"/>
      <c r="U17"/>
      <c r="V17"/>
      <c r="W17"/>
    </row>
    <row r="18" spans="2:25" x14ac:dyDescent="0.35">
      <c r="Q18"/>
      <c r="R18"/>
      <c r="S18"/>
      <c r="T18"/>
      <c r="U18"/>
      <c r="V18"/>
      <c r="W18"/>
    </row>
    <row r="19" spans="2:25" x14ac:dyDescent="0.35">
      <c r="Q19" s="25" t="s">
        <v>603</v>
      </c>
      <c r="R19" s="25" t="s">
        <v>604</v>
      </c>
      <c r="S19" s="25" t="s">
        <v>605</v>
      </c>
      <c r="T19" s="25" t="s">
        <v>606</v>
      </c>
      <c r="U19" s="25" t="s">
        <v>607</v>
      </c>
      <c r="V19" s="25" t="s">
        <v>608</v>
      </c>
      <c r="W19" s="25" t="s">
        <v>609</v>
      </c>
      <c r="X19" s="23"/>
      <c r="Y19" s="23"/>
    </row>
    <row r="20" spans="2:25" x14ac:dyDescent="0.35">
      <c r="B20" t="s">
        <v>599</v>
      </c>
      <c r="P20">
        <v>1</v>
      </c>
      <c r="Q20" s="24">
        <v>0.90663364142797898</v>
      </c>
      <c r="R20" s="24">
        <v>0.90204185330148601</v>
      </c>
      <c r="S20" s="24">
        <v>1.07742565611688</v>
      </c>
      <c r="T20" s="24">
        <v>70.811608711992307</v>
      </c>
      <c r="U20" s="24">
        <v>3.0465896717081802</v>
      </c>
      <c r="V20" s="24">
        <v>3.1803981190863801</v>
      </c>
      <c r="W20" s="24">
        <v>3.0993856822719499</v>
      </c>
      <c r="X20" s="23"/>
      <c r="Y20" s="23"/>
    </row>
    <row r="21" spans="2:25" x14ac:dyDescent="0.35">
      <c r="B21" t="s">
        <v>600</v>
      </c>
      <c r="P21">
        <v>2</v>
      </c>
      <c r="Q21" s="24">
        <v>0.90365431846253896</v>
      </c>
      <c r="R21" s="24">
        <v>0.89883703438566598</v>
      </c>
      <c r="S21" s="24">
        <v>1.10272972533238</v>
      </c>
      <c r="T21" s="24">
        <v>72.9607708278986</v>
      </c>
      <c r="U21" s="24">
        <v>3.0939158938353</v>
      </c>
      <c r="V21" s="24">
        <v>3.2288460865452802</v>
      </c>
      <c r="W21" s="24">
        <v>3.1470717124160998</v>
      </c>
      <c r="X21" s="23"/>
      <c r="Y21" s="23"/>
    </row>
    <row r="22" spans="2:25" x14ac:dyDescent="0.35">
      <c r="B22" t="s">
        <v>601</v>
      </c>
      <c r="P22">
        <v>3</v>
      </c>
      <c r="Q22" s="24">
        <v>0.90343463807943403</v>
      </c>
      <c r="R22" s="24">
        <v>0.89860636998340504</v>
      </c>
      <c r="S22" s="24">
        <v>1.1039861913865301</v>
      </c>
      <c r="T22" s="24">
        <v>73.127130646329206</v>
      </c>
      <c r="U22" s="24">
        <v>3.0961934252210299</v>
      </c>
      <c r="V22" s="24">
        <v>3.2311236179310101</v>
      </c>
      <c r="W22" s="24">
        <v>3.1493492438018298</v>
      </c>
      <c r="X22" s="23"/>
      <c r="Y22" s="23"/>
    </row>
    <row r="23" spans="2:25" x14ac:dyDescent="0.35">
      <c r="B23" t="s">
        <v>602</v>
      </c>
      <c r="P23">
        <v>4</v>
      </c>
      <c r="Q23" s="24">
        <v>0.91418843591954102</v>
      </c>
      <c r="R23" s="24">
        <v>0.90989785771551801</v>
      </c>
      <c r="S23" s="24">
        <v>1.04070074142887</v>
      </c>
      <c r="T23" s="24">
        <v>64.983481992636897</v>
      </c>
      <c r="U23" s="24">
        <v>2.97812709746034</v>
      </c>
      <c r="V23" s="24">
        <v>3.1130572901703202</v>
      </c>
      <c r="W23" s="24">
        <v>3.0312829160411399</v>
      </c>
      <c r="X23" s="23"/>
      <c r="Y23" s="23"/>
    </row>
    <row r="24" spans="2:25" x14ac:dyDescent="0.35">
      <c r="Q24" s="24"/>
      <c r="R24" s="24"/>
      <c r="S24" s="24"/>
      <c r="T24" s="24"/>
      <c r="U24" s="24"/>
      <c r="V24" s="24"/>
      <c r="W24" s="24"/>
      <c r="X24" s="23"/>
      <c r="Y24" s="23"/>
    </row>
    <row r="25" spans="2:25" x14ac:dyDescent="0.35">
      <c r="B25" t="s">
        <v>610</v>
      </c>
      <c r="P25">
        <v>5</v>
      </c>
      <c r="Q25" s="24">
        <v>0.93533383624887201</v>
      </c>
      <c r="R25" s="24">
        <v>0.93094968955388002</v>
      </c>
      <c r="S25" s="24">
        <v>0.91104771504095305</v>
      </c>
      <c r="T25" s="24">
        <v>48.970468405799203</v>
      </c>
      <c r="U25" s="24">
        <v>2.7264614138763901</v>
      </c>
      <c r="V25" s="24">
        <v>2.8951241547638702</v>
      </c>
      <c r="W25" s="24">
        <v>2.7929061871023899</v>
      </c>
      <c r="X25" s="23"/>
      <c r="Y25" s="23"/>
    </row>
    <row r="26" spans="2:25" x14ac:dyDescent="0.35">
      <c r="B26" t="s">
        <v>611</v>
      </c>
      <c r="P26">
        <v>6</v>
      </c>
      <c r="Q26" s="24">
        <v>0.91513995832063799</v>
      </c>
      <c r="R26" s="24">
        <v>0.90938673515593604</v>
      </c>
      <c r="S26" s="24">
        <v>1.0436483594405399</v>
      </c>
      <c r="T26" s="24">
        <v>64.262911991613294</v>
      </c>
      <c r="U26" s="24">
        <v>2.9982266514842801</v>
      </c>
      <c r="V26" s="24">
        <v>3.1668893923717598</v>
      </c>
      <c r="W26" s="24">
        <v>3.06467142471028</v>
      </c>
      <c r="X26" s="23"/>
      <c r="Y26" s="23"/>
    </row>
    <row r="27" spans="2:25" x14ac:dyDescent="0.35">
      <c r="Q27" s="24"/>
      <c r="R27" s="24"/>
      <c r="S27" s="24"/>
      <c r="T27" s="24"/>
      <c r="U27" s="24"/>
      <c r="V27" s="24"/>
      <c r="W27" s="24"/>
      <c r="X27" s="23"/>
      <c r="Y27" s="23"/>
    </row>
    <row r="28" spans="2:25" x14ac:dyDescent="0.35">
      <c r="B28" t="s">
        <v>598</v>
      </c>
      <c r="P28">
        <v>7</v>
      </c>
      <c r="Q28" s="24">
        <v>0.93817003532291299</v>
      </c>
      <c r="R28" s="24">
        <v>0.934048037677774</v>
      </c>
      <c r="S28" s="24">
        <v>0.88405827569003204</v>
      </c>
      <c r="T28" s="24">
        <v>46.893542088962</v>
      </c>
      <c r="U28" s="24">
        <v>2.6652159209999202</v>
      </c>
      <c r="V28" s="24">
        <v>2.8324764802226601</v>
      </c>
      <c r="W28" s="24">
        <v>2.73121093420463</v>
      </c>
      <c r="X28" s="23"/>
      <c r="Y28" s="23"/>
    </row>
    <row r="29" spans="2:25" x14ac:dyDescent="0.35">
      <c r="B29" t="s">
        <v>612</v>
      </c>
      <c r="P29">
        <v>8</v>
      </c>
      <c r="Q29" s="24">
        <v>0.931451548852129</v>
      </c>
      <c r="R29" s="24">
        <v>0.92808031354977505</v>
      </c>
      <c r="S29" s="24">
        <v>0.92318964725137598</v>
      </c>
      <c r="T29" s="24">
        <v>51.9890266123193</v>
      </c>
      <c r="U29" s="24">
        <v>2.7375993892166202</v>
      </c>
      <c r="V29" s="24">
        <v>2.8714078365948201</v>
      </c>
      <c r="W29" s="24">
        <v>2.7903953997803899</v>
      </c>
      <c r="X29" s="23"/>
      <c r="Y29" s="23"/>
    </row>
    <row r="30" spans="2:25" x14ac:dyDescent="0.35">
      <c r="B30" t="s">
        <v>613</v>
      </c>
      <c r="P30">
        <v>9</v>
      </c>
      <c r="Q30" s="24">
        <v>0.93106025930361203</v>
      </c>
      <c r="R30" s="24">
        <v>0.92761327226879298</v>
      </c>
      <c r="S30" s="24">
        <v>0.932798368461219</v>
      </c>
      <c r="T30" s="24">
        <v>52.206767772234699</v>
      </c>
      <c r="U30" s="24">
        <v>2.7592061203434199</v>
      </c>
      <c r="V30" s="24">
        <v>2.8941363130534001</v>
      </c>
      <c r="W30" s="24">
        <v>2.8123619389242198</v>
      </c>
      <c r="X30" s="23"/>
      <c r="Y30" s="23"/>
    </row>
    <row r="31" spans="2:25" x14ac:dyDescent="0.35">
      <c r="B31" t="s">
        <v>614</v>
      </c>
      <c r="P31">
        <v>10</v>
      </c>
      <c r="Q31" s="24">
        <v>0.93512962259226495</v>
      </c>
      <c r="R31" s="24">
        <v>0.93188610372187797</v>
      </c>
      <c r="S31" s="24">
        <v>0.90484911784072797</v>
      </c>
      <c r="T31" s="24">
        <v>49.1251155634287</v>
      </c>
      <c r="U31" s="24">
        <v>2.6983644056725402</v>
      </c>
      <c r="V31" s="24">
        <v>2.83329459838252</v>
      </c>
      <c r="W31" s="24">
        <v>2.7515202242533299</v>
      </c>
      <c r="X31" s="23"/>
      <c r="Y31" s="23"/>
    </row>
    <row r="32" spans="2:25" x14ac:dyDescent="0.35">
      <c r="B32" t="s">
        <v>614</v>
      </c>
      <c r="P32">
        <v>11</v>
      </c>
      <c r="Q32" s="24">
        <v>0.93512962259226495</v>
      </c>
      <c r="R32" s="24">
        <v>0.93188610372187797</v>
      </c>
      <c r="S32" s="24">
        <v>0.90484911784072797</v>
      </c>
      <c r="T32" s="24">
        <v>49.1251155634287</v>
      </c>
      <c r="U32" s="24">
        <v>2.6983644056725402</v>
      </c>
      <c r="V32" s="24">
        <v>2.83329459838252</v>
      </c>
      <c r="W32" s="24">
        <v>2.7515202242533299</v>
      </c>
      <c r="X32" s="23"/>
      <c r="Y32" s="23"/>
    </row>
    <row r="33" spans="1:23" x14ac:dyDescent="0.35">
      <c r="A33" t="s">
        <v>619</v>
      </c>
      <c r="B33" t="s">
        <v>615</v>
      </c>
      <c r="P33">
        <v>12</v>
      </c>
      <c r="Q33" s="26">
        <v>0.95498190488337698</v>
      </c>
      <c r="R33" s="26">
        <v>0.95198069854226897</v>
      </c>
      <c r="S33" s="26">
        <v>0.75435357343139797</v>
      </c>
      <c r="T33" s="26">
        <v>34.142958824923099</v>
      </c>
      <c r="U33" s="26">
        <v>2.3478923313674498</v>
      </c>
      <c r="V33" s="26">
        <v>2.5151528905901901</v>
      </c>
      <c r="W33" s="26">
        <v>2.41388734457216</v>
      </c>
    </row>
    <row r="34" spans="1:23" x14ac:dyDescent="0.35">
      <c r="B34" t="s">
        <v>616</v>
      </c>
      <c r="P34">
        <v>13</v>
      </c>
      <c r="Q34" s="26">
        <v>0.953866524821124</v>
      </c>
      <c r="R34" s="26">
        <v>0.95073883158865802</v>
      </c>
      <c r="S34" s="26">
        <v>0.76950360673351503</v>
      </c>
      <c r="T34" s="26">
        <v>34.936012245777398</v>
      </c>
      <c r="U34" s="26">
        <v>2.3887621497531701</v>
      </c>
      <c r="V34" s="26">
        <v>2.5574248906406498</v>
      </c>
      <c r="W34" s="26">
        <v>2.45520692297917</v>
      </c>
    </row>
    <row r="35" spans="1:23" x14ac:dyDescent="0.35">
      <c r="B35" t="s">
        <v>617</v>
      </c>
      <c r="P35">
        <v>14</v>
      </c>
      <c r="Q35" s="26">
        <v>0.95045896177061395</v>
      </c>
      <c r="R35" s="26">
        <v>0.94710024731438502</v>
      </c>
      <c r="S35" s="26">
        <v>0.79741633207849905</v>
      </c>
      <c r="T35" s="26">
        <v>37.5164955932661</v>
      </c>
      <c r="U35" s="26">
        <v>2.46002470179319</v>
      </c>
      <c r="V35" s="26">
        <v>2.6286874426806701</v>
      </c>
      <c r="W35" s="26">
        <v>2.5264694750191898</v>
      </c>
    </row>
    <row r="36" spans="1:23" x14ac:dyDescent="0.35">
      <c r="B36" t="s">
        <v>618</v>
      </c>
      <c r="P36">
        <v>15</v>
      </c>
      <c r="Q36" s="26">
        <v>0.94928192535780997</v>
      </c>
      <c r="R36" s="26">
        <v>0.94584341182274601</v>
      </c>
      <c r="S36" s="26">
        <v>0.80683355885346597</v>
      </c>
      <c r="T36" s="26">
        <v>38.407843109836797</v>
      </c>
      <c r="U36" s="26">
        <v>2.4835056694396398</v>
      </c>
      <c r="V36" s="26">
        <v>2.6521684103271101</v>
      </c>
      <c r="W36" s="26">
        <v>2.5499504426656401</v>
      </c>
    </row>
    <row r="37" spans="1:23" x14ac:dyDescent="0.35">
      <c r="A37" t="s">
        <v>619</v>
      </c>
      <c r="B37" t="s">
        <v>621</v>
      </c>
      <c r="P37">
        <v>16</v>
      </c>
      <c r="Q37" s="26">
        <v>0.95592000625697704</v>
      </c>
      <c r="R37" s="26">
        <v>0.95298134000744195</v>
      </c>
      <c r="S37" s="26">
        <v>0.74645246552927502</v>
      </c>
      <c r="T37" s="26">
        <v>33.431476997684001</v>
      </c>
      <c r="U37" s="26">
        <v>2.3268338316191701</v>
      </c>
      <c r="V37" s="26">
        <v>2.49409439084191</v>
      </c>
      <c r="W37" s="26">
        <v>2.3928288448238799</v>
      </c>
    </row>
    <row r="38" spans="1:23" x14ac:dyDescent="0.35">
      <c r="Q38"/>
      <c r="R38"/>
      <c r="S38"/>
      <c r="T38"/>
      <c r="U38"/>
      <c r="V38"/>
      <c r="W38"/>
    </row>
    <row r="39" spans="1:23" x14ac:dyDescent="0.35">
      <c r="A39" s="38" t="s">
        <v>619</v>
      </c>
      <c r="B39" t="s">
        <v>620</v>
      </c>
      <c r="P39">
        <v>17</v>
      </c>
      <c r="Q39" s="26">
        <v>0.94205150846490404</v>
      </c>
      <c r="R39" s="26">
        <v>0.93920158265170295</v>
      </c>
      <c r="S39" s="26">
        <v>0.84881524311786105</v>
      </c>
      <c r="T39" s="26">
        <v>43.9497263339032</v>
      </c>
      <c r="U39" s="26">
        <v>2.5696131169425498</v>
      </c>
      <c r="V39" s="26">
        <v>2.70342156432074</v>
      </c>
      <c r="W39" s="26">
        <v>2.6224091275063102</v>
      </c>
    </row>
    <row r="40" spans="1:23" x14ac:dyDescent="0.35">
      <c r="A40" t="s">
        <v>619</v>
      </c>
      <c r="B40" t="s">
        <v>622</v>
      </c>
      <c r="P40">
        <v>18</v>
      </c>
      <c r="Q40" s="26">
        <v>0.939912314583779</v>
      </c>
      <c r="R40" s="26">
        <v>0.93690793031296804</v>
      </c>
      <c r="S40" s="26">
        <v>0.87085468513262498</v>
      </c>
      <c r="T40" s="26">
        <v>45.503272957046597</v>
      </c>
      <c r="U40" s="26">
        <v>2.6217782395414102</v>
      </c>
      <c r="V40" s="26">
        <v>2.75670843225139</v>
      </c>
      <c r="W40" s="26">
        <v>2.6749340581222101</v>
      </c>
    </row>
    <row r="41" spans="1:23" x14ac:dyDescent="0.35">
      <c r="B41" t="s">
        <v>623</v>
      </c>
      <c r="P41">
        <v>19</v>
      </c>
      <c r="Q41" s="26">
        <v>0.93718985716029402</v>
      </c>
      <c r="R41" s="26">
        <v>0.93404935001830802</v>
      </c>
      <c r="S41" s="26">
        <v>0.89036452002315802</v>
      </c>
      <c r="T41" s="26">
        <v>47.5649387109641</v>
      </c>
      <c r="U41" s="26">
        <v>2.6660898911750199</v>
      </c>
      <c r="V41" s="26">
        <v>2.8010200838850001</v>
      </c>
      <c r="W41" s="26">
        <v>2.7192457097558198</v>
      </c>
    </row>
    <row r="42" spans="1:23" x14ac:dyDescent="0.35">
      <c r="A42" t="s">
        <v>619</v>
      </c>
      <c r="B42" t="s">
        <v>624</v>
      </c>
      <c r="P42">
        <v>20</v>
      </c>
      <c r="Q42" s="26">
        <v>0.94298727300971996</v>
      </c>
      <c r="R42" s="26">
        <v>0.93918642454370205</v>
      </c>
      <c r="S42" s="26">
        <v>0.84892104876077401</v>
      </c>
      <c r="T42" s="26">
        <v>43.240016821745598</v>
      </c>
      <c r="U42" s="26">
        <v>2.5841023321628298</v>
      </c>
      <c r="V42" s="26">
        <v>2.7513628913855799</v>
      </c>
      <c r="W42" s="26">
        <v>2.6500973453675498</v>
      </c>
    </row>
    <row r="43" spans="1:23" x14ac:dyDescent="0.35">
      <c r="Q43" s="27"/>
      <c r="R43" s="27"/>
      <c r="S43" s="27"/>
      <c r="T43" s="27"/>
      <c r="U43" s="27"/>
      <c r="V43" s="27"/>
      <c r="W43" s="27"/>
    </row>
    <row r="44" spans="1:23" x14ac:dyDescent="0.35">
      <c r="B44" t="s">
        <v>625</v>
      </c>
      <c r="P44">
        <v>21</v>
      </c>
      <c r="Q44" s="26">
        <v>0.92921076082850096</v>
      </c>
      <c r="R44" s="26">
        <v>0.92572932283646103</v>
      </c>
      <c r="S44" s="26">
        <v>0.93815743502292404</v>
      </c>
      <c r="T44" s="26">
        <v>53.688501746216303</v>
      </c>
      <c r="U44" s="26">
        <v>2.76976557799625</v>
      </c>
      <c r="V44" s="26">
        <v>2.90357402537445</v>
      </c>
      <c r="W44" s="26">
        <v>2.8225615885600202</v>
      </c>
    </row>
    <row r="45" spans="1:23" x14ac:dyDescent="0.35">
      <c r="B45" t="s">
        <v>626</v>
      </c>
      <c r="P45">
        <v>22</v>
      </c>
      <c r="Q45" s="26">
        <v>0.93486561317683003</v>
      </c>
      <c r="R45" s="26">
        <v>0.93160889383567103</v>
      </c>
      <c r="S45" s="26">
        <v>0.90668852538147005</v>
      </c>
      <c r="T45" s="26">
        <v>49.325044923505502</v>
      </c>
      <c r="U45" s="26">
        <v>2.7024259457233799</v>
      </c>
      <c r="V45" s="26">
        <v>2.8373561384333601</v>
      </c>
      <c r="W45" s="26">
        <v>2.7555817643041798</v>
      </c>
    </row>
    <row r="46" spans="1:23" x14ac:dyDescent="0.35">
      <c r="B46" t="s">
        <v>627</v>
      </c>
      <c r="P46">
        <v>23</v>
      </c>
      <c r="Q46" s="26">
        <v>0.908941128809298</v>
      </c>
      <c r="R46" s="26">
        <v>0.90438818524976305</v>
      </c>
      <c r="S46" s="26">
        <v>1.0720476426104999</v>
      </c>
      <c r="T46" s="26">
        <v>68.957168881604403</v>
      </c>
      <c r="U46" s="26">
        <v>3.03747955406125</v>
      </c>
      <c r="V46" s="26">
        <v>3.1724097467712302</v>
      </c>
      <c r="W46" s="26">
        <v>3.0906353726420499</v>
      </c>
    </row>
    <row r="47" spans="1:23" x14ac:dyDescent="0.35">
      <c r="B47" t="s">
        <v>628</v>
      </c>
      <c r="P47">
        <v>24</v>
      </c>
      <c r="Q47" s="26">
        <v>0.93400028770022603</v>
      </c>
      <c r="R47" s="26">
        <v>0.92960030688024098</v>
      </c>
      <c r="S47" s="26">
        <v>0.91338193108233501</v>
      </c>
      <c r="T47" s="26">
        <v>50.0559931216618</v>
      </c>
      <c r="U47" s="26">
        <v>2.7304781916430501</v>
      </c>
      <c r="V47" s="26">
        <v>2.8977387508657899</v>
      </c>
      <c r="W47" s="26">
        <v>2.7964732048477599</v>
      </c>
    </row>
    <row r="48" spans="1:23" x14ac:dyDescent="0.35">
      <c r="Q48" s="27"/>
      <c r="R48" s="27"/>
      <c r="S48" s="27"/>
      <c r="T48" s="27"/>
      <c r="U48" s="27"/>
      <c r="V48" s="27"/>
      <c r="W48" s="27"/>
    </row>
    <row r="49" spans="1:25" x14ac:dyDescent="0.35">
      <c r="B49" t="s">
        <v>629</v>
      </c>
      <c r="Q49" s="27"/>
      <c r="R49" s="27"/>
      <c r="S49" s="27"/>
      <c r="T49" s="27"/>
      <c r="U49" s="27"/>
      <c r="V49" s="27"/>
      <c r="W49" s="27"/>
    </row>
    <row r="50" spans="1:25" x14ac:dyDescent="0.35">
      <c r="Q50" s="27"/>
      <c r="R50" s="27"/>
      <c r="S50" s="27"/>
      <c r="T50" s="27"/>
      <c r="U50" s="27"/>
      <c r="V50" s="27"/>
      <c r="W50" s="27"/>
    </row>
    <row r="51" spans="1:25" x14ac:dyDescent="0.35">
      <c r="Q51" s="27"/>
      <c r="R51" s="27"/>
      <c r="S51" s="27"/>
      <c r="T51" s="27"/>
      <c r="U51" s="27"/>
      <c r="V51" s="27"/>
      <c r="W51" s="27"/>
    </row>
    <row r="52" spans="1:25" x14ac:dyDescent="0.35">
      <c r="Q52"/>
      <c r="R52"/>
      <c r="S52"/>
      <c r="T52"/>
      <c r="U52"/>
      <c r="V52"/>
      <c r="W52"/>
    </row>
    <row r="53" spans="1:25" s="38" customFormat="1" x14ac:dyDescent="0.35"/>
    <row r="54" spans="1:25" x14ac:dyDescent="0.35">
      <c r="Q54"/>
      <c r="R54"/>
      <c r="S54"/>
      <c r="T54"/>
      <c r="U54"/>
      <c r="V54"/>
      <c r="W54"/>
    </row>
    <row r="55" spans="1:25" x14ac:dyDescent="0.35">
      <c r="Q55" s="25" t="s">
        <v>603</v>
      </c>
      <c r="R55" s="25" t="s">
        <v>604</v>
      </c>
      <c r="S55" s="25" t="s">
        <v>605</v>
      </c>
      <c r="T55" s="25" t="s">
        <v>606</v>
      </c>
      <c r="U55" s="25" t="s">
        <v>607</v>
      </c>
      <c r="V55" s="25" t="s">
        <v>608</v>
      </c>
      <c r="W55" s="25" t="s">
        <v>609</v>
      </c>
    </row>
    <row r="56" spans="1:25" x14ac:dyDescent="0.35">
      <c r="B56" t="s">
        <v>831</v>
      </c>
      <c r="Q56" s="22">
        <v>0.78342012310282205</v>
      </c>
      <c r="R56" s="22">
        <v>0.77767021486661403</v>
      </c>
      <c r="S56" s="22">
        <v>0.20731924849855199</v>
      </c>
      <c r="T56" s="22">
        <v>4.8568836001744904</v>
      </c>
      <c r="U56" s="22">
        <v>-0.27552380231072998</v>
      </c>
      <c r="V56" s="22">
        <v>-0.181090505394567</v>
      </c>
      <c r="W56" s="22">
        <v>-0.237185048603062</v>
      </c>
    </row>
    <row r="57" spans="1:25" x14ac:dyDescent="0.35">
      <c r="B57" t="s">
        <v>832</v>
      </c>
      <c r="Q57" s="22">
        <v>0.912472208469855</v>
      </c>
      <c r="R57" s="22">
        <v>0.91014846179206399</v>
      </c>
      <c r="S57" s="22">
        <v>0.13179640371683701</v>
      </c>
      <c r="T57" s="22">
        <v>1.9628429996941601</v>
      </c>
      <c r="U57" s="22">
        <v>-1.1815268676953901</v>
      </c>
      <c r="V57" s="22">
        <v>-1.08709357077923</v>
      </c>
      <c r="W57" s="22">
        <v>-1.14318811398772</v>
      </c>
    </row>
    <row r="58" spans="1:25" x14ac:dyDescent="0.35">
      <c r="A58" t="s">
        <v>836</v>
      </c>
      <c r="B58" t="s">
        <v>833</v>
      </c>
      <c r="Q58" s="22">
        <v>0.93275548397912</v>
      </c>
      <c r="R58" s="22">
        <v>0.93035389412123204</v>
      </c>
      <c r="S58" s="22">
        <v>0.116035057326784</v>
      </c>
      <c r="T58" s="22">
        <v>1.50798306722897</v>
      </c>
      <c r="U58" s="22">
        <v>-1.4280537420235999</v>
      </c>
      <c r="V58" s="22">
        <v>-1.3100121208783999</v>
      </c>
      <c r="W58" s="22">
        <v>-1.3801302998890099</v>
      </c>
    </row>
    <row r="59" spans="1:25" x14ac:dyDescent="0.35">
      <c r="B59" t="s">
        <v>834</v>
      </c>
      <c r="Q59" s="22">
        <v>0.93475554564803998</v>
      </c>
      <c r="R59" s="22">
        <v>0.93178988863204204</v>
      </c>
      <c r="S59" s="22">
        <v>0.11143886756992601</v>
      </c>
      <c r="T59" s="22">
        <v>1.3660483325794299</v>
      </c>
      <c r="U59" s="22">
        <v>-1.5003427057504799</v>
      </c>
      <c r="V59" s="22">
        <v>-1.35791562690016</v>
      </c>
      <c r="W59" s="22">
        <v>-1.44252544758589</v>
      </c>
    </row>
    <row r="60" spans="1:25" x14ac:dyDescent="0.35">
      <c r="B60" t="s">
        <v>835</v>
      </c>
      <c r="Q60" s="22">
        <v>0.92940150593377102</v>
      </c>
      <c r="R60" s="22">
        <v>0.92619248347621597</v>
      </c>
      <c r="S60" s="22">
        <v>0.115921130293913</v>
      </c>
      <c r="T60" s="22">
        <v>1.47814792934802</v>
      </c>
      <c r="U60" s="22">
        <v>-1.42147494380178</v>
      </c>
      <c r="V60" s="22">
        <v>-1.2790478649514501</v>
      </c>
      <c r="W60" s="22">
        <v>-1.36365768563719</v>
      </c>
    </row>
    <row r="62" spans="1:25" x14ac:dyDescent="0.35">
      <c r="B62" t="s">
        <v>842</v>
      </c>
      <c r="Q62" s="11">
        <v>0.85893736232638496</v>
      </c>
      <c r="R62" s="11">
        <v>0.85389941098089805</v>
      </c>
      <c r="S62" s="11">
        <v>0.168060938795704</v>
      </c>
      <c r="T62" s="11">
        <v>3.1633816646760899</v>
      </c>
      <c r="U62" s="11">
        <v>-0.68718518046927402</v>
      </c>
      <c r="V62" s="11">
        <v>-0.56914355932407101</v>
      </c>
      <c r="W62" s="11">
        <v>-0.63926173833468902</v>
      </c>
      <c r="Y62" t="s">
        <v>843</v>
      </c>
    </row>
    <row r="64" spans="1:25" x14ac:dyDescent="0.35">
      <c r="B64" t="s">
        <v>844</v>
      </c>
    </row>
    <row r="66" spans="2:2" x14ac:dyDescent="0.35">
      <c r="B66" t="s">
        <v>845</v>
      </c>
    </row>
    <row r="68" spans="2:2" x14ac:dyDescent="0.35">
      <c r="B68" t="s">
        <v>832</v>
      </c>
    </row>
  </sheetData>
  <pageMargins left="0.7" right="0.7" top="0.75" bottom="0.75" header="0.3" footer="0.3"/>
  <customProperties>
    <customPr name="Commands" r:id="rId1"/>
    <customPr name="PostPullCommand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9847-B9E6-4F7B-844E-FE3A59F48C0A}">
  <sheetPr>
    <tabColor rgb="FF000000"/>
  </sheetPr>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3851-370A-41D1-B09E-24F640DEBF32}">
  <dimension ref="A1:AM150"/>
  <sheetViews>
    <sheetView topLeftCell="E1" zoomScale="85" zoomScaleNormal="85" workbookViewId="0">
      <pane ySplit="9" topLeftCell="A93" activePane="bottomLeft" state="frozen"/>
      <selection pane="bottomLeft" activeCell="AG112" sqref="AG112"/>
    </sheetView>
  </sheetViews>
  <sheetFormatPr defaultRowHeight="14.5" x14ac:dyDescent="0.35"/>
  <cols>
    <col min="2" max="5" width="17.453125" customWidth="1"/>
    <col min="6" max="6" width="3.08984375" customWidth="1"/>
    <col min="7" max="7" width="17.36328125" customWidth="1"/>
    <col min="8" max="9" width="2.7265625" customWidth="1"/>
    <col min="10" max="13" width="11.7265625" customWidth="1"/>
    <col min="14" max="14" width="11" customWidth="1"/>
    <col min="15" max="15" width="11.7265625" customWidth="1"/>
    <col min="16" max="17" width="3" customWidth="1"/>
    <col min="18" max="19" width="11.90625" customWidth="1"/>
    <col min="20" max="21" width="3" customWidth="1"/>
    <col min="22" max="22" width="10.453125" bestFit="1" customWidth="1"/>
    <col min="23" max="23" width="17.90625" customWidth="1"/>
    <col min="24" max="24" width="15" customWidth="1"/>
    <col min="25" max="26" width="3" customWidth="1"/>
    <col min="27" max="27" width="11.453125" customWidth="1"/>
    <col min="28" max="29" width="13.08984375" customWidth="1"/>
    <col min="30" max="31" width="3" customWidth="1"/>
    <col min="32" max="34" width="11.7265625" customWidth="1"/>
    <col min="35" max="35" width="3" customWidth="1"/>
    <col min="36" max="36" width="13" customWidth="1"/>
    <col min="37" max="37" width="9.36328125" bestFit="1" customWidth="1"/>
  </cols>
  <sheetData>
    <row r="1" spans="1:37" x14ac:dyDescent="0.35">
      <c r="A1" s="16" t="s">
        <v>802</v>
      </c>
      <c r="J1" s="16" t="s">
        <v>803</v>
      </c>
      <c r="V1" s="16" t="s">
        <v>810</v>
      </c>
      <c r="AA1" s="16" t="s">
        <v>815</v>
      </c>
      <c r="AF1" s="16" t="s">
        <v>816</v>
      </c>
    </row>
    <row r="3" spans="1:37" x14ac:dyDescent="0.35">
      <c r="B3" s="75" t="s">
        <v>739</v>
      </c>
      <c r="C3" s="75"/>
      <c r="D3" s="75"/>
      <c r="E3" s="75"/>
      <c r="G3" s="16" t="s">
        <v>801</v>
      </c>
      <c r="J3" s="75" t="s">
        <v>739</v>
      </c>
      <c r="K3" s="75"/>
      <c r="L3" s="75"/>
      <c r="M3" s="75"/>
      <c r="N3" s="75"/>
      <c r="O3" s="43"/>
      <c r="R3" s="75" t="s">
        <v>801</v>
      </c>
      <c r="S3" s="75"/>
    </row>
    <row r="4" spans="1:37" x14ac:dyDescent="0.35">
      <c r="A4" s="17" t="s">
        <v>800</v>
      </c>
      <c r="B4" s="40" t="s">
        <v>740</v>
      </c>
      <c r="C4" s="40" t="s">
        <v>741</v>
      </c>
      <c r="D4" s="40" t="s">
        <v>742</v>
      </c>
      <c r="E4" s="40" t="s">
        <v>743</v>
      </c>
      <c r="G4" s="40" t="s">
        <v>744</v>
      </c>
      <c r="N4" s="75"/>
      <c r="O4" s="75"/>
    </row>
    <row r="5" spans="1:37" s="19" customFormat="1" ht="78.5" customHeight="1" x14ac:dyDescent="0.35">
      <c r="A5" s="19" t="s">
        <v>489</v>
      </c>
      <c r="B5" s="19" t="s">
        <v>749</v>
      </c>
      <c r="C5" s="19" t="s">
        <v>751</v>
      </c>
      <c r="D5" s="19" t="s">
        <v>752</v>
      </c>
      <c r="E5" s="19" t="s">
        <v>753</v>
      </c>
      <c r="G5" s="19" t="s">
        <v>755</v>
      </c>
      <c r="J5" s="19" t="s">
        <v>804</v>
      </c>
      <c r="K5" s="19" t="s">
        <v>805</v>
      </c>
      <c r="L5" s="19" t="s">
        <v>806</v>
      </c>
      <c r="M5" s="19" t="s">
        <v>807</v>
      </c>
      <c r="N5" s="19" t="s">
        <v>811</v>
      </c>
      <c r="O5" s="19" t="s">
        <v>812</v>
      </c>
      <c r="R5" s="19" t="s">
        <v>809</v>
      </c>
      <c r="S5" s="19" t="s">
        <v>808</v>
      </c>
      <c r="W5" s="19" t="s">
        <v>813</v>
      </c>
      <c r="X5" s="19" t="s">
        <v>814</v>
      </c>
      <c r="AB5" s="74" t="s">
        <v>817</v>
      </c>
      <c r="AC5" s="74"/>
      <c r="AG5" s="74" t="s">
        <v>818</v>
      </c>
      <c r="AH5" s="74"/>
    </row>
    <row r="6" spans="1:37" x14ac:dyDescent="0.35">
      <c r="A6" t="s">
        <v>488</v>
      </c>
      <c r="B6" t="s">
        <v>748</v>
      </c>
      <c r="C6" t="s">
        <v>750</v>
      </c>
      <c r="D6" t="s">
        <v>750</v>
      </c>
      <c r="E6" t="s">
        <v>750</v>
      </c>
      <c r="G6" t="s">
        <v>754</v>
      </c>
      <c r="AB6" s="16" t="s">
        <v>413</v>
      </c>
      <c r="AC6" s="16" t="s">
        <v>373</v>
      </c>
      <c r="AG6" s="16" t="s">
        <v>413</v>
      </c>
      <c r="AH6" s="16" t="s">
        <v>373</v>
      </c>
      <c r="AJ6" t="s">
        <v>819</v>
      </c>
      <c r="AK6" t="s">
        <v>820</v>
      </c>
    </row>
    <row r="7" spans="1:37" x14ac:dyDescent="0.35">
      <c r="A7" t="s">
        <v>487</v>
      </c>
      <c r="B7" t="s">
        <v>747</v>
      </c>
      <c r="C7" t="s">
        <v>747</v>
      </c>
      <c r="D7" t="s">
        <v>747</v>
      </c>
      <c r="E7" t="s">
        <v>747</v>
      </c>
      <c r="G7" t="s">
        <v>747</v>
      </c>
      <c r="V7" t="s">
        <v>423</v>
      </c>
      <c r="AA7" t="s">
        <v>423</v>
      </c>
      <c r="AF7" t="s">
        <v>423</v>
      </c>
    </row>
    <row r="8" spans="1:37" ht="0.5" customHeight="1" x14ac:dyDescent="0.35">
      <c r="A8" t="s">
        <v>486</v>
      </c>
      <c r="B8" t="s">
        <v>746</v>
      </c>
      <c r="C8" t="s">
        <v>746</v>
      </c>
      <c r="D8" t="s">
        <v>746</v>
      </c>
      <c r="E8" t="s">
        <v>746</v>
      </c>
      <c r="G8" t="s">
        <v>746</v>
      </c>
    </row>
    <row r="9" spans="1:37" hidden="1" x14ac:dyDescent="0.35">
      <c r="A9" t="s">
        <v>485</v>
      </c>
      <c r="B9" t="s">
        <v>745</v>
      </c>
      <c r="C9" t="s">
        <v>745</v>
      </c>
      <c r="D9" t="s">
        <v>745</v>
      </c>
      <c r="E9" t="s">
        <v>745</v>
      </c>
      <c r="G9" t="s">
        <v>745</v>
      </c>
    </row>
    <row r="10" spans="1:37" x14ac:dyDescent="0.35">
      <c r="A10" t="s">
        <v>756</v>
      </c>
      <c r="B10" s="10" t="e">
        <v>#N/A</v>
      </c>
      <c r="C10" s="10" t="e">
        <v>#N/A</v>
      </c>
      <c r="D10" s="10" t="e">
        <v>#N/A</v>
      </c>
      <c r="E10" s="10" t="e">
        <v>#N/A</v>
      </c>
      <c r="G10" s="10" t="e">
        <v>#N/A</v>
      </c>
      <c r="J10" t="e">
        <f>NA()</f>
        <v>#N/A</v>
      </c>
      <c r="K10" t="e">
        <f>NA()</f>
        <v>#N/A</v>
      </c>
      <c r="L10" t="e">
        <f>NA()</f>
        <v>#N/A</v>
      </c>
      <c r="M10" t="e">
        <f>NA()</f>
        <v>#N/A</v>
      </c>
      <c r="N10" t="e">
        <f>SUM(J10:M10)</f>
        <v>#N/A</v>
      </c>
      <c r="R10" t="e">
        <f>NA()</f>
        <v>#N/A</v>
      </c>
      <c r="V10" s="12">
        <f>'Eviews input'!A2</f>
        <v>39479</v>
      </c>
      <c r="W10" s="10">
        <f>'Eviews input'!B2</f>
        <v>127000</v>
      </c>
      <c r="X10" s="10">
        <f>'Eviews input'!C2</f>
        <v>15600</v>
      </c>
      <c r="AA10" s="12">
        <v>32905</v>
      </c>
      <c r="AB10" s="46" t="e">
        <f>NA()</f>
        <v>#N/A</v>
      </c>
      <c r="AC10" s="46" t="e">
        <f>NA()</f>
        <v>#N/A</v>
      </c>
      <c r="AF10" s="12">
        <v>32905</v>
      </c>
      <c r="AG10" s="10" t="e">
        <f>NA()</f>
        <v>#N/A</v>
      </c>
      <c r="AH10" s="10" t="e">
        <f>NA()</f>
        <v>#N/A</v>
      </c>
      <c r="AJ10" s="31" t="e">
        <f>AG10/(DataQ!C75*1000)</f>
        <v>#N/A</v>
      </c>
      <c r="AK10" s="33" t="e">
        <f>AH10/(DataQ!D75*1000)</f>
        <v>#N/A</v>
      </c>
    </row>
    <row r="11" spans="1:37" x14ac:dyDescent="0.35">
      <c r="A11" t="s">
        <v>757</v>
      </c>
      <c r="B11" s="10" t="e">
        <v>#N/A</v>
      </c>
      <c r="C11" s="10" t="e">
        <v>#N/A</v>
      </c>
      <c r="D11" s="10" t="e">
        <v>#N/A</v>
      </c>
      <c r="E11" s="10" t="e">
        <v>#N/A</v>
      </c>
      <c r="G11" s="10" t="e">
        <v>#N/A</v>
      </c>
      <c r="J11" t="e">
        <f>NA()</f>
        <v>#N/A</v>
      </c>
      <c r="K11" t="e">
        <f>NA()</f>
        <v>#N/A</v>
      </c>
      <c r="L11" t="e">
        <f>NA()</f>
        <v>#N/A</v>
      </c>
      <c r="M11" t="e">
        <f>NA()</f>
        <v>#N/A</v>
      </c>
      <c r="N11" t="e">
        <f t="shared" ref="N11:N27" si="0">SUM(J11:M11)</f>
        <v>#N/A</v>
      </c>
      <c r="R11" t="e">
        <f>NA()</f>
        <v>#N/A</v>
      </c>
      <c r="V11" s="12">
        <f>'Eviews input'!A3</f>
        <v>39569</v>
      </c>
      <c r="W11" s="10">
        <f>'Eviews input'!B3</f>
        <v>139700</v>
      </c>
      <c r="X11" s="10">
        <f>'Eviews input'!C3</f>
        <v>18700</v>
      </c>
      <c r="AA11" s="12">
        <v>32994</v>
      </c>
      <c r="AB11" s="46" t="e">
        <f>NA()</f>
        <v>#N/A</v>
      </c>
      <c r="AC11" s="46" t="e">
        <f>NA()</f>
        <v>#N/A</v>
      </c>
      <c r="AF11" s="12">
        <v>32994</v>
      </c>
      <c r="AG11" s="10" t="e">
        <f>NA()</f>
        <v>#N/A</v>
      </c>
      <c r="AH11" s="10" t="e">
        <f>NA()</f>
        <v>#N/A</v>
      </c>
      <c r="AJ11" s="31" t="e">
        <f>AG11/(DataQ!C76*1000)</f>
        <v>#N/A</v>
      </c>
      <c r="AK11" s="33" t="e">
        <f>AH11/(DataQ!D76*1000)</f>
        <v>#N/A</v>
      </c>
    </row>
    <row r="12" spans="1:37" x14ac:dyDescent="0.35">
      <c r="A12" t="s">
        <v>758</v>
      </c>
      <c r="B12" s="10" t="e">
        <v>#N/A</v>
      </c>
      <c r="C12" s="10" t="e">
        <v>#N/A</v>
      </c>
      <c r="D12" s="10" t="e">
        <v>#N/A</v>
      </c>
      <c r="E12" s="10" t="e">
        <v>#N/A</v>
      </c>
      <c r="G12" s="10" t="e">
        <v>#N/A</v>
      </c>
      <c r="J12" t="e">
        <f>NA()</f>
        <v>#N/A</v>
      </c>
      <c r="K12" t="e">
        <f>NA()</f>
        <v>#N/A</v>
      </c>
      <c r="L12" t="e">
        <f>NA()</f>
        <v>#N/A</v>
      </c>
      <c r="M12" t="e">
        <f>NA()</f>
        <v>#N/A</v>
      </c>
      <c r="N12" t="e">
        <f t="shared" si="0"/>
        <v>#N/A</v>
      </c>
      <c r="R12" t="e">
        <f>NA()</f>
        <v>#N/A</v>
      </c>
      <c r="V12" s="12">
        <f>'Eviews input'!A4</f>
        <v>39661</v>
      </c>
      <c r="W12" s="10">
        <f>'Eviews input'!B4</f>
        <v>150800</v>
      </c>
      <c r="X12" s="10">
        <f>'Eviews input'!C4</f>
        <v>22600</v>
      </c>
      <c r="AA12" s="12">
        <v>33086</v>
      </c>
      <c r="AB12" s="46" t="e">
        <f>NA()</f>
        <v>#N/A</v>
      </c>
      <c r="AC12" s="46" t="e">
        <f>NA()</f>
        <v>#N/A</v>
      </c>
      <c r="AF12" s="12">
        <v>33086</v>
      </c>
      <c r="AG12" s="10" t="e">
        <f>NA()</f>
        <v>#N/A</v>
      </c>
      <c r="AH12" s="10" t="e">
        <f>NA()</f>
        <v>#N/A</v>
      </c>
      <c r="AJ12" s="31" t="e">
        <f>AG12/(DataQ!C77*1000)</f>
        <v>#N/A</v>
      </c>
      <c r="AK12" s="33" t="e">
        <f>AH12/(DataQ!D77*1000)</f>
        <v>#N/A</v>
      </c>
    </row>
    <row r="13" spans="1:37" x14ac:dyDescent="0.35">
      <c r="A13" t="s">
        <v>759</v>
      </c>
      <c r="B13" s="10" t="e">
        <v>#N/A</v>
      </c>
      <c r="C13" s="10" t="e">
        <v>#N/A</v>
      </c>
      <c r="D13" s="10" t="e">
        <v>#N/A</v>
      </c>
      <c r="E13" s="10" t="e">
        <v>#N/A</v>
      </c>
      <c r="G13" s="10">
        <v>36200</v>
      </c>
      <c r="J13" t="e">
        <f>NA()</f>
        <v>#N/A</v>
      </c>
      <c r="K13" t="e">
        <f>NA()</f>
        <v>#N/A</v>
      </c>
      <c r="L13" t="e">
        <f>NA()</f>
        <v>#N/A</v>
      </c>
      <c r="M13" t="e">
        <f>NA()</f>
        <v>#N/A</v>
      </c>
      <c r="N13" t="e">
        <f t="shared" si="0"/>
        <v>#N/A</v>
      </c>
      <c r="R13" s="10">
        <f>G13</f>
        <v>36200</v>
      </c>
      <c r="S13" s="29">
        <f t="shared" ref="S13:S76" si="1">R14-R13</f>
        <v>8650</v>
      </c>
      <c r="V13" s="12">
        <f>'Eviews input'!A5</f>
        <v>39753</v>
      </c>
      <c r="W13" s="10">
        <f>'Eviews input'!B5</f>
        <v>182600</v>
      </c>
      <c r="X13" s="10">
        <f>'Eviews input'!C5</f>
        <v>22700</v>
      </c>
      <c r="AA13" s="12">
        <v>33178</v>
      </c>
      <c r="AB13" s="46" t="e">
        <f>NA()</f>
        <v>#N/A</v>
      </c>
      <c r="AC13" s="30">
        <f t="shared" ref="AC13:AC73" si="2">AC14-(R14-R13)</f>
        <v>36100</v>
      </c>
      <c r="AF13" s="12">
        <v>33178</v>
      </c>
      <c r="AG13" s="10" t="e">
        <f>NA()</f>
        <v>#N/A</v>
      </c>
      <c r="AH13" s="44">
        <f t="shared" ref="AH13:AH28" si="3">AC13</f>
        <v>36100</v>
      </c>
      <c r="AJ13" s="31" t="e">
        <f>AG13/(DataQ!C78*1000)</f>
        <v>#N/A</v>
      </c>
      <c r="AK13" s="33">
        <f>AH13/(DataQ!D78*1000)</f>
        <v>3.1413156978767837E-3</v>
      </c>
    </row>
    <row r="14" spans="1:37" x14ac:dyDescent="0.35">
      <c r="A14" t="s">
        <v>760</v>
      </c>
      <c r="B14" s="10" t="e">
        <v>#N/A</v>
      </c>
      <c r="C14" s="10" t="e">
        <v>#N/A</v>
      </c>
      <c r="D14" s="10" t="e">
        <v>#N/A</v>
      </c>
      <c r="E14" s="10" t="e">
        <v>#N/A</v>
      </c>
      <c r="G14" s="10" t="e">
        <v>#N/A</v>
      </c>
      <c r="J14" t="e">
        <f>NA()</f>
        <v>#N/A</v>
      </c>
      <c r="K14" t="e">
        <f>NA()</f>
        <v>#N/A</v>
      </c>
      <c r="L14" t="e">
        <f>NA()</f>
        <v>#N/A</v>
      </c>
      <c r="M14" t="e">
        <f>NA()</f>
        <v>#N/A</v>
      </c>
      <c r="N14" t="e">
        <f t="shared" si="0"/>
        <v>#N/A</v>
      </c>
      <c r="R14" s="44">
        <f t="shared" ref="R14:R80" si="4">R13+0.5*(R15-R13)</f>
        <v>44850</v>
      </c>
      <c r="S14" s="29">
        <f t="shared" si="1"/>
        <v>8650</v>
      </c>
      <c r="V14" s="12">
        <f>'Eviews input'!A6</f>
        <v>39845</v>
      </c>
      <c r="W14" s="10">
        <f>'Eviews input'!B6</f>
        <v>209600</v>
      </c>
      <c r="X14" s="10">
        <f>'Eviews input'!C6</f>
        <v>24400</v>
      </c>
      <c r="AA14" s="12">
        <v>33270</v>
      </c>
      <c r="AB14" s="46" t="e">
        <f>NA()</f>
        <v>#N/A</v>
      </c>
      <c r="AC14" s="30">
        <f t="shared" si="2"/>
        <v>44750</v>
      </c>
      <c r="AF14" s="12">
        <v>33270</v>
      </c>
      <c r="AG14" s="10" t="e">
        <f>NA()</f>
        <v>#N/A</v>
      </c>
      <c r="AH14" s="44">
        <f t="shared" si="3"/>
        <v>44750</v>
      </c>
      <c r="AJ14" s="31" t="e">
        <f>AG14/(DataQ!C79*1000)</f>
        <v>#N/A</v>
      </c>
      <c r="AK14" s="33">
        <f>AH14/(DataQ!D79*1000)</f>
        <v>3.9069320761306097E-3</v>
      </c>
    </row>
    <row r="15" spans="1:37" x14ac:dyDescent="0.35">
      <c r="A15" t="s">
        <v>761</v>
      </c>
      <c r="B15" s="10" t="e">
        <v>#N/A</v>
      </c>
      <c r="C15" s="10" t="e">
        <v>#N/A</v>
      </c>
      <c r="D15" s="10" t="e">
        <v>#N/A</v>
      </c>
      <c r="E15" s="10" t="e">
        <v>#N/A</v>
      </c>
      <c r="G15" s="10">
        <v>53500</v>
      </c>
      <c r="J15" t="e">
        <f>NA()</f>
        <v>#N/A</v>
      </c>
      <c r="K15" t="e">
        <f>NA()</f>
        <v>#N/A</v>
      </c>
      <c r="L15" t="e">
        <f>NA()</f>
        <v>#N/A</v>
      </c>
      <c r="M15" t="e">
        <f>NA()</f>
        <v>#N/A</v>
      </c>
      <c r="N15" t="e">
        <f t="shared" si="0"/>
        <v>#N/A</v>
      </c>
      <c r="R15" s="10">
        <f>G15</f>
        <v>53500</v>
      </c>
      <c r="S15" s="29">
        <f t="shared" si="1"/>
        <v>6950</v>
      </c>
      <c r="V15" s="12">
        <f>'Eviews input'!A7</f>
        <v>39934</v>
      </c>
      <c r="W15" s="10">
        <f>'Eviews input'!B7</f>
        <v>216400</v>
      </c>
      <c r="X15" s="10">
        <f>'Eviews input'!C7</f>
        <v>21900</v>
      </c>
      <c r="AA15" s="12">
        <v>33359</v>
      </c>
      <c r="AB15" s="46" t="e">
        <f>NA()</f>
        <v>#N/A</v>
      </c>
      <c r="AC15" s="30">
        <f t="shared" si="2"/>
        <v>53400</v>
      </c>
      <c r="AF15" s="12">
        <v>33359</v>
      </c>
      <c r="AG15" s="10" t="e">
        <f>NA()</f>
        <v>#N/A</v>
      </c>
      <c r="AH15" s="44">
        <f t="shared" si="3"/>
        <v>53400</v>
      </c>
      <c r="AJ15" s="31" t="e">
        <f>AG15/(DataQ!C80*1000)</f>
        <v>#N/A</v>
      </c>
      <c r="AK15" s="33">
        <f>AH15/(DataQ!D80*1000)</f>
        <v>4.9476512554433427E-3</v>
      </c>
    </row>
    <row r="16" spans="1:37" x14ac:dyDescent="0.35">
      <c r="A16" t="s">
        <v>762</v>
      </c>
      <c r="B16" s="10" t="e">
        <v>#N/A</v>
      </c>
      <c r="C16" s="10" t="e">
        <v>#N/A</v>
      </c>
      <c r="D16" s="10" t="e">
        <v>#N/A</v>
      </c>
      <c r="E16" s="10" t="e">
        <v>#N/A</v>
      </c>
      <c r="G16" s="10" t="e">
        <v>#N/A</v>
      </c>
      <c r="J16" t="e">
        <f>NA()</f>
        <v>#N/A</v>
      </c>
      <c r="K16" t="e">
        <f>NA()</f>
        <v>#N/A</v>
      </c>
      <c r="L16" t="e">
        <f>NA()</f>
        <v>#N/A</v>
      </c>
      <c r="M16" t="e">
        <f>NA()</f>
        <v>#N/A</v>
      </c>
      <c r="N16" t="e">
        <f t="shared" si="0"/>
        <v>#N/A</v>
      </c>
      <c r="R16" s="44">
        <f t="shared" si="4"/>
        <v>60450</v>
      </c>
      <c r="S16" s="29">
        <f t="shared" si="1"/>
        <v>6950</v>
      </c>
      <c r="V16" s="12">
        <f>'Eviews input'!A8</f>
        <v>40026</v>
      </c>
      <c r="W16" s="10">
        <f>'Eviews input'!B8</f>
        <v>207200</v>
      </c>
      <c r="X16" s="10">
        <f>'Eviews input'!C8</f>
        <v>19300</v>
      </c>
      <c r="AA16" s="12">
        <v>33451</v>
      </c>
      <c r="AB16" s="46" t="e">
        <f>NA()</f>
        <v>#N/A</v>
      </c>
      <c r="AC16" s="30">
        <f t="shared" si="2"/>
        <v>60350</v>
      </c>
      <c r="AF16" s="12">
        <v>33451</v>
      </c>
      <c r="AG16" s="10" t="e">
        <f>NA()</f>
        <v>#N/A</v>
      </c>
      <c r="AH16" s="44">
        <f t="shared" si="3"/>
        <v>60350</v>
      </c>
      <c r="AJ16" s="31" t="e">
        <f>AG16/(DataQ!C81*1000)</f>
        <v>#N/A</v>
      </c>
      <c r="AK16" s="33">
        <f>AH16/(DataQ!D81*1000)</f>
        <v>5.887230514096186E-3</v>
      </c>
    </row>
    <row r="17" spans="1:39" x14ac:dyDescent="0.35">
      <c r="A17" t="s">
        <v>763</v>
      </c>
      <c r="B17" s="10" t="e">
        <v>#N/A</v>
      </c>
      <c r="C17" s="10" t="e">
        <v>#N/A</v>
      </c>
      <c r="D17" s="10" t="e">
        <v>#N/A</v>
      </c>
      <c r="E17" s="10" t="e">
        <v>#N/A</v>
      </c>
      <c r="G17" s="10">
        <v>67400</v>
      </c>
      <c r="J17" t="e">
        <f>NA()</f>
        <v>#N/A</v>
      </c>
      <c r="K17" t="e">
        <f>NA()</f>
        <v>#N/A</v>
      </c>
      <c r="L17" t="e">
        <f>NA()</f>
        <v>#N/A</v>
      </c>
      <c r="M17" t="e">
        <f>NA()</f>
        <v>#N/A</v>
      </c>
      <c r="N17" t="e">
        <f t="shared" si="0"/>
        <v>#N/A</v>
      </c>
      <c r="R17" s="10">
        <f>G17</f>
        <v>67400</v>
      </c>
      <c r="S17" s="29">
        <f t="shared" si="1"/>
        <v>550</v>
      </c>
      <c r="V17" s="12">
        <f>'Eviews input'!A9</f>
        <v>40118</v>
      </c>
      <c r="W17" s="10">
        <f>'Eviews input'!B9</f>
        <v>199600</v>
      </c>
      <c r="X17" s="10">
        <f>'Eviews input'!C9</f>
        <v>16200</v>
      </c>
      <c r="AA17" s="12">
        <v>33543</v>
      </c>
      <c r="AB17" s="46" t="e">
        <f>NA()</f>
        <v>#N/A</v>
      </c>
      <c r="AC17" s="30">
        <f t="shared" si="2"/>
        <v>67300</v>
      </c>
      <c r="AF17" s="12">
        <v>33543</v>
      </c>
      <c r="AG17" s="10" t="e">
        <f>NA()</f>
        <v>#N/A</v>
      </c>
      <c r="AH17" s="44">
        <f t="shared" si="3"/>
        <v>67300</v>
      </c>
      <c r="AJ17" s="31" t="e">
        <f>AG17/(DataQ!C82*1000)</f>
        <v>#N/A</v>
      </c>
      <c r="AK17" s="33">
        <f>AH17/(DataQ!D82*1000)</f>
        <v>6.753637732062218E-3</v>
      </c>
    </row>
    <row r="18" spans="1:39" x14ac:dyDescent="0.35">
      <c r="A18" t="s">
        <v>764</v>
      </c>
      <c r="B18" s="10" t="e">
        <v>#N/A</v>
      </c>
      <c r="C18" s="10" t="e">
        <v>#N/A</v>
      </c>
      <c r="D18" s="10" t="e">
        <v>#N/A</v>
      </c>
      <c r="E18" s="10" t="e">
        <v>#N/A</v>
      </c>
      <c r="G18" s="10" t="e">
        <v>#N/A</v>
      </c>
      <c r="J18" t="e">
        <f>NA()</f>
        <v>#N/A</v>
      </c>
      <c r="K18" t="e">
        <f>NA()</f>
        <v>#N/A</v>
      </c>
      <c r="L18" t="e">
        <f>NA()</f>
        <v>#N/A</v>
      </c>
      <c r="M18" t="e">
        <f>NA()</f>
        <v>#N/A</v>
      </c>
      <c r="N18" t="e">
        <f t="shared" si="0"/>
        <v>#N/A</v>
      </c>
      <c r="R18" s="44">
        <f t="shared" si="4"/>
        <v>67950</v>
      </c>
      <c r="S18" s="29">
        <f t="shared" si="1"/>
        <v>550</v>
      </c>
      <c r="V18" s="12">
        <f>'Eviews input'!A10</f>
        <v>40210</v>
      </c>
      <c r="W18" s="10">
        <f>'Eviews input'!B10</f>
        <v>196500</v>
      </c>
      <c r="X18" s="10">
        <f>'Eviews input'!C10</f>
        <v>15900</v>
      </c>
      <c r="AA18" s="12">
        <v>33635</v>
      </c>
      <c r="AB18" s="46" t="e">
        <f>NA()</f>
        <v>#N/A</v>
      </c>
      <c r="AC18" s="30">
        <f t="shared" si="2"/>
        <v>67850</v>
      </c>
      <c r="AF18" s="12">
        <v>33635</v>
      </c>
      <c r="AG18" s="10" t="e">
        <f>NA()</f>
        <v>#N/A</v>
      </c>
      <c r="AH18" s="44">
        <f t="shared" si="3"/>
        <v>67850</v>
      </c>
      <c r="AJ18" s="31" t="e">
        <f>AG18/(DataQ!C83*1000)</f>
        <v>#N/A</v>
      </c>
      <c r="AK18" s="33">
        <f>AH18/(DataQ!D83*1000)</f>
        <v>6.1275173846292788E-3</v>
      </c>
    </row>
    <row r="19" spans="1:39" x14ac:dyDescent="0.35">
      <c r="A19" t="s">
        <v>765</v>
      </c>
      <c r="B19" s="10" t="e">
        <v>#N/A</v>
      </c>
      <c r="C19" s="10" t="e">
        <v>#N/A</v>
      </c>
      <c r="D19" s="10" t="e">
        <v>#N/A</v>
      </c>
      <c r="E19" s="10" t="e">
        <v>#N/A</v>
      </c>
      <c r="G19" s="10">
        <v>68500</v>
      </c>
      <c r="J19" t="e">
        <f>NA()</f>
        <v>#N/A</v>
      </c>
      <c r="K19" t="e">
        <f>NA()</f>
        <v>#N/A</v>
      </c>
      <c r="L19" t="e">
        <f>NA()</f>
        <v>#N/A</v>
      </c>
      <c r="M19" t="e">
        <f>NA()</f>
        <v>#N/A</v>
      </c>
      <c r="N19" t="e">
        <f t="shared" si="0"/>
        <v>#N/A</v>
      </c>
      <c r="R19" s="10">
        <f>G19</f>
        <v>68500</v>
      </c>
      <c r="S19" s="29">
        <f t="shared" si="1"/>
        <v>-1750</v>
      </c>
      <c r="V19" s="12">
        <f>'Eviews input'!A11</f>
        <v>40299</v>
      </c>
      <c r="W19" s="10">
        <f>'Eviews input'!B11</f>
        <v>185500</v>
      </c>
      <c r="X19" s="10">
        <f>'Eviews input'!C11</f>
        <v>15200</v>
      </c>
      <c r="AA19" s="12">
        <v>33725</v>
      </c>
      <c r="AB19" s="46" t="e">
        <f>NA()</f>
        <v>#N/A</v>
      </c>
      <c r="AC19" s="30">
        <f t="shared" si="2"/>
        <v>68400</v>
      </c>
      <c r="AF19" s="12">
        <v>33725</v>
      </c>
      <c r="AG19" s="10" t="e">
        <f>NA()</f>
        <v>#N/A</v>
      </c>
      <c r="AH19" s="44">
        <f t="shared" si="3"/>
        <v>68400</v>
      </c>
      <c r="AJ19" s="31" t="e">
        <f>AG19/(DataQ!C84*1000)</f>
        <v>#N/A</v>
      </c>
      <c r="AK19" s="33">
        <f>AH19/(DataQ!D84*1000)</f>
        <v>6.7843681809164847E-3</v>
      </c>
    </row>
    <row r="20" spans="1:39" x14ac:dyDescent="0.35">
      <c r="A20" t="s">
        <v>766</v>
      </c>
      <c r="B20" s="10" t="e">
        <v>#N/A</v>
      </c>
      <c r="C20" s="10" t="e">
        <v>#N/A</v>
      </c>
      <c r="D20" s="10" t="e">
        <v>#N/A</v>
      </c>
      <c r="E20" s="10" t="e">
        <v>#N/A</v>
      </c>
      <c r="G20" s="10" t="e">
        <v>#N/A</v>
      </c>
      <c r="J20" t="e">
        <f>NA()</f>
        <v>#N/A</v>
      </c>
      <c r="K20" t="e">
        <f>NA()</f>
        <v>#N/A</v>
      </c>
      <c r="L20" t="e">
        <f>NA()</f>
        <v>#N/A</v>
      </c>
      <c r="M20" t="e">
        <f>NA()</f>
        <v>#N/A</v>
      </c>
      <c r="N20" t="e">
        <f t="shared" si="0"/>
        <v>#N/A</v>
      </c>
      <c r="R20" s="44">
        <f t="shared" si="4"/>
        <v>66750</v>
      </c>
      <c r="S20" s="29">
        <f t="shared" si="1"/>
        <v>-1750</v>
      </c>
      <c r="V20" s="12">
        <f>'Eviews input'!A12</f>
        <v>40391</v>
      </c>
      <c r="W20" s="10">
        <f>'Eviews input'!B12</f>
        <v>179800</v>
      </c>
      <c r="X20" s="10">
        <f>'Eviews input'!C12</f>
        <v>14700</v>
      </c>
      <c r="AA20" s="12">
        <v>33817</v>
      </c>
      <c r="AB20" s="46" t="e">
        <f>NA()</f>
        <v>#N/A</v>
      </c>
      <c r="AC20" s="30">
        <f t="shared" si="2"/>
        <v>66650</v>
      </c>
      <c r="AF20" s="12">
        <v>33817</v>
      </c>
      <c r="AG20" s="10" t="e">
        <f>NA()</f>
        <v>#N/A</v>
      </c>
      <c r="AH20" s="44">
        <f t="shared" si="3"/>
        <v>66650</v>
      </c>
      <c r="AJ20" s="31" t="e">
        <f>AG20/(DataQ!C85*1000)</f>
        <v>#N/A</v>
      </c>
      <c r="AK20" s="33">
        <f>AH20/(DataQ!D85*1000)</f>
        <v>6.8839082834125185E-3</v>
      </c>
    </row>
    <row r="21" spans="1:39" x14ac:dyDescent="0.35">
      <c r="A21" t="s">
        <v>767</v>
      </c>
      <c r="B21" s="10" t="e">
        <v>#N/A</v>
      </c>
      <c r="C21" s="10" t="e">
        <v>#N/A</v>
      </c>
      <c r="D21" s="10" t="e">
        <v>#N/A</v>
      </c>
      <c r="E21" s="10" t="e">
        <v>#N/A</v>
      </c>
      <c r="G21" s="10">
        <v>65000</v>
      </c>
      <c r="J21" t="e">
        <f>NA()</f>
        <v>#N/A</v>
      </c>
      <c r="K21" t="e">
        <f>NA()</f>
        <v>#N/A</v>
      </c>
      <c r="L21" t="e">
        <f>NA()</f>
        <v>#N/A</v>
      </c>
      <c r="M21" t="e">
        <f>NA()</f>
        <v>#N/A</v>
      </c>
      <c r="N21" t="e">
        <f t="shared" si="0"/>
        <v>#N/A</v>
      </c>
      <c r="R21" s="10">
        <f>G21</f>
        <v>65000</v>
      </c>
      <c r="S21" s="29">
        <f t="shared" si="1"/>
        <v>-5350</v>
      </c>
      <c r="V21" s="12">
        <f>'Eviews input'!A13</f>
        <v>40483</v>
      </c>
      <c r="W21" s="10">
        <f>'Eviews input'!B13</f>
        <v>175800</v>
      </c>
      <c r="X21" s="10">
        <f>'Eviews input'!C13</f>
        <v>13700</v>
      </c>
      <c r="AA21" s="12">
        <v>33909</v>
      </c>
      <c r="AB21" s="46" t="e">
        <f>NA()</f>
        <v>#N/A</v>
      </c>
      <c r="AC21" s="30">
        <f t="shared" si="2"/>
        <v>64900</v>
      </c>
      <c r="AF21" s="12">
        <v>33909</v>
      </c>
      <c r="AG21" s="10" t="e">
        <f>NA()</f>
        <v>#N/A</v>
      </c>
      <c r="AH21" s="44">
        <f t="shared" si="3"/>
        <v>64900</v>
      </c>
      <c r="AJ21" s="31" t="e">
        <f>AG21/(DataQ!C86*1000)</f>
        <v>#N/A</v>
      </c>
      <c r="AK21" s="33">
        <f>AH21/(DataQ!D86*1000)</f>
        <v>7.6932195353247987E-3</v>
      </c>
    </row>
    <row r="22" spans="1:39" x14ac:dyDescent="0.35">
      <c r="A22" t="s">
        <v>768</v>
      </c>
      <c r="B22" s="10" t="e">
        <v>#N/A</v>
      </c>
      <c r="C22" s="10" t="e">
        <v>#N/A</v>
      </c>
      <c r="D22" s="10" t="e">
        <v>#N/A</v>
      </c>
      <c r="E22" s="10" t="e">
        <v>#N/A</v>
      </c>
      <c r="G22" s="10" t="e">
        <v>#N/A</v>
      </c>
      <c r="J22" t="e">
        <f>NA()</f>
        <v>#N/A</v>
      </c>
      <c r="K22" t="e">
        <f>NA()</f>
        <v>#N/A</v>
      </c>
      <c r="L22" t="e">
        <f>NA()</f>
        <v>#N/A</v>
      </c>
      <c r="M22" t="e">
        <f>NA()</f>
        <v>#N/A</v>
      </c>
      <c r="N22" t="e">
        <f t="shared" si="0"/>
        <v>#N/A</v>
      </c>
      <c r="R22" s="44">
        <f t="shared" si="4"/>
        <v>59650</v>
      </c>
      <c r="S22" s="29">
        <f t="shared" si="1"/>
        <v>-5350</v>
      </c>
      <c r="V22" s="12">
        <f>'Eviews input'!A14</f>
        <v>40575</v>
      </c>
      <c r="W22" s="10">
        <f>'Eviews input'!B14</f>
        <v>171900</v>
      </c>
      <c r="X22" s="10">
        <f>'Eviews input'!C14</f>
        <v>14200</v>
      </c>
      <c r="AA22" s="12">
        <v>34001</v>
      </c>
      <c r="AB22" s="46" t="e">
        <f>NA()</f>
        <v>#N/A</v>
      </c>
      <c r="AC22" s="30">
        <f t="shared" si="2"/>
        <v>59550</v>
      </c>
      <c r="AF22" s="12">
        <v>34001</v>
      </c>
      <c r="AG22" s="10" t="e">
        <f>NA()</f>
        <v>#N/A</v>
      </c>
      <c r="AH22" s="44">
        <f t="shared" si="3"/>
        <v>59550</v>
      </c>
      <c r="AJ22" s="31" t="e">
        <f>AG22/(DataQ!C87*1000)</f>
        <v>#N/A</v>
      </c>
      <c r="AK22" s="33">
        <f>AH22/(DataQ!D87*1000)</f>
        <v>7.8895071542130369E-3</v>
      </c>
    </row>
    <row r="23" spans="1:39" x14ac:dyDescent="0.35">
      <c r="A23" t="s">
        <v>769</v>
      </c>
      <c r="B23" s="10" t="e">
        <v>#N/A</v>
      </c>
      <c r="C23" s="10">
        <v>121200</v>
      </c>
      <c r="D23" s="10">
        <v>78100</v>
      </c>
      <c r="E23" s="10">
        <v>177700</v>
      </c>
      <c r="G23" s="10">
        <v>54300</v>
      </c>
      <c r="J23" t="e">
        <f>NA()</f>
        <v>#N/A</v>
      </c>
      <c r="K23" s="10">
        <f>C23</f>
        <v>121200</v>
      </c>
      <c r="L23" s="10">
        <f t="shared" ref="L23:M23" si="5">D23</f>
        <v>78100</v>
      </c>
      <c r="M23" s="10">
        <f t="shared" si="5"/>
        <v>177700</v>
      </c>
      <c r="N23" t="e">
        <f>SUM(J23:M23)</f>
        <v>#N/A</v>
      </c>
      <c r="R23" s="10">
        <f>G23</f>
        <v>54300</v>
      </c>
      <c r="S23" s="29">
        <f t="shared" si="1"/>
        <v>-7200</v>
      </c>
      <c r="V23" s="12">
        <f>'Eviews input'!A15</f>
        <v>40664</v>
      </c>
      <c r="W23" s="10">
        <f>'Eviews input'!B15</f>
        <v>169200</v>
      </c>
      <c r="X23" s="10">
        <f>'Eviews input'!C15</f>
        <v>14500</v>
      </c>
      <c r="AA23" s="12">
        <v>34090</v>
      </c>
      <c r="AB23" s="46" t="e">
        <f>NA()</f>
        <v>#N/A</v>
      </c>
      <c r="AC23" s="30">
        <f t="shared" si="2"/>
        <v>54200</v>
      </c>
      <c r="AF23" s="12">
        <v>34090</v>
      </c>
      <c r="AG23" s="10" t="e">
        <f>NA()</f>
        <v>#N/A</v>
      </c>
      <c r="AH23" s="44">
        <f t="shared" si="3"/>
        <v>54200</v>
      </c>
      <c r="AJ23" s="31" t="e">
        <f>AG23/(DataQ!C88*1000)</f>
        <v>#N/A</v>
      </c>
      <c r="AK23" s="33">
        <f>AH23/(DataQ!D88*1000)</f>
        <v>7.4003276897870018E-3</v>
      </c>
    </row>
    <row r="24" spans="1:39" x14ac:dyDescent="0.35">
      <c r="A24" t="s">
        <v>770</v>
      </c>
      <c r="B24" s="10" t="e">
        <v>#N/A</v>
      </c>
      <c r="C24" s="10" t="e">
        <v>#N/A</v>
      </c>
      <c r="D24" s="10" t="e">
        <v>#N/A</v>
      </c>
      <c r="E24" s="10" t="e">
        <v>#N/A</v>
      </c>
      <c r="G24" s="10" t="e">
        <v>#N/A</v>
      </c>
      <c r="J24" t="e">
        <f>NA()</f>
        <v>#N/A</v>
      </c>
      <c r="K24" s="44">
        <f>K23+0.5*(K25-K23)</f>
        <v>114400</v>
      </c>
      <c r="L24" s="44">
        <f t="shared" ref="L24:M24" si="6">L23+0.5*(L25-L23)</f>
        <v>73950</v>
      </c>
      <c r="M24" s="44">
        <f t="shared" si="6"/>
        <v>171850</v>
      </c>
      <c r="N24" t="e">
        <f t="shared" si="0"/>
        <v>#N/A</v>
      </c>
      <c r="R24" s="44">
        <f t="shared" si="4"/>
        <v>47100</v>
      </c>
      <c r="S24" s="29">
        <f t="shared" si="1"/>
        <v>-7200</v>
      </c>
      <c r="V24" s="12">
        <f>'Eviews input'!A16</f>
        <v>40756</v>
      </c>
      <c r="W24" s="10">
        <f>'Eviews input'!B16</f>
        <v>165300</v>
      </c>
      <c r="X24" s="10">
        <f>'Eviews input'!C16</f>
        <v>14700</v>
      </c>
      <c r="AA24" s="12">
        <v>34182</v>
      </c>
      <c r="AB24" s="46" t="e">
        <f>NA()</f>
        <v>#N/A</v>
      </c>
      <c r="AC24" s="30">
        <f t="shared" si="2"/>
        <v>47000</v>
      </c>
      <c r="AF24" s="12">
        <v>34182</v>
      </c>
      <c r="AG24" s="10" t="e">
        <f>NA()</f>
        <v>#N/A</v>
      </c>
      <c r="AH24" s="44">
        <f t="shared" si="3"/>
        <v>47000</v>
      </c>
      <c r="AJ24" s="31" t="e">
        <f>AG24/(DataQ!C89*1000)</f>
        <v>#N/A</v>
      </c>
      <c r="AK24" s="33">
        <f>AH24/(DataQ!D89*1000)</f>
        <v>6.377204884667571E-3</v>
      </c>
    </row>
    <row r="25" spans="1:39" x14ac:dyDescent="0.35">
      <c r="A25" t="s">
        <v>771</v>
      </c>
      <c r="B25" s="10" t="e">
        <v>#N/A</v>
      </c>
      <c r="C25" s="10">
        <v>107600</v>
      </c>
      <c r="D25" s="10">
        <v>69800</v>
      </c>
      <c r="E25" s="10">
        <v>166000</v>
      </c>
      <c r="G25" s="10">
        <v>39900</v>
      </c>
      <c r="J25" t="e">
        <f>NA()</f>
        <v>#N/A</v>
      </c>
      <c r="K25" s="10">
        <f>C25</f>
        <v>107600</v>
      </c>
      <c r="L25" s="10">
        <f>D25</f>
        <v>69800</v>
      </c>
      <c r="M25" s="10">
        <f>E25</f>
        <v>166000</v>
      </c>
      <c r="N25" t="e">
        <f t="shared" si="0"/>
        <v>#N/A</v>
      </c>
      <c r="R25" s="10">
        <f>G25</f>
        <v>39900</v>
      </c>
      <c r="S25" s="29">
        <f t="shared" si="1"/>
        <v>-3350</v>
      </c>
      <c r="V25" s="12">
        <f>'Eviews input'!A17</f>
        <v>40848</v>
      </c>
      <c r="W25" s="10">
        <f>'Eviews input'!B17</f>
        <v>161400</v>
      </c>
      <c r="X25" s="10">
        <f>'Eviews input'!C17</f>
        <v>13900</v>
      </c>
      <c r="AA25" s="12">
        <v>34274</v>
      </c>
      <c r="AB25" s="46" t="e">
        <f>NA()</f>
        <v>#N/A</v>
      </c>
      <c r="AC25" s="30">
        <f t="shared" si="2"/>
        <v>39800</v>
      </c>
      <c r="AF25" s="12">
        <v>34274</v>
      </c>
      <c r="AG25" s="10" t="e">
        <f>NA()</f>
        <v>#N/A</v>
      </c>
      <c r="AH25" s="44">
        <f t="shared" si="3"/>
        <v>39800</v>
      </c>
      <c r="AJ25" s="31" t="e">
        <f>AG25/(DataQ!C90*1000)</f>
        <v>#N/A</v>
      </c>
      <c r="AK25" s="33">
        <f>AH25/(DataQ!D90*1000)</f>
        <v>5.4260395364689844E-3</v>
      </c>
    </row>
    <row r="26" spans="1:39" x14ac:dyDescent="0.35">
      <c r="A26" t="s">
        <v>772</v>
      </c>
      <c r="B26" s="10" t="e">
        <v>#N/A</v>
      </c>
      <c r="C26" s="10" t="e">
        <v>#N/A</v>
      </c>
      <c r="D26" s="10" t="e">
        <v>#N/A</v>
      </c>
      <c r="E26" s="10" t="e">
        <v>#N/A</v>
      </c>
      <c r="G26" s="10" t="e">
        <v>#N/A</v>
      </c>
      <c r="J26" t="e">
        <f>NA()</f>
        <v>#N/A</v>
      </c>
      <c r="K26" s="44">
        <f>K25+0.5*(K27-K25)</f>
        <v>102750</v>
      </c>
      <c r="L26" s="44">
        <f t="shared" ref="L26" si="7">L25+0.5*(L27-L25)</f>
        <v>66350</v>
      </c>
      <c r="M26" s="44">
        <f t="shared" ref="M26" si="8">M25+0.5*(M27-M25)</f>
        <v>158450</v>
      </c>
      <c r="N26" t="e">
        <f t="shared" si="0"/>
        <v>#N/A</v>
      </c>
      <c r="R26" s="44">
        <f t="shared" si="4"/>
        <v>36550</v>
      </c>
      <c r="S26" s="29">
        <f t="shared" si="1"/>
        <v>-3350</v>
      </c>
      <c r="V26" s="12">
        <f>'Eviews input'!A18</f>
        <v>40940</v>
      </c>
      <c r="W26" s="10">
        <f>'Eviews input'!B18</f>
        <v>159100</v>
      </c>
      <c r="X26" s="10">
        <f>'Eviews input'!C18</f>
        <v>13900</v>
      </c>
      <c r="AA26" s="12">
        <v>34366</v>
      </c>
      <c r="AB26" s="46" t="e">
        <f>NA()</f>
        <v>#N/A</v>
      </c>
      <c r="AC26" s="30">
        <f t="shared" si="2"/>
        <v>36450</v>
      </c>
      <c r="AF26" s="12">
        <v>34366</v>
      </c>
      <c r="AG26" s="10" t="e">
        <f>NA()</f>
        <v>#N/A</v>
      </c>
      <c r="AH26" s="44">
        <f t="shared" si="3"/>
        <v>36450</v>
      </c>
      <c r="AJ26" s="31" t="e">
        <f>AG26/(DataQ!C91*1000)</f>
        <v>#N/A</v>
      </c>
      <c r="AK26" s="33">
        <f>AH26/(DataQ!D91*1000)</f>
        <v>5.0020584602717168E-3</v>
      </c>
    </row>
    <row r="27" spans="1:39" x14ac:dyDescent="0.35">
      <c r="A27" t="s">
        <v>773</v>
      </c>
      <c r="B27" s="10" t="e">
        <v>#N/A</v>
      </c>
      <c r="C27" s="10">
        <v>97900</v>
      </c>
      <c r="D27" s="10">
        <v>62900</v>
      </c>
      <c r="E27" s="10">
        <v>150900</v>
      </c>
      <c r="G27" s="10">
        <v>33200</v>
      </c>
      <c r="J27" t="e">
        <f>NA()</f>
        <v>#N/A</v>
      </c>
      <c r="K27" s="10">
        <f>C27</f>
        <v>97900</v>
      </c>
      <c r="L27" s="10">
        <f>D27</f>
        <v>62900</v>
      </c>
      <c r="M27" s="10">
        <f>E27</f>
        <v>150900</v>
      </c>
      <c r="N27" t="e">
        <f t="shared" si="0"/>
        <v>#N/A</v>
      </c>
      <c r="R27" s="10">
        <f>G27</f>
        <v>33200</v>
      </c>
      <c r="S27" s="29">
        <f t="shared" si="1"/>
        <v>-1900</v>
      </c>
      <c r="V27" s="12">
        <f>'Eviews input'!A19</f>
        <v>41030</v>
      </c>
      <c r="W27" s="10">
        <f>'Eviews input'!B19</f>
        <v>158700</v>
      </c>
      <c r="X27" s="10">
        <f>'Eviews input'!C19</f>
        <v>13500</v>
      </c>
      <c r="AA27" s="12">
        <v>34455</v>
      </c>
      <c r="AB27" s="46" t="e">
        <f>NA()</f>
        <v>#N/A</v>
      </c>
      <c r="AC27" s="30">
        <f t="shared" si="2"/>
        <v>33100</v>
      </c>
      <c r="AF27" s="12">
        <v>34455</v>
      </c>
      <c r="AG27" s="10" t="e">
        <f>NA()</f>
        <v>#N/A</v>
      </c>
      <c r="AH27" s="44">
        <f t="shared" si="3"/>
        <v>33100</v>
      </c>
      <c r="AJ27" s="31" t="e">
        <f>AG27/(DataQ!C92*1000)</f>
        <v>#N/A</v>
      </c>
      <c r="AK27" s="33">
        <f>AH27/(DataQ!D92*1000)</f>
        <v>4.2864542864542868E-3</v>
      </c>
    </row>
    <row r="28" spans="1:39" x14ac:dyDescent="0.35">
      <c r="A28" t="s">
        <v>774</v>
      </c>
      <c r="B28" s="10" t="e">
        <v>#N/A</v>
      </c>
      <c r="C28" s="10" t="e">
        <v>#N/A</v>
      </c>
      <c r="D28" s="10" t="e">
        <v>#N/A</v>
      </c>
      <c r="E28" s="10" t="e">
        <v>#N/A</v>
      </c>
      <c r="G28" s="10" t="e">
        <v>#N/A</v>
      </c>
      <c r="J28" t="e">
        <f>NA()</f>
        <v>#N/A</v>
      </c>
      <c r="K28" s="44">
        <f>K27+0.5*(K29-K27)</f>
        <v>90300</v>
      </c>
      <c r="L28" s="44">
        <f t="shared" ref="L28" si="9">L27+0.5*(L29-L27)</f>
        <v>56250</v>
      </c>
      <c r="M28" s="44">
        <f t="shared" ref="M28" si="10">M27+0.5*(M29-M27)</f>
        <v>133600</v>
      </c>
      <c r="N28" s="10"/>
      <c r="R28" s="44">
        <f t="shared" si="4"/>
        <v>31300</v>
      </c>
      <c r="S28" s="29">
        <f t="shared" si="1"/>
        <v>-1900</v>
      </c>
      <c r="V28" s="12">
        <f>'Eviews input'!A20</f>
        <v>41122</v>
      </c>
      <c r="W28" s="10">
        <f>'Eviews input'!B20</f>
        <v>159100</v>
      </c>
      <c r="X28" s="10">
        <f>'Eviews input'!C20</f>
        <v>13000</v>
      </c>
      <c r="AA28" s="12">
        <v>34547</v>
      </c>
      <c r="AB28" s="46" t="e">
        <f>NA()</f>
        <v>#N/A</v>
      </c>
      <c r="AC28" s="30">
        <f t="shared" si="2"/>
        <v>31200</v>
      </c>
      <c r="AF28" s="12">
        <v>34547</v>
      </c>
      <c r="AG28" s="10" t="e">
        <f>NA()</f>
        <v>#N/A</v>
      </c>
      <c r="AH28" s="44">
        <f t="shared" si="3"/>
        <v>31200</v>
      </c>
      <c r="AJ28" s="31" t="e">
        <f>AG28/(DataQ!C93*1000)</f>
        <v>#N/A</v>
      </c>
      <c r="AK28" s="33">
        <f>AH28/(DataQ!D93*1000)</f>
        <v>4.1677798557306972E-3</v>
      </c>
    </row>
    <row r="29" spans="1:39" x14ac:dyDescent="0.35">
      <c r="A29" t="s">
        <v>775</v>
      </c>
      <c r="B29" s="10">
        <v>176600</v>
      </c>
      <c r="C29" s="10">
        <v>82700</v>
      </c>
      <c r="D29" s="10">
        <v>49600</v>
      </c>
      <c r="E29" s="10">
        <v>116300</v>
      </c>
      <c r="G29" s="10">
        <v>29400</v>
      </c>
      <c r="J29" s="10">
        <f>B29</f>
        <v>176600</v>
      </c>
      <c r="K29" s="10">
        <f>C29</f>
        <v>82700</v>
      </c>
      <c r="L29" s="10">
        <f>D29</f>
        <v>49600</v>
      </c>
      <c r="M29" s="10">
        <f>E29</f>
        <v>116300</v>
      </c>
      <c r="N29" s="29">
        <f>SUM(J29:M29)</f>
        <v>425200</v>
      </c>
      <c r="O29" s="29">
        <f t="shared" ref="O29:O81" si="11">N30-N29</f>
        <v>2300</v>
      </c>
      <c r="R29" s="10">
        <f>G29</f>
        <v>29400</v>
      </c>
      <c r="S29" s="29">
        <f t="shared" si="1"/>
        <v>200</v>
      </c>
      <c r="V29" s="12">
        <f>'Eviews input'!A21</f>
        <v>41214</v>
      </c>
      <c r="W29" s="10">
        <f>'Eviews input'!B21</f>
        <v>157900</v>
      </c>
      <c r="X29" s="10">
        <f>'Eviews input'!C21</f>
        <v>11500</v>
      </c>
      <c r="AA29" s="12">
        <v>34639</v>
      </c>
      <c r="AB29" s="30">
        <f t="shared" ref="AB29:AB73" si="12">AB30-(N30-N29)</f>
        <v>423600</v>
      </c>
      <c r="AC29" s="30">
        <f t="shared" si="2"/>
        <v>29300</v>
      </c>
      <c r="AF29" s="12">
        <v>34639</v>
      </c>
      <c r="AG29" s="44">
        <f>AB29</f>
        <v>423600</v>
      </c>
      <c r="AH29" s="44">
        <f>AC29</f>
        <v>29300</v>
      </c>
      <c r="AJ29" s="33">
        <f>AG29/(DataQ!C94*1000)</f>
        <v>4.0691642651296829E-2</v>
      </c>
      <c r="AK29" s="33">
        <f>AH29/(DataQ!D94*1000)</f>
        <v>3.7953367875647667E-3</v>
      </c>
      <c r="AM29" s="11">
        <f>AG29/(DataQ!C94)</f>
        <v>40.691642651296831</v>
      </c>
    </row>
    <row r="30" spans="1:39" x14ac:dyDescent="0.35">
      <c r="A30" t="s">
        <v>776</v>
      </c>
      <c r="B30" s="10" t="e">
        <v>#N/A</v>
      </c>
      <c r="C30" s="10" t="e">
        <v>#N/A</v>
      </c>
      <c r="D30" s="10" t="e">
        <v>#N/A</v>
      </c>
      <c r="E30" s="10" t="e">
        <v>#N/A</v>
      </c>
      <c r="G30" s="10" t="e">
        <v>#N/A</v>
      </c>
      <c r="J30" s="44">
        <f>J29+0.5*(J31-J29)</f>
        <v>181150</v>
      </c>
      <c r="K30" s="44">
        <f>K29+0.5*(K31-K29)</f>
        <v>82500</v>
      </c>
      <c r="L30" s="44">
        <f t="shared" ref="L30" si="13">L29+0.5*(L31-L29)</f>
        <v>50750</v>
      </c>
      <c r="M30" s="44">
        <f t="shared" ref="M30" si="14">M29+0.5*(M31-M29)</f>
        <v>113100</v>
      </c>
      <c r="N30" s="29">
        <f t="shared" ref="N30:N84" si="15">SUM(J30:M30)</f>
        <v>427500</v>
      </c>
      <c r="O30" s="29">
        <f t="shared" si="11"/>
        <v>2300</v>
      </c>
      <c r="R30" s="44">
        <f t="shared" si="4"/>
        <v>29600</v>
      </c>
      <c r="S30" s="29">
        <f t="shared" si="1"/>
        <v>200</v>
      </c>
      <c r="V30" s="12">
        <f>'Eviews input'!A22</f>
        <v>41306</v>
      </c>
      <c r="W30" s="10">
        <f>'Eviews input'!B22</f>
        <v>159600</v>
      </c>
      <c r="X30" s="10">
        <f>'Eviews input'!C22</f>
        <v>11100</v>
      </c>
      <c r="AA30" s="12">
        <v>34731</v>
      </c>
      <c r="AB30" s="30">
        <f t="shared" si="12"/>
        <v>425900</v>
      </c>
      <c r="AC30" s="30">
        <f t="shared" si="2"/>
        <v>29500</v>
      </c>
      <c r="AF30" s="12">
        <v>34731</v>
      </c>
      <c r="AG30" s="44">
        <f t="shared" ref="AG30:AG93" si="16">AB30</f>
        <v>425900</v>
      </c>
      <c r="AH30" s="44">
        <f t="shared" ref="AH30:AH93" si="17">AC30</f>
        <v>29500</v>
      </c>
      <c r="AJ30" s="33">
        <f>AG30/(DataQ!C95*1000)</f>
        <v>4.0847839639380427E-2</v>
      </c>
      <c r="AK30" s="33">
        <f>AH30/(DataQ!D95*1000)</f>
        <v>3.5615115296390196E-3</v>
      </c>
      <c r="AM30" s="11">
        <f>AG30/(DataQ!C95)</f>
        <v>40.847839639380425</v>
      </c>
    </row>
    <row r="31" spans="1:39" x14ac:dyDescent="0.35">
      <c r="A31" t="s">
        <v>777</v>
      </c>
      <c r="B31" s="10">
        <v>185700</v>
      </c>
      <c r="C31" s="10">
        <v>82300</v>
      </c>
      <c r="D31" s="10">
        <v>51900</v>
      </c>
      <c r="E31" s="10">
        <v>109900</v>
      </c>
      <c r="G31" s="10">
        <v>29800</v>
      </c>
      <c r="J31" s="10">
        <f>B31</f>
        <v>185700</v>
      </c>
      <c r="K31" s="10">
        <f>C31</f>
        <v>82300</v>
      </c>
      <c r="L31" s="10">
        <f>D31</f>
        <v>51900</v>
      </c>
      <c r="M31" s="10">
        <f>E31</f>
        <v>109900</v>
      </c>
      <c r="N31" s="29">
        <f t="shared" si="15"/>
        <v>429800</v>
      </c>
      <c r="O31" s="29">
        <f t="shared" si="11"/>
        <v>-16050</v>
      </c>
      <c r="R31" s="10">
        <f>G31</f>
        <v>29800</v>
      </c>
      <c r="S31" s="29">
        <f t="shared" si="1"/>
        <v>-1300</v>
      </c>
      <c r="V31" s="12">
        <f>'Eviews input'!A23</f>
        <v>41395</v>
      </c>
      <c r="W31" s="10">
        <f>'Eviews input'!B23</f>
        <v>154900</v>
      </c>
      <c r="X31" s="10">
        <f>'Eviews input'!C23</f>
        <v>10300</v>
      </c>
      <c r="AA31" s="12">
        <v>34820</v>
      </c>
      <c r="AB31" s="30">
        <f t="shared" si="12"/>
        <v>428200</v>
      </c>
      <c r="AC31" s="30">
        <f t="shared" si="2"/>
        <v>29700</v>
      </c>
      <c r="AF31" s="12">
        <v>34820</v>
      </c>
      <c r="AG31" s="44">
        <f t="shared" si="16"/>
        <v>428200</v>
      </c>
      <c r="AH31" s="44">
        <f t="shared" si="17"/>
        <v>29700</v>
      </c>
      <c r="AJ31" s="33">
        <f>AG31/(DataQ!C96*1000)</f>
        <v>4.1003543043186826E-2</v>
      </c>
      <c r="AK31" s="33">
        <f>AH31/(DataQ!D96*1000)</f>
        <v>3.4635568513119532E-3</v>
      </c>
      <c r="AM31" s="11">
        <f>AG31/(DataQ!C96)</f>
        <v>41.003543043186824</v>
      </c>
    </row>
    <row r="32" spans="1:39" x14ac:dyDescent="0.35">
      <c r="A32" t="s">
        <v>778</v>
      </c>
      <c r="B32" s="10" t="e">
        <v>#N/A</v>
      </c>
      <c r="C32" s="10" t="e">
        <v>#N/A</v>
      </c>
      <c r="D32" s="10" t="e">
        <v>#N/A</v>
      </c>
      <c r="E32" s="10" t="e">
        <v>#N/A</v>
      </c>
      <c r="G32" s="10" t="e">
        <v>#N/A</v>
      </c>
      <c r="J32" s="44">
        <f>J31+0.5*(J33-J31)</f>
        <v>180050</v>
      </c>
      <c r="K32" s="44">
        <f>K31+0.5*(K33-K31)</f>
        <v>81100</v>
      </c>
      <c r="L32" s="44">
        <f t="shared" ref="L32" si="18">L31+0.5*(L33-L31)</f>
        <v>48700</v>
      </c>
      <c r="M32" s="44">
        <f t="shared" ref="M32" si="19">M31+0.5*(M33-M31)</f>
        <v>103900</v>
      </c>
      <c r="N32" s="29">
        <f t="shared" si="15"/>
        <v>413750</v>
      </c>
      <c r="O32" s="29">
        <f t="shared" si="11"/>
        <v>-16050</v>
      </c>
      <c r="R32" s="44">
        <f t="shared" si="4"/>
        <v>28500</v>
      </c>
      <c r="S32" s="29">
        <f t="shared" si="1"/>
        <v>-1300</v>
      </c>
      <c r="V32" s="12">
        <f>'Eviews input'!A24</f>
        <v>41487</v>
      </c>
      <c r="W32" s="10">
        <f>'Eviews input'!B24</f>
        <v>149400</v>
      </c>
      <c r="X32" s="10">
        <f>'Eviews input'!C24</f>
        <v>9900</v>
      </c>
      <c r="AA32" s="12">
        <v>34912</v>
      </c>
      <c r="AB32" s="30">
        <f t="shared" si="12"/>
        <v>412150</v>
      </c>
      <c r="AC32" s="30">
        <f t="shared" si="2"/>
        <v>28400</v>
      </c>
      <c r="AF32" s="12">
        <v>34912</v>
      </c>
      <c r="AG32" s="44">
        <f t="shared" si="16"/>
        <v>412150</v>
      </c>
      <c r="AH32" s="44">
        <f t="shared" si="17"/>
        <v>28400</v>
      </c>
      <c r="AJ32" s="33">
        <f>AG32/(DataQ!C97*1000)</f>
        <v>3.9319786300324365E-2</v>
      </c>
      <c r="AK32" s="33">
        <f>AH32/(DataQ!D97*1000)</f>
        <v>3.3713200379867046E-3</v>
      </c>
      <c r="AM32" s="11">
        <f>AG32/(DataQ!C97)</f>
        <v>39.319786300324367</v>
      </c>
    </row>
    <row r="33" spans="1:39" x14ac:dyDescent="0.35">
      <c r="A33" t="s">
        <v>779</v>
      </c>
      <c r="B33" s="10">
        <v>174400</v>
      </c>
      <c r="C33" s="10">
        <v>79900</v>
      </c>
      <c r="D33" s="10">
        <v>45500</v>
      </c>
      <c r="E33" s="10">
        <v>97900</v>
      </c>
      <c r="G33" s="10">
        <v>27200</v>
      </c>
      <c r="J33" s="10">
        <f>B33</f>
        <v>174400</v>
      </c>
      <c r="K33" s="10">
        <f>C33</f>
        <v>79900</v>
      </c>
      <c r="L33" s="10">
        <f>D33</f>
        <v>45500</v>
      </c>
      <c r="M33" s="10">
        <f>E33</f>
        <v>97900</v>
      </c>
      <c r="N33" s="29">
        <f t="shared" si="15"/>
        <v>397700</v>
      </c>
      <c r="O33" s="29">
        <f t="shared" si="11"/>
        <v>-23900</v>
      </c>
      <c r="R33" s="10">
        <f>G33</f>
        <v>27200</v>
      </c>
      <c r="S33" s="29">
        <f t="shared" si="1"/>
        <v>-1600</v>
      </c>
      <c r="V33" s="12">
        <f>'Eviews input'!A25</f>
        <v>41579</v>
      </c>
      <c r="W33" s="10">
        <f>'Eviews input'!B25</f>
        <v>144600</v>
      </c>
      <c r="X33" s="10">
        <f>'Eviews input'!C25</f>
        <v>8400</v>
      </c>
      <c r="AA33" s="12">
        <v>35004</v>
      </c>
      <c r="AB33" s="30">
        <f t="shared" si="12"/>
        <v>396100</v>
      </c>
      <c r="AC33" s="30">
        <f t="shared" si="2"/>
        <v>27100</v>
      </c>
      <c r="AF33" s="12">
        <v>35004</v>
      </c>
      <c r="AG33" s="44">
        <f t="shared" si="16"/>
        <v>396100</v>
      </c>
      <c r="AH33" s="44">
        <f t="shared" si="17"/>
        <v>27100</v>
      </c>
      <c r="AJ33" s="33">
        <f>AG33/(DataQ!C98*1000)</f>
        <v>3.7648512498811897E-2</v>
      </c>
      <c r="AK33" s="33">
        <f>AH33/(DataQ!D98*1000)</f>
        <v>3.3271945979128298E-3</v>
      </c>
      <c r="AM33" s="11">
        <f>AG33/(DataQ!C98)</f>
        <v>37.648512498811897</v>
      </c>
    </row>
    <row r="34" spans="1:39" x14ac:dyDescent="0.35">
      <c r="A34" t="s">
        <v>780</v>
      </c>
      <c r="B34" s="10" t="e">
        <v>#N/A</v>
      </c>
      <c r="C34" s="10" t="e">
        <v>#N/A</v>
      </c>
      <c r="D34" s="10" t="e">
        <v>#N/A</v>
      </c>
      <c r="E34" s="10" t="e">
        <v>#N/A</v>
      </c>
      <c r="G34" s="10" t="e">
        <v>#N/A</v>
      </c>
      <c r="J34" s="44">
        <f>J33+0.5*(J35-J33)</f>
        <v>164050</v>
      </c>
      <c r="K34" s="44">
        <f>K33+0.5*(K35-K33)</f>
        <v>75100</v>
      </c>
      <c r="L34" s="44">
        <f t="shared" ref="L34" si="20">L33+0.5*(L35-L33)</f>
        <v>42700</v>
      </c>
      <c r="M34" s="44">
        <f t="shared" ref="M34" si="21">M33+0.5*(M35-M33)</f>
        <v>91950</v>
      </c>
      <c r="N34" s="29">
        <f t="shared" si="15"/>
        <v>373800</v>
      </c>
      <c r="O34" s="29">
        <f t="shared" si="11"/>
        <v>-23900</v>
      </c>
      <c r="R34" s="44">
        <f t="shared" si="4"/>
        <v>25600</v>
      </c>
      <c r="S34" s="29">
        <f t="shared" si="1"/>
        <v>-1600</v>
      </c>
      <c r="V34" s="12">
        <f>'Eviews input'!A26</f>
        <v>41671</v>
      </c>
      <c r="W34" s="10">
        <f>'Eviews input'!B26</f>
        <v>138200</v>
      </c>
      <c r="X34" s="10">
        <f>'Eviews input'!C26</f>
        <v>8500</v>
      </c>
      <c r="AA34" s="12">
        <v>35096</v>
      </c>
      <c r="AB34" s="30">
        <f t="shared" si="12"/>
        <v>372200</v>
      </c>
      <c r="AC34" s="30">
        <f t="shared" si="2"/>
        <v>25500</v>
      </c>
      <c r="AF34" s="12">
        <v>35096</v>
      </c>
      <c r="AG34" s="44">
        <f t="shared" si="16"/>
        <v>372200</v>
      </c>
      <c r="AH34" s="44">
        <f t="shared" si="17"/>
        <v>25500</v>
      </c>
      <c r="AJ34" s="33">
        <f>AG34/(DataQ!C99*1000)</f>
        <v>3.5259568018188706E-2</v>
      </c>
      <c r="AK34" s="33">
        <f>AH34/(DataQ!D99*1000)</f>
        <v>3.1851111666250311E-3</v>
      </c>
      <c r="AM34" s="11">
        <f>AG34/(DataQ!C99)</f>
        <v>35.259568018188709</v>
      </c>
    </row>
    <row r="35" spans="1:39" x14ac:dyDescent="0.35">
      <c r="A35" t="s">
        <v>781</v>
      </c>
      <c r="B35" s="10">
        <v>153700</v>
      </c>
      <c r="C35" s="10">
        <v>70300</v>
      </c>
      <c r="D35" s="10">
        <v>39900</v>
      </c>
      <c r="E35" s="10">
        <v>86000</v>
      </c>
      <c r="G35" s="10">
        <v>24000</v>
      </c>
      <c r="J35" s="10">
        <f>B35</f>
        <v>153700</v>
      </c>
      <c r="K35" s="10">
        <f>C35</f>
        <v>70300</v>
      </c>
      <c r="L35" s="10">
        <f>D35</f>
        <v>39900</v>
      </c>
      <c r="M35" s="10">
        <f>E35</f>
        <v>86000</v>
      </c>
      <c r="N35" s="29">
        <f t="shared" si="15"/>
        <v>349900</v>
      </c>
      <c r="O35" s="29">
        <f t="shared" si="11"/>
        <v>-26550</v>
      </c>
      <c r="R35" s="10">
        <f>G35</f>
        <v>24000</v>
      </c>
      <c r="S35" s="29">
        <f t="shared" si="1"/>
        <v>-3900</v>
      </c>
      <c r="V35" s="12">
        <f>'Eviews input'!A27</f>
        <v>41760</v>
      </c>
      <c r="W35" s="10">
        <f>'Eviews input'!B27</f>
        <v>129170</v>
      </c>
      <c r="X35" s="10">
        <f>'Eviews input'!C27</f>
        <v>7880</v>
      </c>
      <c r="AA35" s="12">
        <v>35186</v>
      </c>
      <c r="AB35" s="30">
        <f t="shared" si="12"/>
        <v>348300</v>
      </c>
      <c r="AC35" s="30">
        <f t="shared" si="2"/>
        <v>23900</v>
      </c>
      <c r="AF35" s="12">
        <v>35186</v>
      </c>
      <c r="AG35" s="44">
        <f t="shared" si="16"/>
        <v>348300</v>
      </c>
      <c r="AH35" s="44">
        <f t="shared" si="17"/>
        <v>23900</v>
      </c>
      <c r="AJ35" s="33">
        <f>AG35/(DataQ!C100*1000)</f>
        <v>3.2886412992163154E-2</v>
      </c>
      <c r="AK35" s="33">
        <f>AH35/(DataQ!D100*1000)</f>
        <v>3.0755372538926779E-3</v>
      </c>
      <c r="AM35" s="11">
        <f>AG35/(DataQ!C100)</f>
        <v>32.886412992163159</v>
      </c>
    </row>
    <row r="36" spans="1:39" x14ac:dyDescent="0.35">
      <c r="A36" t="s">
        <v>782</v>
      </c>
      <c r="B36" s="10" t="e">
        <v>#N/A</v>
      </c>
      <c r="C36" s="10" t="e">
        <v>#N/A</v>
      </c>
      <c r="D36" s="10" t="e">
        <v>#N/A</v>
      </c>
      <c r="E36" s="10" t="e">
        <v>#N/A</v>
      </c>
      <c r="G36" s="10" t="e">
        <v>#N/A</v>
      </c>
      <c r="J36" s="44">
        <f>J35+0.5*(J37-J35)</f>
        <v>141700</v>
      </c>
      <c r="K36" s="44">
        <f>K35+0.5*(K37-K35)</f>
        <v>64700</v>
      </c>
      <c r="L36" s="44">
        <f t="shared" ref="L36" si="22">L35+0.5*(L37-L35)</f>
        <v>36600</v>
      </c>
      <c r="M36" s="44">
        <f t="shared" ref="M36" si="23">M35+0.5*(M37-M35)</f>
        <v>80350</v>
      </c>
      <c r="N36" s="29">
        <f t="shared" si="15"/>
        <v>323350</v>
      </c>
      <c r="O36" s="29">
        <f t="shared" si="11"/>
        <v>-26550</v>
      </c>
      <c r="R36" s="44">
        <f t="shared" si="4"/>
        <v>20100</v>
      </c>
      <c r="S36" s="29">
        <f t="shared" si="1"/>
        <v>-3900</v>
      </c>
      <c r="V36" s="12">
        <f>'Eviews input'!A28</f>
        <v>41852</v>
      </c>
      <c r="W36" s="10">
        <f>'Eviews input'!B28</f>
        <v>122110</v>
      </c>
      <c r="X36" s="10">
        <f>'Eviews input'!C28</f>
        <v>7150</v>
      </c>
      <c r="AA36" s="12">
        <v>35278</v>
      </c>
      <c r="AB36" s="30">
        <f t="shared" si="12"/>
        <v>321750</v>
      </c>
      <c r="AC36" s="30">
        <f t="shared" si="2"/>
        <v>20000</v>
      </c>
      <c r="AF36" s="12">
        <v>35278</v>
      </c>
      <c r="AG36" s="44">
        <f t="shared" si="16"/>
        <v>321750</v>
      </c>
      <c r="AH36" s="44">
        <f t="shared" si="17"/>
        <v>20000</v>
      </c>
      <c r="AJ36" s="33">
        <f>AG36/(DataQ!C101*1000)</f>
        <v>3.0313736574335785E-2</v>
      </c>
      <c r="AK36" s="33">
        <f>AH36/(DataQ!D101*1000)</f>
        <v>2.6364355391510679E-3</v>
      </c>
      <c r="AM36" s="11">
        <f>AG36/(DataQ!C101)</f>
        <v>30.313736574335781</v>
      </c>
    </row>
    <row r="37" spans="1:39" x14ac:dyDescent="0.35">
      <c r="A37" t="s">
        <v>783</v>
      </c>
      <c r="B37" s="10">
        <v>129700</v>
      </c>
      <c r="C37" s="10">
        <v>59100</v>
      </c>
      <c r="D37" s="10">
        <v>33300</v>
      </c>
      <c r="E37" s="10">
        <v>74700</v>
      </c>
      <c r="G37" s="10">
        <v>16200</v>
      </c>
      <c r="J37" s="10">
        <f>B37</f>
        <v>129700</v>
      </c>
      <c r="K37" s="10">
        <f>C37</f>
        <v>59100</v>
      </c>
      <c r="L37" s="10">
        <f>D37</f>
        <v>33300</v>
      </c>
      <c r="M37" s="10">
        <f>E37</f>
        <v>74700</v>
      </c>
      <c r="N37" s="29">
        <f t="shared" si="15"/>
        <v>296800</v>
      </c>
      <c r="O37" s="29">
        <f t="shared" si="11"/>
        <v>-15000</v>
      </c>
      <c r="R37" s="10">
        <f>G37</f>
        <v>16200</v>
      </c>
      <c r="S37" s="29">
        <f t="shared" si="1"/>
        <v>-1050</v>
      </c>
      <c r="V37" s="12">
        <f>'Eviews input'!A29</f>
        <v>41944</v>
      </c>
      <c r="W37" s="10">
        <f>'Eviews input'!B29</f>
        <v>114410</v>
      </c>
      <c r="X37" s="10">
        <f>'Eviews input'!C29</f>
        <v>6170</v>
      </c>
      <c r="AA37" s="12">
        <v>35370</v>
      </c>
      <c r="AB37" s="30">
        <f t="shared" si="12"/>
        <v>295200</v>
      </c>
      <c r="AC37" s="30">
        <f t="shared" si="2"/>
        <v>16100</v>
      </c>
      <c r="AF37" s="12">
        <v>35370</v>
      </c>
      <c r="AG37" s="44">
        <f t="shared" si="16"/>
        <v>295200</v>
      </c>
      <c r="AH37" s="44">
        <f t="shared" si="17"/>
        <v>16100</v>
      </c>
      <c r="AJ37" s="33">
        <f>AG37/(DataQ!C102*1000)</f>
        <v>2.7752185766663533E-2</v>
      </c>
      <c r="AK37" s="33">
        <f>AH37/(DataQ!D102*1000)</f>
        <v>2.1633969363074441E-3</v>
      </c>
      <c r="AM37" s="11">
        <f>AG37/(DataQ!C102)</f>
        <v>27.752185766663533</v>
      </c>
    </row>
    <row r="38" spans="1:39" x14ac:dyDescent="0.35">
      <c r="A38" t="s">
        <v>784</v>
      </c>
      <c r="B38" s="10" t="e">
        <v>#N/A</v>
      </c>
      <c r="C38" s="10" t="e">
        <v>#N/A</v>
      </c>
      <c r="D38" s="10" t="e">
        <v>#N/A</v>
      </c>
      <c r="E38" s="10" t="e">
        <v>#N/A</v>
      </c>
      <c r="G38" s="10" t="e">
        <v>#N/A</v>
      </c>
      <c r="J38" s="44">
        <f>J37+0.5*(J39-J37)</f>
        <v>125400</v>
      </c>
      <c r="K38" s="44">
        <f>K37+0.5*(K39-K37)</f>
        <v>56200</v>
      </c>
      <c r="L38" s="44">
        <f t="shared" ref="L38" si="24">L37+0.5*(L39-L37)</f>
        <v>30850</v>
      </c>
      <c r="M38" s="44">
        <f t="shared" ref="M38" si="25">M37+0.5*(M39-M37)</f>
        <v>69350</v>
      </c>
      <c r="N38" s="29">
        <f t="shared" si="15"/>
        <v>281800</v>
      </c>
      <c r="O38" s="29">
        <f t="shared" si="11"/>
        <v>-15000</v>
      </c>
      <c r="R38" s="44">
        <f t="shared" si="4"/>
        <v>15150</v>
      </c>
      <c r="S38" s="29">
        <f t="shared" si="1"/>
        <v>-1050</v>
      </c>
      <c r="V38" s="12">
        <f>'Eviews input'!A30</f>
        <v>42036</v>
      </c>
      <c r="W38" s="10">
        <f>'Eviews input'!B30</f>
        <v>111190</v>
      </c>
      <c r="X38" s="10">
        <f>'Eviews input'!C30</f>
        <v>4880</v>
      </c>
      <c r="AA38" s="12">
        <v>35462</v>
      </c>
      <c r="AB38" s="30">
        <f t="shared" si="12"/>
        <v>280200</v>
      </c>
      <c r="AC38" s="30">
        <f t="shared" si="2"/>
        <v>15050</v>
      </c>
      <c r="AF38" s="12">
        <v>35462</v>
      </c>
      <c r="AG38" s="44">
        <f t="shared" si="16"/>
        <v>280200</v>
      </c>
      <c r="AH38" s="44">
        <f t="shared" si="17"/>
        <v>15050</v>
      </c>
      <c r="AJ38" s="33">
        <f>AG38/(DataQ!C103*1000)</f>
        <v>2.624209786935144E-2</v>
      </c>
      <c r="AK38" s="33">
        <f>AH38/(DataQ!D103*1000)</f>
        <v>1.9351935193519351E-3</v>
      </c>
      <c r="AM38" s="11">
        <f>AG38/(DataQ!C103)</f>
        <v>26.24209786935144</v>
      </c>
    </row>
    <row r="39" spans="1:39" x14ac:dyDescent="0.35">
      <c r="A39" t="s">
        <v>785</v>
      </c>
      <c r="B39" s="10">
        <v>121100</v>
      </c>
      <c r="C39" s="10">
        <v>53300</v>
      </c>
      <c r="D39" s="10">
        <v>28400</v>
      </c>
      <c r="E39" s="10">
        <v>64000</v>
      </c>
      <c r="G39" s="10">
        <v>14100</v>
      </c>
      <c r="J39" s="10">
        <f>B39</f>
        <v>121100</v>
      </c>
      <c r="K39" s="10">
        <f>C39</f>
        <v>53300</v>
      </c>
      <c r="L39" s="10">
        <f>D39</f>
        <v>28400</v>
      </c>
      <c r="M39" s="10">
        <f>E39</f>
        <v>64000</v>
      </c>
      <c r="N39" s="29">
        <f t="shared" si="15"/>
        <v>266800</v>
      </c>
      <c r="O39" s="29">
        <f t="shared" si="11"/>
        <v>-6450</v>
      </c>
      <c r="R39" s="10">
        <f>G39</f>
        <v>14100</v>
      </c>
      <c r="S39" s="29">
        <f t="shared" si="1"/>
        <v>-100</v>
      </c>
      <c r="V39" s="12"/>
      <c r="W39" s="10"/>
      <c r="X39" s="10"/>
      <c r="AA39" s="12">
        <v>35551</v>
      </c>
      <c r="AB39" s="30">
        <f t="shared" si="12"/>
        <v>265200</v>
      </c>
      <c r="AC39" s="30">
        <f t="shared" si="2"/>
        <v>14000</v>
      </c>
      <c r="AF39" s="12">
        <v>35551</v>
      </c>
      <c r="AG39" s="44">
        <f t="shared" si="16"/>
        <v>265200</v>
      </c>
      <c r="AH39" s="44">
        <f t="shared" si="17"/>
        <v>14000</v>
      </c>
      <c r="AJ39" s="33">
        <f>AG39/(DataQ!C104*1000)</f>
        <v>2.4743422280276171E-2</v>
      </c>
      <c r="AK39" s="33">
        <f>AH39/(DataQ!D104*1000)</f>
        <v>1.7687934301958306E-3</v>
      </c>
      <c r="AM39" s="11">
        <f>AG39/(DataQ!C104)</f>
        <v>24.743422280276171</v>
      </c>
    </row>
    <row r="40" spans="1:39" x14ac:dyDescent="0.35">
      <c r="A40" t="s">
        <v>786</v>
      </c>
      <c r="B40" s="10" t="e">
        <v>#N/A</v>
      </c>
      <c r="C40" s="10" t="e">
        <v>#N/A</v>
      </c>
      <c r="D40" s="10" t="e">
        <v>#N/A</v>
      </c>
      <c r="E40" s="10" t="e">
        <v>#N/A</v>
      </c>
      <c r="G40" s="10" t="e">
        <v>#N/A</v>
      </c>
      <c r="J40" s="44">
        <f>J39+0.5*(J41-J39)</f>
        <v>119450</v>
      </c>
      <c r="K40" s="44">
        <f>K39+0.5*(K41-K39)</f>
        <v>51350</v>
      </c>
      <c r="L40" s="44">
        <f t="shared" ref="L40" si="26">L39+0.5*(L41-L39)</f>
        <v>27350</v>
      </c>
      <c r="M40" s="44">
        <f t="shared" ref="M40" si="27">M39+0.5*(M41-M39)</f>
        <v>62200</v>
      </c>
      <c r="N40" s="29">
        <f t="shared" si="15"/>
        <v>260350</v>
      </c>
      <c r="O40" s="29">
        <f t="shared" si="11"/>
        <v>-6450</v>
      </c>
      <c r="R40" s="44">
        <f t="shared" si="4"/>
        <v>14000</v>
      </c>
      <c r="S40" s="29">
        <f t="shared" si="1"/>
        <v>-100</v>
      </c>
      <c r="V40" s="12"/>
      <c r="AA40" s="12">
        <v>35643</v>
      </c>
      <c r="AB40" s="30">
        <f t="shared" si="12"/>
        <v>258750</v>
      </c>
      <c r="AC40" s="30">
        <f t="shared" si="2"/>
        <v>13900</v>
      </c>
      <c r="AF40" s="12">
        <v>35643</v>
      </c>
      <c r="AG40" s="44">
        <f t="shared" si="16"/>
        <v>258750</v>
      </c>
      <c r="AH40" s="44">
        <f t="shared" si="17"/>
        <v>13900</v>
      </c>
      <c r="AJ40" s="33">
        <f>AG40/(DataQ!C105*1000)</f>
        <v>2.4119127516778523E-2</v>
      </c>
      <c r="AK40" s="33">
        <f>AH40/(DataQ!D105*1000)</f>
        <v>1.6228838295388208E-3</v>
      </c>
      <c r="AM40" s="11">
        <f>AG40/(DataQ!C105)</f>
        <v>24.119127516778523</v>
      </c>
    </row>
    <row r="41" spans="1:39" x14ac:dyDescent="0.35">
      <c r="A41" t="s">
        <v>787</v>
      </c>
      <c r="B41" s="10">
        <v>117800</v>
      </c>
      <c r="C41" s="10">
        <v>49400</v>
      </c>
      <c r="D41" s="10">
        <v>26300</v>
      </c>
      <c r="E41" s="10">
        <v>60400</v>
      </c>
      <c r="G41" s="10">
        <v>13900</v>
      </c>
      <c r="J41" s="10">
        <f>B41</f>
        <v>117800</v>
      </c>
      <c r="K41" s="10">
        <f>C41</f>
        <v>49400</v>
      </c>
      <c r="L41" s="10">
        <f>D41</f>
        <v>26300</v>
      </c>
      <c r="M41" s="10">
        <f>E41</f>
        <v>60400</v>
      </c>
      <c r="N41" s="29">
        <f t="shared" si="15"/>
        <v>253900</v>
      </c>
      <c r="O41" s="29">
        <f t="shared" si="11"/>
        <v>3350</v>
      </c>
      <c r="R41" s="10">
        <f>G41</f>
        <v>13900</v>
      </c>
      <c r="S41" s="29">
        <f t="shared" si="1"/>
        <v>650</v>
      </c>
      <c r="V41" s="12"/>
      <c r="AA41" s="12">
        <v>35735</v>
      </c>
      <c r="AB41" s="30">
        <f t="shared" si="12"/>
        <v>252300</v>
      </c>
      <c r="AC41" s="30">
        <f t="shared" si="2"/>
        <v>13800</v>
      </c>
      <c r="AF41" s="12">
        <v>35735</v>
      </c>
      <c r="AG41" s="44">
        <f t="shared" si="16"/>
        <v>252300</v>
      </c>
      <c r="AH41" s="44">
        <f t="shared" si="17"/>
        <v>13800</v>
      </c>
      <c r="AJ41" s="33">
        <f>AG41/(DataQ!C106*1000)</f>
        <v>2.3495995529893836E-2</v>
      </c>
      <c r="AK41" s="33">
        <f>AH41/(DataQ!D106*1000)</f>
        <v>1.5040871934604906E-3</v>
      </c>
      <c r="AM41" s="11">
        <f>AG41/(DataQ!C106)</f>
        <v>23.495995529893836</v>
      </c>
    </row>
    <row r="42" spans="1:39" x14ac:dyDescent="0.35">
      <c r="A42" t="s">
        <v>788</v>
      </c>
      <c r="B42" s="10" t="e">
        <v>#N/A</v>
      </c>
      <c r="C42" s="10" t="e">
        <v>#N/A</v>
      </c>
      <c r="D42" s="10" t="e">
        <v>#N/A</v>
      </c>
      <c r="E42" s="10" t="e">
        <v>#N/A</v>
      </c>
      <c r="G42" s="10" t="e">
        <v>#N/A</v>
      </c>
      <c r="J42" s="44">
        <f>J41+0.5*(J43-J41)</f>
        <v>123150</v>
      </c>
      <c r="K42" s="44">
        <f>K41+0.5*(K43-K41)</f>
        <v>50550</v>
      </c>
      <c r="L42" s="44">
        <f t="shared" ref="L42" si="28">L41+0.5*(L43-L41)</f>
        <v>26250</v>
      </c>
      <c r="M42" s="44">
        <f t="shared" ref="M42" si="29">M41+0.5*(M43-M41)</f>
        <v>57300</v>
      </c>
      <c r="N42" s="29">
        <f t="shared" si="15"/>
        <v>257250</v>
      </c>
      <c r="O42" s="29">
        <f t="shared" si="11"/>
        <v>3350</v>
      </c>
      <c r="R42" s="44">
        <f t="shared" si="4"/>
        <v>14550</v>
      </c>
      <c r="S42" s="29">
        <f t="shared" si="1"/>
        <v>650</v>
      </c>
      <c r="V42" s="12"/>
      <c r="AA42" s="12">
        <v>35827</v>
      </c>
      <c r="AB42" s="30">
        <f t="shared" si="12"/>
        <v>255650</v>
      </c>
      <c r="AC42" s="30">
        <f t="shared" si="2"/>
        <v>14450</v>
      </c>
      <c r="AF42" s="12">
        <v>35827</v>
      </c>
      <c r="AG42" s="44">
        <f t="shared" si="16"/>
        <v>255650</v>
      </c>
      <c r="AH42" s="44">
        <f t="shared" si="17"/>
        <v>14450</v>
      </c>
      <c r="AJ42" s="33">
        <f>AG42/(DataQ!C107*1000)</f>
        <v>2.375377468060395E-2</v>
      </c>
      <c r="AK42" s="33">
        <f>AH42/(DataQ!D107*1000)</f>
        <v>1.6674359566120471E-3</v>
      </c>
      <c r="AM42" s="11">
        <f>AG42/(DataQ!C107)</f>
        <v>23.75377468060395</v>
      </c>
    </row>
    <row r="43" spans="1:39" x14ac:dyDescent="0.35">
      <c r="A43" t="s">
        <v>789</v>
      </c>
      <c r="B43" s="10">
        <v>128500</v>
      </c>
      <c r="C43" s="10">
        <v>51700</v>
      </c>
      <c r="D43" s="10">
        <v>26200</v>
      </c>
      <c r="E43" s="10">
        <v>54200</v>
      </c>
      <c r="G43" s="10">
        <v>15200</v>
      </c>
      <c r="J43" s="10">
        <f>B43</f>
        <v>128500</v>
      </c>
      <c r="K43" s="10">
        <f>C43</f>
        <v>51700</v>
      </c>
      <c r="L43" s="10">
        <f>D43</f>
        <v>26200</v>
      </c>
      <c r="M43" s="10">
        <f>E43</f>
        <v>54200</v>
      </c>
      <c r="N43" s="29">
        <f t="shared" si="15"/>
        <v>260600</v>
      </c>
      <c r="O43" s="29">
        <f t="shared" si="11"/>
        <v>200</v>
      </c>
      <c r="R43" s="10">
        <f>G43</f>
        <v>15200</v>
      </c>
      <c r="S43" s="29">
        <f t="shared" si="1"/>
        <v>-650</v>
      </c>
      <c r="V43" s="12"/>
      <c r="AA43" s="12">
        <v>35916</v>
      </c>
      <c r="AB43" s="30">
        <f t="shared" si="12"/>
        <v>259000</v>
      </c>
      <c r="AC43" s="30">
        <f t="shared" si="2"/>
        <v>15100</v>
      </c>
      <c r="AF43" s="12">
        <v>35916</v>
      </c>
      <c r="AG43" s="44">
        <f t="shared" si="16"/>
        <v>259000</v>
      </c>
      <c r="AH43" s="44">
        <f t="shared" si="17"/>
        <v>15100</v>
      </c>
      <c r="AJ43" s="33">
        <f>AG43/(DataQ!C108*1000)</f>
        <v>2.4010382868267358E-2</v>
      </c>
      <c r="AK43" s="33">
        <f>AH43/(DataQ!D108*1000)</f>
        <v>1.6560649265189734E-3</v>
      </c>
      <c r="AM43" s="11">
        <f>AG43/(DataQ!C108)</f>
        <v>24.01038286826736</v>
      </c>
    </row>
    <row r="44" spans="1:39" x14ac:dyDescent="0.35">
      <c r="A44" t="s">
        <v>790</v>
      </c>
      <c r="B44" s="10" t="e">
        <v>#N/A</v>
      </c>
      <c r="C44" s="10" t="e">
        <v>#N/A</v>
      </c>
      <c r="D44" s="10" t="e">
        <v>#N/A</v>
      </c>
      <c r="E44" s="10" t="e">
        <v>#N/A</v>
      </c>
      <c r="G44" s="10" t="e">
        <v>#N/A</v>
      </c>
      <c r="J44" s="44">
        <f>J43+0.5*(J45-J43)</f>
        <v>129550</v>
      </c>
      <c r="K44" s="44">
        <f>K43+0.5*(K45-K43)</f>
        <v>52250</v>
      </c>
      <c r="L44" s="44">
        <f t="shared" ref="L44" si="30">L43+0.5*(L45-L43)</f>
        <v>25900</v>
      </c>
      <c r="M44" s="44">
        <f t="shared" ref="M44" si="31">M43+0.5*(M45-M43)</f>
        <v>53100</v>
      </c>
      <c r="N44" s="29">
        <f t="shared" si="15"/>
        <v>260800</v>
      </c>
      <c r="O44" s="29">
        <f t="shared" si="11"/>
        <v>200</v>
      </c>
      <c r="R44" s="44">
        <f t="shared" si="4"/>
        <v>14550</v>
      </c>
      <c r="S44" s="29">
        <f t="shared" si="1"/>
        <v>-650</v>
      </c>
      <c r="V44" s="12"/>
      <c r="AA44" s="12">
        <v>36008</v>
      </c>
      <c r="AB44" s="30">
        <f t="shared" si="12"/>
        <v>259200</v>
      </c>
      <c r="AC44" s="30">
        <f t="shared" si="2"/>
        <v>14450</v>
      </c>
      <c r="AF44" s="12">
        <v>36008</v>
      </c>
      <c r="AG44" s="44">
        <f t="shared" si="16"/>
        <v>259200</v>
      </c>
      <c r="AH44" s="44">
        <f t="shared" si="17"/>
        <v>14450</v>
      </c>
      <c r="AJ44" s="33">
        <f>AG44/(DataQ!C109*1000)</f>
        <v>2.3991114402073306E-2</v>
      </c>
      <c r="AK44" s="33">
        <f>AH44/(DataQ!D109*1000)</f>
        <v>1.4994292829718793E-3</v>
      </c>
      <c r="AM44" s="11">
        <f>AG44/(DataQ!C109)</f>
        <v>23.991114402073308</v>
      </c>
    </row>
    <row r="45" spans="1:39" x14ac:dyDescent="0.35">
      <c r="A45" t="s">
        <v>791</v>
      </c>
      <c r="B45" s="10">
        <v>130600</v>
      </c>
      <c r="C45" s="10">
        <v>52800</v>
      </c>
      <c r="D45" s="10">
        <v>25600</v>
      </c>
      <c r="E45" s="10">
        <v>52000</v>
      </c>
      <c r="G45" s="10">
        <v>13900</v>
      </c>
      <c r="J45" s="10">
        <f>B45</f>
        <v>130600</v>
      </c>
      <c r="K45" s="10">
        <f>C45</f>
        <v>52800</v>
      </c>
      <c r="L45" s="10">
        <f>D45</f>
        <v>25600</v>
      </c>
      <c r="M45" s="10">
        <f>E45</f>
        <v>52000</v>
      </c>
      <c r="N45" s="29">
        <f t="shared" si="15"/>
        <v>261000</v>
      </c>
      <c r="O45" s="29">
        <f t="shared" si="11"/>
        <v>-14300</v>
      </c>
      <c r="R45" s="10">
        <f>G45</f>
        <v>13900</v>
      </c>
      <c r="S45" s="29">
        <f t="shared" si="1"/>
        <v>-400</v>
      </c>
      <c r="V45" s="12"/>
      <c r="AA45" s="12">
        <v>36100</v>
      </c>
      <c r="AB45" s="30">
        <f t="shared" si="12"/>
        <v>259400</v>
      </c>
      <c r="AC45" s="30">
        <f t="shared" si="2"/>
        <v>13800</v>
      </c>
      <c r="AF45" s="12">
        <v>36100</v>
      </c>
      <c r="AG45" s="44">
        <f t="shared" si="16"/>
        <v>259400</v>
      </c>
      <c r="AH45" s="44">
        <f t="shared" si="17"/>
        <v>13800</v>
      </c>
      <c r="AJ45" s="33">
        <f>AG45/(DataQ!C110*1000)</f>
        <v>2.3971906478144348E-2</v>
      </c>
      <c r="AK45" s="33">
        <f>AH45/(DataQ!D110*1000)</f>
        <v>1.4140793114048571E-3</v>
      </c>
      <c r="AM45" s="11">
        <f>AG45/(DataQ!C110)</f>
        <v>23.971906478144348</v>
      </c>
    </row>
    <row r="46" spans="1:39" x14ac:dyDescent="0.35">
      <c r="A46" t="s">
        <v>792</v>
      </c>
      <c r="B46" s="10" t="e">
        <v>#N/A</v>
      </c>
      <c r="C46" s="10" t="e">
        <v>#N/A</v>
      </c>
      <c r="D46" s="10" t="e">
        <v>#N/A</v>
      </c>
      <c r="E46" s="10" t="e">
        <v>#N/A</v>
      </c>
      <c r="G46" s="10" t="e">
        <v>#N/A</v>
      </c>
      <c r="J46" s="44">
        <f>J45+0.5*(J47-J45)</f>
        <v>122550</v>
      </c>
      <c r="K46" s="44">
        <f>K45+0.5*(K47-K45)</f>
        <v>50200</v>
      </c>
      <c r="L46" s="44">
        <f t="shared" ref="L46" si="32">L45+0.5*(L47-L45)</f>
        <v>24500</v>
      </c>
      <c r="M46" s="44">
        <f t="shared" ref="M46" si="33">M45+0.5*(M47-M45)</f>
        <v>49450</v>
      </c>
      <c r="N46" s="29">
        <f t="shared" si="15"/>
        <v>246700</v>
      </c>
      <c r="O46" s="29">
        <f t="shared" si="11"/>
        <v>-14300</v>
      </c>
      <c r="R46" s="44">
        <f t="shared" si="4"/>
        <v>13500</v>
      </c>
      <c r="S46" s="29">
        <f t="shared" si="1"/>
        <v>-400</v>
      </c>
      <c r="V46" s="12"/>
      <c r="AA46" s="12">
        <v>36192</v>
      </c>
      <c r="AB46" s="30">
        <f t="shared" si="12"/>
        <v>245100</v>
      </c>
      <c r="AC46" s="30">
        <f t="shared" si="2"/>
        <v>13400</v>
      </c>
      <c r="AF46" s="12">
        <v>36192</v>
      </c>
      <c r="AG46" s="44">
        <f t="shared" si="16"/>
        <v>245100</v>
      </c>
      <c r="AH46" s="44">
        <f t="shared" si="17"/>
        <v>13400</v>
      </c>
      <c r="AJ46" s="33">
        <f>AG46/(DataQ!C111*1000)</f>
        <v>2.2566982782432556E-2</v>
      </c>
      <c r="AK46" s="33">
        <f>AH46/(DataQ!D111*1000)</f>
        <v>1.4696205308181618E-3</v>
      </c>
      <c r="AM46" s="11">
        <f>AG46/(DataQ!C111)</f>
        <v>22.566982782432557</v>
      </c>
    </row>
    <row r="47" spans="1:39" x14ac:dyDescent="0.35">
      <c r="A47" t="s">
        <v>793</v>
      </c>
      <c r="B47" s="10">
        <v>114500</v>
      </c>
      <c r="C47" s="10">
        <v>47600</v>
      </c>
      <c r="D47" s="10">
        <v>23400</v>
      </c>
      <c r="E47" s="10">
        <v>46900</v>
      </c>
      <c r="G47" s="10">
        <v>13100</v>
      </c>
      <c r="J47" s="10">
        <f>B47</f>
        <v>114500</v>
      </c>
      <c r="K47" s="10">
        <f>C47</f>
        <v>47600</v>
      </c>
      <c r="L47" s="10">
        <f>D47</f>
        <v>23400</v>
      </c>
      <c r="M47" s="10">
        <f>E47</f>
        <v>46900</v>
      </c>
      <c r="N47" s="29">
        <f t="shared" si="15"/>
        <v>232400</v>
      </c>
      <c r="O47" s="29">
        <f t="shared" si="11"/>
        <v>-12000</v>
      </c>
      <c r="R47" s="10">
        <f>G47</f>
        <v>13100</v>
      </c>
      <c r="S47" s="29">
        <f t="shared" si="1"/>
        <v>-1150</v>
      </c>
      <c r="AA47" s="12">
        <v>36281</v>
      </c>
      <c r="AB47" s="30">
        <f t="shared" si="12"/>
        <v>230800</v>
      </c>
      <c r="AC47" s="30">
        <f t="shared" si="2"/>
        <v>13000</v>
      </c>
      <c r="AF47" s="12">
        <v>36281</v>
      </c>
      <c r="AG47" s="44">
        <f t="shared" si="16"/>
        <v>230800</v>
      </c>
      <c r="AH47" s="44">
        <f t="shared" si="17"/>
        <v>13000</v>
      </c>
      <c r="AJ47" s="33">
        <f>AG47/(DataQ!C112*1000)</f>
        <v>2.1172369507384645E-2</v>
      </c>
      <c r="AK47" s="33">
        <f>AH47/(DataQ!D112*1000)</f>
        <v>1.436305380620926E-3</v>
      </c>
      <c r="AM47" s="11">
        <f>AG47/(DataQ!C112)</f>
        <v>21.172369507384644</v>
      </c>
    </row>
    <row r="48" spans="1:39" x14ac:dyDescent="0.35">
      <c r="A48" t="s">
        <v>794</v>
      </c>
      <c r="B48" s="10" t="e">
        <v>#N/A</v>
      </c>
      <c r="C48" s="10" t="e">
        <v>#N/A</v>
      </c>
      <c r="D48" s="10" t="e">
        <v>#N/A</v>
      </c>
      <c r="E48" s="10" t="e">
        <v>#N/A</v>
      </c>
      <c r="G48" s="10" t="e">
        <v>#N/A</v>
      </c>
      <c r="J48" s="44">
        <f>J47+0.5*(J49-J47)</f>
        <v>109550</v>
      </c>
      <c r="K48" s="44">
        <f>K47+0.5*(K49-K47)</f>
        <v>44750</v>
      </c>
      <c r="L48" s="44">
        <f t="shared" ref="L48" si="34">L47+0.5*(L49-L47)</f>
        <v>21850</v>
      </c>
      <c r="M48" s="44">
        <f t="shared" ref="M48" si="35">M47+0.5*(M49-M47)</f>
        <v>44250</v>
      </c>
      <c r="N48" s="29">
        <f t="shared" si="15"/>
        <v>220400</v>
      </c>
      <c r="O48" s="29">
        <f t="shared" si="11"/>
        <v>-12000</v>
      </c>
      <c r="R48" s="44">
        <f t="shared" si="4"/>
        <v>11950</v>
      </c>
      <c r="S48" s="29">
        <f t="shared" si="1"/>
        <v>-1150</v>
      </c>
      <c r="AA48" s="12">
        <v>36373</v>
      </c>
      <c r="AB48" s="30">
        <f t="shared" si="12"/>
        <v>218800</v>
      </c>
      <c r="AC48" s="30">
        <f t="shared" si="2"/>
        <v>11850</v>
      </c>
      <c r="AF48" s="12">
        <v>36373</v>
      </c>
      <c r="AG48" s="44">
        <f t="shared" si="16"/>
        <v>218800</v>
      </c>
      <c r="AH48" s="44">
        <f t="shared" si="17"/>
        <v>11850</v>
      </c>
      <c r="AJ48" s="33">
        <f>AG48/(DataQ!C113*1000)</f>
        <v>1.9997258145592469E-2</v>
      </c>
      <c r="AK48" s="33">
        <f>AH48/(DataQ!D113*1000)</f>
        <v>1.4654959188721247E-3</v>
      </c>
      <c r="AM48" s="11">
        <f>AG48/(DataQ!C113)</f>
        <v>19.997258145592468</v>
      </c>
    </row>
    <row r="49" spans="1:39" x14ac:dyDescent="0.35">
      <c r="A49" t="s">
        <v>795</v>
      </c>
      <c r="B49" s="10">
        <v>104600</v>
      </c>
      <c r="C49" s="10">
        <v>41900</v>
      </c>
      <c r="D49" s="10">
        <v>20300</v>
      </c>
      <c r="E49" s="10">
        <v>41600</v>
      </c>
      <c r="G49" s="10">
        <v>10800</v>
      </c>
      <c r="J49" s="10">
        <f>B49</f>
        <v>104600</v>
      </c>
      <c r="K49" s="10">
        <f>C49</f>
        <v>41900</v>
      </c>
      <c r="L49" s="10">
        <f>D49</f>
        <v>20300</v>
      </c>
      <c r="M49" s="10">
        <f>E49</f>
        <v>41600</v>
      </c>
      <c r="N49" s="29">
        <f t="shared" si="15"/>
        <v>208400</v>
      </c>
      <c r="O49" s="29">
        <f t="shared" si="11"/>
        <v>-4000</v>
      </c>
      <c r="R49" s="10">
        <f>G49</f>
        <v>10800</v>
      </c>
      <c r="S49" s="29">
        <f t="shared" si="1"/>
        <v>-800</v>
      </c>
      <c r="AA49" s="12">
        <v>36465</v>
      </c>
      <c r="AB49" s="30">
        <f t="shared" si="12"/>
        <v>206800</v>
      </c>
      <c r="AC49" s="30">
        <f t="shared" si="2"/>
        <v>10700</v>
      </c>
      <c r="AF49" s="12">
        <v>36465</v>
      </c>
      <c r="AG49" s="44">
        <f t="shared" si="16"/>
        <v>206800</v>
      </c>
      <c r="AH49" s="44">
        <f t="shared" si="17"/>
        <v>10700</v>
      </c>
      <c r="AJ49" s="33">
        <f>AG49/(DataQ!C114*1000)</f>
        <v>1.8830814059369878E-2</v>
      </c>
      <c r="AK49" s="33">
        <f>AH49/(DataQ!D114*1000)</f>
        <v>1.1804942630185349E-3</v>
      </c>
      <c r="AM49" s="11">
        <f>AG49/(DataQ!C114)</f>
        <v>18.830814059369878</v>
      </c>
    </row>
    <row r="50" spans="1:39" x14ac:dyDescent="0.35">
      <c r="A50" t="s">
        <v>796</v>
      </c>
      <c r="B50" s="10" t="e">
        <v>#N/A</v>
      </c>
      <c r="C50" s="10" t="e">
        <v>#N/A</v>
      </c>
      <c r="D50" s="10" t="e">
        <v>#N/A</v>
      </c>
      <c r="E50" s="10" t="e">
        <v>#N/A</v>
      </c>
      <c r="G50" s="10" t="e">
        <v>#N/A</v>
      </c>
      <c r="J50" s="44">
        <f>J49+0.5*(J51-J49)</f>
        <v>104100</v>
      </c>
      <c r="K50" s="44">
        <f>K49+0.5*(K51-K49)</f>
        <v>40450</v>
      </c>
      <c r="L50" s="44">
        <f t="shared" ref="L50" si="36">L49+0.5*(L51-L49)</f>
        <v>19400</v>
      </c>
      <c r="M50" s="44">
        <f t="shared" ref="M50" si="37">M49+0.5*(M51-M49)</f>
        <v>40450</v>
      </c>
      <c r="N50" s="29">
        <f t="shared" si="15"/>
        <v>204400</v>
      </c>
      <c r="O50" s="29">
        <f t="shared" si="11"/>
        <v>-4000</v>
      </c>
      <c r="R50" s="44">
        <f t="shared" si="4"/>
        <v>10000</v>
      </c>
      <c r="S50" s="29">
        <f t="shared" si="1"/>
        <v>-800</v>
      </c>
      <c r="AA50" s="12">
        <v>36557</v>
      </c>
      <c r="AB50" s="30">
        <f t="shared" si="12"/>
        <v>202800</v>
      </c>
      <c r="AC50" s="30">
        <f t="shared" si="2"/>
        <v>9900</v>
      </c>
      <c r="AF50" s="12">
        <v>36557</v>
      </c>
      <c r="AG50" s="44">
        <f t="shared" si="16"/>
        <v>202800</v>
      </c>
      <c r="AH50" s="44">
        <f t="shared" si="17"/>
        <v>9900</v>
      </c>
      <c r="AJ50" s="33">
        <f>AG50/(DataQ!C115*1000)</f>
        <v>1.8328061455038409E-2</v>
      </c>
      <c r="AK50" s="33">
        <f>AH50/(DataQ!D115*1000)</f>
        <v>9.6181871174584664E-4</v>
      </c>
      <c r="AM50" s="11">
        <f>AG50/(DataQ!C115)</f>
        <v>18.328061455038409</v>
      </c>
    </row>
    <row r="51" spans="1:39" x14ac:dyDescent="0.35">
      <c r="A51" t="s">
        <v>797</v>
      </c>
      <c r="B51" s="10">
        <v>103600</v>
      </c>
      <c r="C51" s="10">
        <v>39000</v>
      </c>
      <c r="D51" s="10">
        <v>18500</v>
      </c>
      <c r="E51" s="10">
        <v>39300</v>
      </c>
      <c r="G51" s="10">
        <v>9200</v>
      </c>
      <c r="J51" s="10">
        <f>B51</f>
        <v>103600</v>
      </c>
      <c r="K51" s="10">
        <f>C51</f>
        <v>39000</v>
      </c>
      <c r="L51" s="10">
        <f>D51</f>
        <v>18500</v>
      </c>
      <c r="M51" s="10">
        <f>E51</f>
        <v>39300</v>
      </c>
      <c r="N51" s="29">
        <f t="shared" si="15"/>
        <v>200400</v>
      </c>
      <c r="O51" s="29">
        <f t="shared" si="11"/>
        <v>-16400</v>
      </c>
      <c r="R51" s="10">
        <f>G51</f>
        <v>9200</v>
      </c>
      <c r="S51" s="29">
        <f t="shared" si="1"/>
        <v>-650</v>
      </c>
      <c r="AA51" s="12">
        <v>36647</v>
      </c>
      <c r="AB51" s="30">
        <f t="shared" si="12"/>
        <v>198800</v>
      </c>
      <c r="AC51" s="30">
        <f t="shared" si="2"/>
        <v>9100</v>
      </c>
      <c r="AF51" s="12">
        <v>36647</v>
      </c>
      <c r="AG51" s="44">
        <f t="shared" si="16"/>
        <v>198800</v>
      </c>
      <c r="AH51" s="44">
        <f t="shared" si="17"/>
        <v>9100</v>
      </c>
      <c r="AJ51" s="33">
        <f>AG51/(DataQ!C116*1000)</f>
        <v>1.7832795120200935E-2</v>
      </c>
      <c r="AK51" s="33">
        <f>AH51/(DataQ!D116*1000)</f>
        <v>8.5102403441503791E-4</v>
      </c>
      <c r="AM51" s="11">
        <f>AG51/(DataQ!C116)</f>
        <v>17.832795120200934</v>
      </c>
    </row>
    <row r="52" spans="1:39" x14ac:dyDescent="0.35">
      <c r="A52" t="s">
        <v>798</v>
      </c>
      <c r="B52" s="10" t="e">
        <v>#N/A</v>
      </c>
      <c r="C52" s="10" t="e">
        <v>#N/A</v>
      </c>
      <c r="D52" s="10" t="e">
        <v>#N/A</v>
      </c>
      <c r="E52" s="10" t="e">
        <v>#N/A</v>
      </c>
      <c r="G52" s="10" t="e">
        <v>#N/A</v>
      </c>
      <c r="J52" s="44">
        <f>J51+0.5*(J53-J51)</f>
        <v>99450</v>
      </c>
      <c r="K52" s="44">
        <f>K51+0.5*(K53-K51)</f>
        <v>35750</v>
      </c>
      <c r="L52" s="44">
        <f t="shared" ref="L52" si="38">L51+0.5*(L53-L51)</f>
        <v>16550</v>
      </c>
      <c r="M52" s="44">
        <f t="shared" ref="M52" si="39">M51+0.5*(M53-M51)</f>
        <v>32250</v>
      </c>
      <c r="N52" s="29">
        <f t="shared" si="15"/>
        <v>184000</v>
      </c>
      <c r="O52" s="29">
        <f t="shared" si="11"/>
        <v>-16400</v>
      </c>
      <c r="R52" s="44">
        <f t="shared" si="4"/>
        <v>8550</v>
      </c>
      <c r="S52" s="29">
        <f t="shared" si="1"/>
        <v>-650</v>
      </c>
      <c r="AA52" s="12">
        <v>36739</v>
      </c>
      <c r="AB52" s="30">
        <f t="shared" si="12"/>
        <v>182400</v>
      </c>
      <c r="AC52" s="30">
        <f t="shared" si="2"/>
        <v>8450</v>
      </c>
      <c r="AF52" s="12">
        <v>36739</v>
      </c>
      <c r="AG52" s="44">
        <f t="shared" si="16"/>
        <v>182400</v>
      </c>
      <c r="AH52" s="44">
        <f t="shared" si="17"/>
        <v>8450</v>
      </c>
      <c r="AJ52" s="33">
        <f>AG52/(DataQ!C117*1000)</f>
        <v>1.6343353792392813E-2</v>
      </c>
      <c r="AK52" s="33">
        <f>AH52/(DataQ!D117*1000)</f>
        <v>7.9762129507268264E-4</v>
      </c>
      <c r="AM52" s="11">
        <f>AG52/(DataQ!C117)</f>
        <v>16.343353792392815</v>
      </c>
    </row>
    <row r="53" spans="1:39" x14ac:dyDescent="0.35">
      <c r="A53" t="s">
        <v>799</v>
      </c>
      <c r="B53" s="10">
        <v>95300</v>
      </c>
      <c r="C53" s="10">
        <v>32500</v>
      </c>
      <c r="D53" s="10">
        <v>14600</v>
      </c>
      <c r="E53" s="10">
        <v>25200</v>
      </c>
      <c r="G53" s="10">
        <v>7900</v>
      </c>
      <c r="J53" s="10">
        <f>B53</f>
        <v>95300</v>
      </c>
      <c r="K53" s="10">
        <f>C53</f>
        <v>32500</v>
      </c>
      <c r="L53" s="10">
        <f>D53</f>
        <v>14600</v>
      </c>
      <c r="M53" s="10">
        <f>E53</f>
        <v>25200</v>
      </c>
      <c r="N53" s="29">
        <f t="shared" si="15"/>
        <v>167600</v>
      </c>
      <c r="O53" s="29">
        <f t="shared" si="11"/>
        <v>-5050</v>
      </c>
      <c r="R53" s="10">
        <f>G53</f>
        <v>7900</v>
      </c>
      <c r="S53" s="29">
        <f t="shared" si="1"/>
        <v>-300</v>
      </c>
      <c r="AA53" s="12">
        <v>36831</v>
      </c>
      <c r="AB53" s="30">
        <f t="shared" si="12"/>
        <v>166000</v>
      </c>
      <c r="AC53" s="30">
        <f t="shared" si="2"/>
        <v>7800</v>
      </c>
      <c r="AF53" s="12">
        <v>36831</v>
      </c>
      <c r="AG53" s="44">
        <f t="shared" si="16"/>
        <v>166000</v>
      </c>
      <c r="AH53" s="44">
        <f t="shared" si="17"/>
        <v>7800</v>
      </c>
      <c r="AJ53" s="33">
        <f>AG53/(DataQ!C118*1000)</f>
        <v>1.4857245144544885E-2</v>
      </c>
      <c r="AK53" s="33">
        <f>AH53/(DataQ!D118*1000)</f>
        <v>7.2801941385103601E-4</v>
      </c>
      <c r="AM53" s="11">
        <f>AG53/(DataQ!C118)</f>
        <v>14.857245144544885</v>
      </c>
    </row>
    <row r="54" spans="1:39" x14ac:dyDescent="0.35">
      <c r="A54" t="s">
        <v>665</v>
      </c>
      <c r="B54" s="10" t="e">
        <v>#N/A</v>
      </c>
      <c r="C54" s="10" t="e">
        <v>#N/A</v>
      </c>
      <c r="D54" s="10" t="e">
        <v>#N/A</v>
      </c>
      <c r="E54" s="10" t="e">
        <v>#N/A</v>
      </c>
      <c r="G54" s="10" t="e">
        <v>#N/A</v>
      </c>
      <c r="J54" s="44">
        <f>J53+0.5*(J55-J53)</f>
        <v>92600</v>
      </c>
      <c r="K54" s="44">
        <f>K53+0.5*(K55-K53)</f>
        <v>31600</v>
      </c>
      <c r="L54" s="44">
        <f t="shared" ref="L54" si="40">L53+0.5*(L55-L53)</f>
        <v>14000</v>
      </c>
      <c r="M54" s="44">
        <f t="shared" ref="M54" si="41">M53+0.5*(M55-M53)</f>
        <v>24350</v>
      </c>
      <c r="N54" s="29">
        <f t="shared" si="15"/>
        <v>162550</v>
      </c>
      <c r="O54" s="29">
        <f t="shared" si="11"/>
        <v>-5050</v>
      </c>
      <c r="R54" s="44">
        <f t="shared" si="4"/>
        <v>7600</v>
      </c>
      <c r="S54" s="29">
        <f t="shared" si="1"/>
        <v>-300</v>
      </c>
      <c r="AA54" s="12">
        <v>36923</v>
      </c>
      <c r="AB54" s="30">
        <f t="shared" si="12"/>
        <v>160950</v>
      </c>
      <c r="AC54" s="30">
        <f t="shared" si="2"/>
        <v>7500</v>
      </c>
      <c r="AF54" s="12">
        <v>36923</v>
      </c>
      <c r="AG54" s="44">
        <f t="shared" si="16"/>
        <v>160950</v>
      </c>
      <c r="AH54" s="44">
        <f t="shared" si="17"/>
        <v>7500</v>
      </c>
      <c r="AJ54" s="33">
        <f>AG54/(DataQ!C119*1000)</f>
        <v>1.4388521365993206E-2</v>
      </c>
      <c r="AK54" s="33">
        <f>AH54/(DataQ!D119*1000)</f>
        <v>6.8631039531478772E-4</v>
      </c>
      <c r="AM54" s="11">
        <f>AG54/(DataQ!C119)</f>
        <v>14.388521365993206</v>
      </c>
    </row>
    <row r="55" spans="1:39" x14ac:dyDescent="0.35">
      <c r="A55" t="s">
        <v>666</v>
      </c>
      <c r="B55" s="10">
        <v>89900</v>
      </c>
      <c r="C55" s="10">
        <v>30700</v>
      </c>
      <c r="D55" s="10">
        <v>13400</v>
      </c>
      <c r="E55" s="10">
        <v>23500</v>
      </c>
      <c r="G55" s="10">
        <v>7300</v>
      </c>
      <c r="J55" s="10">
        <f>B55</f>
        <v>89900</v>
      </c>
      <c r="K55" s="10">
        <f>C55</f>
        <v>30700</v>
      </c>
      <c r="L55" s="10">
        <f>D55</f>
        <v>13400</v>
      </c>
      <c r="M55" s="10">
        <f>E55</f>
        <v>23500</v>
      </c>
      <c r="N55" s="29">
        <f t="shared" si="15"/>
        <v>157500</v>
      </c>
      <c r="O55" s="29">
        <f t="shared" si="11"/>
        <v>-8650</v>
      </c>
      <c r="R55" s="10">
        <f>G55</f>
        <v>7300</v>
      </c>
      <c r="S55" s="29">
        <f t="shared" si="1"/>
        <v>-850</v>
      </c>
      <c r="AA55" s="12">
        <v>37012</v>
      </c>
      <c r="AB55" s="30">
        <f t="shared" si="12"/>
        <v>155900</v>
      </c>
      <c r="AC55" s="30">
        <f t="shared" si="2"/>
        <v>7200</v>
      </c>
      <c r="AF55" s="12">
        <v>37012</v>
      </c>
      <c r="AG55" s="44">
        <f t="shared" si="16"/>
        <v>155900</v>
      </c>
      <c r="AH55" s="44">
        <f t="shared" si="17"/>
        <v>7200</v>
      </c>
      <c r="AJ55" s="33">
        <f>AG55/(DataQ!C120*1000)</f>
        <v>1.3920885793374409E-2</v>
      </c>
      <c r="AK55" s="33">
        <f>AH55/(DataQ!D120*1000)</f>
        <v>6.9117788230776619E-4</v>
      </c>
      <c r="AM55" s="11">
        <f>AG55/(DataQ!C120)</f>
        <v>13.920885793374408</v>
      </c>
    </row>
    <row r="56" spans="1:39" x14ac:dyDescent="0.35">
      <c r="A56" t="s">
        <v>667</v>
      </c>
      <c r="B56" s="10" t="e">
        <v>#N/A</v>
      </c>
      <c r="C56" s="10" t="e">
        <v>#N/A</v>
      </c>
      <c r="D56" s="10" t="e">
        <v>#N/A</v>
      </c>
      <c r="E56" s="10" t="e">
        <v>#N/A</v>
      </c>
      <c r="G56" s="10" t="e">
        <v>#N/A</v>
      </c>
      <c r="J56" s="44">
        <f>J55+0.5*(J57-J55)</f>
        <v>84550</v>
      </c>
      <c r="K56" s="44">
        <f>K55+0.5*(K57-K55)</f>
        <v>29100</v>
      </c>
      <c r="L56" s="44">
        <f t="shared" ref="L56" si="42">L55+0.5*(L57-L55)</f>
        <v>12600</v>
      </c>
      <c r="M56" s="44">
        <f t="shared" ref="M56" si="43">M55+0.5*(M57-M55)</f>
        <v>22600</v>
      </c>
      <c r="N56" s="29">
        <f t="shared" si="15"/>
        <v>148850</v>
      </c>
      <c r="O56" s="29">
        <f t="shared" si="11"/>
        <v>-8650</v>
      </c>
      <c r="R56" s="44">
        <f t="shared" si="4"/>
        <v>6450</v>
      </c>
      <c r="S56" s="29">
        <f t="shared" si="1"/>
        <v>-850</v>
      </c>
      <c r="AA56" s="12">
        <v>37104</v>
      </c>
      <c r="AB56" s="30">
        <f t="shared" si="12"/>
        <v>147250</v>
      </c>
      <c r="AC56" s="30">
        <f t="shared" si="2"/>
        <v>6350</v>
      </c>
      <c r="AF56" s="12">
        <v>37104</v>
      </c>
      <c r="AG56" s="44">
        <f t="shared" si="16"/>
        <v>147250</v>
      </c>
      <c r="AH56" s="44">
        <f t="shared" si="17"/>
        <v>6350</v>
      </c>
      <c r="AJ56" s="33">
        <f>AG56/(DataQ!C121*1000)</f>
        <v>1.3120377795598324E-2</v>
      </c>
      <c r="AK56" s="33">
        <f>AH56/(DataQ!D121*1000)</f>
        <v>6.4134935865064135E-4</v>
      </c>
      <c r="AM56" s="11">
        <f>AG56/(DataQ!C121)</f>
        <v>13.120377795598325</v>
      </c>
    </row>
    <row r="57" spans="1:39" x14ac:dyDescent="0.35">
      <c r="A57" t="s">
        <v>668</v>
      </c>
      <c r="B57" s="10">
        <v>79200</v>
      </c>
      <c r="C57" s="10">
        <v>27500</v>
      </c>
      <c r="D57" s="10">
        <v>11800</v>
      </c>
      <c r="E57" s="10">
        <v>21700</v>
      </c>
      <c r="G57" s="10">
        <v>5600</v>
      </c>
      <c r="J57" s="10">
        <f>B57</f>
        <v>79200</v>
      </c>
      <c r="K57" s="10">
        <f>C57</f>
        <v>27500</v>
      </c>
      <c r="L57" s="10">
        <f>D57</f>
        <v>11800</v>
      </c>
      <c r="M57" s="10">
        <f>E57</f>
        <v>21700</v>
      </c>
      <c r="N57" s="29">
        <f t="shared" si="15"/>
        <v>140200</v>
      </c>
      <c r="O57" s="29">
        <f t="shared" si="11"/>
        <v>-10250</v>
      </c>
      <c r="R57" s="10">
        <f>G57</f>
        <v>5600</v>
      </c>
      <c r="S57" s="29">
        <f t="shared" si="1"/>
        <v>-750</v>
      </c>
      <c r="AA57" s="12">
        <v>37196</v>
      </c>
      <c r="AB57" s="30">
        <f t="shared" si="12"/>
        <v>138600</v>
      </c>
      <c r="AC57" s="30">
        <f t="shared" si="2"/>
        <v>5500</v>
      </c>
      <c r="AF57" s="12">
        <v>37196</v>
      </c>
      <c r="AG57" s="44">
        <f t="shared" si="16"/>
        <v>138600</v>
      </c>
      <c r="AH57" s="44">
        <f t="shared" si="17"/>
        <v>5500</v>
      </c>
      <c r="AJ57" s="33">
        <f>AG57/(DataQ!C122*1000)</f>
        <v>1.2323286209655908E-2</v>
      </c>
      <c r="AK57" s="33">
        <f>AH57/(DataQ!D122*1000)</f>
        <v>6.1902082160945416E-4</v>
      </c>
      <c r="AM57" s="11">
        <f>AG57/(DataQ!C122)</f>
        <v>12.323286209655908</v>
      </c>
    </row>
    <row r="58" spans="1:39" x14ac:dyDescent="0.35">
      <c r="A58" t="s">
        <v>669</v>
      </c>
      <c r="B58" s="10" t="e">
        <v>#N/A</v>
      </c>
      <c r="C58" s="10" t="e">
        <v>#N/A</v>
      </c>
      <c r="D58" s="10" t="e">
        <v>#N/A</v>
      </c>
      <c r="E58" s="10" t="e">
        <v>#N/A</v>
      </c>
      <c r="G58" s="10" t="e">
        <v>#N/A</v>
      </c>
      <c r="J58" s="44">
        <f>J57+0.5*(J59-J57)</f>
        <v>73100</v>
      </c>
      <c r="K58" s="44">
        <f>K57+0.5*(K59-K57)</f>
        <v>25700</v>
      </c>
      <c r="L58" s="44">
        <f t="shared" ref="L58" si="44">L57+0.5*(L59-L57)</f>
        <v>11050</v>
      </c>
      <c r="M58" s="44">
        <f t="shared" ref="M58" si="45">M57+0.5*(M59-M57)</f>
        <v>20100</v>
      </c>
      <c r="N58" s="29">
        <f t="shared" si="15"/>
        <v>129950</v>
      </c>
      <c r="O58" s="29">
        <f t="shared" si="11"/>
        <v>-10250</v>
      </c>
      <c r="R58" s="44">
        <f t="shared" si="4"/>
        <v>4850</v>
      </c>
      <c r="S58" s="29">
        <f t="shared" si="1"/>
        <v>-750</v>
      </c>
      <c r="AA58" s="12">
        <v>37288</v>
      </c>
      <c r="AB58" s="30">
        <f t="shared" si="12"/>
        <v>128350</v>
      </c>
      <c r="AC58" s="30">
        <f t="shared" si="2"/>
        <v>4750</v>
      </c>
      <c r="AF58" s="12">
        <v>37288</v>
      </c>
      <c r="AG58" s="44">
        <f t="shared" si="16"/>
        <v>128350</v>
      </c>
      <c r="AH58" s="44">
        <f t="shared" si="17"/>
        <v>4750</v>
      </c>
      <c r="AJ58" s="33">
        <f>AG58/(DataQ!C123*1000)</f>
        <v>1.1400275347515211E-2</v>
      </c>
      <c r="AK58" s="33">
        <f>AH58/(DataQ!D123*1000)</f>
        <v>5.3557334536024357E-4</v>
      </c>
      <c r="AM58" s="11">
        <f>AG58/(DataQ!C123)</f>
        <v>11.40027534751521</v>
      </c>
    </row>
    <row r="59" spans="1:39" x14ac:dyDescent="0.35">
      <c r="A59" t="s">
        <v>670</v>
      </c>
      <c r="B59" s="10">
        <v>67000</v>
      </c>
      <c r="C59" s="10">
        <v>23900</v>
      </c>
      <c r="D59" s="10">
        <v>10300</v>
      </c>
      <c r="E59" s="10">
        <v>18500</v>
      </c>
      <c r="G59" s="10">
        <v>4100</v>
      </c>
      <c r="J59" s="10">
        <f>B59</f>
        <v>67000</v>
      </c>
      <c r="K59" s="10">
        <f>C59</f>
        <v>23900</v>
      </c>
      <c r="L59" s="10">
        <f>D59</f>
        <v>10300</v>
      </c>
      <c r="M59" s="10">
        <f>E59</f>
        <v>18500</v>
      </c>
      <c r="N59" s="29">
        <f t="shared" si="15"/>
        <v>119700</v>
      </c>
      <c r="O59" s="29">
        <f t="shared" si="11"/>
        <v>-8250</v>
      </c>
      <c r="R59" s="10">
        <f>G59</f>
        <v>4100</v>
      </c>
      <c r="S59" s="29">
        <f t="shared" si="1"/>
        <v>-650</v>
      </c>
      <c r="AA59" s="12">
        <v>37377</v>
      </c>
      <c r="AB59" s="30">
        <f t="shared" si="12"/>
        <v>118100</v>
      </c>
      <c r="AC59" s="30">
        <f t="shared" si="2"/>
        <v>4000</v>
      </c>
      <c r="AF59" s="12">
        <v>37377</v>
      </c>
      <c r="AG59" s="44">
        <f t="shared" si="16"/>
        <v>118100</v>
      </c>
      <c r="AH59" s="44">
        <f t="shared" si="17"/>
        <v>4000</v>
      </c>
      <c r="AJ59" s="33">
        <f>AG59/(DataQ!C124*1000)</f>
        <v>1.0479148181011535E-2</v>
      </c>
      <c r="AK59" s="33">
        <f>AH59/(DataQ!D124*1000)</f>
        <v>4.3544524276072284E-4</v>
      </c>
      <c r="AM59" s="11">
        <f>AG59/(DataQ!C124)</f>
        <v>10.479148181011535</v>
      </c>
    </row>
    <row r="60" spans="1:39" x14ac:dyDescent="0.35">
      <c r="A60" t="s">
        <v>671</v>
      </c>
      <c r="B60" s="10" t="e">
        <v>#N/A</v>
      </c>
      <c r="C60" s="10" t="e">
        <v>#N/A</v>
      </c>
      <c r="D60" s="10" t="e">
        <v>#N/A</v>
      </c>
      <c r="E60" s="10" t="e">
        <v>#N/A</v>
      </c>
      <c r="G60" s="10" t="e">
        <v>#N/A</v>
      </c>
      <c r="J60" s="44">
        <f>J59+0.5*(J61-J59)</f>
        <v>62850</v>
      </c>
      <c r="K60" s="44">
        <f>K59+0.5*(K61-K59)</f>
        <v>21650</v>
      </c>
      <c r="L60" s="44">
        <f t="shared" ref="L60" si="46">L59+0.5*(L61-L59)</f>
        <v>9450</v>
      </c>
      <c r="M60" s="44">
        <f t="shared" ref="M60" si="47">M59+0.5*(M61-M59)</f>
        <v>17500</v>
      </c>
      <c r="N60" s="29">
        <f t="shared" si="15"/>
        <v>111450</v>
      </c>
      <c r="O60" s="29">
        <f t="shared" si="11"/>
        <v>-8250</v>
      </c>
      <c r="R60" s="44">
        <f t="shared" si="4"/>
        <v>3450</v>
      </c>
      <c r="S60" s="29">
        <f t="shared" si="1"/>
        <v>-650</v>
      </c>
      <c r="AA60" s="12">
        <v>37469</v>
      </c>
      <c r="AB60" s="30">
        <f t="shared" si="12"/>
        <v>109850</v>
      </c>
      <c r="AC60" s="30">
        <f t="shared" si="2"/>
        <v>3350</v>
      </c>
      <c r="AF60" s="12">
        <v>37469</v>
      </c>
      <c r="AG60" s="44">
        <f t="shared" si="16"/>
        <v>109850</v>
      </c>
      <c r="AH60" s="44">
        <f t="shared" si="17"/>
        <v>3350</v>
      </c>
      <c r="AJ60" s="33">
        <f>AG60/(DataQ!C125*1000)</f>
        <v>9.7066360342847047E-3</v>
      </c>
      <c r="AK60" s="33">
        <f>AH60/(DataQ!D125*1000)</f>
        <v>3.5680051123655342E-4</v>
      </c>
      <c r="AM60" s="11">
        <f>AG60/(DataQ!C125)</f>
        <v>9.7066360342847045</v>
      </c>
    </row>
    <row r="61" spans="1:39" x14ac:dyDescent="0.35">
      <c r="A61" t="s">
        <v>672</v>
      </c>
      <c r="B61" s="10">
        <v>58700</v>
      </c>
      <c r="C61" s="10">
        <v>19400</v>
      </c>
      <c r="D61" s="10">
        <v>8600</v>
      </c>
      <c r="E61" s="10">
        <v>16500</v>
      </c>
      <c r="G61" s="10">
        <v>2800</v>
      </c>
      <c r="J61" s="10">
        <f>B61</f>
        <v>58700</v>
      </c>
      <c r="K61" s="10">
        <f>C61</f>
        <v>19400</v>
      </c>
      <c r="L61" s="10">
        <f>D61</f>
        <v>8600</v>
      </c>
      <c r="M61" s="10">
        <f>E61</f>
        <v>16500</v>
      </c>
      <c r="N61" s="29">
        <f t="shared" si="15"/>
        <v>103200</v>
      </c>
      <c r="O61" s="29">
        <f t="shared" si="11"/>
        <v>350</v>
      </c>
      <c r="R61" s="10">
        <f>G61</f>
        <v>2800</v>
      </c>
      <c r="S61" s="29">
        <f t="shared" si="1"/>
        <v>-50</v>
      </c>
      <c r="AA61" s="12">
        <v>37561</v>
      </c>
      <c r="AB61" s="30">
        <f t="shared" si="12"/>
        <v>101600</v>
      </c>
      <c r="AC61" s="30">
        <f t="shared" si="2"/>
        <v>2700</v>
      </c>
      <c r="AF61" s="12">
        <v>37561</v>
      </c>
      <c r="AG61" s="44">
        <f t="shared" si="16"/>
        <v>101600</v>
      </c>
      <c r="AH61" s="44">
        <f t="shared" si="17"/>
        <v>2700</v>
      </c>
      <c r="AJ61" s="33">
        <f>AG61/(DataQ!C126*1000)</f>
        <v>8.9405139035550855E-3</v>
      </c>
      <c r="AK61" s="33">
        <f>AH61/(DataQ!D126*1000)</f>
        <v>2.7930071376849072E-4</v>
      </c>
      <c r="AM61" s="11">
        <f>AG61/(DataQ!C126)</f>
        <v>8.940513903555086</v>
      </c>
    </row>
    <row r="62" spans="1:39" x14ac:dyDescent="0.35">
      <c r="A62" t="s">
        <v>673</v>
      </c>
      <c r="B62" s="10" t="e">
        <v>#N/A</v>
      </c>
      <c r="C62" s="10" t="e">
        <v>#N/A</v>
      </c>
      <c r="D62" s="10" t="e">
        <v>#N/A</v>
      </c>
      <c r="E62" s="10" t="e">
        <v>#N/A</v>
      </c>
      <c r="G62" s="10" t="e">
        <v>#N/A</v>
      </c>
      <c r="J62" s="44">
        <f>J61+0.5*(J63-J61)</f>
        <v>58950</v>
      </c>
      <c r="K62" s="44">
        <f>K61+0.5*(K63-K61)</f>
        <v>19900</v>
      </c>
      <c r="L62" s="44">
        <f t="shared" ref="L62" si="48">L61+0.5*(L63-L61)</f>
        <v>8600</v>
      </c>
      <c r="M62" s="44">
        <f t="shared" ref="M62" si="49">M61+0.5*(M63-M61)</f>
        <v>16100</v>
      </c>
      <c r="N62" s="29">
        <f t="shared" si="15"/>
        <v>103550</v>
      </c>
      <c r="O62" s="29">
        <f t="shared" si="11"/>
        <v>350</v>
      </c>
      <c r="R62" s="44">
        <f t="shared" si="4"/>
        <v>2750</v>
      </c>
      <c r="S62" s="29">
        <f t="shared" si="1"/>
        <v>-50</v>
      </c>
      <c r="AA62" s="12">
        <v>37653</v>
      </c>
      <c r="AB62" s="30">
        <f t="shared" si="12"/>
        <v>101950</v>
      </c>
      <c r="AC62" s="30">
        <f t="shared" si="2"/>
        <v>2650</v>
      </c>
      <c r="AF62" s="12">
        <v>37653</v>
      </c>
      <c r="AG62" s="44">
        <f t="shared" si="16"/>
        <v>101950</v>
      </c>
      <c r="AH62" s="44">
        <f t="shared" si="17"/>
        <v>2650</v>
      </c>
      <c r="AJ62" s="33">
        <f>AG62/(DataQ!C127*1000)</f>
        <v>8.950048283732772E-3</v>
      </c>
      <c r="AK62" s="33">
        <f>AH62/(DataQ!D127*1000)</f>
        <v>2.7087805376673824E-4</v>
      </c>
      <c r="AM62" s="11">
        <f>AG62/(DataQ!C127)</f>
        <v>8.9500482837327713</v>
      </c>
    </row>
    <row r="63" spans="1:39" x14ac:dyDescent="0.35">
      <c r="A63" t="s">
        <v>674</v>
      </c>
      <c r="B63" s="10">
        <v>59200</v>
      </c>
      <c r="C63" s="10">
        <v>20400</v>
      </c>
      <c r="D63" s="10">
        <v>8600</v>
      </c>
      <c r="E63" s="10">
        <v>15700</v>
      </c>
      <c r="G63" s="10">
        <v>2700</v>
      </c>
      <c r="J63" s="10">
        <f>B63</f>
        <v>59200</v>
      </c>
      <c r="K63" s="10">
        <f>C63</f>
        <v>20400</v>
      </c>
      <c r="L63" s="10">
        <f>D63</f>
        <v>8600</v>
      </c>
      <c r="M63" s="10">
        <f>E63</f>
        <v>15700</v>
      </c>
      <c r="N63" s="29">
        <f t="shared" si="15"/>
        <v>103900</v>
      </c>
      <c r="O63" s="29">
        <f t="shared" si="11"/>
        <v>-5050</v>
      </c>
      <c r="R63" s="10">
        <f>G63</f>
        <v>2700</v>
      </c>
      <c r="S63" s="29">
        <f t="shared" si="1"/>
        <v>0</v>
      </c>
      <c r="AA63" s="12">
        <v>37742</v>
      </c>
      <c r="AB63" s="30">
        <f t="shared" si="12"/>
        <v>102300</v>
      </c>
      <c r="AC63" s="30">
        <f t="shared" si="2"/>
        <v>2600</v>
      </c>
      <c r="AF63" s="12">
        <v>37742</v>
      </c>
      <c r="AG63" s="44">
        <f t="shared" si="16"/>
        <v>102300</v>
      </c>
      <c r="AH63" s="44">
        <f t="shared" si="17"/>
        <v>2600</v>
      </c>
      <c r="AJ63" s="33">
        <f>AG63/(DataQ!C128*1000)</f>
        <v>8.959537572254336E-3</v>
      </c>
      <c r="AK63" s="33">
        <f>AH63/(DataQ!D128*1000)</f>
        <v>2.6848409748037998E-4</v>
      </c>
      <c r="AM63" s="11">
        <f>AG63/(DataQ!C128)</f>
        <v>8.9595375722543356</v>
      </c>
    </row>
    <row r="64" spans="1:39" x14ac:dyDescent="0.35">
      <c r="A64" t="s">
        <v>675</v>
      </c>
      <c r="B64" s="10" t="e">
        <v>#N/A</v>
      </c>
      <c r="C64" s="10" t="e">
        <v>#N/A</v>
      </c>
      <c r="D64" s="10" t="e">
        <v>#N/A</v>
      </c>
      <c r="E64" s="10" t="e">
        <v>#N/A</v>
      </c>
      <c r="G64" s="10" t="e">
        <v>#N/A</v>
      </c>
      <c r="J64" s="44">
        <f>J63+0.5*(J65-J63)</f>
        <v>56050</v>
      </c>
      <c r="K64" s="44">
        <f>K63+0.5*(K65-K63)</f>
        <v>19350</v>
      </c>
      <c r="L64" s="44">
        <f t="shared" ref="L64" si="50">L63+0.5*(L65-L63)</f>
        <v>8250</v>
      </c>
      <c r="M64" s="44">
        <f t="shared" ref="M64" si="51">M63+0.5*(M65-M63)</f>
        <v>15200</v>
      </c>
      <c r="N64" s="29">
        <f t="shared" si="15"/>
        <v>98850</v>
      </c>
      <c r="O64" s="29">
        <f t="shared" si="11"/>
        <v>-5050</v>
      </c>
      <c r="R64" s="44">
        <f t="shared" si="4"/>
        <v>2700</v>
      </c>
      <c r="S64" s="29">
        <f t="shared" si="1"/>
        <v>0</v>
      </c>
      <c r="AA64" s="12">
        <v>37834</v>
      </c>
      <c r="AB64" s="30">
        <f t="shared" si="12"/>
        <v>97250</v>
      </c>
      <c r="AC64" s="30">
        <f t="shared" si="2"/>
        <v>2600</v>
      </c>
      <c r="AF64" s="12">
        <v>37834</v>
      </c>
      <c r="AG64" s="44">
        <f t="shared" si="16"/>
        <v>97250</v>
      </c>
      <c r="AH64" s="44">
        <f t="shared" si="17"/>
        <v>2600</v>
      </c>
      <c r="AJ64" s="33">
        <f>AG64/(DataQ!C129*1000)</f>
        <v>8.5060788944284083E-3</v>
      </c>
      <c r="AK64" s="33">
        <f>AH64/(DataQ!D129*1000)</f>
        <v>2.7718550106609806E-4</v>
      </c>
      <c r="AM64" s="11">
        <f>AG64/(DataQ!C129)</f>
        <v>8.5060788944284091</v>
      </c>
    </row>
    <row r="65" spans="1:39" x14ac:dyDescent="0.35">
      <c r="A65" t="s">
        <v>676</v>
      </c>
      <c r="B65" s="10">
        <v>52900</v>
      </c>
      <c r="C65" s="10">
        <v>18300</v>
      </c>
      <c r="D65" s="10">
        <v>7900</v>
      </c>
      <c r="E65" s="10">
        <v>14700</v>
      </c>
      <c r="G65" s="10">
        <v>2700</v>
      </c>
      <c r="J65" s="10">
        <f>B65</f>
        <v>52900</v>
      </c>
      <c r="K65" s="10">
        <f>C65</f>
        <v>18300</v>
      </c>
      <c r="L65" s="10">
        <f>D65</f>
        <v>7900</v>
      </c>
      <c r="M65" s="10">
        <f>E65</f>
        <v>14700</v>
      </c>
      <c r="N65" s="29">
        <f t="shared" si="15"/>
        <v>93800</v>
      </c>
      <c r="O65" s="29">
        <f t="shared" si="11"/>
        <v>-50</v>
      </c>
      <c r="R65" s="10">
        <f>G65</f>
        <v>2700</v>
      </c>
      <c r="S65" s="29">
        <f t="shared" si="1"/>
        <v>-50</v>
      </c>
      <c r="AA65" s="12">
        <v>37926</v>
      </c>
      <c r="AB65" s="30">
        <f t="shared" si="12"/>
        <v>92200</v>
      </c>
      <c r="AC65" s="30">
        <f t="shared" si="2"/>
        <v>2600</v>
      </c>
      <c r="AF65" s="12">
        <v>37926</v>
      </c>
      <c r="AG65" s="44">
        <f t="shared" si="16"/>
        <v>92200</v>
      </c>
      <c r="AH65" s="44">
        <f t="shared" si="17"/>
        <v>2600</v>
      </c>
      <c r="AJ65" s="33">
        <f>AG65/(DataQ!C130*1000)</f>
        <v>8.053808525506639E-3</v>
      </c>
      <c r="AK65" s="33">
        <f>AH65/(DataQ!D130*1000)</f>
        <v>2.6595744680851064E-4</v>
      </c>
      <c r="AM65" s="11">
        <f>AG65/(DataQ!C130)</f>
        <v>8.0538085255066392</v>
      </c>
    </row>
    <row r="66" spans="1:39" x14ac:dyDescent="0.35">
      <c r="A66" t="s">
        <v>677</v>
      </c>
      <c r="B66" s="10" t="e">
        <v>#N/A</v>
      </c>
      <c r="C66" s="10" t="e">
        <v>#N/A</v>
      </c>
      <c r="D66" s="10" t="e">
        <v>#N/A</v>
      </c>
      <c r="E66" s="10" t="e">
        <v>#N/A</v>
      </c>
      <c r="G66" s="10" t="e">
        <v>#N/A</v>
      </c>
      <c r="J66" s="44">
        <f>J65+0.5*(J67-J65)</f>
        <v>53550</v>
      </c>
      <c r="K66" s="44">
        <f>K65+0.5*(K67-K65)</f>
        <v>18000</v>
      </c>
      <c r="L66" s="44">
        <f t="shared" ref="L66" si="52">L65+0.5*(L67-L65)</f>
        <v>7650</v>
      </c>
      <c r="M66" s="44">
        <f t="shared" ref="M66" si="53">M65+0.5*(M67-M65)</f>
        <v>14550</v>
      </c>
      <c r="N66" s="29">
        <f t="shared" si="15"/>
        <v>93750</v>
      </c>
      <c r="O66" s="29">
        <f t="shared" si="11"/>
        <v>-50</v>
      </c>
      <c r="R66" s="44">
        <f t="shared" si="4"/>
        <v>2650</v>
      </c>
      <c r="S66" s="29">
        <f t="shared" si="1"/>
        <v>-50</v>
      </c>
      <c r="AA66" s="12">
        <v>38018</v>
      </c>
      <c r="AB66" s="30">
        <f t="shared" si="12"/>
        <v>92150</v>
      </c>
      <c r="AC66" s="30">
        <f t="shared" si="2"/>
        <v>2550</v>
      </c>
      <c r="AF66" s="12">
        <v>38018</v>
      </c>
      <c r="AG66" s="44">
        <f t="shared" si="16"/>
        <v>92150</v>
      </c>
      <c r="AH66" s="44">
        <f t="shared" si="17"/>
        <v>2550</v>
      </c>
      <c r="AJ66" s="33">
        <f>AG66/(DataQ!C131*1000)</f>
        <v>8.0210645428036732E-3</v>
      </c>
      <c r="AK66" s="33">
        <f>AH66/(DataQ!D131*1000)</f>
        <v>2.340952905535665E-4</v>
      </c>
      <c r="AM66" s="11">
        <f>AG66/(DataQ!C131)</f>
        <v>8.0210645428036731</v>
      </c>
    </row>
    <row r="67" spans="1:39" x14ac:dyDescent="0.35">
      <c r="A67" t="s">
        <v>678</v>
      </c>
      <c r="B67" s="10">
        <v>54200</v>
      </c>
      <c r="C67" s="10">
        <v>17700</v>
      </c>
      <c r="D67" s="10">
        <v>7400</v>
      </c>
      <c r="E67" s="10">
        <v>14400</v>
      </c>
      <c r="G67" s="10">
        <v>2600</v>
      </c>
      <c r="J67" s="10">
        <f>B67</f>
        <v>54200</v>
      </c>
      <c r="K67" s="10">
        <f>C67</f>
        <v>17700</v>
      </c>
      <c r="L67" s="10">
        <f>D67</f>
        <v>7400</v>
      </c>
      <c r="M67" s="10">
        <f>E67</f>
        <v>14400</v>
      </c>
      <c r="N67" s="29">
        <f t="shared" si="15"/>
        <v>93700</v>
      </c>
      <c r="O67" s="29">
        <f t="shared" si="11"/>
        <v>5550</v>
      </c>
      <c r="R67" s="10">
        <f>G67</f>
        <v>2600</v>
      </c>
      <c r="S67" s="29">
        <f t="shared" si="1"/>
        <v>500</v>
      </c>
      <c r="AA67" s="12">
        <v>38108</v>
      </c>
      <c r="AB67" s="30">
        <f t="shared" si="12"/>
        <v>92100</v>
      </c>
      <c r="AC67" s="30">
        <f t="shared" si="2"/>
        <v>2500</v>
      </c>
      <c r="AF67" s="12">
        <v>38108</v>
      </c>
      <c r="AG67" s="44">
        <f t="shared" si="16"/>
        <v>92100</v>
      </c>
      <c r="AH67" s="44">
        <f t="shared" si="17"/>
        <v>2500</v>
      </c>
      <c r="AJ67" s="33">
        <f>AG67/(DataQ!C132*1000)</f>
        <v>7.9885506115014316E-3</v>
      </c>
      <c r="AK67" s="33">
        <f>AH67/(DataQ!D132*1000)</f>
        <v>2.088205813564985E-4</v>
      </c>
      <c r="AM67" s="11">
        <f>AG67/(DataQ!C132)</f>
        <v>7.9885506115014309</v>
      </c>
    </row>
    <row r="68" spans="1:39" x14ac:dyDescent="0.35">
      <c r="A68" t="s">
        <v>679</v>
      </c>
      <c r="B68" s="10" t="e">
        <v>#N/A</v>
      </c>
      <c r="C68" s="10" t="e">
        <v>#N/A</v>
      </c>
      <c r="D68" s="10" t="e">
        <v>#N/A</v>
      </c>
      <c r="E68" s="10" t="e">
        <v>#N/A</v>
      </c>
      <c r="G68" s="10" t="e">
        <v>#N/A</v>
      </c>
      <c r="J68" s="44">
        <f>J67+0.5*(J69-J67)</f>
        <v>58050</v>
      </c>
      <c r="K68" s="44">
        <f>K67+0.5*(K69-K67)</f>
        <v>19050</v>
      </c>
      <c r="L68" s="44">
        <f t="shared" ref="L68" si="54">L67+0.5*(L69-L67)</f>
        <v>7800</v>
      </c>
      <c r="M68" s="44">
        <f t="shared" ref="M68" si="55">M67+0.5*(M69-M67)</f>
        <v>14350</v>
      </c>
      <c r="N68" s="29">
        <f t="shared" si="15"/>
        <v>99250</v>
      </c>
      <c r="O68" s="29">
        <f t="shared" si="11"/>
        <v>5550</v>
      </c>
      <c r="R68" s="44">
        <f t="shared" si="4"/>
        <v>3100</v>
      </c>
      <c r="S68" s="29">
        <f t="shared" si="1"/>
        <v>500</v>
      </c>
      <c r="AA68" s="12">
        <v>38200</v>
      </c>
      <c r="AB68" s="30">
        <f t="shared" si="12"/>
        <v>97650</v>
      </c>
      <c r="AC68" s="30">
        <f t="shared" si="2"/>
        <v>3000</v>
      </c>
      <c r="AF68" s="12">
        <v>38200</v>
      </c>
      <c r="AG68" s="44">
        <f t="shared" si="16"/>
        <v>97650</v>
      </c>
      <c r="AH68" s="44">
        <f t="shared" si="17"/>
        <v>3000</v>
      </c>
      <c r="AJ68" s="33">
        <f>AG68/(DataQ!C133*1000)</f>
        <v>8.4765624999999997E-3</v>
      </c>
      <c r="AK68" s="33">
        <f>AH68/(DataQ!D133*1000)</f>
        <v>2.2176227084565346E-4</v>
      </c>
      <c r="AM68" s="11">
        <f>AG68/(DataQ!C133)</f>
        <v>8.4765625</v>
      </c>
    </row>
    <row r="69" spans="1:39" x14ac:dyDescent="0.35">
      <c r="A69" t="s">
        <v>680</v>
      </c>
      <c r="B69" s="10">
        <v>61900</v>
      </c>
      <c r="C69" s="10">
        <v>20400</v>
      </c>
      <c r="D69" s="10">
        <v>8200</v>
      </c>
      <c r="E69" s="10">
        <v>14300</v>
      </c>
      <c r="G69" s="10">
        <v>3600</v>
      </c>
      <c r="J69" s="10">
        <f>B69</f>
        <v>61900</v>
      </c>
      <c r="K69" s="10">
        <f>C69</f>
        <v>20400</v>
      </c>
      <c r="L69" s="10">
        <f>D69</f>
        <v>8200</v>
      </c>
      <c r="M69" s="10">
        <f>E69</f>
        <v>14300</v>
      </c>
      <c r="N69" s="29">
        <f t="shared" si="15"/>
        <v>104800</v>
      </c>
      <c r="O69" s="29">
        <f t="shared" si="11"/>
        <v>7250</v>
      </c>
      <c r="R69" s="10">
        <f>G69</f>
        <v>3600</v>
      </c>
      <c r="S69" s="29">
        <f t="shared" si="1"/>
        <v>1200</v>
      </c>
      <c r="AA69" s="12">
        <v>38292</v>
      </c>
      <c r="AB69" s="30">
        <f t="shared" si="12"/>
        <v>103200</v>
      </c>
      <c r="AC69" s="30">
        <f t="shared" si="2"/>
        <v>3500</v>
      </c>
      <c r="AF69" s="12">
        <v>38292</v>
      </c>
      <c r="AG69" s="44">
        <f t="shared" si="16"/>
        <v>103200</v>
      </c>
      <c r="AH69" s="44">
        <f t="shared" si="17"/>
        <v>3500</v>
      </c>
      <c r="AJ69" s="33">
        <f>AG69/(DataQ!C134*1000)</f>
        <v>8.9653375032577535E-3</v>
      </c>
      <c r="AK69" s="33">
        <f>AH69/(DataQ!D134*1000)</f>
        <v>2.5016081766850119E-4</v>
      </c>
      <c r="AM69" s="11">
        <f>AG69/(DataQ!C134)</f>
        <v>8.9653375032577536</v>
      </c>
    </row>
    <row r="70" spans="1:39" x14ac:dyDescent="0.35">
      <c r="A70" t="s">
        <v>681</v>
      </c>
      <c r="B70" s="10" t="e">
        <v>#N/A</v>
      </c>
      <c r="C70" s="10" t="e">
        <v>#N/A</v>
      </c>
      <c r="D70" s="10" t="e">
        <v>#N/A</v>
      </c>
      <c r="E70" s="10" t="e">
        <v>#N/A</v>
      </c>
      <c r="G70" s="10" t="e">
        <v>#N/A</v>
      </c>
      <c r="J70" s="44">
        <f>J69+0.5*(J71-J69)</f>
        <v>65900</v>
      </c>
      <c r="K70" s="44">
        <f>K69+0.5*(K71-K69)</f>
        <v>22150</v>
      </c>
      <c r="L70" s="44">
        <f t="shared" ref="L70" si="56">L69+0.5*(L71-L69)</f>
        <v>8950</v>
      </c>
      <c r="M70" s="44">
        <f t="shared" ref="M70" si="57">M69+0.5*(M71-M69)</f>
        <v>15050</v>
      </c>
      <c r="N70" s="29">
        <f t="shared" si="15"/>
        <v>112050</v>
      </c>
      <c r="O70" s="29">
        <f t="shared" si="11"/>
        <v>7250</v>
      </c>
      <c r="R70" s="44">
        <f t="shared" si="4"/>
        <v>4800</v>
      </c>
      <c r="S70" s="29">
        <f t="shared" si="1"/>
        <v>1200</v>
      </c>
      <c r="AA70" s="12">
        <v>38384</v>
      </c>
      <c r="AB70" s="30">
        <f t="shared" si="12"/>
        <v>110450</v>
      </c>
      <c r="AC70" s="30">
        <f t="shared" si="2"/>
        <v>4700</v>
      </c>
      <c r="AF70" s="12">
        <v>38384</v>
      </c>
      <c r="AG70" s="44">
        <f t="shared" si="16"/>
        <v>110450</v>
      </c>
      <c r="AH70" s="44">
        <f t="shared" si="17"/>
        <v>4700</v>
      </c>
      <c r="AJ70" s="33">
        <f>AG70/(DataQ!C135*1000)</f>
        <v>9.5801890883858102E-3</v>
      </c>
      <c r="AK70" s="33">
        <f>AH70/(DataQ!D135*1000)</f>
        <v>3.3920323325635103E-4</v>
      </c>
      <c r="AM70" s="11">
        <f>AG70/(DataQ!C135)</f>
        <v>9.5801890883858096</v>
      </c>
    </row>
    <row r="71" spans="1:39" x14ac:dyDescent="0.35">
      <c r="A71" t="s">
        <v>682</v>
      </c>
      <c r="B71" s="10">
        <v>69900</v>
      </c>
      <c r="C71" s="10">
        <v>23900</v>
      </c>
      <c r="D71" s="10">
        <v>9700</v>
      </c>
      <c r="E71" s="10">
        <v>15800</v>
      </c>
      <c r="G71" s="10">
        <v>6000</v>
      </c>
      <c r="J71" s="10">
        <f>B71</f>
        <v>69900</v>
      </c>
      <c r="K71" s="10">
        <f>C71</f>
        <v>23900</v>
      </c>
      <c r="L71" s="10">
        <f>D71</f>
        <v>9700</v>
      </c>
      <c r="M71" s="10">
        <f>E71</f>
        <v>15800</v>
      </c>
      <c r="N71" s="29">
        <f t="shared" si="15"/>
        <v>119300</v>
      </c>
      <c r="O71" s="29">
        <f t="shared" si="11"/>
        <v>0</v>
      </c>
      <c r="R71" s="10">
        <f>G71</f>
        <v>6000</v>
      </c>
      <c r="S71" s="29">
        <f t="shared" si="1"/>
        <v>-50</v>
      </c>
      <c r="AA71" s="12">
        <v>38473</v>
      </c>
      <c r="AB71" s="30">
        <f t="shared" si="12"/>
        <v>117700</v>
      </c>
      <c r="AC71" s="30">
        <f t="shared" si="2"/>
        <v>5900</v>
      </c>
      <c r="AF71" s="12">
        <v>38473</v>
      </c>
      <c r="AG71" s="44">
        <f t="shared" si="16"/>
        <v>117700</v>
      </c>
      <c r="AH71" s="44">
        <f t="shared" si="17"/>
        <v>5900</v>
      </c>
      <c r="AJ71" s="33">
        <f>AG71/(DataQ!C136*1000)</f>
        <v>1.0193123755087902E-2</v>
      </c>
      <c r="AK71" s="33">
        <f>AH71/(DataQ!D136*1000)</f>
        <v>3.994042783644733E-4</v>
      </c>
      <c r="AM71" s="11">
        <f>AG71/(DataQ!C136)</f>
        <v>10.193123755087901</v>
      </c>
    </row>
    <row r="72" spans="1:39" x14ac:dyDescent="0.35">
      <c r="A72" t="s">
        <v>683</v>
      </c>
      <c r="B72" s="10" t="e">
        <v>#N/A</v>
      </c>
      <c r="C72" s="10" t="e">
        <v>#N/A</v>
      </c>
      <c r="D72" s="10" t="e">
        <v>#N/A</v>
      </c>
      <c r="E72" s="10" t="e">
        <v>#N/A</v>
      </c>
      <c r="G72" s="10" t="e">
        <v>#N/A</v>
      </c>
      <c r="J72" s="44">
        <f>J71+0.5*(J73-J71)</f>
        <v>69300</v>
      </c>
      <c r="K72" s="44">
        <f>K71+0.5*(K73-K71)</f>
        <v>23750</v>
      </c>
      <c r="L72" s="44">
        <f t="shared" ref="L72" si="58">L71+0.5*(L73-L71)</f>
        <v>9900</v>
      </c>
      <c r="M72" s="44">
        <f t="shared" ref="M72" si="59">M71+0.5*(M73-M71)</f>
        <v>16350</v>
      </c>
      <c r="N72" s="29">
        <f t="shared" si="15"/>
        <v>119300</v>
      </c>
      <c r="O72" s="29">
        <f t="shared" si="11"/>
        <v>0</v>
      </c>
      <c r="R72" s="44">
        <f t="shared" si="4"/>
        <v>5950</v>
      </c>
      <c r="S72" s="29">
        <f t="shared" si="1"/>
        <v>-50</v>
      </c>
      <c r="AA72" s="12">
        <v>38565</v>
      </c>
      <c r="AB72" s="30">
        <f t="shared" si="12"/>
        <v>117700</v>
      </c>
      <c r="AC72" s="30">
        <f t="shared" si="2"/>
        <v>5850</v>
      </c>
      <c r="AF72" s="12">
        <v>38565</v>
      </c>
      <c r="AG72" s="44">
        <f t="shared" si="16"/>
        <v>117700</v>
      </c>
      <c r="AH72" s="44">
        <f t="shared" si="17"/>
        <v>5850</v>
      </c>
      <c r="AJ72" s="33">
        <f>AG72/(DataQ!C137*1000)</f>
        <v>1.0168027299036759E-2</v>
      </c>
      <c r="AK72" s="33">
        <f>AH72/(DataQ!D137*1000)</f>
        <v>3.937007874015748E-4</v>
      </c>
      <c r="AM72" s="11">
        <f>AG72/(DataQ!C137)</f>
        <v>10.168027299036758</v>
      </c>
    </row>
    <row r="73" spans="1:39" x14ac:dyDescent="0.35">
      <c r="A73" t="s">
        <v>684</v>
      </c>
      <c r="B73" s="10">
        <v>68700</v>
      </c>
      <c r="C73" s="10">
        <v>23600</v>
      </c>
      <c r="D73" s="10">
        <v>10100</v>
      </c>
      <c r="E73" s="10">
        <v>16900</v>
      </c>
      <c r="G73" s="10">
        <v>5900</v>
      </c>
      <c r="J73" s="10">
        <f>B73</f>
        <v>68700</v>
      </c>
      <c r="K73" s="10">
        <f>C73</f>
        <v>23600</v>
      </c>
      <c r="L73" s="10">
        <f>D73</f>
        <v>10100</v>
      </c>
      <c r="M73" s="10">
        <f>E73</f>
        <v>16900</v>
      </c>
      <c r="N73" s="29">
        <f t="shared" si="15"/>
        <v>119300</v>
      </c>
      <c r="O73" s="29">
        <f t="shared" si="11"/>
        <v>-800</v>
      </c>
      <c r="R73" s="10">
        <f>G73</f>
        <v>5900</v>
      </c>
      <c r="S73" s="29">
        <f t="shared" si="1"/>
        <v>1100</v>
      </c>
      <c r="AA73" s="12">
        <v>38657</v>
      </c>
      <c r="AB73" s="30">
        <f t="shared" si="12"/>
        <v>117700</v>
      </c>
      <c r="AC73" s="30">
        <f t="shared" si="2"/>
        <v>5800</v>
      </c>
      <c r="AF73" s="12">
        <v>38657</v>
      </c>
      <c r="AG73" s="44">
        <f t="shared" si="16"/>
        <v>117700</v>
      </c>
      <c r="AH73" s="44">
        <f t="shared" si="17"/>
        <v>5800</v>
      </c>
      <c r="AJ73" s="33">
        <f>AG73/(DataQ!C138*1000)</f>
        <v>1.0143054119269218E-2</v>
      </c>
      <c r="AK73" s="33">
        <f>AH73/(DataQ!D138*1000)</f>
        <v>3.8824553182943971E-4</v>
      </c>
      <c r="AM73" s="11">
        <f>AG73/(DataQ!C138)</f>
        <v>10.143054119269218</v>
      </c>
    </row>
    <row r="74" spans="1:39" x14ac:dyDescent="0.35">
      <c r="A74" t="s">
        <v>685</v>
      </c>
      <c r="B74" s="10" t="e">
        <v>#N/A</v>
      </c>
      <c r="C74" s="10" t="e">
        <v>#N/A</v>
      </c>
      <c r="D74" s="10" t="e">
        <v>#N/A</v>
      </c>
      <c r="E74" s="10" t="e">
        <v>#N/A</v>
      </c>
      <c r="G74" s="10" t="e">
        <v>#N/A</v>
      </c>
      <c r="J74" s="44">
        <f>J73+0.5*(J75-J73)</f>
        <v>67250</v>
      </c>
      <c r="K74" s="44">
        <f>K73+0.5*(K75-K73)</f>
        <v>23500</v>
      </c>
      <c r="L74" s="44">
        <f t="shared" ref="L74" si="60">L73+0.5*(L75-L73)</f>
        <v>10100</v>
      </c>
      <c r="M74" s="44">
        <f t="shared" ref="M74" si="61">M73+0.5*(M75-M73)</f>
        <v>17650</v>
      </c>
      <c r="N74" s="29">
        <f t="shared" si="15"/>
        <v>118500</v>
      </c>
      <c r="O74" s="29">
        <f t="shared" si="11"/>
        <v>-800</v>
      </c>
      <c r="R74" s="44">
        <f t="shared" si="4"/>
        <v>7000</v>
      </c>
      <c r="S74" s="29">
        <f t="shared" si="1"/>
        <v>1100</v>
      </c>
      <c r="AA74" s="12">
        <v>38749</v>
      </c>
      <c r="AB74" s="30">
        <f t="shared" ref="AB74:AB79" si="62">AB75-(N75-N74)</f>
        <v>116900</v>
      </c>
      <c r="AC74" s="30">
        <f t="shared" ref="AC74:AC80" si="63">AC75-(R75-R74)</f>
        <v>6900</v>
      </c>
      <c r="AF74" s="12">
        <v>38749</v>
      </c>
      <c r="AG74" s="44">
        <f t="shared" si="16"/>
        <v>116900</v>
      </c>
      <c r="AH74" s="44">
        <f t="shared" si="17"/>
        <v>6900</v>
      </c>
      <c r="AJ74" s="33">
        <f>AG74/(DataQ!C139*1000)</f>
        <v>1.0045112781954886E-2</v>
      </c>
      <c r="AK74" s="33">
        <f>AH74/(DataQ!D139*1000)</f>
        <v>4.5326151218550879E-4</v>
      </c>
      <c r="AM74" s="11">
        <f>AG74/(DataQ!C139)</f>
        <v>10.045112781954888</v>
      </c>
    </row>
    <row r="75" spans="1:39" x14ac:dyDescent="0.35">
      <c r="A75" t="s">
        <v>686</v>
      </c>
      <c r="B75" s="10">
        <v>65800</v>
      </c>
      <c r="C75" s="10">
        <v>23400</v>
      </c>
      <c r="D75" s="10">
        <v>10100</v>
      </c>
      <c r="E75" s="10">
        <v>18400</v>
      </c>
      <c r="G75" s="10">
        <v>8100</v>
      </c>
      <c r="J75" s="10">
        <f>B75</f>
        <v>65800</v>
      </c>
      <c r="K75" s="10">
        <f>C75</f>
        <v>23400</v>
      </c>
      <c r="L75" s="10">
        <f>D75</f>
        <v>10100</v>
      </c>
      <c r="M75" s="10">
        <f>E75</f>
        <v>18400</v>
      </c>
      <c r="N75" s="29">
        <f t="shared" si="15"/>
        <v>117700</v>
      </c>
      <c r="O75" s="29">
        <f t="shared" si="11"/>
        <v>-2350</v>
      </c>
      <c r="R75" s="10">
        <f>G75</f>
        <v>8100</v>
      </c>
      <c r="S75" s="29">
        <f t="shared" si="1"/>
        <v>200</v>
      </c>
      <c r="AA75" s="12">
        <v>38838</v>
      </c>
      <c r="AB75" s="30">
        <f t="shared" si="62"/>
        <v>116100</v>
      </c>
      <c r="AC75" s="30">
        <f t="shared" si="63"/>
        <v>8000</v>
      </c>
      <c r="AF75" s="12">
        <v>38838</v>
      </c>
      <c r="AG75" s="44">
        <f t="shared" si="16"/>
        <v>116100</v>
      </c>
      <c r="AH75" s="44">
        <f t="shared" si="17"/>
        <v>8000</v>
      </c>
      <c r="AJ75" s="33">
        <f>AG75/(DataQ!C140*1000)</f>
        <v>9.9477336989118332E-3</v>
      </c>
      <c r="AK75" s="33">
        <f>AH75/(DataQ!D140*1000)</f>
        <v>5.1569651260233358E-4</v>
      </c>
      <c r="AM75" s="11">
        <f>AG75/(DataQ!C140)</f>
        <v>9.9477336989118328</v>
      </c>
    </row>
    <row r="76" spans="1:39" x14ac:dyDescent="0.35">
      <c r="A76" t="s">
        <v>687</v>
      </c>
      <c r="B76" s="10" t="e">
        <v>#N/A</v>
      </c>
      <c r="C76" s="10" t="e">
        <v>#N/A</v>
      </c>
      <c r="D76" s="10" t="e">
        <v>#N/A</v>
      </c>
      <c r="E76" s="10" t="e">
        <v>#N/A</v>
      </c>
      <c r="G76" s="10" t="e">
        <v>#N/A</v>
      </c>
      <c r="J76" s="44">
        <f>J75+0.5*(J77-J75)</f>
        <v>64750</v>
      </c>
      <c r="K76" s="44">
        <f>K75+0.5*(K77-K75)</f>
        <v>22500</v>
      </c>
      <c r="L76" s="44">
        <f t="shared" ref="L76" si="64">L75+0.5*(L77-L75)</f>
        <v>9950</v>
      </c>
      <c r="M76" s="44">
        <f t="shared" ref="M76" si="65">M75+0.5*(M77-M75)</f>
        <v>18150</v>
      </c>
      <c r="N76" s="29">
        <f t="shared" si="15"/>
        <v>115350</v>
      </c>
      <c r="O76" s="29">
        <f t="shared" si="11"/>
        <v>-2350</v>
      </c>
      <c r="R76" s="44">
        <f t="shared" si="4"/>
        <v>8300</v>
      </c>
      <c r="S76" s="29">
        <f t="shared" si="1"/>
        <v>200</v>
      </c>
      <c r="AA76" s="12">
        <v>38930</v>
      </c>
      <c r="AB76" s="30">
        <f t="shared" si="62"/>
        <v>113750</v>
      </c>
      <c r="AC76" s="30">
        <f t="shared" si="63"/>
        <v>8200</v>
      </c>
      <c r="AF76" s="12">
        <v>38930</v>
      </c>
      <c r="AG76" s="44">
        <f t="shared" si="16"/>
        <v>113750</v>
      </c>
      <c r="AH76" s="44">
        <f t="shared" si="17"/>
        <v>8200</v>
      </c>
      <c r="AJ76" s="33">
        <f>AG76/(DataQ!C141*1000)</f>
        <v>9.71682398667407E-3</v>
      </c>
      <c r="AK76" s="33">
        <f>AH76/(DataQ!D141*1000)</f>
        <v>5.0362363346026289E-4</v>
      </c>
      <c r="AM76" s="11">
        <f>AG76/(DataQ!C141)</f>
        <v>9.7168239866740702</v>
      </c>
    </row>
    <row r="77" spans="1:39" x14ac:dyDescent="0.35">
      <c r="A77" t="s">
        <v>688</v>
      </c>
      <c r="B77" s="10">
        <v>63700</v>
      </c>
      <c r="C77" s="10">
        <v>21600</v>
      </c>
      <c r="D77" s="10">
        <v>9800</v>
      </c>
      <c r="E77" s="10">
        <v>17900</v>
      </c>
      <c r="G77" s="10">
        <v>8500</v>
      </c>
      <c r="J77" s="10">
        <f>B77</f>
        <v>63700</v>
      </c>
      <c r="K77" s="10">
        <f>C77</f>
        <v>21600</v>
      </c>
      <c r="L77" s="10">
        <f>D77</f>
        <v>9800</v>
      </c>
      <c r="M77" s="10">
        <f>E77</f>
        <v>17900</v>
      </c>
      <c r="N77" s="29">
        <f t="shared" si="15"/>
        <v>113000</v>
      </c>
      <c r="O77" s="29">
        <f t="shared" si="11"/>
        <v>4100</v>
      </c>
      <c r="R77" s="10">
        <f>G77</f>
        <v>8500</v>
      </c>
      <c r="S77" s="29">
        <f t="shared" ref="S77:S81" si="66">R78-R77</f>
        <v>700</v>
      </c>
      <c r="AA77" s="12">
        <v>39022</v>
      </c>
      <c r="AB77" s="30">
        <f t="shared" si="62"/>
        <v>111400</v>
      </c>
      <c r="AC77" s="30">
        <f t="shared" si="63"/>
        <v>8400</v>
      </c>
      <c r="AF77" s="12">
        <v>39022</v>
      </c>
      <c r="AG77" s="44">
        <f t="shared" si="16"/>
        <v>111400</v>
      </c>
      <c r="AH77" s="44">
        <f t="shared" si="17"/>
        <v>8400</v>
      </c>
      <c r="AJ77" s="33">
        <f>AG77/(DataQ!C142*1000)</f>
        <v>9.4873105092829167E-3</v>
      </c>
      <c r="AK77" s="33">
        <f>AH77/(DataQ!D142*1000)</f>
        <v>4.8521256931608131E-4</v>
      </c>
      <c r="AM77" s="11">
        <f>AG77/(DataQ!C142)</f>
        <v>9.4873105092829153</v>
      </c>
    </row>
    <row r="78" spans="1:39" x14ac:dyDescent="0.35">
      <c r="A78" t="s">
        <v>689</v>
      </c>
      <c r="B78" s="10" t="e">
        <v>#N/A</v>
      </c>
      <c r="C78" s="10" t="e">
        <v>#N/A</v>
      </c>
      <c r="D78" s="10" t="e">
        <v>#N/A</v>
      </c>
      <c r="E78" s="10" t="e">
        <v>#N/A</v>
      </c>
      <c r="G78" s="10" t="e">
        <v>#N/A</v>
      </c>
      <c r="J78" s="44">
        <f>J77+0.5*(J79-J77)</f>
        <v>66500</v>
      </c>
      <c r="K78" s="44">
        <f>K77+0.5*(K79-K77)</f>
        <v>22450</v>
      </c>
      <c r="L78" s="44">
        <f t="shared" ref="L78" si="67">L77+0.5*(L79-L77)</f>
        <v>9950</v>
      </c>
      <c r="M78" s="44">
        <f t="shared" ref="M78" si="68">M77+0.5*(M79-M77)</f>
        <v>18200</v>
      </c>
      <c r="N78" s="29">
        <f t="shared" si="15"/>
        <v>117100</v>
      </c>
      <c r="O78" s="29">
        <f t="shared" si="11"/>
        <v>4100</v>
      </c>
      <c r="R78" s="44">
        <f t="shared" si="4"/>
        <v>9200</v>
      </c>
      <c r="S78" s="29">
        <f t="shared" si="66"/>
        <v>700</v>
      </c>
      <c r="AA78" s="12">
        <v>39114</v>
      </c>
      <c r="AB78" s="30">
        <f t="shared" si="62"/>
        <v>115500</v>
      </c>
      <c r="AC78" s="30">
        <f t="shared" si="63"/>
        <v>9100</v>
      </c>
      <c r="AF78" s="12">
        <v>39114</v>
      </c>
      <c r="AG78" s="44">
        <f t="shared" si="16"/>
        <v>115500</v>
      </c>
      <c r="AH78" s="44">
        <f t="shared" si="17"/>
        <v>9100</v>
      </c>
      <c r="AJ78" s="33">
        <f>AG78/(DataQ!C143*1000)</f>
        <v>9.7972686402578672E-3</v>
      </c>
      <c r="AK78" s="33">
        <f>AH78/(DataQ!D143*1000)</f>
        <v>4.9461898032394827E-4</v>
      </c>
      <c r="AM78" s="11">
        <f>AG78/(DataQ!C143)</f>
        <v>9.797268640257867</v>
      </c>
    </row>
    <row r="79" spans="1:39" x14ac:dyDescent="0.35">
      <c r="A79" t="s">
        <v>690</v>
      </c>
      <c r="B79" s="10">
        <v>69300</v>
      </c>
      <c r="C79" s="10">
        <v>23300</v>
      </c>
      <c r="D79" s="10">
        <v>10100</v>
      </c>
      <c r="E79" s="10">
        <v>18500</v>
      </c>
      <c r="G79" s="10">
        <v>9900</v>
      </c>
      <c r="J79" s="10">
        <f>B79</f>
        <v>69300</v>
      </c>
      <c r="K79" s="10">
        <f>C79</f>
        <v>23300</v>
      </c>
      <c r="L79" s="10">
        <f>D79</f>
        <v>10100</v>
      </c>
      <c r="M79" s="10">
        <f>E79</f>
        <v>18500</v>
      </c>
      <c r="N79" s="29">
        <f t="shared" si="15"/>
        <v>121200</v>
      </c>
      <c r="O79" s="29">
        <f t="shared" si="11"/>
        <v>4150</v>
      </c>
      <c r="R79" s="10">
        <f>G79</f>
        <v>9900</v>
      </c>
      <c r="S79" s="29">
        <f t="shared" si="66"/>
        <v>1200</v>
      </c>
      <c r="AA79" s="12">
        <v>39203</v>
      </c>
      <c r="AB79" s="30">
        <f t="shared" si="62"/>
        <v>119600</v>
      </c>
      <c r="AC79" s="30">
        <f t="shared" si="63"/>
        <v>9800</v>
      </c>
      <c r="AF79" s="12">
        <v>39203</v>
      </c>
      <c r="AG79" s="44">
        <f t="shared" si="16"/>
        <v>119600</v>
      </c>
      <c r="AH79" s="44">
        <f t="shared" si="17"/>
        <v>9800</v>
      </c>
      <c r="AJ79" s="33">
        <f>AG79/(DataQ!C144*1000)</f>
        <v>1.0104765123352484E-2</v>
      </c>
      <c r="AK79" s="33">
        <f>AH79/(DataQ!D144*1000)</f>
        <v>5.0313173837149608E-4</v>
      </c>
      <c r="AM79" s="11">
        <f>AG79/(DataQ!C144)</f>
        <v>10.104765123352484</v>
      </c>
    </row>
    <row r="80" spans="1:39" x14ac:dyDescent="0.35">
      <c r="A80" t="s">
        <v>691</v>
      </c>
      <c r="B80" s="10" t="e">
        <v>#N/A</v>
      </c>
      <c r="C80" s="10" t="e">
        <v>#N/A</v>
      </c>
      <c r="D80" s="10" t="e">
        <v>#N/A</v>
      </c>
      <c r="E80" s="10" t="e">
        <v>#N/A</v>
      </c>
      <c r="G80" s="10" t="e">
        <v>#N/A</v>
      </c>
      <c r="J80" s="44">
        <f>J79+0.5*(J81-J79)</f>
        <v>71300</v>
      </c>
      <c r="K80" s="44">
        <f>K79+0.5*(K81-K79)</f>
        <v>24600</v>
      </c>
      <c r="L80" s="44">
        <f t="shared" ref="L80" si="69">L79+0.5*(L81-L79)</f>
        <v>10750</v>
      </c>
      <c r="M80" s="44">
        <f t="shared" ref="M80" si="70">M79+0.5*(M81-M79)</f>
        <v>18700</v>
      </c>
      <c r="N80" s="29">
        <f t="shared" si="15"/>
        <v>125350</v>
      </c>
      <c r="O80" s="29">
        <f t="shared" si="11"/>
        <v>4150</v>
      </c>
      <c r="R80" s="44">
        <f t="shared" si="4"/>
        <v>11100</v>
      </c>
      <c r="S80" s="29">
        <f t="shared" si="66"/>
        <v>1200</v>
      </c>
      <c r="AA80" s="12">
        <v>39295</v>
      </c>
      <c r="AB80" s="30">
        <f>AB81-(N81-N80)</f>
        <v>123750</v>
      </c>
      <c r="AC80" s="30">
        <f t="shared" si="63"/>
        <v>11000</v>
      </c>
      <c r="AF80" s="12">
        <v>39295</v>
      </c>
      <c r="AG80" s="44">
        <f t="shared" si="16"/>
        <v>123750</v>
      </c>
      <c r="AH80" s="44">
        <f t="shared" si="17"/>
        <v>11000</v>
      </c>
      <c r="AJ80" s="33">
        <f>AG80/(DataQ!C145*1000)</f>
        <v>1.0461577479076846E-2</v>
      </c>
      <c r="AK80" s="33">
        <f>AH80/(DataQ!D145*1000)</f>
        <v>5.3905714005684602E-4</v>
      </c>
      <c r="AM80" s="11">
        <f>AG80/(DataQ!C145)</f>
        <v>10.461577479076846</v>
      </c>
    </row>
    <row r="81" spans="1:39" x14ac:dyDescent="0.35">
      <c r="A81" t="s">
        <v>692</v>
      </c>
      <c r="B81" s="10">
        <v>73300</v>
      </c>
      <c r="C81" s="10">
        <v>25900</v>
      </c>
      <c r="D81" s="10">
        <v>11400</v>
      </c>
      <c r="E81" s="10">
        <v>18900</v>
      </c>
      <c r="G81" s="10">
        <v>12300</v>
      </c>
      <c r="J81" s="10">
        <f t="shared" ref="J81:M84" si="71">B81</f>
        <v>73300</v>
      </c>
      <c r="K81" s="10">
        <f t="shared" si="71"/>
        <v>25900</v>
      </c>
      <c r="L81" s="10">
        <f t="shared" si="71"/>
        <v>11400</v>
      </c>
      <c r="M81" s="10">
        <f t="shared" si="71"/>
        <v>18900</v>
      </c>
      <c r="N81" s="29">
        <f t="shared" si="15"/>
        <v>129500</v>
      </c>
      <c r="O81" s="29">
        <f t="shared" si="11"/>
        <v>-900</v>
      </c>
      <c r="R81" s="10">
        <f>G81</f>
        <v>12300</v>
      </c>
      <c r="S81" s="29">
        <f t="shared" si="66"/>
        <v>3400</v>
      </c>
      <c r="AA81" s="12">
        <v>39387</v>
      </c>
      <c r="AB81" s="30">
        <f>AB82-(N82-N81)</f>
        <v>127900</v>
      </c>
      <c r="AC81" s="30">
        <f>AC82-(R82-R81)</f>
        <v>12200</v>
      </c>
      <c r="AF81" s="12">
        <v>39387</v>
      </c>
      <c r="AG81" s="44">
        <f t="shared" si="16"/>
        <v>127900</v>
      </c>
      <c r="AH81" s="44">
        <f t="shared" si="17"/>
        <v>12200</v>
      </c>
      <c r="AJ81" s="33">
        <f>AG81/(DataQ!C146*1000)</f>
        <v>1.0818812383691423E-2</v>
      </c>
      <c r="AK81" s="33">
        <f>AH81/(DataQ!D146*1000)</f>
        <v>5.5098907054466624E-4</v>
      </c>
      <c r="AM81" s="11">
        <f>AG81/(DataQ!C146)</f>
        <v>10.818812383691423</v>
      </c>
    </row>
    <row r="82" spans="1:39" x14ac:dyDescent="0.35">
      <c r="A82" t="s">
        <v>693</v>
      </c>
      <c r="B82" s="10">
        <v>74700</v>
      </c>
      <c r="C82" s="10">
        <v>25600</v>
      </c>
      <c r="D82" s="10">
        <v>10800</v>
      </c>
      <c r="E82" s="10">
        <v>17500</v>
      </c>
      <c r="G82" s="10">
        <v>15700</v>
      </c>
      <c r="J82" s="10">
        <f t="shared" si="71"/>
        <v>74700</v>
      </c>
      <c r="K82" s="10">
        <f t="shared" si="71"/>
        <v>25600</v>
      </c>
      <c r="L82" s="10">
        <f t="shared" si="71"/>
        <v>10800</v>
      </c>
      <c r="M82" s="10">
        <f t="shared" si="71"/>
        <v>17500</v>
      </c>
      <c r="N82" s="29">
        <f t="shared" si="15"/>
        <v>128600</v>
      </c>
      <c r="O82" s="29"/>
      <c r="R82" s="10">
        <f>G82</f>
        <v>15700</v>
      </c>
      <c r="S82" s="29"/>
      <c r="AA82" s="12">
        <v>39479</v>
      </c>
      <c r="AB82" s="47">
        <f>W10</f>
        <v>127000</v>
      </c>
      <c r="AC82" s="47">
        <f>X10</f>
        <v>15600</v>
      </c>
      <c r="AF82" s="12">
        <v>39479</v>
      </c>
      <c r="AG82" s="45">
        <f t="shared" si="16"/>
        <v>127000</v>
      </c>
      <c r="AH82" s="45">
        <f t="shared" si="17"/>
        <v>15600</v>
      </c>
      <c r="AJ82" s="33">
        <f>AG82/(DataQ!C147*1000)</f>
        <v>1.0791061262639137E-2</v>
      </c>
      <c r="AK82" s="33">
        <f>AH82/(DataQ!D147*1000)</f>
        <v>6.6998797457481531E-4</v>
      </c>
      <c r="AM82" s="11">
        <f>AG82/(DataQ!C147)</f>
        <v>10.791061262639136</v>
      </c>
    </row>
    <row r="83" spans="1:39" x14ac:dyDescent="0.35">
      <c r="A83" t="s">
        <v>694</v>
      </c>
      <c r="B83" s="10">
        <v>81000</v>
      </c>
      <c r="C83" s="10">
        <v>28400</v>
      </c>
      <c r="D83" s="10">
        <v>12500</v>
      </c>
      <c r="E83" s="10">
        <v>19600</v>
      </c>
      <c r="G83" s="10">
        <v>18900</v>
      </c>
      <c r="J83" s="10">
        <f t="shared" si="71"/>
        <v>81000</v>
      </c>
      <c r="K83" s="10">
        <f t="shared" si="71"/>
        <v>28400</v>
      </c>
      <c r="L83" s="10">
        <f t="shared" si="71"/>
        <v>12500</v>
      </c>
      <c r="M83" s="10">
        <f t="shared" si="71"/>
        <v>19600</v>
      </c>
      <c r="N83" s="29">
        <f t="shared" si="15"/>
        <v>141500</v>
      </c>
      <c r="O83" s="29"/>
      <c r="R83" s="10">
        <f>G83</f>
        <v>18900</v>
      </c>
      <c r="S83" s="29"/>
      <c r="AA83" s="12">
        <v>39569</v>
      </c>
      <c r="AB83" s="47">
        <f t="shared" ref="AB83:AC110" si="72">W11</f>
        <v>139700</v>
      </c>
      <c r="AC83" s="47">
        <f t="shared" si="72"/>
        <v>18700</v>
      </c>
      <c r="AF83" s="12">
        <v>39569</v>
      </c>
      <c r="AG83" s="45">
        <f t="shared" si="16"/>
        <v>139700</v>
      </c>
      <c r="AH83" s="45">
        <f t="shared" si="17"/>
        <v>18700</v>
      </c>
      <c r="AJ83" s="33">
        <f>AG83/(DataQ!C148*1000)</f>
        <v>1.1902530459231489E-2</v>
      </c>
      <c r="AK83" s="33">
        <f>AH83/(DataQ!D148*1000)</f>
        <v>8.2367968990882257E-4</v>
      </c>
      <c r="AM83" s="11">
        <f>AG83/(DataQ!C148)</f>
        <v>11.902530459231491</v>
      </c>
    </row>
    <row r="84" spans="1:39" x14ac:dyDescent="0.35">
      <c r="A84" t="s">
        <v>695</v>
      </c>
      <c r="B84" s="10">
        <v>89500</v>
      </c>
      <c r="C84" s="10">
        <v>29900</v>
      </c>
      <c r="D84" s="10">
        <v>12900</v>
      </c>
      <c r="E84" s="10">
        <v>20400</v>
      </c>
      <c r="G84" s="10">
        <v>22900</v>
      </c>
      <c r="J84" s="10">
        <f t="shared" si="71"/>
        <v>89500</v>
      </c>
      <c r="K84" s="10">
        <f t="shared" si="71"/>
        <v>29900</v>
      </c>
      <c r="L84" s="10">
        <f t="shared" si="71"/>
        <v>12900</v>
      </c>
      <c r="M84" s="10">
        <f t="shared" si="71"/>
        <v>20400</v>
      </c>
      <c r="N84" s="29">
        <f t="shared" si="15"/>
        <v>152700</v>
      </c>
      <c r="O84" s="29"/>
      <c r="R84" s="10">
        <f>G84</f>
        <v>22900</v>
      </c>
      <c r="AA84" s="12">
        <v>39661</v>
      </c>
      <c r="AB84" s="47">
        <f t="shared" si="72"/>
        <v>150800</v>
      </c>
      <c r="AC84" s="47">
        <f t="shared" si="72"/>
        <v>22600</v>
      </c>
      <c r="AF84" s="12">
        <v>39661</v>
      </c>
      <c r="AG84" s="45">
        <f t="shared" si="16"/>
        <v>150800</v>
      </c>
      <c r="AH84" s="45">
        <f t="shared" si="17"/>
        <v>22600</v>
      </c>
      <c r="AJ84" s="33">
        <f>AG84/(DataQ!C149*1000)</f>
        <v>1.2897707834416695E-2</v>
      </c>
      <c r="AK84" s="33">
        <f>AH84/(DataQ!D149*1000)</f>
        <v>9.8698576294872905E-4</v>
      </c>
      <c r="AM84" s="11">
        <f>AG84/(DataQ!C149)</f>
        <v>12.897707834416694</v>
      </c>
    </row>
    <row r="85" spans="1:39" x14ac:dyDescent="0.35">
      <c r="B85" s="10"/>
      <c r="C85" s="10"/>
      <c r="D85" s="10"/>
      <c r="E85" s="10"/>
      <c r="G85" s="10"/>
      <c r="AA85" s="12">
        <v>39753</v>
      </c>
      <c r="AB85" s="47">
        <f t="shared" si="72"/>
        <v>182600</v>
      </c>
      <c r="AC85" s="47">
        <f t="shared" si="72"/>
        <v>22700</v>
      </c>
      <c r="AF85" s="12">
        <v>39753</v>
      </c>
      <c r="AG85" s="45">
        <f t="shared" si="16"/>
        <v>182600</v>
      </c>
      <c r="AH85" s="45">
        <f t="shared" si="17"/>
        <v>22700</v>
      </c>
      <c r="AJ85" s="33">
        <f>AG85/(DataQ!C150*1000)</f>
        <v>1.5650981400531415E-2</v>
      </c>
      <c r="AK85" s="33">
        <f>AH85/(DataQ!D150*1000)</f>
        <v>1.0348757693184408E-3</v>
      </c>
      <c r="AM85" s="11">
        <f>AG85/(DataQ!C150)</f>
        <v>15.650981400531414</v>
      </c>
    </row>
    <row r="86" spans="1:39" x14ac:dyDescent="0.35">
      <c r="B86" s="10"/>
      <c r="C86" s="10"/>
      <c r="D86" s="10"/>
      <c r="E86" s="10"/>
      <c r="G86" s="10"/>
      <c r="AA86" s="12">
        <v>39845</v>
      </c>
      <c r="AB86" s="47">
        <f t="shared" si="72"/>
        <v>209600</v>
      </c>
      <c r="AC86" s="47">
        <f t="shared" si="72"/>
        <v>24400</v>
      </c>
      <c r="AF86" s="12">
        <v>39845</v>
      </c>
      <c r="AG86" s="45">
        <f t="shared" si="16"/>
        <v>209600</v>
      </c>
      <c r="AH86" s="45">
        <f t="shared" si="17"/>
        <v>24400</v>
      </c>
      <c r="AJ86" s="33">
        <f>AG86/(DataQ!C151*1000)</f>
        <v>1.8142473816324764E-2</v>
      </c>
      <c r="AK86" s="33">
        <f>AH86/(DataQ!D151*1000)</f>
        <v>2.0449212202480723E-3</v>
      </c>
      <c r="AM86" s="11">
        <f>AG86/(DataQ!C151)</f>
        <v>18.142473816324763</v>
      </c>
    </row>
    <row r="87" spans="1:39" x14ac:dyDescent="0.35">
      <c r="B87" s="10"/>
      <c r="C87" s="10"/>
      <c r="D87" s="10"/>
      <c r="E87" s="10"/>
      <c r="G87" s="10"/>
      <c r="AA87" s="12">
        <v>39934</v>
      </c>
      <c r="AB87" s="47">
        <f t="shared" si="72"/>
        <v>216400</v>
      </c>
      <c r="AC87" s="47">
        <f t="shared" si="72"/>
        <v>21900</v>
      </c>
      <c r="AF87" s="12">
        <v>39934</v>
      </c>
      <c r="AG87" s="45">
        <f t="shared" si="16"/>
        <v>216400</v>
      </c>
      <c r="AH87" s="45">
        <f t="shared" si="17"/>
        <v>21900</v>
      </c>
      <c r="AJ87" s="33">
        <f>AG87/(DataQ!C152*1000)</f>
        <v>1.8753791489730481E-2</v>
      </c>
      <c r="AK87" s="33">
        <f>AH87/(DataQ!D152*1000)</f>
        <v>2.3994740878711517E-3</v>
      </c>
      <c r="AM87" s="11">
        <f>AG87/(DataQ!C152)</f>
        <v>18.753791489730478</v>
      </c>
    </row>
    <row r="88" spans="1:39" x14ac:dyDescent="0.35">
      <c r="B88" s="10"/>
      <c r="C88" s="10"/>
      <c r="D88" s="10"/>
      <c r="E88" s="10"/>
      <c r="G88" s="10"/>
      <c r="AA88" s="12">
        <v>40026</v>
      </c>
      <c r="AB88" s="47">
        <f t="shared" si="72"/>
        <v>207200</v>
      </c>
      <c r="AC88" s="47">
        <f t="shared" si="72"/>
        <v>19300</v>
      </c>
      <c r="AF88" s="12">
        <v>40026</v>
      </c>
      <c r="AG88" s="45">
        <f t="shared" si="16"/>
        <v>207200</v>
      </c>
      <c r="AH88" s="45">
        <f t="shared" si="17"/>
        <v>19300</v>
      </c>
      <c r="AJ88" s="33">
        <f>AG88/(DataQ!C153*1000)</f>
        <v>1.7978308026030367E-2</v>
      </c>
      <c r="AK88" s="33">
        <f>AH88/(DataQ!D153*1000)</f>
        <v>2.467715125942974E-3</v>
      </c>
      <c r="AM88" s="11">
        <f>AG88/(DataQ!C153)</f>
        <v>17.978308026030369</v>
      </c>
    </row>
    <row r="89" spans="1:39" x14ac:dyDescent="0.35">
      <c r="B89" s="10"/>
      <c r="C89" s="10"/>
      <c r="D89" s="10"/>
      <c r="E89" s="10"/>
      <c r="G89" s="10"/>
      <c r="AA89" s="12">
        <v>40118</v>
      </c>
      <c r="AB89" s="47">
        <f t="shared" si="72"/>
        <v>199600</v>
      </c>
      <c r="AC89" s="47">
        <f t="shared" si="72"/>
        <v>16200</v>
      </c>
      <c r="AF89" s="12">
        <v>40118</v>
      </c>
      <c r="AG89" s="45">
        <f t="shared" si="16"/>
        <v>199600</v>
      </c>
      <c r="AH89" s="45">
        <f t="shared" si="17"/>
        <v>16200</v>
      </c>
      <c r="AJ89" s="33">
        <f>AG89/(DataQ!C154*1000)</f>
        <v>1.7350486787204449E-2</v>
      </c>
      <c r="AK89" s="33">
        <f>AH89/(DataQ!D154*1000)</f>
        <v>2.2264980758658604E-3</v>
      </c>
      <c r="AM89" s="11">
        <f>AG89/(DataQ!C154)</f>
        <v>17.350486787204449</v>
      </c>
    </row>
    <row r="90" spans="1:39" x14ac:dyDescent="0.35">
      <c r="B90" s="10"/>
      <c r="C90" s="10"/>
      <c r="D90" s="10"/>
      <c r="E90" s="10"/>
      <c r="G90" s="10"/>
      <c r="AA90" s="12">
        <v>40210</v>
      </c>
      <c r="AB90" s="47">
        <f t="shared" si="72"/>
        <v>196500</v>
      </c>
      <c r="AC90" s="47">
        <f t="shared" si="72"/>
        <v>15900</v>
      </c>
      <c r="AF90" s="12">
        <v>40210</v>
      </c>
      <c r="AG90" s="45">
        <f t="shared" si="16"/>
        <v>196500</v>
      </c>
      <c r="AH90" s="45">
        <f t="shared" si="17"/>
        <v>15900</v>
      </c>
      <c r="AJ90" s="33">
        <f>AG90/(DataQ!C155*1000)</f>
        <v>1.7097363612633778E-2</v>
      </c>
      <c r="AK90" s="33">
        <f>AH90/(DataQ!D155*1000)</f>
        <v>3.1547619047619046E-3</v>
      </c>
      <c r="AM90" s="11">
        <f>AG90/(DataQ!C155)</f>
        <v>17.097363612633778</v>
      </c>
    </row>
    <row r="91" spans="1:39" x14ac:dyDescent="0.35">
      <c r="B91" s="10"/>
      <c r="C91" s="10"/>
      <c r="D91" s="10"/>
      <c r="E91" s="10"/>
      <c r="G91" s="10"/>
      <c r="AA91" s="12">
        <v>40299</v>
      </c>
      <c r="AB91" s="47">
        <f t="shared" si="72"/>
        <v>185500</v>
      </c>
      <c r="AC91" s="47">
        <f t="shared" si="72"/>
        <v>15200</v>
      </c>
      <c r="AF91" s="12">
        <v>40299</v>
      </c>
      <c r="AG91" s="45">
        <f t="shared" si="16"/>
        <v>185500</v>
      </c>
      <c r="AH91" s="45">
        <f t="shared" si="17"/>
        <v>15200</v>
      </c>
      <c r="AJ91" s="33">
        <f>AG91/(DataQ!C156*1000)</f>
        <v>1.6143068488382213E-2</v>
      </c>
      <c r="AK91" s="33">
        <f>AH91/(DataQ!D156*1000)</f>
        <v>2.7706890266131971E-3</v>
      </c>
      <c r="AM91" s="11">
        <f>AG91/(DataQ!C156)</f>
        <v>16.143068488382212</v>
      </c>
    </row>
    <row r="92" spans="1:39" x14ac:dyDescent="0.35">
      <c r="B92" s="10"/>
      <c r="C92" s="10"/>
      <c r="D92" s="10"/>
      <c r="E92" s="10"/>
      <c r="G92" s="10"/>
      <c r="AA92" s="12">
        <v>40391</v>
      </c>
      <c r="AB92" s="47">
        <f t="shared" si="72"/>
        <v>179800</v>
      </c>
      <c r="AC92" s="47">
        <f t="shared" si="72"/>
        <v>14700</v>
      </c>
      <c r="AF92" s="12">
        <v>40391</v>
      </c>
      <c r="AG92" s="45">
        <f t="shared" si="16"/>
        <v>179800</v>
      </c>
      <c r="AH92" s="45">
        <f t="shared" si="17"/>
        <v>14700</v>
      </c>
      <c r="AJ92" s="33">
        <f>AG92/(DataQ!C157*1000)</f>
        <v>1.5662020905923345E-2</v>
      </c>
      <c r="AK92" s="33">
        <f>AH92/(DataQ!D157*1000)</f>
        <v>2.764716945646041E-3</v>
      </c>
      <c r="AM92" s="11">
        <f>AG92/(DataQ!C157)</f>
        <v>15.662020905923345</v>
      </c>
    </row>
    <row r="93" spans="1:39" x14ac:dyDescent="0.35">
      <c r="B93" s="10"/>
      <c r="C93" s="10"/>
      <c r="D93" s="10"/>
      <c r="E93" s="10"/>
      <c r="G93" s="10"/>
      <c r="AA93" s="12">
        <v>40483</v>
      </c>
      <c r="AB93" s="47">
        <f t="shared" si="72"/>
        <v>175800</v>
      </c>
      <c r="AC93" s="47">
        <f t="shared" si="72"/>
        <v>13700</v>
      </c>
      <c r="AF93" s="12">
        <v>40483</v>
      </c>
      <c r="AG93" s="45">
        <f t="shared" si="16"/>
        <v>175800</v>
      </c>
      <c r="AH93" s="45">
        <f t="shared" si="17"/>
        <v>13700</v>
      </c>
      <c r="AJ93" s="33">
        <f>AG93/(DataQ!C158*1000)</f>
        <v>1.5316257187663355E-2</v>
      </c>
      <c r="AK93" s="33">
        <f>AH93/(DataQ!D158*1000)</f>
        <v>2.2693390756998509E-3</v>
      </c>
      <c r="AM93" s="11">
        <f>AG93/(DataQ!C158)</f>
        <v>15.316257187663355</v>
      </c>
    </row>
    <row r="94" spans="1:39" x14ac:dyDescent="0.35">
      <c r="B94" s="10"/>
      <c r="C94" s="10"/>
      <c r="D94" s="10"/>
      <c r="E94" s="10"/>
      <c r="G94" s="10"/>
      <c r="AA94" s="12">
        <v>40575</v>
      </c>
      <c r="AB94" s="47">
        <f t="shared" si="72"/>
        <v>171900</v>
      </c>
      <c r="AC94" s="47">
        <f t="shared" si="72"/>
        <v>14200</v>
      </c>
      <c r="AF94" s="12">
        <v>40575</v>
      </c>
      <c r="AG94" s="45">
        <f t="shared" ref="AG94:AG110" si="73">AB94</f>
        <v>171900</v>
      </c>
      <c r="AH94" s="45">
        <f t="shared" ref="AH94:AH110" si="74">AC94</f>
        <v>14200</v>
      </c>
      <c r="AJ94" s="33">
        <f>AG94/(DataQ!C159*1000)</f>
        <v>1.500785751702462E-2</v>
      </c>
      <c r="AK94" s="33">
        <f>AH94/(DataQ!D159*1000)</f>
        <v>2.4449035812672175E-3</v>
      </c>
      <c r="AM94" s="11">
        <f>AG94/(DataQ!C159)</f>
        <v>15.00785751702462</v>
      </c>
    </row>
    <row r="95" spans="1:39" x14ac:dyDescent="0.35">
      <c r="B95" s="10"/>
      <c r="C95" s="10"/>
      <c r="D95" s="10"/>
      <c r="E95" s="10"/>
      <c r="G95" s="10"/>
      <c r="AA95" s="12">
        <v>40664</v>
      </c>
      <c r="AB95" s="47">
        <f t="shared" si="72"/>
        <v>169200</v>
      </c>
      <c r="AC95" s="47">
        <f t="shared" si="72"/>
        <v>14500</v>
      </c>
      <c r="AF95" s="12">
        <v>40664</v>
      </c>
      <c r="AG95" s="45">
        <f t="shared" si="73"/>
        <v>169200</v>
      </c>
      <c r="AH95" s="45">
        <f t="shared" si="74"/>
        <v>14500</v>
      </c>
      <c r="AJ95" s="33">
        <f>AG95/(DataQ!C160*1000)</f>
        <v>1.4794089359097665E-2</v>
      </c>
      <c r="AK95" s="33">
        <f>AH95/(DataQ!D160*1000)</f>
        <v>2.5017253278122845E-3</v>
      </c>
      <c r="AM95" s="11">
        <f>AG95/(DataQ!C160)</f>
        <v>14.794089359097665</v>
      </c>
    </row>
    <row r="96" spans="1:39" x14ac:dyDescent="0.35">
      <c r="B96" s="10"/>
      <c r="C96" s="10"/>
      <c r="D96" s="10"/>
      <c r="E96" s="10"/>
      <c r="G96" s="10"/>
      <c r="AA96" s="12">
        <v>40756</v>
      </c>
      <c r="AB96" s="47">
        <f t="shared" si="72"/>
        <v>165300</v>
      </c>
      <c r="AC96" s="47">
        <f t="shared" si="72"/>
        <v>14700</v>
      </c>
      <c r="AF96" s="12">
        <v>40756</v>
      </c>
      <c r="AG96" s="45">
        <f t="shared" si="73"/>
        <v>165300</v>
      </c>
      <c r="AH96" s="45">
        <f t="shared" si="74"/>
        <v>14700</v>
      </c>
      <c r="AJ96" s="33">
        <f>AG96/(DataQ!C161*1000)</f>
        <v>1.4483483746604749E-2</v>
      </c>
      <c r="AK96" s="33">
        <f>AH96/(DataQ!D161*1000)</f>
        <v>2.5123910442659374E-3</v>
      </c>
      <c r="AM96" s="11">
        <f>AG96/(DataQ!C161)</f>
        <v>14.483483746604749</v>
      </c>
    </row>
    <row r="97" spans="2:39" x14ac:dyDescent="0.35">
      <c r="B97" s="10"/>
      <c r="C97" s="10"/>
      <c r="D97" s="10"/>
      <c r="E97" s="10"/>
      <c r="G97" s="10"/>
      <c r="AA97" s="12">
        <v>40848</v>
      </c>
      <c r="AB97" s="47">
        <f t="shared" si="72"/>
        <v>161400</v>
      </c>
      <c r="AC97" s="47">
        <f t="shared" si="72"/>
        <v>13900</v>
      </c>
      <c r="AF97" s="12">
        <v>40848</v>
      </c>
      <c r="AG97" s="45">
        <f t="shared" si="73"/>
        <v>161400</v>
      </c>
      <c r="AH97" s="45">
        <f t="shared" si="74"/>
        <v>13900</v>
      </c>
      <c r="AJ97" s="33">
        <f>AG97/(DataQ!C162*1000)</f>
        <v>1.4177793394237526E-2</v>
      </c>
      <c r="AK97" s="33">
        <f>AH97/(DataQ!D162*1000)</f>
        <v>2.1480451244011746E-3</v>
      </c>
      <c r="AM97" s="11">
        <f>AG97/(DataQ!C162)</f>
        <v>14.177793394237526</v>
      </c>
    </row>
    <row r="98" spans="2:39" x14ac:dyDescent="0.35">
      <c r="B98" s="10"/>
      <c r="C98" s="10"/>
      <c r="D98" s="10"/>
      <c r="E98" s="10"/>
      <c r="G98" s="10"/>
      <c r="AA98" s="12">
        <v>40940</v>
      </c>
      <c r="AB98" s="47">
        <f t="shared" si="72"/>
        <v>159100</v>
      </c>
      <c r="AC98" s="47">
        <f t="shared" si="72"/>
        <v>13900</v>
      </c>
      <c r="AF98" s="12">
        <v>40940</v>
      </c>
      <c r="AG98" s="45">
        <f t="shared" si="73"/>
        <v>159100</v>
      </c>
      <c r="AH98" s="45">
        <f t="shared" si="74"/>
        <v>13900</v>
      </c>
      <c r="AJ98" s="33">
        <f>AG98/(DataQ!C163*1000)</f>
        <v>1.3976983220592111E-2</v>
      </c>
      <c r="AK98" s="33">
        <f>AH98/(DataQ!D163*1000)</f>
        <v>1.9351245997494084E-3</v>
      </c>
      <c r="AM98" s="11">
        <f>AG98/(DataQ!C163)</f>
        <v>13.976983220592111</v>
      </c>
    </row>
    <row r="99" spans="2:39" x14ac:dyDescent="0.35">
      <c r="B99" s="10"/>
      <c r="C99" s="10"/>
      <c r="D99" s="10"/>
      <c r="E99" s="10"/>
      <c r="G99" s="10"/>
      <c r="AA99" s="12">
        <v>41030</v>
      </c>
      <c r="AB99" s="47">
        <f t="shared" si="72"/>
        <v>158700</v>
      </c>
      <c r="AC99" s="47">
        <f t="shared" si="72"/>
        <v>13500</v>
      </c>
      <c r="AF99" s="12">
        <v>41030</v>
      </c>
      <c r="AG99" s="45">
        <f t="shared" si="73"/>
        <v>158700</v>
      </c>
      <c r="AH99" s="45">
        <f t="shared" si="74"/>
        <v>13500</v>
      </c>
      <c r="AJ99" s="33">
        <f>AG99/(DataQ!C164*1000)</f>
        <v>1.3965153115100317E-2</v>
      </c>
      <c r="AK99" s="33">
        <f>AH99/(DataQ!D164*1000)</f>
        <v>1.9800528014080375E-3</v>
      </c>
      <c r="AM99" s="11">
        <f>AG99/(DataQ!C164)</f>
        <v>13.965153115100318</v>
      </c>
    </row>
    <row r="100" spans="2:39" x14ac:dyDescent="0.35">
      <c r="B100" s="10"/>
      <c r="C100" s="10"/>
      <c r="D100" s="10"/>
      <c r="E100" s="10"/>
      <c r="G100" s="10"/>
      <c r="AA100" s="12">
        <v>41122</v>
      </c>
      <c r="AB100" s="47">
        <f t="shared" si="72"/>
        <v>159100</v>
      </c>
      <c r="AC100" s="47">
        <f t="shared" si="72"/>
        <v>13000</v>
      </c>
      <c r="AF100" s="12">
        <v>41122</v>
      </c>
      <c r="AG100" s="45">
        <f t="shared" si="73"/>
        <v>159100</v>
      </c>
      <c r="AH100" s="45">
        <f t="shared" si="74"/>
        <v>13000</v>
      </c>
      <c r="AJ100" s="33">
        <f>AG100/(DataQ!C165*1000)</f>
        <v>1.4041126114199982E-2</v>
      </c>
      <c r="AK100" s="33">
        <f>AH100/(DataQ!D165*1000)</f>
        <v>2.1834061135371178E-3</v>
      </c>
      <c r="AM100" s="11">
        <f>AG100/(DataQ!C165)</f>
        <v>14.041126114199983</v>
      </c>
    </row>
    <row r="101" spans="2:39" x14ac:dyDescent="0.35">
      <c r="B101" s="10"/>
      <c r="C101" s="10"/>
      <c r="D101" s="10"/>
      <c r="E101" s="10"/>
      <c r="G101" s="10"/>
      <c r="AA101" s="12">
        <v>41214</v>
      </c>
      <c r="AB101" s="47">
        <f t="shared" si="72"/>
        <v>157900</v>
      </c>
      <c r="AC101" s="47">
        <f t="shared" si="72"/>
        <v>11500</v>
      </c>
      <c r="AF101" s="12">
        <v>41214</v>
      </c>
      <c r="AG101" s="45">
        <f t="shared" si="73"/>
        <v>157900</v>
      </c>
      <c r="AH101" s="45">
        <f t="shared" si="74"/>
        <v>11500</v>
      </c>
      <c r="AJ101" s="33">
        <f>AG101/(DataQ!C166*1000)</f>
        <v>1.3993264799716413E-2</v>
      </c>
      <c r="AK101" s="33">
        <f>AH101/(DataQ!D166*1000)</f>
        <v>2.0218002812939524E-3</v>
      </c>
      <c r="AM101" s="11">
        <f>AG101/(DataQ!C166)</f>
        <v>13.993264799716412</v>
      </c>
    </row>
    <row r="102" spans="2:39" x14ac:dyDescent="0.35">
      <c r="B102" s="10"/>
      <c r="C102" s="10"/>
      <c r="D102" s="10"/>
      <c r="E102" s="10"/>
      <c r="G102" s="10"/>
      <c r="AA102" s="12">
        <v>41306</v>
      </c>
      <c r="AB102" s="47">
        <f t="shared" si="72"/>
        <v>159600</v>
      </c>
      <c r="AC102" s="47">
        <f t="shared" si="72"/>
        <v>11100</v>
      </c>
      <c r="AF102" s="12">
        <v>41306</v>
      </c>
      <c r="AG102" s="45">
        <f t="shared" si="73"/>
        <v>159600</v>
      </c>
      <c r="AH102" s="45">
        <f t="shared" si="74"/>
        <v>11100</v>
      </c>
      <c r="AJ102" s="33">
        <f>AG102/(DataQ!C167*1000)</f>
        <v>1.4181624311355962E-2</v>
      </c>
      <c r="AK102" s="33">
        <f>AH102/(DataQ!D167*1000)</f>
        <v>1.7984445884640311E-3</v>
      </c>
      <c r="AM102" s="11">
        <f>AG102/(DataQ!C167)</f>
        <v>14.181624311355963</v>
      </c>
    </row>
    <row r="103" spans="2:39" x14ac:dyDescent="0.35">
      <c r="B103" s="10"/>
      <c r="C103" s="10"/>
      <c r="D103" s="10"/>
      <c r="E103" s="10"/>
      <c r="G103" s="10"/>
      <c r="AA103" s="12">
        <v>41395</v>
      </c>
      <c r="AB103" s="47">
        <f t="shared" si="72"/>
        <v>154900</v>
      </c>
      <c r="AC103" s="47">
        <f t="shared" si="72"/>
        <v>10300</v>
      </c>
      <c r="AF103" s="12">
        <v>41395</v>
      </c>
      <c r="AG103" s="45">
        <f t="shared" si="73"/>
        <v>154900</v>
      </c>
      <c r="AH103" s="45">
        <f t="shared" si="74"/>
        <v>10300</v>
      </c>
      <c r="AJ103" s="33">
        <f>AG103/(DataQ!C168*1000)</f>
        <v>1.3788499198860603E-2</v>
      </c>
      <c r="AK103" s="33">
        <f>AH103/(DataQ!D168*1000)</f>
        <v>1.7564802182810368E-3</v>
      </c>
      <c r="AM103" s="11">
        <f>AG103/(DataQ!C168)</f>
        <v>13.788499198860602</v>
      </c>
    </row>
    <row r="104" spans="2:39" x14ac:dyDescent="0.35">
      <c r="B104" s="10"/>
      <c r="C104" s="10"/>
      <c r="D104" s="10"/>
      <c r="E104" s="10"/>
      <c r="G104" s="10"/>
      <c r="AA104" s="12">
        <v>41487</v>
      </c>
      <c r="AB104" s="47">
        <f t="shared" si="72"/>
        <v>149400</v>
      </c>
      <c r="AC104" s="47">
        <f t="shared" si="72"/>
        <v>9900</v>
      </c>
      <c r="AF104" s="12">
        <v>41487</v>
      </c>
      <c r="AG104" s="45">
        <f t="shared" si="73"/>
        <v>149400</v>
      </c>
      <c r="AH104" s="45">
        <f t="shared" si="74"/>
        <v>9900</v>
      </c>
      <c r="AJ104" s="33">
        <f>AG104/(DataQ!C169*1000)</f>
        <v>1.3329764453961456E-2</v>
      </c>
      <c r="AK104" s="33">
        <f>AH104/(DataQ!D169*1000)</f>
        <v>1.7818574514038878E-3</v>
      </c>
      <c r="AM104" s="11">
        <f>AG104/(DataQ!C169)</f>
        <v>13.329764453961456</v>
      </c>
    </row>
    <row r="105" spans="2:39" x14ac:dyDescent="0.35">
      <c r="B105" s="10"/>
      <c r="C105" s="10"/>
      <c r="D105" s="10"/>
      <c r="E105" s="10"/>
      <c r="G105" s="10"/>
      <c r="AA105" s="12">
        <v>41579</v>
      </c>
      <c r="AB105" s="47">
        <f t="shared" si="72"/>
        <v>144600</v>
      </c>
      <c r="AC105" s="47">
        <f t="shared" si="72"/>
        <v>8400</v>
      </c>
      <c r="AF105" s="12">
        <v>41579</v>
      </c>
      <c r="AG105" s="45">
        <f t="shared" si="73"/>
        <v>144600</v>
      </c>
      <c r="AH105" s="45">
        <f t="shared" si="74"/>
        <v>8400</v>
      </c>
      <c r="AJ105" s="33">
        <f>AG105/(DataQ!C170*1000)</f>
        <v>1.2926872876810299E-2</v>
      </c>
      <c r="AK105" s="33">
        <f>AH105/(DataQ!D170*1000)</f>
        <v>1.6736401673640166E-3</v>
      </c>
      <c r="AM105" s="11">
        <f>AG105/(DataQ!C170)</f>
        <v>12.926872876810299</v>
      </c>
    </row>
    <row r="106" spans="2:39" x14ac:dyDescent="0.35">
      <c r="B106" s="10"/>
      <c r="C106" s="10"/>
      <c r="D106" s="10"/>
      <c r="E106" s="10"/>
      <c r="G106" s="10"/>
      <c r="AA106" s="12">
        <v>41671</v>
      </c>
      <c r="AB106" s="47">
        <f t="shared" si="72"/>
        <v>138200</v>
      </c>
      <c r="AC106" s="47">
        <f t="shared" si="72"/>
        <v>8500</v>
      </c>
      <c r="AF106" s="12">
        <v>41671</v>
      </c>
      <c r="AG106" s="45">
        <f t="shared" si="73"/>
        <v>138200</v>
      </c>
      <c r="AH106" s="45">
        <f t="shared" si="74"/>
        <v>8500</v>
      </c>
      <c r="AJ106" s="33">
        <f>AG106/(DataQ!C171*1000)</f>
        <v>1.2375749977612609E-2</v>
      </c>
      <c r="AK106" s="33">
        <f>AH106/(DataQ!D171*1000)</f>
        <v>1.3818891237197203E-3</v>
      </c>
      <c r="AM106" s="11">
        <f>AG106/(DataQ!C171)</f>
        <v>12.375749977612609</v>
      </c>
    </row>
    <row r="107" spans="2:39" x14ac:dyDescent="0.35">
      <c r="B107" s="10"/>
      <c r="C107" s="10"/>
      <c r="D107" s="10"/>
      <c r="E107" s="10"/>
      <c r="G107" s="10"/>
      <c r="AA107" s="12">
        <v>41760</v>
      </c>
      <c r="AB107" s="47">
        <f t="shared" si="72"/>
        <v>129170</v>
      </c>
      <c r="AC107" s="47">
        <f t="shared" si="72"/>
        <v>7880</v>
      </c>
      <c r="AF107" s="12">
        <v>41760</v>
      </c>
      <c r="AG107" s="45">
        <f t="shared" si="73"/>
        <v>129170</v>
      </c>
      <c r="AH107" s="45">
        <f t="shared" si="74"/>
        <v>7880</v>
      </c>
      <c r="AJ107" s="33">
        <f>AG107/(DataQ!C172*1000)</f>
        <v>1.1513503877350922E-2</v>
      </c>
      <c r="AK107" s="33">
        <f>AH107/(DataQ!D172*1000)</f>
        <v>1.0806363137685134E-3</v>
      </c>
      <c r="AM107" s="11">
        <f>AG107/(DataQ!C172)</f>
        <v>11.513503877350923</v>
      </c>
    </row>
    <row r="108" spans="2:39" x14ac:dyDescent="0.35">
      <c r="B108" s="10"/>
      <c r="C108" s="10"/>
      <c r="D108" s="10"/>
      <c r="E108" s="10"/>
      <c r="G108" s="10"/>
      <c r="AA108" s="12">
        <v>41852</v>
      </c>
      <c r="AB108" s="47">
        <f t="shared" si="72"/>
        <v>122110</v>
      </c>
      <c r="AC108" s="47">
        <f t="shared" si="72"/>
        <v>7150</v>
      </c>
      <c r="AF108" s="12">
        <v>41852</v>
      </c>
      <c r="AG108" s="45">
        <f t="shared" si="73"/>
        <v>122110</v>
      </c>
      <c r="AH108" s="45">
        <f t="shared" si="74"/>
        <v>7150</v>
      </c>
      <c r="AJ108" s="33">
        <f>AG108/(DataQ!C173*1000)</f>
        <v>1.0909497007057983E-2</v>
      </c>
      <c r="AK108" s="33">
        <f>AH108/(DataQ!D173*1000)</f>
        <v>9.6686950642325899E-4</v>
      </c>
      <c r="AM108" s="11">
        <f>AG108/(DataQ!C173)</f>
        <v>10.909497007057983</v>
      </c>
    </row>
    <row r="109" spans="2:39" x14ac:dyDescent="0.35">
      <c r="B109" s="10"/>
      <c r="C109" s="10"/>
      <c r="D109" s="10"/>
      <c r="E109" s="10"/>
      <c r="G109" s="10"/>
      <c r="AA109" s="12">
        <v>41944</v>
      </c>
      <c r="AB109" s="47">
        <f t="shared" si="72"/>
        <v>114410</v>
      </c>
      <c r="AC109" s="47">
        <f t="shared" si="72"/>
        <v>6170</v>
      </c>
      <c r="AF109" s="12">
        <v>41944</v>
      </c>
      <c r="AG109" s="45">
        <f t="shared" si="73"/>
        <v>114410</v>
      </c>
      <c r="AH109" s="45">
        <f t="shared" si="74"/>
        <v>6170</v>
      </c>
      <c r="AJ109" s="33">
        <f>AG109/(DataQ!C174*1000)</f>
        <v>1.0264668939529877E-2</v>
      </c>
      <c r="AK109" s="33">
        <f>AH109/(DataQ!D174*1000)</f>
        <v>8.4197598253275114E-4</v>
      </c>
      <c r="AM109" s="11">
        <f>AG109/(DataQ!C174)</f>
        <v>10.264668939529876</v>
      </c>
    </row>
    <row r="110" spans="2:39" x14ac:dyDescent="0.35">
      <c r="B110" s="10"/>
      <c r="C110" s="10"/>
      <c r="D110" s="10"/>
      <c r="E110" s="10"/>
      <c r="G110" s="10"/>
      <c r="AA110" s="12">
        <v>42036</v>
      </c>
      <c r="AB110" s="47">
        <f t="shared" si="72"/>
        <v>111190</v>
      </c>
      <c r="AC110" s="47">
        <f t="shared" si="72"/>
        <v>4880</v>
      </c>
      <c r="AF110" s="12">
        <v>42036</v>
      </c>
      <c r="AG110" s="45">
        <f t="shared" si="73"/>
        <v>111190</v>
      </c>
      <c r="AH110" s="45">
        <f t="shared" si="74"/>
        <v>4880</v>
      </c>
      <c r="AJ110" s="33">
        <f>AG110/(DataQ!C175*1000)</f>
        <v>1.0000899442345746E-2</v>
      </c>
      <c r="AK110" s="33">
        <f>AH110/(DataQ!D175*1000)</f>
        <v>7.1137026239067051E-4</v>
      </c>
      <c r="AM110" s="11">
        <f>AG110/(DataQ!C175)</f>
        <v>10.000899442345746</v>
      </c>
    </row>
    <row r="111" spans="2:39" x14ac:dyDescent="0.35">
      <c r="B111" s="10"/>
      <c r="C111" s="10"/>
      <c r="D111" s="10"/>
      <c r="E111" s="10"/>
      <c r="G111" s="10"/>
      <c r="AA111" s="12"/>
      <c r="AF111" s="12">
        <v>42125</v>
      </c>
      <c r="AG111" s="48">
        <f>'Haver Q'!E10</f>
        <v>106730</v>
      </c>
      <c r="AH111" s="49">
        <f>'Haver Q'!L10</f>
        <v>2500</v>
      </c>
      <c r="AJ111" s="33">
        <f>AG111/(DataQ!C176*1000)</f>
        <v>9.6066606660666059E-3</v>
      </c>
      <c r="AK111" s="33">
        <f>AH111/(DataQ!D176*1000)</f>
        <v>3.5171637591446255E-4</v>
      </c>
      <c r="AM111" s="11">
        <f>AG111/(DataQ!C176)</f>
        <v>9.6066606660666061</v>
      </c>
    </row>
    <row r="112" spans="2:39" x14ac:dyDescent="0.35">
      <c r="B112" s="10"/>
      <c r="C112" s="10"/>
      <c r="D112" s="10"/>
      <c r="E112" s="10"/>
      <c r="G112" s="10"/>
      <c r="AA112" s="12"/>
      <c r="AF112" s="12">
        <v>42217</v>
      </c>
      <c r="AG112" s="48">
        <f>'Haver Q'!E11</f>
        <v>104970</v>
      </c>
      <c r="AH112" s="49">
        <f>'Haver Q'!L11</f>
        <v>2490</v>
      </c>
      <c r="AJ112" s="33">
        <f>AG112/(DataQ!C177*1000)</f>
        <v>9.4482448244824491E-3</v>
      </c>
      <c r="AK112" s="33">
        <f>AH112/(DataQ!D177*1000)</f>
        <v>3.5642713999427424E-4</v>
      </c>
      <c r="AM112" s="11">
        <f>AG112/(DataQ!C177)</f>
        <v>9.4482448244824475</v>
      </c>
    </row>
    <row r="113" spans="2:39" x14ac:dyDescent="0.35">
      <c r="B113" s="10"/>
      <c r="C113" s="10"/>
      <c r="D113" s="10"/>
      <c r="E113" s="10"/>
      <c r="G113" s="10"/>
      <c r="AA113" s="12"/>
      <c r="AF113" s="12">
        <v>42309</v>
      </c>
      <c r="AG113" s="48">
        <f>'Haver Q'!E12</f>
        <v>101540</v>
      </c>
      <c r="AH113" s="49">
        <f>'Haver Q'!L12</f>
        <v>2170</v>
      </c>
      <c r="AJ113" s="33">
        <f>AG113/(DataQ!C178*1000)</f>
        <v>9.1395139513951399E-3</v>
      </c>
      <c r="AK113" s="33">
        <f>AH113/(DataQ!D178*1000)</f>
        <v>3.0235474432214018E-4</v>
      </c>
      <c r="AM113" s="11">
        <f>AG113/(DataQ!C178)</f>
        <v>9.1395139513951396</v>
      </c>
    </row>
    <row r="114" spans="2:39" x14ac:dyDescent="0.35">
      <c r="B114" s="10"/>
      <c r="C114" s="10"/>
      <c r="D114" s="10"/>
      <c r="E114" s="10"/>
      <c r="G114" s="10"/>
      <c r="AA114" s="12"/>
      <c r="AF114" s="12">
        <v>42401</v>
      </c>
      <c r="AG114" s="48">
        <f>'Haver Q'!E13</f>
        <v>95590</v>
      </c>
      <c r="AH114" s="49">
        <f>'Haver Q'!L13</f>
        <v>2110</v>
      </c>
      <c r="AJ114" s="33">
        <f>AG114/(DataQ!C179*1000)</f>
        <v>8.5962230215827339E-3</v>
      </c>
      <c r="AK114" s="33">
        <f>AH114/(DataQ!D179*1000)</f>
        <v>3.0784943098920338E-4</v>
      </c>
      <c r="AM114" s="11">
        <f>AG114/(DataQ!C179)</f>
        <v>8.596223021582734</v>
      </c>
    </row>
    <row r="115" spans="2:39" x14ac:dyDescent="0.35">
      <c r="B115" s="10"/>
      <c r="C115" s="10"/>
      <c r="D115" s="10"/>
      <c r="E115" s="10"/>
      <c r="G115" s="10"/>
      <c r="AA115" s="12"/>
      <c r="AF115" s="12">
        <v>42491</v>
      </c>
      <c r="AG115" s="48">
        <f>'Haver Q'!E14</f>
        <v>93140</v>
      </c>
      <c r="AH115" s="49">
        <f>'Haver Q'!L14</f>
        <v>1890</v>
      </c>
      <c r="AJ115" s="33">
        <f>AG115/(DataQ!C180*1000)</f>
        <v>8.4061371841155242E-3</v>
      </c>
      <c r="AK115" s="33">
        <f>AH115/(DataQ!D180*1000)</f>
        <v>2.5623644251626898E-4</v>
      </c>
      <c r="AM115" s="11">
        <f>AG115/(DataQ!C180)</f>
        <v>8.4061371841155239</v>
      </c>
    </row>
    <row r="116" spans="2:39" x14ac:dyDescent="0.35">
      <c r="B116" s="10"/>
      <c r="C116" s="10"/>
      <c r="D116" s="10"/>
      <c r="E116" s="10"/>
      <c r="G116" s="10"/>
      <c r="AA116" s="12"/>
      <c r="AF116" s="12">
        <v>42583</v>
      </c>
      <c r="AG116" s="48">
        <f>'Haver Q'!E15</f>
        <v>92890</v>
      </c>
      <c r="AH116" s="49">
        <f>'Haver Q'!L15</f>
        <v>1860</v>
      </c>
      <c r="AJ116" s="33">
        <f>AG116/(DataQ!C181*1000)</f>
        <v>8.383574007220217E-3</v>
      </c>
      <c r="AK116" s="33">
        <f>AH116/(DataQ!D181*1000)</f>
        <v>2.5409836065573772E-4</v>
      </c>
      <c r="AM116" s="11">
        <f>AG116/(DataQ!C181)</f>
        <v>8.3835740072202167</v>
      </c>
    </row>
    <row r="117" spans="2:39" x14ac:dyDescent="0.35">
      <c r="B117" s="10"/>
      <c r="C117" s="10"/>
      <c r="D117" s="10"/>
      <c r="E117" s="10"/>
      <c r="G117" s="10"/>
      <c r="AF117" s="12">
        <v>42675</v>
      </c>
      <c r="AG117" s="48">
        <f>'Haver Q'!E16</f>
        <v>93480</v>
      </c>
      <c r="AH117" s="49">
        <f>'Haver Q'!L16</f>
        <v>1800</v>
      </c>
      <c r="AJ117" s="33">
        <f>AG117/(DataQ!C182*1000)</f>
        <v>8.4444444444444437E-3</v>
      </c>
      <c r="AK117" s="33">
        <f>AH117/(DataQ!D182*1000)</f>
        <v>2.5234824057198936E-4</v>
      </c>
      <c r="AM117" s="11">
        <f>AG117/(DataQ!C182)</f>
        <v>8.4444444444444446</v>
      </c>
    </row>
    <row r="118" spans="2:39" x14ac:dyDescent="0.35">
      <c r="B118" s="10"/>
      <c r="C118" s="10"/>
      <c r="D118" s="10"/>
      <c r="E118" s="10"/>
      <c r="G118" s="10"/>
      <c r="AF118" s="12">
        <v>42767</v>
      </c>
      <c r="AG118" s="48">
        <f>'Haver Q'!E17</f>
        <v>90740</v>
      </c>
      <c r="AH118" s="49">
        <f>'Haver Q'!L17</f>
        <v>1880</v>
      </c>
      <c r="AJ118" s="33">
        <f>AG118/(DataQ!C183*1000)</f>
        <v>8.1969286359530255E-3</v>
      </c>
      <c r="AK118" s="33">
        <f>AH118/(DataQ!D183*1000)</f>
        <v>3.077930582842174E-4</v>
      </c>
      <c r="AM118" s="11">
        <f>AG118/(DataQ!C183)</f>
        <v>8.1969286359530269</v>
      </c>
    </row>
    <row r="119" spans="2:39" x14ac:dyDescent="0.35">
      <c r="B119" s="10"/>
      <c r="C119" s="10"/>
      <c r="D119" s="10"/>
      <c r="E119" s="10"/>
      <c r="G119" s="10"/>
      <c r="AF119" s="12">
        <v>42856</v>
      </c>
      <c r="AG119" s="48">
        <f>'Haver Q'!E18</f>
        <v>88260</v>
      </c>
      <c r="AH119" s="49">
        <f>'Haver Q'!L18</f>
        <v>1800</v>
      </c>
      <c r="AJ119" s="33">
        <f>AG119/(DataQ!C184*1000)</f>
        <v>8.0018132366273791E-3</v>
      </c>
      <c r="AK119" s="33">
        <f>AH119/(DataQ!D184*1000)</f>
        <v>2.952271608988027E-4</v>
      </c>
      <c r="AM119" s="11">
        <f>AG119/(DataQ!C184)</f>
        <v>8.0018132366273793</v>
      </c>
    </row>
    <row r="120" spans="2:39" x14ac:dyDescent="0.35">
      <c r="B120" s="10"/>
      <c r="C120" s="10"/>
      <c r="D120" s="10"/>
      <c r="E120" s="10"/>
      <c r="G120" s="10"/>
      <c r="AF120" s="12">
        <v>42948</v>
      </c>
      <c r="AG120" s="48">
        <f>'Haver Q'!E19</f>
        <v>86890</v>
      </c>
      <c r="AH120" s="49">
        <f>'Haver Q'!L19</f>
        <v>1950</v>
      </c>
      <c r="AJ120" s="33">
        <f>AG120/(DataQ!C185*1000)</f>
        <v>7.8704710144927529E-3</v>
      </c>
      <c r="AK120" s="33">
        <f>AH120/(DataQ!D185*1000)</f>
        <v>3.548680618744313E-4</v>
      </c>
      <c r="AM120" s="11">
        <f>AG120/(DataQ!C185)</f>
        <v>7.8704710144927539</v>
      </c>
    </row>
    <row r="121" spans="2:39" x14ac:dyDescent="0.35">
      <c r="B121" s="10"/>
      <c r="C121" s="10"/>
      <c r="D121" s="10"/>
      <c r="E121" s="10"/>
      <c r="G121" s="10"/>
      <c r="AF121" s="12">
        <v>43040</v>
      </c>
      <c r="AG121" s="48">
        <f>'Haver Q'!E20</f>
        <v>85960</v>
      </c>
      <c r="AH121" s="49">
        <f>'Haver Q'!L20</f>
        <v>1790</v>
      </c>
      <c r="AJ121" s="33">
        <f>AG121/(DataQ!C186*1000)</f>
        <v>7.8145454545454542E-3</v>
      </c>
      <c r="AK121" s="33">
        <f>AH121/(DataQ!D186*1000)</f>
        <v>2.9450477130635078E-4</v>
      </c>
      <c r="AM121" s="11">
        <f>AG121/(DataQ!C186)</f>
        <v>7.8145454545454545</v>
      </c>
    </row>
    <row r="122" spans="2:39" x14ac:dyDescent="0.35">
      <c r="B122" s="10"/>
      <c r="C122" s="10"/>
      <c r="D122" s="10"/>
      <c r="E122" s="10"/>
      <c r="G122" s="10"/>
      <c r="AF122" s="12">
        <v>43132</v>
      </c>
      <c r="AG122" s="48">
        <f>'Haver Q'!E21</f>
        <v>84170</v>
      </c>
      <c r="AH122" s="49">
        <f>'Haver Q'!L21</f>
        <v>1910</v>
      </c>
      <c r="AJ122" s="33">
        <f>AG122/(DataQ!C187*1000)</f>
        <v>7.6727438468550593E-3</v>
      </c>
      <c r="AK122" s="33">
        <f>AH122/(DataQ!D187*1000)</f>
        <v>2.8175247086590944E-4</v>
      </c>
      <c r="AM122" s="11">
        <f>AG122/(DataQ!C187)</f>
        <v>7.6727438468550595</v>
      </c>
    </row>
    <row r="123" spans="2:39" x14ac:dyDescent="0.35">
      <c r="B123" s="10"/>
      <c r="C123" s="10"/>
      <c r="D123" s="10"/>
      <c r="E123" s="10"/>
      <c r="G123" s="10"/>
      <c r="AF123" s="12">
        <v>43221</v>
      </c>
      <c r="AG123" s="48">
        <f>'Haver Q'!E22</f>
        <v>82680</v>
      </c>
      <c r="AH123" s="49">
        <f>'Haver Q'!L22</f>
        <v>1680</v>
      </c>
      <c r="AJ123" s="33">
        <f>AG123/(DataQ!C188*1000)</f>
        <v>7.536918869644485E-3</v>
      </c>
      <c r="AK123" s="33">
        <f>AH123/(DataQ!D188*1000)</f>
        <v>2.2574576726686375E-4</v>
      </c>
      <c r="AM123" s="11">
        <f>AG123/(DataQ!C188)</f>
        <v>7.5369188696444853</v>
      </c>
    </row>
    <row r="124" spans="2:39" x14ac:dyDescent="0.35">
      <c r="B124" s="10"/>
      <c r="C124" s="10"/>
      <c r="D124" s="10"/>
      <c r="E124" s="10"/>
      <c r="G124" s="10"/>
      <c r="AF124" s="12">
        <v>43313</v>
      </c>
      <c r="AG124" s="48">
        <f>'Haver Q'!E23</f>
        <v>83590</v>
      </c>
      <c r="AH124" s="49">
        <f>'Haver Q'!L23</f>
        <v>1690</v>
      </c>
      <c r="AJ124" s="33">
        <f>AG124/(DataQ!C189*1000)</f>
        <v>7.6268248175182483E-3</v>
      </c>
      <c r="AK124" s="33">
        <f>AH124/(DataQ!D189*1000)</f>
        <v>2.1871360165652906E-4</v>
      </c>
      <c r="AM124" s="11">
        <f>AG124/(DataQ!C189)</f>
        <v>7.6268248175182478</v>
      </c>
    </row>
    <row r="125" spans="2:39" x14ac:dyDescent="0.35">
      <c r="AF125" s="12">
        <v>43405</v>
      </c>
      <c r="AG125" s="48">
        <f>'Haver Q'!E24</f>
        <v>89920</v>
      </c>
      <c r="AH125" s="49">
        <f>'Haver Q'!L24</f>
        <v>1690</v>
      </c>
      <c r="AJ125" s="33">
        <f>AG125/(DataQ!C190*1000)</f>
        <v>8.2268984446477577E-3</v>
      </c>
      <c r="AK125" s="33">
        <f>AH125/(DataQ!D190*1000)</f>
        <v>2.0390926640926642E-4</v>
      </c>
      <c r="AM125" s="11">
        <f>AG125/(DataQ!C190)</f>
        <v>8.2268984446477589</v>
      </c>
    </row>
    <row r="126" spans="2:39" x14ac:dyDescent="0.35">
      <c r="AF126" s="12">
        <v>43497</v>
      </c>
      <c r="AG126" s="48">
        <f>'Haver Q'!E25</f>
        <v>86470</v>
      </c>
      <c r="AH126" s="49">
        <f>'Haver Q'!L25</f>
        <v>1980</v>
      </c>
      <c r="AJ126" s="33">
        <f>AG126/(DataQ!C191*1000)</f>
        <v>7.9112534309240621E-3</v>
      </c>
      <c r="AK126" s="33">
        <f>AH126/(DataQ!D191*1000)</f>
        <v>2.5146050292100585E-4</v>
      </c>
      <c r="AM126" s="11">
        <f>AG126/(DataQ!C191)</f>
        <v>7.9112534309240621</v>
      </c>
    </row>
    <row r="127" spans="2:39" x14ac:dyDescent="0.35">
      <c r="AF127" s="12">
        <v>43586</v>
      </c>
      <c r="AG127" s="48">
        <f>'Haver Q'!E26</f>
        <v>85890</v>
      </c>
      <c r="AH127" s="49">
        <f>'Haver Q'!L26</f>
        <v>1920</v>
      </c>
      <c r="AJ127" s="33">
        <f>AG127/(DataQ!C192*1000)</f>
        <v>7.851005484460695E-3</v>
      </c>
      <c r="AK127" s="33">
        <f>AH127/(DataQ!D192*1000)</f>
        <v>2.7955736750145602E-4</v>
      </c>
      <c r="AM127" s="11">
        <f>AG127/(DataQ!C192)</f>
        <v>7.8510054844606945</v>
      </c>
    </row>
    <row r="128" spans="2:39" x14ac:dyDescent="0.35">
      <c r="AF128" s="12">
        <v>43678</v>
      </c>
      <c r="AG128" s="48">
        <f>'Haver Q'!E27</f>
        <v>81400</v>
      </c>
      <c r="AH128" s="49">
        <f>'Haver Q'!L27</f>
        <v>2130</v>
      </c>
      <c r="AJ128" s="33">
        <f>AG128/(DataQ!C193*1000)</f>
        <v>7.4542124542124541E-3</v>
      </c>
      <c r="AK128" s="33">
        <f>AH128/(DataQ!D193*1000)</f>
        <v>3.2189814115157929E-4</v>
      </c>
      <c r="AM128" s="11">
        <f>AG128/(DataQ!C193)</f>
        <v>7.4542124542124544</v>
      </c>
    </row>
    <row r="129" spans="32:39" x14ac:dyDescent="0.35">
      <c r="AF129" s="12">
        <v>43770</v>
      </c>
      <c r="AG129" s="48">
        <f>'Haver Q'!E28</f>
        <v>80590</v>
      </c>
      <c r="AH129" s="49">
        <f>'Haver Q'!L28</f>
        <v>1990</v>
      </c>
      <c r="AJ129" s="33">
        <f>AG129/(DataQ!C194*1000)</f>
        <v>7.3531021897810219E-3</v>
      </c>
      <c r="AK129" s="33">
        <f>AH129/(DataQ!D194*1000)</f>
        <v>3.1353395304868441E-4</v>
      </c>
      <c r="AM129" s="11">
        <f>AG129/(DataQ!C194)</f>
        <v>7.3531021897810218</v>
      </c>
    </row>
    <row r="130" spans="32:39" x14ac:dyDescent="0.35">
      <c r="AF130" s="12">
        <v>43862</v>
      </c>
      <c r="AG130" s="48">
        <f>'Haver Q'!E29</f>
        <v>82290</v>
      </c>
      <c r="AH130" s="49">
        <f>'Haver Q'!L29</f>
        <v>1710</v>
      </c>
      <c r="AJ130" s="33">
        <f>AG130/(DataQ!C195*1000)</f>
        <v>7.5082116788321171E-3</v>
      </c>
      <c r="AK130" s="33">
        <f>AH130/(DataQ!D195*1000)</f>
        <v>2.9538780445672826E-4</v>
      </c>
      <c r="AM130" s="11">
        <f>AG130/(DataQ!C195)</f>
        <v>7.5082116788321169</v>
      </c>
    </row>
    <row r="131" spans="32:39" x14ac:dyDescent="0.35">
      <c r="AF131" s="12">
        <v>43952</v>
      </c>
      <c r="AG131" s="48">
        <f>'Haver Q'!E30</f>
        <v>85510</v>
      </c>
      <c r="AH131" s="49">
        <f>'Haver Q'!L30</f>
        <v>220</v>
      </c>
      <c r="AJ131" s="33">
        <f>AG131/(DataQ!C196*1000)</f>
        <v>7.8234217749313818E-3</v>
      </c>
      <c r="AK131" s="33">
        <f>AH131/(DataQ!D196*1000)</f>
        <v>5.0996754751970331E-5</v>
      </c>
      <c r="AM131" s="11">
        <f>AG131/(DataQ!C196)</f>
        <v>7.8234217749313819</v>
      </c>
    </row>
    <row r="132" spans="32:39" x14ac:dyDescent="0.35">
      <c r="AF132" s="12">
        <v>44044</v>
      </c>
      <c r="AG132" s="48">
        <f>'Haver Q'!E31</f>
        <v>86120</v>
      </c>
      <c r="AH132" s="49">
        <f>'Haver Q'!L31</f>
        <v>370</v>
      </c>
      <c r="AJ132" s="33">
        <f>AG132/(DataQ!C197*1000)</f>
        <v>7.8792314730100638E-3</v>
      </c>
      <c r="AK132" s="33">
        <f>AH132/(DataQ!D197*1000)</f>
        <v>8.264462809917356E-5</v>
      </c>
      <c r="AM132" s="11">
        <f>AG132/(DataQ!C197)</f>
        <v>7.8792314730100639</v>
      </c>
    </row>
    <row r="133" spans="32:39" x14ac:dyDescent="0.35">
      <c r="AF133" s="12">
        <v>44136</v>
      </c>
      <c r="AG133" s="48">
        <f>'Haver Q'!E32</f>
        <v>89310</v>
      </c>
      <c r="AH133" s="49">
        <f>'Haver Q'!L32</f>
        <v>330</v>
      </c>
      <c r="AJ133" s="33">
        <f>AG133/(DataQ!C198*1000)</f>
        <v>8.1487226277372257E-3</v>
      </c>
      <c r="AK133" s="33">
        <f>AH133/(DataQ!D198*1000)</f>
        <v>6.8821689259645463E-5</v>
      </c>
      <c r="AM133" s="11">
        <f>AG133/(DataQ!C198)</f>
        <v>8.1487226277372269</v>
      </c>
    </row>
    <row r="134" spans="32:39" x14ac:dyDescent="0.35">
      <c r="AF134" s="12">
        <v>44228</v>
      </c>
      <c r="AG134" s="48">
        <f>'Haver Q'!E33</f>
        <v>90190</v>
      </c>
      <c r="AH134" s="49">
        <f>'Haver Q'!L33</f>
        <v>380</v>
      </c>
      <c r="AJ134" s="33">
        <f>AG134/(DataQ!C199*1000)</f>
        <v>8.2140255009107467E-3</v>
      </c>
      <c r="AK134" s="33">
        <f>AH134/(DataQ!D199*1000)</f>
        <v>6.993006993006993E-5</v>
      </c>
      <c r="AM134" s="11">
        <f>AG134/(DataQ!C199)</f>
        <v>8.214025500910747</v>
      </c>
    </row>
    <row r="135" spans="32:39" x14ac:dyDescent="0.35">
      <c r="AF135" s="12">
        <v>44317</v>
      </c>
      <c r="AG135" s="48">
        <f>'Haver Q'!E34</f>
        <v>88640</v>
      </c>
      <c r="AH135" s="49">
        <f>'Haver Q'!L34</f>
        <v>450</v>
      </c>
      <c r="AJ135" s="33">
        <f>AG135/(DataQ!C200*1000)</f>
        <v>8.0508628519527694E-3</v>
      </c>
      <c r="AK135" s="33">
        <f>AH135/(DataQ!D200*1000)</f>
        <v>8.4538793913206832E-5</v>
      </c>
      <c r="AM135" s="11">
        <f>AG135/(DataQ!C200)</f>
        <v>8.0508628519527701</v>
      </c>
    </row>
    <row r="136" spans="32:39" x14ac:dyDescent="0.35">
      <c r="AF136" s="12">
        <v>44409</v>
      </c>
      <c r="AG136" s="48">
        <f>'Haver Q'!E35</f>
        <v>86240</v>
      </c>
      <c r="AH136" s="49">
        <f>'Haver Q'!L35</f>
        <v>730</v>
      </c>
      <c r="AJ136" s="33">
        <f>AG136/(DataQ!C201*1000)</f>
        <v>7.8328792007266116E-3</v>
      </c>
      <c r="AK136" s="33">
        <f>AH136/(DataQ!D201*1000)</f>
        <v>1.4469772051536176E-4</v>
      </c>
      <c r="AM136" s="11">
        <f>AG136/(DataQ!C201)</f>
        <v>7.8328792007266124</v>
      </c>
    </row>
    <row r="137" spans="32:39" x14ac:dyDescent="0.35">
      <c r="AF137" s="12">
        <v>44501</v>
      </c>
      <c r="AG137" s="48">
        <f>'Haver Q'!E36</f>
        <v>85650</v>
      </c>
      <c r="AH137" s="49">
        <f>'Haver Q'!L36</f>
        <v>720</v>
      </c>
      <c r="AJ137" s="33">
        <f>AG137/(DataQ!C202*1000)</f>
        <v>7.7934485896269338E-3</v>
      </c>
      <c r="AK137" s="33">
        <f>AH137/(DataQ!D202*1000)</f>
        <v>1.269169751454257E-4</v>
      </c>
      <c r="AM137" s="11">
        <f>AG137/(DataQ!C202)</f>
        <v>7.7934485896269337</v>
      </c>
    </row>
    <row r="138" spans="32:39" x14ac:dyDescent="0.35">
      <c r="AF138" s="12">
        <v>44593</v>
      </c>
      <c r="AG138" s="48">
        <f>'Haver Q'!E37</f>
        <v>81570</v>
      </c>
      <c r="AH138" s="49">
        <f>'Haver Q'!L37</f>
        <v>1040</v>
      </c>
      <c r="AJ138" s="33">
        <f>AG138/(DataQ!C203*1000)</f>
        <v>7.4289617486338801E-3</v>
      </c>
      <c r="AK138" s="33">
        <f>AH138/(DataQ!D203*1000)</f>
        <v>1.4194076702606797E-4</v>
      </c>
      <c r="AM138" s="11">
        <f>AG138/(DataQ!C203)</f>
        <v>7.4289617486338795</v>
      </c>
    </row>
    <row r="139" spans="32:39" x14ac:dyDescent="0.35">
      <c r="AF139" s="12">
        <v>44682</v>
      </c>
      <c r="AG139" s="48">
        <f>'Haver Q'!E38</f>
        <v>80640</v>
      </c>
      <c r="AH139" s="49">
        <f>'Haver Q'!L38</f>
        <v>1180</v>
      </c>
      <c r="AJ139" s="33">
        <f>AG139/(DataQ!C204*1000)</f>
        <v>7.350957155879672E-3</v>
      </c>
      <c r="AK139" s="33">
        <f>AH139/(DataQ!D204*1000)</f>
        <v>1.2807988711603169E-4</v>
      </c>
      <c r="AM139" s="11">
        <f>AG139/(DataQ!C204)</f>
        <v>7.350957155879672</v>
      </c>
    </row>
    <row r="140" spans="32:39" x14ac:dyDescent="0.35">
      <c r="AF140" s="12">
        <v>44774</v>
      </c>
      <c r="AG140" s="48">
        <f>'Haver Q'!E39</f>
        <v>80180</v>
      </c>
      <c r="AH140" s="49">
        <f>'Haver Q'!L39</f>
        <v>1280</v>
      </c>
      <c r="AJ140" s="33">
        <f>AG140/(DataQ!C205*1000)</f>
        <v>7.3090246125797629E-3</v>
      </c>
      <c r="AK140" s="33">
        <f>AH140/(DataQ!D205*1000)</f>
        <v>1.1245826743981725E-4</v>
      </c>
      <c r="AM140" s="11">
        <f>AG140/(DataQ!C205)</f>
        <v>7.3090246125797629</v>
      </c>
    </row>
    <row r="141" spans="32:39" x14ac:dyDescent="0.35">
      <c r="AF141" s="12">
        <v>44866</v>
      </c>
      <c r="AG141" s="48">
        <f>'Haver Q'!E40</f>
        <v>81240</v>
      </c>
      <c r="AH141" s="49">
        <f>'Haver Q'!L40</f>
        <v>1090</v>
      </c>
      <c r="AJ141" s="33">
        <f>AG141/(DataQ!C206*1000)</f>
        <v>7.4259597806215719E-3</v>
      </c>
      <c r="AK141" s="33">
        <f>AH141/(DataQ!D206*1000)</f>
        <v>7.1555176262062632E-5</v>
      </c>
      <c r="AM141" s="11">
        <f>AG141/(DataQ!C206)</f>
        <v>7.4259597806215725</v>
      </c>
    </row>
    <row r="142" spans="32:39" x14ac:dyDescent="0.35">
      <c r="AF142" s="12">
        <v>44958</v>
      </c>
      <c r="AG142" s="48">
        <f>'Haver Q'!E41</f>
        <v>83640</v>
      </c>
      <c r="AH142" s="49">
        <f>'Haver Q'!L41</f>
        <v>1260</v>
      </c>
      <c r="AJ142" s="33">
        <f>AG142/(DataQ!C207*1000)</f>
        <v>7.6874999999999999E-3</v>
      </c>
      <c r="AK142" s="33">
        <f>AH142/(DataQ!D207*1000)</f>
        <v>6.5406976744186051E-5</v>
      </c>
      <c r="AM142" s="11">
        <f>AG142/(DataQ!C207)</f>
        <v>7.6875</v>
      </c>
    </row>
    <row r="143" spans="32:39" x14ac:dyDescent="0.35">
      <c r="AF143" s="12">
        <v>45047</v>
      </c>
      <c r="AG143" s="48">
        <f>'Haver Q'!E42</f>
        <v>90840</v>
      </c>
      <c r="AH143" s="49">
        <f>'Haver Q'!L42</f>
        <v>1220</v>
      </c>
      <c r="AJ143" s="33">
        <f>AG143/(DataQ!C208*1000)</f>
        <v>8.3878116343490301E-3</v>
      </c>
      <c r="AK143" s="33">
        <f>AH143/(DataQ!D208*1000)</f>
        <v>6.0563939634630658E-5</v>
      </c>
      <c r="AM143" s="11">
        <f>AG143/(DataQ!C208)</f>
        <v>8.3878116343490312</v>
      </c>
    </row>
    <row r="144" spans="32:39" x14ac:dyDescent="0.35">
      <c r="AF144" s="12">
        <v>45139</v>
      </c>
      <c r="AG144" s="48">
        <f>'Haver Q'!E43</f>
        <v>97930</v>
      </c>
      <c r="AH144" s="49">
        <f>'Haver Q'!L43</f>
        <v>1120</v>
      </c>
      <c r="AJ144" s="33">
        <f>AG144/(DataQ!C209*1000)</f>
        <v>9.0928505106778086E-3</v>
      </c>
      <c r="AK144" s="33">
        <f>AH144/(DataQ!D209*1000)</f>
        <v>5.1263273526180886E-5</v>
      </c>
      <c r="AM144" s="11">
        <f>AG144/(DataQ!C209)</f>
        <v>9.0928505106778079</v>
      </c>
    </row>
    <row r="145" spans="32:39" x14ac:dyDescent="0.35">
      <c r="AF145" s="12">
        <v>45231</v>
      </c>
      <c r="AG145" s="48">
        <f>'Haver Q'!E44</f>
        <v>107260</v>
      </c>
      <c r="AH145" s="49">
        <f>'Haver Q'!L44</f>
        <v>1180</v>
      </c>
      <c r="AJ145" s="33">
        <f>AG145/(DataQ!C210*1000)</f>
        <v>9.9776744186046516E-3</v>
      </c>
      <c r="AK145" s="33">
        <f>AH145/(DataQ!D210*1000)</f>
        <v>5.1501396648044691E-5</v>
      </c>
      <c r="AM145" s="11">
        <f>AG145/(DataQ!C210)</f>
        <v>9.9776744186046518</v>
      </c>
    </row>
    <row r="146" spans="32:39" x14ac:dyDescent="0.35">
      <c r="AF146" s="12">
        <v>45323</v>
      </c>
      <c r="AG146" s="48">
        <f>'Haver Q'!E45</f>
        <v>109920</v>
      </c>
      <c r="AH146" s="49">
        <f>'Haver Q'!L45</f>
        <v>1540</v>
      </c>
      <c r="AJ146" s="33">
        <f>AG146/(DataQ!C211*1000)</f>
        <v>1.0214758988560436E-2</v>
      </c>
      <c r="AK146" s="33">
        <f>AH146/(DataQ!D211*1000)</f>
        <v>6.3662670525010341E-5</v>
      </c>
      <c r="AM146" s="11">
        <f>AG146/(DataQ!C211)</f>
        <v>10.214758988560437</v>
      </c>
    </row>
    <row r="147" spans="32:39" x14ac:dyDescent="0.35">
      <c r="AF147" s="12">
        <v>45413</v>
      </c>
      <c r="AG147" s="48">
        <f>'Haver Q'!E46</f>
        <v>109660</v>
      </c>
      <c r="AH147" s="49">
        <f>'Haver Q'!L46</f>
        <v>1690</v>
      </c>
      <c r="AJ147" s="33">
        <f>AG147/(DataQ!C212*1000)</f>
        <v>1.0177167729301816E-2</v>
      </c>
      <c r="AK147" s="33">
        <f>AH147/(DataQ!D212*1000)</f>
        <v>7.2750753336203185E-5</v>
      </c>
      <c r="AM147" s="11">
        <f>AG147/(DataQ!C212)</f>
        <v>10.177167729301816</v>
      </c>
    </row>
    <row r="148" spans="32:39" x14ac:dyDescent="0.35">
      <c r="AF148" s="12">
        <v>45505</v>
      </c>
      <c r="AG148" s="48"/>
      <c r="AH148" s="49"/>
    </row>
    <row r="149" spans="32:39" x14ac:dyDescent="0.35">
      <c r="AF149" s="12">
        <v>45597</v>
      </c>
      <c r="AG149" s="48"/>
      <c r="AH149" s="49"/>
    </row>
    <row r="150" spans="32:39" x14ac:dyDescent="0.35">
      <c r="AF150" s="12"/>
    </row>
  </sheetData>
  <mergeCells count="6">
    <mergeCell ref="AG5:AH5"/>
    <mergeCell ref="B3:E3"/>
    <mergeCell ref="J3:N3"/>
    <mergeCell ref="N4:O4"/>
    <mergeCell ref="R3:S3"/>
    <mergeCell ref="AB5:AC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ED05-A156-486D-B84C-5196F724BAA0}">
  <sheetPr codeName="Sheet3"/>
  <dimension ref="A1:NF75"/>
  <sheetViews>
    <sheetView workbookViewId="0">
      <pane xSplit="6" ySplit="1" topLeftCell="MX2" activePane="bottomRight" state="frozen"/>
      <selection pane="topRight" activeCell="G1" sqref="G1"/>
      <selection pane="bottomLeft" activeCell="A2" sqref="A2"/>
      <selection pane="bottomRight" activeCell="B16" sqref="B16"/>
    </sheetView>
  </sheetViews>
  <sheetFormatPr defaultColWidth="9.1796875" defaultRowHeight="14.5" x14ac:dyDescent="0.35"/>
  <cols>
    <col min="1" max="1" width="15.7265625" style="1" customWidth="1"/>
    <col min="2" max="3" width="20.7265625" style="1" customWidth="1"/>
    <col min="4" max="5" width="10.7265625" style="1" customWidth="1"/>
    <col min="6" max="6" width="15.7265625" style="1" customWidth="1"/>
    <col min="7" max="319" width="10.7265625" style="1" customWidth="1"/>
    <col min="320" max="329" width="10.6328125" style="1" customWidth="1"/>
    <col min="330" max="330" width="10.7265625" style="1" customWidth="1"/>
    <col min="331" max="359" width="10.6328125" style="1" customWidth="1"/>
    <col min="360" max="360" width="20.6328125" style="1" customWidth="1"/>
    <col min="361" max="362" width="15.6328125" style="1" customWidth="1"/>
    <col min="363" max="364" width="20.6328125" style="1" customWidth="1"/>
    <col min="365" max="365" width="18.6328125" style="1" customWidth="1"/>
    <col min="366" max="367" width="22.6328125" style="1" customWidth="1"/>
    <col min="368" max="368" width="13.6328125" style="1" customWidth="1"/>
    <col min="369" max="369" width="14.6328125" style="1" customWidth="1"/>
    <col min="370" max="370" width="10.6328125" style="1" customWidth="1"/>
    <col min="371" max="16384" width="9.1796875" style="1"/>
  </cols>
  <sheetData>
    <row r="1" spans="1:370" ht="2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424</v>
      </c>
      <c r="LH1" s="3" t="s">
        <v>425</v>
      </c>
      <c r="LI1" s="3" t="s">
        <v>426</v>
      </c>
      <c r="LJ1" s="3" t="s">
        <v>427</v>
      </c>
      <c r="LK1" s="3" t="s">
        <v>428</v>
      </c>
      <c r="LL1" s="3" t="s">
        <v>429</v>
      </c>
      <c r="LM1" s="3" t="s">
        <v>430</v>
      </c>
      <c r="LN1" s="3" t="s">
        <v>431</v>
      </c>
      <c r="LO1" s="3" t="s">
        <v>432</v>
      </c>
      <c r="LP1" s="3" t="s">
        <v>433</v>
      </c>
      <c r="LQ1" s="3" t="s">
        <v>434</v>
      </c>
      <c r="LR1" s="3" t="s">
        <v>435</v>
      </c>
      <c r="LS1" s="3" t="s">
        <v>436</v>
      </c>
      <c r="LT1" s="3" t="s">
        <v>437</v>
      </c>
      <c r="LU1" s="3" t="s">
        <v>438</v>
      </c>
      <c r="LV1" s="3" t="s">
        <v>439</v>
      </c>
      <c r="LW1" s="3" t="s">
        <v>440</v>
      </c>
      <c r="LX1" s="3" t="s">
        <v>441</v>
      </c>
      <c r="LY1" s="3" t="s">
        <v>442</v>
      </c>
      <c r="LZ1" s="3" t="s">
        <v>443</v>
      </c>
      <c r="MA1" s="3" t="s">
        <v>444</v>
      </c>
      <c r="MB1" s="3" t="s">
        <v>445</v>
      </c>
      <c r="MC1" s="3" t="s">
        <v>446</v>
      </c>
      <c r="MD1" s="3" t="s">
        <v>447</v>
      </c>
      <c r="ME1" s="3" t="s">
        <v>448</v>
      </c>
      <c r="MF1" s="3" t="s">
        <v>449</v>
      </c>
      <c r="MG1" s="3" t="s">
        <v>450</v>
      </c>
      <c r="MH1" s="3" t="s">
        <v>451</v>
      </c>
      <c r="MI1" s="3" t="s">
        <v>452</v>
      </c>
      <c r="MJ1" s="3" t="s">
        <v>453</v>
      </c>
      <c r="MK1" s="3" t="s">
        <v>454</v>
      </c>
      <c r="ML1" s="3" t="s">
        <v>455</v>
      </c>
      <c r="MM1" s="3" t="s">
        <v>456</v>
      </c>
      <c r="MN1" s="3" t="s">
        <v>457</v>
      </c>
      <c r="MO1" s="3" t="s">
        <v>458</v>
      </c>
      <c r="MP1" s="3" t="s">
        <v>459</v>
      </c>
      <c r="MQ1" s="3" t="s">
        <v>460</v>
      </c>
      <c r="MR1" s="3" t="s">
        <v>461</v>
      </c>
      <c r="MS1" s="3" t="s">
        <v>462</v>
      </c>
      <c r="MT1" s="3" t="s">
        <v>463</v>
      </c>
      <c r="MU1" s="3" t="s">
        <v>318</v>
      </c>
      <c r="MV1" s="3" t="s">
        <v>319</v>
      </c>
      <c r="MW1" s="3" t="s">
        <v>320</v>
      </c>
      <c r="MX1" s="3" t="s">
        <v>321</v>
      </c>
      <c r="MY1" s="3" t="s">
        <v>322</v>
      </c>
      <c r="MZ1" s="3" t="s">
        <v>323</v>
      </c>
      <c r="NA1" s="3" t="s">
        <v>324</v>
      </c>
      <c r="NB1" s="3" t="s">
        <v>325</v>
      </c>
      <c r="NC1" s="3" t="s">
        <v>326</v>
      </c>
      <c r="ND1" s="3" t="s">
        <v>327</v>
      </c>
      <c r="NE1" s="3" t="s">
        <v>328</v>
      </c>
      <c r="NF1" s="3" t="s">
        <v>329</v>
      </c>
    </row>
    <row r="2" spans="1:370" x14ac:dyDescent="0.35">
      <c r="A2" s="2" t="s">
        <v>330</v>
      </c>
      <c r="B2" s="2" t="s">
        <v>369</v>
      </c>
      <c r="C2" s="4" t="s">
        <v>969</v>
      </c>
      <c r="D2" s="2" t="s">
        <v>370</v>
      </c>
      <c r="E2" s="2" t="s">
        <v>371</v>
      </c>
      <c r="F2" s="2" t="s">
        <v>333</v>
      </c>
      <c r="G2" s="5">
        <v>1E-3</v>
      </c>
      <c r="H2" s="5">
        <v>1E-3</v>
      </c>
      <c r="I2" s="5">
        <v>1E-3</v>
      </c>
      <c r="J2" s="5">
        <v>1E-3</v>
      </c>
      <c r="K2" s="5">
        <v>1E-3</v>
      </c>
      <c r="L2" s="5">
        <v>1E-3</v>
      </c>
      <c r="M2" s="5">
        <v>1E-3</v>
      </c>
      <c r="N2" s="5">
        <v>1E-3</v>
      </c>
      <c r="O2" s="5">
        <v>1E-3</v>
      </c>
      <c r="P2" s="5">
        <v>1E-3</v>
      </c>
      <c r="Q2" s="5">
        <v>1E-3</v>
      </c>
      <c r="R2" s="5">
        <v>1E-3</v>
      </c>
      <c r="S2" s="5">
        <v>1E-3</v>
      </c>
      <c r="T2" s="5">
        <v>1E-3</v>
      </c>
      <c r="U2" s="5">
        <v>1E-3</v>
      </c>
      <c r="V2" s="5">
        <v>1E-3</v>
      </c>
      <c r="W2" s="5">
        <v>1E-3</v>
      </c>
      <c r="X2" s="5">
        <v>1E-3</v>
      </c>
      <c r="Y2" s="5">
        <v>1E-3</v>
      </c>
      <c r="Z2" s="5">
        <v>1E-3</v>
      </c>
      <c r="AA2" s="5">
        <v>1E-3</v>
      </c>
      <c r="AB2" s="5">
        <v>1E-3</v>
      </c>
      <c r="AC2" s="5">
        <v>1E-3</v>
      </c>
      <c r="AD2" s="5">
        <v>1E-3</v>
      </c>
      <c r="AE2" s="5">
        <v>1E-3</v>
      </c>
      <c r="AF2" s="5">
        <v>1E-3</v>
      </c>
      <c r="AG2" s="5">
        <v>1E-3</v>
      </c>
      <c r="AH2" s="5">
        <v>1E-3</v>
      </c>
      <c r="AI2" s="5">
        <v>1E-3</v>
      </c>
      <c r="AJ2" s="5">
        <v>1E-3</v>
      </c>
      <c r="AK2" s="5">
        <v>1E-3</v>
      </c>
      <c r="AL2" s="5">
        <v>1E-3</v>
      </c>
      <c r="AM2" s="5">
        <v>1E-3</v>
      </c>
      <c r="AN2" s="5">
        <v>1E-3</v>
      </c>
      <c r="AO2" s="5">
        <v>1E-3</v>
      </c>
      <c r="AP2" s="5">
        <v>1E-3</v>
      </c>
      <c r="AQ2" s="5">
        <v>1E-3</v>
      </c>
      <c r="AR2" s="5">
        <v>1E-3</v>
      </c>
      <c r="AS2" s="5">
        <v>1E-3</v>
      </c>
      <c r="AT2" s="5">
        <v>1E-3</v>
      </c>
      <c r="AU2" s="5">
        <v>1E-3</v>
      </c>
      <c r="AV2" s="5">
        <v>1E-3</v>
      </c>
      <c r="AW2" s="5">
        <v>1E-3</v>
      </c>
      <c r="AX2" s="5">
        <v>1E-3</v>
      </c>
      <c r="AY2" s="5">
        <v>1E-3</v>
      </c>
      <c r="AZ2" s="5">
        <v>1E-3</v>
      </c>
      <c r="BA2" s="5">
        <v>1E-3</v>
      </c>
      <c r="BB2" s="5">
        <v>1E-3</v>
      </c>
      <c r="BC2" s="5">
        <v>1E-3</v>
      </c>
      <c r="BD2" s="5">
        <v>1E-3</v>
      </c>
      <c r="BE2" s="5">
        <v>1E-3</v>
      </c>
      <c r="BF2" s="5">
        <v>1E-3</v>
      </c>
      <c r="BG2" s="5">
        <v>1E-3</v>
      </c>
      <c r="BH2" s="5">
        <v>1E-3</v>
      </c>
      <c r="BI2" s="5">
        <v>1E-3</v>
      </c>
      <c r="BJ2" s="5">
        <v>1E-3</v>
      </c>
      <c r="BK2" s="5">
        <v>1E-3</v>
      </c>
      <c r="BL2" s="5">
        <v>1E-3</v>
      </c>
      <c r="BM2" s="5">
        <v>1E-3</v>
      </c>
      <c r="BN2" s="5">
        <v>1E-3</v>
      </c>
      <c r="BO2" s="5">
        <v>1E-3</v>
      </c>
      <c r="BP2" s="5">
        <v>1E-3</v>
      </c>
      <c r="BQ2" s="5">
        <v>1E-3</v>
      </c>
      <c r="BR2" s="5">
        <v>1E-3</v>
      </c>
      <c r="BS2" s="5">
        <v>1E-3</v>
      </c>
      <c r="BT2" s="5">
        <v>1E-3</v>
      </c>
      <c r="BU2" s="5">
        <v>1E-3</v>
      </c>
      <c r="BV2" s="5">
        <v>1E-3</v>
      </c>
      <c r="BW2" s="5">
        <v>1E-3</v>
      </c>
      <c r="BX2" s="5">
        <v>1E-3</v>
      </c>
      <c r="BY2" s="5">
        <v>1E-3</v>
      </c>
      <c r="BZ2" s="5">
        <v>36.200000000000003</v>
      </c>
      <c r="CA2" s="5">
        <v>44.85</v>
      </c>
      <c r="CB2" s="5">
        <v>53.5</v>
      </c>
      <c r="CC2" s="5">
        <v>60.45</v>
      </c>
      <c r="CD2" s="5">
        <v>67.400000000000006</v>
      </c>
      <c r="CE2" s="5">
        <v>67.95</v>
      </c>
      <c r="CF2" s="5">
        <v>68.5</v>
      </c>
      <c r="CG2" s="5">
        <v>66.75</v>
      </c>
      <c r="CH2" s="5">
        <v>65</v>
      </c>
      <c r="CI2" s="5">
        <v>59.65</v>
      </c>
      <c r="CJ2" s="5">
        <v>54.3</v>
      </c>
      <c r="CK2" s="5">
        <v>47.1</v>
      </c>
      <c r="CL2" s="5">
        <v>39.9</v>
      </c>
      <c r="CM2" s="5">
        <v>36.549999999999997</v>
      </c>
      <c r="CN2" s="5">
        <v>33.200000000000003</v>
      </c>
      <c r="CO2" s="5">
        <v>31.3</v>
      </c>
      <c r="CP2" s="5">
        <v>29.4</v>
      </c>
      <c r="CQ2" s="5">
        <v>29.6</v>
      </c>
      <c r="CR2" s="5">
        <v>29.8</v>
      </c>
      <c r="CS2" s="5">
        <v>28.5</v>
      </c>
      <c r="CT2" s="5">
        <v>27.2</v>
      </c>
      <c r="CU2" s="5">
        <v>25.6</v>
      </c>
      <c r="CV2" s="5">
        <v>24</v>
      </c>
      <c r="CW2" s="5">
        <v>20.100000000000001</v>
      </c>
      <c r="CX2" s="5">
        <v>16.2</v>
      </c>
      <c r="CY2" s="5">
        <v>15.15</v>
      </c>
      <c r="CZ2" s="5">
        <v>14.1</v>
      </c>
      <c r="DA2" s="5">
        <v>14</v>
      </c>
      <c r="DB2" s="5">
        <v>13.9</v>
      </c>
      <c r="DC2" s="5">
        <v>14.55</v>
      </c>
      <c r="DD2" s="5">
        <v>15.2</v>
      </c>
      <c r="DE2" s="5">
        <v>14.55</v>
      </c>
      <c r="DF2" s="5">
        <v>13.9</v>
      </c>
      <c r="DG2" s="5">
        <v>13.5</v>
      </c>
      <c r="DH2" s="5">
        <v>13.1</v>
      </c>
      <c r="DI2" s="5">
        <v>11.95</v>
      </c>
      <c r="DJ2" s="5">
        <v>10.8</v>
      </c>
      <c r="DK2" s="5">
        <v>10</v>
      </c>
      <c r="DL2" s="5">
        <v>9.1999999999999993</v>
      </c>
      <c r="DM2" s="5">
        <v>8.5500000000000007</v>
      </c>
      <c r="DN2" s="5">
        <v>7.9</v>
      </c>
      <c r="DO2" s="5">
        <v>7.6</v>
      </c>
      <c r="DP2" s="5">
        <v>7.3</v>
      </c>
      <c r="DQ2" s="5">
        <v>6.45</v>
      </c>
      <c r="DR2" s="5">
        <v>5.6</v>
      </c>
      <c r="DS2" s="5">
        <v>4.8499999999999996</v>
      </c>
      <c r="DT2" s="5">
        <v>4.0999999999999996</v>
      </c>
      <c r="DU2" s="5">
        <v>3.45</v>
      </c>
      <c r="DV2" s="5">
        <v>2.8</v>
      </c>
      <c r="DW2" s="5">
        <v>2.75</v>
      </c>
      <c r="DX2" s="5">
        <v>2.7</v>
      </c>
      <c r="DY2" s="5">
        <v>2.7</v>
      </c>
      <c r="DZ2" s="5">
        <v>2.7</v>
      </c>
      <c r="EA2" s="5">
        <v>2.65</v>
      </c>
      <c r="EB2" s="5">
        <v>2.6</v>
      </c>
      <c r="EC2" s="5">
        <v>3.1</v>
      </c>
      <c r="ED2" s="5">
        <v>3.6</v>
      </c>
      <c r="EE2" s="5">
        <v>4.8</v>
      </c>
      <c r="EF2" s="5">
        <v>6</v>
      </c>
      <c r="EG2" s="5">
        <v>5.95</v>
      </c>
      <c r="EH2" s="5">
        <v>5.9</v>
      </c>
      <c r="EI2" s="5">
        <v>7</v>
      </c>
      <c r="EJ2" s="5">
        <v>8.1</v>
      </c>
      <c r="EK2" s="5">
        <v>8.3000000000000007</v>
      </c>
      <c r="EL2" s="5">
        <v>8.5</v>
      </c>
      <c r="EM2" s="5">
        <v>9.1999999999999993</v>
      </c>
      <c r="EN2" s="5">
        <v>9.9</v>
      </c>
      <c r="EO2" s="5">
        <v>11.1</v>
      </c>
      <c r="EP2" s="5">
        <v>12.3</v>
      </c>
      <c r="EQ2" s="5">
        <v>15.6</v>
      </c>
      <c r="ER2" s="5">
        <v>18.7</v>
      </c>
      <c r="ES2" s="5">
        <v>22.6</v>
      </c>
      <c r="ET2" s="5">
        <v>22.7</v>
      </c>
      <c r="EU2" s="5">
        <v>24.4</v>
      </c>
      <c r="EV2" s="5">
        <v>21.9</v>
      </c>
      <c r="EW2" s="5">
        <v>19.3</v>
      </c>
      <c r="EX2" s="5">
        <v>16.2</v>
      </c>
      <c r="EY2" s="5">
        <v>15.9</v>
      </c>
      <c r="EZ2" s="5">
        <v>15.2</v>
      </c>
      <c r="FA2" s="5">
        <v>14.7</v>
      </c>
      <c r="FB2" s="5">
        <v>13.7</v>
      </c>
      <c r="FC2" s="5">
        <v>14.2</v>
      </c>
      <c r="FD2" s="5">
        <v>14.5</v>
      </c>
      <c r="FE2" s="5">
        <v>14.7</v>
      </c>
      <c r="FF2" s="5">
        <v>13.9</v>
      </c>
      <c r="FG2" s="5">
        <v>13.9</v>
      </c>
      <c r="FH2" s="5">
        <v>13.5</v>
      </c>
      <c r="FI2" s="5">
        <v>13</v>
      </c>
      <c r="FJ2" s="5">
        <v>11.5</v>
      </c>
      <c r="FK2" s="5">
        <v>11.1</v>
      </c>
      <c r="FL2" s="5">
        <v>10.3</v>
      </c>
      <c r="FM2" s="5">
        <v>9.9</v>
      </c>
      <c r="FN2" s="5">
        <v>8.4</v>
      </c>
      <c r="FO2" s="5">
        <v>8.5</v>
      </c>
      <c r="FP2" s="5">
        <v>7.88</v>
      </c>
      <c r="FQ2" s="5">
        <v>7.15</v>
      </c>
      <c r="FR2" s="5">
        <v>6.17</v>
      </c>
      <c r="FS2" s="5">
        <v>4.88</v>
      </c>
      <c r="FT2" s="5">
        <v>2.5</v>
      </c>
      <c r="FU2" s="5">
        <v>2.4900000000000002</v>
      </c>
      <c r="FV2" s="5">
        <v>2.17</v>
      </c>
      <c r="FW2" s="5">
        <v>2.11</v>
      </c>
      <c r="FX2" s="5">
        <v>1.89</v>
      </c>
      <c r="FY2" s="5">
        <v>1.86</v>
      </c>
      <c r="FZ2" s="5">
        <v>1.8</v>
      </c>
      <c r="GA2" s="5">
        <v>1.88</v>
      </c>
      <c r="GB2" s="5">
        <v>1.8</v>
      </c>
      <c r="GC2" s="5">
        <v>1.95</v>
      </c>
      <c r="GD2" s="5">
        <v>1.79</v>
      </c>
      <c r="GE2" s="5">
        <v>1.91</v>
      </c>
      <c r="GF2" s="5">
        <v>1.68</v>
      </c>
      <c r="GG2" s="5">
        <v>1.69</v>
      </c>
      <c r="GH2" s="5">
        <v>1.69</v>
      </c>
      <c r="GI2" s="5">
        <v>1.98</v>
      </c>
      <c r="GJ2" s="5">
        <v>1.92</v>
      </c>
      <c r="GK2" s="5">
        <v>2.13</v>
      </c>
      <c r="GL2" s="5">
        <v>1.99</v>
      </c>
      <c r="GM2" s="5">
        <v>1.71</v>
      </c>
      <c r="GN2" s="5">
        <v>0.22</v>
      </c>
      <c r="GO2" s="5">
        <v>0.37</v>
      </c>
      <c r="GP2" s="5">
        <v>0.33</v>
      </c>
      <c r="GQ2" s="5">
        <v>0.38</v>
      </c>
      <c r="GR2" s="5">
        <v>0.45</v>
      </c>
      <c r="GS2" s="5">
        <v>0.73</v>
      </c>
      <c r="GT2" s="5">
        <v>0.72</v>
      </c>
      <c r="GU2" s="5">
        <v>1.04</v>
      </c>
      <c r="GV2" s="5">
        <v>1.18</v>
      </c>
      <c r="GW2" s="5">
        <v>1.28</v>
      </c>
      <c r="GX2" s="5">
        <v>1.0900000000000001</v>
      </c>
      <c r="GY2" s="5">
        <v>1.26</v>
      </c>
      <c r="GZ2" s="5">
        <v>1.22</v>
      </c>
      <c r="HA2" s="5">
        <v>1.1200000000000001</v>
      </c>
      <c r="HB2" s="5">
        <v>1.18</v>
      </c>
      <c r="HC2" s="5">
        <v>1.54</v>
      </c>
      <c r="HD2" s="5">
        <v>1.69</v>
      </c>
      <c r="HE2" s="5">
        <v>1.7</v>
      </c>
      <c r="HF2" s="6">
        <v>1.7463930000000001</v>
      </c>
      <c r="HG2" s="6">
        <v>1.784214</v>
      </c>
      <c r="HH2" s="6">
        <v>1.797525</v>
      </c>
      <c r="HI2" s="6">
        <v>1.809034</v>
      </c>
      <c r="HJ2" s="6">
        <v>1.813369</v>
      </c>
      <c r="HK2" s="6">
        <v>1.816119</v>
      </c>
      <c r="HL2" s="6">
        <v>1.817599</v>
      </c>
      <c r="HM2" s="6">
        <v>1.8169960000000001</v>
      </c>
      <c r="HN2" s="6">
        <v>1.818873</v>
      </c>
      <c r="HO2" s="6">
        <v>1.8202240000000001</v>
      </c>
      <c r="HP2" s="6">
        <v>1.820462</v>
      </c>
      <c r="HQ2" s="6">
        <v>1.816683</v>
      </c>
      <c r="HR2" s="6">
        <v>1.8096479999999999</v>
      </c>
      <c r="HS2" s="6">
        <v>1.7982689999999999</v>
      </c>
      <c r="HT2" s="6">
        <v>1.790842</v>
      </c>
      <c r="HU2" s="6">
        <v>1.78359</v>
      </c>
      <c r="HV2" s="6">
        <v>1.774141</v>
      </c>
      <c r="HW2" s="6">
        <v>1.7672840000000001</v>
      </c>
      <c r="HX2" s="6">
        <v>1.7633939999999999</v>
      </c>
      <c r="HY2" s="6">
        <v>1.761174</v>
      </c>
      <c r="HZ2" s="6">
        <v>1.759614</v>
      </c>
      <c r="IA2" s="6">
        <v>1.7583899999999999</v>
      </c>
      <c r="IB2" s="6">
        <v>1.757393</v>
      </c>
      <c r="IC2" s="6">
        <v>1.756232</v>
      </c>
      <c r="ID2" s="6">
        <v>1.754842</v>
      </c>
      <c r="IE2" s="6">
        <v>1.7540770000000001</v>
      </c>
      <c r="IF2" s="6">
        <v>1.755198</v>
      </c>
      <c r="IG2" s="6">
        <v>1.7562450000000001</v>
      </c>
      <c r="IH2" s="6">
        <v>1.7571909999999999</v>
      </c>
      <c r="II2" s="6">
        <v>1.758213</v>
      </c>
      <c r="IJ2" s="6">
        <v>1.759779</v>
      </c>
      <c r="IK2" s="6">
        <v>1.761361</v>
      </c>
      <c r="IL2" s="6">
        <v>1.7628239999999999</v>
      </c>
      <c r="IM2" s="6">
        <v>1.764329</v>
      </c>
      <c r="IN2" s="6">
        <v>1.7662070000000001</v>
      </c>
      <c r="IO2" s="6">
        <v>1.7679659999999999</v>
      </c>
      <c r="IP2" s="6">
        <v>1.769603</v>
      </c>
      <c r="IQ2" s="6">
        <v>1.77128</v>
      </c>
      <c r="IR2" s="6">
        <v>1.7733129999999999</v>
      </c>
      <c r="IS2" s="6">
        <v>1.7751760000000001</v>
      </c>
      <c r="IT2" s="6">
        <v>1.7768900000000001</v>
      </c>
      <c r="IU2" s="6">
        <v>1.778688</v>
      </c>
      <c r="IV2" s="6">
        <v>1.780937</v>
      </c>
      <c r="IW2" s="6">
        <v>1.7831630000000001</v>
      </c>
      <c r="IX2" s="6">
        <v>1.7853730000000001</v>
      </c>
      <c r="IY2" s="6">
        <v>1.787682</v>
      </c>
      <c r="IZ2" s="6">
        <v>1.790295</v>
      </c>
      <c r="JA2" s="6">
        <v>1.79277</v>
      </c>
      <c r="JB2" s="6">
        <v>1.795356</v>
      </c>
      <c r="JC2" s="6">
        <v>1.798006</v>
      </c>
      <c r="JD2" s="6">
        <v>1.800921</v>
      </c>
      <c r="JE2" s="6">
        <v>1.803647</v>
      </c>
      <c r="JF2" s="6">
        <v>1.8064659999999999</v>
      </c>
      <c r="JG2" s="6">
        <v>1.809328</v>
      </c>
      <c r="JH2" s="6">
        <v>1.812451</v>
      </c>
      <c r="JI2" s="6">
        <v>1.8153950000000001</v>
      </c>
      <c r="JJ2" s="6">
        <v>1.818422</v>
      </c>
      <c r="JK2" s="6">
        <v>1.8214790000000001</v>
      </c>
      <c r="JL2" s="6">
        <v>1.824765</v>
      </c>
      <c r="JM2" s="6">
        <v>1.827839</v>
      </c>
      <c r="JN2" s="6">
        <v>1.8309880000000001</v>
      </c>
      <c r="JO2" s="6">
        <v>1.8341529999999999</v>
      </c>
      <c r="JP2" s="6">
        <v>1.8375440000000001</v>
      </c>
      <c r="JQ2" s="6">
        <v>1.840711</v>
      </c>
      <c r="JR2" s="6">
        <v>1.843955</v>
      </c>
      <c r="JS2" s="6">
        <v>1.8471979999999999</v>
      </c>
      <c r="JT2" s="6">
        <v>1.850646</v>
      </c>
      <c r="JU2" s="6">
        <v>1.8538300000000001</v>
      </c>
      <c r="JV2" s="6">
        <v>1.8570800000000001</v>
      </c>
      <c r="JW2" s="6">
        <v>1.860328</v>
      </c>
      <c r="JX2" s="6">
        <v>1.8637999999999999</v>
      </c>
      <c r="JY2" s="6">
        <v>1.8670370000000001</v>
      </c>
      <c r="JZ2" s="6">
        <v>1.8703380000000001</v>
      </c>
      <c r="KA2" s="6">
        <v>1.8736349999999999</v>
      </c>
      <c r="KB2" s="6">
        <v>1.877151</v>
      </c>
      <c r="KC2" s="6">
        <v>1.880428</v>
      </c>
      <c r="KD2" s="6">
        <v>1.8837660000000001</v>
      </c>
      <c r="KE2" s="6">
        <v>1.8871</v>
      </c>
      <c r="KF2" s="6">
        <v>1.8906480000000001</v>
      </c>
      <c r="KG2" s="6">
        <v>1.8939569999999999</v>
      </c>
      <c r="KH2" s="6">
        <v>1.8973279999999999</v>
      </c>
      <c r="KI2" s="6">
        <v>1.900684</v>
      </c>
      <c r="KJ2" s="6">
        <v>1.9042539999999999</v>
      </c>
      <c r="KK2" s="6">
        <v>1.907586</v>
      </c>
      <c r="KL2" s="6">
        <v>1.910976</v>
      </c>
      <c r="KM2" s="6">
        <v>1.9143509999999999</v>
      </c>
      <c r="KN2" s="6">
        <v>1.9179390000000001</v>
      </c>
      <c r="KO2" s="6">
        <v>1.9212849999999999</v>
      </c>
      <c r="KP2" s="6">
        <v>1.92469</v>
      </c>
      <c r="KQ2" s="6">
        <v>1.9280790000000001</v>
      </c>
      <c r="KR2" s="6">
        <v>1.9316800000000001</v>
      </c>
      <c r="KS2" s="6">
        <v>1.9350320000000001</v>
      </c>
      <c r="KT2" s="6">
        <v>1.938447</v>
      </c>
      <c r="KU2" s="6">
        <v>1.9418409999999999</v>
      </c>
      <c r="KV2" s="6">
        <v>1.945452</v>
      </c>
      <c r="KW2" s="6">
        <v>1.948812</v>
      </c>
      <c r="KX2" s="6">
        <v>1.9522360000000001</v>
      </c>
      <c r="KY2" s="6">
        <v>1.95563</v>
      </c>
      <c r="KZ2" s="6">
        <v>1.9592430000000001</v>
      </c>
      <c r="LA2" s="6">
        <v>1.962609</v>
      </c>
      <c r="LB2" s="6">
        <v>1.966029</v>
      </c>
      <c r="LC2" s="6">
        <v>1.969425</v>
      </c>
      <c r="LD2" s="6">
        <v>1.973042</v>
      </c>
      <c r="LE2" s="6">
        <v>1.9764200000000001</v>
      </c>
      <c r="LF2" s="6">
        <v>1.97986</v>
      </c>
      <c r="LG2" s="6">
        <v>1.98275</v>
      </c>
      <c r="LH2" s="6">
        <v>1.9860120000000001</v>
      </c>
      <c r="LI2" s="6">
        <v>1.988874</v>
      </c>
      <c r="LJ2" s="6">
        <v>1.9921800000000001</v>
      </c>
      <c r="LK2" s="6">
        <v>1.9949209999999999</v>
      </c>
      <c r="LL2" s="6">
        <v>1.9980690000000001</v>
      </c>
      <c r="LM2" s="6">
        <v>2.0009190000000001</v>
      </c>
      <c r="LN2" s="6">
        <v>2.0042</v>
      </c>
      <c r="LO2" s="6">
        <v>2.0068990000000002</v>
      </c>
      <c r="LP2" s="6">
        <v>2.0100189999999998</v>
      </c>
      <c r="LQ2" s="6">
        <v>2.0128309999999998</v>
      </c>
      <c r="LR2" s="6">
        <v>2.0160870000000002</v>
      </c>
      <c r="LS2" s="6">
        <v>2.0187900000000001</v>
      </c>
      <c r="LT2" s="6">
        <v>2.021909</v>
      </c>
      <c r="LU2" s="6">
        <v>2.0247199999999999</v>
      </c>
      <c r="LV2" s="6">
        <v>2.0279720000000001</v>
      </c>
      <c r="LW2" s="6">
        <v>2.0306609999999998</v>
      </c>
      <c r="LX2" s="6">
        <v>2.0337580000000002</v>
      </c>
      <c r="LY2" s="6">
        <v>2.0365479999999998</v>
      </c>
      <c r="LZ2" s="6">
        <v>2.0397829999999999</v>
      </c>
      <c r="MA2" s="6">
        <v>2.0424479999999998</v>
      </c>
      <c r="MB2" s="6">
        <v>2.0455320000000001</v>
      </c>
      <c r="MC2" s="6">
        <v>2.0483030000000002</v>
      </c>
      <c r="MD2" s="6">
        <v>2.0515210000000002</v>
      </c>
      <c r="ME2" s="6">
        <v>2.0541879999999999</v>
      </c>
      <c r="MF2" s="6">
        <v>2.0572650000000001</v>
      </c>
      <c r="MG2" s="6">
        <v>2.0600320000000001</v>
      </c>
      <c r="MH2" s="6">
        <v>2.063253</v>
      </c>
      <c r="MI2" s="6">
        <v>2.0659290000000001</v>
      </c>
      <c r="MJ2" s="6">
        <v>2.069016</v>
      </c>
      <c r="MK2" s="6">
        <v>2.0717949999999998</v>
      </c>
      <c r="ML2" s="6">
        <v>2.0750139999999999</v>
      </c>
      <c r="MM2" s="6">
        <v>2.0776750000000002</v>
      </c>
      <c r="MN2" s="6">
        <v>2.080746</v>
      </c>
      <c r="MO2" s="6">
        <v>2.0835110000000001</v>
      </c>
      <c r="MP2" s="6">
        <v>2.0867279999999999</v>
      </c>
      <c r="MQ2" s="6">
        <v>2.0893980000000001</v>
      </c>
      <c r="MR2" s="6">
        <v>2.092476</v>
      </c>
      <c r="MS2" s="6">
        <v>2.0952419999999998</v>
      </c>
      <c r="MT2" s="6">
        <v>2.098455</v>
      </c>
      <c r="MU2" s="2" t="s">
        <v>372</v>
      </c>
      <c r="MV2" s="2" t="s">
        <v>334</v>
      </c>
      <c r="MW2" s="2" t="s">
        <v>332</v>
      </c>
      <c r="MX2" s="2" t="s">
        <v>332</v>
      </c>
      <c r="MY2" s="2" t="s">
        <v>469</v>
      </c>
      <c r="MZ2" s="2" t="s">
        <v>955</v>
      </c>
      <c r="NA2" s="2" t="s">
        <v>332</v>
      </c>
      <c r="NB2" s="2" t="s">
        <v>369</v>
      </c>
      <c r="NC2" s="4" t="s">
        <v>464</v>
      </c>
      <c r="ND2" s="2" t="s">
        <v>337</v>
      </c>
      <c r="NE2" s="2" t="s">
        <v>373</v>
      </c>
      <c r="NF2" s="4" t="s">
        <v>970</v>
      </c>
    </row>
    <row r="3" spans="1:370" x14ac:dyDescent="0.35">
      <c r="A3" s="2" t="s">
        <v>330</v>
      </c>
      <c r="B3" s="2" t="s">
        <v>465</v>
      </c>
      <c r="C3" s="4" t="s">
        <v>969</v>
      </c>
      <c r="D3" s="2" t="s">
        <v>345</v>
      </c>
      <c r="E3" s="2" t="s">
        <v>346</v>
      </c>
      <c r="F3" s="2" t="s">
        <v>333</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c r="AG3" s="5">
        <v>0</v>
      </c>
      <c r="AH3" s="5">
        <v>0</v>
      </c>
      <c r="AI3" s="5">
        <v>64761.59</v>
      </c>
      <c r="AJ3" s="5">
        <v>67638.73</v>
      </c>
      <c r="AK3" s="5">
        <v>70091.009999999995</v>
      </c>
      <c r="AL3" s="5">
        <v>72610.320000000007</v>
      </c>
      <c r="AM3" s="5">
        <v>75025.47</v>
      </c>
      <c r="AN3" s="5">
        <v>78545.08</v>
      </c>
      <c r="AO3" s="5">
        <v>81974.97</v>
      </c>
      <c r="AP3" s="5">
        <v>87375.55</v>
      </c>
      <c r="AQ3" s="5">
        <v>88820.3</v>
      </c>
      <c r="AR3" s="5">
        <v>93446.43</v>
      </c>
      <c r="AS3" s="5">
        <v>98690.26</v>
      </c>
      <c r="AT3" s="5">
        <v>103494.8</v>
      </c>
      <c r="AU3" s="5">
        <v>108127.1</v>
      </c>
      <c r="AV3" s="5">
        <v>113141</v>
      </c>
      <c r="AW3" s="5">
        <v>118131.1</v>
      </c>
      <c r="AX3" s="5">
        <v>122827.4</v>
      </c>
      <c r="AY3" s="5">
        <v>133258.29999999999</v>
      </c>
      <c r="AZ3" s="5">
        <v>139291</v>
      </c>
      <c r="BA3" s="5">
        <v>145310.39999999999</v>
      </c>
      <c r="BB3" s="5">
        <v>150762.5</v>
      </c>
      <c r="BC3" s="5">
        <v>156486.9</v>
      </c>
      <c r="BD3" s="5">
        <v>162450.5</v>
      </c>
      <c r="BE3" s="5">
        <v>169618.6</v>
      </c>
      <c r="BF3" s="5">
        <v>177527.2</v>
      </c>
      <c r="BG3" s="5">
        <v>183769.3</v>
      </c>
      <c r="BH3" s="5">
        <v>192567.8</v>
      </c>
      <c r="BI3" s="5">
        <v>200615.5</v>
      </c>
      <c r="BJ3" s="5">
        <v>209439.8</v>
      </c>
      <c r="BK3" s="5">
        <v>216611</v>
      </c>
      <c r="BL3" s="5">
        <v>225716</v>
      </c>
      <c r="BM3" s="5">
        <v>235970</v>
      </c>
      <c r="BN3" s="5">
        <v>246373</v>
      </c>
      <c r="BO3" s="5">
        <v>255791</v>
      </c>
      <c r="BP3" s="5">
        <v>269794</v>
      </c>
      <c r="BQ3" s="5">
        <v>285703</v>
      </c>
      <c r="BR3" s="5">
        <v>297630</v>
      </c>
      <c r="BS3" s="5">
        <v>307440</v>
      </c>
      <c r="BT3" s="5">
        <v>318905</v>
      </c>
      <c r="BU3" s="5">
        <v>331089</v>
      </c>
      <c r="BV3" s="5">
        <v>342452</v>
      </c>
      <c r="BW3" s="5">
        <v>351756</v>
      </c>
      <c r="BX3" s="5">
        <v>366288</v>
      </c>
      <c r="BY3" s="5">
        <v>376714</v>
      </c>
      <c r="BZ3" s="5">
        <v>386248</v>
      </c>
      <c r="CA3" s="5">
        <v>392051</v>
      </c>
      <c r="CB3" s="5">
        <v>402389</v>
      </c>
      <c r="CC3" s="5">
        <v>409627</v>
      </c>
      <c r="CD3" s="5">
        <v>413615</v>
      </c>
      <c r="CE3" s="5">
        <v>415419</v>
      </c>
      <c r="CF3" s="5">
        <v>420035</v>
      </c>
      <c r="CG3" s="5">
        <v>427788</v>
      </c>
      <c r="CH3" s="5">
        <v>430722</v>
      </c>
      <c r="CI3" s="5">
        <v>431530</v>
      </c>
      <c r="CJ3" s="5">
        <v>435635</v>
      </c>
      <c r="CK3" s="5">
        <v>441328</v>
      </c>
      <c r="CL3" s="5">
        <v>447646</v>
      </c>
      <c r="CM3" s="5">
        <v>452748</v>
      </c>
      <c r="CN3" s="5">
        <v>457911</v>
      </c>
      <c r="CO3" s="5">
        <v>464101</v>
      </c>
      <c r="CP3" s="5">
        <v>471362</v>
      </c>
      <c r="CQ3" s="5">
        <v>475489</v>
      </c>
      <c r="CR3" s="5">
        <v>481275</v>
      </c>
      <c r="CS3" s="5">
        <v>488139</v>
      </c>
      <c r="CT3" s="5">
        <v>493365</v>
      </c>
      <c r="CU3" s="5">
        <v>495738</v>
      </c>
      <c r="CV3" s="5">
        <v>503790</v>
      </c>
      <c r="CW3" s="5">
        <v>510436</v>
      </c>
      <c r="CX3" s="5">
        <v>514960</v>
      </c>
      <c r="CY3" s="5">
        <v>518156</v>
      </c>
      <c r="CZ3" s="5">
        <v>528534</v>
      </c>
      <c r="DA3" s="5">
        <v>538689</v>
      </c>
      <c r="DB3" s="5">
        <v>547859</v>
      </c>
      <c r="DC3" s="5">
        <v>561587</v>
      </c>
      <c r="DD3" s="5">
        <v>571995</v>
      </c>
      <c r="DE3" s="5">
        <v>584273</v>
      </c>
      <c r="DF3" s="5">
        <v>594941</v>
      </c>
      <c r="DG3" s="5">
        <v>607994</v>
      </c>
      <c r="DH3" s="5">
        <v>620553</v>
      </c>
      <c r="DI3" s="5">
        <v>636829</v>
      </c>
      <c r="DJ3" s="5">
        <v>655674</v>
      </c>
      <c r="DK3" s="5">
        <v>667552</v>
      </c>
      <c r="DL3" s="5">
        <v>688202</v>
      </c>
      <c r="DM3" s="5">
        <v>703014</v>
      </c>
      <c r="DN3" s="5">
        <v>715604</v>
      </c>
      <c r="DO3" s="5">
        <v>729342</v>
      </c>
      <c r="DP3" s="5">
        <v>747987</v>
      </c>
      <c r="DQ3" s="5">
        <v>769137</v>
      </c>
      <c r="DR3" s="5">
        <v>790305</v>
      </c>
      <c r="DS3" s="5">
        <v>809928</v>
      </c>
      <c r="DT3" s="5">
        <v>834201</v>
      </c>
      <c r="DU3" s="5">
        <v>865435</v>
      </c>
      <c r="DV3" s="5">
        <v>890807</v>
      </c>
      <c r="DW3" s="5">
        <v>910822</v>
      </c>
      <c r="DX3" s="5">
        <v>939241</v>
      </c>
      <c r="DY3" s="5">
        <v>971319</v>
      </c>
      <c r="DZ3" s="5">
        <v>1003798</v>
      </c>
      <c r="EA3" s="5">
        <v>1032893</v>
      </c>
      <c r="EB3" s="5">
        <v>1065242</v>
      </c>
      <c r="EC3" s="5">
        <v>1099554</v>
      </c>
      <c r="ED3" s="5">
        <v>1128681</v>
      </c>
      <c r="EE3" s="5">
        <v>1146523</v>
      </c>
      <c r="EF3" s="5">
        <v>1175403</v>
      </c>
      <c r="EG3" s="5">
        <v>1199192</v>
      </c>
      <c r="EH3" s="5">
        <v>1222723</v>
      </c>
      <c r="EI3" s="5">
        <v>1243570</v>
      </c>
      <c r="EJ3" s="5">
        <v>1276132</v>
      </c>
      <c r="EK3" s="5">
        <v>1317180</v>
      </c>
      <c r="EL3" s="5">
        <v>1346853</v>
      </c>
      <c r="EM3" s="5">
        <v>1372001</v>
      </c>
      <c r="EN3" s="5">
        <v>1406912</v>
      </c>
      <c r="EO3" s="5">
        <v>1441224</v>
      </c>
      <c r="EP3" s="5">
        <v>1461726</v>
      </c>
      <c r="EQ3" s="5">
        <v>1483670</v>
      </c>
      <c r="ER3" s="5">
        <v>1502996</v>
      </c>
      <c r="ES3" s="5">
        <v>1515434</v>
      </c>
      <c r="ET3" s="5">
        <v>1516691</v>
      </c>
      <c r="EU3" s="5">
        <v>1514202</v>
      </c>
      <c r="EV3" s="5">
        <v>1512964</v>
      </c>
      <c r="EW3" s="5">
        <v>1513803</v>
      </c>
      <c r="EX3" s="5">
        <v>1517589</v>
      </c>
      <c r="EY3" s="5">
        <v>1528845</v>
      </c>
      <c r="EZ3" s="5">
        <v>1524838</v>
      </c>
      <c r="FA3" s="5">
        <v>1529150</v>
      </c>
      <c r="FB3" s="5">
        <v>1525911</v>
      </c>
      <c r="FC3" s="5">
        <v>1524719</v>
      </c>
      <c r="FD3" s="5">
        <v>1528931</v>
      </c>
      <c r="FE3" s="5">
        <v>1531162</v>
      </c>
      <c r="FF3" s="5">
        <v>1533793</v>
      </c>
      <c r="FG3" s="5">
        <v>1532024</v>
      </c>
      <c r="FH3" s="5">
        <v>1543909</v>
      </c>
      <c r="FI3" s="5">
        <v>1552045</v>
      </c>
      <c r="FJ3" s="5">
        <v>1555841</v>
      </c>
      <c r="FK3" s="5">
        <v>1567829</v>
      </c>
      <c r="FL3" s="5">
        <v>1574108</v>
      </c>
      <c r="FM3" s="5">
        <v>1586260</v>
      </c>
      <c r="FN3" s="5">
        <v>1596106</v>
      </c>
      <c r="FO3" s="5">
        <v>1600626</v>
      </c>
      <c r="FP3" s="5">
        <v>1610589</v>
      </c>
      <c r="FQ3" s="5">
        <v>1624951</v>
      </c>
      <c r="FR3" s="5">
        <v>1641938</v>
      </c>
      <c r="FS3" s="5">
        <v>1649383</v>
      </c>
      <c r="FT3" s="5">
        <v>1660855</v>
      </c>
      <c r="FU3" s="5">
        <v>1675207</v>
      </c>
      <c r="FV3" s="5">
        <v>1685986</v>
      </c>
      <c r="FW3" s="5">
        <v>1701053</v>
      </c>
      <c r="FX3" s="5">
        <v>1721660</v>
      </c>
      <c r="FY3" s="5">
        <v>1739143</v>
      </c>
      <c r="FZ3" s="5">
        <v>1751607</v>
      </c>
      <c r="GA3" s="5">
        <v>1773709</v>
      </c>
      <c r="GB3" s="5">
        <v>1781329</v>
      </c>
      <c r="GC3" s="5">
        <v>1799927</v>
      </c>
      <c r="GD3" s="5">
        <v>1812901</v>
      </c>
      <c r="GE3" s="5">
        <v>1818355</v>
      </c>
      <c r="GF3" s="5">
        <v>1831264</v>
      </c>
      <c r="GG3" s="5">
        <v>1851239</v>
      </c>
      <c r="GH3" s="5">
        <v>1865855</v>
      </c>
      <c r="GI3" s="5">
        <v>1848327</v>
      </c>
      <c r="GJ3" s="5">
        <v>1873490</v>
      </c>
      <c r="GK3" s="5">
        <v>1893215</v>
      </c>
      <c r="GL3" s="5">
        <v>1910658</v>
      </c>
      <c r="GM3" s="5">
        <v>1915251</v>
      </c>
      <c r="GN3" s="5">
        <v>1913499</v>
      </c>
      <c r="GO3" s="5">
        <v>1932687</v>
      </c>
      <c r="GP3" s="5">
        <v>1950608</v>
      </c>
      <c r="GQ3" s="5">
        <v>1961737</v>
      </c>
      <c r="GR3" s="5">
        <v>1989263</v>
      </c>
      <c r="GS3" s="5">
        <v>2002133</v>
      </c>
      <c r="GT3" s="5">
        <v>2001814</v>
      </c>
      <c r="GU3" s="5">
        <v>2019506</v>
      </c>
      <c r="GV3" s="5">
        <v>2037978</v>
      </c>
      <c r="GW3" s="5">
        <v>2062121</v>
      </c>
      <c r="GX3" s="5">
        <v>2077011</v>
      </c>
      <c r="GY3" s="5">
        <v>2081928</v>
      </c>
      <c r="GZ3" s="5">
        <v>2090036</v>
      </c>
      <c r="HA3" s="5">
        <v>2117180</v>
      </c>
      <c r="HB3" s="5">
        <v>2117452</v>
      </c>
      <c r="HC3" s="5">
        <v>2127290</v>
      </c>
      <c r="HD3" s="5">
        <v>2138212</v>
      </c>
      <c r="HE3" s="5">
        <v>2156961</v>
      </c>
      <c r="HF3" s="6">
        <v>2178342</v>
      </c>
      <c r="HG3" s="6">
        <v>2204166</v>
      </c>
      <c r="HH3" s="6">
        <v>2220027</v>
      </c>
      <c r="HI3" s="6">
        <v>2239353</v>
      </c>
      <c r="HJ3" s="6">
        <v>2260036</v>
      </c>
      <c r="HK3" s="6">
        <v>2281944</v>
      </c>
      <c r="HL3" s="6">
        <v>2304880</v>
      </c>
      <c r="HM3" s="6">
        <v>2328195</v>
      </c>
      <c r="HN3" s="6">
        <v>2351317</v>
      </c>
      <c r="HO3" s="6">
        <v>2374451</v>
      </c>
      <c r="HP3" s="6">
        <v>2397886</v>
      </c>
      <c r="HQ3" s="6">
        <v>2422010</v>
      </c>
      <c r="HR3" s="6">
        <v>2446894</v>
      </c>
      <c r="HS3" s="6">
        <v>2472476</v>
      </c>
      <c r="HT3" s="6">
        <v>2498685</v>
      </c>
      <c r="HU3" s="6">
        <v>2525553</v>
      </c>
      <c r="HV3" s="6">
        <v>2553163</v>
      </c>
      <c r="HW3" s="6">
        <v>2581601</v>
      </c>
      <c r="HX3" s="6">
        <v>2610791</v>
      </c>
      <c r="HY3" s="6">
        <v>2640770</v>
      </c>
      <c r="HZ3" s="6">
        <v>2671465</v>
      </c>
      <c r="IA3" s="6">
        <v>2702893</v>
      </c>
      <c r="IB3" s="6">
        <v>2734964</v>
      </c>
      <c r="IC3" s="6">
        <v>2767595</v>
      </c>
      <c r="ID3" s="6">
        <v>2800649</v>
      </c>
      <c r="IE3" s="6">
        <v>2834093</v>
      </c>
      <c r="IF3" s="6">
        <v>2867798</v>
      </c>
      <c r="IG3" s="6">
        <v>2901650</v>
      </c>
      <c r="IH3" s="6">
        <v>2935533</v>
      </c>
      <c r="II3" s="6">
        <v>2969464</v>
      </c>
      <c r="IJ3" s="6">
        <v>3003360</v>
      </c>
      <c r="IK3" s="6">
        <v>3037159</v>
      </c>
      <c r="IL3" s="6">
        <v>3070795</v>
      </c>
      <c r="IM3" s="6">
        <v>3104337</v>
      </c>
      <c r="IN3" s="6">
        <v>3137746</v>
      </c>
      <c r="IO3" s="6">
        <v>3170999</v>
      </c>
      <c r="IP3" s="6">
        <v>3204058</v>
      </c>
      <c r="IQ3" s="6">
        <v>3237016</v>
      </c>
      <c r="IR3" s="6">
        <v>3269851</v>
      </c>
      <c r="IS3" s="6">
        <v>3302543</v>
      </c>
      <c r="IT3" s="6">
        <v>3335056</v>
      </c>
      <c r="IU3" s="6">
        <v>3366632</v>
      </c>
      <c r="IV3" s="6">
        <v>3397367</v>
      </c>
      <c r="IW3" s="6">
        <v>3427348</v>
      </c>
      <c r="IX3" s="6">
        <v>3456639</v>
      </c>
      <c r="IY3" s="6">
        <v>3485321</v>
      </c>
      <c r="IZ3" s="6">
        <v>3513454</v>
      </c>
      <c r="JA3" s="6">
        <v>3541098</v>
      </c>
      <c r="JB3" s="6">
        <v>3568299</v>
      </c>
      <c r="JC3" s="6">
        <v>3595101</v>
      </c>
      <c r="JD3" s="6">
        <v>3621544</v>
      </c>
      <c r="JE3" s="6">
        <v>3647663</v>
      </c>
      <c r="JF3" s="6">
        <v>3673491</v>
      </c>
      <c r="JG3" s="6">
        <v>3699059</v>
      </c>
      <c r="JH3" s="6">
        <v>3724395</v>
      </c>
      <c r="JI3" s="6">
        <v>3749530</v>
      </c>
      <c r="JJ3" s="6">
        <v>3774490</v>
      </c>
      <c r="JK3" s="6">
        <v>3799294</v>
      </c>
      <c r="JL3" s="6">
        <v>3823964</v>
      </c>
      <c r="JM3" s="6">
        <v>3848518</v>
      </c>
      <c r="JN3" s="6">
        <v>3872971</v>
      </c>
      <c r="JO3" s="6">
        <v>3897341</v>
      </c>
      <c r="JP3" s="6">
        <v>3921641</v>
      </c>
      <c r="JQ3" s="6">
        <v>3945885</v>
      </c>
      <c r="JR3" s="6">
        <v>3970085</v>
      </c>
      <c r="JS3" s="6">
        <v>3994254</v>
      </c>
      <c r="JT3" s="6">
        <v>4018399</v>
      </c>
      <c r="JU3" s="6">
        <v>4042522</v>
      </c>
      <c r="JV3" s="6">
        <v>4066631</v>
      </c>
      <c r="JW3" s="6">
        <v>4090734</v>
      </c>
      <c r="JX3" s="6">
        <v>4114840</v>
      </c>
      <c r="JY3" s="6">
        <v>4138956</v>
      </c>
      <c r="JZ3" s="6">
        <v>4163089</v>
      </c>
      <c r="KA3" s="6">
        <v>4187247</v>
      </c>
      <c r="KB3" s="6">
        <v>4211435</v>
      </c>
      <c r="KC3" s="6">
        <v>4235661</v>
      </c>
      <c r="KD3" s="6">
        <v>4259929</v>
      </c>
      <c r="KE3" s="6">
        <v>4284246</v>
      </c>
      <c r="KF3" s="6">
        <v>4308616</v>
      </c>
      <c r="KG3" s="6">
        <v>4333045</v>
      </c>
      <c r="KH3" s="6">
        <v>4357536</v>
      </c>
      <c r="KI3" s="6">
        <v>4382095</v>
      </c>
      <c r="KJ3" s="6">
        <v>4406724</v>
      </c>
      <c r="KK3" s="6">
        <v>4431429</v>
      </c>
      <c r="KL3" s="6">
        <v>4456214</v>
      </c>
      <c r="KM3" s="6">
        <v>4481082</v>
      </c>
      <c r="KN3" s="6">
        <v>4506037</v>
      </c>
      <c r="KO3" s="6">
        <v>4531081</v>
      </c>
      <c r="KP3" s="6">
        <v>4556219</v>
      </c>
      <c r="KQ3" s="6">
        <v>4581453</v>
      </c>
      <c r="KR3" s="6">
        <v>4606787</v>
      </c>
      <c r="KS3" s="6">
        <v>4632223</v>
      </c>
      <c r="KT3" s="6">
        <v>4657765</v>
      </c>
      <c r="KU3" s="6">
        <v>4683414</v>
      </c>
      <c r="KV3" s="6">
        <v>4709175</v>
      </c>
      <c r="KW3" s="6">
        <v>4735050</v>
      </c>
      <c r="KX3" s="6">
        <v>4761040</v>
      </c>
      <c r="KY3" s="6">
        <v>4787150</v>
      </c>
      <c r="KZ3" s="6">
        <v>4813380</v>
      </c>
      <c r="LA3" s="6">
        <v>4839735</v>
      </c>
      <c r="LB3" s="6">
        <v>4866215</v>
      </c>
      <c r="LC3" s="6">
        <v>4892824</v>
      </c>
      <c r="LD3" s="6">
        <v>4919563</v>
      </c>
      <c r="LE3" s="6">
        <v>4946438</v>
      </c>
      <c r="LF3" s="6">
        <v>4973451</v>
      </c>
      <c r="LG3" s="6">
        <v>5000604</v>
      </c>
      <c r="LH3" s="6">
        <v>5027896</v>
      </c>
      <c r="LI3" s="6">
        <v>5055304</v>
      </c>
      <c r="LJ3" s="6">
        <v>5082826</v>
      </c>
      <c r="LK3" s="6">
        <v>5110460</v>
      </c>
      <c r="LL3" s="6">
        <v>5138204</v>
      </c>
      <c r="LM3" s="6">
        <v>5166061</v>
      </c>
      <c r="LN3" s="6">
        <v>5194033</v>
      </c>
      <c r="LO3" s="6">
        <v>5222113</v>
      </c>
      <c r="LP3" s="6">
        <v>5250304</v>
      </c>
      <c r="LQ3" s="6">
        <v>5278606</v>
      </c>
      <c r="LR3" s="6">
        <v>5307022</v>
      </c>
      <c r="LS3" s="6">
        <v>5335554</v>
      </c>
      <c r="LT3" s="6">
        <v>5364203</v>
      </c>
      <c r="LU3" s="6">
        <v>5392973</v>
      </c>
      <c r="LV3" s="6">
        <v>5421863</v>
      </c>
      <c r="LW3" s="6">
        <v>5450874</v>
      </c>
      <c r="LX3" s="6">
        <v>5480006</v>
      </c>
      <c r="LY3" s="6">
        <v>5509261</v>
      </c>
      <c r="LZ3" s="6">
        <v>5538642</v>
      </c>
      <c r="MA3" s="6">
        <v>5568145</v>
      </c>
      <c r="MB3" s="6">
        <v>5597775</v>
      </c>
      <c r="MC3" s="6">
        <v>5627531</v>
      </c>
      <c r="MD3" s="6">
        <v>5657416</v>
      </c>
      <c r="ME3" s="6">
        <v>5687432</v>
      </c>
      <c r="MF3" s="6">
        <v>5717581</v>
      </c>
      <c r="MG3" s="6">
        <v>5747865</v>
      </c>
      <c r="MH3" s="6">
        <v>5778285</v>
      </c>
      <c r="MI3" s="6">
        <v>5808850</v>
      </c>
      <c r="MJ3" s="6">
        <v>5839559</v>
      </c>
      <c r="MK3" s="6">
        <v>5870416</v>
      </c>
      <c r="ML3" s="6">
        <v>5901423</v>
      </c>
      <c r="MM3" s="6">
        <v>5932579</v>
      </c>
      <c r="MN3" s="6">
        <v>5963887</v>
      </c>
      <c r="MO3" s="6">
        <v>5995349</v>
      </c>
      <c r="MP3" s="6">
        <v>6026967</v>
      </c>
      <c r="MQ3" s="6">
        <v>6058747</v>
      </c>
      <c r="MR3" s="6">
        <v>6090691</v>
      </c>
      <c r="MS3" s="6">
        <v>6122801</v>
      </c>
      <c r="MT3" s="6">
        <v>6155078</v>
      </c>
      <c r="MU3" s="2" t="s">
        <v>339</v>
      </c>
      <c r="MV3" s="2" t="s">
        <v>334</v>
      </c>
      <c r="MW3" s="2" t="s">
        <v>332</v>
      </c>
      <c r="MX3" s="2" t="s">
        <v>332</v>
      </c>
      <c r="MY3" s="2" t="s">
        <v>469</v>
      </c>
      <c r="MZ3" s="2" t="s">
        <v>955</v>
      </c>
      <c r="NA3" s="2" t="s">
        <v>332</v>
      </c>
      <c r="NB3" s="2" t="s">
        <v>466</v>
      </c>
      <c r="NC3" s="2" t="s">
        <v>467</v>
      </c>
      <c r="ND3" s="2" t="s">
        <v>337</v>
      </c>
      <c r="NE3" s="2" t="s">
        <v>468</v>
      </c>
      <c r="NF3" s="4" t="s">
        <v>970</v>
      </c>
    </row>
    <row r="4" spans="1:370" x14ac:dyDescent="0.35">
      <c r="A4" s="2" t="s">
        <v>330</v>
      </c>
      <c r="B4" s="4" t="s">
        <v>374</v>
      </c>
      <c r="C4" s="4" t="s">
        <v>969</v>
      </c>
      <c r="D4" s="2" t="s">
        <v>370</v>
      </c>
      <c r="E4" s="2" t="s">
        <v>371</v>
      </c>
      <c r="F4" s="2" t="s">
        <v>333</v>
      </c>
      <c r="G4" s="5">
        <v>13384.75</v>
      </c>
      <c r="H4" s="5">
        <v>13421.5</v>
      </c>
      <c r="I4" s="5">
        <v>13458.25</v>
      </c>
      <c r="J4" s="5">
        <v>13495</v>
      </c>
      <c r="K4" s="5">
        <v>13514.5</v>
      </c>
      <c r="L4" s="5">
        <v>13534</v>
      </c>
      <c r="M4" s="5">
        <v>13553.5</v>
      </c>
      <c r="N4" s="5">
        <v>13573</v>
      </c>
      <c r="O4" s="5">
        <v>10185.5</v>
      </c>
      <c r="P4" s="5">
        <v>6798</v>
      </c>
      <c r="Q4" s="5">
        <v>3410.5</v>
      </c>
      <c r="R4" s="5">
        <v>23</v>
      </c>
      <c r="S4" s="5">
        <v>3455</v>
      </c>
      <c r="T4" s="5">
        <v>6887</v>
      </c>
      <c r="U4" s="5">
        <v>10319</v>
      </c>
      <c r="V4" s="5">
        <v>13751</v>
      </c>
      <c r="W4" s="5">
        <v>13719</v>
      </c>
      <c r="X4" s="5">
        <v>13687</v>
      </c>
      <c r="Y4" s="5">
        <v>13655</v>
      </c>
      <c r="Z4" s="5">
        <v>13623</v>
      </c>
      <c r="AA4" s="5">
        <v>13658.5</v>
      </c>
      <c r="AB4" s="5">
        <v>13694</v>
      </c>
      <c r="AC4" s="5">
        <v>13729.5</v>
      </c>
      <c r="AD4" s="5">
        <v>13765</v>
      </c>
      <c r="AE4" s="5">
        <v>13800</v>
      </c>
      <c r="AF4" s="5">
        <v>13835</v>
      </c>
      <c r="AG4" s="5">
        <v>13870</v>
      </c>
      <c r="AH4" s="5">
        <v>13905</v>
      </c>
      <c r="AI4" s="5">
        <v>13935.75</v>
      </c>
      <c r="AJ4" s="5">
        <v>13966.5</v>
      </c>
      <c r="AK4" s="5">
        <v>13997.25</v>
      </c>
      <c r="AL4" s="5">
        <v>14028</v>
      </c>
      <c r="AM4" s="5">
        <v>14077</v>
      </c>
      <c r="AN4" s="5">
        <v>14126</v>
      </c>
      <c r="AO4" s="5">
        <v>14175</v>
      </c>
      <c r="AP4" s="5">
        <v>14224</v>
      </c>
      <c r="AQ4" s="5">
        <v>14307.5</v>
      </c>
      <c r="AR4" s="5">
        <v>14391</v>
      </c>
      <c r="AS4" s="5">
        <v>14474.5</v>
      </c>
      <c r="AT4" s="5">
        <v>14558</v>
      </c>
      <c r="AU4" s="5">
        <v>14633.75</v>
      </c>
      <c r="AV4" s="5">
        <v>14709.5</v>
      </c>
      <c r="AW4" s="5">
        <v>14785.25</v>
      </c>
      <c r="AX4" s="5">
        <v>14861</v>
      </c>
      <c r="AY4" s="5">
        <v>14930.5</v>
      </c>
      <c r="AZ4" s="5">
        <v>15000</v>
      </c>
      <c r="BA4" s="5">
        <v>15069.5</v>
      </c>
      <c r="BB4" s="5">
        <v>15139</v>
      </c>
      <c r="BC4" s="5">
        <v>15205</v>
      </c>
      <c r="BD4" s="5">
        <v>15271</v>
      </c>
      <c r="BE4" s="5">
        <v>15337</v>
      </c>
      <c r="BF4" s="5">
        <v>15403</v>
      </c>
      <c r="BG4" s="5">
        <v>15471</v>
      </c>
      <c r="BH4" s="5">
        <v>15539</v>
      </c>
      <c r="BI4" s="5">
        <v>15607</v>
      </c>
      <c r="BJ4" s="5">
        <v>15675</v>
      </c>
      <c r="BK4" s="5">
        <v>15783</v>
      </c>
      <c r="BL4" s="5">
        <v>15891</v>
      </c>
      <c r="BM4" s="5">
        <v>15999</v>
      </c>
      <c r="BN4" s="5">
        <v>16107</v>
      </c>
      <c r="BO4" s="5">
        <v>16205.5</v>
      </c>
      <c r="BP4" s="5">
        <v>16304</v>
      </c>
      <c r="BQ4" s="5">
        <v>16402.5</v>
      </c>
      <c r="BR4" s="5">
        <v>16501</v>
      </c>
      <c r="BS4" s="5">
        <v>16601</v>
      </c>
      <c r="BT4" s="5">
        <v>16701</v>
      </c>
      <c r="BU4" s="5">
        <v>16801</v>
      </c>
      <c r="BV4" s="5">
        <v>16901</v>
      </c>
      <c r="BW4" s="5">
        <v>16981.25</v>
      </c>
      <c r="BX4" s="5">
        <v>17061.5</v>
      </c>
      <c r="BY4" s="5">
        <v>17141.75</v>
      </c>
      <c r="BZ4" s="5">
        <v>17222</v>
      </c>
      <c r="CA4" s="5">
        <v>17202.75</v>
      </c>
      <c r="CB4" s="5">
        <v>17183.5</v>
      </c>
      <c r="CC4" s="5">
        <v>17164.25</v>
      </c>
      <c r="CD4" s="5">
        <v>17145</v>
      </c>
      <c r="CE4" s="5">
        <v>17215</v>
      </c>
      <c r="CF4" s="5">
        <v>17285</v>
      </c>
      <c r="CG4" s="5">
        <v>17355</v>
      </c>
      <c r="CH4" s="5">
        <v>17425</v>
      </c>
      <c r="CI4" s="5">
        <v>17479.5</v>
      </c>
      <c r="CJ4" s="5">
        <v>17534</v>
      </c>
      <c r="CK4" s="5">
        <v>17588.5</v>
      </c>
      <c r="CL4" s="5">
        <v>17643</v>
      </c>
      <c r="CM4" s="5">
        <v>17702</v>
      </c>
      <c r="CN4" s="5">
        <v>17761</v>
      </c>
      <c r="CO4" s="5">
        <v>17820</v>
      </c>
      <c r="CP4" s="5">
        <v>17879</v>
      </c>
      <c r="CQ4" s="5">
        <v>17940.25</v>
      </c>
      <c r="CR4" s="5">
        <v>18001.5</v>
      </c>
      <c r="CS4" s="5">
        <v>18062.75</v>
      </c>
      <c r="CT4" s="5">
        <v>18124</v>
      </c>
      <c r="CU4" s="5">
        <v>18179.25</v>
      </c>
      <c r="CV4" s="5">
        <v>18234.5</v>
      </c>
      <c r="CW4" s="5">
        <v>18289.75</v>
      </c>
      <c r="CX4" s="5">
        <v>18345</v>
      </c>
      <c r="CY4" s="5">
        <v>18402.75</v>
      </c>
      <c r="CZ4" s="5">
        <v>18460.5</v>
      </c>
      <c r="DA4" s="5">
        <v>18518.25</v>
      </c>
      <c r="DB4" s="5">
        <v>18576</v>
      </c>
      <c r="DC4" s="5">
        <v>18639</v>
      </c>
      <c r="DD4" s="5">
        <v>18702</v>
      </c>
      <c r="DE4" s="5">
        <v>18765</v>
      </c>
      <c r="DF4" s="5">
        <v>18828</v>
      </c>
      <c r="DG4" s="5">
        <v>18885.5</v>
      </c>
      <c r="DH4" s="5">
        <v>18943</v>
      </c>
      <c r="DI4" s="5">
        <v>19000.5</v>
      </c>
      <c r="DJ4" s="5">
        <v>19058</v>
      </c>
      <c r="DK4" s="5">
        <v>19118.25</v>
      </c>
      <c r="DL4" s="5">
        <v>19178.5</v>
      </c>
      <c r="DM4" s="5">
        <v>19238.75</v>
      </c>
      <c r="DN4" s="5">
        <v>19299</v>
      </c>
      <c r="DO4" s="5">
        <v>19354.25</v>
      </c>
      <c r="DP4" s="5">
        <v>19409.5</v>
      </c>
      <c r="DQ4" s="5">
        <v>19464.75</v>
      </c>
      <c r="DR4" s="5">
        <v>19520</v>
      </c>
      <c r="DS4" s="5">
        <v>19576.25</v>
      </c>
      <c r="DT4" s="5">
        <v>19632.5</v>
      </c>
      <c r="DU4" s="5">
        <v>19688.75</v>
      </c>
      <c r="DV4" s="5">
        <v>19745</v>
      </c>
      <c r="DW4" s="5">
        <v>19822.75</v>
      </c>
      <c r="DX4" s="5">
        <v>19900.5</v>
      </c>
      <c r="DY4" s="5">
        <v>19978.25</v>
      </c>
      <c r="DZ4" s="5">
        <v>20056</v>
      </c>
      <c r="EA4" s="5">
        <v>20135.25</v>
      </c>
      <c r="EB4" s="5">
        <v>20214.5</v>
      </c>
      <c r="EC4" s="5">
        <v>20293.75</v>
      </c>
      <c r="ED4" s="5">
        <v>20373</v>
      </c>
      <c r="EE4" s="5">
        <v>20449.5</v>
      </c>
      <c r="EF4" s="5">
        <v>20526</v>
      </c>
      <c r="EG4" s="5">
        <v>20602.5</v>
      </c>
      <c r="EH4" s="5">
        <v>20679</v>
      </c>
      <c r="EI4" s="5">
        <v>20745</v>
      </c>
      <c r="EJ4" s="5">
        <v>20811</v>
      </c>
      <c r="EK4" s="5">
        <v>20877</v>
      </c>
      <c r="EL4" s="5">
        <v>20943</v>
      </c>
      <c r="EM4" s="5">
        <v>21012.25</v>
      </c>
      <c r="EN4" s="5">
        <v>21081.5</v>
      </c>
      <c r="EO4" s="5">
        <v>21150.75</v>
      </c>
      <c r="EP4" s="5">
        <v>21220</v>
      </c>
      <c r="EQ4" s="5">
        <v>21289.5</v>
      </c>
      <c r="ER4" s="5">
        <v>21359</v>
      </c>
      <c r="ES4" s="5">
        <v>21428.5</v>
      </c>
      <c r="ET4" s="5">
        <v>21498</v>
      </c>
      <c r="EU4" s="5">
        <v>21547</v>
      </c>
      <c r="EV4" s="5">
        <v>21596</v>
      </c>
      <c r="EW4" s="5">
        <v>21645</v>
      </c>
      <c r="EX4" s="5">
        <v>21694</v>
      </c>
      <c r="EY4" s="5">
        <v>21732.25</v>
      </c>
      <c r="EZ4" s="5">
        <v>21770.5</v>
      </c>
      <c r="FA4" s="5">
        <v>21808.75</v>
      </c>
      <c r="FB4" s="5">
        <v>21847</v>
      </c>
      <c r="FC4" s="5">
        <v>21883.5</v>
      </c>
      <c r="FD4" s="5">
        <v>21920</v>
      </c>
      <c r="FE4" s="5">
        <v>21956.5</v>
      </c>
      <c r="FF4" s="5">
        <v>21993</v>
      </c>
      <c r="FG4" s="5">
        <v>22024</v>
      </c>
      <c r="FH4" s="5">
        <v>22055</v>
      </c>
      <c r="FI4" s="5">
        <v>22086</v>
      </c>
      <c r="FJ4" s="5">
        <v>22117</v>
      </c>
      <c r="FK4" s="5">
        <v>22149.5</v>
      </c>
      <c r="FL4" s="5">
        <v>22182</v>
      </c>
      <c r="FM4" s="5">
        <v>22214.5</v>
      </c>
      <c r="FN4" s="5">
        <v>22247</v>
      </c>
      <c r="FO4" s="5">
        <v>22288.5</v>
      </c>
      <c r="FP4" s="5">
        <v>22330</v>
      </c>
      <c r="FQ4" s="5">
        <v>22371.5</v>
      </c>
      <c r="FR4" s="5">
        <v>22413</v>
      </c>
      <c r="FS4" s="5">
        <v>22458</v>
      </c>
      <c r="FT4" s="5">
        <v>22503</v>
      </c>
      <c r="FU4" s="5">
        <v>22548</v>
      </c>
      <c r="FV4" s="5">
        <v>22593</v>
      </c>
      <c r="FW4" s="5">
        <v>22643</v>
      </c>
      <c r="FX4" s="5">
        <v>22693</v>
      </c>
      <c r="FY4" s="5">
        <v>22743</v>
      </c>
      <c r="FZ4" s="5">
        <v>22793</v>
      </c>
      <c r="GA4" s="5">
        <v>22853</v>
      </c>
      <c r="GB4" s="5">
        <v>22913</v>
      </c>
      <c r="GC4" s="5">
        <v>22973</v>
      </c>
      <c r="GD4" s="5">
        <v>23033</v>
      </c>
      <c r="GE4" s="5">
        <v>23097.5</v>
      </c>
      <c r="GF4" s="5">
        <v>23162</v>
      </c>
      <c r="GG4" s="5">
        <v>23226.5</v>
      </c>
      <c r="GH4" s="5">
        <v>23291</v>
      </c>
      <c r="GI4" s="5">
        <v>23374.799999999999</v>
      </c>
      <c r="GJ4" s="5">
        <v>23458.59</v>
      </c>
      <c r="GK4" s="5">
        <v>23542.39</v>
      </c>
      <c r="GL4" s="5">
        <v>23626.19</v>
      </c>
      <c r="GM4" s="5">
        <v>23686.86</v>
      </c>
      <c r="GN4" s="5">
        <v>23747.54</v>
      </c>
      <c r="GO4" s="5">
        <v>23808.21</v>
      </c>
      <c r="GP4" s="5">
        <v>23868.880000000001</v>
      </c>
      <c r="GQ4" s="5">
        <v>23919.73</v>
      </c>
      <c r="GR4" s="5">
        <v>23970.58</v>
      </c>
      <c r="GS4" s="5">
        <v>24021.43</v>
      </c>
      <c r="GT4" s="5">
        <v>24072.28</v>
      </c>
      <c r="GU4" s="5">
        <v>24160.58</v>
      </c>
      <c r="GV4" s="5">
        <v>24248.89</v>
      </c>
      <c r="GW4" s="5">
        <v>24337.19</v>
      </c>
      <c r="GX4" s="5">
        <v>24425.5</v>
      </c>
      <c r="GY4" s="5">
        <v>24489.61</v>
      </c>
      <c r="GZ4" s="5">
        <v>24553.71</v>
      </c>
      <c r="HA4" s="5">
        <v>24617.82</v>
      </c>
      <c r="HB4" s="5">
        <v>24681.93</v>
      </c>
      <c r="HC4" s="6">
        <v>24731.67</v>
      </c>
      <c r="HD4" s="6">
        <v>24789.1</v>
      </c>
      <c r="HE4" s="6">
        <v>24835</v>
      </c>
      <c r="HF4" s="6">
        <v>24882.48</v>
      </c>
      <c r="HG4" s="6">
        <v>24934.87</v>
      </c>
      <c r="HH4" s="6">
        <v>24992.58</v>
      </c>
      <c r="HI4" s="6">
        <v>25050.26</v>
      </c>
      <c r="HJ4" s="6">
        <v>25108.84</v>
      </c>
      <c r="HK4" s="6">
        <v>25168.53</v>
      </c>
      <c r="HL4" s="6">
        <v>25230.78</v>
      </c>
      <c r="HM4" s="6">
        <v>25289.96</v>
      </c>
      <c r="HN4" s="6">
        <v>25349.83</v>
      </c>
      <c r="HO4" s="6">
        <v>25410.61</v>
      </c>
      <c r="HP4" s="6">
        <v>25474.44</v>
      </c>
      <c r="HQ4" s="6">
        <v>25535.02</v>
      </c>
      <c r="HR4" s="6">
        <v>25596.080000000002</v>
      </c>
      <c r="HS4" s="6">
        <v>25657.87</v>
      </c>
      <c r="HT4" s="6">
        <v>25722.400000000001</v>
      </c>
      <c r="HU4" s="6">
        <v>25783.39</v>
      </c>
      <c r="HV4" s="6">
        <v>25844.97</v>
      </c>
      <c r="HW4" s="6">
        <v>25906.97</v>
      </c>
      <c r="HX4" s="6">
        <v>25971.93</v>
      </c>
      <c r="HY4" s="6">
        <v>26033.360000000001</v>
      </c>
      <c r="HZ4" s="6">
        <v>26095.29</v>
      </c>
      <c r="IA4" s="6">
        <v>26157.49</v>
      </c>
      <c r="IB4" s="6">
        <v>26222.69</v>
      </c>
      <c r="IC4" s="6">
        <v>26284.33</v>
      </c>
      <c r="ID4" s="6">
        <v>26346.5</v>
      </c>
      <c r="IE4" s="6">
        <v>26408.9</v>
      </c>
      <c r="IF4" s="6">
        <v>26474.33</v>
      </c>
      <c r="IG4" s="6">
        <v>26536.17</v>
      </c>
      <c r="IH4" s="6">
        <v>26598.58</v>
      </c>
      <c r="II4" s="6">
        <v>26661.18</v>
      </c>
      <c r="IJ4" s="6">
        <v>26726.83</v>
      </c>
      <c r="IK4" s="6">
        <v>26788.87</v>
      </c>
      <c r="IL4" s="6">
        <v>26851.5</v>
      </c>
      <c r="IM4" s="6">
        <v>26914.29</v>
      </c>
      <c r="IN4" s="6">
        <v>26980.16</v>
      </c>
      <c r="IO4" s="6">
        <v>27042.400000000001</v>
      </c>
      <c r="IP4" s="6">
        <v>27105.26</v>
      </c>
      <c r="IQ4" s="6">
        <v>27168.23</v>
      </c>
      <c r="IR4" s="6">
        <v>27234.31</v>
      </c>
      <c r="IS4" s="6">
        <v>27296.74</v>
      </c>
      <c r="IT4" s="6">
        <v>27359.81</v>
      </c>
      <c r="IU4" s="6">
        <v>27422.97</v>
      </c>
      <c r="IV4" s="6">
        <v>27489.26</v>
      </c>
      <c r="IW4" s="6">
        <v>27551.87</v>
      </c>
      <c r="IX4" s="6">
        <v>27615.16</v>
      </c>
      <c r="IY4" s="6">
        <v>27678.5</v>
      </c>
      <c r="IZ4" s="6">
        <v>27744.98</v>
      </c>
      <c r="JA4" s="6">
        <v>27807.78</v>
      </c>
      <c r="JB4" s="6">
        <v>27871.27</v>
      </c>
      <c r="JC4" s="6">
        <v>27934.78</v>
      </c>
      <c r="JD4" s="6">
        <v>28001.47</v>
      </c>
      <c r="JE4" s="6">
        <v>28064.44</v>
      </c>
      <c r="JF4" s="6">
        <v>28128.14</v>
      </c>
      <c r="JG4" s="6">
        <v>28191.82</v>
      </c>
      <c r="JH4" s="6">
        <v>28258.7</v>
      </c>
      <c r="JI4" s="6">
        <v>28321.85</v>
      </c>
      <c r="JJ4" s="6">
        <v>28385.759999999998</v>
      </c>
      <c r="JK4" s="6">
        <v>28449.61</v>
      </c>
      <c r="JL4" s="6">
        <v>28516.68</v>
      </c>
      <c r="JM4" s="6">
        <v>28580</v>
      </c>
      <c r="JN4" s="6">
        <v>28644.11</v>
      </c>
      <c r="JO4" s="6">
        <v>28708.13</v>
      </c>
      <c r="JP4" s="6">
        <v>28775.39</v>
      </c>
      <c r="JQ4" s="6">
        <v>28838.89</v>
      </c>
      <c r="JR4" s="6">
        <v>28903.200000000001</v>
      </c>
      <c r="JS4" s="6">
        <v>28967.38</v>
      </c>
      <c r="JT4" s="6">
        <v>29034.84</v>
      </c>
      <c r="JU4" s="6">
        <v>29098.51</v>
      </c>
      <c r="JV4" s="6">
        <v>29163.01</v>
      </c>
      <c r="JW4" s="6">
        <v>29227.360000000001</v>
      </c>
      <c r="JX4" s="6">
        <v>29295.01</v>
      </c>
      <c r="JY4" s="6">
        <v>29358.85</v>
      </c>
      <c r="JZ4" s="6">
        <v>29423.55</v>
      </c>
      <c r="KA4" s="6">
        <v>29488.07</v>
      </c>
      <c r="KB4" s="6">
        <v>29555.9</v>
      </c>
      <c r="KC4" s="6">
        <v>29619.91</v>
      </c>
      <c r="KD4" s="6">
        <v>29684.799999999999</v>
      </c>
      <c r="KE4" s="6">
        <v>29749.48</v>
      </c>
      <c r="KF4" s="6">
        <v>29817.5</v>
      </c>
      <c r="KG4" s="6">
        <v>29881.68</v>
      </c>
      <c r="KH4" s="6">
        <v>29946.77</v>
      </c>
      <c r="KI4" s="6">
        <v>30011.61</v>
      </c>
      <c r="KJ4" s="6">
        <v>30079.81</v>
      </c>
      <c r="KK4" s="6">
        <v>30144.15</v>
      </c>
      <c r="KL4" s="6">
        <v>30209.43</v>
      </c>
      <c r="KM4" s="6">
        <v>30274.43</v>
      </c>
      <c r="KN4" s="6">
        <v>30342.81</v>
      </c>
      <c r="KO4" s="6">
        <v>30407.32</v>
      </c>
      <c r="KP4" s="6">
        <v>30472.78</v>
      </c>
      <c r="KQ4" s="6">
        <v>30537.93</v>
      </c>
      <c r="KR4" s="6">
        <v>30606.49</v>
      </c>
      <c r="KS4" s="6">
        <v>30671.15</v>
      </c>
      <c r="KT4" s="6">
        <v>30736.79</v>
      </c>
      <c r="KU4" s="6">
        <v>30802.1</v>
      </c>
      <c r="KV4" s="6">
        <v>30870.83</v>
      </c>
      <c r="KW4" s="6">
        <v>30935.65</v>
      </c>
      <c r="KX4" s="6">
        <v>31001.47</v>
      </c>
      <c r="KY4" s="6">
        <v>31066.92</v>
      </c>
      <c r="KZ4" s="6">
        <v>31135.81</v>
      </c>
      <c r="LA4" s="6">
        <v>31200.78</v>
      </c>
      <c r="LB4" s="6">
        <v>31266.77</v>
      </c>
      <c r="LC4" s="6">
        <v>31332.36</v>
      </c>
      <c r="LD4" s="6">
        <v>31401.42</v>
      </c>
      <c r="LE4" s="6">
        <v>31466.54</v>
      </c>
      <c r="LF4" s="6">
        <v>31532.69</v>
      </c>
      <c r="LG4" s="6">
        <v>31590.09</v>
      </c>
      <c r="LH4" s="6">
        <v>31654.1</v>
      </c>
      <c r="LI4" s="6">
        <v>31713.26</v>
      </c>
      <c r="LJ4" s="6">
        <v>31779.58</v>
      </c>
      <c r="LK4" s="6">
        <v>31837.11</v>
      </c>
      <c r="LL4" s="6">
        <v>31901.27</v>
      </c>
      <c r="LM4" s="6">
        <v>31960.560000000001</v>
      </c>
      <c r="LN4" s="6">
        <v>32027.03</v>
      </c>
      <c r="LO4" s="6">
        <v>32084.69</v>
      </c>
      <c r="LP4" s="6">
        <v>32149</v>
      </c>
      <c r="LQ4" s="6">
        <v>32208.43</v>
      </c>
      <c r="LR4" s="6">
        <v>32275.05</v>
      </c>
      <c r="LS4" s="6">
        <v>32332.83</v>
      </c>
      <c r="LT4" s="6">
        <v>32397.279999999999</v>
      </c>
      <c r="LU4" s="6">
        <v>32456.84</v>
      </c>
      <c r="LV4" s="6">
        <v>32523.599999999999</v>
      </c>
      <c r="LW4" s="6">
        <v>32581.51</v>
      </c>
      <c r="LX4" s="6">
        <v>32646.09</v>
      </c>
      <c r="LY4" s="6">
        <v>32705.77</v>
      </c>
      <c r="LZ4" s="6">
        <v>32772.67</v>
      </c>
      <c r="MA4" s="6">
        <v>32830.69</v>
      </c>
      <c r="MB4" s="6">
        <v>32895.410000000003</v>
      </c>
      <c r="MC4" s="6">
        <v>32955.21</v>
      </c>
      <c r="MD4" s="6">
        <v>33022.25</v>
      </c>
      <c r="ME4" s="6">
        <v>33080.379999999997</v>
      </c>
      <c r="MF4" s="6">
        <v>33145.230000000003</v>
      </c>
      <c r="MG4" s="6">
        <v>33205.14</v>
      </c>
      <c r="MH4" s="6">
        <v>33272.32</v>
      </c>
      <c r="MI4" s="6">
        <v>33330.57</v>
      </c>
      <c r="MJ4" s="6">
        <v>33395.550000000003</v>
      </c>
      <c r="MK4" s="6">
        <v>33455.58</v>
      </c>
      <c r="ML4" s="6">
        <v>33522.89</v>
      </c>
      <c r="MM4" s="6">
        <v>33581.25</v>
      </c>
      <c r="MN4" s="6">
        <v>33646.35</v>
      </c>
      <c r="MO4" s="6">
        <v>33706.5</v>
      </c>
      <c r="MP4" s="6">
        <v>33773.93</v>
      </c>
      <c r="MQ4" s="6">
        <v>33832.400000000001</v>
      </c>
      <c r="MR4" s="6">
        <v>33897.629999999997</v>
      </c>
      <c r="MS4" s="6">
        <v>33957.89</v>
      </c>
      <c r="MT4" s="6">
        <v>34025.46</v>
      </c>
      <c r="MU4" s="2" t="s">
        <v>375</v>
      </c>
      <c r="MV4" s="2" t="s">
        <v>334</v>
      </c>
      <c r="MW4" s="2" t="s">
        <v>332</v>
      </c>
      <c r="MX4" s="2" t="s">
        <v>332</v>
      </c>
      <c r="MY4" s="2" t="s">
        <v>335</v>
      </c>
      <c r="MZ4" s="2" t="s">
        <v>376</v>
      </c>
      <c r="NA4" s="2" t="s">
        <v>332</v>
      </c>
      <c r="NB4" s="2" t="s">
        <v>377</v>
      </c>
      <c r="NC4" s="4" t="s">
        <v>378</v>
      </c>
      <c r="ND4" s="2" t="s">
        <v>337</v>
      </c>
      <c r="NE4" s="2" t="s">
        <v>379</v>
      </c>
      <c r="NF4" s="4" t="s">
        <v>970</v>
      </c>
    </row>
    <row r="5" spans="1:370" x14ac:dyDescent="0.35">
      <c r="A5" s="2" t="s">
        <v>330</v>
      </c>
      <c r="B5" s="2" t="s">
        <v>338</v>
      </c>
      <c r="C5" s="4" t="s">
        <v>969</v>
      </c>
      <c r="D5" s="2" t="s">
        <v>344</v>
      </c>
      <c r="E5" s="2" t="s">
        <v>332</v>
      </c>
      <c r="F5" s="2" t="s">
        <v>333</v>
      </c>
      <c r="G5" s="5">
        <v>11.88749</v>
      </c>
      <c r="H5" s="5">
        <v>12.304600000000001</v>
      </c>
      <c r="I5" s="5">
        <v>12.51315</v>
      </c>
      <c r="J5" s="5">
        <v>13.008459999999999</v>
      </c>
      <c r="K5" s="5">
        <v>13.47771</v>
      </c>
      <c r="L5" s="5">
        <v>14.23371</v>
      </c>
      <c r="M5" s="5">
        <v>14.572609999999999</v>
      </c>
      <c r="N5" s="5">
        <v>15.250400000000001</v>
      </c>
      <c r="O5" s="5">
        <v>16.058540000000001</v>
      </c>
      <c r="P5" s="5">
        <v>17.466270000000002</v>
      </c>
      <c r="Q5" s="5">
        <v>18.222280000000001</v>
      </c>
      <c r="R5" s="5">
        <v>18.847930000000002</v>
      </c>
      <c r="S5" s="5">
        <v>19.42145</v>
      </c>
      <c r="T5" s="5">
        <v>20.125319999999999</v>
      </c>
      <c r="U5" s="5">
        <v>20.594560000000001</v>
      </c>
      <c r="V5" s="5">
        <v>21.506979999999999</v>
      </c>
      <c r="W5" s="5">
        <v>22.471530000000001</v>
      </c>
      <c r="X5" s="5">
        <v>23.410019999999999</v>
      </c>
      <c r="Y5" s="5">
        <v>23.82713</v>
      </c>
      <c r="Z5" s="5">
        <v>24.139949999999999</v>
      </c>
      <c r="AA5" s="5">
        <v>24.452780000000001</v>
      </c>
      <c r="AB5" s="5">
        <v>25.078440000000001</v>
      </c>
      <c r="AC5" s="5">
        <v>25.469480000000001</v>
      </c>
      <c r="AD5" s="5">
        <v>25.860510000000001</v>
      </c>
      <c r="AE5" s="5">
        <v>26.43403</v>
      </c>
      <c r="AF5" s="5">
        <v>27.268239999999999</v>
      </c>
      <c r="AG5" s="5">
        <v>28.910589999999999</v>
      </c>
      <c r="AH5" s="5">
        <v>29.718730000000001</v>
      </c>
      <c r="AI5" s="5">
        <v>30.605080000000001</v>
      </c>
      <c r="AJ5" s="5">
        <v>32.247430000000001</v>
      </c>
      <c r="AK5" s="5">
        <v>32.951300000000003</v>
      </c>
      <c r="AL5" s="5">
        <v>33.550879999999999</v>
      </c>
      <c r="AM5" s="5">
        <v>34.385100000000001</v>
      </c>
      <c r="AN5" s="5">
        <v>36.079590000000003</v>
      </c>
      <c r="AO5" s="5">
        <v>36.731310000000001</v>
      </c>
      <c r="AP5" s="5">
        <v>37.435180000000003</v>
      </c>
      <c r="AQ5" s="5">
        <v>37.878349999999998</v>
      </c>
      <c r="AR5" s="5">
        <v>39.181800000000003</v>
      </c>
      <c r="AS5" s="5">
        <v>39.416420000000002</v>
      </c>
      <c r="AT5" s="5">
        <v>39.885669999999998</v>
      </c>
      <c r="AU5" s="5">
        <v>40.172429999999999</v>
      </c>
      <c r="AV5" s="5">
        <v>40.85022</v>
      </c>
      <c r="AW5" s="5">
        <v>41.293399999999998</v>
      </c>
      <c r="AX5" s="5">
        <v>41.762639999999998</v>
      </c>
      <c r="AY5" s="5">
        <v>41.86692</v>
      </c>
      <c r="AZ5" s="5">
        <v>42.779339999999998</v>
      </c>
      <c r="BA5" s="5">
        <v>42.98789</v>
      </c>
      <c r="BB5" s="5">
        <v>43.431060000000002</v>
      </c>
      <c r="BC5" s="5">
        <v>43.874229999999997</v>
      </c>
      <c r="BD5" s="5">
        <v>44.995199999999997</v>
      </c>
      <c r="BE5" s="5">
        <v>45.125549999999997</v>
      </c>
      <c r="BF5" s="5">
        <v>45.490519999999997</v>
      </c>
      <c r="BG5" s="5">
        <v>45.646929999999998</v>
      </c>
      <c r="BH5" s="5">
        <v>46.3508</v>
      </c>
      <c r="BI5" s="5">
        <v>46.533279999999998</v>
      </c>
      <c r="BJ5" s="5">
        <v>46.924320000000002</v>
      </c>
      <c r="BK5" s="5">
        <v>47.237139999999997</v>
      </c>
      <c r="BL5" s="5">
        <v>47.836730000000003</v>
      </c>
      <c r="BM5" s="5">
        <v>47.888869999999997</v>
      </c>
      <c r="BN5" s="5">
        <v>48.436320000000002</v>
      </c>
      <c r="BO5" s="5">
        <v>48.566670000000002</v>
      </c>
      <c r="BP5" s="5">
        <v>49.5</v>
      </c>
      <c r="BQ5" s="5">
        <v>49.9</v>
      </c>
      <c r="BR5" s="5">
        <v>50.466670000000001</v>
      </c>
      <c r="BS5" s="5">
        <v>51</v>
      </c>
      <c r="BT5" s="5">
        <v>52.133339999999997</v>
      </c>
      <c r="BU5" s="5">
        <v>52.466670000000001</v>
      </c>
      <c r="BV5" s="5">
        <v>53.266669999999998</v>
      </c>
      <c r="BW5" s="5">
        <v>53.933329999999998</v>
      </c>
      <c r="BX5" s="5">
        <v>55.6</v>
      </c>
      <c r="BY5" s="5">
        <v>56.4</v>
      </c>
      <c r="BZ5" s="5">
        <v>57.466670000000001</v>
      </c>
      <c r="CA5" s="5">
        <v>57.666670000000003</v>
      </c>
      <c r="CB5" s="5">
        <v>60.266669999999998</v>
      </c>
      <c r="CC5" s="5">
        <v>60.833329999999997</v>
      </c>
      <c r="CD5" s="5">
        <v>61.466670000000001</v>
      </c>
      <c r="CE5" s="5">
        <v>61.7</v>
      </c>
      <c r="CF5" s="5">
        <v>62.833329999999997</v>
      </c>
      <c r="CG5" s="5">
        <v>62.733330000000002</v>
      </c>
      <c r="CH5" s="5">
        <v>63.133339999999997</v>
      </c>
      <c r="CI5" s="5">
        <v>63.2</v>
      </c>
      <c r="CJ5" s="5">
        <v>64.433329999999998</v>
      </c>
      <c r="CK5" s="5">
        <v>64.5</v>
      </c>
      <c r="CL5" s="5">
        <v>64.666659999999993</v>
      </c>
      <c r="CM5" s="5">
        <v>64.766670000000005</v>
      </c>
      <c r="CN5" s="5">
        <v>65.7</v>
      </c>
      <c r="CO5" s="5">
        <v>65.633330000000001</v>
      </c>
      <c r="CP5" s="5">
        <v>65.8</v>
      </c>
      <c r="CQ5" s="5">
        <v>66.333340000000007</v>
      </c>
      <c r="CR5" s="5">
        <v>67.266670000000005</v>
      </c>
      <c r="CS5" s="5">
        <v>67.400000000000006</v>
      </c>
      <c r="CT5" s="5">
        <v>67.733329999999995</v>
      </c>
      <c r="CU5" s="5">
        <v>68.099999999999994</v>
      </c>
      <c r="CV5" s="5">
        <v>68.866669999999999</v>
      </c>
      <c r="CW5" s="5">
        <v>68.933329999999998</v>
      </c>
      <c r="CX5" s="5">
        <v>69.366669999999999</v>
      </c>
      <c r="CY5" s="5">
        <v>69.366669999999999</v>
      </c>
      <c r="CZ5" s="5">
        <v>70</v>
      </c>
      <c r="DA5" s="5">
        <v>70.266670000000005</v>
      </c>
      <c r="DB5" s="5">
        <v>70.633330000000001</v>
      </c>
      <c r="DC5" s="5">
        <v>70.5</v>
      </c>
      <c r="DD5" s="5">
        <v>71.266670000000005</v>
      </c>
      <c r="DE5" s="5">
        <v>71.233329999999995</v>
      </c>
      <c r="DF5" s="5">
        <v>71.633330000000001</v>
      </c>
      <c r="DG5" s="5">
        <v>71.599999999999994</v>
      </c>
      <c r="DH5" s="5">
        <v>72.3</v>
      </c>
      <c r="DI5" s="5">
        <v>72.133330000000001</v>
      </c>
      <c r="DJ5" s="5">
        <v>72.433329999999998</v>
      </c>
      <c r="DK5" s="5">
        <v>72.133330000000001</v>
      </c>
      <c r="DL5" s="5">
        <v>72.766670000000005</v>
      </c>
      <c r="DM5" s="5">
        <v>72.7</v>
      </c>
      <c r="DN5" s="5">
        <v>73.166659999999993</v>
      </c>
      <c r="DO5" s="5">
        <v>72.766670000000005</v>
      </c>
      <c r="DP5" s="5">
        <v>73.833340000000007</v>
      </c>
      <c r="DQ5" s="5">
        <v>73.866669999999999</v>
      </c>
      <c r="DR5" s="5">
        <v>73.900000000000006</v>
      </c>
      <c r="DS5" s="5">
        <v>73.866669999999999</v>
      </c>
      <c r="DT5" s="5">
        <v>74.533330000000007</v>
      </c>
      <c r="DU5" s="5">
        <v>74.599999999999994</v>
      </c>
      <c r="DV5" s="5">
        <v>75</v>
      </c>
      <c r="DW5" s="5">
        <v>75</v>
      </c>
      <c r="DX5" s="5">
        <v>75.466669999999993</v>
      </c>
      <c r="DY5" s="5">
        <v>75.599999999999994</v>
      </c>
      <c r="DZ5" s="5">
        <v>76.033330000000007</v>
      </c>
      <c r="EA5" s="5">
        <v>75.966669999999993</v>
      </c>
      <c r="EB5" s="5">
        <v>76.533330000000007</v>
      </c>
      <c r="EC5" s="5">
        <v>76.566670000000002</v>
      </c>
      <c r="ED5" s="5">
        <v>77.099999999999994</v>
      </c>
      <c r="EE5" s="5">
        <v>77.233329999999995</v>
      </c>
      <c r="EF5" s="5">
        <v>78</v>
      </c>
      <c r="EG5" s="5">
        <v>78.400000000000006</v>
      </c>
      <c r="EH5" s="5">
        <v>78.766670000000005</v>
      </c>
      <c r="EI5" s="5">
        <v>78.733329999999995</v>
      </c>
      <c r="EJ5" s="5">
        <v>79.8</v>
      </c>
      <c r="EK5" s="5">
        <v>80.3</v>
      </c>
      <c r="EL5" s="5">
        <v>80.900000000000006</v>
      </c>
      <c r="EM5" s="5">
        <v>81</v>
      </c>
      <c r="EN5" s="5">
        <v>81.8</v>
      </c>
      <c r="EO5" s="5">
        <v>81.733329999999995</v>
      </c>
      <c r="EP5" s="5">
        <v>82.6</v>
      </c>
      <c r="EQ5" s="5">
        <v>82.933329999999998</v>
      </c>
      <c r="ER5" s="5">
        <v>84.6</v>
      </c>
      <c r="ES5" s="5">
        <v>85.633330000000001</v>
      </c>
      <c r="ET5" s="5">
        <v>85.733329999999995</v>
      </c>
      <c r="EU5" s="5">
        <v>85.433329999999998</v>
      </c>
      <c r="EV5" s="5">
        <v>86.366669999999999</v>
      </c>
      <c r="EW5" s="5">
        <v>86.933329999999998</v>
      </c>
      <c r="EX5" s="5">
        <v>87.566670000000002</v>
      </c>
      <c r="EY5" s="5">
        <v>88.233329999999995</v>
      </c>
      <c r="EZ5" s="5">
        <v>89.366669999999999</v>
      </c>
      <c r="FA5" s="5">
        <v>89.633330000000001</v>
      </c>
      <c r="FB5" s="5">
        <v>90.5</v>
      </c>
      <c r="FC5" s="5">
        <v>91.833340000000007</v>
      </c>
      <c r="FD5" s="5">
        <v>93.3</v>
      </c>
      <c r="FE5" s="5">
        <v>93.833340000000007</v>
      </c>
      <c r="FF5" s="5">
        <v>94.733329999999995</v>
      </c>
      <c r="FG5" s="5">
        <v>95.033330000000007</v>
      </c>
      <c r="FH5" s="5">
        <v>95.8</v>
      </c>
      <c r="FI5" s="5">
        <v>96.066670000000002</v>
      </c>
      <c r="FJ5" s="5">
        <v>97.266670000000005</v>
      </c>
      <c r="FK5" s="5">
        <v>97.666659999999993</v>
      </c>
      <c r="FL5" s="5">
        <v>98.366669999999999</v>
      </c>
      <c r="FM5" s="5">
        <v>98.7</v>
      </c>
      <c r="FN5" s="5">
        <v>99.3</v>
      </c>
      <c r="FO5" s="5">
        <v>99.4</v>
      </c>
      <c r="FP5" s="5">
        <v>100.1</v>
      </c>
      <c r="FQ5" s="5">
        <v>100.13330000000001</v>
      </c>
      <c r="FR5" s="5">
        <v>100.2</v>
      </c>
      <c r="FS5" s="5">
        <v>99.5</v>
      </c>
      <c r="FT5" s="5">
        <v>100.0667</v>
      </c>
      <c r="FU5" s="5">
        <v>100.16670000000001</v>
      </c>
      <c r="FV5" s="5">
        <v>100.3</v>
      </c>
      <c r="FW5" s="5">
        <v>99.833340000000007</v>
      </c>
      <c r="FX5" s="5">
        <v>100.4</v>
      </c>
      <c r="FY5" s="5">
        <v>100.86669999999999</v>
      </c>
      <c r="FZ5" s="5">
        <v>101.5</v>
      </c>
      <c r="GA5" s="5">
        <v>102</v>
      </c>
      <c r="GB5" s="5">
        <v>103.16670000000001</v>
      </c>
      <c r="GC5" s="5">
        <v>103.7</v>
      </c>
      <c r="GD5" s="5">
        <v>104.5667</v>
      </c>
      <c r="GE5" s="5">
        <v>104.7667</v>
      </c>
      <c r="GF5" s="5">
        <v>105.66670000000001</v>
      </c>
      <c r="GG5" s="5">
        <v>106.3</v>
      </c>
      <c r="GH5" s="5">
        <v>106.9333</v>
      </c>
      <c r="GI5" s="5">
        <v>106.7</v>
      </c>
      <c r="GJ5" s="5">
        <v>107.8</v>
      </c>
      <c r="GK5" s="5">
        <v>108.2667</v>
      </c>
      <c r="GL5" s="5">
        <v>108.4333</v>
      </c>
      <c r="GM5" s="5">
        <v>108.4667</v>
      </c>
      <c r="GN5" s="5">
        <v>108.5333</v>
      </c>
      <c r="GO5" s="5">
        <v>108.9333</v>
      </c>
      <c r="GP5" s="5">
        <v>109.0667</v>
      </c>
      <c r="GQ5" s="5">
        <v>109.16670000000001</v>
      </c>
      <c r="GR5" s="5">
        <v>110.7333</v>
      </c>
      <c r="GS5" s="5">
        <v>111.9333</v>
      </c>
      <c r="GT5" s="5">
        <v>114.4</v>
      </c>
      <c r="GU5" s="5">
        <v>115.9333</v>
      </c>
      <c r="GV5" s="5">
        <v>120.86669999999999</v>
      </c>
      <c r="GW5" s="5">
        <v>123.13330000000001</v>
      </c>
      <c r="GX5" s="5">
        <v>126.7</v>
      </c>
      <c r="GY5" s="5">
        <v>127.7333</v>
      </c>
      <c r="GZ5" s="5">
        <v>131.0667</v>
      </c>
      <c r="HA5" s="5">
        <v>131.4</v>
      </c>
      <c r="HB5" s="5">
        <v>131.9667</v>
      </c>
      <c r="HC5" s="5">
        <v>132.26669999999999</v>
      </c>
      <c r="HD5" s="5">
        <v>133.83330000000001</v>
      </c>
      <c r="HE5" s="5">
        <v>134.1</v>
      </c>
      <c r="HF5" s="6">
        <v>135.3304</v>
      </c>
      <c r="HG5" s="6">
        <v>135.82859999999999</v>
      </c>
      <c r="HH5" s="6">
        <v>137.41829999999999</v>
      </c>
      <c r="HI5" s="6">
        <v>138.23670000000001</v>
      </c>
      <c r="HJ5" s="6">
        <v>139.14949999999999</v>
      </c>
      <c r="HK5" s="6">
        <v>139.44579999999999</v>
      </c>
      <c r="HL5" s="6">
        <v>140.71719999999999</v>
      </c>
      <c r="HM5" s="6">
        <v>141.3141</v>
      </c>
      <c r="HN5" s="6">
        <v>142.06270000000001</v>
      </c>
      <c r="HO5" s="6">
        <v>142.34119999999999</v>
      </c>
      <c r="HP5" s="6">
        <v>143.59059999999999</v>
      </c>
      <c r="HQ5" s="6">
        <v>144.21</v>
      </c>
      <c r="HR5" s="6">
        <v>144.96180000000001</v>
      </c>
      <c r="HS5" s="6">
        <v>145.3065</v>
      </c>
      <c r="HT5" s="6">
        <v>146.62180000000001</v>
      </c>
      <c r="HU5" s="6">
        <v>147.3075</v>
      </c>
      <c r="HV5" s="6">
        <v>148.10669999999999</v>
      </c>
      <c r="HW5" s="6">
        <v>148.41030000000001</v>
      </c>
      <c r="HX5" s="6">
        <v>149.71469999999999</v>
      </c>
      <c r="HY5" s="6">
        <v>150.38900000000001</v>
      </c>
      <c r="HZ5" s="6">
        <v>151.16079999999999</v>
      </c>
      <c r="IA5" s="6">
        <v>151.44110000000001</v>
      </c>
      <c r="IB5" s="6">
        <v>152.74860000000001</v>
      </c>
      <c r="IC5" s="6">
        <v>153.4264</v>
      </c>
      <c r="ID5" s="6">
        <v>154.18809999999999</v>
      </c>
      <c r="IE5" s="6">
        <v>154.4699</v>
      </c>
      <c r="IF5" s="6">
        <v>155.80359999999999</v>
      </c>
      <c r="IG5" s="6">
        <v>156.4949</v>
      </c>
      <c r="IH5" s="6">
        <v>157.27189999999999</v>
      </c>
      <c r="II5" s="6">
        <v>157.55930000000001</v>
      </c>
      <c r="IJ5" s="6">
        <v>158.9196</v>
      </c>
      <c r="IK5" s="6">
        <v>159.62479999999999</v>
      </c>
      <c r="IL5" s="6">
        <v>160.41730000000001</v>
      </c>
      <c r="IM5" s="6">
        <v>160.71039999999999</v>
      </c>
      <c r="IN5" s="6">
        <v>162.09800000000001</v>
      </c>
      <c r="IO5" s="6">
        <v>162.81729999999999</v>
      </c>
      <c r="IP5" s="6">
        <v>163.62569999999999</v>
      </c>
      <c r="IQ5" s="6">
        <v>163.9247</v>
      </c>
      <c r="IR5" s="6">
        <v>165.34</v>
      </c>
      <c r="IS5" s="6">
        <v>166.0737</v>
      </c>
      <c r="IT5" s="6">
        <v>166.8982</v>
      </c>
      <c r="IU5" s="6">
        <v>167.20320000000001</v>
      </c>
      <c r="IV5" s="6">
        <v>168.64680000000001</v>
      </c>
      <c r="IW5" s="6">
        <v>169.39519999999999</v>
      </c>
      <c r="IX5" s="6">
        <v>170.2362</v>
      </c>
      <c r="IY5" s="6">
        <v>170.5472</v>
      </c>
      <c r="IZ5" s="6">
        <v>172.0197</v>
      </c>
      <c r="JA5" s="6">
        <v>172.78309999999999</v>
      </c>
      <c r="JB5" s="6">
        <v>173.64089999999999</v>
      </c>
      <c r="JC5" s="6">
        <v>173.95820000000001</v>
      </c>
      <c r="JD5" s="6">
        <v>175.46010000000001</v>
      </c>
      <c r="JE5" s="6">
        <v>176.23869999999999</v>
      </c>
      <c r="JF5" s="6">
        <v>177.11369999999999</v>
      </c>
      <c r="JG5" s="6">
        <v>177.43729999999999</v>
      </c>
      <c r="JH5" s="6">
        <v>178.9693</v>
      </c>
      <c r="JI5" s="6">
        <v>179.76349999999999</v>
      </c>
      <c r="JJ5" s="6">
        <v>180.65600000000001</v>
      </c>
      <c r="JK5" s="6">
        <v>180.98609999999999</v>
      </c>
      <c r="JL5" s="6">
        <v>182.5487</v>
      </c>
      <c r="JM5" s="6">
        <v>183.3588</v>
      </c>
      <c r="JN5" s="6">
        <v>184.26910000000001</v>
      </c>
      <c r="JO5" s="6">
        <v>184.60579999999999</v>
      </c>
      <c r="JP5" s="6">
        <v>186.19970000000001</v>
      </c>
      <c r="JQ5" s="6">
        <v>187.02590000000001</v>
      </c>
      <c r="JR5" s="6">
        <v>187.9545</v>
      </c>
      <c r="JS5" s="6">
        <v>188.2979</v>
      </c>
      <c r="JT5" s="6">
        <v>189.9237</v>
      </c>
      <c r="JU5" s="6">
        <v>190.76650000000001</v>
      </c>
      <c r="JV5" s="6">
        <v>191.71360000000001</v>
      </c>
      <c r="JW5" s="6">
        <v>192.06389999999999</v>
      </c>
      <c r="JX5" s="6">
        <v>193.72210000000001</v>
      </c>
      <c r="JY5" s="6">
        <v>194.58179999999999</v>
      </c>
      <c r="JZ5" s="6">
        <v>195.5479</v>
      </c>
      <c r="KA5" s="6">
        <v>195.90520000000001</v>
      </c>
      <c r="KB5" s="6">
        <v>197.5966</v>
      </c>
      <c r="KC5" s="6">
        <v>198.4734</v>
      </c>
      <c r="KD5" s="6">
        <v>199.4588</v>
      </c>
      <c r="KE5" s="6">
        <v>199.82329999999999</v>
      </c>
      <c r="KF5" s="6">
        <v>201.54849999999999</v>
      </c>
      <c r="KG5" s="6">
        <v>202.44290000000001</v>
      </c>
      <c r="KH5" s="6">
        <v>203.44800000000001</v>
      </c>
      <c r="KI5" s="6">
        <v>203.81970000000001</v>
      </c>
      <c r="KJ5" s="6">
        <v>205.5795</v>
      </c>
      <c r="KK5" s="6">
        <v>206.49180000000001</v>
      </c>
      <c r="KL5" s="6">
        <v>207.51689999999999</v>
      </c>
      <c r="KM5" s="6">
        <v>207.89609999999999</v>
      </c>
      <c r="KN5" s="6">
        <v>209.69110000000001</v>
      </c>
      <c r="KO5" s="6">
        <v>210.6216</v>
      </c>
      <c r="KP5" s="6">
        <v>211.66730000000001</v>
      </c>
      <c r="KQ5" s="6">
        <v>212.054</v>
      </c>
      <c r="KR5" s="6">
        <v>213.88489999999999</v>
      </c>
      <c r="KS5" s="6">
        <v>214.834</v>
      </c>
      <c r="KT5" s="6">
        <v>215.9006</v>
      </c>
      <c r="KU5" s="6">
        <v>216.29509999999999</v>
      </c>
      <c r="KV5" s="6">
        <v>218.1626</v>
      </c>
      <c r="KW5" s="6">
        <v>219.13069999999999</v>
      </c>
      <c r="KX5" s="6">
        <v>220.21860000000001</v>
      </c>
      <c r="KY5" s="6">
        <v>220.62100000000001</v>
      </c>
      <c r="KZ5" s="6">
        <v>222.5258</v>
      </c>
      <c r="LA5" s="6">
        <v>223.51329999999999</v>
      </c>
      <c r="LB5" s="6">
        <v>224.62299999999999</v>
      </c>
      <c r="LC5" s="6">
        <v>225.0334</v>
      </c>
      <c r="LD5" s="6">
        <v>226.97630000000001</v>
      </c>
      <c r="LE5" s="6">
        <v>227.9836</v>
      </c>
      <c r="LF5" s="6">
        <v>229.1155</v>
      </c>
      <c r="LG5" s="6">
        <v>229.5341</v>
      </c>
      <c r="LH5" s="6">
        <v>231.51589999999999</v>
      </c>
      <c r="LI5" s="6">
        <v>232.54329999999999</v>
      </c>
      <c r="LJ5" s="6">
        <v>233.6978</v>
      </c>
      <c r="LK5" s="6">
        <v>234.12479999999999</v>
      </c>
      <c r="LL5" s="6">
        <v>236.14619999999999</v>
      </c>
      <c r="LM5" s="6">
        <v>237.19409999999999</v>
      </c>
      <c r="LN5" s="6">
        <v>238.3717</v>
      </c>
      <c r="LO5" s="6">
        <v>238.8073</v>
      </c>
      <c r="LP5" s="6">
        <v>240.8691</v>
      </c>
      <c r="LQ5" s="6">
        <v>241.93799999999999</v>
      </c>
      <c r="LR5" s="6">
        <v>243.13919999999999</v>
      </c>
      <c r="LS5" s="6">
        <v>243.58340000000001</v>
      </c>
      <c r="LT5" s="6">
        <v>245.6865</v>
      </c>
      <c r="LU5" s="6">
        <v>246.77680000000001</v>
      </c>
      <c r="LV5" s="6">
        <v>248.00200000000001</v>
      </c>
      <c r="LW5" s="6">
        <v>248.45509999999999</v>
      </c>
      <c r="LX5" s="6">
        <v>250.6002</v>
      </c>
      <c r="LY5" s="6">
        <v>251.7123</v>
      </c>
      <c r="LZ5" s="6">
        <v>252.96199999999999</v>
      </c>
      <c r="MA5" s="6">
        <v>253.42420000000001</v>
      </c>
      <c r="MB5" s="6">
        <v>255.6122</v>
      </c>
      <c r="MC5" s="6">
        <v>256.7466</v>
      </c>
      <c r="MD5" s="6">
        <v>258.02120000000002</v>
      </c>
      <c r="ME5" s="6">
        <v>258.49270000000001</v>
      </c>
      <c r="MF5" s="6">
        <v>260.72449999999998</v>
      </c>
      <c r="MG5" s="6">
        <v>261.88150000000002</v>
      </c>
      <c r="MH5" s="6">
        <v>263.18169999999998</v>
      </c>
      <c r="MI5" s="6">
        <v>263.66250000000002</v>
      </c>
      <c r="MJ5" s="6">
        <v>265.93900000000002</v>
      </c>
      <c r="MK5" s="6">
        <v>267.1191</v>
      </c>
      <c r="ML5" s="6">
        <v>268.44529999999997</v>
      </c>
      <c r="MM5" s="6">
        <v>268.93579999999997</v>
      </c>
      <c r="MN5" s="6">
        <v>271.25779999999997</v>
      </c>
      <c r="MO5" s="6">
        <v>272.4615</v>
      </c>
      <c r="MP5" s="6">
        <v>273.81420000000003</v>
      </c>
      <c r="MQ5" s="6">
        <v>274.31450000000001</v>
      </c>
      <c r="MR5" s="6">
        <v>276.68290000000002</v>
      </c>
      <c r="MS5" s="6">
        <v>277.91070000000002</v>
      </c>
      <c r="MT5" s="6">
        <v>279.29050000000001</v>
      </c>
      <c r="MU5" s="2" t="s">
        <v>339</v>
      </c>
      <c r="MV5" s="2" t="s">
        <v>334</v>
      </c>
      <c r="MW5" s="2" t="s">
        <v>332</v>
      </c>
      <c r="MX5" s="2" t="s">
        <v>340</v>
      </c>
      <c r="MY5" s="2" t="s">
        <v>469</v>
      </c>
      <c r="MZ5" s="2" t="s">
        <v>955</v>
      </c>
      <c r="NA5" s="2" t="s">
        <v>332</v>
      </c>
      <c r="NB5" s="4" t="s">
        <v>341</v>
      </c>
      <c r="NC5" s="4" t="s">
        <v>342</v>
      </c>
      <c r="ND5" s="2" t="s">
        <v>337</v>
      </c>
      <c r="NE5" s="2" t="s">
        <v>343</v>
      </c>
      <c r="NF5" s="4" t="s">
        <v>970</v>
      </c>
    </row>
    <row r="6" spans="1:370" x14ac:dyDescent="0.35">
      <c r="A6" s="2" t="s">
        <v>330</v>
      </c>
      <c r="B6" s="2" t="s">
        <v>354</v>
      </c>
      <c r="C6" s="4" t="s">
        <v>969</v>
      </c>
      <c r="D6" s="2" t="s">
        <v>345</v>
      </c>
      <c r="E6" s="2" t="s">
        <v>346</v>
      </c>
      <c r="F6" s="2" t="s">
        <v>333</v>
      </c>
      <c r="G6" s="5">
        <v>1E-3</v>
      </c>
      <c r="H6" s="5">
        <v>1E-3</v>
      </c>
      <c r="I6" s="5">
        <v>1E-3</v>
      </c>
      <c r="J6" s="5">
        <v>1E-3</v>
      </c>
      <c r="K6" s="5">
        <v>1E-3</v>
      </c>
      <c r="L6" s="5">
        <v>1E-3</v>
      </c>
      <c r="M6" s="5">
        <v>1E-3</v>
      </c>
      <c r="N6" s="5">
        <v>1E-3</v>
      </c>
      <c r="O6" s="5">
        <v>1E-3</v>
      </c>
      <c r="P6" s="5">
        <v>1E-3</v>
      </c>
      <c r="Q6" s="5">
        <v>1E-3</v>
      </c>
      <c r="R6" s="5">
        <v>1E-3</v>
      </c>
      <c r="S6" s="5">
        <v>1E-3</v>
      </c>
      <c r="T6" s="5">
        <v>1E-3</v>
      </c>
      <c r="U6" s="5">
        <v>1E-3</v>
      </c>
      <c r="V6" s="5">
        <v>1E-3</v>
      </c>
      <c r="W6" s="5">
        <v>1E-3</v>
      </c>
      <c r="X6" s="5">
        <v>1E-3</v>
      </c>
      <c r="Y6" s="5">
        <v>1E-3</v>
      </c>
      <c r="Z6" s="5">
        <v>1E-3</v>
      </c>
      <c r="AA6" s="5">
        <v>1E-3</v>
      </c>
      <c r="AB6" s="5">
        <v>1E-3</v>
      </c>
      <c r="AC6" s="5">
        <v>1E-3</v>
      </c>
      <c r="AD6" s="5">
        <v>1E-3</v>
      </c>
      <c r="AE6" s="5">
        <v>1E-3</v>
      </c>
      <c r="AF6" s="5">
        <v>1E-3</v>
      </c>
      <c r="AG6" s="5">
        <v>1E-3</v>
      </c>
      <c r="AH6" s="5">
        <v>1E-3</v>
      </c>
      <c r="AI6" s="5">
        <v>1E-3</v>
      </c>
      <c r="AJ6" s="5">
        <v>1E-3</v>
      </c>
      <c r="AK6" s="5">
        <v>1E-3</v>
      </c>
      <c r="AL6" s="5">
        <v>1E-3</v>
      </c>
      <c r="AM6" s="5">
        <v>1E-3</v>
      </c>
      <c r="AN6" s="5">
        <v>1E-3</v>
      </c>
      <c r="AO6" s="5">
        <v>1E-3</v>
      </c>
      <c r="AP6" s="5">
        <v>1E-3</v>
      </c>
      <c r="AQ6" s="5">
        <v>1E-3</v>
      </c>
      <c r="AR6" s="5">
        <v>1E-3</v>
      </c>
      <c r="AS6" s="5">
        <v>1E-3</v>
      </c>
      <c r="AT6" s="5">
        <v>1E-3</v>
      </c>
      <c r="AU6" s="5">
        <v>1E-3</v>
      </c>
      <c r="AV6" s="5">
        <v>1E-3</v>
      </c>
      <c r="AW6" s="5">
        <v>1E-3</v>
      </c>
      <c r="AX6" s="5">
        <v>1E-3</v>
      </c>
      <c r="AY6" s="5">
        <v>1E-3</v>
      </c>
      <c r="AZ6" s="5">
        <v>1E-3</v>
      </c>
      <c r="BA6" s="5">
        <v>1E-3</v>
      </c>
      <c r="BB6" s="5">
        <v>1E-3</v>
      </c>
      <c r="BC6" s="5">
        <v>1E-3</v>
      </c>
      <c r="BD6" s="5">
        <v>1E-3</v>
      </c>
      <c r="BE6" s="5">
        <v>1E-3</v>
      </c>
      <c r="BF6" s="5">
        <v>1E-3</v>
      </c>
      <c r="BG6" s="5">
        <v>1E-3</v>
      </c>
      <c r="BH6" s="5">
        <v>1E-3</v>
      </c>
      <c r="BI6" s="5">
        <v>1E-3</v>
      </c>
      <c r="BJ6" s="5">
        <v>1E-3</v>
      </c>
      <c r="BK6" s="5">
        <v>5414</v>
      </c>
      <c r="BL6" s="5">
        <v>5168</v>
      </c>
      <c r="BM6" s="5">
        <v>5394</v>
      </c>
      <c r="BN6" s="5">
        <v>5967</v>
      </c>
      <c r="BO6" s="5">
        <v>5380</v>
      </c>
      <c r="BP6" s="5">
        <v>5508</v>
      </c>
      <c r="BQ6" s="5">
        <v>6312</v>
      </c>
      <c r="BR6" s="5">
        <v>7269</v>
      </c>
      <c r="BS6" s="5">
        <v>8124</v>
      </c>
      <c r="BT6" s="5">
        <v>9068</v>
      </c>
      <c r="BU6" s="5">
        <v>9245</v>
      </c>
      <c r="BV6" s="5">
        <v>9778</v>
      </c>
      <c r="BW6" s="5">
        <v>10584</v>
      </c>
      <c r="BX6" s="5">
        <v>11491</v>
      </c>
      <c r="BY6" s="5">
        <v>11880</v>
      </c>
      <c r="BZ6" s="5">
        <v>11492</v>
      </c>
      <c r="CA6" s="5">
        <v>11454</v>
      </c>
      <c r="CB6" s="5">
        <v>10793</v>
      </c>
      <c r="CC6" s="5">
        <v>10251</v>
      </c>
      <c r="CD6" s="5">
        <v>9965</v>
      </c>
      <c r="CE6" s="5">
        <v>11073</v>
      </c>
      <c r="CF6" s="5">
        <v>10082</v>
      </c>
      <c r="CG6" s="5">
        <v>9682</v>
      </c>
      <c r="CH6" s="5">
        <v>8436</v>
      </c>
      <c r="CI6" s="5">
        <v>7548</v>
      </c>
      <c r="CJ6" s="5">
        <v>7324</v>
      </c>
      <c r="CK6" s="5">
        <v>7370</v>
      </c>
      <c r="CL6" s="5">
        <v>7335</v>
      </c>
      <c r="CM6" s="5">
        <v>7287</v>
      </c>
      <c r="CN6" s="5">
        <v>7722</v>
      </c>
      <c r="CO6" s="5">
        <v>7486</v>
      </c>
      <c r="CP6" s="5">
        <v>7720</v>
      </c>
      <c r="CQ6" s="5">
        <v>8283</v>
      </c>
      <c r="CR6" s="5">
        <v>8575</v>
      </c>
      <c r="CS6" s="5">
        <v>8424</v>
      </c>
      <c r="CT6" s="5">
        <v>8145</v>
      </c>
      <c r="CU6" s="5">
        <v>8006</v>
      </c>
      <c r="CV6" s="5">
        <v>7771</v>
      </c>
      <c r="CW6" s="5">
        <v>7586</v>
      </c>
      <c r="CX6" s="5">
        <v>7442</v>
      </c>
      <c r="CY6" s="5">
        <v>7777</v>
      </c>
      <c r="CZ6" s="5">
        <v>7915</v>
      </c>
      <c r="DA6" s="5">
        <v>8565</v>
      </c>
      <c r="DB6" s="5">
        <v>9175</v>
      </c>
      <c r="DC6" s="5">
        <v>8666</v>
      </c>
      <c r="DD6" s="5">
        <v>9118</v>
      </c>
      <c r="DE6" s="5">
        <v>9637</v>
      </c>
      <c r="DF6" s="5">
        <v>9759</v>
      </c>
      <c r="DG6" s="5">
        <v>9118</v>
      </c>
      <c r="DH6" s="5">
        <v>9051</v>
      </c>
      <c r="DI6" s="5">
        <v>8086</v>
      </c>
      <c r="DJ6" s="5">
        <v>9064</v>
      </c>
      <c r="DK6" s="5">
        <v>10293</v>
      </c>
      <c r="DL6" s="5">
        <v>10693</v>
      </c>
      <c r="DM6" s="5">
        <v>10594</v>
      </c>
      <c r="DN6" s="5">
        <v>10714</v>
      </c>
      <c r="DO6" s="5">
        <v>10928</v>
      </c>
      <c r="DP6" s="5">
        <v>10417</v>
      </c>
      <c r="DQ6" s="5">
        <v>9901</v>
      </c>
      <c r="DR6" s="5">
        <v>8885</v>
      </c>
      <c r="DS6" s="5">
        <v>8869</v>
      </c>
      <c r="DT6" s="5">
        <v>9186</v>
      </c>
      <c r="DU6" s="5">
        <v>9389</v>
      </c>
      <c r="DV6" s="5">
        <v>9667</v>
      </c>
      <c r="DW6" s="5">
        <v>9783</v>
      </c>
      <c r="DX6" s="5">
        <v>9684</v>
      </c>
      <c r="DY6" s="5">
        <v>9380</v>
      </c>
      <c r="DZ6" s="5">
        <v>9776</v>
      </c>
      <c r="EA6" s="5">
        <v>10893</v>
      </c>
      <c r="EB6" s="5">
        <v>11972</v>
      </c>
      <c r="EC6" s="5">
        <v>13528</v>
      </c>
      <c r="ED6" s="5">
        <v>13991</v>
      </c>
      <c r="EE6" s="5">
        <v>13856</v>
      </c>
      <c r="EF6" s="5">
        <v>14772</v>
      </c>
      <c r="EG6" s="5">
        <v>14859</v>
      </c>
      <c r="EH6" s="5">
        <v>14939</v>
      </c>
      <c r="EI6" s="5">
        <v>15223</v>
      </c>
      <c r="EJ6" s="5">
        <v>15513</v>
      </c>
      <c r="EK6" s="5">
        <v>16282</v>
      </c>
      <c r="EL6" s="5">
        <v>17312</v>
      </c>
      <c r="EM6" s="5">
        <v>18398</v>
      </c>
      <c r="EN6" s="5">
        <v>19478</v>
      </c>
      <c r="EO6" s="5">
        <v>20406</v>
      </c>
      <c r="EP6" s="5">
        <v>22142</v>
      </c>
      <c r="EQ6" s="5">
        <v>23284</v>
      </c>
      <c r="ER6" s="5">
        <v>22703</v>
      </c>
      <c r="ES6" s="5">
        <v>22898</v>
      </c>
      <c r="ET6" s="5">
        <v>21935</v>
      </c>
      <c r="EU6" s="5">
        <v>11932</v>
      </c>
      <c r="EV6" s="5">
        <v>9127</v>
      </c>
      <c r="EW6" s="5">
        <v>7821</v>
      </c>
      <c r="EX6" s="5">
        <v>7276</v>
      </c>
      <c r="EY6" s="5">
        <v>5040</v>
      </c>
      <c r="EZ6" s="5">
        <v>5486</v>
      </c>
      <c r="FA6" s="5">
        <v>5317</v>
      </c>
      <c r="FB6" s="5">
        <v>6037</v>
      </c>
      <c r="FC6" s="5">
        <v>5808</v>
      </c>
      <c r="FD6" s="5">
        <v>5796</v>
      </c>
      <c r="FE6" s="5">
        <v>5851</v>
      </c>
      <c r="FF6" s="5">
        <v>6471</v>
      </c>
      <c r="FG6" s="5">
        <v>7183</v>
      </c>
      <c r="FH6" s="5">
        <v>6818</v>
      </c>
      <c r="FI6" s="5">
        <v>5954</v>
      </c>
      <c r="FJ6" s="5">
        <v>5688</v>
      </c>
      <c r="FK6" s="5">
        <v>6172</v>
      </c>
      <c r="FL6" s="5">
        <v>5864</v>
      </c>
      <c r="FM6" s="5">
        <v>5556</v>
      </c>
      <c r="FN6" s="5">
        <v>5019</v>
      </c>
      <c r="FO6" s="5">
        <v>6151</v>
      </c>
      <c r="FP6" s="5">
        <v>7292</v>
      </c>
      <c r="FQ6" s="5">
        <v>7395</v>
      </c>
      <c r="FR6" s="5">
        <v>7328</v>
      </c>
      <c r="FS6" s="5">
        <v>6860</v>
      </c>
      <c r="FT6" s="5">
        <v>7108</v>
      </c>
      <c r="FU6" s="5">
        <v>6986</v>
      </c>
      <c r="FV6" s="5">
        <v>7177</v>
      </c>
      <c r="FW6" s="5">
        <v>6854</v>
      </c>
      <c r="FX6" s="5">
        <v>7376</v>
      </c>
      <c r="FY6" s="5">
        <v>7320</v>
      </c>
      <c r="FZ6" s="5">
        <v>7133</v>
      </c>
      <c r="GA6" s="5">
        <v>6108</v>
      </c>
      <c r="GB6" s="5">
        <v>6097</v>
      </c>
      <c r="GC6" s="5">
        <v>5495</v>
      </c>
      <c r="GD6" s="5">
        <v>6078</v>
      </c>
      <c r="GE6" s="5">
        <v>6779</v>
      </c>
      <c r="GF6" s="5">
        <v>7442</v>
      </c>
      <c r="GG6" s="5">
        <v>7727</v>
      </c>
      <c r="GH6" s="5">
        <v>8288</v>
      </c>
      <c r="GI6" s="5">
        <v>7874</v>
      </c>
      <c r="GJ6" s="5">
        <v>6868</v>
      </c>
      <c r="GK6" s="5">
        <v>6617</v>
      </c>
      <c r="GL6" s="5">
        <v>6347</v>
      </c>
      <c r="GM6" s="5">
        <v>5789</v>
      </c>
      <c r="GN6" s="5">
        <v>4314</v>
      </c>
      <c r="GO6" s="5">
        <v>4477</v>
      </c>
      <c r="GP6" s="5">
        <v>4795</v>
      </c>
      <c r="GQ6" s="5">
        <v>5434</v>
      </c>
      <c r="GR6" s="5">
        <v>5323</v>
      </c>
      <c r="GS6" s="5">
        <v>5045</v>
      </c>
      <c r="GT6" s="5">
        <v>5673</v>
      </c>
      <c r="GU6" s="5">
        <v>7327</v>
      </c>
      <c r="GV6" s="5">
        <v>9213</v>
      </c>
      <c r="GW6" s="5">
        <v>11382</v>
      </c>
      <c r="GX6" s="5">
        <v>15233</v>
      </c>
      <c r="GY6" s="5">
        <v>19264</v>
      </c>
      <c r="GZ6" s="5">
        <v>20144</v>
      </c>
      <c r="HA6" s="5">
        <v>21848</v>
      </c>
      <c r="HB6" s="5">
        <v>22912</v>
      </c>
      <c r="HC6" s="5">
        <v>24190</v>
      </c>
      <c r="HD6" s="5">
        <v>23230</v>
      </c>
      <c r="HE6" s="5">
        <v>23505</v>
      </c>
      <c r="HF6" s="6">
        <v>23314.19</v>
      </c>
      <c r="HG6" s="6">
        <v>23363.61</v>
      </c>
      <c r="HH6" s="6">
        <v>23324.59</v>
      </c>
      <c r="HI6" s="6">
        <v>23113.33</v>
      </c>
      <c r="HJ6" s="6">
        <v>22980.23</v>
      </c>
      <c r="HK6" s="6">
        <v>22943.94</v>
      </c>
      <c r="HL6" s="6">
        <v>22875.24</v>
      </c>
      <c r="HM6" s="6">
        <v>23135.77</v>
      </c>
      <c r="HN6" s="6">
        <v>23309.79</v>
      </c>
      <c r="HO6" s="6">
        <v>23508.720000000001</v>
      </c>
      <c r="HP6" s="6">
        <v>23500.42</v>
      </c>
      <c r="HQ6" s="6">
        <v>23444.81</v>
      </c>
      <c r="HR6" s="6">
        <v>23070.77</v>
      </c>
      <c r="HS6" s="6">
        <v>22974.02</v>
      </c>
      <c r="HT6" s="6">
        <v>23043.73</v>
      </c>
      <c r="HU6" s="6">
        <v>22999.57</v>
      </c>
      <c r="HV6" s="6">
        <v>23056.78</v>
      </c>
      <c r="HW6" s="6">
        <v>23195.33</v>
      </c>
      <c r="HX6" s="6">
        <v>23340</v>
      </c>
      <c r="HY6" s="6">
        <v>23554.71</v>
      </c>
      <c r="HZ6" s="6">
        <v>23807.87</v>
      </c>
      <c r="IA6" s="6">
        <v>24071.61</v>
      </c>
      <c r="IB6" s="6">
        <v>24347.58</v>
      </c>
      <c r="IC6" s="6">
        <v>24635.88</v>
      </c>
      <c r="ID6" s="6">
        <v>24935.67</v>
      </c>
      <c r="IE6" s="6">
        <v>25237.72</v>
      </c>
      <c r="IF6" s="6">
        <v>25547.97</v>
      </c>
      <c r="IG6" s="6">
        <v>25863.64</v>
      </c>
      <c r="IH6" s="6">
        <v>26187.200000000001</v>
      </c>
      <c r="II6" s="6">
        <v>26530.95</v>
      </c>
      <c r="IJ6" s="6">
        <v>26886.22</v>
      </c>
      <c r="IK6" s="6">
        <v>27241.23</v>
      </c>
      <c r="IL6" s="6">
        <v>27595.279999999999</v>
      </c>
      <c r="IM6" s="6">
        <v>27948.95</v>
      </c>
      <c r="IN6" s="6">
        <v>28301.94</v>
      </c>
      <c r="IO6" s="6">
        <v>28654.12</v>
      </c>
      <c r="IP6" s="6">
        <v>29005.06</v>
      </c>
      <c r="IQ6" s="6">
        <v>29355.55</v>
      </c>
      <c r="IR6" s="6">
        <v>29705.43</v>
      </c>
      <c r="IS6" s="6">
        <v>30054.61</v>
      </c>
      <c r="IT6" s="6">
        <v>30402.639999999999</v>
      </c>
      <c r="IU6" s="6">
        <v>30742.560000000001</v>
      </c>
      <c r="IV6" s="6">
        <v>31075.27</v>
      </c>
      <c r="IW6" s="6">
        <v>31401.69</v>
      </c>
      <c r="IX6" s="6">
        <v>31722.33</v>
      </c>
      <c r="IY6" s="6">
        <v>32037.88</v>
      </c>
      <c r="IZ6" s="6">
        <v>32348.9</v>
      </c>
      <c r="JA6" s="6">
        <v>32655.96</v>
      </c>
      <c r="JB6" s="6">
        <v>32959.480000000003</v>
      </c>
      <c r="JC6" s="6">
        <v>33259.879999999997</v>
      </c>
      <c r="JD6" s="6">
        <v>33557.519999999997</v>
      </c>
      <c r="JE6" s="6">
        <v>33852.74</v>
      </c>
      <c r="JF6" s="6">
        <v>34145.83</v>
      </c>
      <c r="JG6" s="6">
        <v>34437.07</v>
      </c>
      <c r="JH6" s="6">
        <v>34726.74</v>
      </c>
      <c r="JI6" s="6">
        <v>35015.14</v>
      </c>
      <c r="JJ6" s="6">
        <v>35302.49</v>
      </c>
      <c r="JK6" s="6">
        <v>35589.03</v>
      </c>
      <c r="JL6" s="6">
        <v>35874.910000000003</v>
      </c>
      <c r="JM6" s="6">
        <v>36160.31</v>
      </c>
      <c r="JN6" s="6">
        <v>36445.43</v>
      </c>
      <c r="JO6" s="6">
        <v>36730.36</v>
      </c>
      <c r="JP6" s="6">
        <v>37015.269999999997</v>
      </c>
      <c r="JQ6" s="6">
        <v>37300.28</v>
      </c>
      <c r="JR6" s="6">
        <v>37585.5</v>
      </c>
      <c r="JS6" s="6">
        <v>37871.06</v>
      </c>
      <c r="JT6" s="6">
        <v>38157.040000000001</v>
      </c>
      <c r="JU6" s="6">
        <v>38443.4</v>
      </c>
      <c r="JV6" s="6">
        <v>38730.230000000003</v>
      </c>
      <c r="JW6" s="6">
        <v>39017.61</v>
      </c>
      <c r="JX6" s="6">
        <v>39305.589999999997</v>
      </c>
      <c r="JY6" s="6">
        <v>39594.300000000003</v>
      </c>
      <c r="JZ6" s="6">
        <v>39883.769999999997</v>
      </c>
      <c r="KA6" s="6">
        <v>40174.089999999997</v>
      </c>
      <c r="KB6" s="6">
        <v>40465.31</v>
      </c>
      <c r="KC6" s="6">
        <v>40757.480000000003</v>
      </c>
      <c r="KD6" s="6">
        <v>41050.69</v>
      </c>
      <c r="KE6" s="6">
        <v>41344.980000000003</v>
      </c>
      <c r="KF6" s="6">
        <v>41640.42</v>
      </c>
      <c r="KG6" s="6">
        <v>41937.050000000003</v>
      </c>
      <c r="KH6" s="6">
        <v>42234.89</v>
      </c>
      <c r="KI6" s="6">
        <v>42534.01</v>
      </c>
      <c r="KJ6" s="6">
        <v>42834.46</v>
      </c>
      <c r="KK6" s="6">
        <v>43136.29</v>
      </c>
      <c r="KL6" s="6">
        <v>43439.519999999997</v>
      </c>
      <c r="KM6" s="6">
        <v>43744.2</v>
      </c>
      <c r="KN6" s="6">
        <v>44050.36</v>
      </c>
      <c r="KO6" s="6">
        <v>44358.05</v>
      </c>
      <c r="KP6" s="6">
        <v>44667.3</v>
      </c>
      <c r="KQ6" s="6">
        <v>44978.17</v>
      </c>
      <c r="KR6" s="6">
        <v>45290.65</v>
      </c>
      <c r="KS6" s="6">
        <v>45604.81</v>
      </c>
      <c r="KT6" s="6">
        <v>45920.639999999999</v>
      </c>
      <c r="KU6" s="6">
        <v>46238.22</v>
      </c>
      <c r="KV6" s="6">
        <v>46557.57</v>
      </c>
      <c r="KW6" s="6">
        <v>46878.71</v>
      </c>
      <c r="KX6" s="6">
        <v>47201.66</v>
      </c>
      <c r="KY6" s="6">
        <v>47526.47</v>
      </c>
      <c r="KZ6" s="6">
        <v>47853.17</v>
      </c>
      <c r="LA6" s="6">
        <v>48181.79</v>
      </c>
      <c r="LB6" s="6">
        <v>48512.34</v>
      </c>
      <c r="LC6" s="6">
        <v>48844.87</v>
      </c>
      <c r="LD6" s="6">
        <v>49179.38</v>
      </c>
      <c r="LE6" s="6">
        <v>49515.97</v>
      </c>
      <c r="LF6" s="6">
        <v>49854.67</v>
      </c>
      <c r="LG6" s="6">
        <v>50195.5</v>
      </c>
      <c r="LH6" s="6">
        <v>50538.45</v>
      </c>
      <c r="LI6" s="6">
        <v>50883.21</v>
      </c>
      <c r="LJ6" s="6">
        <v>51229.77</v>
      </c>
      <c r="LK6" s="6">
        <v>51578.07</v>
      </c>
      <c r="LL6" s="6">
        <v>51928.160000000003</v>
      </c>
      <c r="LM6" s="6">
        <v>52280.02</v>
      </c>
      <c r="LN6" s="6">
        <v>52633.66</v>
      </c>
      <c r="LO6" s="6">
        <v>52989.02</v>
      </c>
      <c r="LP6" s="6">
        <v>53346.14</v>
      </c>
      <c r="LQ6" s="6">
        <v>53705.01</v>
      </c>
      <c r="LR6" s="6">
        <v>54065.64</v>
      </c>
      <c r="LS6" s="6">
        <v>54428.12</v>
      </c>
      <c r="LT6" s="6">
        <v>54792.4</v>
      </c>
      <c r="LU6" s="6">
        <v>55158.58</v>
      </c>
      <c r="LV6" s="6">
        <v>55526.6</v>
      </c>
      <c r="LW6" s="6">
        <v>55896.52</v>
      </c>
      <c r="LX6" s="6">
        <v>56268.32</v>
      </c>
      <c r="LY6" s="6">
        <v>56642.04</v>
      </c>
      <c r="LZ6" s="6">
        <v>57017.66</v>
      </c>
      <c r="MA6" s="6">
        <v>57395.199999999997</v>
      </c>
      <c r="MB6" s="6">
        <v>57774.69</v>
      </c>
      <c r="MC6" s="6">
        <v>58156.160000000003</v>
      </c>
      <c r="MD6" s="6">
        <v>58539.59</v>
      </c>
      <c r="ME6" s="6">
        <v>58925.02</v>
      </c>
      <c r="MF6" s="6">
        <v>59312.5</v>
      </c>
      <c r="MG6" s="6">
        <v>59702.07</v>
      </c>
      <c r="MH6" s="6">
        <v>60093.71</v>
      </c>
      <c r="MI6" s="6">
        <v>60487.54</v>
      </c>
      <c r="MJ6" s="6">
        <v>60883.58</v>
      </c>
      <c r="MK6" s="6">
        <v>61281.86</v>
      </c>
      <c r="ML6" s="6">
        <v>61682.41</v>
      </c>
      <c r="MM6" s="6">
        <v>62085.21</v>
      </c>
      <c r="MN6" s="6">
        <v>62490.34</v>
      </c>
      <c r="MO6" s="6">
        <v>62897.79</v>
      </c>
      <c r="MP6" s="6">
        <v>63307.58</v>
      </c>
      <c r="MQ6" s="6">
        <v>63719.81</v>
      </c>
      <c r="MR6" s="6">
        <v>64134.52</v>
      </c>
      <c r="MS6" s="6">
        <v>64551.71</v>
      </c>
      <c r="MT6" s="6">
        <v>64971.43</v>
      </c>
      <c r="MU6" s="2" t="s">
        <v>339</v>
      </c>
      <c r="MV6" s="2" t="s">
        <v>347</v>
      </c>
      <c r="MW6" s="2" t="s">
        <v>332</v>
      </c>
      <c r="MX6" s="2" t="s">
        <v>332</v>
      </c>
      <c r="MY6" s="2" t="s">
        <v>469</v>
      </c>
      <c r="MZ6" s="2" t="s">
        <v>955</v>
      </c>
      <c r="NA6" s="2" t="s">
        <v>332</v>
      </c>
      <c r="NB6" s="2" t="s">
        <v>355</v>
      </c>
      <c r="NC6" s="2" t="s">
        <v>356</v>
      </c>
      <c r="ND6" s="2" t="s">
        <v>337</v>
      </c>
      <c r="NE6" s="2" t="s">
        <v>357</v>
      </c>
      <c r="NF6" s="4" t="s">
        <v>970</v>
      </c>
    </row>
    <row r="7" spans="1:370" x14ac:dyDescent="0.35">
      <c r="A7" s="2" t="s">
        <v>330</v>
      </c>
      <c r="B7" s="2" t="s">
        <v>358</v>
      </c>
      <c r="C7" s="4" t="s">
        <v>969</v>
      </c>
      <c r="D7" s="2" t="s">
        <v>345</v>
      </c>
      <c r="E7" s="2" t="s">
        <v>346</v>
      </c>
      <c r="F7" s="2" t="s">
        <v>333</v>
      </c>
      <c r="G7" s="5">
        <v>12419</v>
      </c>
      <c r="H7" s="5">
        <v>12849</v>
      </c>
      <c r="I7" s="5">
        <v>13247</v>
      </c>
      <c r="J7" s="5">
        <v>13917</v>
      </c>
      <c r="K7" s="5">
        <v>14267</v>
      </c>
      <c r="L7" s="5">
        <v>14694</v>
      </c>
      <c r="M7" s="5">
        <v>15881</v>
      </c>
      <c r="N7" s="5">
        <v>16728</v>
      </c>
      <c r="O7" s="5">
        <v>18231</v>
      </c>
      <c r="P7" s="5">
        <v>18613</v>
      </c>
      <c r="Q7" s="5">
        <v>19564</v>
      </c>
      <c r="R7" s="5">
        <v>20194</v>
      </c>
      <c r="S7" s="5">
        <v>21295</v>
      </c>
      <c r="T7" s="5">
        <v>21568</v>
      </c>
      <c r="U7" s="5">
        <v>22876</v>
      </c>
      <c r="V7" s="5">
        <v>23450</v>
      </c>
      <c r="W7" s="5">
        <v>23884</v>
      </c>
      <c r="X7" s="5">
        <v>24509</v>
      </c>
      <c r="Y7" s="5">
        <v>25439</v>
      </c>
      <c r="Z7" s="5">
        <v>26940</v>
      </c>
      <c r="AA7" s="5">
        <v>27797</v>
      </c>
      <c r="AB7" s="5">
        <v>29144</v>
      </c>
      <c r="AC7" s="5">
        <v>30465</v>
      </c>
      <c r="AD7" s="5">
        <v>31463</v>
      </c>
      <c r="AE7" s="5">
        <v>32879</v>
      </c>
      <c r="AF7" s="5">
        <v>34157</v>
      </c>
      <c r="AG7" s="5">
        <v>36483</v>
      </c>
      <c r="AH7" s="5">
        <v>39802</v>
      </c>
      <c r="AI7" s="5">
        <v>40290</v>
      </c>
      <c r="AJ7" s="5">
        <v>41818</v>
      </c>
      <c r="AK7" s="5">
        <v>43433</v>
      </c>
      <c r="AL7" s="5">
        <v>44864</v>
      </c>
      <c r="AM7" s="5">
        <v>46552</v>
      </c>
      <c r="AN7" s="5">
        <v>47036</v>
      </c>
      <c r="AO7" s="5">
        <v>47924</v>
      </c>
      <c r="AP7" s="5">
        <v>49843</v>
      </c>
      <c r="AQ7" s="5">
        <v>50837</v>
      </c>
      <c r="AR7" s="5">
        <v>52380</v>
      </c>
      <c r="AS7" s="5">
        <v>52615</v>
      </c>
      <c r="AT7" s="5">
        <v>53960</v>
      </c>
      <c r="AU7" s="5">
        <v>54514</v>
      </c>
      <c r="AV7" s="5">
        <v>57136</v>
      </c>
      <c r="AW7" s="5">
        <v>57119</v>
      </c>
      <c r="AX7" s="5">
        <v>58206</v>
      </c>
      <c r="AY7" s="5">
        <v>59961</v>
      </c>
      <c r="AZ7" s="5">
        <v>60260</v>
      </c>
      <c r="BA7" s="5">
        <v>62678</v>
      </c>
      <c r="BB7" s="5">
        <v>64883</v>
      </c>
      <c r="BC7" s="5">
        <v>65471</v>
      </c>
      <c r="BD7" s="5">
        <v>66622</v>
      </c>
      <c r="BE7" s="5">
        <v>67715</v>
      </c>
      <c r="BF7" s="5">
        <v>69185</v>
      </c>
      <c r="BG7" s="5">
        <v>70501</v>
      </c>
      <c r="BH7" s="5">
        <v>73909</v>
      </c>
      <c r="BI7" s="5">
        <v>73297</v>
      </c>
      <c r="BJ7" s="5">
        <v>74329</v>
      </c>
      <c r="BK7" s="5">
        <v>74158</v>
      </c>
      <c r="BL7" s="5">
        <v>76563</v>
      </c>
      <c r="BM7" s="5">
        <v>78295</v>
      </c>
      <c r="BN7" s="5">
        <v>79796</v>
      </c>
      <c r="BO7" s="5">
        <v>82285</v>
      </c>
      <c r="BP7" s="5">
        <v>84810</v>
      </c>
      <c r="BQ7" s="5">
        <v>86563</v>
      </c>
      <c r="BR7" s="5">
        <v>88240</v>
      </c>
      <c r="BS7" s="5">
        <v>90548</v>
      </c>
      <c r="BT7" s="5">
        <v>93363</v>
      </c>
      <c r="BU7" s="5">
        <v>97490</v>
      </c>
      <c r="BV7" s="5">
        <v>98361</v>
      </c>
      <c r="BW7" s="5">
        <v>102928</v>
      </c>
      <c r="BX7" s="5">
        <v>103890</v>
      </c>
      <c r="BY7" s="5">
        <v>107142</v>
      </c>
      <c r="BZ7" s="5">
        <v>110535</v>
      </c>
      <c r="CA7" s="5">
        <v>113229</v>
      </c>
      <c r="CB7" s="5">
        <v>113790</v>
      </c>
      <c r="CC7" s="5">
        <v>118607</v>
      </c>
      <c r="CD7" s="5">
        <v>119800</v>
      </c>
      <c r="CE7" s="5">
        <v>121876</v>
      </c>
      <c r="CF7" s="5">
        <v>123668</v>
      </c>
      <c r="CG7" s="5">
        <v>125292</v>
      </c>
      <c r="CH7" s="5">
        <v>126339</v>
      </c>
      <c r="CI7" s="5">
        <v>127313</v>
      </c>
      <c r="CJ7" s="5">
        <v>131724</v>
      </c>
      <c r="CK7" s="5">
        <v>133457</v>
      </c>
      <c r="CL7" s="5">
        <v>135003</v>
      </c>
      <c r="CM7" s="5">
        <v>134597</v>
      </c>
      <c r="CN7" s="5">
        <v>135173</v>
      </c>
      <c r="CO7" s="5">
        <v>138183</v>
      </c>
      <c r="CP7" s="5">
        <v>138391</v>
      </c>
      <c r="CQ7" s="5">
        <v>141861</v>
      </c>
      <c r="CR7" s="5">
        <v>143287</v>
      </c>
      <c r="CS7" s="5">
        <v>146426</v>
      </c>
      <c r="CT7" s="5">
        <v>147725</v>
      </c>
      <c r="CU7" s="5">
        <v>151630</v>
      </c>
      <c r="CV7" s="5">
        <v>153565</v>
      </c>
      <c r="CW7" s="5">
        <v>156382</v>
      </c>
      <c r="CX7" s="5">
        <v>154146</v>
      </c>
      <c r="CY7" s="5">
        <v>156641</v>
      </c>
      <c r="CZ7" s="5">
        <v>159690</v>
      </c>
      <c r="DA7" s="5">
        <v>162111</v>
      </c>
      <c r="DB7" s="5">
        <v>160529</v>
      </c>
      <c r="DC7" s="5">
        <v>161179</v>
      </c>
      <c r="DD7" s="5">
        <v>163132</v>
      </c>
      <c r="DE7" s="5">
        <v>163306</v>
      </c>
      <c r="DF7" s="5">
        <v>166168</v>
      </c>
      <c r="DG7" s="5">
        <v>165049</v>
      </c>
      <c r="DH7" s="5">
        <v>172636</v>
      </c>
      <c r="DI7" s="5">
        <v>172330</v>
      </c>
      <c r="DJ7" s="5">
        <v>177162</v>
      </c>
      <c r="DK7" s="5">
        <v>178102</v>
      </c>
      <c r="DL7" s="5">
        <v>179721</v>
      </c>
      <c r="DM7" s="5">
        <v>183528</v>
      </c>
      <c r="DN7" s="5">
        <v>186259</v>
      </c>
      <c r="DO7" s="5">
        <v>189667</v>
      </c>
      <c r="DP7" s="5">
        <v>188957</v>
      </c>
      <c r="DQ7" s="5">
        <v>190102</v>
      </c>
      <c r="DR7" s="5">
        <v>191388</v>
      </c>
      <c r="DS7" s="5">
        <v>194378</v>
      </c>
      <c r="DT7" s="5">
        <v>196467</v>
      </c>
      <c r="DU7" s="5">
        <v>196149</v>
      </c>
      <c r="DV7" s="5">
        <v>198304</v>
      </c>
      <c r="DW7" s="5">
        <v>200276</v>
      </c>
      <c r="DX7" s="5">
        <v>201618</v>
      </c>
      <c r="DY7" s="5">
        <v>204034</v>
      </c>
      <c r="DZ7" s="5">
        <v>207685</v>
      </c>
      <c r="EA7" s="5">
        <v>208995</v>
      </c>
      <c r="EB7" s="5">
        <v>212236</v>
      </c>
      <c r="EC7" s="5">
        <v>214798</v>
      </c>
      <c r="ED7" s="5">
        <v>216771</v>
      </c>
      <c r="EE7" s="5">
        <v>218799</v>
      </c>
      <c r="EF7" s="5">
        <v>221465</v>
      </c>
      <c r="EG7" s="5">
        <v>224312</v>
      </c>
      <c r="EH7" s="5">
        <v>226448</v>
      </c>
      <c r="EI7" s="5">
        <v>229729</v>
      </c>
      <c r="EJ7" s="5">
        <v>231892</v>
      </c>
      <c r="EK7" s="5">
        <v>236075</v>
      </c>
      <c r="EL7" s="5">
        <v>237463</v>
      </c>
      <c r="EM7" s="5">
        <v>243111</v>
      </c>
      <c r="EN7" s="5">
        <v>244614</v>
      </c>
      <c r="EO7" s="5">
        <v>248998</v>
      </c>
      <c r="EP7" s="5">
        <v>249640</v>
      </c>
      <c r="EQ7" s="5">
        <v>249920</v>
      </c>
      <c r="ER7" s="5">
        <v>256466</v>
      </c>
      <c r="ES7" s="5">
        <v>255800</v>
      </c>
      <c r="ET7" s="5">
        <v>258834</v>
      </c>
      <c r="EU7" s="5">
        <v>256355</v>
      </c>
      <c r="EV7" s="5">
        <v>263934</v>
      </c>
      <c r="EW7" s="5">
        <v>262968</v>
      </c>
      <c r="EX7" s="5">
        <v>263925</v>
      </c>
      <c r="EY7" s="5">
        <v>264273</v>
      </c>
      <c r="EZ7" s="5">
        <v>267166</v>
      </c>
      <c r="FA7" s="5">
        <v>267993</v>
      </c>
      <c r="FB7" s="5">
        <v>268198</v>
      </c>
      <c r="FC7" s="5">
        <v>265811</v>
      </c>
      <c r="FD7" s="5">
        <v>271167</v>
      </c>
      <c r="FE7" s="5">
        <v>273285</v>
      </c>
      <c r="FF7" s="5">
        <v>273407</v>
      </c>
      <c r="FG7" s="5">
        <v>279309</v>
      </c>
      <c r="FH7" s="5">
        <v>283629</v>
      </c>
      <c r="FI7" s="5">
        <v>282123</v>
      </c>
      <c r="FJ7" s="5">
        <v>283875</v>
      </c>
      <c r="FK7" s="5">
        <v>284075</v>
      </c>
      <c r="FL7" s="5">
        <v>292417</v>
      </c>
      <c r="FM7" s="5">
        <v>298338</v>
      </c>
      <c r="FN7" s="5">
        <v>300976</v>
      </c>
      <c r="FO7" s="5">
        <v>301406</v>
      </c>
      <c r="FP7" s="5">
        <v>304476</v>
      </c>
      <c r="FQ7" s="5">
        <v>303765</v>
      </c>
      <c r="FR7" s="5">
        <v>307306</v>
      </c>
      <c r="FS7" s="5">
        <v>311832</v>
      </c>
      <c r="FT7" s="5">
        <v>319853</v>
      </c>
      <c r="FU7" s="5">
        <v>327096</v>
      </c>
      <c r="FV7" s="5">
        <v>327429</v>
      </c>
      <c r="FW7" s="5">
        <v>326493</v>
      </c>
      <c r="FX7" s="5">
        <v>328471</v>
      </c>
      <c r="FY7" s="5">
        <v>328528</v>
      </c>
      <c r="FZ7" s="5">
        <v>327875</v>
      </c>
      <c r="GA7" s="5">
        <v>328068</v>
      </c>
      <c r="GB7" s="5">
        <v>337489</v>
      </c>
      <c r="GC7" s="5">
        <v>339566</v>
      </c>
      <c r="GD7" s="5">
        <v>341950</v>
      </c>
      <c r="GE7" s="5">
        <v>347760</v>
      </c>
      <c r="GF7" s="5">
        <v>347383</v>
      </c>
      <c r="GG7" s="5">
        <v>350601</v>
      </c>
      <c r="GH7" s="5">
        <v>356695</v>
      </c>
      <c r="GI7" s="5">
        <v>356202</v>
      </c>
      <c r="GJ7" s="5">
        <v>363432</v>
      </c>
      <c r="GK7" s="5">
        <v>365191</v>
      </c>
      <c r="GL7" s="5">
        <v>368137</v>
      </c>
      <c r="GM7" s="5">
        <v>361420</v>
      </c>
      <c r="GN7" s="5">
        <v>356361</v>
      </c>
      <c r="GO7" s="5">
        <v>367470</v>
      </c>
      <c r="GP7" s="5">
        <v>369157</v>
      </c>
      <c r="GQ7" s="5">
        <v>374602</v>
      </c>
      <c r="GR7" s="5">
        <v>378013</v>
      </c>
      <c r="GS7" s="5">
        <v>380321</v>
      </c>
      <c r="GT7" s="5">
        <v>381732</v>
      </c>
      <c r="GU7" s="5">
        <v>386958</v>
      </c>
      <c r="GV7" s="5">
        <v>395902</v>
      </c>
      <c r="GW7" s="5">
        <v>403706</v>
      </c>
      <c r="GX7" s="5">
        <v>422652</v>
      </c>
      <c r="GY7" s="5">
        <v>428670</v>
      </c>
      <c r="GZ7" s="5">
        <v>439405</v>
      </c>
      <c r="HA7" s="5">
        <v>440937</v>
      </c>
      <c r="HB7" s="5">
        <v>446922</v>
      </c>
      <c r="HC7" s="5">
        <v>457594</v>
      </c>
      <c r="HD7" s="5">
        <v>468096</v>
      </c>
      <c r="HE7" s="5">
        <v>470726</v>
      </c>
      <c r="HF7" s="6">
        <v>474570.3</v>
      </c>
      <c r="HG7" s="6">
        <v>479158</v>
      </c>
      <c r="HH7" s="6">
        <v>483315.9</v>
      </c>
      <c r="HI7" s="6">
        <v>488358.8</v>
      </c>
      <c r="HJ7" s="6">
        <v>493110.7</v>
      </c>
      <c r="HK7" s="6">
        <v>497438.8</v>
      </c>
      <c r="HL7" s="6">
        <v>501263.1</v>
      </c>
      <c r="HM7" s="6">
        <v>505136.5</v>
      </c>
      <c r="HN7" s="6">
        <v>509092.5</v>
      </c>
      <c r="HO7" s="6">
        <v>513486.7</v>
      </c>
      <c r="HP7" s="6">
        <v>518220.2</v>
      </c>
      <c r="HQ7" s="6">
        <v>523262.3</v>
      </c>
      <c r="HR7" s="6">
        <v>528406.6</v>
      </c>
      <c r="HS7" s="6">
        <v>533396.80000000005</v>
      </c>
      <c r="HT7" s="6">
        <v>539115.19999999995</v>
      </c>
      <c r="HU7" s="6">
        <v>544658.4</v>
      </c>
      <c r="HV7" s="6">
        <v>549988.1</v>
      </c>
      <c r="HW7" s="6">
        <v>555188.69999999995</v>
      </c>
      <c r="HX7" s="6">
        <v>560444.6</v>
      </c>
      <c r="HY7" s="6">
        <v>565354.6</v>
      </c>
      <c r="HZ7" s="6">
        <v>570286.1</v>
      </c>
      <c r="IA7" s="6">
        <v>575331.9</v>
      </c>
      <c r="IB7" s="6">
        <v>580800.30000000005</v>
      </c>
      <c r="IC7" s="6">
        <v>585894.5</v>
      </c>
      <c r="ID7" s="6">
        <v>590941.1</v>
      </c>
      <c r="IE7" s="6">
        <v>596328.80000000005</v>
      </c>
      <c r="IF7" s="6">
        <v>602066.1</v>
      </c>
      <c r="IG7" s="6">
        <v>607532.9</v>
      </c>
      <c r="IH7" s="6">
        <v>612881.1</v>
      </c>
      <c r="II7" s="6">
        <v>618276.30000000005</v>
      </c>
      <c r="IJ7" s="6">
        <v>624033.9</v>
      </c>
      <c r="IK7" s="6">
        <v>629473.69999999995</v>
      </c>
      <c r="IL7" s="6">
        <v>634892.9</v>
      </c>
      <c r="IM7" s="6">
        <v>640504.4</v>
      </c>
      <c r="IN7" s="6">
        <v>646471.6</v>
      </c>
      <c r="IO7" s="6">
        <v>652099.4</v>
      </c>
      <c r="IP7" s="6">
        <v>657694.69999999995</v>
      </c>
      <c r="IQ7" s="6">
        <v>663476</v>
      </c>
      <c r="IR7" s="6">
        <v>669560.5</v>
      </c>
      <c r="IS7" s="6">
        <v>675222</v>
      </c>
      <c r="IT7" s="6">
        <v>680880.6</v>
      </c>
      <c r="IU7" s="6">
        <v>686715.4</v>
      </c>
      <c r="IV7" s="6">
        <v>692963.6</v>
      </c>
      <c r="IW7" s="6">
        <v>698910.8</v>
      </c>
      <c r="IX7" s="6">
        <v>704911.9</v>
      </c>
      <c r="IY7" s="6">
        <v>710972.1</v>
      </c>
      <c r="IZ7" s="6">
        <v>717144.4</v>
      </c>
      <c r="JA7" s="6">
        <v>723371.2</v>
      </c>
      <c r="JB7" s="6">
        <v>729652.5</v>
      </c>
      <c r="JC7" s="6">
        <v>735988.3</v>
      </c>
      <c r="JD7" s="6">
        <v>742379.6</v>
      </c>
      <c r="JE7" s="6">
        <v>748827.3</v>
      </c>
      <c r="JF7" s="6">
        <v>755331</v>
      </c>
      <c r="JG7" s="6">
        <v>761892.1</v>
      </c>
      <c r="JH7" s="6">
        <v>768574.1</v>
      </c>
      <c r="JI7" s="6">
        <v>775315.6</v>
      </c>
      <c r="JJ7" s="6">
        <v>782118.1</v>
      </c>
      <c r="JK7" s="6">
        <v>788981.5</v>
      </c>
      <c r="JL7" s="6">
        <v>795906.4</v>
      </c>
      <c r="JM7" s="6">
        <v>802893.4</v>
      </c>
      <c r="JN7" s="6">
        <v>809943.6</v>
      </c>
      <c r="JO7" s="6">
        <v>817057.5</v>
      </c>
      <c r="JP7" s="6">
        <v>824235.6</v>
      </c>
      <c r="JQ7" s="6">
        <v>831477.1</v>
      </c>
      <c r="JR7" s="6">
        <v>838782.4</v>
      </c>
      <c r="JS7" s="6">
        <v>846152.1</v>
      </c>
      <c r="JT7" s="6">
        <v>853484.4</v>
      </c>
      <c r="JU7" s="6">
        <v>860879.5</v>
      </c>
      <c r="JV7" s="6">
        <v>868337.9</v>
      </c>
      <c r="JW7" s="6">
        <v>875860.1</v>
      </c>
      <c r="JX7" s="6">
        <v>883446.4</v>
      </c>
      <c r="JY7" s="6">
        <v>891096.9</v>
      </c>
      <c r="JZ7" s="6">
        <v>898812.3</v>
      </c>
      <c r="KA7" s="6">
        <v>906594.3</v>
      </c>
      <c r="KB7" s="6">
        <v>914441.3</v>
      </c>
      <c r="KC7" s="6">
        <v>922355.3</v>
      </c>
      <c r="KD7" s="6">
        <v>930335.6</v>
      </c>
      <c r="KE7" s="6">
        <v>938383.9</v>
      </c>
      <c r="KF7" s="6">
        <v>946499</v>
      </c>
      <c r="KG7" s="6">
        <v>954682.4</v>
      </c>
      <c r="KH7" s="6">
        <v>962934.6</v>
      </c>
      <c r="KI7" s="6">
        <v>971255.4</v>
      </c>
      <c r="KJ7" s="6">
        <v>979646.4</v>
      </c>
      <c r="KK7" s="6">
        <v>988107.3</v>
      </c>
      <c r="KL7" s="6">
        <v>996639.8</v>
      </c>
      <c r="KM7" s="6">
        <v>1005243</v>
      </c>
      <c r="KN7" s="6">
        <v>1013918</v>
      </c>
      <c r="KO7" s="6">
        <v>1022666</v>
      </c>
      <c r="KP7" s="6">
        <v>1031487</v>
      </c>
      <c r="KQ7" s="6">
        <v>1040381</v>
      </c>
      <c r="KR7" s="6">
        <v>1049350</v>
      </c>
      <c r="KS7" s="6">
        <v>1058393</v>
      </c>
      <c r="KT7" s="6">
        <v>1067512</v>
      </c>
      <c r="KU7" s="6">
        <v>1076708</v>
      </c>
      <c r="KV7" s="6">
        <v>1085980</v>
      </c>
      <c r="KW7" s="6">
        <v>1095330</v>
      </c>
      <c r="KX7" s="6">
        <v>1104758</v>
      </c>
      <c r="KY7" s="6">
        <v>1114264</v>
      </c>
      <c r="KZ7" s="6">
        <v>1123849</v>
      </c>
      <c r="LA7" s="6">
        <v>1133515</v>
      </c>
      <c r="LB7" s="6">
        <v>1143260</v>
      </c>
      <c r="LC7" s="6">
        <v>1153086</v>
      </c>
      <c r="LD7" s="6">
        <v>1163033</v>
      </c>
      <c r="LE7" s="6">
        <v>1173062</v>
      </c>
      <c r="LF7" s="6">
        <v>1183173</v>
      </c>
      <c r="LG7" s="6">
        <v>1193367</v>
      </c>
      <c r="LH7" s="6">
        <v>1203356</v>
      </c>
      <c r="LI7" s="6">
        <v>1213422</v>
      </c>
      <c r="LJ7" s="6">
        <v>1223517</v>
      </c>
      <c r="LK7" s="6">
        <v>1233690</v>
      </c>
      <c r="LL7" s="6">
        <v>1243940</v>
      </c>
      <c r="LM7" s="6">
        <v>1254270</v>
      </c>
      <c r="LN7" s="6">
        <v>1264589</v>
      </c>
      <c r="LO7" s="6">
        <v>1274986</v>
      </c>
      <c r="LP7" s="6">
        <v>1285460</v>
      </c>
      <c r="LQ7" s="6">
        <v>1296013</v>
      </c>
      <c r="LR7" s="6">
        <v>1306646</v>
      </c>
      <c r="LS7" s="6">
        <v>1317358</v>
      </c>
      <c r="LT7" s="6">
        <v>1328152</v>
      </c>
      <c r="LU7" s="6">
        <v>1339026</v>
      </c>
      <c r="LV7" s="6">
        <v>1349936</v>
      </c>
      <c r="LW7" s="6">
        <v>1360928</v>
      </c>
      <c r="LX7" s="6">
        <v>1372001</v>
      </c>
      <c r="LY7" s="6">
        <v>1383155</v>
      </c>
      <c r="LZ7" s="6">
        <v>1394355</v>
      </c>
      <c r="MA7" s="6">
        <v>1405638</v>
      </c>
      <c r="MB7" s="6">
        <v>1417002</v>
      </c>
      <c r="MC7" s="6">
        <v>1428450</v>
      </c>
      <c r="MD7" s="6">
        <v>1439983</v>
      </c>
      <c r="ME7" s="6">
        <v>1451601</v>
      </c>
      <c r="MF7" s="6">
        <v>1463304</v>
      </c>
      <c r="MG7" s="6">
        <v>1475093</v>
      </c>
      <c r="MH7" s="6">
        <v>1487018</v>
      </c>
      <c r="MI7" s="6">
        <v>1499031</v>
      </c>
      <c r="MJ7" s="6">
        <v>1511133</v>
      </c>
      <c r="MK7" s="6">
        <v>1523325</v>
      </c>
      <c r="ML7" s="6">
        <v>1535593</v>
      </c>
      <c r="MM7" s="6">
        <v>1547952</v>
      </c>
      <c r="MN7" s="6">
        <v>1560402</v>
      </c>
      <c r="MO7" s="6">
        <v>1572945</v>
      </c>
      <c r="MP7" s="6">
        <v>1585634</v>
      </c>
      <c r="MQ7" s="6">
        <v>1598418</v>
      </c>
      <c r="MR7" s="6">
        <v>1611297</v>
      </c>
      <c r="MS7" s="6">
        <v>1624272</v>
      </c>
      <c r="MT7" s="6">
        <v>1637345</v>
      </c>
      <c r="MU7" s="2" t="s">
        <v>339</v>
      </c>
      <c r="MV7" s="2" t="s">
        <v>347</v>
      </c>
      <c r="MW7" s="2" t="s">
        <v>332</v>
      </c>
      <c r="MX7" s="2" t="s">
        <v>332</v>
      </c>
      <c r="MY7" s="2" t="s">
        <v>469</v>
      </c>
      <c r="MZ7" s="2" t="s">
        <v>955</v>
      </c>
      <c r="NA7" s="2" t="s">
        <v>332</v>
      </c>
      <c r="NB7" s="2" t="s">
        <v>359</v>
      </c>
      <c r="NC7" s="2" t="s">
        <v>360</v>
      </c>
      <c r="ND7" s="2" t="s">
        <v>337</v>
      </c>
      <c r="NE7" s="2" t="s">
        <v>361</v>
      </c>
      <c r="NF7" s="4" t="s">
        <v>970</v>
      </c>
    </row>
    <row r="8" spans="1:370" x14ac:dyDescent="0.35">
      <c r="A8" s="2" t="s">
        <v>330</v>
      </c>
      <c r="B8" s="2" t="s">
        <v>380</v>
      </c>
      <c r="C8" s="4" t="s">
        <v>969</v>
      </c>
      <c r="D8" s="2" t="s">
        <v>345</v>
      </c>
      <c r="E8" s="2" t="s">
        <v>346</v>
      </c>
      <c r="F8" s="2" t="s">
        <v>333</v>
      </c>
      <c r="G8" s="5">
        <v>15412.93</v>
      </c>
      <c r="H8" s="5">
        <v>16069.96</v>
      </c>
      <c r="I8" s="5">
        <v>16751.57</v>
      </c>
      <c r="J8" s="5">
        <v>17259.36</v>
      </c>
      <c r="K8" s="5">
        <v>17697.98</v>
      </c>
      <c r="L8" s="5">
        <v>18131.150000000001</v>
      </c>
      <c r="M8" s="5">
        <v>18742.68</v>
      </c>
      <c r="N8" s="5">
        <v>19459.77</v>
      </c>
      <c r="O8" s="5">
        <v>20188.7</v>
      </c>
      <c r="P8" s="5">
        <v>20997.7</v>
      </c>
      <c r="Q8" s="5">
        <v>21876.78</v>
      </c>
      <c r="R8" s="5">
        <v>22896.9</v>
      </c>
      <c r="S8" s="5">
        <v>23636.74</v>
      </c>
      <c r="T8" s="5">
        <v>24579.52</v>
      </c>
      <c r="U8" s="5">
        <v>25544.14</v>
      </c>
      <c r="V8" s="5">
        <v>26363.15</v>
      </c>
      <c r="W8" s="5">
        <v>27088.43</v>
      </c>
      <c r="X8" s="5">
        <v>27957.5</v>
      </c>
      <c r="Y8" s="5">
        <v>29076.82</v>
      </c>
      <c r="Z8" s="5">
        <v>30241.64</v>
      </c>
      <c r="AA8" s="5">
        <v>31384.62</v>
      </c>
      <c r="AB8" s="5">
        <v>32667.74</v>
      </c>
      <c r="AC8" s="5">
        <v>33930.839999999997</v>
      </c>
      <c r="AD8" s="5">
        <v>35192.120000000003</v>
      </c>
      <c r="AE8" s="5">
        <v>36493.449999999997</v>
      </c>
      <c r="AF8" s="5">
        <v>37975.86</v>
      </c>
      <c r="AG8" s="5">
        <v>39632.089999999997</v>
      </c>
      <c r="AH8" s="5">
        <v>41122.699999999997</v>
      </c>
      <c r="AI8" s="5">
        <v>42551.42</v>
      </c>
      <c r="AJ8" s="5">
        <v>44142.13</v>
      </c>
      <c r="AK8" s="5">
        <v>45938.5</v>
      </c>
      <c r="AL8" s="5">
        <v>47827.69</v>
      </c>
      <c r="AM8" s="5">
        <v>49649.54</v>
      </c>
      <c r="AN8" s="5">
        <v>51874.53</v>
      </c>
      <c r="AO8" s="5">
        <v>54199.62</v>
      </c>
      <c r="AP8" s="5">
        <v>56936.95</v>
      </c>
      <c r="AQ8" s="5">
        <v>59117.34</v>
      </c>
      <c r="AR8" s="5">
        <v>62344.26</v>
      </c>
      <c r="AS8" s="5">
        <v>65846</v>
      </c>
      <c r="AT8" s="5">
        <v>69524.28</v>
      </c>
      <c r="AU8" s="5">
        <v>72844.929999999993</v>
      </c>
      <c r="AV8" s="5">
        <v>76218.350000000006</v>
      </c>
      <c r="AW8" s="5">
        <v>79988.55</v>
      </c>
      <c r="AX8" s="5">
        <v>83288.27</v>
      </c>
      <c r="AY8" s="5">
        <v>86173.92</v>
      </c>
      <c r="AZ8" s="5">
        <v>90325.41</v>
      </c>
      <c r="BA8" s="5">
        <v>94470.54</v>
      </c>
      <c r="BB8" s="5">
        <v>98572.89</v>
      </c>
      <c r="BC8" s="5">
        <v>102043.7</v>
      </c>
      <c r="BD8" s="5">
        <v>106177</v>
      </c>
      <c r="BE8" s="5">
        <v>110989.1</v>
      </c>
      <c r="BF8" s="5">
        <v>115955.1</v>
      </c>
      <c r="BG8" s="5">
        <v>120178.5</v>
      </c>
      <c r="BH8" s="5">
        <v>126107.2</v>
      </c>
      <c r="BI8" s="5">
        <v>133482</v>
      </c>
      <c r="BJ8" s="5">
        <v>140406.29999999999</v>
      </c>
      <c r="BK8" s="5">
        <v>145476</v>
      </c>
      <c r="BL8" s="5">
        <v>151660</v>
      </c>
      <c r="BM8" s="5">
        <v>158214</v>
      </c>
      <c r="BN8" s="5">
        <v>165158</v>
      </c>
      <c r="BO8" s="5">
        <v>172898</v>
      </c>
      <c r="BP8" s="5">
        <v>182137</v>
      </c>
      <c r="BQ8" s="5">
        <v>192178</v>
      </c>
      <c r="BR8" s="5">
        <v>207268</v>
      </c>
      <c r="BS8" s="5">
        <v>214900</v>
      </c>
      <c r="BT8" s="5">
        <v>239325</v>
      </c>
      <c r="BU8" s="5">
        <v>247567</v>
      </c>
      <c r="BV8" s="5">
        <v>256572</v>
      </c>
      <c r="BW8" s="5">
        <v>265313</v>
      </c>
      <c r="BX8" s="5">
        <v>277370</v>
      </c>
      <c r="BY8" s="5">
        <v>285601</v>
      </c>
      <c r="BZ8" s="5">
        <v>293665</v>
      </c>
      <c r="CA8" s="5">
        <v>301031</v>
      </c>
      <c r="CB8" s="5">
        <v>307831</v>
      </c>
      <c r="CC8" s="5">
        <v>314190</v>
      </c>
      <c r="CD8" s="5">
        <v>319578</v>
      </c>
      <c r="CE8" s="5">
        <v>325268</v>
      </c>
      <c r="CF8" s="5">
        <v>330110</v>
      </c>
      <c r="CG8" s="5">
        <v>336612</v>
      </c>
      <c r="CH8" s="5">
        <v>339609</v>
      </c>
      <c r="CI8" s="5">
        <v>342497</v>
      </c>
      <c r="CJ8" s="5">
        <v>345814</v>
      </c>
      <c r="CK8" s="5">
        <v>349832</v>
      </c>
      <c r="CL8" s="5">
        <v>354185</v>
      </c>
      <c r="CM8" s="5">
        <v>358465</v>
      </c>
      <c r="CN8" s="5">
        <v>362955</v>
      </c>
      <c r="CO8" s="5">
        <v>367364</v>
      </c>
      <c r="CP8" s="5">
        <v>371737</v>
      </c>
      <c r="CQ8" s="5">
        <v>375738</v>
      </c>
      <c r="CR8" s="5">
        <v>379402</v>
      </c>
      <c r="CS8" s="5">
        <v>383252</v>
      </c>
      <c r="CT8" s="5">
        <v>385484</v>
      </c>
      <c r="CU8" s="5">
        <v>389315</v>
      </c>
      <c r="CV8" s="5">
        <v>393930</v>
      </c>
      <c r="CW8" s="5">
        <v>398362</v>
      </c>
      <c r="CX8" s="5">
        <v>404008</v>
      </c>
      <c r="CY8" s="5">
        <v>409822</v>
      </c>
      <c r="CZ8" s="5">
        <v>414521</v>
      </c>
      <c r="DA8" s="5">
        <v>418433</v>
      </c>
      <c r="DB8" s="5">
        <v>423935</v>
      </c>
      <c r="DC8" s="5">
        <v>428886</v>
      </c>
      <c r="DD8" s="5">
        <v>434659</v>
      </c>
      <c r="DE8" s="5">
        <v>440789</v>
      </c>
      <c r="DF8" s="5">
        <v>448121</v>
      </c>
      <c r="DG8" s="5">
        <v>456464</v>
      </c>
      <c r="DH8" s="5">
        <v>465011</v>
      </c>
      <c r="DI8" s="5">
        <v>474696</v>
      </c>
      <c r="DJ8" s="5">
        <v>484544</v>
      </c>
      <c r="DK8" s="5">
        <v>495178</v>
      </c>
      <c r="DL8" s="5">
        <v>505425</v>
      </c>
      <c r="DM8" s="5">
        <v>514353</v>
      </c>
      <c r="DN8" s="5">
        <v>524511</v>
      </c>
      <c r="DO8" s="5">
        <v>535960</v>
      </c>
      <c r="DP8" s="5">
        <v>548728</v>
      </c>
      <c r="DQ8" s="5">
        <v>562531</v>
      </c>
      <c r="DR8" s="5">
        <v>576559</v>
      </c>
      <c r="DS8" s="5">
        <v>593114</v>
      </c>
      <c r="DT8" s="5">
        <v>611788</v>
      </c>
      <c r="DU8" s="5">
        <v>635900</v>
      </c>
      <c r="DV8" s="5">
        <v>658331</v>
      </c>
      <c r="DW8" s="5">
        <v>680848</v>
      </c>
      <c r="DX8" s="5">
        <v>702297</v>
      </c>
      <c r="DY8" s="5">
        <v>727495</v>
      </c>
      <c r="DZ8" s="5">
        <v>755573</v>
      </c>
      <c r="EA8" s="5">
        <v>783271</v>
      </c>
      <c r="EB8" s="5">
        <v>808854</v>
      </c>
      <c r="EC8" s="5">
        <v>833125</v>
      </c>
      <c r="ED8" s="5">
        <v>857085</v>
      </c>
      <c r="EE8" s="5">
        <v>875484</v>
      </c>
      <c r="EF8" s="5">
        <v>897360</v>
      </c>
      <c r="EG8" s="5">
        <v>918440</v>
      </c>
      <c r="EH8" s="5">
        <v>941951</v>
      </c>
      <c r="EI8" s="5">
        <v>965881</v>
      </c>
      <c r="EJ8" s="5">
        <v>990667</v>
      </c>
      <c r="EK8" s="5">
        <v>1020748</v>
      </c>
      <c r="EL8" s="5">
        <v>1050772</v>
      </c>
      <c r="EM8" s="5">
        <v>1075311</v>
      </c>
      <c r="EN8" s="5">
        <v>1102655</v>
      </c>
      <c r="EO8" s="5">
        <v>1135109</v>
      </c>
      <c r="EP8" s="5">
        <v>1155240</v>
      </c>
      <c r="EQ8" s="5">
        <v>1163881</v>
      </c>
      <c r="ER8" s="5">
        <v>1175517</v>
      </c>
      <c r="ES8" s="5">
        <v>1182695</v>
      </c>
      <c r="ET8" s="5">
        <v>1184812</v>
      </c>
      <c r="EU8" s="5">
        <v>1186027</v>
      </c>
      <c r="EV8" s="5">
        <v>1186228</v>
      </c>
      <c r="EW8" s="5">
        <v>1188233</v>
      </c>
      <c r="EX8" s="5">
        <v>1191082</v>
      </c>
      <c r="EY8" s="5">
        <v>1194551</v>
      </c>
      <c r="EZ8" s="5">
        <v>1194779</v>
      </c>
      <c r="FA8" s="5">
        <v>1196087</v>
      </c>
      <c r="FB8" s="5">
        <v>1196963</v>
      </c>
      <c r="FC8" s="5">
        <v>1197882</v>
      </c>
      <c r="FD8" s="5">
        <v>1198695</v>
      </c>
      <c r="FE8" s="5">
        <v>1199968</v>
      </c>
      <c r="FF8" s="5">
        <v>1201405</v>
      </c>
      <c r="FG8" s="5">
        <v>1206854</v>
      </c>
      <c r="FH8" s="5">
        <v>1220395</v>
      </c>
      <c r="FI8" s="5">
        <v>1222625</v>
      </c>
      <c r="FJ8" s="5">
        <v>1224381</v>
      </c>
      <c r="FK8" s="5">
        <v>1225503</v>
      </c>
      <c r="FL8" s="5">
        <v>1227711</v>
      </c>
      <c r="FM8" s="5">
        <v>1230592</v>
      </c>
      <c r="FN8" s="5">
        <v>1236037</v>
      </c>
      <c r="FO8" s="5">
        <v>1241977</v>
      </c>
      <c r="FP8" s="5">
        <v>1248084</v>
      </c>
      <c r="FQ8" s="5">
        <v>1252854</v>
      </c>
      <c r="FR8" s="5">
        <v>1255120</v>
      </c>
      <c r="FS8" s="5">
        <v>1261864</v>
      </c>
      <c r="FT8" s="5">
        <v>1268659</v>
      </c>
      <c r="FU8" s="5">
        <v>1276485</v>
      </c>
      <c r="FV8" s="5">
        <v>1287064</v>
      </c>
      <c r="FW8" s="5">
        <v>1301745</v>
      </c>
      <c r="FX8" s="5">
        <v>1307124</v>
      </c>
      <c r="FY8" s="5">
        <v>1316484</v>
      </c>
      <c r="FZ8" s="5">
        <v>1322655</v>
      </c>
      <c r="GA8" s="5">
        <v>1334527</v>
      </c>
      <c r="GB8" s="5">
        <v>1346308</v>
      </c>
      <c r="GC8" s="5">
        <v>1357267</v>
      </c>
      <c r="GD8" s="5">
        <v>1367608</v>
      </c>
      <c r="GE8" s="5">
        <v>1377742</v>
      </c>
      <c r="GF8" s="5">
        <v>1382707</v>
      </c>
      <c r="GG8" s="5">
        <v>1393016</v>
      </c>
      <c r="GH8" s="5">
        <v>1407469</v>
      </c>
      <c r="GI8" s="5">
        <v>1415069</v>
      </c>
      <c r="GJ8" s="5">
        <v>1425628</v>
      </c>
      <c r="GK8" s="5">
        <v>1437356</v>
      </c>
      <c r="GL8" s="5">
        <v>1452725</v>
      </c>
      <c r="GM8" s="5">
        <v>1466672</v>
      </c>
      <c r="GN8" s="5">
        <v>1469098</v>
      </c>
      <c r="GO8" s="5">
        <v>1480003</v>
      </c>
      <c r="GP8" s="5">
        <v>1499098</v>
      </c>
      <c r="GQ8" s="5">
        <v>1520447</v>
      </c>
      <c r="GR8" s="5">
        <v>1545627</v>
      </c>
      <c r="GS8" s="5">
        <v>1552632</v>
      </c>
      <c r="GT8" s="5">
        <v>1562224</v>
      </c>
      <c r="GU8" s="5">
        <v>1581336</v>
      </c>
      <c r="GV8" s="5">
        <v>1596562</v>
      </c>
      <c r="GW8" s="5">
        <v>1609662</v>
      </c>
      <c r="GX8" s="5">
        <v>1618526</v>
      </c>
      <c r="GY8" s="5">
        <v>1619740</v>
      </c>
      <c r="GZ8" s="5">
        <v>1618505</v>
      </c>
      <c r="HA8" s="5">
        <v>1619052</v>
      </c>
      <c r="HB8" s="5">
        <v>1617260</v>
      </c>
      <c r="HC8" s="5">
        <v>1620501</v>
      </c>
      <c r="HD8" s="5">
        <v>1626782</v>
      </c>
      <c r="HE8" s="5">
        <v>1635412</v>
      </c>
      <c r="HF8" s="6">
        <v>1649396</v>
      </c>
      <c r="HG8" s="6">
        <v>1667479</v>
      </c>
      <c r="HH8" s="6">
        <v>1675855</v>
      </c>
      <c r="HI8" s="6">
        <v>1687204</v>
      </c>
      <c r="HJ8" s="6">
        <v>1699407</v>
      </c>
      <c r="HK8" s="6">
        <v>1712318</v>
      </c>
      <c r="HL8" s="6">
        <v>1725822</v>
      </c>
      <c r="HM8" s="6">
        <v>1739801</v>
      </c>
      <c r="HN8" s="6">
        <v>1754228</v>
      </c>
      <c r="HO8" s="6">
        <v>1769048</v>
      </c>
      <c r="HP8" s="6">
        <v>1784193</v>
      </c>
      <c r="HQ8" s="6">
        <v>1800041</v>
      </c>
      <c r="HR8" s="6">
        <v>1816664</v>
      </c>
      <c r="HS8" s="6">
        <v>1834053</v>
      </c>
      <c r="HT8" s="6">
        <v>1852232</v>
      </c>
      <c r="HU8" s="6">
        <v>1871228</v>
      </c>
      <c r="HV8" s="6">
        <v>1891058</v>
      </c>
      <c r="HW8" s="6">
        <v>1911831</v>
      </c>
      <c r="HX8" s="6">
        <v>1933530</v>
      </c>
      <c r="HY8" s="6">
        <v>1956105</v>
      </c>
      <c r="HZ8" s="6">
        <v>1979467</v>
      </c>
      <c r="IA8" s="6">
        <v>2003614</v>
      </c>
      <c r="IB8" s="6">
        <v>2028442</v>
      </c>
      <c r="IC8" s="6">
        <v>2053844</v>
      </c>
      <c r="ID8" s="6">
        <v>2079679</v>
      </c>
      <c r="IE8" s="6">
        <v>2105910</v>
      </c>
      <c r="IF8" s="6">
        <v>2132393</v>
      </c>
      <c r="IG8" s="6">
        <v>2158997</v>
      </c>
      <c r="IH8" s="6">
        <v>2185607</v>
      </c>
      <c r="II8" s="6">
        <v>2212240</v>
      </c>
      <c r="IJ8" s="6">
        <v>2238809</v>
      </c>
      <c r="IK8" s="6">
        <v>2265240</v>
      </c>
      <c r="IL8" s="6">
        <v>2291470</v>
      </c>
      <c r="IM8" s="6">
        <v>2317569</v>
      </c>
      <c r="IN8" s="6">
        <v>2343494</v>
      </c>
      <c r="IO8" s="6">
        <v>2369207</v>
      </c>
      <c r="IP8" s="6">
        <v>2394678</v>
      </c>
      <c r="IQ8" s="6">
        <v>2420002</v>
      </c>
      <c r="IR8" s="6">
        <v>2445152</v>
      </c>
      <c r="IS8" s="6">
        <v>2470098</v>
      </c>
      <c r="IT8" s="6">
        <v>2494816</v>
      </c>
      <c r="IU8" s="6">
        <v>2518550</v>
      </c>
      <c r="IV8" s="6">
        <v>2541391</v>
      </c>
      <c r="IW8" s="6">
        <v>2563416</v>
      </c>
      <c r="IX8" s="6">
        <v>2584694</v>
      </c>
      <c r="IY8" s="6">
        <v>2605307</v>
      </c>
      <c r="IZ8" s="6">
        <v>2625314</v>
      </c>
      <c r="JA8" s="6">
        <v>2644770</v>
      </c>
      <c r="JB8" s="6">
        <v>2663722</v>
      </c>
      <c r="JC8" s="6">
        <v>2682211</v>
      </c>
      <c r="JD8" s="6">
        <v>2700275</v>
      </c>
      <c r="JE8" s="6">
        <v>2717950</v>
      </c>
      <c r="JF8" s="6">
        <v>2735266</v>
      </c>
      <c r="JG8" s="6">
        <v>2752253</v>
      </c>
      <c r="JH8" s="6">
        <v>2768939</v>
      </c>
      <c r="JI8" s="6">
        <v>2785352</v>
      </c>
      <c r="JJ8" s="6">
        <v>2801514</v>
      </c>
      <c r="JK8" s="6">
        <v>2817445</v>
      </c>
      <c r="JL8" s="6">
        <v>2833165</v>
      </c>
      <c r="JM8" s="6">
        <v>2848689</v>
      </c>
      <c r="JN8" s="6">
        <v>2864035</v>
      </c>
      <c r="JO8" s="6">
        <v>2879216</v>
      </c>
      <c r="JP8" s="6">
        <v>2894245</v>
      </c>
      <c r="JQ8" s="6">
        <v>2909135</v>
      </c>
      <c r="JR8" s="6">
        <v>2923897</v>
      </c>
      <c r="JS8" s="6">
        <v>2938541</v>
      </c>
      <c r="JT8" s="6">
        <v>2953077</v>
      </c>
      <c r="JU8" s="6">
        <v>2967505</v>
      </c>
      <c r="JV8" s="6">
        <v>2981836</v>
      </c>
      <c r="JW8" s="6">
        <v>2996075</v>
      </c>
      <c r="JX8" s="6">
        <v>3010232</v>
      </c>
      <c r="JY8" s="6">
        <v>3024313</v>
      </c>
      <c r="JZ8" s="6">
        <v>3038325</v>
      </c>
      <c r="KA8" s="6">
        <v>3052274</v>
      </c>
      <c r="KB8" s="6">
        <v>3066166</v>
      </c>
      <c r="KC8" s="6">
        <v>3080006</v>
      </c>
      <c r="KD8" s="6">
        <v>3093800</v>
      </c>
      <c r="KE8" s="6">
        <v>3107552</v>
      </c>
      <c r="KF8" s="6">
        <v>3121266</v>
      </c>
      <c r="KG8" s="6">
        <v>3134947</v>
      </c>
      <c r="KH8" s="6">
        <v>3148598</v>
      </c>
      <c r="KI8" s="6">
        <v>3162223</v>
      </c>
      <c r="KJ8" s="6">
        <v>3175825</v>
      </c>
      <c r="KK8" s="6">
        <v>3189408</v>
      </c>
      <c r="KL8" s="6">
        <v>3202975</v>
      </c>
      <c r="KM8" s="6">
        <v>3216528</v>
      </c>
      <c r="KN8" s="6">
        <v>3230071</v>
      </c>
      <c r="KO8" s="6">
        <v>3243605</v>
      </c>
      <c r="KP8" s="6">
        <v>3257133</v>
      </c>
      <c r="KQ8" s="6">
        <v>3270658</v>
      </c>
      <c r="KR8" s="6">
        <v>3284181</v>
      </c>
      <c r="KS8" s="6">
        <v>3297705</v>
      </c>
      <c r="KT8" s="6">
        <v>3311232</v>
      </c>
      <c r="KU8" s="6">
        <v>3324764</v>
      </c>
      <c r="KV8" s="6">
        <v>3338303</v>
      </c>
      <c r="KW8" s="6">
        <v>3351850</v>
      </c>
      <c r="KX8" s="6">
        <v>3365406</v>
      </c>
      <c r="KY8" s="6">
        <v>3378975</v>
      </c>
      <c r="KZ8" s="6">
        <v>3392557</v>
      </c>
      <c r="LA8" s="6">
        <v>3406153</v>
      </c>
      <c r="LB8" s="6">
        <v>3419766</v>
      </c>
      <c r="LC8" s="6">
        <v>3433396</v>
      </c>
      <c r="LD8" s="6">
        <v>3447045</v>
      </c>
      <c r="LE8" s="6">
        <v>3460716</v>
      </c>
      <c r="LF8" s="6">
        <v>3474411</v>
      </c>
      <c r="LG8" s="6">
        <v>3488131</v>
      </c>
      <c r="LH8" s="6">
        <v>3501873</v>
      </c>
      <c r="LI8" s="6">
        <v>3515622</v>
      </c>
      <c r="LJ8" s="6">
        <v>3529380</v>
      </c>
      <c r="LK8" s="6">
        <v>3543144</v>
      </c>
      <c r="LL8" s="6">
        <v>3556916</v>
      </c>
      <c r="LM8" s="6">
        <v>3570698</v>
      </c>
      <c r="LN8" s="6">
        <v>3584491</v>
      </c>
      <c r="LO8" s="6">
        <v>3598292</v>
      </c>
      <c r="LP8" s="6">
        <v>3612103</v>
      </c>
      <c r="LQ8" s="6">
        <v>3625924</v>
      </c>
      <c r="LR8" s="6">
        <v>3639759</v>
      </c>
      <c r="LS8" s="6">
        <v>3653607</v>
      </c>
      <c r="LT8" s="6">
        <v>3667472</v>
      </c>
      <c r="LU8" s="6">
        <v>3681353</v>
      </c>
      <c r="LV8" s="6">
        <v>3695253</v>
      </c>
      <c r="LW8" s="6">
        <v>3709168</v>
      </c>
      <c r="LX8" s="6">
        <v>3723102</v>
      </c>
      <c r="LY8" s="6">
        <v>3737053</v>
      </c>
      <c r="LZ8" s="6">
        <v>3751024</v>
      </c>
      <c r="MA8" s="6">
        <v>3765012</v>
      </c>
      <c r="MB8" s="6">
        <v>3779020</v>
      </c>
      <c r="MC8" s="6">
        <v>3793047</v>
      </c>
      <c r="MD8" s="6">
        <v>3807095</v>
      </c>
      <c r="ME8" s="6">
        <v>3821165</v>
      </c>
      <c r="MF8" s="6">
        <v>3835257</v>
      </c>
      <c r="MG8" s="6">
        <v>3849373</v>
      </c>
      <c r="MH8" s="6">
        <v>3863513</v>
      </c>
      <c r="MI8" s="6">
        <v>3877681</v>
      </c>
      <c r="MJ8" s="6">
        <v>3891877</v>
      </c>
      <c r="MK8" s="6">
        <v>3906102</v>
      </c>
      <c r="ML8" s="6">
        <v>3920357</v>
      </c>
      <c r="MM8" s="6">
        <v>3934640</v>
      </c>
      <c r="MN8" s="6">
        <v>3948953</v>
      </c>
      <c r="MO8" s="6">
        <v>3963296</v>
      </c>
      <c r="MP8" s="6">
        <v>3977670</v>
      </c>
      <c r="MQ8" s="6">
        <v>3992078</v>
      </c>
      <c r="MR8" s="6">
        <v>4006520</v>
      </c>
      <c r="MS8" s="6">
        <v>4020997</v>
      </c>
      <c r="MT8" s="6">
        <v>4035509</v>
      </c>
      <c r="MU8" s="2" t="s">
        <v>381</v>
      </c>
      <c r="MV8" s="2" t="s">
        <v>347</v>
      </c>
      <c r="MW8" s="2" t="s">
        <v>332</v>
      </c>
      <c r="MX8" s="2" t="s">
        <v>332</v>
      </c>
      <c r="MY8" s="2" t="s">
        <v>469</v>
      </c>
      <c r="MZ8" s="2" t="s">
        <v>955</v>
      </c>
      <c r="NA8" s="2" t="s">
        <v>332</v>
      </c>
      <c r="NB8" s="2" t="s">
        <v>382</v>
      </c>
      <c r="NC8" s="2" t="s">
        <v>383</v>
      </c>
      <c r="ND8" s="2" t="s">
        <v>337</v>
      </c>
      <c r="NE8" s="2" t="s">
        <v>384</v>
      </c>
      <c r="NF8" s="4" t="s">
        <v>970</v>
      </c>
    </row>
    <row r="9" spans="1:370" x14ac:dyDescent="0.35">
      <c r="A9" s="2" t="s">
        <v>330</v>
      </c>
      <c r="B9" s="2" t="s">
        <v>385</v>
      </c>
      <c r="C9" s="4" t="s">
        <v>969</v>
      </c>
      <c r="D9" s="2" t="s">
        <v>345</v>
      </c>
      <c r="E9" s="2" t="s">
        <v>346</v>
      </c>
      <c r="F9" s="2" t="s">
        <v>333</v>
      </c>
      <c r="G9" s="5">
        <v>1E-3</v>
      </c>
      <c r="H9" s="5">
        <v>1E-3</v>
      </c>
      <c r="I9" s="5">
        <v>1E-3</v>
      </c>
      <c r="J9" s="5">
        <v>119832.7</v>
      </c>
      <c r="K9" s="5">
        <v>122370.3</v>
      </c>
      <c r="L9" s="5">
        <v>124907.9</v>
      </c>
      <c r="M9" s="5">
        <v>127445.5</v>
      </c>
      <c r="N9" s="5">
        <v>129983.1</v>
      </c>
      <c r="O9" s="5">
        <v>132076.70000000001</v>
      </c>
      <c r="P9" s="5">
        <v>134170.29999999999</v>
      </c>
      <c r="Q9" s="5">
        <v>136263.79999999999</v>
      </c>
      <c r="R9" s="5">
        <v>138357.29999999999</v>
      </c>
      <c r="S9" s="5">
        <v>141704</v>
      </c>
      <c r="T9" s="5">
        <v>145050.5</v>
      </c>
      <c r="U9" s="5">
        <v>148397.20000000001</v>
      </c>
      <c r="V9" s="5">
        <v>151743.79999999999</v>
      </c>
      <c r="W9" s="5">
        <v>154147.79999999999</v>
      </c>
      <c r="X9" s="5">
        <v>156551.9</v>
      </c>
      <c r="Y9" s="5">
        <v>158956</v>
      </c>
      <c r="Z9" s="5">
        <v>161360.1</v>
      </c>
      <c r="AA9" s="5">
        <v>168454.39999999999</v>
      </c>
      <c r="AB9" s="5">
        <v>175548.7</v>
      </c>
      <c r="AC9" s="5">
        <v>182643</v>
      </c>
      <c r="AD9" s="5">
        <v>189737.3</v>
      </c>
      <c r="AE9" s="5">
        <v>204302.3</v>
      </c>
      <c r="AF9" s="5">
        <v>218867.3</v>
      </c>
      <c r="AG9" s="5">
        <v>233432.2</v>
      </c>
      <c r="AH9" s="5">
        <v>247997.2</v>
      </c>
      <c r="AI9" s="5">
        <v>261614.8</v>
      </c>
      <c r="AJ9" s="5">
        <v>275232.3</v>
      </c>
      <c r="AK9" s="5">
        <v>288850</v>
      </c>
      <c r="AL9" s="5">
        <v>302467.59999999998</v>
      </c>
      <c r="AM9" s="5">
        <v>307923.7</v>
      </c>
      <c r="AN9" s="5">
        <v>313379.8</v>
      </c>
      <c r="AO9" s="5">
        <v>318835.90000000002</v>
      </c>
      <c r="AP9" s="5">
        <v>324292.09999999998</v>
      </c>
      <c r="AQ9" s="5">
        <v>328158.8</v>
      </c>
      <c r="AR9" s="5">
        <v>332025.5</v>
      </c>
      <c r="AS9" s="5">
        <v>335892.2</v>
      </c>
      <c r="AT9" s="5">
        <v>339758.9</v>
      </c>
      <c r="AU9" s="5">
        <v>351743.8</v>
      </c>
      <c r="AV9" s="5">
        <v>363728.6</v>
      </c>
      <c r="AW9" s="5">
        <v>375713.4</v>
      </c>
      <c r="AX9" s="5">
        <v>387698.2</v>
      </c>
      <c r="AY9" s="5">
        <v>398707.5</v>
      </c>
      <c r="AZ9" s="5">
        <v>409716.8</v>
      </c>
      <c r="BA9" s="5">
        <v>420726</v>
      </c>
      <c r="BB9" s="5">
        <v>431735.3</v>
      </c>
      <c r="BC9" s="5">
        <v>443187</v>
      </c>
      <c r="BD9" s="5">
        <v>454638.7</v>
      </c>
      <c r="BE9" s="5">
        <v>466090.4</v>
      </c>
      <c r="BF9" s="5">
        <v>477542.2</v>
      </c>
      <c r="BG9" s="5">
        <v>496159.2</v>
      </c>
      <c r="BH9" s="5">
        <v>514776.2</v>
      </c>
      <c r="BI9" s="5">
        <v>533393.1</v>
      </c>
      <c r="BJ9" s="5">
        <v>552010.1</v>
      </c>
      <c r="BK9" s="5">
        <v>579627</v>
      </c>
      <c r="BL9" s="5">
        <v>607243.80000000005</v>
      </c>
      <c r="BM9" s="5">
        <v>634860.6</v>
      </c>
      <c r="BN9" s="5">
        <v>662477.5</v>
      </c>
      <c r="BO9" s="5">
        <v>713302.1</v>
      </c>
      <c r="BP9" s="5">
        <v>764126.7</v>
      </c>
      <c r="BQ9" s="5">
        <v>814951.3</v>
      </c>
      <c r="BR9" s="5">
        <v>865775.9</v>
      </c>
      <c r="BS9" s="5">
        <v>913980.9</v>
      </c>
      <c r="BT9" s="5">
        <v>962185.9</v>
      </c>
      <c r="BU9" s="5">
        <v>1010391</v>
      </c>
      <c r="BV9" s="5">
        <v>1058596</v>
      </c>
      <c r="BW9" s="5">
        <v>1060352</v>
      </c>
      <c r="BX9" s="5">
        <v>1062108</v>
      </c>
      <c r="BY9" s="5">
        <v>1063864</v>
      </c>
      <c r="BZ9" s="5">
        <v>1065620</v>
      </c>
      <c r="CA9" s="5">
        <v>1060645</v>
      </c>
      <c r="CB9" s="5">
        <v>1055669</v>
      </c>
      <c r="CC9" s="5">
        <v>1050693</v>
      </c>
      <c r="CD9" s="5">
        <v>1045717</v>
      </c>
      <c r="CE9" s="5">
        <v>1039421</v>
      </c>
      <c r="CF9" s="5">
        <v>1033124</v>
      </c>
      <c r="CG9" s="5">
        <v>1026827</v>
      </c>
      <c r="CH9" s="5">
        <v>1020530</v>
      </c>
      <c r="CI9" s="5">
        <v>1019349</v>
      </c>
      <c r="CJ9" s="5">
        <v>1018168</v>
      </c>
      <c r="CK9" s="5">
        <v>1016986</v>
      </c>
      <c r="CL9" s="5">
        <v>1015805</v>
      </c>
      <c r="CM9" s="5">
        <v>1026040</v>
      </c>
      <c r="CN9" s="5">
        <v>1036275</v>
      </c>
      <c r="CO9" s="5">
        <v>1046509</v>
      </c>
      <c r="CP9" s="5">
        <v>1056744</v>
      </c>
      <c r="CQ9" s="5">
        <v>1063008</v>
      </c>
      <c r="CR9" s="5">
        <v>1069272</v>
      </c>
      <c r="CS9" s="5">
        <v>1075537</v>
      </c>
      <c r="CT9" s="5">
        <v>1081801</v>
      </c>
      <c r="CU9" s="5">
        <v>1102866</v>
      </c>
      <c r="CV9" s="5">
        <v>1123930</v>
      </c>
      <c r="CW9" s="5">
        <v>1144995</v>
      </c>
      <c r="CX9" s="5">
        <v>1166060</v>
      </c>
      <c r="CY9" s="5">
        <v>1198325</v>
      </c>
      <c r="CZ9" s="5">
        <v>1230590</v>
      </c>
      <c r="DA9" s="5">
        <v>1262855</v>
      </c>
      <c r="DB9" s="5">
        <v>1295120</v>
      </c>
      <c r="DC9" s="5">
        <v>1319074</v>
      </c>
      <c r="DD9" s="5">
        <v>1343028</v>
      </c>
      <c r="DE9" s="5">
        <v>1366983</v>
      </c>
      <c r="DF9" s="5">
        <v>1390937</v>
      </c>
      <c r="DG9" s="5">
        <v>1439044</v>
      </c>
      <c r="DH9" s="5">
        <v>1487151</v>
      </c>
      <c r="DI9" s="5">
        <v>1535258</v>
      </c>
      <c r="DJ9" s="5">
        <v>1583365</v>
      </c>
      <c r="DK9" s="5">
        <v>1633432</v>
      </c>
      <c r="DL9" s="5">
        <v>1683498</v>
      </c>
      <c r="DM9" s="5">
        <v>1733565</v>
      </c>
      <c r="DN9" s="5">
        <v>1783632</v>
      </c>
      <c r="DO9" s="5">
        <v>1842200</v>
      </c>
      <c r="DP9" s="5">
        <v>1900768</v>
      </c>
      <c r="DQ9" s="5">
        <v>1959335</v>
      </c>
      <c r="DR9" s="5">
        <v>2017903</v>
      </c>
      <c r="DS9" s="5">
        <v>2136497</v>
      </c>
      <c r="DT9" s="5">
        <v>2255090</v>
      </c>
      <c r="DU9" s="5">
        <v>2373684</v>
      </c>
      <c r="DV9" s="5">
        <v>2492278</v>
      </c>
      <c r="DW9" s="5">
        <v>2580357</v>
      </c>
      <c r="DX9" s="5">
        <v>2668436</v>
      </c>
      <c r="DY9" s="5">
        <v>2756516</v>
      </c>
      <c r="DZ9" s="5">
        <v>2844595</v>
      </c>
      <c r="EA9" s="5">
        <v>2948841</v>
      </c>
      <c r="EB9" s="5">
        <v>3053088</v>
      </c>
      <c r="EC9" s="5">
        <v>3157334</v>
      </c>
      <c r="ED9" s="5">
        <v>3261580</v>
      </c>
      <c r="EE9" s="5">
        <v>3307858</v>
      </c>
      <c r="EF9" s="5">
        <v>3354137</v>
      </c>
      <c r="EG9" s="5">
        <v>3400416</v>
      </c>
      <c r="EH9" s="5">
        <v>3446694</v>
      </c>
      <c r="EI9" s="5">
        <v>3539721</v>
      </c>
      <c r="EJ9" s="5">
        <v>3632748</v>
      </c>
      <c r="EK9" s="5">
        <v>3725775</v>
      </c>
      <c r="EL9" s="5">
        <v>3818802</v>
      </c>
      <c r="EM9" s="5">
        <v>3898800</v>
      </c>
      <c r="EN9" s="5">
        <v>3978798</v>
      </c>
      <c r="EO9" s="5">
        <v>4058797</v>
      </c>
      <c r="EP9" s="5">
        <v>4138795</v>
      </c>
      <c r="EQ9" s="5">
        <v>3988680</v>
      </c>
      <c r="ER9" s="5">
        <v>3838566</v>
      </c>
      <c r="ES9" s="5">
        <v>3688451</v>
      </c>
      <c r="ET9" s="5">
        <v>3538336</v>
      </c>
      <c r="EU9" s="5">
        <v>3579251</v>
      </c>
      <c r="EV9" s="5">
        <v>3620166</v>
      </c>
      <c r="EW9" s="5">
        <v>3661080</v>
      </c>
      <c r="EX9" s="5">
        <v>3701995</v>
      </c>
      <c r="EY9" s="5">
        <v>3715905</v>
      </c>
      <c r="EZ9" s="5">
        <v>3729815</v>
      </c>
      <c r="FA9" s="5">
        <v>3743725</v>
      </c>
      <c r="FB9" s="5">
        <v>3757635</v>
      </c>
      <c r="FC9" s="5">
        <v>3751216</v>
      </c>
      <c r="FD9" s="5">
        <v>3744798</v>
      </c>
      <c r="FE9" s="5">
        <v>3738380</v>
      </c>
      <c r="FF9" s="5">
        <v>3731961</v>
      </c>
      <c r="FG9" s="5">
        <v>3750445</v>
      </c>
      <c r="FH9" s="5">
        <v>3768928</v>
      </c>
      <c r="FI9" s="5">
        <v>3787412</v>
      </c>
      <c r="FJ9" s="5">
        <v>3805896</v>
      </c>
      <c r="FK9" s="5">
        <v>3863304</v>
      </c>
      <c r="FL9" s="5">
        <v>3920712</v>
      </c>
      <c r="FM9" s="5">
        <v>3978120</v>
      </c>
      <c r="FN9" s="5">
        <v>4035528</v>
      </c>
      <c r="FO9" s="5">
        <v>4123194</v>
      </c>
      <c r="FP9" s="5">
        <v>4210860</v>
      </c>
      <c r="FQ9" s="5">
        <v>4298526</v>
      </c>
      <c r="FR9" s="5">
        <v>4386192</v>
      </c>
      <c r="FS9" s="5">
        <v>4479918</v>
      </c>
      <c r="FT9" s="5">
        <v>4573644</v>
      </c>
      <c r="FU9" s="5">
        <v>4667370</v>
      </c>
      <c r="FV9" s="5">
        <v>4761096</v>
      </c>
      <c r="FW9" s="5">
        <v>4827210</v>
      </c>
      <c r="FX9" s="5">
        <v>4893324</v>
      </c>
      <c r="FY9" s="5">
        <v>4959437</v>
      </c>
      <c r="FZ9" s="5">
        <v>5025551</v>
      </c>
      <c r="GA9" s="5">
        <v>5084209</v>
      </c>
      <c r="GB9" s="5">
        <v>5142867</v>
      </c>
      <c r="GC9" s="5">
        <v>5201525</v>
      </c>
      <c r="GD9" s="5">
        <v>5260183</v>
      </c>
      <c r="GE9" s="5">
        <v>5284850</v>
      </c>
      <c r="GF9" s="5">
        <v>5309518</v>
      </c>
      <c r="GG9" s="5">
        <v>5334185</v>
      </c>
      <c r="GH9" s="5">
        <v>5358852</v>
      </c>
      <c r="GI9" s="5">
        <v>5376679</v>
      </c>
      <c r="GJ9" s="5">
        <v>5394506</v>
      </c>
      <c r="GK9" s="5">
        <v>5412333</v>
      </c>
      <c r="GL9" s="5">
        <v>5430160</v>
      </c>
      <c r="GM9" s="5">
        <v>5519583</v>
      </c>
      <c r="GN9" s="5">
        <v>5609006</v>
      </c>
      <c r="GO9" s="5">
        <v>5698429</v>
      </c>
      <c r="GP9" s="5">
        <v>5787852</v>
      </c>
      <c r="GQ9" s="5">
        <v>5904761</v>
      </c>
      <c r="GR9" s="5">
        <v>6021670</v>
      </c>
      <c r="GS9" s="5">
        <v>6138579</v>
      </c>
      <c r="GT9" s="5">
        <v>6255488</v>
      </c>
      <c r="GU9" s="5">
        <v>6398738</v>
      </c>
      <c r="GV9" s="5">
        <v>6541989</v>
      </c>
      <c r="GW9" s="5">
        <v>6685240</v>
      </c>
      <c r="GX9" s="5">
        <v>6828490</v>
      </c>
      <c r="GY9" s="5">
        <v>6788943</v>
      </c>
      <c r="GZ9" s="5">
        <v>6749396</v>
      </c>
      <c r="HA9" s="5">
        <v>6709850</v>
      </c>
      <c r="HB9" s="5">
        <v>6670303</v>
      </c>
      <c r="HC9" s="6">
        <v>6717539</v>
      </c>
      <c r="HD9" s="6">
        <v>6833211</v>
      </c>
      <c r="HE9" s="6">
        <v>6932252</v>
      </c>
      <c r="HF9" s="6">
        <v>7014472</v>
      </c>
      <c r="HG9" s="6">
        <v>7144432</v>
      </c>
      <c r="HH9" s="6">
        <v>7162375</v>
      </c>
      <c r="HI9" s="6">
        <v>7230575</v>
      </c>
      <c r="HJ9" s="6">
        <v>7296540</v>
      </c>
      <c r="HK9" s="6">
        <v>7360890</v>
      </c>
      <c r="HL9" s="6">
        <v>7428287</v>
      </c>
      <c r="HM9" s="6">
        <v>7495517</v>
      </c>
      <c r="HN9" s="6">
        <v>7562274</v>
      </c>
      <c r="HO9" s="6">
        <v>7628459</v>
      </c>
      <c r="HP9" s="6">
        <v>7695886</v>
      </c>
      <c r="HQ9" s="6">
        <v>7764108</v>
      </c>
      <c r="HR9" s="6">
        <v>7836701</v>
      </c>
      <c r="HS9" s="6">
        <v>7916221</v>
      </c>
      <c r="HT9" s="6">
        <v>8003151</v>
      </c>
      <c r="HU9" s="6">
        <v>8096226</v>
      </c>
      <c r="HV9" s="6">
        <v>8196165</v>
      </c>
      <c r="HW9" s="6">
        <v>8301058</v>
      </c>
      <c r="HX9" s="6">
        <v>8409529</v>
      </c>
      <c r="HY9" s="6">
        <v>8518840</v>
      </c>
      <c r="HZ9" s="6">
        <v>8627789</v>
      </c>
      <c r="IA9" s="6">
        <v>8735075</v>
      </c>
      <c r="IB9" s="6">
        <v>8841114</v>
      </c>
      <c r="IC9" s="6">
        <v>8944082</v>
      </c>
      <c r="ID9" s="6">
        <v>9044942</v>
      </c>
      <c r="IE9" s="6">
        <v>9143549</v>
      </c>
      <c r="IF9" s="6">
        <v>9241627</v>
      </c>
      <c r="IG9" s="6">
        <v>9338049</v>
      </c>
      <c r="IH9" s="6">
        <v>9434383</v>
      </c>
      <c r="II9" s="6">
        <v>9530528</v>
      </c>
      <c r="IJ9" s="6">
        <v>9627598</v>
      </c>
      <c r="IK9" s="6">
        <v>9723935</v>
      </c>
      <c r="IL9" s="6">
        <v>9820716</v>
      </c>
      <c r="IM9" s="6">
        <v>9918182</v>
      </c>
      <c r="IN9" s="6">
        <v>10017970</v>
      </c>
      <c r="IO9" s="6">
        <v>10118600</v>
      </c>
      <c r="IP9" s="6">
        <v>10221370</v>
      </c>
      <c r="IQ9" s="6">
        <v>10325920</v>
      </c>
      <c r="IR9" s="6">
        <v>10433560</v>
      </c>
      <c r="IS9" s="6">
        <v>10542190</v>
      </c>
      <c r="IT9" s="6">
        <v>10652610</v>
      </c>
      <c r="IU9" s="6">
        <v>10764150</v>
      </c>
      <c r="IV9" s="6">
        <v>10877920</v>
      </c>
      <c r="IW9" s="6">
        <v>10991840</v>
      </c>
      <c r="IX9" s="6">
        <v>11107110</v>
      </c>
      <c r="IY9" s="6">
        <v>11228170</v>
      </c>
      <c r="IZ9" s="6">
        <v>11351900</v>
      </c>
      <c r="JA9" s="6">
        <v>11476370</v>
      </c>
      <c r="JB9" s="6">
        <v>11602450</v>
      </c>
      <c r="JC9" s="6">
        <v>11729860</v>
      </c>
      <c r="JD9" s="6">
        <v>11859960</v>
      </c>
      <c r="JE9" s="6">
        <v>11989850</v>
      </c>
      <c r="JF9" s="6">
        <v>12121440</v>
      </c>
      <c r="JG9" s="6">
        <v>12254400</v>
      </c>
      <c r="JH9" s="6">
        <v>12390170</v>
      </c>
      <c r="JI9" s="6">
        <v>12526770</v>
      </c>
      <c r="JJ9" s="6">
        <v>12665160</v>
      </c>
      <c r="JK9" s="6">
        <v>12805020</v>
      </c>
      <c r="JL9" s="6">
        <v>12947850</v>
      </c>
      <c r="JM9" s="6">
        <v>13090500</v>
      </c>
      <c r="JN9" s="6">
        <v>13235040</v>
      </c>
      <c r="JO9" s="6">
        <v>13381100</v>
      </c>
      <c r="JP9" s="6">
        <v>13530260</v>
      </c>
      <c r="JQ9" s="6">
        <v>13679250</v>
      </c>
      <c r="JR9" s="6">
        <v>13830200</v>
      </c>
      <c r="JS9" s="6">
        <v>13982690</v>
      </c>
      <c r="JT9" s="6">
        <v>14138380</v>
      </c>
      <c r="JU9" s="6">
        <v>14292180</v>
      </c>
      <c r="JV9" s="6">
        <v>14447970</v>
      </c>
      <c r="JW9" s="6">
        <v>14605310</v>
      </c>
      <c r="JX9" s="6">
        <v>14765920</v>
      </c>
      <c r="JY9" s="6">
        <v>14926270</v>
      </c>
      <c r="JZ9" s="6">
        <v>15088700</v>
      </c>
      <c r="KA9" s="6">
        <v>15252720</v>
      </c>
      <c r="KB9" s="6">
        <v>15420170</v>
      </c>
      <c r="KC9" s="6">
        <v>15587330</v>
      </c>
      <c r="KD9" s="6">
        <v>15756680</v>
      </c>
      <c r="KE9" s="6">
        <v>15927630</v>
      </c>
      <c r="KF9" s="6">
        <v>16102150</v>
      </c>
      <c r="KG9" s="6">
        <v>16276360</v>
      </c>
      <c r="KH9" s="6">
        <v>16452840</v>
      </c>
      <c r="KI9" s="6">
        <v>16630970</v>
      </c>
      <c r="KJ9" s="6">
        <v>16812800</v>
      </c>
      <c r="KK9" s="6">
        <v>16994330</v>
      </c>
      <c r="KL9" s="6">
        <v>17178220</v>
      </c>
      <c r="KM9" s="6">
        <v>17363820</v>
      </c>
      <c r="KN9" s="6">
        <v>17553260</v>
      </c>
      <c r="KO9" s="6">
        <v>17742370</v>
      </c>
      <c r="KP9" s="6">
        <v>17933970</v>
      </c>
      <c r="KQ9" s="6">
        <v>18127340</v>
      </c>
      <c r="KR9" s="6">
        <v>18324700</v>
      </c>
      <c r="KS9" s="6">
        <v>18521730</v>
      </c>
      <c r="KT9" s="6">
        <v>18721330</v>
      </c>
      <c r="KU9" s="6">
        <v>18922750</v>
      </c>
      <c r="KV9" s="6">
        <v>19128350</v>
      </c>
      <c r="KW9" s="6">
        <v>19333600</v>
      </c>
      <c r="KX9" s="6">
        <v>19541520</v>
      </c>
      <c r="KY9" s="6">
        <v>19751350</v>
      </c>
      <c r="KZ9" s="6">
        <v>19965480</v>
      </c>
      <c r="LA9" s="6">
        <v>20179260</v>
      </c>
      <c r="LB9" s="6">
        <v>20395860</v>
      </c>
      <c r="LC9" s="6">
        <v>20614360</v>
      </c>
      <c r="LD9" s="6">
        <v>20837360</v>
      </c>
      <c r="LE9" s="6">
        <v>21060680</v>
      </c>
      <c r="LF9" s="6">
        <v>21286970</v>
      </c>
      <c r="LG9" s="6">
        <v>21509520</v>
      </c>
      <c r="LH9" s="6">
        <v>21738810</v>
      </c>
      <c r="LI9" s="6">
        <v>21961740</v>
      </c>
      <c r="LJ9" s="6">
        <v>22191760</v>
      </c>
      <c r="LK9" s="6">
        <v>22416900</v>
      </c>
      <c r="LL9" s="6">
        <v>22648830</v>
      </c>
      <c r="LM9" s="6">
        <v>22879450</v>
      </c>
      <c r="LN9" s="6">
        <v>23117430</v>
      </c>
      <c r="LO9" s="6">
        <v>23349600</v>
      </c>
      <c r="LP9" s="6">
        <v>23588760</v>
      </c>
      <c r="LQ9" s="6">
        <v>23826500</v>
      </c>
      <c r="LR9" s="6">
        <v>24071790</v>
      </c>
      <c r="LS9" s="6">
        <v>24312740</v>
      </c>
      <c r="LT9" s="6">
        <v>24560940</v>
      </c>
      <c r="LU9" s="6">
        <v>24807690</v>
      </c>
      <c r="LV9" s="6">
        <v>25062240</v>
      </c>
      <c r="LW9" s="6">
        <v>25311430</v>
      </c>
      <c r="LX9" s="6">
        <v>25568100</v>
      </c>
      <c r="LY9" s="6">
        <v>25823250</v>
      </c>
      <c r="LZ9" s="6">
        <v>26086460</v>
      </c>
      <c r="MA9" s="6">
        <v>26344260</v>
      </c>
      <c r="MB9" s="6">
        <v>26609760</v>
      </c>
      <c r="MC9" s="6">
        <v>26873650</v>
      </c>
      <c r="MD9" s="6">
        <v>27145860</v>
      </c>
      <c r="ME9" s="6">
        <v>27413230</v>
      </c>
      <c r="MF9" s="6">
        <v>27688580</v>
      </c>
      <c r="MG9" s="6">
        <v>27962260</v>
      </c>
      <c r="MH9" s="6">
        <v>28244560</v>
      </c>
      <c r="MI9" s="6">
        <v>28522750</v>
      </c>
      <c r="MJ9" s="6">
        <v>28809230</v>
      </c>
      <c r="MK9" s="6">
        <v>29094010</v>
      </c>
      <c r="ML9" s="6">
        <v>29387770</v>
      </c>
      <c r="MM9" s="6">
        <v>29675990</v>
      </c>
      <c r="MN9" s="6">
        <v>29972850</v>
      </c>
      <c r="MO9" s="6">
        <v>30267930</v>
      </c>
      <c r="MP9" s="6">
        <v>30572270</v>
      </c>
      <c r="MQ9" s="6">
        <v>30872260</v>
      </c>
      <c r="MR9" s="6">
        <v>31181160</v>
      </c>
      <c r="MS9" s="6">
        <v>31488310</v>
      </c>
      <c r="MT9" s="6">
        <v>31805030</v>
      </c>
      <c r="MU9" s="2" t="s">
        <v>339</v>
      </c>
      <c r="MV9" s="2" t="s">
        <v>334</v>
      </c>
      <c r="MW9" s="2" t="s">
        <v>332</v>
      </c>
      <c r="MX9" s="2" t="s">
        <v>332</v>
      </c>
      <c r="MY9" s="2" t="s">
        <v>335</v>
      </c>
      <c r="MZ9" s="2" t="s">
        <v>376</v>
      </c>
      <c r="NA9" s="2" t="s">
        <v>332</v>
      </c>
      <c r="NB9" s="4" t="s">
        <v>386</v>
      </c>
      <c r="NC9" s="2" t="s">
        <v>387</v>
      </c>
      <c r="ND9" s="2" t="s">
        <v>337</v>
      </c>
      <c r="NE9" s="2" t="s">
        <v>388</v>
      </c>
      <c r="NF9" s="4" t="s">
        <v>970</v>
      </c>
    </row>
    <row r="10" spans="1:370" x14ac:dyDescent="0.35">
      <c r="A10" s="2" t="s">
        <v>330</v>
      </c>
      <c r="B10" s="2" t="s">
        <v>389</v>
      </c>
      <c r="C10" s="4" t="s">
        <v>969</v>
      </c>
      <c r="D10" s="2" t="s">
        <v>390</v>
      </c>
      <c r="E10" s="2" t="s">
        <v>371</v>
      </c>
      <c r="F10" s="2" t="s">
        <v>333</v>
      </c>
      <c r="G10" s="5">
        <v>27035</v>
      </c>
      <c r="H10" s="5">
        <v>27023</v>
      </c>
      <c r="I10" s="5">
        <v>27055</v>
      </c>
      <c r="J10" s="5">
        <v>27083</v>
      </c>
      <c r="K10" s="5">
        <v>27055</v>
      </c>
      <c r="L10" s="5">
        <v>27113</v>
      </c>
      <c r="M10" s="5">
        <v>27211</v>
      </c>
      <c r="N10" s="5">
        <v>27154</v>
      </c>
      <c r="O10" s="5">
        <v>27066</v>
      </c>
      <c r="P10" s="5">
        <v>27023</v>
      </c>
      <c r="Q10" s="5">
        <v>26954</v>
      </c>
      <c r="R10" s="5">
        <v>26881</v>
      </c>
      <c r="S10" s="5">
        <v>26804</v>
      </c>
      <c r="T10" s="5">
        <v>26784</v>
      </c>
      <c r="U10" s="5">
        <v>26775</v>
      </c>
      <c r="V10" s="5">
        <v>26816</v>
      </c>
      <c r="W10" s="5">
        <v>26823</v>
      </c>
      <c r="X10" s="5">
        <v>26823</v>
      </c>
      <c r="Y10" s="5">
        <v>26846</v>
      </c>
      <c r="Z10" s="5">
        <v>26872</v>
      </c>
      <c r="AA10" s="5">
        <v>26943</v>
      </c>
      <c r="AB10" s="5">
        <v>26988</v>
      </c>
      <c r="AC10" s="5">
        <v>27092</v>
      </c>
      <c r="AD10" s="5">
        <v>27274</v>
      </c>
      <c r="AE10" s="5">
        <v>27303</v>
      </c>
      <c r="AF10" s="5">
        <v>27413</v>
      </c>
      <c r="AG10" s="5">
        <v>27493</v>
      </c>
      <c r="AH10" s="5">
        <v>27542</v>
      </c>
      <c r="AI10" s="5">
        <v>27465</v>
      </c>
      <c r="AJ10" s="5">
        <v>27369</v>
      </c>
      <c r="AK10" s="5">
        <v>27108</v>
      </c>
      <c r="AL10" s="5">
        <v>26813</v>
      </c>
      <c r="AM10" s="5">
        <v>26551</v>
      </c>
      <c r="AN10" s="5">
        <v>26348</v>
      </c>
      <c r="AO10" s="5">
        <v>26240</v>
      </c>
      <c r="AP10" s="5">
        <v>26046</v>
      </c>
      <c r="AQ10" s="5">
        <v>25997</v>
      </c>
      <c r="AR10" s="5">
        <v>25900</v>
      </c>
      <c r="AS10" s="5">
        <v>25779</v>
      </c>
      <c r="AT10" s="5">
        <v>25588</v>
      </c>
      <c r="AU10" s="5">
        <v>25528</v>
      </c>
      <c r="AV10" s="5">
        <v>25593</v>
      </c>
      <c r="AW10" s="5">
        <v>25869</v>
      </c>
      <c r="AX10" s="5">
        <v>26044</v>
      </c>
      <c r="AY10" s="5">
        <v>26180</v>
      </c>
      <c r="AZ10" s="5">
        <v>26296</v>
      </c>
      <c r="BA10" s="5">
        <v>26406</v>
      </c>
      <c r="BB10" s="5">
        <v>26508</v>
      </c>
      <c r="BC10" s="5">
        <v>26566</v>
      </c>
      <c r="BD10" s="5">
        <v>26610</v>
      </c>
      <c r="BE10" s="5">
        <v>26667</v>
      </c>
      <c r="BF10" s="5">
        <v>26655</v>
      </c>
      <c r="BG10" s="5">
        <v>26622</v>
      </c>
      <c r="BH10" s="5">
        <v>26654</v>
      </c>
      <c r="BI10" s="5">
        <v>26754</v>
      </c>
      <c r="BJ10" s="5">
        <v>26818</v>
      </c>
      <c r="BK10" s="5">
        <v>26886</v>
      </c>
      <c r="BL10" s="5">
        <v>27187</v>
      </c>
      <c r="BM10" s="5">
        <v>27468</v>
      </c>
      <c r="BN10" s="5">
        <v>27735</v>
      </c>
      <c r="BO10" s="5">
        <v>27956</v>
      </c>
      <c r="BP10" s="5">
        <v>28157</v>
      </c>
      <c r="BQ10" s="5">
        <v>28435</v>
      </c>
      <c r="BR10" s="5">
        <v>28644</v>
      </c>
      <c r="BS10" s="5">
        <v>28955</v>
      </c>
      <c r="BT10" s="5">
        <v>29046</v>
      </c>
      <c r="BU10" s="5">
        <v>29152</v>
      </c>
      <c r="BV10" s="5">
        <v>29267</v>
      </c>
      <c r="BW10" s="5">
        <v>29291</v>
      </c>
      <c r="BX10" s="5">
        <v>29370</v>
      </c>
      <c r="BY10" s="5">
        <v>29254</v>
      </c>
      <c r="BZ10" s="5">
        <v>29046</v>
      </c>
      <c r="CA10" s="5">
        <v>28742</v>
      </c>
      <c r="CB10" s="5">
        <v>28445</v>
      </c>
      <c r="CC10" s="5">
        <v>28265</v>
      </c>
      <c r="CD10" s="5">
        <v>28129</v>
      </c>
      <c r="CE10" s="5">
        <v>28124</v>
      </c>
      <c r="CF10" s="5">
        <v>27966</v>
      </c>
      <c r="CG10" s="5">
        <v>27542</v>
      </c>
      <c r="CH10" s="5">
        <v>27417</v>
      </c>
      <c r="CI10" s="5">
        <v>27533</v>
      </c>
      <c r="CJ10" s="5">
        <v>27519</v>
      </c>
      <c r="CK10" s="5">
        <v>27576</v>
      </c>
      <c r="CL10" s="5">
        <v>27649</v>
      </c>
      <c r="CM10" s="5">
        <v>27630</v>
      </c>
      <c r="CN10" s="5">
        <v>27678</v>
      </c>
      <c r="CO10" s="5">
        <v>27874</v>
      </c>
      <c r="CP10" s="5">
        <v>27941</v>
      </c>
      <c r="CQ10" s="5">
        <v>27930</v>
      </c>
      <c r="CR10" s="5">
        <v>28047</v>
      </c>
      <c r="CS10" s="5">
        <v>28046</v>
      </c>
      <c r="CT10" s="5">
        <v>28192</v>
      </c>
      <c r="CU10" s="5">
        <v>28105</v>
      </c>
      <c r="CV10" s="5">
        <v>28248</v>
      </c>
      <c r="CW10" s="5">
        <v>28394</v>
      </c>
      <c r="CX10" s="5">
        <v>28493</v>
      </c>
      <c r="CY10" s="5">
        <v>28505</v>
      </c>
      <c r="CZ10" s="5">
        <v>28760</v>
      </c>
      <c r="DA10" s="5">
        <v>28897</v>
      </c>
      <c r="DB10" s="5">
        <v>29022</v>
      </c>
      <c r="DC10" s="5">
        <v>29045</v>
      </c>
      <c r="DD10" s="5">
        <v>28948</v>
      </c>
      <c r="DE10" s="5">
        <v>29049</v>
      </c>
      <c r="DF10" s="5">
        <v>29213</v>
      </c>
      <c r="DG10" s="5">
        <v>29237</v>
      </c>
      <c r="DH10" s="5">
        <v>29327</v>
      </c>
      <c r="DI10" s="5">
        <v>29584</v>
      </c>
      <c r="DJ10" s="5">
        <v>29715</v>
      </c>
      <c r="DK10" s="5">
        <v>29644</v>
      </c>
      <c r="DL10" s="5">
        <v>29775</v>
      </c>
      <c r="DM10" s="5">
        <v>29957</v>
      </c>
      <c r="DN10" s="5">
        <v>30012</v>
      </c>
      <c r="DO10" s="5">
        <v>30026</v>
      </c>
      <c r="DP10" s="5">
        <v>30136</v>
      </c>
      <c r="DQ10" s="5">
        <v>30316</v>
      </c>
      <c r="DR10" s="5">
        <v>30322</v>
      </c>
      <c r="DS10" s="5">
        <v>30313</v>
      </c>
      <c r="DT10" s="5">
        <v>30419</v>
      </c>
      <c r="DU10" s="5">
        <v>30507</v>
      </c>
      <c r="DV10" s="5">
        <v>30487</v>
      </c>
      <c r="DW10" s="5">
        <v>30533</v>
      </c>
      <c r="DX10" s="5">
        <v>30706</v>
      </c>
      <c r="DY10" s="5">
        <v>30878</v>
      </c>
      <c r="DZ10" s="5">
        <v>30898</v>
      </c>
      <c r="EA10" s="5">
        <v>30976</v>
      </c>
      <c r="EB10" s="5">
        <v>31030</v>
      </c>
      <c r="EC10" s="5">
        <v>31065</v>
      </c>
      <c r="ED10" s="5">
        <v>31215</v>
      </c>
      <c r="EE10" s="5">
        <v>31353</v>
      </c>
      <c r="EF10" s="5">
        <v>31401</v>
      </c>
      <c r="EG10" s="5">
        <v>31543</v>
      </c>
      <c r="EH10" s="5">
        <v>31633</v>
      </c>
      <c r="EI10" s="5">
        <v>31702</v>
      </c>
      <c r="EJ10" s="5">
        <v>31807</v>
      </c>
      <c r="EK10" s="5">
        <v>31951</v>
      </c>
      <c r="EL10" s="5">
        <v>32071</v>
      </c>
      <c r="EM10" s="5">
        <v>31996</v>
      </c>
      <c r="EN10" s="5">
        <v>32084</v>
      </c>
      <c r="EO10" s="5">
        <v>32221</v>
      </c>
      <c r="EP10" s="5">
        <v>32259</v>
      </c>
      <c r="EQ10" s="5">
        <v>32277</v>
      </c>
      <c r="ER10" s="5">
        <v>32347</v>
      </c>
      <c r="ES10" s="5">
        <v>32317</v>
      </c>
      <c r="ET10" s="5">
        <v>32130</v>
      </c>
      <c r="EU10" s="5">
        <v>31906</v>
      </c>
      <c r="EV10" s="5">
        <v>31728</v>
      </c>
      <c r="EW10" s="5">
        <v>31613</v>
      </c>
      <c r="EX10" s="5">
        <v>31478</v>
      </c>
      <c r="EY10" s="5">
        <v>31476</v>
      </c>
      <c r="EZ10" s="5">
        <v>31558</v>
      </c>
      <c r="FA10" s="5">
        <v>31514</v>
      </c>
      <c r="FB10" s="5">
        <v>31567</v>
      </c>
      <c r="FC10" s="5">
        <v>31634</v>
      </c>
      <c r="FD10" s="5">
        <v>31557</v>
      </c>
      <c r="FE10" s="5">
        <v>31785</v>
      </c>
      <c r="FF10" s="5">
        <v>31803</v>
      </c>
      <c r="FG10" s="5">
        <v>32147</v>
      </c>
      <c r="FH10" s="5">
        <v>32093</v>
      </c>
      <c r="FI10" s="5">
        <v>32035</v>
      </c>
      <c r="FJ10" s="5">
        <v>31990</v>
      </c>
      <c r="FK10" s="5">
        <v>32173</v>
      </c>
      <c r="FL10" s="5">
        <v>32236</v>
      </c>
      <c r="FM10" s="5">
        <v>32464</v>
      </c>
      <c r="FN10" s="5">
        <v>32836</v>
      </c>
      <c r="FO10" s="5">
        <v>33134</v>
      </c>
      <c r="FP10" s="5">
        <v>33446</v>
      </c>
      <c r="FQ10" s="5">
        <v>33575</v>
      </c>
      <c r="FR10" s="5">
        <v>33686</v>
      </c>
      <c r="FS10" s="5">
        <v>33806</v>
      </c>
      <c r="FT10" s="5">
        <v>33892</v>
      </c>
      <c r="FU10" s="5">
        <v>34083</v>
      </c>
      <c r="FV10" s="5">
        <v>34157</v>
      </c>
      <c r="FW10" s="5">
        <v>34369</v>
      </c>
      <c r="FX10" s="5">
        <v>34562</v>
      </c>
      <c r="FY10" s="5">
        <v>34595</v>
      </c>
      <c r="FZ10" s="5">
        <v>34669</v>
      </c>
      <c r="GA10" s="5">
        <v>34846</v>
      </c>
      <c r="GB10" s="5">
        <v>34856</v>
      </c>
      <c r="GC10" s="5">
        <v>34960</v>
      </c>
      <c r="GD10" s="5">
        <v>34874</v>
      </c>
      <c r="GE10" s="5">
        <v>34946</v>
      </c>
      <c r="GF10" s="5">
        <v>34972</v>
      </c>
      <c r="GG10" s="5">
        <v>35075</v>
      </c>
      <c r="GH10" s="5">
        <v>35244</v>
      </c>
      <c r="GI10" s="5">
        <v>35438</v>
      </c>
      <c r="GJ10" s="5">
        <v>35546</v>
      </c>
      <c r="GK10" s="5">
        <v>35615</v>
      </c>
      <c r="GL10" s="5">
        <v>35661</v>
      </c>
      <c r="GM10" s="5">
        <v>35609</v>
      </c>
      <c r="GN10" s="5">
        <v>35135</v>
      </c>
      <c r="GO10" s="5">
        <v>34594</v>
      </c>
      <c r="GP10" s="5">
        <v>34522</v>
      </c>
      <c r="GQ10" s="5">
        <v>34734</v>
      </c>
      <c r="GR10" s="5">
        <v>35072</v>
      </c>
      <c r="GS10" s="5">
        <v>35286</v>
      </c>
      <c r="GT10" s="5">
        <v>35328</v>
      </c>
      <c r="GU10" s="5">
        <v>35712</v>
      </c>
      <c r="GV10" s="5">
        <v>35920</v>
      </c>
      <c r="GW10" s="5">
        <v>35985</v>
      </c>
      <c r="GX10" s="5">
        <v>36181</v>
      </c>
      <c r="GY10" s="5">
        <v>36537</v>
      </c>
      <c r="GZ10" s="5">
        <v>36304</v>
      </c>
      <c r="HA10" s="5">
        <v>36429</v>
      </c>
      <c r="HB10" s="5">
        <v>36506</v>
      </c>
      <c r="HC10" s="5">
        <v>36791</v>
      </c>
      <c r="HD10" s="5">
        <v>36720</v>
      </c>
      <c r="HE10" s="5">
        <v>36793</v>
      </c>
      <c r="HF10" s="6">
        <v>36930.35</v>
      </c>
      <c r="HG10" s="6">
        <v>37002.639999999999</v>
      </c>
      <c r="HH10" s="6">
        <v>37068.86</v>
      </c>
      <c r="HI10" s="6">
        <v>37149.06</v>
      </c>
      <c r="HJ10" s="6">
        <v>37253.75</v>
      </c>
      <c r="HK10" s="6">
        <v>37367.379999999997</v>
      </c>
      <c r="HL10" s="6">
        <v>37466.47</v>
      </c>
      <c r="HM10" s="6">
        <v>37575.120000000003</v>
      </c>
      <c r="HN10" s="6">
        <v>37685.949999999997</v>
      </c>
      <c r="HO10" s="6">
        <v>37799</v>
      </c>
      <c r="HP10" s="6">
        <v>37917.33</v>
      </c>
      <c r="HQ10" s="6">
        <v>38034.120000000003</v>
      </c>
      <c r="HR10" s="6">
        <v>38145.550000000003</v>
      </c>
      <c r="HS10" s="6">
        <v>38252.36</v>
      </c>
      <c r="HT10" s="6">
        <v>38361.370000000003</v>
      </c>
      <c r="HU10" s="6">
        <v>38466.870000000003</v>
      </c>
      <c r="HV10" s="6">
        <v>38570.720000000001</v>
      </c>
      <c r="HW10" s="6">
        <v>38667.379999999997</v>
      </c>
      <c r="HX10" s="6">
        <v>38754.39</v>
      </c>
      <c r="HY10" s="6">
        <v>38839.65</v>
      </c>
      <c r="HZ10" s="6">
        <v>38928.980000000003</v>
      </c>
      <c r="IA10" s="6">
        <v>39018.519999999997</v>
      </c>
      <c r="IB10" s="6">
        <v>39108.26</v>
      </c>
      <c r="IC10" s="6">
        <v>39194.29</v>
      </c>
      <c r="ID10" s="6">
        <v>39280.519999999997</v>
      </c>
      <c r="IE10" s="6">
        <v>39366.94</v>
      </c>
      <c r="IF10" s="6">
        <v>39453.550000000003</v>
      </c>
      <c r="IG10" s="6">
        <v>39538.370000000003</v>
      </c>
      <c r="IH10" s="6">
        <v>39621.39</v>
      </c>
      <c r="II10" s="6">
        <v>39704.61</v>
      </c>
      <c r="IJ10" s="6">
        <v>39784.01</v>
      </c>
      <c r="IK10" s="6">
        <v>39863.57</v>
      </c>
      <c r="IL10" s="6">
        <v>39935.33</v>
      </c>
      <c r="IM10" s="6">
        <v>40009.919999999998</v>
      </c>
      <c r="IN10" s="6">
        <v>40078.81</v>
      </c>
      <c r="IO10" s="6">
        <v>40144.43</v>
      </c>
      <c r="IP10" s="6">
        <v>40202.44</v>
      </c>
      <c r="IQ10" s="6">
        <v>40264.46</v>
      </c>
      <c r="IR10" s="6">
        <v>40318.01</v>
      </c>
      <c r="IS10" s="6">
        <v>40365.25</v>
      </c>
      <c r="IT10" s="6">
        <v>40408.67</v>
      </c>
      <c r="IU10" s="6">
        <v>40454.199999999997</v>
      </c>
      <c r="IV10" s="6">
        <v>40499.74</v>
      </c>
      <c r="IW10" s="6">
        <v>40545.269999999997</v>
      </c>
      <c r="IX10" s="6">
        <v>40590.800000000003</v>
      </c>
      <c r="IY10" s="6">
        <v>40636.33</v>
      </c>
      <c r="IZ10" s="6">
        <v>40681.86</v>
      </c>
      <c r="JA10" s="6">
        <v>40727.4</v>
      </c>
      <c r="JB10" s="6">
        <v>40772.94</v>
      </c>
      <c r="JC10" s="6">
        <v>40818.46</v>
      </c>
      <c r="JD10" s="6">
        <v>40864</v>
      </c>
      <c r="JE10" s="6">
        <v>40909.54</v>
      </c>
      <c r="JF10" s="6">
        <v>40955.07</v>
      </c>
      <c r="JG10" s="6">
        <v>41000.589999999997</v>
      </c>
      <c r="JH10" s="6">
        <v>41046.129999999997</v>
      </c>
      <c r="JI10" s="6">
        <v>41091.67</v>
      </c>
      <c r="JJ10" s="6">
        <v>41137.199999999997</v>
      </c>
      <c r="JK10" s="6">
        <v>41182.730000000003</v>
      </c>
      <c r="JL10" s="6">
        <v>41228.26</v>
      </c>
      <c r="JM10" s="6">
        <v>41273.79</v>
      </c>
      <c r="JN10" s="6">
        <v>41319.32</v>
      </c>
      <c r="JO10" s="6">
        <v>41364.86</v>
      </c>
      <c r="JP10" s="6">
        <v>41410.39</v>
      </c>
      <c r="JQ10" s="6">
        <v>41455.910000000003</v>
      </c>
      <c r="JR10" s="6">
        <v>41501.449999999997</v>
      </c>
      <c r="JS10" s="6">
        <v>41539.61</v>
      </c>
      <c r="JT10" s="6">
        <v>41577.760000000002</v>
      </c>
      <c r="JU10" s="6">
        <v>41615.910000000003</v>
      </c>
      <c r="JV10" s="6">
        <v>41654.06</v>
      </c>
      <c r="JW10" s="6">
        <v>41692.21</v>
      </c>
      <c r="JX10" s="6">
        <v>41730.36</v>
      </c>
      <c r="JY10" s="6">
        <v>41768.5</v>
      </c>
      <c r="JZ10" s="6">
        <v>41806.67</v>
      </c>
      <c r="KA10" s="6">
        <v>41844.82</v>
      </c>
      <c r="KB10" s="6">
        <v>41882.959999999999</v>
      </c>
      <c r="KC10" s="6">
        <v>41921.120000000003</v>
      </c>
      <c r="KD10" s="6">
        <v>41959.27</v>
      </c>
      <c r="KE10" s="6">
        <v>41997.41</v>
      </c>
      <c r="KF10" s="6">
        <v>42035.57</v>
      </c>
      <c r="KG10" s="6">
        <v>42073.72</v>
      </c>
      <c r="KH10" s="6">
        <v>42111.87</v>
      </c>
      <c r="KI10" s="6">
        <v>42150.03</v>
      </c>
      <c r="KJ10" s="6">
        <v>42188.17</v>
      </c>
      <c r="KK10" s="6">
        <v>42226.32</v>
      </c>
      <c r="KL10" s="6">
        <v>42264.480000000003</v>
      </c>
      <c r="KM10" s="6">
        <v>42302.63</v>
      </c>
      <c r="KN10" s="6">
        <v>42340.77</v>
      </c>
      <c r="KO10" s="6">
        <v>42378.94</v>
      </c>
      <c r="KP10" s="6">
        <v>42417.08</v>
      </c>
      <c r="KQ10" s="6">
        <v>42455.23</v>
      </c>
      <c r="KR10" s="6">
        <v>42493.39</v>
      </c>
      <c r="KS10" s="6">
        <v>42531.54</v>
      </c>
      <c r="KT10" s="6">
        <v>42569.69</v>
      </c>
      <c r="KU10" s="6">
        <v>42607.839999999997</v>
      </c>
      <c r="KV10" s="6">
        <v>42645.99</v>
      </c>
      <c r="KW10" s="6">
        <v>42684.14</v>
      </c>
      <c r="KX10" s="6">
        <v>42722.3</v>
      </c>
      <c r="KY10" s="6">
        <v>42760.44</v>
      </c>
      <c r="KZ10" s="6">
        <v>42798.59</v>
      </c>
      <c r="LA10" s="6">
        <v>42836.75</v>
      </c>
      <c r="LB10" s="6">
        <v>42874.89</v>
      </c>
      <c r="LC10" s="6">
        <v>42913.04</v>
      </c>
      <c r="LD10" s="6">
        <v>42951.199999999997</v>
      </c>
      <c r="LE10" s="6">
        <v>42989.34</v>
      </c>
      <c r="LF10" s="6">
        <v>43027.5</v>
      </c>
      <c r="LG10" s="6">
        <v>43049.7</v>
      </c>
      <c r="LH10" s="6">
        <v>43071.91</v>
      </c>
      <c r="LI10" s="6">
        <v>43091.43</v>
      </c>
      <c r="LJ10" s="6">
        <v>43110.93</v>
      </c>
      <c r="LK10" s="6">
        <v>43130.44</v>
      </c>
      <c r="LL10" s="6">
        <v>43149.94</v>
      </c>
      <c r="LM10" s="6">
        <v>43164.77</v>
      </c>
      <c r="LN10" s="6">
        <v>43179.61</v>
      </c>
      <c r="LO10" s="6">
        <v>43194.45</v>
      </c>
      <c r="LP10" s="6">
        <v>43209.279999999999</v>
      </c>
      <c r="LQ10" s="6">
        <v>43224.18</v>
      </c>
      <c r="LR10" s="6">
        <v>43239.09</v>
      </c>
      <c r="LS10" s="6">
        <v>43253.98</v>
      </c>
      <c r="LT10" s="6">
        <v>43268.89</v>
      </c>
      <c r="LU10" s="6">
        <v>43281.599999999999</v>
      </c>
      <c r="LV10" s="6">
        <v>43294.3</v>
      </c>
      <c r="LW10" s="6">
        <v>43307.02</v>
      </c>
      <c r="LX10" s="6">
        <v>43319.72</v>
      </c>
      <c r="LY10" s="6">
        <v>43330.68</v>
      </c>
      <c r="LZ10" s="6">
        <v>43341.66</v>
      </c>
      <c r="MA10" s="6">
        <v>43352.62</v>
      </c>
      <c r="MB10" s="6">
        <v>43363.58</v>
      </c>
      <c r="MC10" s="6">
        <v>43374.64</v>
      </c>
      <c r="MD10" s="6">
        <v>43385.69</v>
      </c>
      <c r="ME10" s="6">
        <v>43396.75</v>
      </c>
      <c r="MF10" s="6">
        <v>43407.81</v>
      </c>
      <c r="MG10" s="6">
        <v>43421.05</v>
      </c>
      <c r="MH10" s="6">
        <v>43434.3</v>
      </c>
      <c r="MI10" s="6">
        <v>43447.55</v>
      </c>
      <c r="MJ10" s="6">
        <v>43460.79</v>
      </c>
      <c r="MK10" s="6">
        <v>43473.42</v>
      </c>
      <c r="ML10" s="6">
        <v>43486.04</v>
      </c>
      <c r="MM10" s="6">
        <v>43498.67</v>
      </c>
      <c r="MN10" s="6">
        <v>43511.29</v>
      </c>
      <c r="MO10" s="6">
        <v>43526.16</v>
      </c>
      <c r="MP10" s="6">
        <v>43541.04</v>
      </c>
      <c r="MQ10" s="6">
        <v>43555.93</v>
      </c>
      <c r="MR10" s="6">
        <v>43570.81</v>
      </c>
      <c r="MS10" s="6">
        <v>43585.71</v>
      </c>
      <c r="MT10" s="6">
        <v>43600.59</v>
      </c>
      <c r="MU10" s="2" t="s">
        <v>339</v>
      </c>
      <c r="MV10" s="2" t="s">
        <v>347</v>
      </c>
      <c r="MW10" s="2" t="s">
        <v>332</v>
      </c>
      <c r="MX10" s="2" t="s">
        <v>332</v>
      </c>
      <c r="MY10" s="2" t="s">
        <v>469</v>
      </c>
      <c r="MZ10" s="2" t="s">
        <v>955</v>
      </c>
      <c r="NA10" s="2" t="s">
        <v>332</v>
      </c>
      <c r="NB10" s="2" t="s">
        <v>391</v>
      </c>
      <c r="NC10" s="2" t="s">
        <v>392</v>
      </c>
      <c r="ND10" s="2" t="s">
        <v>337</v>
      </c>
      <c r="NE10" s="2" t="s">
        <v>393</v>
      </c>
      <c r="NF10" s="4" t="s">
        <v>970</v>
      </c>
    </row>
    <row r="11" spans="1:370" x14ac:dyDescent="0.35">
      <c r="A11" s="2" t="s">
        <v>330</v>
      </c>
      <c r="B11" s="2" t="s">
        <v>348</v>
      </c>
      <c r="C11" s="4" t="s">
        <v>969</v>
      </c>
      <c r="D11" s="2" t="s">
        <v>344</v>
      </c>
      <c r="E11" s="2" t="s">
        <v>332</v>
      </c>
      <c r="F11" s="2" t="s">
        <v>333</v>
      </c>
      <c r="G11" s="5">
        <v>4.0956760000000001</v>
      </c>
      <c r="H11" s="5">
        <v>4.3417680000000001</v>
      </c>
      <c r="I11" s="5">
        <v>4.5713980000000003</v>
      </c>
      <c r="J11" s="5">
        <v>4.6966960000000002</v>
      </c>
      <c r="K11" s="5">
        <v>4.6806450000000002</v>
      </c>
      <c r="L11" s="5">
        <v>4.7066619999999997</v>
      </c>
      <c r="M11" s="5">
        <v>4.7429509999999997</v>
      </c>
      <c r="N11" s="5">
        <v>4.8544809999999998</v>
      </c>
      <c r="O11" s="5">
        <v>4.8416680000000003</v>
      </c>
      <c r="P11" s="5">
        <v>4.9661150000000003</v>
      </c>
      <c r="Q11" s="5">
        <v>5.1278969999999999</v>
      </c>
      <c r="R11" s="5">
        <v>5.2242139999999999</v>
      </c>
      <c r="S11" s="5">
        <v>5.2710780000000002</v>
      </c>
      <c r="T11" s="5">
        <v>5.4414579999999999</v>
      </c>
      <c r="U11" s="5">
        <v>5.5631519999999997</v>
      </c>
      <c r="V11" s="5">
        <v>5.7009790000000002</v>
      </c>
      <c r="W11" s="5">
        <v>5.6489529999999997</v>
      </c>
      <c r="X11" s="5">
        <v>5.7596030000000003</v>
      </c>
      <c r="Y11" s="5">
        <v>5.9392490000000002</v>
      </c>
      <c r="Z11" s="5">
        <v>6.1796239999999996</v>
      </c>
      <c r="AA11" s="5">
        <v>6.2426409999999999</v>
      </c>
      <c r="AB11" s="5">
        <v>6.5583939999999998</v>
      </c>
      <c r="AC11" s="5">
        <v>7.0022460000000004</v>
      </c>
      <c r="AD11" s="5">
        <v>7.5792190000000002</v>
      </c>
      <c r="AE11" s="5">
        <v>7.9047140000000002</v>
      </c>
      <c r="AF11" s="5">
        <v>8.5300609999999999</v>
      </c>
      <c r="AG11" s="5">
        <v>9.1774819999999995</v>
      </c>
      <c r="AH11" s="5">
        <v>9.8489500000000003</v>
      </c>
      <c r="AI11" s="5">
        <v>10.20975</v>
      </c>
      <c r="AJ11" s="5">
        <v>10.553699999999999</v>
      </c>
      <c r="AK11" s="5">
        <v>10.967919999999999</v>
      </c>
      <c r="AL11" s="5">
        <v>11.161519999999999</v>
      </c>
      <c r="AM11" s="5">
        <v>11.06818</v>
      </c>
      <c r="AN11" s="5">
        <v>11.35285</v>
      </c>
      <c r="AO11" s="5">
        <v>11.48035</v>
      </c>
      <c r="AP11" s="5">
        <v>11.4465</v>
      </c>
      <c r="AQ11" s="5">
        <v>11.072089999999999</v>
      </c>
      <c r="AR11" s="5">
        <v>11.508710000000001</v>
      </c>
      <c r="AS11" s="5">
        <v>11.7407</v>
      </c>
      <c r="AT11" s="5">
        <v>12.09703</v>
      </c>
      <c r="AU11" s="5">
        <v>12.358409999999999</v>
      </c>
      <c r="AV11" s="5">
        <v>12.73169</v>
      </c>
      <c r="AW11" s="5">
        <v>13.23485</v>
      </c>
      <c r="AX11" s="5">
        <v>13.548249999999999</v>
      </c>
      <c r="AY11" s="5">
        <v>13.53342</v>
      </c>
      <c r="AZ11" s="5">
        <v>13.900460000000001</v>
      </c>
      <c r="BA11" s="5">
        <v>14.426830000000001</v>
      </c>
      <c r="BB11" s="5">
        <v>14.823119999999999</v>
      </c>
      <c r="BC11" s="5">
        <v>14.70458</v>
      </c>
      <c r="BD11" s="5">
        <v>15.187799999999999</v>
      </c>
      <c r="BE11" s="5">
        <v>15.511990000000001</v>
      </c>
      <c r="BF11" s="5">
        <v>16.195550000000001</v>
      </c>
      <c r="BG11" s="5">
        <v>16.462869999999999</v>
      </c>
      <c r="BH11" s="5">
        <v>17.18394</v>
      </c>
      <c r="BI11" s="5">
        <v>17.80274</v>
      </c>
      <c r="BJ11" s="5">
        <v>18.496500000000001</v>
      </c>
      <c r="BK11" s="5">
        <v>19.03265</v>
      </c>
      <c r="BL11" s="5">
        <v>19.867149999999999</v>
      </c>
      <c r="BM11" s="5">
        <v>20.66235</v>
      </c>
      <c r="BN11" s="5">
        <v>22.15681</v>
      </c>
      <c r="BO11" s="5">
        <v>23.035340000000001</v>
      </c>
      <c r="BP11" s="5">
        <v>24.43553</v>
      </c>
      <c r="BQ11" s="5">
        <v>27.391359999999999</v>
      </c>
      <c r="BR11" s="5">
        <v>29.425149999999999</v>
      </c>
      <c r="BS11" s="5">
        <v>29.96565</v>
      </c>
      <c r="BT11" s="5">
        <v>31.108170000000001</v>
      </c>
      <c r="BU11" s="5">
        <v>31.819970000000001</v>
      </c>
      <c r="BV11" s="5">
        <v>31.62332</v>
      </c>
      <c r="BW11" s="5">
        <v>30.782879999999999</v>
      </c>
      <c r="BX11" s="5">
        <v>30.629629999999999</v>
      </c>
      <c r="BY11" s="5">
        <v>30.787610000000001</v>
      </c>
      <c r="BZ11" s="5">
        <v>30.833729999999999</v>
      </c>
      <c r="CA11" s="5">
        <v>30.101220000000001</v>
      </c>
      <c r="CB11" s="5">
        <v>30.12707</v>
      </c>
      <c r="CC11" s="5">
        <v>30.356829999999999</v>
      </c>
      <c r="CD11" s="5">
        <v>30.68695</v>
      </c>
      <c r="CE11" s="5">
        <v>29.806560000000001</v>
      </c>
      <c r="CF11" s="5">
        <v>29.166979999999999</v>
      </c>
      <c r="CG11" s="5">
        <v>28.998950000000001</v>
      </c>
      <c r="CH11" s="5">
        <v>28.464929999999999</v>
      </c>
      <c r="CI11" s="5">
        <v>28.185040000000001</v>
      </c>
      <c r="CJ11" s="5">
        <v>28.488659999999999</v>
      </c>
      <c r="CK11" s="5">
        <v>28.858630000000002</v>
      </c>
      <c r="CL11" s="5">
        <v>28.91638</v>
      </c>
      <c r="CM11" s="5">
        <v>28.776340000000001</v>
      </c>
      <c r="CN11" s="5">
        <v>29.208600000000001</v>
      </c>
      <c r="CO11" s="5">
        <v>29.544540000000001</v>
      </c>
      <c r="CP11" s="5">
        <v>29.962070000000001</v>
      </c>
      <c r="CQ11" s="5">
        <v>29.21951</v>
      </c>
      <c r="CR11" s="5">
        <v>29.566659999999999</v>
      </c>
      <c r="CS11" s="5">
        <v>29.634460000000001</v>
      </c>
      <c r="CT11" s="5">
        <v>29.850180000000002</v>
      </c>
      <c r="CU11" s="5">
        <v>29.84769</v>
      </c>
      <c r="CV11" s="5">
        <v>29.874479999999998</v>
      </c>
      <c r="CW11" s="5">
        <v>30.82396</v>
      </c>
      <c r="CX11" s="5">
        <v>32.068919999999999</v>
      </c>
      <c r="CY11" s="5">
        <v>32.086570000000002</v>
      </c>
      <c r="CZ11" s="5">
        <v>32.626959999999997</v>
      </c>
      <c r="DA11" s="5">
        <v>34.040210000000002</v>
      </c>
      <c r="DB11" s="5">
        <v>34.590009999999999</v>
      </c>
      <c r="DC11" s="5">
        <v>35.097290000000001</v>
      </c>
      <c r="DD11" s="5">
        <v>36.751449999999998</v>
      </c>
      <c r="DE11" s="5">
        <v>38.096260000000001</v>
      </c>
      <c r="DF11" s="5">
        <v>38.749830000000003</v>
      </c>
      <c r="DG11" s="5">
        <v>38.705910000000003</v>
      </c>
      <c r="DH11" s="5">
        <v>39.933010000000003</v>
      </c>
      <c r="DI11" s="5">
        <v>42.095329999999997</v>
      </c>
      <c r="DJ11" s="5">
        <v>44.121920000000003</v>
      </c>
      <c r="DK11" s="5">
        <v>44.941789999999997</v>
      </c>
      <c r="DL11" s="5">
        <v>46.839759999999998</v>
      </c>
      <c r="DM11" s="5">
        <v>47.651899999999998</v>
      </c>
      <c r="DN11" s="5">
        <v>49.97213</v>
      </c>
      <c r="DO11" s="5">
        <v>49.541910000000001</v>
      </c>
      <c r="DP11" s="5">
        <v>50.618899999999996</v>
      </c>
      <c r="DQ11" s="5">
        <v>52.453980000000001</v>
      </c>
      <c r="DR11" s="5">
        <v>52.232030000000002</v>
      </c>
      <c r="DS11" s="5">
        <v>54.687869999999997</v>
      </c>
      <c r="DT11" s="5">
        <v>57.799529999999997</v>
      </c>
      <c r="DU11" s="5">
        <v>61.268039999999999</v>
      </c>
      <c r="DV11" s="5">
        <v>65.462400000000002</v>
      </c>
      <c r="DW11" s="5">
        <v>66.087800000000001</v>
      </c>
      <c r="DX11" s="5">
        <v>67.731319999999997</v>
      </c>
      <c r="DY11" s="5">
        <v>69.416820000000001</v>
      </c>
      <c r="DZ11" s="5">
        <v>72.053659999999994</v>
      </c>
      <c r="EA11" s="5">
        <v>72.034809999999993</v>
      </c>
      <c r="EB11" s="5">
        <v>75.889589999999998</v>
      </c>
      <c r="EC11" s="5">
        <v>79.087900000000005</v>
      </c>
      <c r="ED11" s="5">
        <v>80.968069999999997</v>
      </c>
      <c r="EE11" s="5">
        <v>79.623000000000005</v>
      </c>
      <c r="EF11" s="5">
        <v>80.642669999999995</v>
      </c>
      <c r="EG11" s="5">
        <v>81.702669999999998</v>
      </c>
      <c r="EH11" s="5">
        <v>82.840999999999994</v>
      </c>
      <c r="EI11" s="5">
        <v>84.706999999999994</v>
      </c>
      <c r="EJ11" s="5">
        <v>86.472660000000005</v>
      </c>
      <c r="EK11" s="5">
        <v>88.194000000000003</v>
      </c>
      <c r="EL11" s="5">
        <v>90.938999999999993</v>
      </c>
      <c r="EM11" s="5">
        <v>93.665660000000003</v>
      </c>
      <c r="EN11" s="5">
        <v>95.677999999999997</v>
      </c>
      <c r="EO11" s="5">
        <v>97.266999999999996</v>
      </c>
      <c r="EP11" s="5">
        <v>98.388339999999999</v>
      </c>
      <c r="EQ11" s="5">
        <v>97.202330000000003</v>
      </c>
      <c r="ER11" s="5">
        <v>95.079669999999993</v>
      </c>
      <c r="ES11" s="5">
        <v>90.24033</v>
      </c>
      <c r="ET11" s="5">
        <v>85.281329999999997</v>
      </c>
      <c r="EU11" s="5">
        <v>82.117000000000004</v>
      </c>
      <c r="EV11" s="5">
        <v>81.979330000000004</v>
      </c>
      <c r="EW11" s="5">
        <v>84.096999999999994</v>
      </c>
      <c r="EX11" s="5">
        <v>86.843000000000004</v>
      </c>
      <c r="EY11" s="5">
        <v>88.432659999999998</v>
      </c>
      <c r="EZ11" s="5">
        <v>88.789000000000001</v>
      </c>
      <c r="FA11" s="5">
        <v>88.889660000000006</v>
      </c>
      <c r="FB11" s="5">
        <v>88.122669999999999</v>
      </c>
      <c r="FC11" s="5">
        <v>87.697000000000003</v>
      </c>
      <c r="FD11" s="5">
        <v>87.230329999999995</v>
      </c>
      <c r="FE11" s="5">
        <v>87.120999999999995</v>
      </c>
      <c r="FF11" s="5">
        <v>87.061670000000007</v>
      </c>
      <c r="FG11" s="5">
        <v>87.269329999999997</v>
      </c>
      <c r="FH11" s="5">
        <v>87.739329999999995</v>
      </c>
      <c r="FI11" s="5">
        <v>87.581999999999994</v>
      </c>
      <c r="FJ11" s="5">
        <v>87.890339999999995</v>
      </c>
      <c r="FK11" s="5">
        <v>88.392669999999995</v>
      </c>
      <c r="FL11" s="5">
        <v>89.126999999999995</v>
      </c>
      <c r="FM11" s="5">
        <v>90.148669999999996</v>
      </c>
      <c r="FN11" s="5">
        <v>91.802329999999998</v>
      </c>
      <c r="FO11" s="5">
        <v>94.063000000000002</v>
      </c>
      <c r="FP11" s="5">
        <v>96.391670000000005</v>
      </c>
      <c r="FQ11" s="5">
        <v>98.209000000000003</v>
      </c>
      <c r="FR11" s="5">
        <v>99.566329999999994</v>
      </c>
      <c r="FS11" s="5">
        <v>100.4063</v>
      </c>
      <c r="FT11" s="5">
        <v>101.486</v>
      </c>
      <c r="FU11" s="5">
        <v>103.59399999999999</v>
      </c>
      <c r="FV11" s="5">
        <v>106.041</v>
      </c>
      <c r="FW11" s="5">
        <v>108.3227</v>
      </c>
      <c r="FX11" s="5">
        <v>109.63500000000001</v>
      </c>
      <c r="FY11" s="5">
        <v>110.5617</v>
      </c>
      <c r="FZ11" s="5">
        <v>111.7123</v>
      </c>
      <c r="GA11" s="5">
        <v>113.07470000000001</v>
      </c>
      <c r="GB11" s="5">
        <v>114.4267</v>
      </c>
      <c r="GC11" s="5">
        <v>115.84529999999999</v>
      </c>
      <c r="GD11" s="5">
        <v>116.88</v>
      </c>
      <c r="GE11" s="5">
        <v>117.80670000000001</v>
      </c>
      <c r="GF11" s="5">
        <v>118.479</v>
      </c>
      <c r="GG11" s="5">
        <v>119.28830000000001</v>
      </c>
      <c r="GH11" s="5">
        <v>119.72369999999999</v>
      </c>
      <c r="GI11" s="5">
        <v>119.6083</v>
      </c>
      <c r="GJ11" s="5">
        <v>119.61669999999999</v>
      </c>
      <c r="GK11" s="5">
        <v>120.208</v>
      </c>
      <c r="GL11" s="5">
        <v>120.376</v>
      </c>
      <c r="GM11" s="5">
        <v>121.501</v>
      </c>
      <c r="GN11" s="5">
        <v>121.1477</v>
      </c>
      <c r="GO11" s="5">
        <v>123.2433</v>
      </c>
      <c r="GP11" s="5">
        <v>127.54730000000001</v>
      </c>
      <c r="GQ11" s="5">
        <v>130.9</v>
      </c>
      <c r="GR11" s="5">
        <v>133.0667</v>
      </c>
      <c r="GS11" s="5">
        <v>133.23330000000001</v>
      </c>
      <c r="GT11" s="5">
        <v>136.36670000000001</v>
      </c>
      <c r="GU11" s="5">
        <v>141.66669999999999</v>
      </c>
      <c r="GV11" s="5">
        <v>144.76669999999999</v>
      </c>
      <c r="GW11" s="5">
        <v>147.86670000000001</v>
      </c>
      <c r="GX11" s="5">
        <v>148.86670000000001</v>
      </c>
      <c r="GY11" s="5">
        <v>147.36670000000001</v>
      </c>
      <c r="GZ11" s="5">
        <v>146.0667</v>
      </c>
      <c r="HA11" s="5">
        <v>145.9333</v>
      </c>
      <c r="HB11" s="5">
        <v>145.0333</v>
      </c>
      <c r="HC11" s="5">
        <v>145.76669999999999</v>
      </c>
      <c r="HD11" s="5">
        <v>147.9333</v>
      </c>
      <c r="HE11" s="5">
        <v>149.80000000000001</v>
      </c>
      <c r="HF11" s="6">
        <v>151.2876</v>
      </c>
      <c r="HG11" s="6">
        <v>153.76689999999999</v>
      </c>
      <c r="HH11" s="6">
        <v>153.7972</v>
      </c>
      <c r="HI11" s="6">
        <v>154.9042</v>
      </c>
      <c r="HJ11" s="6">
        <v>155.95269999999999</v>
      </c>
      <c r="HK11" s="6">
        <v>156.95490000000001</v>
      </c>
      <c r="HL11" s="6">
        <v>158.00120000000001</v>
      </c>
      <c r="HM11" s="6">
        <v>159.0581</v>
      </c>
      <c r="HN11" s="6">
        <v>160.09569999999999</v>
      </c>
      <c r="HO11" s="6">
        <v>161.1105</v>
      </c>
      <c r="HP11" s="6">
        <v>162.12739999999999</v>
      </c>
      <c r="HQ11" s="6">
        <v>163.17660000000001</v>
      </c>
      <c r="HR11" s="6">
        <v>164.30930000000001</v>
      </c>
      <c r="HS11" s="6">
        <v>165.57679999999999</v>
      </c>
      <c r="HT11" s="6">
        <v>166.9751</v>
      </c>
      <c r="HU11" s="6">
        <v>168.51740000000001</v>
      </c>
      <c r="HV11" s="6">
        <v>170.191</v>
      </c>
      <c r="HW11" s="6">
        <v>171.95670000000001</v>
      </c>
      <c r="HX11" s="6">
        <v>173.7679</v>
      </c>
      <c r="HY11" s="6">
        <v>175.6113</v>
      </c>
      <c r="HZ11" s="6">
        <v>177.43510000000001</v>
      </c>
      <c r="IA11" s="6">
        <v>179.21430000000001</v>
      </c>
      <c r="IB11" s="6">
        <v>180.93870000000001</v>
      </c>
      <c r="IC11" s="6">
        <v>182.61670000000001</v>
      </c>
      <c r="ID11" s="6">
        <v>184.24019999999999</v>
      </c>
      <c r="IE11" s="6">
        <v>185.80860000000001</v>
      </c>
      <c r="IF11" s="6">
        <v>187.33760000000001</v>
      </c>
      <c r="IG11" s="6">
        <v>188.8509</v>
      </c>
      <c r="IH11" s="6">
        <v>190.35149999999999</v>
      </c>
      <c r="II11" s="6">
        <v>191.8399</v>
      </c>
      <c r="IJ11" s="6">
        <v>193.31780000000001</v>
      </c>
      <c r="IK11" s="6">
        <v>194.8</v>
      </c>
      <c r="IL11" s="6">
        <v>196.27979999999999</v>
      </c>
      <c r="IM11" s="6">
        <v>197.76519999999999</v>
      </c>
      <c r="IN11" s="6">
        <v>199.2672</v>
      </c>
      <c r="IO11" s="6">
        <v>200.8056</v>
      </c>
      <c r="IP11" s="6">
        <v>202.3749</v>
      </c>
      <c r="IQ11" s="6">
        <v>203.971</v>
      </c>
      <c r="IR11" s="6">
        <v>205.59690000000001</v>
      </c>
      <c r="IS11" s="6">
        <v>207.26240000000001</v>
      </c>
      <c r="IT11" s="6">
        <v>208.95060000000001</v>
      </c>
      <c r="IU11" s="6">
        <v>210.6523</v>
      </c>
      <c r="IV11" s="6">
        <v>212.36539999999999</v>
      </c>
      <c r="IW11" s="6">
        <v>214.10169999999999</v>
      </c>
      <c r="IX11" s="6">
        <v>215.8511</v>
      </c>
      <c r="IY11" s="6">
        <v>217.7045</v>
      </c>
      <c r="IZ11" s="6">
        <v>219.5761</v>
      </c>
      <c r="JA11" s="6">
        <v>221.48240000000001</v>
      </c>
      <c r="JB11" s="6">
        <v>223.40539999999999</v>
      </c>
      <c r="JC11" s="6">
        <v>225.34530000000001</v>
      </c>
      <c r="JD11" s="6">
        <v>227.3021</v>
      </c>
      <c r="JE11" s="6">
        <v>229.27590000000001</v>
      </c>
      <c r="JF11" s="6">
        <v>231.26730000000001</v>
      </c>
      <c r="JG11" s="6">
        <v>233.27590000000001</v>
      </c>
      <c r="JH11" s="6">
        <v>235.3022</v>
      </c>
      <c r="JI11" s="6">
        <v>237.36590000000001</v>
      </c>
      <c r="JJ11" s="6">
        <v>239.4479</v>
      </c>
      <c r="JK11" s="6">
        <v>241.5488</v>
      </c>
      <c r="JL11" s="6">
        <v>243.66849999999999</v>
      </c>
      <c r="JM11" s="6">
        <v>245.80709999999999</v>
      </c>
      <c r="JN11" s="6">
        <v>247.965</v>
      </c>
      <c r="JO11" s="6">
        <v>250.14230000000001</v>
      </c>
      <c r="JP11" s="6">
        <v>252.33940000000001</v>
      </c>
      <c r="JQ11" s="6">
        <v>254.55629999999999</v>
      </c>
      <c r="JR11" s="6">
        <v>256.79270000000002</v>
      </c>
      <c r="JS11" s="6">
        <v>259.0489</v>
      </c>
      <c r="JT11" s="6">
        <v>261.32499999999999</v>
      </c>
      <c r="JU11" s="6">
        <v>263.58949999999999</v>
      </c>
      <c r="JV11" s="6">
        <v>265.8734</v>
      </c>
      <c r="JW11" s="6">
        <v>268.17680000000001</v>
      </c>
      <c r="JX11" s="6">
        <v>270.5</v>
      </c>
      <c r="JY11" s="6">
        <v>272.84289999999999</v>
      </c>
      <c r="JZ11" s="6">
        <v>275.20569999999998</v>
      </c>
      <c r="KA11" s="6">
        <v>277.58850000000001</v>
      </c>
      <c r="KB11" s="6">
        <v>279.99180000000001</v>
      </c>
      <c r="KC11" s="6">
        <v>282.4153</v>
      </c>
      <c r="KD11" s="6">
        <v>284.85950000000003</v>
      </c>
      <c r="KE11" s="6">
        <v>287.32409999999999</v>
      </c>
      <c r="KF11" s="6">
        <v>289.80970000000002</v>
      </c>
      <c r="KG11" s="6">
        <v>292.3159</v>
      </c>
      <c r="KH11" s="6">
        <v>294.8433</v>
      </c>
      <c r="KI11" s="6">
        <v>297.39190000000002</v>
      </c>
      <c r="KJ11" s="6">
        <v>299.96170000000001</v>
      </c>
      <c r="KK11" s="6">
        <v>302.5532</v>
      </c>
      <c r="KL11" s="6">
        <v>305.1662</v>
      </c>
      <c r="KM11" s="6">
        <v>307.8014</v>
      </c>
      <c r="KN11" s="6">
        <v>310.45830000000001</v>
      </c>
      <c r="KO11" s="6">
        <v>313.13760000000002</v>
      </c>
      <c r="KP11" s="6">
        <v>315.83920000000001</v>
      </c>
      <c r="KQ11" s="6">
        <v>318.56349999999998</v>
      </c>
      <c r="KR11" s="6">
        <v>321.31040000000002</v>
      </c>
      <c r="KS11" s="6">
        <v>324.08030000000002</v>
      </c>
      <c r="KT11" s="6">
        <v>326.87329999999997</v>
      </c>
      <c r="KU11" s="6">
        <v>329.68959999999998</v>
      </c>
      <c r="KV11" s="6">
        <v>332.52960000000002</v>
      </c>
      <c r="KW11" s="6">
        <v>335.39319999999998</v>
      </c>
      <c r="KX11" s="6">
        <v>338.28070000000002</v>
      </c>
      <c r="KY11" s="6">
        <v>341.1925</v>
      </c>
      <c r="KZ11" s="6">
        <v>344.1284</v>
      </c>
      <c r="LA11" s="6">
        <v>347.08870000000002</v>
      </c>
      <c r="LB11" s="6">
        <v>350.07380000000001</v>
      </c>
      <c r="LC11" s="6">
        <v>353.08339999999998</v>
      </c>
      <c r="LD11" s="6">
        <v>356.1182</v>
      </c>
      <c r="LE11" s="6">
        <v>359.1902</v>
      </c>
      <c r="LF11" s="6">
        <v>362.2876</v>
      </c>
      <c r="LG11" s="6">
        <v>365.41019999999997</v>
      </c>
      <c r="LH11" s="6">
        <v>368.55860000000001</v>
      </c>
      <c r="LI11" s="6">
        <v>371.64339999999999</v>
      </c>
      <c r="LJ11" s="6">
        <v>374.75229999999999</v>
      </c>
      <c r="LK11" s="6">
        <v>377.87009999999998</v>
      </c>
      <c r="LL11" s="6">
        <v>381.01170000000002</v>
      </c>
      <c r="LM11" s="6">
        <v>384.17750000000001</v>
      </c>
      <c r="LN11" s="6">
        <v>387.36770000000001</v>
      </c>
      <c r="LO11" s="6">
        <v>390.55470000000003</v>
      </c>
      <c r="LP11" s="6">
        <v>393.76560000000001</v>
      </c>
      <c r="LQ11" s="6">
        <v>397.00040000000001</v>
      </c>
      <c r="LR11" s="6">
        <v>400.25959999999998</v>
      </c>
      <c r="LS11" s="6">
        <v>403.54349999999999</v>
      </c>
      <c r="LT11" s="6">
        <v>406.8519</v>
      </c>
      <c r="LU11" s="6">
        <v>410.18529999999998</v>
      </c>
      <c r="LV11" s="6">
        <v>413.5437</v>
      </c>
      <c r="LW11" s="6">
        <v>416.91320000000002</v>
      </c>
      <c r="LX11" s="6">
        <v>420.30790000000002</v>
      </c>
      <c r="LY11" s="6">
        <v>423.72770000000003</v>
      </c>
      <c r="LZ11" s="6">
        <v>427.17250000000001</v>
      </c>
      <c r="MA11" s="6">
        <v>430.63170000000002</v>
      </c>
      <c r="MB11" s="6">
        <v>434.11599999999999</v>
      </c>
      <c r="MC11" s="6">
        <v>437.62569999999999</v>
      </c>
      <c r="MD11" s="6">
        <v>441.16129999999998</v>
      </c>
      <c r="ME11" s="6">
        <v>444.72320000000002</v>
      </c>
      <c r="MF11" s="6">
        <v>448.31119999999999</v>
      </c>
      <c r="MG11" s="6">
        <v>451.92570000000001</v>
      </c>
      <c r="MH11" s="6">
        <v>455.56670000000003</v>
      </c>
      <c r="MI11" s="6">
        <v>459.24950000000001</v>
      </c>
      <c r="MJ11" s="6">
        <v>462.9597</v>
      </c>
      <c r="MK11" s="6">
        <v>466.69720000000001</v>
      </c>
      <c r="ML11" s="6">
        <v>470.46260000000001</v>
      </c>
      <c r="MM11" s="6">
        <v>474.25130000000001</v>
      </c>
      <c r="MN11" s="6">
        <v>478.06849999999997</v>
      </c>
      <c r="MO11" s="6">
        <v>481.9135</v>
      </c>
      <c r="MP11" s="6">
        <v>485.78699999999998</v>
      </c>
      <c r="MQ11" s="6">
        <v>489.70600000000002</v>
      </c>
      <c r="MR11" s="6">
        <v>493.654</v>
      </c>
      <c r="MS11" s="6">
        <v>497.63159999999999</v>
      </c>
      <c r="MT11" s="6">
        <v>501.6388</v>
      </c>
      <c r="MU11" s="4" t="s">
        <v>349</v>
      </c>
      <c r="MV11" s="2" t="s">
        <v>347</v>
      </c>
      <c r="MW11" s="2" t="s">
        <v>332</v>
      </c>
      <c r="MX11" s="4" t="s">
        <v>350</v>
      </c>
      <c r="MY11" s="2" t="s">
        <v>469</v>
      </c>
      <c r="MZ11" s="2" t="s">
        <v>955</v>
      </c>
      <c r="NA11" s="2" t="s">
        <v>332</v>
      </c>
      <c r="NB11" s="2" t="s">
        <v>351</v>
      </c>
      <c r="NC11" s="4" t="s">
        <v>352</v>
      </c>
      <c r="ND11" s="2" t="s">
        <v>337</v>
      </c>
      <c r="NE11" s="2" t="s">
        <v>353</v>
      </c>
      <c r="NF11" s="4" t="s">
        <v>970</v>
      </c>
    </row>
    <row r="12" spans="1:370" x14ac:dyDescent="0.35">
      <c r="A12" s="2" t="s">
        <v>330</v>
      </c>
      <c r="B12" s="2" t="s">
        <v>394</v>
      </c>
      <c r="C12" s="4" t="s">
        <v>969</v>
      </c>
      <c r="D12" s="2" t="s">
        <v>390</v>
      </c>
      <c r="E12" s="2" t="s">
        <v>371</v>
      </c>
      <c r="F12" s="2" t="s">
        <v>333</v>
      </c>
      <c r="G12" s="5">
        <v>32742.71</v>
      </c>
      <c r="H12" s="5">
        <v>32761.06</v>
      </c>
      <c r="I12" s="5">
        <v>32762.95</v>
      </c>
      <c r="J12" s="5">
        <v>32764.85</v>
      </c>
      <c r="K12" s="5">
        <v>32766.74</v>
      </c>
      <c r="L12" s="5">
        <v>32768.639999999999</v>
      </c>
      <c r="M12" s="5">
        <v>32767.18</v>
      </c>
      <c r="N12" s="5">
        <v>32765.72</v>
      </c>
      <c r="O12" s="5">
        <v>32764.27</v>
      </c>
      <c r="P12" s="5">
        <v>32762.81</v>
      </c>
      <c r="Q12" s="5">
        <v>32761.35</v>
      </c>
      <c r="R12" s="5">
        <v>32759.89</v>
      </c>
      <c r="S12" s="5">
        <v>32758.44</v>
      </c>
      <c r="T12" s="5">
        <v>32756.98</v>
      </c>
      <c r="U12" s="5">
        <v>32808.129999999997</v>
      </c>
      <c r="V12" s="5">
        <v>32859.29</v>
      </c>
      <c r="W12" s="5">
        <v>32910.44</v>
      </c>
      <c r="X12" s="5">
        <v>32961.589999999997</v>
      </c>
      <c r="Y12" s="5">
        <v>33012.75</v>
      </c>
      <c r="Z12" s="5">
        <v>33063.9</v>
      </c>
      <c r="AA12" s="5">
        <v>33115.050000000003</v>
      </c>
      <c r="AB12" s="5">
        <v>33166.21</v>
      </c>
      <c r="AC12" s="5">
        <v>33217.360000000001</v>
      </c>
      <c r="AD12" s="5">
        <v>33268.519999999997</v>
      </c>
      <c r="AE12" s="5">
        <v>33319.67</v>
      </c>
      <c r="AF12" s="5">
        <v>33370.82</v>
      </c>
      <c r="AG12" s="5">
        <v>33421.97</v>
      </c>
      <c r="AH12" s="5">
        <v>33473.129999999997</v>
      </c>
      <c r="AI12" s="5">
        <v>33524.28</v>
      </c>
      <c r="AJ12" s="5">
        <v>33575.43</v>
      </c>
      <c r="AK12" s="5">
        <v>33626.589999999997</v>
      </c>
      <c r="AL12" s="5">
        <v>33677.74</v>
      </c>
      <c r="AM12" s="5">
        <v>33728.89</v>
      </c>
      <c r="AN12" s="5">
        <v>33780.050000000003</v>
      </c>
      <c r="AO12" s="5">
        <v>33814.080000000002</v>
      </c>
      <c r="AP12" s="5">
        <v>33848.120000000003</v>
      </c>
      <c r="AQ12" s="5">
        <v>33882.15</v>
      </c>
      <c r="AR12" s="5">
        <v>33916.18</v>
      </c>
      <c r="AS12" s="5">
        <v>33977.160000000003</v>
      </c>
      <c r="AT12" s="5">
        <v>34038.129999999997</v>
      </c>
      <c r="AU12" s="5">
        <v>34099.11</v>
      </c>
      <c r="AV12" s="5">
        <v>34160.080000000002</v>
      </c>
      <c r="AW12" s="5">
        <v>34223.9</v>
      </c>
      <c r="AX12" s="5">
        <v>34287.72</v>
      </c>
      <c r="AY12" s="5">
        <v>34351.54</v>
      </c>
      <c r="AZ12" s="5">
        <v>34415.35</v>
      </c>
      <c r="BA12" s="5">
        <v>34457.949999999997</v>
      </c>
      <c r="BB12" s="5">
        <v>34500.550000000003</v>
      </c>
      <c r="BC12" s="5">
        <v>34543.15</v>
      </c>
      <c r="BD12" s="5">
        <v>34585.75</v>
      </c>
      <c r="BE12" s="5">
        <v>34620.6</v>
      </c>
      <c r="BF12" s="5">
        <v>34655.449999999997</v>
      </c>
      <c r="BG12" s="5">
        <v>34690.29</v>
      </c>
      <c r="BH12" s="5">
        <v>34725.14</v>
      </c>
      <c r="BI12" s="5">
        <v>34762.92</v>
      </c>
      <c r="BJ12" s="5">
        <v>34800.699999999997</v>
      </c>
      <c r="BK12" s="5">
        <v>34838.480000000003</v>
      </c>
      <c r="BL12" s="5">
        <v>34876.26</v>
      </c>
      <c r="BM12" s="5">
        <v>34903.01</v>
      </c>
      <c r="BN12" s="5">
        <v>34929.769999999997</v>
      </c>
      <c r="BO12" s="5">
        <v>34956.53</v>
      </c>
      <c r="BP12" s="5">
        <v>34983.279999999999</v>
      </c>
      <c r="BQ12" s="5">
        <v>35007.24</v>
      </c>
      <c r="BR12" s="5">
        <v>35031.199999999997</v>
      </c>
      <c r="BS12" s="5">
        <v>35055.160000000003</v>
      </c>
      <c r="BT12" s="5">
        <v>35079.120000000003</v>
      </c>
      <c r="BU12" s="5">
        <v>35096.11</v>
      </c>
      <c r="BV12" s="5">
        <v>35113.1</v>
      </c>
      <c r="BW12" s="5">
        <v>35130.089999999997</v>
      </c>
      <c r="BX12" s="5">
        <v>35147.07</v>
      </c>
      <c r="BY12" s="5">
        <v>35159.49</v>
      </c>
      <c r="BZ12" s="5">
        <v>35171.9</v>
      </c>
      <c r="CA12" s="5">
        <v>35184.32</v>
      </c>
      <c r="CB12" s="5">
        <v>35196.730000000003</v>
      </c>
      <c r="CC12" s="5">
        <v>35199</v>
      </c>
      <c r="CD12" s="5">
        <v>35201.279999999999</v>
      </c>
      <c r="CE12" s="5">
        <v>35203.550000000003</v>
      </c>
      <c r="CF12" s="5">
        <v>35205.82</v>
      </c>
      <c r="CG12" s="5">
        <v>35206.36</v>
      </c>
      <c r="CH12" s="5">
        <v>35206.89</v>
      </c>
      <c r="CI12" s="5">
        <v>35207.43</v>
      </c>
      <c r="CJ12" s="5">
        <v>35207.96</v>
      </c>
      <c r="CK12" s="5">
        <v>35219.89</v>
      </c>
      <c r="CL12" s="5">
        <v>35231.82</v>
      </c>
      <c r="CM12" s="5">
        <v>35243.75</v>
      </c>
      <c r="CN12" s="5">
        <v>35255.68</v>
      </c>
      <c r="CO12" s="5">
        <v>35283.11</v>
      </c>
      <c r="CP12" s="5">
        <v>35310.53</v>
      </c>
      <c r="CQ12" s="5">
        <v>35337.949999999997</v>
      </c>
      <c r="CR12" s="5">
        <v>35365.379999999997</v>
      </c>
      <c r="CS12" s="5">
        <v>35398.47</v>
      </c>
      <c r="CT12" s="5">
        <v>35431.57</v>
      </c>
      <c r="CU12" s="5">
        <v>35464.660000000003</v>
      </c>
      <c r="CV12" s="5">
        <v>35497.760000000002</v>
      </c>
      <c r="CW12" s="5">
        <v>35529.269999999997</v>
      </c>
      <c r="CX12" s="5">
        <v>35560.78</v>
      </c>
      <c r="CY12" s="5">
        <v>35592.29</v>
      </c>
      <c r="CZ12" s="5">
        <v>35623.800000000003</v>
      </c>
      <c r="DA12" s="5">
        <v>35654.31</v>
      </c>
      <c r="DB12" s="5">
        <v>35684.82</v>
      </c>
      <c r="DC12" s="5">
        <v>35715.33</v>
      </c>
      <c r="DD12" s="5">
        <v>35745.839999999997</v>
      </c>
      <c r="DE12" s="5">
        <v>35791.39</v>
      </c>
      <c r="DF12" s="5">
        <v>35836.949999999997</v>
      </c>
      <c r="DG12" s="5">
        <v>35882.5</v>
      </c>
      <c r="DH12" s="5">
        <v>35928.06</v>
      </c>
      <c r="DI12" s="5">
        <v>35980.61</v>
      </c>
      <c r="DJ12" s="5">
        <v>36033.17</v>
      </c>
      <c r="DK12" s="5">
        <v>36085.72</v>
      </c>
      <c r="DL12" s="5">
        <v>36138.28</v>
      </c>
      <c r="DM12" s="5">
        <v>36204.839999999997</v>
      </c>
      <c r="DN12" s="5">
        <v>36271.4</v>
      </c>
      <c r="DO12" s="5">
        <v>36337.96</v>
      </c>
      <c r="DP12" s="5">
        <v>36404.519999999997</v>
      </c>
      <c r="DQ12" s="5">
        <v>36468.300000000003</v>
      </c>
      <c r="DR12" s="5">
        <v>36532.089999999997</v>
      </c>
      <c r="DS12" s="5">
        <v>36595.879999999997</v>
      </c>
      <c r="DT12" s="5">
        <v>36659.67</v>
      </c>
      <c r="DU12" s="5">
        <v>36715.11</v>
      </c>
      <c r="DV12" s="5">
        <v>36770.550000000003</v>
      </c>
      <c r="DW12" s="5">
        <v>36826</v>
      </c>
      <c r="DX12" s="5">
        <v>36881.440000000002</v>
      </c>
      <c r="DY12" s="5">
        <v>36946.639999999999</v>
      </c>
      <c r="DZ12" s="5">
        <v>37011.85</v>
      </c>
      <c r="EA12" s="5">
        <v>37077.050000000003</v>
      </c>
      <c r="EB12" s="5">
        <v>37142.26</v>
      </c>
      <c r="EC12" s="5">
        <v>37236.980000000003</v>
      </c>
      <c r="ED12" s="5">
        <v>37331.699999999997</v>
      </c>
      <c r="EE12" s="5">
        <v>37426.43</v>
      </c>
      <c r="EF12" s="5">
        <v>37521.15</v>
      </c>
      <c r="EG12" s="5">
        <v>37602.980000000003</v>
      </c>
      <c r="EH12" s="5">
        <v>37684.81</v>
      </c>
      <c r="EI12" s="5">
        <v>37766.639999999999</v>
      </c>
      <c r="EJ12" s="5">
        <v>37848.46</v>
      </c>
      <c r="EK12" s="5">
        <v>37914.589999999997</v>
      </c>
      <c r="EL12" s="5">
        <v>37980.71</v>
      </c>
      <c r="EM12" s="5">
        <v>38046.83</v>
      </c>
      <c r="EN12" s="5">
        <v>38112.959999999999</v>
      </c>
      <c r="EO12" s="5">
        <v>38173.57</v>
      </c>
      <c r="EP12" s="5">
        <v>38234.18</v>
      </c>
      <c r="EQ12" s="5">
        <v>38294.800000000003</v>
      </c>
      <c r="ER12" s="5">
        <v>38355.410000000003</v>
      </c>
      <c r="ES12" s="5">
        <v>38398.92</v>
      </c>
      <c r="ET12" s="5">
        <v>38442.42</v>
      </c>
      <c r="EU12" s="5">
        <v>38485.93</v>
      </c>
      <c r="EV12" s="5">
        <v>38529.43</v>
      </c>
      <c r="EW12" s="5">
        <v>38600.79</v>
      </c>
      <c r="EX12" s="5">
        <v>38672.15</v>
      </c>
      <c r="EY12" s="5">
        <v>38743.51</v>
      </c>
      <c r="EZ12" s="5">
        <v>38814.870000000003</v>
      </c>
      <c r="FA12" s="5">
        <v>38922.019999999997</v>
      </c>
      <c r="FB12" s="5">
        <v>39029.18</v>
      </c>
      <c r="FC12" s="5">
        <v>39136.33</v>
      </c>
      <c r="FD12" s="5">
        <v>39243.480000000003</v>
      </c>
      <c r="FE12" s="5">
        <v>39301.550000000003</v>
      </c>
      <c r="FF12" s="5">
        <v>39359.620000000003</v>
      </c>
      <c r="FG12" s="5">
        <v>39417.69</v>
      </c>
      <c r="FH12" s="5">
        <v>39475.760000000002</v>
      </c>
      <c r="FI12" s="5">
        <v>39553.68</v>
      </c>
      <c r="FJ12" s="5">
        <v>39631.61</v>
      </c>
      <c r="FK12" s="5">
        <v>39709.53</v>
      </c>
      <c r="FL12" s="5">
        <v>39787.449999999997</v>
      </c>
      <c r="FM12" s="5">
        <v>39873.86</v>
      </c>
      <c r="FN12" s="5">
        <v>39960.25</v>
      </c>
      <c r="FO12" s="5">
        <v>40046.660000000003</v>
      </c>
      <c r="FP12" s="5">
        <v>40133.06</v>
      </c>
      <c r="FQ12" s="5">
        <v>40230.97</v>
      </c>
      <c r="FR12" s="5">
        <v>40328.879999999997</v>
      </c>
      <c r="FS12" s="5">
        <v>40426.800000000003</v>
      </c>
      <c r="FT12" s="5">
        <v>40524.71</v>
      </c>
      <c r="FU12" s="5">
        <v>40634.79</v>
      </c>
      <c r="FV12" s="5">
        <v>40744.870000000003</v>
      </c>
      <c r="FW12" s="5">
        <v>40854.94</v>
      </c>
      <c r="FX12" s="5">
        <v>40965.019999999997</v>
      </c>
      <c r="FY12" s="5">
        <v>41060.54</v>
      </c>
      <c r="FZ12" s="5">
        <v>41156.06</v>
      </c>
      <c r="GA12" s="5">
        <v>41251.589999999997</v>
      </c>
      <c r="GB12" s="5">
        <v>41347.11</v>
      </c>
      <c r="GC12" s="5">
        <v>41441.53</v>
      </c>
      <c r="GD12" s="5">
        <v>41535.949999999997</v>
      </c>
      <c r="GE12" s="5">
        <v>41630.370000000003</v>
      </c>
      <c r="GF12" s="5">
        <v>41724.79</v>
      </c>
      <c r="GG12" s="5">
        <v>41850.370000000003</v>
      </c>
      <c r="GH12" s="5">
        <v>41975.95</v>
      </c>
      <c r="GI12" s="5">
        <v>42101.52</v>
      </c>
      <c r="GJ12" s="5">
        <v>42227.09</v>
      </c>
      <c r="GK12" s="5">
        <v>42324.05</v>
      </c>
      <c r="GL12" s="5">
        <v>42421</v>
      </c>
      <c r="GM12" s="5">
        <v>42517.95</v>
      </c>
      <c r="GN12" s="5">
        <v>42614.9</v>
      </c>
      <c r="GO12" s="5">
        <v>42672.65</v>
      </c>
      <c r="GP12" s="5">
        <v>42730.41</v>
      </c>
      <c r="GQ12" s="5">
        <v>42788.160000000003</v>
      </c>
      <c r="GR12" s="5">
        <v>42845.91</v>
      </c>
      <c r="GS12" s="5">
        <v>42934.23</v>
      </c>
      <c r="GT12" s="5">
        <v>43022.559999999998</v>
      </c>
      <c r="GU12" s="5">
        <v>43110.879999999997</v>
      </c>
      <c r="GV12" s="5">
        <v>43199.199999999997</v>
      </c>
      <c r="GW12" s="5">
        <v>43303.79</v>
      </c>
      <c r="GX12" s="5">
        <v>43408.38</v>
      </c>
      <c r="GY12" s="5">
        <v>43512.959999999999</v>
      </c>
      <c r="GZ12" s="5">
        <v>43617.55</v>
      </c>
      <c r="HA12" s="6">
        <v>43834.18</v>
      </c>
      <c r="HB12" s="6">
        <v>44050.8</v>
      </c>
      <c r="HC12" s="6">
        <v>44267.43</v>
      </c>
      <c r="HD12" s="6">
        <v>44484.05</v>
      </c>
      <c r="HE12" s="6">
        <v>44578.69</v>
      </c>
      <c r="HF12" s="6">
        <v>44673.32</v>
      </c>
      <c r="HG12" s="6">
        <v>44767.96</v>
      </c>
      <c r="HH12" s="6">
        <v>44862.59</v>
      </c>
      <c r="HI12" s="6">
        <v>44967.32</v>
      </c>
      <c r="HJ12" s="6">
        <v>45072.06</v>
      </c>
      <c r="HK12" s="6">
        <v>45176.79</v>
      </c>
      <c r="HL12" s="6">
        <v>45281.52</v>
      </c>
      <c r="HM12" s="6">
        <v>45437.18</v>
      </c>
      <c r="HN12" s="6">
        <v>45592.84</v>
      </c>
      <c r="HO12" s="6">
        <v>45748.5</v>
      </c>
      <c r="HP12" s="6">
        <v>45904.160000000003</v>
      </c>
      <c r="HQ12" s="6">
        <v>46011.28</v>
      </c>
      <c r="HR12" s="6">
        <v>46118.41</v>
      </c>
      <c r="HS12" s="6">
        <v>46225.53</v>
      </c>
      <c r="HT12" s="6">
        <v>46332.66</v>
      </c>
      <c r="HU12" s="6">
        <v>46357.18</v>
      </c>
      <c r="HV12" s="6">
        <v>46381.7</v>
      </c>
      <c r="HW12" s="6">
        <v>46406.22</v>
      </c>
      <c r="HX12" s="6">
        <v>46430.75</v>
      </c>
      <c r="HY12" s="6">
        <v>46446.85</v>
      </c>
      <c r="HZ12" s="6">
        <v>46462.96</v>
      </c>
      <c r="IA12" s="6">
        <v>46479.06</v>
      </c>
      <c r="IB12" s="6">
        <v>46495.17</v>
      </c>
      <c r="IC12" s="6">
        <v>46506.75</v>
      </c>
      <c r="ID12" s="6">
        <v>46518.33</v>
      </c>
      <c r="IE12" s="6">
        <v>46529.91</v>
      </c>
      <c r="IF12" s="6">
        <v>46541.49</v>
      </c>
      <c r="IG12" s="6">
        <v>46552.98</v>
      </c>
      <c r="IH12" s="6">
        <v>46564.46</v>
      </c>
      <c r="II12" s="6">
        <v>46575.95</v>
      </c>
      <c r="IJ12" s="6">
        <v>46587.44</v>
      </c>
      <c r="IK12" s="6">
        <v>46595.95</v>
      </c>
      <c r="IL12" s="6">
        <v>46604.47</v>
      </c>
      <c r="IM12" s="6">
        <v>46612.99</v>
      </c>
      <c r="IN12" s="6">
        <v>46621.51</v>
      </c>
      <c r="IO12" s="6">
        <v>46626.02</v>
      </c>
      <c r="IP12" s="6">
        <v>46630.52</v>
      </c>
      <c r="IQ12" s="6">
        <v>46635.02</v>
      </c>
      <c r="IR12" s="6">
        <v>46639.53</v>
      </c>
      <c r="IS12" s="6">
        <v>46643.79</v>
      </c>
      <c r="IT12" s="6">
        <v>46648.05</v>
      </c>
      <c r="IU12" s="6">
        <v>46652.3</v>
      </c>
      <c r="IV12" s="6">
        <v>46656.57</v>
      </c>
      <c r="IW12" s="6">
        <v>46658.51</v>
      </c>
      <c r="IX12" s="6">
        <v>46660.45</v>
      </c>
      <c r="IY12" s="6">
        <v>46662.39</v>
      </c>
      <c r="IZ12" s="6">
        <v>46664.34</v>
      </c>
      <c r="JA12" s="6">
        <v>46665.86</v>
      </c>
      <c r="JB12" s="6">
        <v>46667.38</v>
      </c>
      <c r="JC12" s="6">
        <v>46668.89</v>
      </c>
      <c r="JD12" s="6">
        <v>46670.41</v>
      </c>
      <c r="JE12" s="6">
        <v>46670.68</v>
      </c>
      <c r="JF12" s="6">
        <v>46670.94</v>
      </c>
      <c r="JG12" s="6">
        <v>46671.21</v>
      </c>
      <c r="JH12" s="6">
        <v>46671.47</v>
      </c>
      <c r="JI12" s="6">
        <v>46672.02</v>
      </c>
      <c r="JJ12" s="6">
        <v>46672.57</v>
      </c>
      <c r="JK12" s="6">
        <v>46673.11</v>
      </c>
      <c r="JL12" s="6">
        <v>46673.66</v>
      </c>
      <c r="JM12" s="6">
        <v>46693.42</v>
      </c>
      <c r="JN12" s="6">
        <v>46713.18</v>
      </c>
      <c r="JO12" s="6">
        <v>46732.95</v>
      </c>
      <c r="JP12" s="6">
        <v>46752.71</v>
      </c>
      <c r="JQ12" s="6">
        <v>46781.91</v>
      </c>
      <c r="JR12" s="6">
        <v>46811.11</v>
      </c>
      <c r="JS12" s="6">
        <v>46840.32</v>
      </c>
      <c r="JT12" s="6">
        <v>46869.52</v>
      </c>
      <c r="JU12" s="6">
        <v>46901.75</v>
      </c>
      <c r="JV12" s="6">
        <v>46933.98</v>
      </c>
      <c r="JW12" s="6">
        <v>46966.21</v>
      </c>
      <c r="JX12" s="6">
        <v>46998.44</v>
      </c>
      <c r="JY12" s="6">
        <v>47034.39</v>
      </c>
      <c r="JZ12" s="6">
        <v>47070.35</v>
      </c>
      <c r="KA12" s="6">
        <v>47106.31</v>
      </c>
      <c r="KB12" s="6">
        <v>47142.27</v>
      </c>
      <c r="KC12" s="6">
        <v>47210.38</v>
      </c>
      <c r="KD12" s="6">
        <v>47278.48</v>
      </c>
      <c r="KE12" s="6">
        <v>47346.59</v>
      </c>
      <c r="KF12" s="6">
        <v>47414.7</v>
      </c>
      <c r="KG12" s="6">
        <v>47544.25</v>
      </c>
      <c r="KH12" s="6">
        <v>47673.81</v>
      </c>
      <c r="KI12" s="6">
        <v>47803.360000000001</v>
      </c>
      <c r="KJ12" s="6">
        <v>47932.92</v>
      </c>
      <c r="KK12" s="6">
        <v>48034.71</v>
      </c>
      <c r="KL12" s="6">
        <v>48136.5</v>
      </c>
      <c r="KM12" s="6">
        <v>48238.3</v>
      </c>
      <c r="KN12" s="6">
        <v>48340.09</v>
      </c>
      <c r="KO12" s="6">
        <v>48362.239999999998</v>
      </c>
      <c r="KP12" s="6">
        <v>48384.4</v>
      </c>
      <c r="KQ12" s="6">
        <v>48406.55</v>
      </c>
      <c r="KR12" s="6">
        <v>48428.71</v>
      </c>
      <c r="KS12" s="6">
        <v>48442.05</v>
      </c>
      <c r="KT12" s="6">
        <v>48455.4</v>
      </c>
      <c r="KU12" s="6">
        <v>48468.75</v>
      </c>
      <c r="KV12" s="6">
        <v>48482.09</v>
      </c>
      <c r="KW12" s="6">
        <v>48495.46</v>
      </c>
      <c r="KX12" s="6">
        <v>48508.83</v>
      </c>
      <c r="KY12" s="6">
        <v>48522.2</v>
      </c>
      <c r="KZ12" s="6">
        <v>48535.57</v>
      </c>
      <c r="LA12" s="6">
        <v>48550.09</v>
      </c>
      <c r="LB12" s="6">
        <v>48564.6</v>
      </c>
      <c r="LC12" s="6">
        <v>48579.12</v>
      </c>
      <c r="LD12" s="6">
        <v>48593.63</v>
      </c>
      <c r="LE12" s="6">
        <v>48606.64</v>
      </c>
      <c r="LF12" s="6">
        <v>48619.64</v>
      </c>
      <c r="LG12" s="6">
        <v>48632.639999999999</v>
      </c>
      <c r="LH12" s="6">
        <v>48645.65</v>
      </c>
      <c r="LI12" s="6">
        <v>48658.29</v>
      </c>
      <c r="LJ12" s="6">
        <v>48670.93</v>
      </c>
      <c r="LK12" s="6">
        <v>48683.58</v>
      </c>
      <c r="LL12" s="6">
        <v>48696.22</v>
      </c>
      <c r="LM12" s="6">
        <v>48701.98</v>
      </c>
      <c r="LN12" s="6">
        <v>48707.75</v>
      </c>
      <c r="LO12" s="6">
        <v>48713.52</v>
      </c>
      <c r="LP12" s="6">
        <v>48719.28</v>
      </c>
      <c r="LQ12" s="6">
        <v>48723.69</v>
      </c>
      <c r="LR12" s="6">
        <v>48728.09</v>
      </c>
      <c r="LS12" s="6">
        <v>48732.5</v>
      </c>
      <c r="LT12" s="6">
        <v>48736.91</v>
      </c>
      <c r="LU12" s="6">
        <v>48738.93</v>
      </c>
      <c r="LV12" s="6">
        <v>48740.95</v>
      </c>
      <c r="LW12" s="6">
        <v>48742.96</v>
      </c>
      <c r="LX12" s="6">
        <v>48744.98</v>
      </c>
      <c r="LY12" s="6">
        <v>48741.22</v>
      </c>
      <c r="LZ12" s="6">
        <v>48737.46</v>
      </c>
      <c r="MA12" s="6">
        <v>48733.71</v>
      </c>
      <c r="MB12" s="6">
        <v>48729.95</v>
      </c>
      <c r="MC12" s="6">
        <v>48727.29</v>
      </c>
      <c r="MD12" s="6">
        <v>48724.639999999999</v>
      </c>
      <c r="ME12" s="6">
        <v>48721.99</v>
      </c>
      <c r="MF12" s="6">
        <v>48719.33</v>
      </c>
      <c r="MG12" s="6">
        <v>48713.58</v>
      </c>
      <c r="MH12" s="6">
        <v>48707.82</v>
      </c>
      <c r="MI12" s="6">
        <v>48702.07</v>
      </c>
      <c r="MJ12" s="6">
        <v>48696.31</v>
      </c>
      <c r="MK12" s="6">
        <v>48687.7</v>
      </c>
      <c r="ML12" s="6">
        <v>48679.1</v>
      </c>
      <c r="MM12" s="6">
        <v>48670.49</v>
      </c>
      <c r="MN12" s="6">
        <v>48661.89</v>
      </c>
      <c r="MO12" s="6">
        <v>48653.8</v>
      </c>
      <c r="MP12" s="6">
        <v>48645.7</v>
      </c>
      <c r="MQ12" s="6">
        <v>48637.61</v>
      </c>
      <c r="MR12" s="6">
        <v>48629.52</v>
      </c>
      <c r="MS12" s="6">
        <v>48621.43</v>
      </c>
      <c r="MT12" s="6">
        <v>48613.34</v>
      </c>
      <c r="MU12" s="2" t="s">
        <v>395</v>
      </c>
      <c r="MV12" s="2" t="s">
        <v>334</v>
      </c>
      <c r="MW12" s="2" t="s">
        <v>332</v>
      </c>
      <c r="MX12" s="2" t="s">
        <v>332</v>
      </c>
      <c r="MY12" s="2" t="s">
        <v>335</v>
      </c>
      <c r="MZ12" s="2" t="s">
        <v>336</v>
      </c>
      <c r="NA12" s="2" t="s">
        <v>332</v>
      </c>
      <c r="NB12" s="4" t="s">
        <v>396</v>
      </c>
      <c r="NC12" s="2" t="s">
        <v>332</v>
      </c>
      <c r="ND12" s="2" t="s">
        <v>337</v>
      </c>
      <c r="NE12" s="2" t="s">
        <v>397</v>
      </c>
      <c r="NF12" s="4" t="s">
        <v>970</v>
      </c>
    </row>
    <row r="13" spans="1:370" x14ac:dyDescent="0.35">
      <c r="A13" s="2" t="s">
        <v>330</v>
      </c>
      <c r="B13" s="2" t="s">
        <v>398</v>
      </c>
      <c r="C13" s="4" t="s">
        <v>969</v>
      </c>
      <c r="D13" s="2" t="s">
        <v>331</v>
      </c>
      <c r="E13" s="2" t="s">
        <v>332</v>
      </c>
      <c r="F13" s="2" t="s">
        <v>333</v>
      </c>
      <c r="G13" s="5">
        <v>8.5</v>
      </c>
      <c r="H13" s="5">
        <v>9.5</v>
      </c>
      <c r="I13" s="5">
        <v>10</v>
      </c>
      <c r="J13" s="5">
        <v>11</v>
      </c>
      <c r="K13" s="5">
        <v>11</v>
      </c>
      <c r="L13" s="5">
        <v>11</v>
      </c>
      <c r="M13" s="5">
        <v>11</v>
      </c>
      <c r="N13" s="5">
        <v>11</v>
      </c>
      <c r="O13" s="5">
        <v>11</v>
      </c>
      <c r="P13" s="5">
        <v>11</v>
      </c>
      <c r="Q13" s="5">
        <v>11</v>
      </c>
      <c r="R13" s="5">
        <v>11</v>
      </c>
      <c r="S13" s="5">
        <v>11</v>
      </c>
      <c r="T13" s="5">
        <v>10.5</v>
      </c>
      <c r="U13" s="5">
        <v>10.5</v>
      </c>
      <c r="V13" s="5">
        <v>12.25</v>
      </c>
      <c r="W13" s="5">
        <v>12.25</v>
      </c>
      <c r="X13" s="5">
        <v>11.25</v>
      </c>
      <c r="Y13" s="5">
        <v>10.5</v>
      </c>
      <c r="Z13" s="5">
        <v>9.5</v>
      </c>
      <c r="AA13" s="5">
        <v>8.5</v>
      </c>
      <c r="AB13" s="5">
        <v>8.5</v>
      </c>
      <c r="AC13" s="5">
        <v>9.75</v>
      </c>
      <c r="AD13" s="5">
        <v>10.42</v>
      </c>
      <c r="AE13" s="5">
        <v>11.75</v>
      </c>
      <c r="AF13" s="5">
        <v>11.246</v>
      </c>
      <c r="AG13" s="5">
        <v>11.75</v>
      </c>
      <c r="AH13" s="5">
        <v>13.38</v>
      </c>
      <c r="AI13" s="5">
        <v>14.7821</v>
      </c>
      <c r="AJ13" s="5">
        <v>14.875500000000001</v>
      </c>
      <c r="AK13" s="5">
        <v>14.887600000000001</v>
      </c>
      <c r="AL13" s="5">
        <v>14.9682</v>
      </c>
      <c r="AM13" s="5">
        <v>13.8888</v>
      </c>
      <c r="AN13" s="5">
        <v>13.0457</v>
      </c>
      <c r="AO13" s="5">
        <v>12.624599999999999</v>
      </c>
      <c r="AP13" s="5">
        <v>14.7041</v>
      </c>
      <c r="AQ13" s="5">
        <v>14.5939</v>
      </c>
      <c r="AR13" s="5">
        <v>13.457599999999999</v>
      </c>
      <c r="AS13" s="5">
        <v>12.612399999999999</v>
      </c>
      <c r="AT13" s="5">
        <v>10.9634</v>
      </c>
      <c r="AU13" s="5">
        <v>9.9275400000000005</v>
      </c>
      <c r="AV13" s="5">
        <v>10.075900000000001</v>
      </c>
      <c r="AW13" s="5">
        <v>11.2349</v>
      </c>
      <c r="AX13" s="5">
        <v>11.254099999999999</v>
      </c>
      <c r="AY13" s="5">
        <v>11.47</v>
      </c>
      <c r="AZ13" s="5">
        <v>10.51</v>
      </c>
      <c r="BA13" s="5">
        <v>13.08</v>
      </c>
      <c r="BB13" s="5">
        <v>12.19</v>
      </c>
      <c r="BC13" s="5">
        <v>13.25</v>
      </c>
      <c r="BD13" s="5">
        <v>14.26</v>
      </c>
      <c r="BE13" s="5">
        <v>13.06</v>
      </c>
      <c r="BF13" s="5">
        <v>13.01</v>
      </c>
      <c r="BG13" s="5">
        <v>13</v>
      </c>
      <c r="BH13" s="5">
        <v>11.06</v>
      </c>
      <c r="BI13" s="5">
        <v>11.04</v>
      </c>
      <c r="BJ13" s="5">
        <v>12.32</v>
      </c>
      <c r="BK13" s="5">
        <v>12.32</v>
      </c>
      <c r="BL13" s="5">
        <v>11.28</v>
      </c>
      <c r="BM13" s="5">
        <v>11.28</v>
      </c>
      <c r="BN13" s="5">
        <v>10.34</v>
      </c>
      <c r="BO13" s="5">
        <v>10.26</v>
      </c>
      <c r="BP13" s="5">
        <v>9.7799999999999994</v>
      </c>
      <c r="BQ13" s="5">
        <v>11.54</v>
      </c>
      <c r="BR13" s="5">
        <v>12.75</v>
      </c>
      <c r="BS13" s="5">
        <v>13.46</v>
      </c>
      <c r="BT13" s="5">
        <v>13.43</v>
      </c>
      <c r="BU13" s="5">
        <v>13.48</v>
      </c>
      <c r="BV13" s="5">
        <v>14.44</v>
      </c>
      <c r="BW13" s="5">
        <v>15.24</v>
      </c>
      <c r="BX13" s="5">
        <v>15.25</v>
      </c>
      <c r="BY13" s="5">
        <v>15.25</v>
      </c>
      <c r="BZ13" s="5">
        <v>14.34</v>
      </c>
      <c r="CA13" s="5">
        <v>14.24</v>
      </c>
      <c r="CB13" s="5">
        <v>12.75</v>
      </c>
      <c r="CC13" s="5">
        <v>11.82</v>
      </c>
      <c r="CD13" s="5">
        <v>11.39</v>
      </c>
      <c r="CE13" s="5">
        <v>10.96</v>
      </c>
      <c r="CF13" s="5">
        <v>10.82</v>
      </c>
      <c r="CG13" s="5">
        <v>10.6</v>
      </c>
      <c r="CH13" s="5">
        <v>8.98</v>
      </c>
      <c r="CI13" s="5">
        <v>8.0399999999999991</v>
      </c>
      <c r="CJ13" s="5">
        <v>8.01</v>
      </c>
      <c r="CK13" s="5">
        <v>8</v>
      </c>
      <c r="CL13" s="5">
        <v>7.94</v>
      </c>
      <c r="CM13" s="5">
        <v>7.66</v>
      </c>
      <c r="CN13" s="5">
        <v>7.61</v>
      </c>
      <c r="CO13" s="5">
        <v>7.57</v>
      </c>
      <c r="CP13" s="5">
        <v>7.84</v>
      </c>
      <c r="CQ13" s="5">
        <v>8</v>
      </c>
      <c r="CR13" s="5">
        <v>7.95</v>
      </c>
      <c r="CS13" s="5">
        <v>7.9</v>
      </c>
      <c r="CT13" s="5">
        <v>7.48</v>
      </c>
      <c r="CU13" s="5">
        <v>7.03</v>
      </c>
      <c r="CV13" s="5">
        <v>6.71</v>
      </c>
      <c r="CW13" s="5">
        <v>6.45</v>
      </c>
      <c r="CX13" s="5">
        <v>6.51</v>
      </c>
      <c r="CY13" s="5">
        <v>6.66</v>
      </c>
      <c r="CZ13" s="5">
        <v>6.98</v>
      </c>
      <c r="DA13" s="5">
        <v>7.5</v>
      </c>
      <c r="DB13" s="5">
        <v>7.58</v>
      </c>
      <c r="DC13" s="5">
        <v>7.77</v>
      </c>
      <c r="DD13" s="5">
        <v>7.78</v>
      </c>
      <c r="DE13" s="5">
        <v>7.99</v>
      </c>
      <c r="DF13" s="5">
        <v>7.29</v>
      </c>
      <c r="DG13" s="5">
        <v>7.17</v>
      </c>
      <c r="DH13" s="5">
        <v>6.74</v>
      </c>
      <c r="DI13" s="5">
        <v>6.6166669999999996</v>
      </c>
      <c r="DJ13" s="5">
        <v>6.7566670000000002</v>
      </c>
      <c r="DK13" s="5">
        <v>7.056667</v>
      </c>
      <c r="DL13" s="5">
        <v>7.1433330000000002</v>
      </c>
      <c r="DM13" s="5">
        <v>7.1133329999999999</v>
      </c>
      <c r="DN13" s="5">
        <v>7.056667</v>
      </c>
      <c r="DO13" s="5">
        <v>6.9366659999999998</v>
      </c>
      <c r="DP13" s="5">
        <v>6.6133329999999999</v>
      </c>
      <c r="DQ13" s="5">
        <v>6.35</v>
      </c>
      <c r="DR13" s="5">
        <v>5.8466670000000001</v>
      </c>
      <c r="DS13" s="5">
        <v>5.5133330000000003</v>
      </c>
      <c r="DT13" s="5">
        <v>5.4366659999999998</v>
      </c>
      <c r="DU13" s="5">
        <v>5.3133340000000002</v>
      </c>
      <c r="DV13" s="5">
        <v>5.2966670000000002</v>
      </c>
      <c r="DW13" s="5">
        <v>5.1733330000000004</v>
      </c>
      <c r="DX13" s="5">
        <v>5.01</v>
      </c>
      <c r="DY13" s="5">
        <v>4.8499999999999996</v>
      </c>
      <c r="DZ13" s="5">
        <v>4.806667</v>
      </c>
      <c r="EA13" s="5">
        <v>4.983333</v>
      </c>
      <c r="EB13" s="5">
        <v>5.1033330000000001</v>
      </c>
      <c r="EC13" s="5">
        <v>5.4633330000000004</v>
      </c>
      <c r="ED13" s="5">
        <v>5.5733329999999999</v>
      </c>
      <c r="EE13" s="5">
        <v>5.53</v>
      </c>
      <c r="EF13" s="5">
        <v>5.5033339999999997</v>
      </c>
      <c r="EG13" s="5">
        <v>5.4766659999999998</v>
      </c>
      <c r="EH13" s="5">
        <v>5.35</v>
      </c>
      <c r="EI13" s="5">
        <v>5.3266669999999996</v>
      </c>
      <c r="EJ13" s="5">
        <v>5.31</v>
      </c>
      <c r="EK13" s="5">
        <v>5.33</v>
      </c>
      <c r="EL13" s="5">
        <v>5.45</v>
      </c>
      <c r="EM13" s="5">
        <v>5.6233329999999997</v>
      </c>
      <c r="EN13" s="5">
        <v>5.7033329999999998</v>
      </c>
      <c r="EO13" s="5">
        <v>5.8833330000000004</v>
      </c>
      <c r="EP13" s="5">
        <v>5.95</v>
      </c>
      <c r="EQ13" s="5">
        <v>5.8566669999999998</v>
      </c>
      <c r="ER13" s="5">
        <v>5.7633330000000003</v>
      </c>
      <c r="ES13" s="5">
        <v>5.7966670000000002</v>
      </c>
      <c r="ET13" s="5">
        <v>5.3866670000000001</v>
      </c>
      <c r="EU13" s="5">
        <v>4.0833329999999997</v>
      </c>
      <c r="EV13" s="5">
        <v>3.6</v>
      </c>
      <c r="EW13" s="5">
        <v>3.576667</v>
      </c>
      <c r="EX13" s="5">
        <v>3.5733329999999999</v>
      </c>
      <c r="EY13" s="5">
        <v>3.6666669999999999</v>
      </c>
      <c r="EZ13" s="5">
        <v>3.66</v>
      </c>
      <c r="FA13" s="5">
        <v>3.57</v>
      </c>
      <c r="FB13" s="5">
        <v>3.5066670000000002</v>
      </c>
      <c r="FC13" s="5">
        <v>3.496667</v>
      </c>
      <c r="FD13" s="5">
        <v>3.47</v>
      </c>
      <c r="FE13" s="5">
        <v>3.4</v>
      </c>
      <c r="FF13" s="5">
        <v>3.3666670000000001</v>
      </c>
      <c r="FG13" s="5">
        <v>3.3666670000000001</v>
      </c>
      <c r="FH13" s="5">
        <v>3.38</v>
      </c>
      <c r="FI13" s="5">
        <v>3.3733330000000001</v>
      </c>
      <c r="FJ13" s="5">
        <v>3.38</v>
      </c>
      <c r="FK13" s="5">
        <v>3.3666670000000001</v>
      </c>
      <c r="FL13" s="5">
        <v>3.3433329999999999</v>
      </c>
      <c r="FM13" s="5">
        <v>3.3166669999999998</v>
      </c>
      <c r="FN13" s="5">
        <v>3.28</v>
      </c>
      <c r="FO13" s="5">
        <v>3.25</v>
      </c>
      <c r="FP13" s="5">
        <v>3.233333</v>
      </c>
      <c r="FQ13" s="5">
        <v>3.213333</v>
      </c>
      <c r="FR13" s="5">
        <v>3.1866669999999999</v>
      </c>
      <c r="FS13" s="5">
        <v>3.1533329999999999</v>
      </c>
      <c r="FT13" s="5">
        <v>3.1066669999999998</v>
      </c>
      <c r="FU13" s="5">
        <v>3.056667</v>
      </c>
      <c r="FV13" s="5">
        <v>3.01</v>
      </c>
      <c r="FW13" s="5">
        <v>2.95</v>
      </c>
      <c r="FX13" s="5">
        <v>2.9033329999999999</v>
      </c>
      <c r="FY13" s="5">
        <v>2.82</v>
      </c>
      <c r="FZ13" s="5">
        <v>2.6866669999999999</v>
      </c>
      <c r="GA13" s="5">
        <v>2.6266669999999999</v>
      </c>
      <c r="GB13" s="5">
        <v>2.5866669999999998</v>
      </c>
      <c r="GC13" s="5">
        <v>2.5333329999999998</v>
      </c>
      <c r="GD13" s="5">
        <v>2.516667</v>
      </c>
      <c r="GE13" s="5">
        <v>2.52</v>
      </c>
      <c r="GF13" s="5">
        <v>2.483333</v>
      </c>
      <c r="GG13" s="5">
        <v>2.48</v>
      </c>
      <c r="GH13" s="5">
        <v>2.4933329999999998</v>
      </c>
      <c r="GI13" s="5">
        <v>2.463333</v>
      </c>
      <c r="GJ13" s="5">
        <v>2.4366669999999999</v>
      </c>
      <c r="GK13" s="5">
        <v>2.4133330000000002</v>
      </c>
      <c r="GL13" s="5">
        <v>2.3866670000000001</v>
      </c>
      <c r="GM13" s="5">
        <v>2.3566669999999998</v>
      </c>
      <c r="GN13" s="5">
        <v>2.1833330000000002</v>
      </c>
      <c r="GO13" s="5">
        <v>2.1433330000000002</v>
      </c>
      <c r="GP13" s="5">
        <v>2.12</v>
      </c>
      <c r="GQ13" s="5">
        <v>2.09</v>
      </c>
      <c r="GR13" s="5">
        <v>2.0733329999999999</v>
      </c>
      <c r="GS13" s="5">
        <v>2.0533329999999999</v>
      </c>
      <c r="GT13" s="5">
        <v>2.02</v>
      </c>
      <c r="GU13" s="5">
        <v>2.0266670000000002</v>
      </c>
      <c r="GV13" s="5">
        <v>2.0833330000000001</v>
      </c>
      <c r="GW13" s="5">
        <v>2.1866669999999999</v>
      </c>
      <c r="GX13" s="5">
        <v>2.3966669999999999</v>
      </c>
      <c r="GY13" s="5">
        <v>2.65</v>
      </c>
      <c r="GZ13" s="5">
        <v>2.84</v>
      </c>
      <c r="HA13" s="5">
        <v>3.07</v>
      </c>
      <c r="HB13" s="5">
        <v>3.29</v>
      </c>
      <c r="HC13" s="5">
        <v>3.4733329999999998</v>
      </c>
      <c r="HD13" s="5">
        <v>3.62</v>
      </c>
      <c r="HE13" s="5">
        <v>3.726667</v>
      </c>
      <c r="HF13" s="6">
        <v>3.7859219999999998</v>
      </c>
      <c r="HG13" s="6">
        <v>3.8284349999999998</v>
      </c>
      <c r="HH13" s="6">
        <v>3.8648579999999999</v>
      </c>
      <c r="HI13" s="6">
        <v>3.8515630000000001</v>
      </c>
      <c r="HJ13" s="6">
        <v>3.8545720000000001</v>
      </c>
      <c r="HK13" s="6">
        <v>3.8759769999999998</v>
      </c>
      <c r="HL13" s="6">
        <v>3.8847049999999999</v>
      </c>
      <c r="HM13" s="6">
        <v>3.9276810000000002</v>
      </c>
      <c r="HN13" s="6">
        <v>3.9659740000000001</v>
      </c>
      <c r="HO13" s="6">
        <v>3.994157</v>
      </c>
      <c r="HP13" s="6">
        <v>3.9885769999999998</v>
      </c>
      <c r="HQ13" s="6">
        <v>3.9548649999999999</v>
      </c>
      <c r="HR13" s="6">
        <v>3.8639320000000001</v>
      </c>
      <c r="HS13" s="6">
        <v>3.81515</v>
      </c>
      <c r="HT13" s="6">
        <v>3.7757390000000002</v>
      </c>
      <c r="HU13" s="6">
        <v>3.7081529999999998</v>
      </c>
      <c r="HV13" s="6">
        <v>3.6617459999999999</v>
      </c>
      <c r="HW13" s="6">
        <v>3.631224</v>
      </c>
      <c r="HX13" s="6">
        <v>3.6009389999999999</v>
      </c>
      <c r="HY13" s="6">
        <v>3.583342</v>
      </c>
      <c r="HZ13" s="6">
        <v>3.5717279999999998</v>
      </c>
      <c r="IA13" s="6">
        <v>3.5603449999999999</v>
      </c>
      <c r="IB13" s="6">
        <v>3.5496349999999999</v>
      </c>
      <c r="IC13" s="6">
        <v>3.5396860000000001</v>
      </c>
      <c r="ID13" s="6">
        <v>3.5305460000000002</v>
      </c>
      <c r="IE13" s="6">
        <v>3.5217969999999998</v>
      </c>
      <c r="IF13" s="6">
        <v>3.5142000000000002</v>
      </c>
      <c r="IG13" s="6">
        <v>3.5073750000000001</v>
      </c>
      <c r="IH13" s="6">
        <v>3.5019459999999998</v>
      </c>
      <c r="II13" s="6">
        <v>3.4999750000000001</v>
      </c>
      <c r="IJ13" s="6">
        <v>3.4999790000000002</v>
      </c>
      <c r="IK13" s="6">
        <v>3.4999829999999998</v>
      </c>
      <c r="IL13" s="6">
        <v>3.4999850000000001</v>
      </c>
      <c r="IM13" s="6">
        <v>3.499987</v>
      </c>
      <c r="IN13" s="6">
        <v>3.4999880000000001</v>
      </c>
      <c r="IO13" s="6">
        <v>3.4999889999999998</v>
      </c>
      <c r="IP13" s="6">
        <v>3.4999889999999998</v>
      </c>
      <c r="IQ13" s="6">
        <v>3.4999910000000001</v>
      </c>
      <c r="IR13" s="6">
        <v>3.4999920000000002</v>
      </c>
      <c r="IS13" s="6">
        <v>3.4999910000000001</v>
      </c>
      <c r="IT13" s="6">
        <v>3.4999899999999999</v>
      </c>
      <c r="IU13" s="6">
        <v>3.4999920000000002</v>
      </c>
      <c r="IV13" s="6">
        <v>3.499994</v>
      </c>
      <c r="IW13" s="6">
        <v>3.4999959999999999</v>
      </c>
      <c r="IX13" s="6">
        <v>3.499997</v>
      </c>
      <c r="IY13" s="6">
        <v>3.4999980000000002</v>
      </c>
      <c r="IZ13" s="6">
        <v>3.4999989999999999</v>
      </c>
      <c r="JA13" s="6">
        <v>3.4999989999999999</v>
      </c>
      <c r="JB13" s="6">
        <v>3.4999989999999999</v>
      </c>
      <c r="JC13" s="6">
        <v>3.4999989999999999</v>
      </c>
      <c r="JD13" s="6">
        <v>3.4999980000000002</v>
      </c>
      <c r="JE13" s="6">
        <v>3.4999980000000002</v>
      </c>
      <c r="JF13" s="6">
        <v>3.4999989999999999</v>
      </c>
      <c r="JG13" s="6">
        <v>3.4999989999999999</v>
      </c>
      <c r="JH13" s="6">
        <v>3.4999989999999999</v>
      </c>
      <c r="JI13" s="6">
        <v>3.5</v>
      </c>
      <c r="JJ13" s="6">
        <v>3.5</v>
      </c>
      <c r="JK13" s="6">
        <v>3.5</v>
      </c>
      <c r="JL13" s="6">
        <v>3.5</v>
      </c>
      <c r="JM13" s="6">
        <v>3.5</v>
      </c>
      <c r="JN13" s="6">
        <v>3.5</v>
      </c>
      <c r="JO13" s="6">
        <v>3.5000010000000001</v>
      </c>
      <c r="JP13" s="6">
        <v>3.5000010000000001</v>
      </c>
      <c r="JQ13" s="6">
        <v>3.5</v>
      </c>
      <c r="JR13" s="6">
        <v>3.5</v>
      </c>
      <c r="JS13" s="6">
        <v>3.5</v>
      </c>
      <c r="JT13" s="6">
        <v>3.4999989999999999</v>
      </c>
      <c r="JU13" s="6">
        <v>3.4999980000000002</v>
      </c>
      <c r="JV13" s="6">
        <v>3.4999989999999999</v>
      </c>
      <c r="JW13" s="6">
        <v>3.4999980000000002</v>
      </c>
      <c r="JX13" s="6">
        <v>3.4999980000000002</v>
      </c>
      <c r="JY13" s="6">
        <v>3.4999980000000002</v>
      </c>
      <c r="JZ13" s="6">
        <v>3.4999989999999999</v>
      </c>
      <c r="KA13" s="6">
        <v>3.4999989999999999</v>
      </c>
      <c r="KB13" s="6">
        <v>3.4999989999999999</v>
      </c>
      <c r="KC13" s="6">
        <v>3.5</v>
      </c>
      <c r="KD13" s="6">
        <v>3.4999989999999999</v>
      </c>
      <c r="KE13" s="6">
        <v>3.4999989999999999</v>
      </c>
      <c r="KF13" s="6">
        <v>3.4999980000000002</v>
      </c>
      <c r="KG13" s="6">
        <v>3.4999989999999999</v>
      </c>
      <c r="KH13" s="6">
        <v>3.5</v>
      </c>
      <c r="KI13" s="6">
        <v>3.5</v>
      </c>
      <c r="KJ13" s="6">
        <v>3.4999989999999999</v>
      </c>
      <c r="KK13" s="6">
        <v>3.5</v>
      </c>
      <c r="KL13" s="6">
        <v>3.5</v>
      </c>
      <c r="KM13" s="6">
        <v>3.5</v>
      </c>
      <c r="KN13" s="6">
        <v>3.5</v>
      </c>
      <c r="KO13" s="6">
        <v>3.5</v>
      </c>
      <c r="KP13" s="6">
        <v>3.5</v>
      </c>
      <c r="KQ13" s="6">
        <v>3.5</v>
      </c>
      <c r="KR13" s="6">
        <v>3.5000010000000001</v>
      </c>
      <c r="KS13" s="6">
        <v>3.5000010000000001</v>
      </c>
      <c r="KT13" s="6">
        <v>3.5000010000000001</v>
      </c>
      <c r="KU13" s="6">
        <v>3.5000010000000001</v>
      </c>
      <c r="KV13" s="6">
        <v>3.5</v>
      </c>
      <c r="KW13" s="6">
        <v>3.5000010000000001</v>
      </c>
      <c r="KX13" s="6">
        <v>3.5000010000000001</v>
      </c>
      <c r="KY13" s="6">
        <v>3.5000010000000001</v>
      </c>
      <c r="KZ13" s="6">
        <v>3.5000010000000001</v>
      </c>
      <c r="LA13" s="6">
        <v>3.5000010000000001</v>
      </c>
      <c r="LB13" s="6">
        <v>3.5000010000000001</v>
      </c>
      <c r="LC13" s="6">
        <v>3.5</v>
      </c>
      <c r="LD13" s="6">
        <v>3.5000010000000001</v>
      </c>
      <c r="LE13" s="6">
        <v>3.5000010000000001</v>
      </c>
      <c r="LF13" s="6">
        <v>3.5</v>
      </c>
      <c r="LG13" s="6">
        <v>3.5000010000000001</v>
      </c>
      <c r="LH13" s="6">
        <v>3.5000010000000001</v>
      </c>
      <c r="LI13" s="6">
        <v>3.5000010000000001</v>
      </c>
      <c r="LJ13" s="6">
        <v>3.5000010000000001</v>
      </c>
      <c r="LK13" s="6">
        <v>3.5</v>
      </c>
      <c r="LL13" s="6">
        <v>3.5</v>
      </c>
      <c r="LM13" s="6">
        <v>3.5000010000000001</v>
      </c>
      <c r="LN13" s="6">
        <v>3.5000010000000001</v>
      </c>
      <c r="LO13" s="6">
        <v>3.5</v>
      </c>
      <c r="LP13" s="6">
        <v>3.5</v>
      </c>
      <c r="LQ13" s="6">
        <v>3.5000010000000001</v>
      </c>
      <c r="LR13" s="6">
        <v>3.5000010000000001</v>
      </c>
      <c r="LS13" s="6">
        <v>3.5</v>
      </c>
      <c r="LT13" s="6">
        <v>3.5</v>
      </c>
      <c r="LU13" s="6">
        <v>3.5</v>
      </c>
      <c r="LV13" s="6">
        <v>3.5</v>
      </c>
      <c r="LW13" s="6">
        <v>3.5</v>
      </c>
      <c r="LX13" s="6">
        <v>3.5</v>
      </c>
      <c r="LY13" s="6">
        <v>3.5</v>
      </c>
      <c r="LZ13" s="6">
        <v>3.5000010000000001</v>
      </c>
      <c r="MA13" s="6">
        <v>3.5</v>
      </c>
      <c r="MB13" s="6">
        <v>3.5</v>
      </c>
      <c r="MC13" s="6">
        <v>3.5</v>
      </c>
      <c r="MD13" s="6">
        <v>3.5</v>
      </c>
      <c r="ME13" s="6">
        <v>3.5000010000000001</v>
      </c>
      <c r="MF13" s="6">
        <v>3.5</v>
      </c>
      <c r="MG13" s="6">
        <v>3.5</v>
      </c>
      <c r="MH13" s="6">
        <v>3.5000010000000001</v>
      </c>
      <c r="MI13" s="6">
        <v>3.5</v>
      </c>
      <c r="MJ13" s="6">
        <v>3.5</v>
      </c>
      <c r="MK13" s="6">
        <v>3.5</v>
      </c>
      <c r="ML13" s="6">
        <v>3.5</v>
      </c>
      <c r="MM13" s="6">
        <v>3.5</v>
      </c>
      <c r="MN13" s="6">
        <v>3.4999989999999999</v>
      </c>
      <c r="MO13" s="6">
        <v>3.5</v>
      </c>
      <c r="MP13" s="6">
        <v>3.5</v>
      </c>
      <c r="MQ13" s="6">
        <v>3.5000010000000001</v>
      </c>
      <c r="MR13" s="6">
        <v>3.5</v>
      </c>
      <c r="MS13" s="6">
        <v>3.5</v>
      </c>
      <c r="MT13" s="6">
        <v>3.4999989999999999</v>
      </c>
      <c r="MU13" s="2" t="s">
        <v>381</v>
      </c>
      <c r="MV13" s="2" t="s">
        <v>334</v>
      </c>
      <c r="MW13" s="2" t="s">
        <v>332</v>
      </c>
      <c r="MX13" s="2" t="s">
        <v>332</v>
      </c>
      <c r="MY13" s="2" t="s">
        <v>469</v>
      </c>
      <c r="MZ13" s="2" t="s">
        <v>955</v>
      </c>
      <c r="NA13" s="2" t="s">
        <v>332</v>
      </c>
      <c r="NB13" s="2" t="s">
        <v>399</v>
      </c>
      <c r="NC13" s="2" t="s">
        <v>400</v>
      </c>
      <c r="ND13" s="2" t="s">
        <v>337</v>
      </c>
      <c r="NE13" s="2" t="s">
        <v>401</v>
      </c>
      <c r="NF13" s="4" t="s">
        <v>970</v>
      </c>
    </row>
    <row r="14" spans="1:370" x14ac:dyDescent="0.35">
      <c r="A14" s="2" t="s">
        <v>330</v>
      </c>
      <c r="B14" s="2" t="s">
        <v>402</v>
      </c>
      <c r="C14" s="4" t="s">
        <v>969</v>
      </c>
      <c r="D14" s="2" t="s">
        <v>331</v>
      </c>
      <c r="E14" s="2" t="s">
        <v>332</v>
      </c>
      <c r="F14" s="2" t="s">
        <v>333</v>
      </c>
      <c r="G14" s="5">
        <v>3.9</v>
      </c>
      <c r="H14" s="5">
        <v>3.7</v>
      </c>
      <c r="I14" s="5">
        <v>3.6</v>
      </c>
      <c r="J14" s="5">
        <v>3.4</v>
      </c>
      <c r="K14" s="5">
        <v>3.6</v>
      </c>
      <c r="L14" s="5">
        <v>3.6</v>
      </c>
      <c r="M14" s="5">
        <v>3.7</v>
      </c>
      <c r="N14" s="5">
        <v>3.7</v>
      </c>
      <c r="O14" s="5">
        <v>4</v>
      </c>
      <c r="P14" s="5">
        <v>4.3</v>
      </c>
      <c r="Q14" s="5">
        <v>4.7</v>
      </c>
      <c r="R14" s="5">
        <v>5</v>
      </c>
      <c r="S14" s="5">
        <v>5.3</v>
      </c>
      <c r="T14" s="5">
        <v>5.4</v>
      </c>
      <c r="U14" s="5">
        <v>5.5</v>
      </c>
      <c r="V14" s="5">
        <v>5.5</v>
      </c>
      <c r="W14" s="5">
        <v>5.5</v>
      </c>
      <c r="X14" s="5">
        <v>5.5</v>
      </c>
      <c r="Y14" s="5">
        <v>5.7</v>
      </c>
      <c r="Z14" s="5">
        <v>5.7</v>
      </c>
      <c r="AA14" s="5">
        <v>5.6</v>
      </c>
      <c r="AB14" s="5">
        <v>5.6</v>
      </c>
      <c r="AC14" s="5">
        <v>5.5</v>
      </c>
      <c r="AD14" s="5">
        <v>5.4</v>
      </c>
      <c r="AE14" s="5">
        <v>5.4</v>
      </c>
      <c r="AF14" s="5">
        <v>5.3</v>
      </c>
      <c r="AG14" s="5">
        <v>5.4</v>
      </c>
      <c r="AH14" s="5">
        <v>5.5</v>
      </c>
      <c r="AI14" s="5">
        <v>5.8</v>
      </c>
      <c r="AJ14" s="5">
        <v>6.3</v>
      </c>
      <c r="AK14" s="5">
        <v>7.1</v>
      </c>
      <c r="AL14" s="5">
        <v>8</v>
      </c>
      <c r="AM14" s="5">
        <v>8.9</v>
      </c>
      <c r="AN14" s="5">
        <v>9.6</v>
      </c>
      <c r="AO14" s="5">
        <v>9.9</v>
      </c>
      <c r="AP14" s="5">
        <v>10.199999999999999</v>
      </c>
      <c r="AQ14" s="5">
        <v>10.4</v>
      </c>
      <c r="AR14" s="5">
        <v>10.6</v>
      </c>
      <c r="AS14" s="5">
        <v>10.8</v>
      </c>
      <c r="AT14" s="5">
        <v>11.1</v>
      </c>
      <c r="AU14" s="5">
        <v>11.3</v>
      </c>
      <c r="AV14" s="5">
        <v>11.4</v>
      </c>
      <c r="AW14" s="5">
        <v>11.5</v>
      </c>
      <c r="AX14" s="5">
        <v>11.7</v>
      </c>
      <c r="AY14" s="5">
        <v>11.8</v>
      </c>
      <c r="AZ14" s="5">
        <v>11.9</v>
      </c>
      <c r="BA14" s="5">
        <v>11.7</v>
      </c>
      <c r="BB14" s="5">
        <v>11.6</v>
      </c>
      <c r="BC14" s="5">
        <v>11.5</v>
      </c>
      <c r="BD14" s="5">
        <v>11.4</v>
      </c>
      <c r="BE14" s="5">
        <v>11.3</v>
      </c>
      <c r="BF14" s="5">
        <v>11.3</v>
      </c>
      <c r="BG14" s="5">
        <v>11.3</v>
      </c>
      <c r="BH14" s="5">
        <v>11.3</v>
      </c>
      <c r="BI14" s="5">
        <v>11.4</v>
      </c>
      <c r="BJ14" s="5">
        <v>11.3</v>
      </c>
      <c r="BK14" s="5">
        <v>11.1</v>
      </c>
      <c r="BL14" s="5">
        <v>10.7</v>
      </c>
      <c r="BM14" s="5">
        <v>10.199999999999999</v>
      </c>
      <c r="BN14" s="5">
        <v>9.6999999999999993</v>
      </c>
      <c r="BO14" s="5">
        <v>9.1999999999999993</v>
      </c>
      <c r="BP14" s="5">
        <v>8.6999999999999993</v>
      </c>
      <c r="BQ14" s="5">
        <v>8.4</v>
      </c>
      <c r="BR14" s="5">
        <v>8</v>
      </c>
      <c r="BS14" s="5">
        <v>7.6</v>
      </c>
      <c r="BT14" s="5">
        <v>7.2</v>
      </c>
      <c r="BU14" s="5">
        <v>7.1</v>
      </c>
      <c r="BV14" s="5">
        <v>7</v>
      </c>
      <c r="BW14" s="5">
        <v>6.9</v>
      </c>
      <c r="BX14" s="5">
        <v>6.9</v>
      </c>
      <c r="BY14" s="5">
        <v>7.1</v>
      </c>
      <c r="BZ14" s="5">
        <v>7.5</v>
      </c>
      <c r="CA14" s="5">
        <v>8</v>
      </c>
      <c r="CB14" s="5">
        <v>8.6999999999999993</v>
      </c>
      <c r="CC14" s="5">
        <v>9.1999999999999993</v>
      </c>
      <c r="CD14" s="5">
        <v>9.5</v>
      </c>
      <c r="CE14" s="5">
        <v>9.6999999999999993</v>
      </c>
      <c r="CF14" s="5">
        <v>9.8000000000000007</v>
      </c>
      <c r="CG14" s="5">
        <v>9.9</v>
      </c>
      <c r="CH14" s="5">
        <v>10.4</v>
      </c>
      <c r="CI14" s="5">
        <v>10.6</v>
      </c>
      <c r="CJ14" s="5">
        <v>10.4</v>
      </c>
      <c r="CK14" s="5">
        <v>10.199999999999999</v>
      </c>
      <c r="CL14" s="5">
        <v>10.3</v>
      </c>
      <c r="CM14" s="5">
        <v>9.9</v>
      </c>
      <c r="CN14" s="5">
        <v>9.6999999999999993</v>
      </c>
      <c r="CO14" s="5">
        <v>9.4</v>
      </c>
      <c r="CP14" s="5">
        <v>9</v>
      </c>
      <c r="CQ14" s="5">
        <v>8.9</v>
      </c>
      <c r="CR14" s="5">
        <v>8.6999999999999993</v>
      </c>
      <c r="CS14" s="5">
        <v>8.6</v>
      </c>
      <c r="CT14" s="5">
        <v>8.3000000000000007</v>
      </c>
      <c r="CU14" s="5">
        <v>8.1999999999999993</v>
      </c>
      <c r="CV14" s="5">
        <v>8.3000000000000007</v>
      </c>
      <c r="CW14" s="5">
        <v>8.1</v>
      </c>
      <c r="CX14" s="5">
        <v>7.8</v>
      </c>
      <c r="CY14" s="5">
        <v>7.3</v>
      </c>
      <c r="CZ14" s="5">
        <v>7.2</v>
      </c>
      <c r="DA14" s="5">
        <v>6.8</v>
      </c>
      <c r="DB14" s="5">
        <v>6.5</v>
      </c>
      <c r="DC14" s="5">
        <v>6.4</v>
      </c>
      <c r="DD14" s="5">
        <v>6.3</v>
      </c>
      <c r="DE14" s="5">
        <v>6.2</v>
      </c>
      <c r="DF14" s="5">
        <v>6.1</v>
      </c>
      <c r="DG14" s="5">
        <v>6.2</v>
      </c>
      <c r="DH14" s="5">
        <v>6</v>
      </c>
      <c r="DI14" s="5">
        <v>5.9</v>
      </c>
      <c r="DJ14" s="5">
        <v>5.8</v>
      </c>
      <c r="DK14" s="5">
        <v>5.8</v>
      </c>
      <c r="DL14" s="5">
        <v>5.5</v>
      </c>
      <c r="DM14" s="5">
        <v>5.3</v>
      </c>
      <c r="DN14" s="5">
        <v>5.2</v>
      </c>
      <c r="DO14" s="5">
        <v>5.0999999999999996</v>
      </c>
      <c r="DP14" s="5">
        <v>5</v>
      </c>
      <c r="DQ14" s="5">
        <v>5.0999999999999996</v>
      </c>
      <c r="DR14" s="5">
        <v>5.2</v>
      </c>
      <c r="DS14" s="5">
        <v>5.2</v>
      </c>
      <c r="DT14" s="5">
        <v>5.2</v>
      </c>
      <c r="DU14" s="5">
        <v>5.3</v>
      </c>
      <c r="DV14" s="5">
        <v>5.0999999999999996</v>
      </c>
      <c r="DW14" s="5">
        <v>5.2</v>
      </c>
      <c r="DX14" s="5">
        <v>4.9000000000000004</v>
      </c>
      <c r="DY14" s="5">
        <v>5</v>
      </c>
      <c r="DZ14" s="5">
        <v>4.9000000000000004</v>
      </c>
      <c r="EA14" s="5">
        <v>4.8</v>
      </c>
      <c r="EB14" s="5">
        <v>4.8</v>
      </c>
      <c r="EC14" s="5">
        <v>4.7</v>
      </c>
      <c r="ED14" s="5">
        <v>4.7</v>
      </c>
      <c r="EE14" s="5">
        <v>4.7</v>
      </c>
      <c r="EF14" s="5">
        <v>4.8</v>
      </c>
      <c r="EG14" s="5">
        <v>4.7</v>
      </c>
      <c r="EH14" s="5">
        <v>5.0999999999999996</v>
      </c>
      <c r="EI14" s="5">
        <v>5.2</v>
      </c>
      <c r="EJ14" s="5">
        <v>5.5</v>
      </c>
      <c r="EK14" s="5">
        <v>5.5</v>
      </c>
      <c r="EL14" s="5">
        <v>5.5</v>
      </c>
      <c r="EM14" s="5">
        <v>5.5</v>
      </c>
      <c r="EN14" s="5">
        <v>5.4</v>
      </c>
      <c r="EO14" s="5">
        <v>5.3</v>
      </c>
      <c r="EP14" s="5">
        <v>5.2</v>
      </c>
      <c r="EQ14" s="5">
        <v>5.2</v>
      </c>
      <c r="ER14" s="5">
        <v>5.4</v>
      </c>
      <c r="ES14" s="5">
        <v>5.9</v>
      </c>
      <c r="ET14" s="5">
        <v>6.4</v>
      </c>
      <c r="EU14" s="5">
        <v>7.1</v>
      </c>
      <c r="EV14" s="5">
        <v>7.8</v>
      </c>
      <c r="EW14" s="5">
        <v>7.8</v>
      </c>
      <c r="EX14" s="5">
        <v>7.8</v>
      </c>
      <c r="EY14" s="5">
        <v>8</v>
      </c>
      <c r="EZ14" s="5">
        <v>7.9</v>
      </c>
      <c r="FA14" s="5">
        <v>7.8</v>
      </c>
      <c r="FB14" s="5">
        <v>7.9</v>
      </c>
      <c r="FC14" s="5">
        <v>7.8</v>
      </c>
      <c r="FD14" s="5">
        <v>7.9</v>
      </c>
      <c r="FE14" s="5">
        <v>8.3000000000000007</v>
      </c>
      <c r="FF14" s="5">
        <v>8.4</v>
      </c>
      <c r="FG14" s="5">
        <v>8.1999999999999993</v>
      </c>
      <c r="FH14" s="5">
        <v>8</v>
      </c>
      <c r="FI14" s="5">
        <v>7.8</v>
      </c>
      <c r="FJ14" s="5">
        <v>7.8</v>
      </c>
      <c r="FK14" s="5">
        <v>7.8</v>
      </c>
      <c r="FL14" s="5">
        <v>7.7</v>
      </c>
      <c r="FM14" s="5">
        <v>7.6</v>
      </c>
      <c r="FN14" s="5">
        <v>7.2</v>
      </c>
      <c r="FO14" s="5">
        <v>6.7</v>
      </c>
      <c r="FP14" s="5">
        <v>6.3</v>
      </c>
      <c r="FQ14" s="5">
        <v>6</v>
      </c>
      <c r="FR14" s="5">
        <v>5.7</v>
      </c>
      <c r="FS14" s="5">
        <v>5.5</v>
      </c>
      <c r="FT14" s="5">
        <v>5.6</v>
      </c>
      <c r="FU14" s="5">
        <v>5.3</v>
      </c>
      <c r="FV14" s="5">
        <v>5.0999999999999996</v>
      </c>
      <c r="FW14" s="5">
        <v>5.0999999999999996</v>
      </c>
      <c r="FX14" s="5">
        <v>4.9000000000000004</v>
      </c>
      <c r="FY14" s="5">
        <v>4.8</v>
      </c>
      <c r="FZ14" s="5">
        <v>4.7</v>
      </c>
      <c r="GA14" s="5">
        <v>4.5999999999999996</v>
      </c>
      <c r="GB14" s="5">
        <v>4.4000000000000004</v>
      </c>
      <c r="GC14" s="5">
        <v>4.3</v>
      </c>
      <c r="GD14" s="5">
        <v>4.4000000000000004</v>
      </c>
      <c r="GE14" s="5">
        <v>4.2</v>
      </c>
      <c r="GF14" s="5">
        <v>4</v>
      </c>
      <c r="GG14" s="5">
        <v>4.0999999999999996</v>
      </c>
      <c r="GH14" s="5">
        <v>4</v>
      </c>
      <c r="GI14" s="5">
        <v>3.8</v>
      </c>
      <c r="GJ14" s="5">
        <v>3.9</v>
      </c>
      <c r="GK14" s="5">
        <v>3.9</v>
      </c>
      <c r="GL14" s="5">
        <v>3.7</v>
      </c>
      <c r="GM14" s="5">
        <v>4.0999999999999996</v>
      </c>
      <c r="GN14" s="5">
        <v>4.0999999999999996</v>
      </c>
      <c r="GO14" s="5">
        <v>5</v>
      </c>
      <c r="GP14" s="5">
        <v>5.3</v>
      </c>
      <c r="GQ14" s="5">
        <v>4.9000000000000004</v>
      </c>
      <c r="GR14" s="5">
        <v>4.7</v>
      </c>
      <c r="GS14" s="5">
        <v>4.4000000000000004</v>
      </c>
      <c r="GT14" s="5">
        <v>4.2</v>
      </c>
      <c r="GU14" s="5">
        <v>3.8</v>
      </c>
      <c r="GV14" s="5">
        <v>3.8</v>
      </c>
      <c r="GW14" s="5">
        <v>3.7</v>
      </c>
      <c r="GX14" s="5">
        <v>3.9</v>
      </c>
      <c r="GY14" s="5">
        <v>4</v>
      </c>
      <c r="GZ14" s="5">
        <v>4.2</v>
      </c>
      <c r="HA14" s="5">
        <v>4.0999999999999996</v>
      </c>
      <c r="HB14" s="5">
        <v>3.9</v>
      </c>
      <c r="HC14" s="5">
        <v>4.3</v>
      </c>
      <c r="HD14" s="5">
        <v>4.2</v>
      </c>
      <c r="HE14" s="5">
        <v>4.3</v>
      </c>
      <c r="HF14" s="6">
        <v>4.3913159999999998</v>
      </c>
      <c r="HG14" s="6">
        <v>4.3912899999999997</v>
      </c>
      <c r="HH14" s="6">
        <v>4.3913080000000004</v>
      </c>
      <c r="HI14" s="6">
        <v>4.3817589999999997</v>
      </c>
      <c r="HJ14" s="6">
        <v>4.3626880000000003</v>
      </c>
      <c r="HK14" s="6">
        <v>4.3340810000000003</v>
      </c>
      <c r="HL14" s="6">
        <v>4.3054309999999996</v>
      </c>
      <c r="HM14" s="6">
        <v>4.2768110000000004</v>
      </c>
      <c r="HN14" s="6">
        <v>4.2481679999999997</v>
      </c>
      <c r="HO14" s="6">
        <v>4.2195299999999998</v>
      </c>
      <c r="HP14" s="6">
        <v>4.1880220000000001</v>
      </c>
      <c r="HQ14" s="6">
        <v>4.1564769999999998</v>
      </c>
      <c r="HR14" s="6">
        <v>4.1249279999999997</v>
      </c>
      <c r="HS14" s="6">
        <v>4.0962300000000003</v>
      </c>
      <c r="HT14" s="6">
        <v>4.0675540000000003</v>
      </c>
      <c r="HU14" s="6">
        <v>4.0388229999999998</v>
      </c>
      <c r="HV14" s="6">
        <v>4.0149080000000001</v>
      </c>
      <c r="HW14" s="6">
        <v>3.9999660000000001</v>
      </c>
      <c r="HX14" s="6">
        <v>3.9999500000000001</v>
      </c>
      <c r="HY14" s="6">
        <v>3.999943</v>
      </c>
      <c r="HZ14" s="6">
        <v>3.999962</v>
      </c>
      <c r="IA14" s="6">
        <v>3.999949</v>
      </c>
      <c r="IB14" s="6">
        <v>3.999946</v>
      </c>
      <c r="IC14" s="6">
        <v>3.9999750000000001</v>
      </c>
      <c r="ID14" s="6">
        <v>3.9999750000000001</v>
      </c>
      <c r="IE14" s="6">
        <v>3.999965</v>
      </c>
      <c r="IF14" s="6">
        <v>3.999968</v>
      </c>
      <c r="IG14" s="6">
        <v>3.9999440000000002</v>
      </c>
      <c r="IH14" s="6">
        <v>3.999965</v>
      </c>
      <c r="II14" s="6">
        <v>3.9999579999999999</v>
      </c>
      <c r="IJ14" s="6">
        <v>3.9999509999999998</v>
      </c>
      <c r="IK14" s="6">
        <v>3.9999790000000002</v>
      </c>
      <c r="IL14" s="6">
        <v>3.9999769999999999</v>
      </c>
      <c r="IM14" s="6">
        <v>3.999959</v>
      </c>
      <c r="IN14" s="6">
        <v>3.9999660000000001</v>
      </c>
      <c r="IO14" s="6">
        <v>3.9999609999999999</v>
      </c>
      <c r="IP14" s="6">
        <v>3.9999660000000001</v>
      </c>
      <c r="IQ14" s="6">
        <v>3.9999799999999999</v>
      </c>
      <c r="IR14" s="6">
        <v>3.9999600000000002</v>
      </c>
      <c r="IS14" s="6">
        <v>3.9999440000000002</v>
      </c>
      <c r="IT14" s="6">
        <v>3.9999980000000002</v>
      </c>
      <c r="IU14" s="6">
        <v>3.999997</v>
      </c>
      <c r="IV14" s="6">
        <v>3.9999959999999999</v>
      </c>
      <c r="IW14" s="6">
        <v>3.9999959999999999</v>
      </c>
      <c r="IX14" s="6">
        <v>3.9999959999999999</v>
      </c>
      <c r="IY14" s="6">
        <v>4.0000150000000003</v>
      </c>
      <c r="IZ14" s="6">
        <v>4.0000140000000002</v>
      </c>
      <c r="JA14" s="6">
        <v>4.000013</v>
      </c>
      <c r="JB14" s="6">
        <v>3.9999829999999998</v>
      </c>
      <c r="JC14" s="6">
        <v>4.0000119999999999</v>
      </c>
      <c r="JD14" s="6">
        <v>4.0000010000000001</v>
      </c>
      <c r="JE14" s="6">
        <v>4.0000010000000001</v>
      </c>
      <c r="JF14" s="6">
        <v>3.999981</v>
      </c>
      <c r="JG14" s="6">
        <v>4</v>
      </c>
      <c r="JH14" s="6">
        <v>3.9999989999999999</v>
      </c>
      <c r="JI14" s="6">
        <v>3.9999980000000002</v>
      </c>
      <c r="JJ14" s="6">
        <v>4.0000179999999999</v>
      </c>
      <c r="JK14" s="6">
        <v>3.9999980000000002</v>
      </c>
      <c r="JL14" s="6">
        <v>3.999997</v>
      </c>
      <c r="JM14" s="6">
        <v>4.0000159999999996</v>
      </c>
      <c r="JN14" s="6">
        <v>4.0000150000000003</v>
      </c>
      <c r="JO14" s="6">
        <v>4.0000140000000002</v>
      </c>
      <c r="JP14" s="6">
        <v>3.9999850000000001</v>
      </c>
      <c r="JQ14" s="6">
        <v>4.000013</v>
      </c>
      <c r="JR14" s="6">
        <v>4.0000030000000004</v>
      </c>
      <c r="JS14" s="6">
        <v>3.999981</v>
      </c>
      <c r="JT14" s="6">
        <v>3.9999790000000002</v>
      </c>
      <c r="JU14" s="6">
        <v>4.000006</v>
      </c>
      <c r="JV14" s="6">
        <v>3.999984</v>
      </c>
      <c r="JW14" s="6">
        <v>4.0000010000000001</v>
      </c>
      <c r="JX14" s="6">
        <v>3.9999989999999999</v>
      </c>
      <c r="JY14" s="6">
        <v>4.0000070000000001</v>
      </c>
      <c r="JZ14" s="6">
        <v>4.0000039999999997</v>
      </c>
      <c r="KA14" s="6">
        <v>4.0000010000000001</v>
      </c>
      <c r="KB14" s="6">
        <v>4.0000090000000004</v>
      </c>
      <c r="KC14" s="6">
        <v>3.999978</v>
      </c>
      <c r="KD14" s="6">
        <v>4.0000049999999998</v>
      </c>
      <c r="KE14" s="6">
        <v>4.0000030000000004</v>
      </c>
      <c r="KF14" s="6">
        <v>4</v>
      </c>
      <c r="KG14" s="6">
        <v>4.0000080000000002</v>
      </c>
      <c r="KH14" s="6">
        <v>4.000006</v>
      </c>
      <c r="KI14" s="6">
        <v>3.9999929999999999</v>
      </c>
      <c r="KJ14" s="6">
        <v>4.0000010000000001</v>
      </c>
      <c r="KK14" s="6">
        <v>3.9999989999999999</v>
      </c>
      <c r="KL14" s="6">
        <v>3.9999959999999999</v>
      </c>
      <c r="KM14" s="6">
        <v>4.0000030000000004</v>
      </c>
      <c r="KN14" s="6">
        <v>4.0000010000000001</v>
      </c>
      <c r="KO14" s="6">
        <v>3.9999980000000002</v>
      </c>
      <c r="KP14" s="6">
        <v>4.000006</v>
      </c>
      <c r="KQ14" s="6">
        <v>4.0000229999999997</v>
      </c>
      <c r="KR14" s="6">
        <v>4.0000010000000001</v>
      </c>
      <c r="KS14" s="6">
        <v>4</v>
      </c>
      <c r="KT14" s="6">
        <v>3.9999980000000002</v>
      </c>
      <c r="KU14" s="6">
        <v>4.0000039999999997</v>
      </c>
      <c r="KV14" s="6">
        <v>4.0000020000000003</v>
      </c>
      <c r="KW14" s="6">
        <v>4.000019</v>
      </c>
      <c r="KX14" s="6">
        <v>3.9999980000000002</v>
      </c>
      <c r="KY14" s="6">
        <v>3.9999959999999999</v>
      </c>
      <c r="KZ14" s="6">
        <v>4.0000210000000003</v>
      </c>
      <c r="LA14" s="6">
        <v>4</v>
      </c>
      <c r="LB14" s="6">
        <v>3.9999989999999999</v>
      </c>
      <c r="LC14" s="6">
        <v>3.999997</v>
      </c>
      <c r="LD14" s="6">
        <v>3.999994</v>
      </c>
      <c r="LE14" s="6">
        <v>3.9999920000000002</v>
      </c>
      <c r="LF14" s="6">
        <v>4.0000179999999999</v>
      </c>
      <c r="LG14" s="6">
        <v>4.0000169999999997</v>
      </c>
      <c r="LH14" s="6">
        <v>3.999997</v>
      </c>
      <c r="LI14" s="6">
        <v>3.9999889999999998</v>
      </c>
      <c r="LJ14" s="6">
        <v>4.000019</v>
      </c>
      <c r="LK14" s="6">
        <v>3.999984</v>
      </c>
      <c r="LL14" s="6">
        <v>4.000013</v>
      </c>
      <c r="LM14" s="6">
        <v>4.0000200000000001</v>
      </c>
      <c r="LN14" s="6">
        <v>3.9999880000000001</v>
      </c>
      <c r="LO14" s="6">
        <v>4.0000030000000004</v>
      </c>
      <c r="LP14" s="6">
        <v>4.0000010000000001</v>
      </c>
      <c r="LQ14" s="6">
        <v>4.0000099999999996</v>
      </c>
      <c r="LR14" s="6">
        <v>3.9999910000000001</v>
      </c>
      <c r="LS14" s="6">
        <v>4.0000010000000001</v>
      </c>
      <c r="LT14" s="6">
        <v>4</v>
      </c>
      <c r="LU14" s="6">
        <v>3.999994</v>
      </c>
      <c r="LV14" s="6">
        <v>4.0000159999999996</v>
      </c>
      <c r="LW14" s="6">
        <v>4.0000099999999996</v>
      </c>
      <c r="LX14" s="6">
        <v>4.0000039999999997</v>
      </c>
      <c r="LY14" s="6">
        <v>4.0000159999999996</v>
      </c>
      <c r="LZ14" s="6">
        <v>3.9999899999999999</v>
      </c>
      <c r="MA14" s="6">
        <v>4.0000030000000004</v>
      </c>
      <c r="MB14" s="6">
        <v>4.000006</v>
      </c>
      <c r="MC14" s="6">
        <v>3.9999820000000001</v>
      </c>
      <c r="MD14" s="6">
        <v>4.000013</v>
      </c>
      <c r="ME14" s="6">
        <v>4.0000090000000004</v>
      </c>
      <c r="MF14" s="6">
        <v>4.0000030000000004</v>
      </c>
      <c r="MG14" s="6">
        <v>4.0000049999999998</v>
      </c>
      <c r="MH14" s="6">
        <v>4.0000150000000003</v>
      </c>
      <c r="MI14" s="6">
        <v>4.000006</v>
      </c>
      <c r="MJ14" s="6">
        <v>4.0000260000000001</v>
      </c>
      <c r="MK14" s="6">
        <v>3.9999899999999999</v>
      </c>
      <c r="ML14" s="6">
        <v>4.0000010000000001</v>
      </c>
      <c r="MM14" s="6">
        <v>3.9999750000000001</v>
      </c>
      <c r="MN14" s="6">
        <v>3.9999950000000002</v>
      </c>
      <c r="MO14" s="6">
        <v>4.0000070000000001</v>
      </c>
      <c r="MP14" s="6">
        <v>4.0000169999999997</v>
      </c>
      <c r="MQ14" s="6">
        <v>4</v>
      </c>
      <c r="MR14" s="6">
        <v>3.9999929999999999</v>
      </c>
      <c r="MS14" s="6">
        <v>3.9999750000000001</v>
      </c>
      <c r="MT14" s="6">
        <v>4.0000030000000004</v>
      </c>
      <c r="MU14" s="2" t="s">
        <v>339</v>
      </c>
      <c r="MV14" s="2" t="s">
        <v>347</v>
      </c>
      <c r="MW14" s="2" t="s">
        <v>332</v>
      </c>
      <c r="MX14" s="2" t="s">
        <v>332</v>
      </c>
      <c r="MY14" s="2" t="s">
        <v>469</v>
      </c>
      <c r="MZ14" s="2" t="s">
        <v>955</v>
      </c>
      <c r="NA14" s="2" t="s">
        <v>332</v>
      </c>
      <c r="NB14" s="2" t="s">
        <v>403</v>
      </c>
      <c r="NC14" s="4" t="s">
        <v>404</v>
      </c>
      <c r="ND14" s="2" t="s">
        <v>337</v>
      </c>
      <c r="NE14" s="2" t="s">
        <v>405</v>
      </c>
      <c r="NF14" s="4" t="s">
        <v>970</v>
      </c>
    </row>
    <row r="15" spans="1:370" x14ac:dyDescent="0.35">
      <c r="A15" s="2" t="s">
        <v>330</v>
      </c>
      <c r="B15" s="2" t="s">
        <v>406</v>
      </c>
      <c r="C15" s="4" t="s">
        <v>969</v>
      </c>
      <c r="D15" s="2" t="s">
        <v>345</v>
      </c>
      <c r="E15" s="2" t="s">
        <v>346</v>
      </c>
      <c r="F15" s="2" t="s">
        <v>333</v>
      </c>
      <c r="G15" s="5">
        <v>137363</v>
      </c>
      <c r="H15" s="5">
        <v>140152</v>
      </c>
      <c r="I15" s="5">
        <v>141286</v>
      </c>
      <c r="J15" s="5">
        <v>141617</v>
      </c>
      <c r="K15" s="5">
        <v>137691</v>
      </c>
      <c r="L15" s="5">
        <v>136111</v>
      </c>
      <c r="M15" s="5">
        <v>141095</v>
      </c>
      <c r="N15" s="5">
        <v>140771</v>
      </c>
      <c r="O15" s="5">
        <v>143397</v>
      </c>
      <c r="P15" s="5">
        <v>138847</v>
      </c>
      <c r="Q15" s="5">
        <v>140319</v>
      </c>
      <c r="R15" s="5">
        <v>137808</v>
      </c>
      <c r="S15" s="5">
        <v>139742</v>
      </c>
      <c r="T15" s="5">
        <v>138168</v>
      </c>
      <c r="U15" s="5">
        <v>142668</v>
      </c>
      <c r="V15" s="5">
        <v>139028</v>
      </c>
      <c r="W15" s="5">
        <v>135347</v>
      </c>
      <c r="X15" s="5">
        <v>134379</v>
      </c>
      <c r="Y15" s="5">
        <v>137012</v>
      </c>
      <c r="Z15" s="5">
        <v>142669</v>
      </c>
      <c r="AA15" s="5">
        <v>142512</v>
      </c>
      <c r="AB15" s="5">
        <v>146514</v>
      </c>
      <c r="AC15" s="5">
        <v>150300</v>
      </c>
      <c r="AD15" s="5">
        <v>150197</v>
      </c>
      <c r="AE15" s="5">
        <v>152401</v>
      </c>
      <c r="AF15" s="5">
        <v>155089</v>
      </c>
      <c r="AG15" s="5">
        <v>155140</v>
      </c>
      <c r="AH15" s="5">
        <v>162173</v>
      </c>
      <c r="AI15" s="5">
        <v>157780</v>
      </c>
      <c r="AJ15" s="5">
        <v>158083</v>
      </c>
      <c r="AK15" s="5">
        <v>160445</v>
      </c>
      <c r="AL15" s="5">
        <v>158931</v>
      </c>
      <c r="AM15" s="5">
        <v>160486</v>
      </c>
      <c r="AN15" s="5">
        <v>158130</v>
      </c>
      <c r="AO15" s="5">
        <v>157598</v>
      </c>
      <c r="AP15" s="5">
        <v>158580</v>
      </c>
      <c r="AQ15" s="5">
        <v>157715</v>
      </c>
      <c r="AR15" s="5">
        <v>160483</v>
      </c>
      <c r="AS15" s="5">
        <v>159367</v>
      </c>
      <c r="AT15" s="5">
        <v>159886</v>
      </c>
      <c r="AU15" s="5">
        <v>158854</v>
      </c>
      <c r="AV15" s="5">
        <v>165111</v>
      </c>
      <c r="AW15" s="5">
        <v>163522</v>
      </c>
      <c r="AX15" s="5">
        <v>164202</v>
      </c>
      <c r="AY15" s="5">
        <v>167088</v>
      </c>
      <c r="AZ15" s="5">
        <v>165111</v>
      </c>
      <c r="BA15" s="5">
        <v>169770</v>
      </c>
      <c r="BB15" s="5">
        <v>173527</v>
      </c>
      <c r="BC15" s="5">
        <v>175208</v>
      </c>
      <c r="BD15" s="5">
        <v>175613</v>
      </c>
      <c r="BE15" s="5">
        <v>175957</v>
      </c>
      <c r="BF15" s="5">
        <v>177164</v>
      </c>
      <c r="BG15" s="5">
        <v>179729</v>
      </c>
      <c r="BH15" s="5">
        <v>186661</v>
      </c>
      <c r="BI15" s="5">
        <v>183119</v>
      </c>
      <c r="BJ15" s="5">
        <v>183388</v>
      </c>
      <c r="BK15" s="5">
        <v>180901</v>
      </c>
      <c r="BL15" s="5">
        <v>185020</v>
      </c>
      <c r="BM15" s="5">
        <v>187551</v>
      </c>
      <c r="BN15" s="5">
        <v>188860</v>
      </c>
      <c r="BO15" s="5">
        <v>191709</v>
      </c>
      <c r="BP15" s="5">
        <v>194935</v>
      </c>
      <c r="BQ15" s="5">
        <v>197179</v>
      </c>
      <c r="BR15" s="5">
        <v>198740</v>
      </c>
      <c r="BS15" s="5">
        <v>201265</v>
      </c>
      <c r="BT15" s="5">
        <v>204179</v>
      </c>
      <c r="BU15" s="5">
        <v>209872</v>
      </c>
      <c r="BV15" s="5">
        <v>207949</v>
      </c>
      <c r="BW15" s="5">
        <v>213872</v>
      </c>
      <c r="BX15" s="5">
        <v>211391</v>
      </c>
      <c r="BY15" s="5">
        <v>213462</v>
      </c>
      <c r="BZ15" s="5">
        <v>216821</v>
      </c>
      <c r="CA15" s="5">
        <v>218128</v>
      </c>
      <c r="CB15" s="5">
        <v>214176</v>
      </c>
      <c r="CC15" s="5">
        <v>220568</v>
      </c>
      <c r="CD15" s="5">
        <v>220151</v>
      </c>
      <c r="CE15" s="5">
        <v>221591</v>
      </c>
      <c r="CF15" s="5">
        <v>223785</v>
      </c>
      <c r="CG15" s="5">
        <v>225633</v>
      </c>
      <c r="CH15" s="5">
        <v>225562</v>
      </c>
      <c r="CI15" s="5">
        <v>224008</v>
      </c>
      <c r="CJ15" s="5">
        <v>230278</v>
      </c>
      <c r="CK15" s="5">
        <v>232470</v>
      </c>
      <c r="CL15" s="5">
        <v>233411</v>
      </c>
      <c r="CM15" s="5">
        <v>232541</v>
      </c>
      <c r="CN15" s="5">
        <v>232173</v>
      </c>
      <c r="CO15" s="5">
        <v>236870</v>
      </c>
      <c r="CP15" s="5">
        <v>235558</v>
      </c>
      <c r="CQ15" s="5">
        <v>239669</v>
      </c>
      <c r="CR15" s="5">
        <v>239943</v>
      </c>
      <c r="CS15" s="5">
        <v>242123</v>
      </c>
      <c r="CT15" s="5">
        <v>243427</v>
      </c>
      <c r="CU15" s="5">
        <v>247598</v>
      </c>
      <c r="CV15" s="5">
        <v>247441</v>
      </c>
      <c r="CW15" s="5">
        <v>250067</v>
      </c>
      <c r="CX15" s="5">
        <v>245800</v>
      </c>
      <c r="CY15" s="5">
        <v>249558</v>
      </c>
      <c r="CZ15" s="5">
        <v>251781</v>
      </c>
      <c r="DA15" s="5">
        <v>254358</v>
      </c>
      <c r="DB15" s="5">
        <v>253468</v>
      </c>
      <c r="DC15" s="5">
        <v>253069</v>
      </c>
      <c r="DD15" s="5">
        <v>254576</v>
      </c>
      <c r="DE15" s="5">
        <v>253636</v>
      </c>
      <c r="DF15" s="5">
        <v>257028</v>
      </c>
      <c r="DG15" s="5">
        <v>254037</v>
      </c>
      <c r="DH15" s="5">
        <v>266557</v>
      </c>
      <c r="DI15" s="5">
        <v>267871</v>
      </c>
      <c r="DJ15" s="5">
        <v>274118</v>
      </c>
      <c r="DK15" s="5">
        <v>274370</v>
      </c>
      <c r="DL15" s="5">
        <v>277466</v>
      </c>
      <c r="DM15" s="5">
        <v>283106</v>
      </c>
      <c r="DN15" s="5">
        <v>287523</v>
      </c>
      <c r="DO15" s="5">
        <v>289476</v>
      </c>
      <c r="DP15" s="5">
        <v>288052</v>
      </c>
      <c r="DQ15" s="5">
        <v>289545</v>
      </c>
      <c r="DR15" s="5">
        <v>295002</v>
      </c>
      <c r="DS15" s="5">
        <v>295976</v>
      </c>
      <c r="DT15" s="5">
        <v>298538</v>
      </c>
      <c r="DU15" s="5">
        <v>297567</v>
      </c>
      <c r="DV15" s="5">
        <v>298904</v>
      </c>
      <c r="DW15" s="5">
        <v>301081</v>
      </c>
      <c r="DX15" s="5">
        <v>302934</v>
      </c>
      <c r="DY15" s="5">
        <v>304444</v>
      </c>
      <c r="DZ15" s="5">
        <v>308695</v>
      </c>
      <c r="EA15" s="5">
        <v>309585</v>
      </c>
      <c r="EB15" s="5">
        <v>312396</v>
      </c>
      <c r="EC15" s="5">
        <v>314574</v>
      </c>
      <c r="ED15" s="5">
        <v>315137</v>
      </c>
      <c r="EE15" s="5">
        <v>317057</v>
      </c>
      <c r="EF15" s="5">
        <v>320657</v>
      </c>
      <c r="EG15" s="5">
        <v>322465</v>
      </c>
      <c r="EH15" s="5">
        <v>322562</v>
      </c>
      <c r="EI15" s="5">
        <v>325138</v>
      </c>
      <c r="EJ15" s="5">
        <v>323889</v>
      </c>
      <c r="EK15" s="5">
        <v>327580</v>
      </c>
      <c r="EL15" s="5">
        <v>328682</v>
      </c>
      <c r="EM15" s="5">
        <v>339067</v>
      </c>
      <c r="EN15" s="5">
        <v>336009</v>
      </c>
      <c r="EO15" s="5">
        <v>340647</v>
      </c>
      <c r="EP15" s="5">
        <v>340314</v>
      </c>
      <c r="EQ15" s="5">
        <v>335815</v>
      </c>
      <c r="ER15" s="5">
        <v>339732</v>
      </c>
      <c r="ES15" s="5">
        <v>333684</v>
      </c>
      <c r="ET15" s="5">
        <v>340023</v>
      </c>
      <c r="EU15" s="5">
        <v>335761</v>
      </c>
      <c r="EV15" s="5">
        <v>344826</v>
      </c>
      <c r="EW15" s="5">
        <v>343613</v>
      </c>
      <c r="EX15" s="5">
        <v>346368</v>
      </c>
      <c r="EY15" s="5">
        <v>346769</v>
      </c>
      <c r="EZ15" s="5">
        <v>347421</v>
      </c>
      <c r="FA15" s="5">
        <v>346091</v>
      </c>
      <c r="FB15" s="5">
        <v>343460</v>
      </c>
      <c r="FC15" s="5">
        <v>334416</v>
      </c>
      <c r="FD15" s="5">
        <v>339976</v>
      </c>
      <c r="FE15" s="5">
        <v>339972</v>
      </c>
      <c r="FF15" s="5">
        <v>337625</v>
      </c>
      <c r="FG15" s="5">
        <v>344680</v>
      </c>
      <c r="FH15" s="5">
        <v>348062</v>
      </c>
      <c r="FI15" s="5">
        <v>346678</v>
      </c>
      <c r="FJ15" s="5">
        <v>345765</v>
      </c>
      <c r="FK15" s="5">
        <v>342890</v>
      </c>
      <c r="FL15" s="5">
        <v>350923</v>
      </c>
      <c r="FM15" s="5">
        <v>357263</v>
      </c>
      <c r="FN15" s="5">
        <v>360126</v>
      </c>
      <c r="FO15" s="5">
        <v>359009</v>
      </c>
      <c r="FP15" s="5">
        <v>359599</v>
      </c>
      <c r="FQ15" s="5">
        <v>359708</v>
      </c>
      <c r="FR15" s="5">
        <v>364730</v>
      </c>
      <c r="FS15" s="5">
        <v>372232</v>
      </c>
      <c r="FT15" s="5">
        <v>381179</v>
      </c>
      <c r="FU15" s="5">
        <v>388638</v>
      </c>
      <c r="FV15" s="5">
        <v>388470</v>
      </c>
      <c r="FW15" s="5">
        <v>386874</v>
      </c>
      <c r="FX15" s="5">
        <v>387633</v>
      </c>
      <c r="FY15" s="5">
        <v>384657</v>
      </c>
      <c r="FZ15" s="5">
        <v>381981</v>
      </c>
      <c r="GA15" s="5">
        <v>382290</v>
      </c>
      <c r="GB15" s="5">
        <v>390332</v>
      </c>
      <c r="GC15" s="5">
        <v>390954</v>
      </c>
      <c r="GD15" s="5">
        <v>391273</v>
      </c>
      <c r="GE15" s="5">
        <v>395975</v>
      </c>
      <c r="GF15" s="5">
        <v>394175</v>
      </c>
      <c r="GG15" s="5">
        <v>395431</v>
      </c>
      <c r="GH15" s="5">
        <v>400106</v>
      </c>
      <c r="GI15" s="5">
        <v>399632</v>
      </c>
      <c r="GJ15" s="5">
        <v>405211</v>
      </c>
      <c r="GK15" s="5">
        <v>405428</v>
      </c>
      <c r="GL15" s="5">
        <v>407970</v>
      </c>
      <c r="GM15" s="5">
        <v>402584</v>
      </c>
      <c r="GN15" s="5">
        <v>394596</v>
      </c>
      <c r="GO15" s="5">
        <v>406593</v>
      </c>
      <c r="GP15" s="5">
        <v>408367</v>
      </c>
      <c r="GQ15" s="5">
        <v>411074</v>
      </c>
      <c r="GR15" s="5">
        <v>413832</v>
      </c>
      <c r="GS15" s="5">
        <v>410138</v>
      </c>
      <c r="GT15" s="5">
        <v>402842</v>
      </c>
      <c r="GU15" s="5">
        <v>401738</v>
      </c>
      <c r="GV15" s="5">
        <v>398386</v>
      </c>
      <c r="GW15" s="5">
        <v>400405</v>
      </c>
      <c r="GX15" s="5">
        <v>408689</v>
      </c>
      <c r="GY15" s="5">
        <v>405797</v>
      </c>
      <c r="GZ15" s="5">
        <v>411416</v>
      </c>
      <c r="HA15" s="5">
        <v>411131</v>
      </c>
      <c r="HB15" s="5">
        <v>415199</v>
      </c>
      <c r="HC15" s="5">
        <v>420949</v>
      </c>
      <c r="HD15" s="5">
        <v>427972</v>
      </c>
      <c r="HE15" s="5">
        <v>428682</v>
      </c>
      <c r="HF15" s="6">
        <v>428919.5</v>
      </c>
      <c r="HG15" s="6">
        <v>429844.8</v>
      </c>
      <c r="HH15" s="6">
        <v>430314.8</v>
      </c>
      <c r="HI15" s="6">
        <v>431769</v>
      </c>
      <c r="HJ15" s="6">
        <v>433292.6</v>
      </c>
      <c r="HK15" s="6">
        <v>434701.4</v>
      </c>
      <c r="HL15" s="6">
        <v>435642.6</v>
      </c>
      <c r="HM15" s="6">
        <v>436718.3</v>
      </c>
      <c r="HN15" s="6">
        <v>437954.4</v>
      </c>
      <c r="HO15" s="6">
        <v>439537.2</v>
      </c>
      <c r="HP15" s="6">
        <v>441294.8</v>
      </c>
      <c r="HQ15" s="6">
        <v>443197.8</v>
      </c>
      <c r="HR15" s="6">
        <v>445153.3</v>
      </c>
      <c r="HS15" s="6">
        <v>446945.2</v>
      </c>
      <c r="HT15" s="6">
        <v>449312.2</v>
      </c>
      <c r="HU15" s="6">
        <v>451540.6</v>
      </c>
      <c r="HV15" s="6">
        <v>453602</v>
      </c>
      <c r="HW15" s="6">
        <v>455524.3</v>
      </c>
      <c r="HX15" s="6">
        <v>457505</v>
      </c>
      <c r="HY15" s="6">
        <v>459218.6</v>
      </c>
      <c r="HZ15" s="6">
        <v>460921.3</v>
      </c>
      <c r="IA15" s="6">
        <v>462705.1</v>
      </c>
      <c r="IB15" s="6">
        <v>464798.1</v>
      </c>
      <c r="IC15" s="6">
        <v>466561.4</v>
      </c>
      <c r="ID15" s="6">
        <v>468258.5</v>
      </c>
      <c r="IE15" s="6">
        <v>470196</v>
      </c>
      <c r="IF15" s="6">
        <v>472377.1</v>
      </c>
      <c r="IG15" s="6">
        <v>474314.4</v>
      </c>
      <c r="IH15" s="6">
        <v>476129</v>
      </c>
      <c r="II15" s="6">
        <v>477950.2</v>
      </c>
      <c r="IJ15" s="6">
        <v>480020.5</v>
      </c>
      <c r="IK15" s="6">
        <v>481815.8</v>
      </c>
      <c r="IL15" s="6">
        <v>483565.9</v>
      </c>
      <c r="IM15" s="6">
        <v>485432.6</v>
      </c>
      <c r="IN15" s="6">
        <v>487537.3</v>
      </c>
      <c r="IO15" s="6">
        <v>489354.9</v>
      </c>
      <c r="IP15" s="6">
        <v>491118.3</v>
      </c>
      <c r="IQ15" s="6">
        <v>492990.6</v>
      </c>
      <c r="IR15" s="6">
        <v>495056.4</v>
      </c>
      <c r="IS15" s="6">
        <v>496779</v>
      </c>
      <c r="IT15" s="6">
        <v>498469.9</v>
      </c>
      <c r="IU15" s="6">
        <v>500260.9</v>
      </c>
      <c r="IV15" s="6">
        <v>502321.5</v>
      </c>
      <c r="IW15" s="6">
        <v>504132.5</v>
      </c>
      <c r="IX15" s="6">
        <v>505952</v>
      </c>
      <c r="IY15" s="6">
        <v>507783.5</v>
      </c>
      <c r="IZ15" s="6">
        <v>509664.1</v>
      </c>
      <c r="JA15" s="6">
        <v>511552.2</v>
      </c>
      <c r="JB15" s="6">
        <v>513448</v>
      </c>
      <c r="JC15" s="6">
        <v>515350.7</v>
      </c>
      <c r="JD15" s="6">
        <v>517260.5</v>
      </c>
      <c r="JE15" s="6">
        <v>519178.4</v>
      </c>
      <c r="JF15" s="6">
        <v>521102.9</v>
      </c>
      <c r="JG15" s="6">
        <v>523035.6</v>
      </c>
      <c r="JH15" s="6">
        <v>525018.9</v>
      </c>
      <c r="JI15" s="6">
        <v>527010.30000000005</v>
      </c>
      <c r="JJ15" s="6">
        <v>529010.6</v>
      </c>
      <c r="JK15" s="6">
        <v>531019.30000000005</v>
      </c>
      <c r="JL15" s="6">
        <v>533036.6</v>
      </c>
      <c r="JM15" s="6">
        <v>535062.30000000005</v>
      </c>
      <c r="JN15" s="6">
        <v>537096.6</v>
      </c>
      <c r="JO15" s="6">
        <v>539140.4</v>
      </c>
      <c r="JP15" s="6">
        <v>541192.80000000005</v>
      </c>
      <c r="JQ15" s="6">
        <v>543253.19999999995</v>
      </c>
      <c r="JR15" s="6">
        <v>545321.4</v>
      </c>
      <c r="JS15" s="6">
        <v>547397.9</v>
      </c>
      <c r="JT15" s="6">
        <v>549416.4</v>
      </c>
      <c r="JU15" s="6">
        <v>551441.9</v>
      </c>
      <c r="JV15" s="6">
        <v>553474.1</v>
      </c>
      <c r="JW15" s="6">
        <v>555513.4</v>
      </c>
      <c r="JX15" s="6">
        <v>557559.80000000005</v>
      </c>
      <c r="JY15" s="6">
        <v>559612.80000000005</v>
      </c>
      <c r="JZ15" s="6">
        <v>561671.9</v>
      </c>
      <c r="KA15" s="6">
        <v>563738.9</v>
      </c>
      <c r="KB15" s="6">
        <v>565811.9</v>
      </c>
      <c r="KC15" s="6">
        <v>567892.30000000005</v>
      </c>
      <c r="KD15" s="6">
        <v>569978.4</v>
      </c>
      <c r="KE15" s="6">
        <v>572071.9</v>
      </c>
      <c r="KF15" s="6">
        <v>574171.30000000005</v>
      </c>
      <c r="KG15" s="6">
        <v>576277.19999999995</v>
      </c>
      <c r="KH15" s="6">
        <v>578389.9</v>
      </c>
      <c r="KI15" s="6">
        <v>580508.4</v>
      </c>
      <c r="KJ15" s="6">
        <v>582633.80000000005</v>
      </c>
      <c r="KK15" s="6">
        <v>584765.1</v>
      </c>
      <c r="KL15" s="6">
        <v>586903.80000000005</v>
      </c>
      <c r="KM15" s="6">
        <v>589047.9</v>
      </c>
      <c r="KN15" s="6">
        <v>591199.30000000005</v>
      </c>
      <c r="KO15" s="6">
        <v>593356.69999999995</v>
      </c>
      <c r="KP15" s="6">
        <v>595520.80000000005</v>
      </c>
      <c r="KQ15" s="6">
        <v>597691</v>
      </c>
      <c r="KR15" s="6">
        <v>599868.30000000005</v>
      </c>
      <c r="KS15" s="6">
        <v>602051.9</v>
      </c>
      <c r="KT15" s="6">
        <v>604241.69999999995</v>
      </c>
      <c r="KU15" s="6">
        <v>606438.80000000005</v>
      </c>
      <c r="KV15" s="6">
        <v>608642.30000000005</v>
      </c>
      <c r="KW15" s="6">
        <v>610852.1</v>
      </c>
      <c r="KX15" s="6">
        <v>613069.1</v>
      </c>
      <c r="KY15" s="6">
        <v>615292.69999999995</v>
      </c>
      <c r="KZ15" s="6">
        <v>617522.1</v>
      </c>
      <c r="LA15" s="6">
        <v>619759.1</v>
      </c>
      <c r="LB15" s="6">
        <v>622001.6</v>
      </c>
      <c r="LC15" s="6">
        <v>624251.5</v>
      </c>
      <c r="LD15" s="6">
        <v>626528.6</v>
      </c>
      <c r="LE15" s="6">
        <v>628812.30000000005</v>
      </c>
      <c r="LF15" s="6">
        <v>631101.6</v>
      </c>
      <c r="LG15" s="6">
        <v>633397.19999999995</v>
      </c>
      <c r="LH15" s="6">
        <v>635546.1</v>
      </c>
      <c r="LI15" s="6">
        <v>637699.19999999995</v>
      </c>
      <c r="LJ15" s="6">
        <v>639830.80000000005</v>
      </c>
      <c r="LK15" s="6">
        <v>641965.69999999995</v>
      </c>
      <c r="LL15" s="6">
        <v>644104.80000000005</v>
      </c>
      <c r="LM15" s="6">
        <v>646247.6</v>
      </c>
      <c r="LN15" s="6">
        <v>648348.30000000005</v>
      </c>
      <c r="LO15" s="6">
        <v>650452.30000000005</v>
      </c>
      <c r="LP15" s="6">
        <v>652558.4</v>
      </c>
      <c r="LQ15" s="6">
        <v>654668.1</v>
      </c>
      <c r="LR15" s="6">
        <v>656781.4</v>
      </c>
      <c r="LS15" s="6">
        <v>658897.4</v>
      </c>
      <c r="LT15" s="6">
        <v>661016.80000000005</v>
      </c>
      <c r="LU15" s="6">
        <v>663139.4</v>
      </c>
      <c r="LV15" s="6">
        <v>665242.4</v>
      </c>
      <c r="LW15" s="6">
        <v>667348.30000000005</v>
      </c>
      <c r="LX15" s="6">
        <v>669457.30000000005</v>
      </c>
      <c r="LY15" s="6">
        <v>671568.4</v>
      </c>
      <c r="LZ15" s="6">
        <v>673664.8</v>
      </c>
      <c r="MA15" s="6">
        <v>675763.5</v>
      </c>
      <c r="MB15" s="6">
        <v>677864.1</v>
      </c>
      <c r="MC15" s="6">
        <v>679967.3</v>
      </c>
      <c r="MD15" s="6">
        <v>682073.9</v>
      </c>
      <c r="ME15" s="6">
        <v>684182.8</v>
      </c>
      <c r="MF15" s="6">
        <v>686294.3</v>
      </c>
      <c r="MG15" s="6">
        <v>688408.3</v>
      </c>
      <c r="MH15" s="6">
        <v>690547.8</v>
      </c>
      <c r="MI15" s="6">
        <v>692690.4</v>
      </c>
      <c r="MJ15" s="6">
        <v>694835.5</v>
      </c>
      <c r="MK15" s="6">
        <v>696984.3</v>
      </c>
      <c r="ML15" s="6">
        <v>699128.6</v>
      </c>
      <c r="MM15" s="6">
        <v>701276.8</v>
      </c>
      <c r="MN15" s="6">
        <v>703427.5</v>
      </c>
      <c r="MO15" s="6">
        <v>705581.2</v>
      </c>
      <c r="MP15" s="6">
        <v>707762.2</v>
      </c>
      <c r="MQ15" s="6">
        <v>709946.4</v>
      </c>
      <c r="MR15" s="6">
        <v>712133.9</v>
      </c>
      <c r="MS15" s="6">
        <v>714324.7</v>
      </c>
      <c r="MT15" s="6">
        <v>716519.4</v>
      </c>
      <c r="MU15" s="2" t="s">
        <v>339</v>
      </c>
      <c r="MV15" s="2" t="s">
        <v>347</v>
      </c>
      <c r="MW15" s="4" t="s">
        <v>956</v>
      </c>
      <c r="MX15" s="2" t="s">
        <v>332</v>
      </c>
      <c r="MY15" s="2" t="s">
        <v>469</v>
      </c>
      <c r="MZ15" s="2" t="s">
        <v>955</v>
      </c>
      <c r="NA15" s="2" t="s">
        <v>332</v>
      </c>
      <c r="NB15" s="2" t="s">
        <v>407</v>
      </c>
      <c r="NC15" s="4" t="s">
        <v>957</v>
      </c>
      <c r="ND15" s="2" t="s">
        <v>337</v>
      </c>
      <c r="NE15" s="2" t="s">
        <v>408</v>
      </c>
      <c r="NF15" s="4" t="s">
        <v>970</v>
      </c>
    </row>
    <row r="16" spans="1:370" x14ac:dyDescent="0.35">
      <c r="A16" s="2" t="s">
        <v>330</v>
      </c>
      <c r="B16" s="4" t="s">
        <v>409</v>
      </c>
      <c r="C16" s="4" t="s">
        <v>969</v>
      </c>
      <c r="D16" s="2" t="s">
        <v>370</v>
      </c>
      <c r="E16" s="2" t="s">
        <v>371</v>
      </c>
      <c r="F16" s="2" t="s">
        <v>333</v>
      </c>
      <c r="G16" s="5">
        <v>1E-3</v>
      </c>
      <c r="H16" s="5">
        <v>1E-3</v>
      </c>
      <c r="I16" s="5">
        <v>1E-3</v>
      </c>
      <c r="J16" s="5">
        <v>1E-3</v>
      </c>
      <c r="K16" s="5">
        <v>1E-3</v>
      </c>
      <c r="L16" s="5">
        <v>1E-3</v>
      </c>
      <c r="M16" s="5">
        <v>1E-3</v>
      </c>
      <c r="N16" s="5">
        <v>1E-3</v>
      </c>
      <c r="O16" s="5">
        <v>1E-3</v>
      </c>
      <c r="P16" s="5">
        <v>1E-3</v>
      </c>
      <c r="Q16" s="5">
        <v>1E-3</v>
      </c>
      <c r="R16" s="5">
        <v>1E-3</v>
      </c>
      <c r="S16" s="5">
        <v>1E-3</v>
      </c>
      <c r="T16" s="5">
        <v>1E-3</v>
      </c>
      <c r="U16" s="5">
        <v>1E-3</v>
      </c>
      <c r="V16" s="5">
        <v>1E-3</v>
      </c>
      <c r="W16" s="5">
        <v>1E-3</v>
      </c>
      <c r="X16" s="5">
        <v>1E-3</v>
      </c>
      <c r="Y16" s="5">
        <v>1E-3</v>
      </c>
      <c r="Z16" s="5">
        <v>1E-3</v>
      </c>
      <c r="AA16" s="5">
        <v>1E-3</v>
      </c>
      <c r="AB16" s="5">
        <v>1E-3</v>
      </c>
      <c r="AC16" s="5">
        <v>1E-3</v>
      </c>
      <c r="AD16" s="5">
        <v>1E-3</v>
      </c>
      <c r="AE16" s="5">
        <v>1E-3</v>
      </c>
      <c r="AF16" s="5">
        <v>1E-3</v>
      </c>
      <c r="AG16" s="5">
        <v>1E-3</v>
      </c>
      <c r="AH16" s="5">
        <v>1E-3</v>
      </c>
      <c r="AI16" s="5">
        <v>1E-3</v>
      </c>
      <c r="AJ16" s="5">
        <v>1E-3</v>
      </c>
      <c r="AK16" s="5">
        <v>1E-3</v>
      </c>
      <c r="AL16" s="5">
        <v>1E-3</v>
      </c>
      <c r="AM16" s="5">
        <v>1E-3</v>
      </c>
      <c r="AN16" s="5">
        <v>1E-3</v>
      </c>
      <c r="AO16" s="5">
        <v>1E-3</v>
      </c>
      <c r="AP16" s="5">
        <v>1E-3</v>
      </c>
      <c r="AQ16" s="5">
        <v>1E-3</v>
      </c>
      <c r="AR16" s="5">
        <v>1E-3</v>
      </c>
      <c r="AS16" s="5">
        <v>1E-3</v>
      </c>
      <c r="AT16" s="5">
        <v>1E-3</v>
      </c>
      <c r="AU16" s="5">
        <v>1E-3</v>
      </c>
      <c r="AV16" s="5">
        <v>1E-3</v>
      </c>
      <c r="AW16" s="5">
        <v>1E-3</v>
      </c>
      <c r="AX16" s="5">
        <v>1E-3</v>
      </c>
      <c r="AY16" s="5">
        <v>1E-3</v>
      </c>
      <c r="AZ16" s="5">
        <v>1E-3</v>
      </c>
      <c r="BA16" s="5">
        <v>1E-3</v>
      </c>
      <c r="BB16" s="5">
        <v>1E-3</v>
      </c>
      <c r="BC16" s="5">
        <v>1E-3</v>
      </c>
      <c r="BD16" s="5">
        <v>1E-3</v>
      </c>
      <c r="BE16" s="5">
        <v>1E-3</v>
      </c>
      <c r="BF16" s="5">
        <v>1E-3</v>
      </c>
      <c r="BG16" s="5">
        <v>1E-3</v>
      </c>
      <c r="BH16" s="5">
        <v>1E-3</v>
      </c>
      <c r="BI16" s="5">
        <v>1E-3</v>
      </c>
      <c r="BJ16" s="5">
        <v>1E-3</v>
      </c>
      <c r="BK16" s="5">
        <v>1E-3</v>
      </c>
      <c r="BL16" s="5">
        <v>1E-3</v>
      </c>
      <c r="BM16" s="5">
        <v>1E-3</v>
      </c>
      <c r="BN16" s="5">
        <v>1E-3</v>
      </c>
      <c r="BO16" s="5">
        <v>1E-3</v>
      </c>
      <c r="BP16" s="5">
        <v>1E-3</v>
      </c>
      <c r="BQ16" s="5">
        <v>1E-3</v>
      </c>
      <c r="BR16" s="5">
        <v>1E-3</v>
      </c>
      <c r="BS16" s="5">
        <v>1E-3</v>
      </c>
      <c r="BT16" s="5">
        <v>1E-3</v>
      </c>
      <c r="BU16" s="5">
        <v>1E-3</v>
      </c>
      <c r="BV16" s="5">
        <v>1E-3</v>
      </c>
      <c r="BW16" s="5">
        <v>1E-3</v>
      </c>
      <c r="BX16" s="5">
        <v>1E-3</v>
      </c>
      <c r="BY16" s="5">
        <v>1E-3</v>
      </c>
      <c r="BZ16" s="5">
        <v>1E-3</v>
      </c>
      <c r="CA16" s="5">
        <v>1E-3</v>
      </c>
      <c r="CB16" s="5">
        <v>1E-3</v>
      </c>
      <c r="CC16" s="5">
        <v>1E-3</v>
      </c>
      <c r="CD16" s="5">
        <v>1E-3</v>
      </c>
      <c r="CE16" s="5">
        <v>1E-3</v>
      </c>
      <c r="CF16" s="5">
        <v>1E-3</v>
      </c>
      <c r="CG16" s="5">
        <v>1E-3</v>
      </c>
      <c r="CH16" s="5">
        <v>1E-3</v>
      </c>
      <c r="CI16" s="5">
        <v>1E-3</v>
      </c>
      <c r="CJ16" s="5">
        <v>1E-3</v>
      </c>
      <c r="CK16" s="5">
        <v>1E-3</v>
      </c>
      <c r="CL16" s="5">
        <v>1E-3</v>
      </c>
      <c r="CM16" s="5">
        <v>1E-3</v>
      </c>
      <c r="CN16" s="5">
        <v>1E-3</v>
      </c>
      <c r="CO16" s="5">
        <v>1E-3</v>
      </c>
      <c r="CP16" s="5">
        <v>425.2</v>
      </c>
      <c r="CQ16" s="5">
        <v>427.5</v>
      </c>
      <c r="CR16" s="5">
        <v>429.8</v>
      </c>
      <c r="CS16" s="5">
        <v>413.75</v>
      </c>
      <c r="CT16" s="5">
        <v>397.7</v>
      </c>
      <c r="CU16" s="5">
        <v>373.8</v>
      </c>
      <c r="CV16" s="5">
        <v>349.9</v>
      </c>
      <c r="CW16" s="5">
        <v>323.35000000000002</v>
      </c>
      <c r="CX16" s="5">
        <v>296.8</v>
      </c>
      <c r="CY16" s="5">
        <v>281.8</v>
      </c>
      <c r="CZ16" s="5">
        <v>266.8</v>
      </c>
      <c r="DA16" s="5">
        <v>260.35000000000002</v>
      </c>
      <c r="DB16" s="5">
        <v>253.9</v>
      </c>
      <c r="DC16" s="5">
        <v>257.25</v>
      </c>
      <c r="DD16" s="5">
        <v>260.60000000000002</v>
      </c>
      <c r="DE16" s="5">
        <v>260.8</v>
      </c>
      <c r="DF16" s="5">
        <v>261</v>
      </c>
      <c r="DG16" s="5">
        <v>246.7</v>
      </c>
      <c r="DH16" s="5">
        <v>232.4</v>
      </c>
      <c r="DI16" s="5">
        <v>220.4</v>
      </c>
      <c r="DJ16" s="5">
        <v>208.4</v>
      </c>
      <c r="DK16" s="5">
        <v>204.4</v>
      </c>
      <c r="DL16" s="5">
        <v>200.4</v>
      </c>
      <c r="DM16" s="5">
        <v>184</v>
      </c>
      <c r="DN16" s="5">
        <v>167.6</v>
      </c>
      <c r="DO16" s="5">
        <v>162.55000000000001</v>
      </c>
      <c r="DP16" s="5">
        <v>157.5</v>
      </c>
      <c r="DQ16" s="5">
        <v>148.85</v>
      </c>
      <c r="DR16" s="5">
        <v>140.19999999999999</v>
      </c>
      <c r="DS16" s="5">
        <v>129.94999999999999</v>
      </c>
      <c r="DT16" s="5">
        <v>119.7</v>
      </c>
      <c r="DU16" s="5">
        <v>111.45</v>
      </c>
      <c r="DV16" s="5">
        <v>103.2</v>
      </c>
      <c r="DW16" s="5">
        <v>103.55</v>
      </c>
      <c r="DX16" s="5">
        <v>103.9</v>
      </c>
      <c r="DY16" s="5">
        <v>98.85</v>
      </c>
      <c r="DZ16" s="5">
        <v>93.8</v>
      </c>
      <c r="EA16" s="5">
        <v>93.75</v>
      </c>
      <c r="EB16" s="5">
        <v>93.7</v>
      </c>
      <c r="EC16" s="5">
        <v>99.25</v>
      </c>
      <c r="ED16" s="5">
        <v>104.8</v>
      </c>
      <c r="EE16" s="5">
        <v>112.05</v>
      </c>
      <c r="EF16" s="5">
        <v>119.3</v>
      </c>
      <c r="EG16" s="5">
        <v>119.3</v>
      </c>
      <c r="EH16" s="5">
        <v>119.3</v>
      </c>
      <c r="EI16" s="5">
        <v>118.5</v>
      </c>
      <c r="EJ16" s="5">
        <v>117.7</v>
      </c>
      <c r="EK16" s="5">
        <v>115.35</v>
      </c>
      <c r="EL16" s="5">
        <v>113</v>
      </c>
      <c r="EM16" s="5">
        <v>117.1</v>
      </c>
      <c r="EN16" s="5">
        <v>121.2</v>
      </c>
      <c r="EO16" s="5">
        <v>125.35</v>
      </c>
      <c r="EP16" s="5">
        <v>129.5</v>
      </c>
      <c r="EQ16" s="5">
        <v>127</v>
      </c>
      <c r="ER16" s="5">
        <v>139.69999999999999</v>
      </c>
      <c r="ES16" s="5">
        <v>150.80000000000001</v>
      </c>
      <c r="ET16" s="5">
        <v>182.6</v>
      </c>
      <c r="EU16" s="5">
        <v>209.6</v>
      </c>
      <c r="EV16" s="5">
        <v>216.4</v>
      </c>
      <c r="EW16" s="5">
        <v>207.2</v>
      </c>
      <c r="EX16" s="5">
        <v>199.6</v>
      </c>
      <c r="EY16" s="5">
        <v>196.5</v>
      </c>
      <c r="EZ16" s="5">
        <v>185.5</v>
      </c>
      <c r="FA16" s="5">
        <v>179.8</v>
      </c>
      <c r="FB16" s="5">
        <v>175.8</v>
      </c>
      <c r="FC16" s="5">
        <v>171.9</v>
      </c>
      <c r="FD16" s="5">
        <v>169.2</v>
      </c>
      <c r="FE16" s="5">
        <v>165.3</v>
      </c>
      <c r="FF16" s="5">
        <v>161.4</v>
      </c>
      <c r="FG16" s="5">
        <v>159.1</v>
      </c>
      <c r="FH16" s="5">
        <v>158.69999999999999</v>
      </c>
      <c r="FI16" s="5">
        <v>159.1</v>
      </c>
      <c r="FJ16" s="5">
        <v>157.9</v>
      </c>
      <c r="FK16" s="5">
        <v>159.6</v>
      </c>
      <c r="FL16" s="5">
        <v>154.9</v>
      </c>
      <c r="FM16" s="5">
        <v>149.4</v>
      </c>
      <c r="FN16" s="5">
        <v>144.6</v>
      </c>
      <c r="FO16" s="5">
        <v>138.19999999999999</v>
      </c>
      <c r="FP16" s="5">
        <v>129.16999999999999</v>
      </c>
      <c r="FQ16" s="5">
        <v>122.11</v>
      </c>
      <c r="FR16" s="5">
        <v>114.41</v>
      </c>
      <c r="FS16" s="5">
        <v>111.19</v>
      </c>
      <c r="FT16" s="5">
        <v>106.73</v>
      </c>
      <c r="FU16" s="5">
        <v>104.97</v>
      </c>
      <c r="FV16" s="5">
        <v>101.54</v>
      </c>
      <c r="FW16" s="5">
        <v>95.59</v>
      </c>
      <c r="FX16" s="5">
        <v>93.14</v>
      </c>
      <c r="FY16" s="5">
        <v>92.89</v>
      </c>
      <c r="FZ16" s="5">
        <v>93.48</v>
      </c>
      <c r="GA16" s="5">
        <v>90.74</v>
      </c>
      <c r="GB16" s="5">
        <v>88.26</v>
      </c>
      <c r="GC16" s="5">
        <v>86.89</v>
      </c>
      <c r="GD16" s="5">
        <v>85.96</v>
      </c>
      <c r="GE16" s="5">
        <v>84.17</v>
      </c>
      <c r="GF16" s="5">
        <v>82.68</v>
      </c>
      <c r="GG16" s="5">
        <v>83.59</v>
      </c>
      <c r="GH16" s="5">
        <v>89.92</v>
      </c>
      <c r="GI16" s="5">
        <v>86.47</v>
      </c>
      <c r="GJ16" s="5">
        <v>85.89</v>
      </c>
      <c r="GK16" s="5">
        <v>81.400000000000006</v>
      </c>
      <c r="GL16" s="5">
        <v>80.59</v>
      </c>
      <c r="GM16" s="5">
        <v>82.29</v>
      </c>
      <c r="GN16" s="5">
        <v>85.51</v>
      </c>
      <c r="GO16" s="5">
        <v>86.12</v>
      </c>
      <c r="GP16" s="5">
        <v>89.31</v>
      </c>
      <c r="GQ16" s="5">
        <v>90.19</v>
      </c>
      <c r="GR16" s="5">
        <v>88.64</v>
      </c>
      <c r="GS16" s="5">
        <v>86.24</v>
      </c>
      <c r="GT16" s="5">
        <v>85.65</v>
      </c>
      <c r="GU16" s="5">
        <v>81.569999999999993</v>
      </c>
      <c r="GV16" s="5">
        <v>80.64</v>
      </c>
      <c r="GW16" s="5">
        <v>80.180000000000007</v>
      </c>
      <c r="GX16" s="5">
        <v>81.239999999999995</v>
      </c>
      <c r="GY16" s="5">
        <v>83.64</v>
      </c>
      <c r="GZ16" s="5">
        <v>90.84</v>
      </c>
      <c r="HA16" s="5">
        <v>97.93</v>
      </c>
      <c r="HB16" s="5">
        <v>107.26</v>
      </c>
      <c r="HC16" s="5">
        <v>109.92</v>
      </c>
      <c r="HD16" s="5">
        <v>109.66</v>
      </c>
      <c r="HE16" s="5">
        <v>106.63</v>
      </c>
      <c r="HF16" s="6">
        <v>107.72450000000001</v>
      </c>
      <c r="HG16" s="6">
        <v>108.3954</v>
      </c>
      <c r="HH16" s="6">
        <v>107.0269</v>
      </c>
      <c r="HI16" s="6">
        <v>105.8471</v>
      </c>
      <c r="HJ16" s="6">
        <v>104.2719</v>
      </c>
      <c r="HK16" s="6">
        <v>102.8139</v>
      </c>
      <c r="HL16" s="6">
        <v>101.4599</v>
      </c>
      <c r="HM16" s="6">
        <v>100.1126</v>
      </c>
      <c r="HN16" s="6">
        <v>99.18468</v>
      </c>
      <c r="HO16" s="6">
        <v>98.349459999999993</v>
      </c>
      <c r="HP16" s="6">
        <v>97.519739999999999</v>
      </c>
      <c r="HQ16" s="6">
        <v>96.408169999999998</v>
      </c>
      <c r="HR16" s="6">
        <v>95.063360000000003</v>
      </c>
      <c r="HS16" s="6">
        <v>93.362340000000003</v>
      </c>
      <c r="HT16" s="6">
        <v>92.114620000000002</v>
      </c>
      <c r="HU16" s="6">
        <v>90.953410000000005</v>
      </c>
      <c r="HV16" s="6">
        <v>89.619460000000004</v>
      </c>
      <c r="HW16" s="6">
        <v>88.584069999999997</v>
      </c>
      <c r="HX16" s="6">
        <v>87.869860000000003</v>
      </c>
      <c r="HY16" s="6">
        <v>87.363860000000003</v>
      </c>
      <c r="HZ16" s="6">
        <v>86.946780000000004</v>
      </c>
      <c r="IA16" s="6">
        <v>86.583519999999993</v>
      </c>
      <c r="IB16" s="6">
        <v>86.250470000000007</v>
      </c>
      <c r="IC16" s="6">
        <v>85.928640000000001</v>
      </c>
      <c r="ID16" s="6">
        <v>85.595140000000001</v>
      </c>
      <c r="IE16" s="6">
        <v>85.334389999999999</v>
      </c>
      <c r="IF16" s="6">
        <v>85.261390000000006</v>
      </c>
      <c r="IG16" s="6">
        <v>85.201300000000003</v>
      </c>
      <c r="IH16" s="6">
        <v>85.136099999999999</v>
      </c>
      <c r="II16" s="6">
        <v>85.083749999999995</v>
      </c>
      <c r="IJ16" s="6">
        <v>85.080569999999994</v>
      </c>
      <c r="IK16" s="6">
        <v>85.095659999999995</v>
      </c>
      <c r="IL16" s="6">
        <v>85.100539999999995</v>
      </c>
      <c r="IM16" s="6">
        <v>85.112459999999999</v>
      </c>
      <c r="IN16" s="6">
        <v>85.153989999999993</v>
      </c>
      <c r="IO16" s="6">
        <v>85.198409999999996</v>
      </c>
      <c r="IP16" s="6">
        <v>85.230509999999995</v>
      </c>
      <c r="IQ16" s="6">
        <v>85.268230000000003</v>
      </c>
      <c r="IR16" s="6">
        <v>85.332769999999996</v>
      </c>
      <c r="IS16" s="6">
        <v>85.393969999999996</v>
      </c>
      <c r="IT16" s="6">
        <v>85.439319999999995</v>
      </c>
      <c r="IU16" s="6">
        <v>85.494</v>
      </c>
      <c r="IV16" s="6">
        <v>85.584199999999996</v>
      </c>
      <c r="IW16" s="6">
        <v>85.685519999999997</v>
      </c>
      <c r="IX16" s="6">
        <v>85.783680000000004</v>
      </c>
      <c r="IY16" s="6">
        <v>85.892330000000001</v>
      </c>
      <c r="IZ16" s="6">
        <v>86.021510000000006</v>
      </c>
      <c r="JA16" s="6">
        <v>86.149860000000004</v>
      </c>
      <c r="JB16" s="6">
        <v>86.287790000000001</v>
      </c>
      <c r="JC16" s="6">
        <v>86.432460000000006</v>
      </c>
      <c r="JD16" s="6">
        <v>86.59357</v>
      </c>
      <c r="JE16" s="6">
        <v>86.748679999999993</v>
      </c>
      <c r="JF16" s="6">
        <v>86.911169999999998</v>
      </c>
      <c r="JG16" s="6">
        <v>87.078410000000005</v>
      </c>
      <c r="JH16" s="6">
        <v>87.261619999999994</v>
      </c>
      <c r="JI16" s="6">
        <v>87.439660000000003</v>
      </c>
      <c r="JJ16" s="6">
        <v>87.623959999999997</v>
      </c>
      <c r="JK16" s="6">
        <v>87.811769999999996</v>
      </c>
      <c r="JL16" s="6">
        <v>88.012140000000002</v>
      </c>
      <c r="JM16" s="6">
        <v>88.204210000000003</v>
      </c>
      <c r="JN16" s="6">
        <v>88.401629999999997</v>
      </c>
      <c r="JO16" s="6">
        <v>88.601169999999996</v>
      </c>
      <c r="JP16" s="6">
        <v>88.813019999999995</v>
      </c>
      <c r="JQ16" s="6">
        <v>89.015169999999998</v>
      </c>
      <c r="JR16" s="6">
        <v>89.222629999999995</v>
      </c>
      <c r="JS16" s="6">
        <v>89.430930000000004</v>
      </c>
      <c r="JT16" s="6">
        <v>89.649299999999997</v>
      </c>
      <c r="JU16" s="6">
        <v>89.854039999999998</v>
      </c>
      <c r="JV16" s="6">
        <v>90.063029999999998</v>
      </c>
      <c r="JW16" s="6">
        <v>90.272630000000007</v>
      </c>
      <c r="JX16" s="6">
        <v>90.494200000000006</v>
      </c>
      <c r="JY16" s="6">
        <v>90.705010000000001</v>
      </c>
      <c r="JZ16" s="6">
        <v>90.919839999999994</v>
      </c>
      <c r="KA16" s="6">
        <v>91.135080000000002</v>
      </c>
      <c r="KB16" s="6">
        <v>91.361729999999994</v>
      </c>
      <c r="KC16" s="6">
        <v>91.577399999999997</v>
      </c>
      <c r="KD16" s="6">
        <v>91.796449999999993</v>
      </c>
      <c r="KE16" s="6">
        <v>92.016239999999996</v>
      </c>
      <c r="KF16" s="6">
        <v>92.246870000000001</v>
      </c>
      <c r="KG16" s="6">
        <v>92.466309999999993</v>
      </c>
      <c r="KH16" s="6">
        <v>92.689409999999995</v>
      </c>
      <c r="KI16" s="6">
        <v>92.912180000000006</v>
      </c>
      <c r="KJ16" s="6">
        <v>93.145769999999999</v>
      </c>
      <c r="KK16" s="6">
        <v>93.368350000000007</v>
      </c>
      <c r="KL16" s="6">
        <v>93.593990000000005</v>
      </c>
      <c r="KM16" s="6">
        <v>93.819370000000006</v>
      </c>
      <c r="KN16" s="6">
        <v>94.055639999999997</v>
      </c>
      <c r="KO16" s="6">
        <v>94.280330000000006</v>
      </c>
      <c r="KP16" s="6">
        <v>94.508219999999994</v>
      </c>
      <c r="KQ16" s="6">
        <v>94.735810000000001</v>
      </c>
      <c r="KR16" s="6">
        <v>94.974090000000004</v>
      </c>
      <c r="KS16" s="6">
        <v>95.200239999999994</v>
      </c>
      <c r="KT16" s="6">
        <v>95.429860000000005</v>
      </c>
      <c r="KU16" s="6">
        <v>95.658749999999998</v>
      </c>
      <c r="KV16" s="6">
        <v>95.898650000000004</v>
      </c>
      <c r="KW16" s="6">
        <v>96.126429999999999</v>
      </c>
      <c r="KX16" s="6">
        <v>96.357669999999999</v>
      </c>
      <c r="KY16" s="6">
        <v>96.587410000000006</v>
      </c>
      <c r="KZ16" s="6">
        <v>96.828389999999999</v>
      </c>
      <c r="LA16" s="6">
        <v>97.057450000000003</v>
      </c>
      <c r="LB16" s="6">
        <v>97.289119999999997</v>
      </c>
      <c r="LC16" s="6">
        <v>97.519909999999996</v>
      </c>
      <c r="LD16" s="6">
        <v>97.762060000000005</v>
      </c>
      <c r="LE16" s="6">
        <v>97.993189999999998</v>
      </c>
      <c r="LF16" s="6">
        <v>98.227599999999995</v>
      </c>
      <c r="LG16" s="6">
        <v>98.434910000000002</v>
      </c>
      <c r="LH16" s="6">
        <v>98.658760000000001</v>
      </c>
      <c r="LI16" s="6">
        <v>98.858289999999997</v>
      </c>
      <c r="LJ16" s="6">
        <v>99.07996</v>
      </c>
      <c r="LK16" s="6">
        <v>99.273089999999996</v>
      </c>
      <c r="LL16" s="6">
        <v>99.486369999999994</v>
      </c>
      <c r="LM16" s="6">
        <v>99.685389999999998</v>
      </c>
      <c r="LN16" s="6">
        <v>99.905349999999999</v>
      </c>
      <c r="LO16" s="6">
        <v>100.0949</v>
      </c>
      <c r="LP16" s="6">
        <v>100.3061</v>
      </c>
      <c r="LQ16" s="6">
        <v>100.50190000000001</v>
      </c>
      <c r="LR16" s="6">
        <v>100.72020000000001</v>
      </c>
      <c r="LS16" s="6">
        <v>100.9109</v>
      </c>
      <c r="LT16" s="6">
        <v>101.12269999999999</v>
      </c>
      <c r="LU16" s="6">
        <v>101.3192</v>
      </c>
      <c r="LV16" s="6">
        <v>101.5378</v>
      </c>
      <c r="LW16" s="6">
        <v>101.7278</v>
      </c>
      <c r="LX16" s="6">
        <v>101.93810000000001</v>
      </c>
      <c r="LY16" s="6">
        <v>102.13339999999999</v>
      </c>
      <c r="LZ16" s="6">
        <v>102.3509</v>
      </c>
      <c r="MA16" s="6">
        <v>102.5393</v>
      </c>
      <c r="MB16" s="6">
        <v>102.749</v>
      </c>
      <c r="MC16" s="6">
        <v>102.9431</v>
      </c>
      <c r="MD16" s="6">
        <v>103.1597</v>
      </c>
      <c r="ME16" s="6">
        <v>103.349</v>
      </c>
      <c r="MF16" s="6">
        <v>103.55889999999999</v>
      </c>
      <c r="MG16" s="6">
        <v>103.75320000000001</v>
      </c>
      <c r="MH16" s="6">
        <v>103.9709</v>
      </c>
      <c r="MI16" s="6">
        <v>104.1619</v>
      </c>
      <c r="MJ16" s="6">
        <v>104.3736</v>
      </c>
      <c r="MK16" s="6">
        <v>104.5699</v>
      </c>
      <c r="ML16" s="6">
        <v>104.788</v>
      </c>
      <c r="MM16" s="6">
        <v>104.9782</v>
      </c>
      <c r="MN16" s="6">
        <v>105.18899999999999</v>
      </c>
      <c r="MO16" s="6">
        <v>105.3847</v>
      </c>
      <c r="MP16" s="6">
        <v>105.6035</v>
      </c>
      <c r="MQ16" s="6">
        <v>105.7953</v>
      </c>
      <c r="MR16" s="6">
        <v>106.0076</v>
      </c>
      <c r="MS16" s="6">
        <v>106.2041</v>
      </c>
      <c r="MT16" s="6">
        <v>106.4234</v>
      </c>
      <c r="MU16" s="2" t="s">
        <v>410</v>
      </c>
      <c r="MV16" s="2" t="s">
        <v>334</v>
      </c>
      <c r="MW16" s="2" t="s">
        <v>332</v>
      </c>
      <c r="MX16" s="2" t="s">
        <v>332</v>
      </c>
      <c r="MY16" s="2" t="s">
        <v>469</v>
      </c>
      <c r="MZ16" s="2" t="s">
        <v>955</v>
      </c>
      <c r="NA16" s="2" t="s">
        <v>332</v>
      </c>
      <c r="NB16" s="4" t="s">
        <v>411</v>
      </c>
      <c r="NC16" s="4" t="s">
        <v>412</v>
      </c>
      <c r="ND16" s="2" t="s">
        <v>337</v>
      </c>
      <c r="NE16" s="2" t="s">
        <v>413</v>
      </c>
      <c r="NF16" s="4" t="s">
        <v>970</v>
      </c>
    </row>
    <row r="17" spans="1:370" x14ac:dyDescent="0.35">
      <c r="A17" s="2" t="s">
        <v>330</v>
      </c>
      <c r="B17" s="2" t="s">
        <v>414</v>
      </c>
      <c r="C17" s="4" t="s">
        <v>969</v>
      </c>
      <c r="D17" s="2" t="s">
        <v>370</v>
      </c>
      <c r="E17" s="2" t="s">
        <v>371</v>
      </c>
      <c r="F17" s="2" t="s">
        <v>333</v>
      </c>
      <c r="G17" s="5">
        <v>4793</v>
      </c>
      <c r="H17" s="5">
        <v>4816</v>
      </c>
      <c r="I17" s="5">
        <v>4839</v>
      </c>
      <c r="J17" s="5">
        <v>4862</v>
      </c>
      <c r="K17" s="5">
        <v>4874</v>
      </c>
      <c r="L17" s="5">
        <v>4886</v>
      </c>
      <c r="M17" s="5">
        <v>4898</v>
      </c>
      <c r="N17" s="5">
        <v>4910</v>
      </c>
      <c r="O17" s="5">
        <v>4951.5</v>
      </c>
      <c r="P17" s="5">
        <v>4993</v>
      </c>
      <c r="Q17" s="5">
        <v>5034.5</v>
      </c>
      <c r="R17" s="5">
        <v>5076</v>
      </c>
      <c r="S17" s="5">
        <v>5137.5</v>
      </c>
      <c r="T17" s="5">
        <v>5199</v>
      </c>
      <c r="U17" s="5">
        <v>5260.5</v>
      </c>
      <c r="V17" s="5">
        <v>5322</v>
      </c>
      <c r="W17" s="5">
        <v>5387</v>
      </c>
      <c r="X17" s="5">
        <v>5452</v>
      </c>
      <c r="Y17" s="5">
        <v>5517</v>
      </c>
      <c r="Z17" s="5">
        <v>5582</v>
      </c>
      <c r="AA17" s="5">
        <v>5660.5</v>
      </c>
      <c r="AB17" s="5">
        <v>5739</v>
      </c>
      <c r="AC17" s="5">
        <v>5817.5</v>
      </c>
      <c r="AD17" s="5">
        <v>5896</v>
      </c>
      <c r="AE17" s="5">
        <v>5936.5</v>
      </c>
      <c r="AF17" s="5">
        <v>5977</v>
      </c>
      <c r="AG17" s="5">
        <v>6017.5</v>
      </c>
      <c r="AH17" s="5">
        <v>6058</v>
      </c>
      <c r="AI17" s="5">
        <v>6096</v>
      </c>
      <c r="AJ17" s="5">
        <v>6134</v>
      </c>
      <c r="AK17" s="5">
        <v>6172</v>
      </c>
      <c r="AL17" s="5">
        <v>6210</v>
      </c>
      <c r="AM17" s="5">
        <v>6241.5</v>
      </c>
      <c r="AN17" s="5">
        <v>6273</v>
      </c>
      <c r="AO17" s="5">
        <v>6304.5</v>
      </c>
      <c r="AP17" s="5">
        <v>6336</v>
      </c>
      <c r="AQ17" s="5">
        <v>6373</v>
      </c>
      <c r="AR17" s="5">
        <v>6410</v>
      </c>
      <c r="AS17" s="5">
        <v>6464</v>
      </c>
      <c r="AT17" s="5">
        <v>6518</v>
      </c>
      <c r="AU17" s="5">
        <v>6565.5</v>
      </c>
      <c r="AV17" s="5">
        <v>6613</v>
      </c>
      <c r="AW17" s="5">
        <v>6729.5</v>
      </c>
      <c r="AX17" s="5">
        <v>6846</v>
      </c>
      <c r="AY17" s="5">
        <v>6950</v>
      </c>
      <c r="AZ17" s="5">
        <v>7054</v>
      </c>
      <c r="BA17" s="5">
        <v>7183.5</v>
      </c>
      <c r="BB17" s="5">
        <v>7313</v>
      </c>
      <c r="BC17" s="5">
        <v>7413</v>
      </c>
      <c r="BD17" s="5">
        <v>7513</v>
      </c>
      <c r="BE17" s="5">
        <v>7615</v>
      </c>
      <c r="BF17" s="5">
        <v>7717</v>
      </c>
      <c r="BG17" s="5">
        <v>7830.5</v>
      </c>
      <c r="BH17" s="5">
        <v>7944</v>
      </c>
      <c r="BI17" s="5">
        <v>8041</v>
      </c>
      <c r="BJ17" s="5">
        <v>8138</v>
      </c>
      <c r="BK17" s="5">
        <v>8197.5</v>
      </c>
      <c r="BL17" s="5">
        <v>8257</v>
      </c>
      <c r="BM17" s="5">
        <v>8270</v>
      </c>
      <c r="BN17" s="5">
        <v>8283</v>
      </c>
      <c r="BO17" s="5">
        <v>8330.5</v>
      </c>
      <c r="BP17" s="5">
        <v>8378</v>
      </c>
      <c r="BQ17" s="5">
        <v>8471</v>
      </c>
      <c r="BR17" s="5">
        <v>8564</v>
      </c>
      <c r="BS17" s="5">
        <v>8698</v>
      </c>
      <c r="BT17" s="5">
        <v>8832</v>
      </c>
      <c r="BU17" s="5">
        <v>8978.5</v>
      </c>
      <c r="BV17" s="5">
        <v>9125</v>
      </c>
      <c r="BW17" s="5">
        <v>9201.5</v>
      </c>
      <c r="BX17" s="5">
        <v>9278</v>
      </c>
      <c r="BY17" s="5">
        <v>9346.5</v>
      </c>
      <c r="BZ17" s="5">
        <v>9415</v>
      </c>
      <c r="CA17" s="5">
        <v>9521.5</v>
      </c>
      <c r="CB17" s="5">
        <v>9628</v>
      </c>
      <c r="CC17" s="5">
        <v>9721.5</v>
      </c>
      <c r="CD17" s="5">
        <v>9815</v>
      </c>
      <c r="CE17" s="5">
        <v>9827.5</v>
      </c>
      <c r="CF17" s="5">
        <v>9840</v>
      </c>
      <c r="CG17" s="5">
        <v>9881</v>
      </c>
      <c r="CH17" s="5">
        <v>9922</v>
      </c>
      <c r="CI17" s="5">
        <v>9960</v>
      </c>
      <c r="CJ17" s="5">
        <v>9998</v>
      </c>
      <c r="CK17" s="5">
        <v>10067.5</v>
      </c>
      <c r="CL17" s="5">
        <v>10137</v>
      </c>
      <c r="CM17" s="5">
        <v>10256</v>
      </c>
      <c r="CN17" s="5">
        <v>10375</v>
      </c>
      <c r="CO17" s="5">
        <v>10392.5</v>
      </c>
      <c r="CP17" s="5">
        <v>10410</v>
      </c>
      <c r="CQ17" s="5">
        <v>10426.5</v>
      </c>
      <c r="CR17" s="5">
        <v>10443</v>
      </c>
      <c r="CS17" s="5">
        <v>10482</v>
      </c>
      <c r="CT17" s="5">
        <v>10521</v>
      </c>
      <c r="CU17" s="5">
        <v>10556</v>
      </c>
      <c r="CV17" s="5">
        <v>10591</v>
      </c>
      <c r="CW17" s="5">
        <v>10614</v>
      </c>
      <c r="CX17" s="5">
        <v>10637</v>
      </c>
      <c r="CY17" s="5">
        <v>10677.5</v>
      </c>
      <c r="CZ17" s="5">
        <v>10718</v>
      </c>
      <c r="DA17" s="5">
        <v>10728</v>
      </c>
      <c r="DB17" s="5">
        <v>10738</v>
      </c>
      <c r="DC17" s="5">
        <v>10762.5</v>
      </c>
      <c r="DD17" s="5">
        <v>10787</v>
      </c>
      <c r="DE17" s="5">
        <v>10804</v>
      </c>
      <c r="DF17" s="5">
        <v>10821</v>
      </c>
      <c r="DG17" s="5">
        <v>10861</v>
      </c>
      <c r="DH17" s="5">
        <v>10901</v>
      </c>
      <c r="DI17" s="5">
        <v>10941.5</v>
      </c>
      <c r="DJ17" s="5">
        <v>10982</v>
      </c>
      <c r="DK17" s="5">
        <v>11065</v>
      </c>
      <c r="DL17" s="5">
        <v>11148</v>
      </c>
      <c r="DM17" s="5">
        <v>11160.5</v>
      </c>
      <c r="DN17" s="5">
        <v>11173</v>
      </c>
      <c r="DO17" s="5">
        <v>11186</v>
      </c>
      <c r="DP17" s="5">
        <v>11199</v>
      </c>
      <c r="DQ17" s="5">
        <v>11223</v>
      </c>
      <c r="DR17" s="5">
        <v>11247</v>
      </c>
      <c r="DS17" s="5">
        <v>11258.5</v>
      </c>
      <c r="DT17" s="5">
        <v>11270</v>
      </c>
      <c r="DU17" s="5">
        <v>11317</v>
      </c>
      <c r="DV17" s="5">
        <v>11364</v>
      </c>
      <c r="DW17" s="5">
        <v>11391</v>
      </c>
      <c r="DX17" s="5">
        <v>11418</v>
      </c>
      <c r="DY17" s="5">
        <v>11433</v>
      </c>
      <c r="DZ17" s="5">
        <v>11448</v>
      </c>
      <c r="EA17" s="5">
        <v>11488.5</v>
      </c>
      <c r="EB17" s="5">
        <v>11529</v>
      </c>
      <c r="EC17" s="5">
        <v>11520</v>
      </c>
      <c r="ED17" s="5">
        <v>11511</v>
      </c>
      <c r="EE17" s="5">
        <v>11529</v>
      </c>
      <c r="EF17" s="5">
        <v>11547</v>
      </c>
      <c r="EG17" s="5">
        <v>11575.5</v>
      </c>
      <c r="EH17" s="5">
        <v>11604</v>
      </c>
      <c r="EI17" s="5">
        <v>11637.5</v>
      </c>
      <c r="EJ17" s="5">
        <v>11671</v>
      </c>
      <c r="EK17" s="5">
        <v>11706.5</v>
      </c>
      <c r="EL17" s="5">
        <v>11742</v>
      </c>
      <c r="EM17" s="5">
        <v>11789</v>
      </c>
      <c r="EN17" s="5">
        <v>11836</v>
      </c>
      <c r="EO17" s="5">
        <v>11829</v>
      </c>
      <c r="EP17" s="5">
        <v>11822</v>
      </c>
      <c r="EQ17" s="5">
        <v>11769</v>
      </c>
      <c r="ER17" s="5">
        <v>11737</v>
      </c>
      <c r="ES17" s="5">
        <v>11692</v>
      </c>
      <c r="ET17" s="5">
        <v>11667</v>
      </c>
      <c r="EU17" s="5">
        <v>11553</v>
      </c>
      <c r="EV17" s="5">
        <v>11539</v>
      </c>
      <c r="EW17" s="5">
        <v>11525</v>
      </c>
      <c r="EX17" s="5">
        <v>11504</v>
      </c>
      <c r="EY17" s="5">
        <v>11493</v>
      </c>
      <c r="EZ17" s="5">
        <v>11491</v>
      </c>
      <c r="FA17" s="5">
        <v>11480</v>
      </c>
      <c r="FB17" s="5">
        <v>11478</v>
      </c>
      <c r="FC17" s="5">
        <v>11454</v>
      </c>
      <c r="FD17" s="5">
        <v>11437</v>
      </c>
      <c r="FE17" s="5">
        <v>11413</v>
      </c>
      <c r="FF17" s="5">
        <v>11384</v>
      </c>
      <c r="FG17" s="5">
        <v>11383</v>
      </c>
      <c r="FH17" s="5">
        <v>11364</v>
      </c>
      <c r="FI17" s="5">
        <v>11331</v>
      </c>
      <c r="FJ17" s="5">
        <v>11284</v>
      </c>
      <c r="FK17" s="5">
        <v>11254</v>
      </c>
      <c r="FL17" s="5">
        <v>11234</v>
      </c>
      <c r="FM17" s="5">
        <v>11208</v>
      </c>
      <c r="FN17" s="5">
        <v>11186</v>
      </c>
      <c r="FO17" s="5">
        <v>11167</v>
      </c>
      <c r="FP17" s="5">
        <v>11219</v>
      </c>
      <c r="FQ17" s="5">
        <v>11193</v>
      </c>
      <c r="FR17" s="5">
        <v>11146</v>
      </c>
      <c r="FS17" s="5">
        <v>11118</v>
      </c>
      <c r="FT17" s="5">
        <v>11110</v>
      </c>
      <c r="FU17" s="5">
        <v>11110</v>
      </c>
      <c r="FV17" s="5">
        <v>11110</v>
      </c>
      <c r="FW17" s="5">
        <v>11120</v>
      </c>
      <c r="FX17" s="5">
        <v>11080</v>
      </c>
      <c r="FY17" s="5">
        <v>11080</v>
      </c>
      <c r="FZ17" s="5">
        <v>11070</v>
      </c>
      <c r="GA17" s="5">
        <v>11070</v>
      </c>
      <c r="GB17" s="5">
        <v>11030</v>
      </c>
      <c r="GC17" s="5">
        <v>11040</v>
      </c>
      <c r="GD17" s="5">
        <v>11000</v>
      </c>
      <c r="GE17" s="5">
        <v>10970</v>
      </c>
      <c r="GF17" s="5">
        <v>10970</v>
      </c>
      <c r="GG17" s="5">
        <v>10960</v>
      </c>
      <c r="GH17" s="5">
        <v>10930</v>
      </c>
      <c r="GI17" s="5">
        <v>10930</v>
      </c>
      <c r="GJ17" s="5">
        <v>10940</v>
      </c>
      <c r="GK17" s="5">
        <v>10920</v>
      </c>
      <c r="GL17" s="5">
        <v>10960</v>
      </c>
      <c r="GM17" s="5">
        <v>10960</v>
      </c>
      <c r="GN17" s="5">
        <v>10930</v>
      </c>
      <c r="GO17" s="5">
        <v>10930</v>
      </c>
      <c r="GP17" s="5">
        <v>10960</v>
      </c>
      <c r="GQ17" s="5">
        <v>10980</v>
      </c>
      <c r="GR17" s="5">
        <v>11010</v>
      </c>
      <c r="GS17" s="5">
        <v>11010</v>
      </c>
      <c r="GT17" s="5">
        <v>10990</v>
      </c>
      <c r="GU17" s="5">
        <v>10980</v>
      </c>
      <c r="GV17" s="5">
        <v>10970</v>
      </c>
      <c r="GW17" s="5">
        <v>10970</v>
      </c>
      <c r="GX17" s="5">
        <v>10940</v>
      </c>
      <c r="GY17" s="5">
        <v>10880</v>
      </c>
      <c r="GZ17" s="5">
        <v>10830</v>
      </c>
      <c r="HA17" s="5">
        <v>10770</v>
      </c>
      <c r="HB17" s="5">
        <v>10750</v>
      </c>
      <c r="HC17" s="6">
        <v>10760.9</v>
      </c>
      <c r="HD17" s="6">
        <v>10775.1</v>
      </c>
      <c r="HE17" s="6">
        <v>10784.26</v>
      </c>
      <c r="HF17" s="6">
        <v>10794.06</v>
      </c>
      <c r="HG17" s="6">
        <v>10805.98</v>
      </c>
      <c r="HH17" s="6">
        <v>10820.16</v>
      </c>
      <c r="HI17" s="6">
        <v>10834.29</v>
      </c>
      <c r="HJ17" s="6">
        <v>10848.76</v>
      </c>
      <c r="HK17" s="6">
        <v>10863.68</v>
      </c>
      <c r="HL17" s="6">
        <v>10879.67</v>
      </c>
      <c r="HM17" s="6">
        <v>10894.28</v>
      </c>
      <c r="HN17" s="6">
        <v>10909.15</v>
      </c>
      <c r="HO17" s="6">
        <v>10924.37</v>
      </c>
      <c r="HP17" s="6">
        <v>10940.86</v>
      </c>
      <c r="HQ17" s="6">
        <v>10955.91</v>
      </c>
      <c r="HR17" s="6">
        <v>10971.13</v>
      </c>
      <c r="HS17" s="6">
        <v>10986.62</v>
      </c>
      <c r="HT17" s="6">
        <v>11003.24</v>
      </c>
      <c r="HU17" s="6">
        <v>11018.3</v>
      </c>
      <c r="HV17" s="6">
        <v>11033.57</v>
      </c>
      <c r="HW17" s="6">
        <v>11048.98</v>
      </c>
      <c r="HX17" s="6">
        <v>11065.61</v>
      </c>
      <c r="HY17" s="6">
        <v>11080.69</v>
      </c>
      <c r="HZ17" s="6">
        <v>11095.94</v>
      </c>
      <c r="IA17" s="6">
        <v>11111.28</v>
      </c>
      <c r="IB17" s="6">
        <v>11127.83</v>
      </c>
      <c r="IC17" s="6">
        <v>11142.83</v>
      </c>
      <c r="ID17" s="6">
        <v>11158.02</v>
      </c>
      <c r="IE17" s="6">
        <v>11173.27</v>
      </c>
      <c r="IF17" s="6">
        <v>11189.74</v>
      </c>
      <c r="IG17" s="6">
        <v>11204.67</v>
      </c>
      <c r="IH17" s="6">
        <v>11219.79</v>
      </c>
      <c r="II17" s="6">
        <v>11234.95</v>
      </c>
      <c r="IJ17" s="6">
        <v>11251.36</v>
      </c>
      <c r="IK17" s="6">
        <v>11266.2</v>
      </c>
      <c r="IL17" s="6">
        <v>11281.25</v>
      </c>
      <c r="IM17" s="6">
        <v>11296.32</v>
      </c>
      <c r="IN17" s="6">
        <v>11312.64</v>
      </c>
      <c r="IO17" s="6">
        <v>11327.4</v>
      </c>
      <c r="IP17" s="6">
        <v>11342.38</v>
      </c>
      <c r="IQ17" s="6">
        <v>11357.36</v>
      </c>
      <c r="IR17" s="6">
        <v>11373.6</v>
      </c>
      <c r="IS17" s="6">
        <v>11388.27</v>
      </c>
      <c r="IT17" s="6">
        <v>11403.17</v>
      </c>
      <c r="IU17" s="6">
        <v>11418.07</v>
      </c>
      <c r="IV17" s="6">
        <v>11434.23</v>
      </c>
      <c r="IW17" s="6">
        <v>11448.81</v>
      </c>
      <c r="IX17" s="6">
        <v>11463.64</v>
      </c>
      <c r="IY17" s="6">
        <v>11478.44</v>
      </c>
      <c r="IZ17" s="6">
        <v>11494.51</v>
      </c>
      <c r="JA17" s="6">
        <v>11509.01</v>
      </c>
      <c r="JB17" s="6">
        <v>11523.75</v>
      </c>
      <c r="JC17" s="6">
        <v>11538.46</v>
      </c>
      <c r="JD17" s="6">
        <v>11554.44</v>
      </c>
      <c r="JE17" s="6">
        <v>11568.85</v>
      </c>
      <c r="JF17" s="6">
        <v>11583.51</v>
      </c>
      <c r="JG17" s="6">
        <v>11598.12</v>
      </c>
      <c r="JH17" s="6">
        <v>11614.02</v>
      </c>
      <c r="JI17" s="6">
        <v>11628.33</v>
      </c>
      <c r="JJ17" s="6">
        <v>11642.92</v>
      </c>
      <c r="JK17" s="6">
        <v>11657.44</v>
      </c>
      <c r="JL17" s="6">
        <v>11673.24</v>
      </c>
      <c r="JM17" s="6">
        <v>11687.46</v>
      </c>
      <c r="JN17" s="6">
        <v>11701.96</v>
      </c>
      <c r="JO17" s="6">
        <v>11716.39</v>
      </c>
      <c r="JP17" s="6">
        <v>11732.1</v>
      </c>
      <c r="JQ17" s="6">
        <v>11746.23</v>
      </c>
      <c r="JR17" s="6">
        <v>11760.65</v>
      </c>
      <c r="JS17" s="6">
        <v>11774.98</v>
      </c>
      <c r="JT17" s="6">
        <v>11790.6</v>
      </c>
      <c r="JU17" s="6">
        <v>11804.64</v>
      </c>
      <c r="JV17" s="6">
        <v>11818.98</v>
      </c>
      <c r="JW17" s="6">
        <v>11833.22</v>
      </c>
      <c r="JX17" s="6">
        <v>11848.74</v>
      </c>
      <c r="JY17" s="6">
        <v>11862.7</v>
      </c>
      <c r="JZ17" s="6">
        <v>11876.95</v>
      </c>
      <c r="KA17" s="6">
        <v>11891.09</v>
      </c>
      <c r="KB17" s="6">
        <v>11906.53</v>
      </c>
      <c r="KC17" s="6">
        <v>11920.37</v>
      </c>
      <c r="KD17" s="6">
        <v>11934.55</v>
      </c>
      <c r="KE17" s="6">
        <v>11948.59</v>
      </c>
      <c r="KF17" s="6">
        <v>11963.94</v>
      </c>
      <c r="KG17" s="6">
        <v>11977.71</v>
      </c>
      <c r="KH17" s="6">
        <v>11991.79</v>
      </c>
      <c r="KI17" s="6">
        <v>12005.74</v>
      </c>
      <c r="KJ17" s="6">
        <v>12020.98</v>
      </c>
      <c r="KK17" s="6">
        <v>12034.66</v>
      </c>
      <c r="KL17" s="6">
        <v>12048.66</v>
      </c>
      <c r="KM17" s="6">
        <v>12062.51</v>
      </c>
      <c r="KN17" s="6">
        <v>12077.66</v>
      </c>
      <c r="KO17" s="6">
        <v>12091.23</v>
      </c>
      <c r="KP17" s="6">
        <v>12105.15</v>
      </c>
      <c r="KQ17" s="6">
        <v>12118.91</v>
      </c>
      <c r="KR17" s="6">
        <v>12133.96</v>
      </c>
      <c r="KS17" s="6">
        <v>12147.44</v>
      </c>
      <c r="KT17" s="6">
        <v>12161.27</v>
      </c>
      <c r="KU17" s="6">
        <v>12174.92</v>
      </c>
      <c r="KV17" s="6">
        <v>12189.89</v>
      </c>
      <c r="KW17" s="6">
        <v>12203.27</v>
      </c>
      <c r="KX17" s="6">
        <v>12217.01</v>
      </c>
      <c r="KY17" s="6">
        <v>12230.55</v>
      </c>
      <c r="KZ17" s="6">
        <v>12245.42</v>
      </c>
      <c r="LA17" s="6">
        <v>12258.71</v>
      </c>
      <c r="LB17" s="6">
        <v>12272.35</v>
      </c>
      <c r="LC17" s="6">
        <v>12285.79</v>
      </c>
      <c r="LD17" s="6">
        <v>12300.56</v>
      </c>
      <c r="LE17" s="6">
        <v>12313.74</v>
      </c>
      <c r="LF17" s="6">
        <v>12327.29</v>
      </c>
      <c r="LG17" s="6">
        <v>12337.38</v>
      </c>
      <c r="LH17" s="6">
        <v>12350.02</v>
      </c>
      <c r="LI17" s="6">
        <v>12360.74</v>
      </c>
      <c r="LJ17" s="6">
        <v>12374.19</v>
      </c>
      <c r="LK17" s="6">
        <v>12384.2</v>
      </c>
      <c r="LL17" s="6">
        <v>12396.75</v>
      </c>
      <c r="LM17" s="6">
        <v>12407.37</v>
      </c>
      <c r="LN17" s="6">
        <v>12420.74</v>
      </c>
      <c r="LO17" s="6">
        <v>12430.66</v>
      </c>
      <c r="LP17" s="6">
        <v>12443.13</v>
      </c>
      <c r="LQ17" s="6">
        <v>12453.67</v>
      </c>
      <c r="LR17" s="6">
        <v>12466.94</v>
      </c>
      <c r="LS17" s="6">
        <v>12476.78</v>
      </c>
      <c r="LT17" s="6">
        <v>12489.15</v>
      </c>
      <c r="LU17" s="6">
        <v>12499.6</v>
      </c>
      <c r="LV17" s="6">
        <v>12512.77</v>
      </c>
      <c r="LW17" s="6">
        <v>12522.53</v>
      </c>
      <c r="LX17" s="6">
        <v>12534.8</v>
      </c>
      <c r="LY17" s="6">
        <v>12545.16</v>
      </c>
      <c r="LZ17" s="6">
        <v>12558.25</v>
      </c>
      <c r="MA17" s="6">
        <v>12567.91</v>
      </c>
      <c r="MB17" s="6">
        <v>12580.09</v>
      </c>
      <c r="MC17" s="6">
        <v>12590.35</v>
      </c>
      <c r="MD17" s="6">
        <v>12603.35</v>
      </c>
      <c r="ME17" s="6">
        <v>12612.91</v>
      </c>
      <c r="MF17" s="6">
        <v>12625</v>
      </c>
      <c r="MG17" s="6">
        <v>12635.18</v>
      </c>
      <c r="MH17" s="6">
        <v>12648.08</v>
      </c>
      <c r="MI17" s="6">
        <v>12657.56</v>
      </c>
      <c r="MJ17" s="6">
        <v>12669.55</v>
      </c>
      <c r="MK17" s="6">
        <v>12679.63</v>
      </c>
      <c r="ML17" s="6">
        <v>12692.44</v>
      </c>
      <c r="MM17" s="6">
        <v>12701.82</v>
      </c>
      <c r="MN17" s="6">
        <v>12713.73</v>
      </c>
      <c r="MO17" s="6">
        <v>12723.71</v>
      </c>
      <c r="MP17" s="6">
        <v>12736.42</v>
      </c>
      <c r="MQ17" s="6">
        <v>12745.71</v>
      </c>
      <c r="MR17" s="6">
        <v>12757.52</v>
      </c>
      <c r="MS17" s="6">
        <v>12767.42</v>
      </c>
      <c r="MT17" s="6">
        <v>12780.03</v>
      </c>
      <c r="MU17" s="2" t="s">
        <v>410</v>
      </c>
      <c r="MV17" s="2" t="s">
        <v>334</v>
      </c>
      <c r="MW17" s="2" t="s">
        <v>332</v>
      </c>
      <c r="MX17" s="2" t="s">
        <v>332</v>
      </c>
      <c r="MY17" s="2" t="s">
        <v>335</v>
      </c>
      <c r="MZ17" s="2" t="s">
        <v>376</v>
      </c>
      <c r="NA17" s="2" t="s">
        <v>332</v>
      </c>
      <c r="NB17" s="4" t="s">
        <v>415</v>
      </c>
      <c r="NC17" s="2" t="s">
        <v>416</v>
      </c>
      <c r="ND17" s="2" t="s">
        <v>337</v>
      </c>
      <c r="NE17" s="2" t="s">
        <v>417</v>
      </c>
      <c r="NF17" s="4" t="s">
        <v>970</v>
      </c>
    </row>
    <row r="18" spans="1:370" x14ac:dyDescent="0.35">
      <c r="A18" s="2" t="s">
        <v>330</v>
      </c>
      <c r="B18" s="4" t="s">
        <v>555</v>
      </c>
      <c r="C18" s="4" t="s">
        <v>969</v>
      </c>
      <c r="D18" s="2" t="s">
        <v>331</v>
      </c>
      <c r="E18" s="2" t="s">
        <v>332</v>
      </c>
      <c r="F18" s="2" t="s">
        <v>333</v>
      </c>
      <c r="G18" s="5">
        <v>1E-3</v>
      </c>
      <c r="H18" s="5">
        <v>1E-3</v>
      </c>
      <c r="I18" s="5">
        <v>1E-3</v>
      </c>
      <c r="J18" s="5">
        <v>1E-3</v>
      </c>
      <c r="K18" s="5">
        <v>1E-3</v>
      </c>
      <c r="L18" s="5">
        <v>1E-3</v>
      </c>
      <c r="M18" s="5">
        <v>1E-3</v>
      </c>
      <c r="N18" s="5">
        <v>1E-3</v>
      </c>
      <c r="O18" s="5">
        <v>1E-3</v>
      </c>
      <c r="P18" s="5">
        <v>1E-3</v>
      </c>
      <c r="Q18" s="5">
        <v>1E-3</v>
      </c>
      <c r="R18" s="5">
        <v>1E-3</v>
      </c>
      <c r="S18" s="5">
        <v>1E-3</v>
      </c>
      <c r="T18" s="5">
        <v>1E-3</v>
      </c>
      <c r="U18" s="5">
        <v>1E-3</v>
      </c>
      <c r="V18" s="5">
        <v>1E-3</v>
      </c>
      <c r="W18" s="5">
        <v>1E-3</v>
      </c>
      <c r="X18" s="5">
        <v>1E-3</v>
      </c>
      <c r="Y18" s="5">
        <v>1E-3</v>
      </c>
      <c r="Z18" s="5">
        <v>1E-3</v>
      </c>
      <c r="AA18" s="5">
        <v>1E-3</v>
      </c>
      <c r="AB18" s="5">
        <v>1E-3</v>
      </c>
      <c r="AC18" s="5">
        <v>1E-3</v>
      </c>
      <c r="AD18" s="5">
        <v>1E-3</v>
      </c>
      <c r="AE18" s="5">
        <v>1E-3</v>
      </c>
      <c r="AF18" s="5">
        <v>1E-3</v>
      </c>
      <c r="AG18" s="5">
        <v>1E-3</v>
      </c>
      <c r="AH18" s="5">
        <v>1E-3</v>
      </c>
      <c r="AI18" s="5">
        <v>1E-3</v>
      </c>
      <c r="AJ18" s="5">
        <v>1E-3</v>
      </c>
      <c r="AK18" s="5">
        <v>1E-3</v>
      </c>
      <c r="AL18" s="5">
        <v>1E-3</v>
      </c>
      <c r="AM18" s="5">
        <v>1E-3</v>
      </c>
      <c r="AN18" s="5">
        <v>1E-3</v>
      </c>
      <c r="AO18" s="5">
        <v>1E-3</v>
      </c>
      <c r="AP18" s="5">
        <v>1E-3</v>
      </c>
      <c r="AQ18" s="5">
        <v>1E-3</v>
      </c>
      <c r="AR18" s="5">
        <v>1E-3</v>
      </c>
      <c r="AS18" s="5">
        <v>1E-3</v>
      </c>
      <c r="AT18" s="5">
        <v>1E-3</v>
      </c>
      <c r="AU18" s="5">
        <v>1E-3</v>
      </c>
      <c r="AV18" s="5">
        <v>1E-3</v>
      </c>
      <c r="AW18" s="5">
        <v>1E-3</v>
      </c>
      <c r="AX18" s="5">
        <v>1E-3</v>
      </c>
      <c r="AY18" s="5">
        <v>1E-3</v>
      </c>
      <c r="AZ18" s="5">
        <v>1E-3</v>
      </c>
      <c r="BA18" s="5">
        <v>1E-3</v>
      </c>
      <c r="BB18" s="5">
        <v>1E-3</v>
      </c>
      <c r="BC18" s="5">
        <v>1E-3</v>
      </c>
      <c r="BD18" s="5">
        <v>1E-3</v>
      </c>
      <c r="BE18" s="5">
        <v>1E-3</v>
      </c>
      <c r="BF18" s="5">
        <v>1E-3</v>
      </c>
      <c r="BG18" s="5">
        <v>1E-3</v>
      </c>
      <c r="BH18" s="5">
        <v>1E-3</v>
      </c>
      <c r="BI18" s="5">
        <v>1E-3</v>
      </c>
      <c r="BJ18" s="5">
        <v>1E-3</v>
      </c>
      <c r="BK18" s="5">
        <v>1E-3</v>
      </c>
      <c r="BL18" s="5">
        <v>1E-3</v>
      </c>
      <c r="BM18" s="5">
        <v>1E-3</v>
      </c>
      <c r="BN18" s="5">
        <v>1E-3</v>
      </c>
      <c r="BO18" s="5">
        <v>1E-3</v>
      </c>
      <c r="BP18" s="5">
        <v>1E-3</v>
      </c>
      <c r="BQ18" s="5">
        <v>1E-3</v>
      </c>
      <c r="BR18" s="5">
        <v>1E-3</v>
      </c>
      <c r="BS18" s="5">
        <v>1E-3</v>
      </c>
      <c r="BT18" s="5">
        <v>1E-3</v>
      </c>
      <c r="BU18" s="5">
        <v>1E-3</v>
      </c>
      <c r="BV18" s="5">
        <v>1E-3</v>
      </c>
      <c r="BW18" s="5">
        <v>1E-3</v>
      </c>
      <c r="BX18" s="5">
        <v>1E-3</v>
      </c>
      <c r="BY18" s="5">
        <v>1E-3</v>
      </c>
      <c r="BZ18" s="5">
        <v>1E-3</v>
      </c>
      <c r="CA18" s="5">
        <v>1E-3</v>
      </c>
      <c r="CB18" s="5">
        <v>1E-3</v>
      </c>
      <c r="CC18" s="5">
        <v>1E-3</v>
      </c>
      <c r="CD18" s="5">
        <v>1E-3</v>
      </c>
      <c r="CE18" s="5">
        <v>1E-3</v>
      </c>
      <c r="CF18" s="5">
        <v>1E-3</v>
      </c>
      <c r="CG18" s="5">
        <v>1E-3</v>
      </c>
      <c r="CH18" s="5">
        <v>1E-3</v>
      </c>
      <c r="CI18" s="5">
        <v>1.354499E-2</v>
      </c>
      <c r="CJ18" s="5">
        <v>2.1314050000000001E-2</v>
      </c>
      <c r="CK18" s="5">
        <v>2.4290519999999999E-2</v>
      </c>
      <c r="CL18" s="5">
        <v>2.115301E-2</v>
      </c>
      <c r="CM18" s="5">
        <v>2.710448E-2</v>
      </c>
      <c r="CN18" s="5">
        <v>1.394836E-2</v>
      </c>
      <c r="CO18" s="5">
        <v>1.790856E-2</v>
      </c>
      <c r="CP18" s="5">
        <v>1.388269E-2</v>
      </c>
      <c r="CQ18" s="5">
        <v>8.8772439999999994E-3</v>
      </c>
      <c r="CR18" s="5">
        <v>5.5890009999999997E-3</v>
      </c>
      <c r="CS18" s="5">
        <v>1.2124340000000001E-2</v>
      </c>
      <c r="CT18" s="5">
        <v>1.0958849999999999E-2</v>
      </c>
      <c r="CU18" s="5">
        <v>1.011715E-2</v>
      </c>
      <c r="CV18" s="5">
        <v>1.00176E-2</v>
      </c>
      <c r="CW18" s="5">
        <v>7.6155659999999998E-3</v>
      </c>
      <c r="CX18" s="5">
        <v>1.029215E-2</v>
      </c>
      <c r="CY18" s="5">
        <v>8.1681549999999999E-3</v>
      </c>
      <c r="CZ18" s="5">
        <v>9.2723179999999999E-3</v>
      </c>
      <c r="DA18" s="5">
        <v>1.4474539999999999E-2</v>
      </c>
      <c r="DB18" s="5">
        <v>2.4854640000000001E-2</v>
      </c>
      <c r="DC18" s="5">
        <v>1.6983740000000001E-2</v>
      </c>
      <c r="DD18" s="5">
        <v>9.3264880000000008E-3</v>
      </c>
      <c r="DE18" s="5">
        <v>1.104314E-2</v>
      </c>
      <c r="DF18" s="5">
        <v>1.746868E-2</v>
      </c>
      <c r="DG18" s="5">
        <v>9.5956219999999998E-3</v>
      </c>
      <c r="DH18" s="5">
        <v>1.248729E-2</v>
      </c>
      <c r="DI18" s="5">
        <v>1.311797E-2</v>
      </c>
      <c r="DJ18" s="5">
        <v>1.2218349999999999E-2</v>
      </c>
      <c r="DK18" s="5">
        <v>7.6360459999999996E-3</v>
      </c>
      <c r="DL18" s="5">
        <v>6.6642699999999999E-3</v>
      </c>
      <c r="DM18" s="5">
        <v>6.7270120000000001E-3</v>
      </c>
      <c r="DN18" s="5">
        <v>7.1935030000000004E-3</v>
      </c>
      <c r="DO18" s="5">
        <v>4.3850369999999996E-3</v>
      </c>
      <c r="DP18" s="5">
        <v>4.6645269999999999E-3</v>
      </c>
      <c r="DQ18" s="5">
        <v>4.5559909999999997E-3</v>
      </c>
      <c r="DR18" s="5">
        <v>5.6885759999999999E-3</v>
      </c>
      <c r="DS18" s="5">
        <v>2.4281989999999998E-3</v>
      </c>
      <c r="DT18" s="5">
        <v>1.6860169999999999E-3</v>
      </c>
      <c r="DU18" s="5">
        <v>1.961464E-3</v>
      </c>
      <c r="DV18" s="5">
        <v>2.3588620000000002E-3</v>
      </c>
      <c r="DW18" s="5">
        <v>2.5822879999999999E-3</v>
      </c>
      <c r="DX18" s="5">
        <v>4.8468970000000002E-3</v>
      </c>
      <c r="DY18" s="5">
        <v>3.8445269999999999E-3</v>
      </c>
      <c r="DZ18" s="5">
        <v>2.474244E-3</v>
      </c>
      <c r="EA18" s="5">
        <v>7.9409930000000004E-4</v>
      </c>
      <c r="EB18" s="5">
        <v>6.3834869999999998E-4</v>
      </c>
      <c r="EC18" s="5">
        <v>4.9452679999999996E-4</v>
      </c>
      <c r="ED18" s="5">
        <v>6.0015000000000003E-4</v>
      </c>
      <c r="EE18" s="5">
        <v>8.1672180000000002E-4</v>
      </c>
      <c r="EF18" s="5">
        <v>9.1378019999999996E-4</v>
      </c>
      <c r="EG18" s="5">
        <v>1.5601320000000001E-3</v>
      </c>
      <c r="EH18" s="5">
        <v>1.5243240000000001E-3</v>
      </c>
      <c r="EI18" s="5">
        <v>2.6540660000000001E-3</v>
      </c>
      <c r="EJ18" s="5">
        <v>4.2448299999999998E-3</v>
      </c>
      <c r="EK18" s="5">
        <v>4.4414520000000002E-3</v>
      </c>
      <c r="EL18" s="5">
        <v>5.192271E-3</v>
      </c>
      <c r="EM18" s="5">
        <v>5.4245830000000002E-3</v>
      </c>
      <c r="EN18" s="5">
        <v>3.5338610000000001E-3</v>
      </c>
      <c r="EO18" s="5">
        <v>3.7182980000000001E-3</v>
      </c>
      <c r="EP18" s="5">
        <v>2.5548210000000001E-3</v>
      </c>
      <c r="EQ18" s="5">
        <v>3.029674E-3</v>
      </c>
      <c r="ER18" s="5">
        <v>4.8114890000000004E-3</v>
      </c>
      <c r="ES18" s="5">
        <v>9.6127910000000007E-3</v>
      </c>
      <c r="ET18" s="5">
        <v>1.7248739999999999E-2</v>
      </c>
      <c r="EU18" s="5">
        <v>2.076279E-2</v>
      </c>
      <c r="EV18" s="5">
        <v>2.276508E-2</v>
      </c>
      <c r="EW18" s="5">
        <v>2.2171119999999999E-2</v>
      </c>
      <c r="EX18" s="5">
        <v>1.7252509999999999E-2</v>
      </c>
      <c r="EY18" s="5">
        <v>1.376899E-2</v>
      </c>
      <c r="EZ18" s="5">
        <v>1.582184E-2</v>
      </c>
      <c r="FA18" s="5">
        <v>1.1466560000000001E-2</v>
      </c>
      <c r="FB18" s="5">
        <v>1.4045800000000001E-2</v>
      </c>
      <c r="FC18" s="5">
        <v>1.303298E-2</v>
      </c>
      <c r="FD18" s="5">
        <v>1.2355140000000001E-2</v>
      </c>
      <c r="FE18" s="5">
        <v>1.134567E-2</v>
      </c>
      <c r="FF18" s="5">
        <v>1.2416999999999999E-2</v>
      </c>
      <c r="FG18" s="5">
        <v>1.0987139999999999E-2</v>
      </c>
      <c r="FH18" s="5">
        <v>1.184899E-2</v>
      </c>
      <c r="FI18" s="5">
        <v>1.016064E-2</v>
      </c>
      <c r="FJ18" s="5">
        <v>1.2105100000000001E-2</v>
      </c>
      <c r="FK18" s="5">
        <v>1.045426E-2</v>
      </c>
      <c r="FL18" s="5">
        <v>1.060789E-2</v>
      </c>
      <c r="FM18" s="5">
        <v>1.091462E-2</v>
      </c>
      <c r="FN18" s="5">
        <v>2.210318E-2</v>
      </c>
      <c r="FO18" s="5">
        <v>1.1002909999999999E-2</v>
      </c>
      <c r="FP18" s="5">
        <v>9.0178800000000007E-3</v>
      </c>
      <c r="FQ18" s="5">
        <v>9.6147379999999994E-3</v>
      </c>
      <c r="FR18" s="5">
        <v>8.4606830000000001E-3</v>
      </c>
      <c r="FS18" s="5">
        <v>6.5332400000000001E-3</v>
      </c>
      <c r="FT18" s="5">
        <v>4.9133659999999997E-3</v>
      </c>
      <c r="FU18" s="5">
        <v>4.4141099999999997E-3</v>
      </c>
      <c r="FV18" s="5">
        <v>1.8253249999999999E-2</v>
      </c>
      <c r="FW18" s="5">
        <v>3.4963300000000002E-3</v>
      </c>
      <c r="FX18" s="5">
        <v>2.6886990000000001E-3</v>
      </c>
      <c r="FY18" s="5">
        <v>2.6776339999999999E-3</v>
      </c>
      <c r="FZ18" s="5">
        <v>7.5959900000000002E-4</v>
      </c>
      <c r="GA18" s="5">
        <v>3.02422E-4</v>
      </c>
      <c r="GB18" s="5">
        <v>2.098122E-3</v>
      </c>
      <c r="GC18" s="5">
        <v>2.2283160000000002E-3</v>
      </c>
      <c r="GD18" s="5">
        <v>2.7997439999999998E-3</v>
      </c>
      <c r="GE18" s="5">
        <v>1.535528E-3</v>
      </c>
      <c r="GF18" s="5">
        <v>2.3952240000000001E-3</v>
      </c>
      <c r="GG18" s="5">
        <v>2.6759100000000001E-3</v>
      </c>
      <c r="GH18" s="5">
        <v>2.799681E-3</v>
      </c>
      <c r="GI18" s="5">
        <v>2.91303E-3</v>
      </c>
      <c r="GJ18" s="5">
        <v>3.886736E-3</v>
      </c>
      <c r="GK18" s="5">
        <v>3.016215E-3</v>
      </c>
      <c r="GL18" s="5">
        <v>3.4090370000000002E-3</v>
      </c>
      <c r="GM18" s="5">
        <v>2.5469379999999999E-3</v>
      </c>
      <c r="GN18" s="5">
        <v>2.0454470000000002E-3</v>
      </c>
      <c r="GO18" s="5">
        <v>1.1571730000000001E-3</v>
      </c>
      <c r="GP18" s="5">
        <v>1.8243210000000001E-3</v>
      </c>
      <c r="GQ18" s="5">
        <v>1.3341360000000001E-3</v>
      </c>
      <c r="GR18" s="5">
        <v>1.118092E-3</v>
      </c>
      <c r="GS18" s="5">
        <v>1.1645760000000001E-3</v>
      </c>
      <c r="GT18" s="5">
        <v>1.0949149999999999E-3</v>
      </c>
      <c r="GU18" s="5">
        <v>1.9203389999999999E-4</v>
      </c>
      <c r="GV18" s="5">
        <v>7.5885199999999996E-4</v>
      </c>
      <c r="GW18" s="5">
        <v>1.002153E-3</v>
      </c>
      <c r="GX18" s="5">
        <v>-3.1060000000000001E-4</v>
      </c>
      <c r="GY18" s="5">
        <v>8.0319989999999997E-4</v>
      </c>
      <c r="GZ18" s="5">
        <v>8.0259799999999996E-4</v>
      </c>
      <c r="HA18" s="5">
        <v>5.5606869999999997E-4</v>
      </c>
      <c r="HB18" s="5">
        <v>1.6676429999999999E-3</v>
      </c>
      <c r="HC18" s="5">
        <v>9.2749469999999997E-4</v>
      </c>
      <c r="HD18" s="5">
        <v>1.234186E-3</v>
      </c>
      <c r="HE18" s="5">
        <v>1.045008E-3</v>
      </c>
      <c r="HF18" s="6">
        <v>1.394976E-3</v>
      </c>
      <c r="HG18" s="6">
        <v>1.711293E-3</v>
      </c>
      <c r="HH18" s="6">
        <v>1.767292E-3</v>
      </c>
      <c r="HI18" s="6">
        <v>1.844086E-3</v>
      </c>
      <c r="HJ18" s="6">
        <v>1.849049E-3</v>
      </c>
      <c r="HK18" s="6">
        <v>1.839851E-3</v>
      </c>
      <c r="HL18" s="6">
        <v>1.81941E-3</v>
      </c>
      <c r="HM18" s="6">
        <v>1.797648E-3</v>
      </c>
      <c r="HN18" s="6">
        <v>1.8197759999999999E-3</v>
      </c>
      <c r="HO18" s="6">
        <v>1.831168E-3</v>
      </c>
      <c r="HP18" s="6">
        <v>1.844093E-3</v>
      </c>
      <c r="HQ18" s="6">
        <v>1.820192E-3</v>
      </c>
      <c r="HR18" s="6">
        <v>1.789386E-3</v>
      </c>
      <c r="HS18" s="6">
        <v>1.716707E-3</v>
      </c>
      <c r="HT18" s="6">
        <v>1.687879E-3</v>
      </c>
      <c r="HU18" s="6">
        <v>1.675686E-3</v>
      </c>
      <c r="HV18" s="6">
        <v>1.648935E-3</v>
      </c>
      <c r="HW18" s="6">
        <v>1.597471E-3</v>
      </c>
      <c r="HX18" s="6">
        <v>1.536857E-3</v>
      </c>
      <c r="HY18" s="6">
        <v>1.5219210000000001E-3</v>
      </c>
      <c r="HZ18" s="6">
        <v>1.5192389999999999E-3</v>
      </c>
      <c r="IA18" s="6">
        <v>1.5227940000000001E-3</v>
      </c>
      <c r="IB18" s="6">
        <v>1.5286919999999999E-3</v>
      </c>
      <c r="IC18" s="6">
        <v>1.535266E-3</v>
      </c>
      <c r="ID18" s="6">
        <v>1.5470869999999999E-3</v>
      </c>
      <c r="IE18" s="6">
        <v>1.561537E-3</v>
      </c>
      <c r="IF18" s="6">
        <v>1.5755190000000001E-3</v>
      </c>
      <c r="IG18" s="6">
        <v>1.5889820000000001E-3</v>
      </c>
      <c r="IH18" s="6">
        <v>1.604734E-3</v>
      </c>
      <c r="II18" s="6">
        <v>1.6218070000000001E-3</v>
      </c>
      <c r="IJ18" s="6">
        <v>1.640587E-3</v>
      </c>
      <c r="IK18" s="6">
        <v>1.6581339999999999E-3</v>
      </c>
      <c r="IL18" s="6">
        <v>1.6769249999999999E-3</v>
      </c>
      <c r="IM18" s="6">
        <v>1.6948250000000001E-3</v>
      </c>
      <c r="IN18" s="6">
        <v>1.7109779999999999E-3</v>
      </c>
      <c r="IO18" s="6">
        <v>1.72422E-3</v>
      </c>
      <c r="IP18" s="6">
        <v>1.7380970000000001E-3</v>
      </c>
      <c r="IQ18" s="6">
        <v>1.7508039999999999E-3</v>
      </c>
      <c r="IR18" s="6">
        <v>1.7616929999999999E-3</v>
      </c>
      <c r="IS18" s="6">
        <v>1.7697310000000001E-3</v>
      </c>
      <c r="IT18" s="6">
        <v>1.7788840000000001E-3</v>
      </c>
      <c r="IU18" s="6">
        <v>1.7871880000000001E-3</v>
      </c>
      <c r="IV18" s="6">
        <v>1.7921219999999999E-3</v>
      </c>
      <c r="IW18" s="6">
        <v>1.7927990000000001E-3</v>
      </c>
      <c r="IX18" s="6">
        <v>1.793146E-3</v>
      </c>
      <c r="IY18" s="6">
        <v>1.8288759999999999E-3</v>
      </c>
      <c r="IZ18" s="6">
        <v>1.829663E-3</v>
      </c>
      <c r="JA18" s="6">
        <v>1.830588E-3</v>
      </c>
      <c r="JB18" s="6">
        <v>1.831329E-3</v>
      </c>
      <c r="JC18" s="6">
        <v>1.832101E-3</v>
      </c>
      <c r="JD18" s="6">
        <v>1.8329570000000001E-3</v>
      </c>
      <c r="JE18" s="6">
        <v>1.8336610000000001E-3</v>
      </c>
      <c r="JF18" s="6">
        <v>1.8342899999999999E-3</v>
      </c>
      <c r="JG18" s="6">
        <v>1.8348570000000001E-3</v>
      </c>
      <c r="JH18" s="6">
        <v>1.835595E-3</v>
      </c>
      <c r="JI18" s="6">
        <v>1.836105E-3</v>
      </c>
      <c r="JJ18" s="6">
        <v>1.836655E-3</v>
      </c>
      <c r="JK18" s="6">
        <v>1.837321E-3</v>
      </c>
      <c r="JL18" s="6">
        <v>1.8376670000000001E-3</v>
      </c>
      <c r="JM18" s="6">
        <v>1.838265E-3</v>
      </c>
      <c r="JN18" s="6">
        <v>1.8387989999999999E-3</v>
      </c>
      <c r="JO18" s="6">
        <v>1.839107E-3</v>
      </c>
      <c r="JP18" s="6">
        <v>1.8395670000000001E-3</v>
      </c>
      <c r="JQ18" s="6">
        <v>1.8399810000000001E-3</v>
      </c>
      <c r="JR18" s="6">
        <v>1.8405769999999999E-3</v>
      </c>
      <c r="JS18" s="6">
        <v>1.8409190000000001E-3</v>
      </c>
      <c r="JT18" s="6">
        <v>1.8413100000000001E-3</v>
      </c>
      <c r="JU18" s="6">
        <v>1.841774E-3</v>
      </c>
      <c r="JV18" s="6">
        <v>1.8423669999999999E-3</v>
      </c>
      <c r="JW18" s="6">
        <v>1.842855E-3</v>
      </c>
      <c r="JX18" s="6">
        <v>1.843407E-3</v>
      </c>
      <c r="JY18" s="6">
        <v>1.843922E-3</v>
      </c>
      <c r="JZ18" s="6">
        <v>1.844332E-3</v>
      </c>
      <c r="KA18" s="6">
        <v>1.844811E-3</v>
      </c>
      <c r="KB18" s="6">
        <v>1.8453090000000001E-3</v>
      </c>
      <c r="KC18" s="6">
        <v>1.845712E-3</v>
      </c>
      <c r="KD18" s="6">
        <v>1.8459170000000001E-3</v>
      </c>
      <c r="KE18" s="6">
        <v>1.8464460000000001E-3</v>
      </c>
      <c r="KF18" s="6">
        <v>1.846765E-3</v>
      </c>
      <c r="KG18" s="6">
        <v>1.847102E-3</v>
      </c>
      <c r="KH18" s="6">
        <v>1.847434E-3</v>
      </c>
      <c r="KI18" s="6">
        <v>1.8477210000000001E-3</v>
      </c>
      <c r="KJ18" s="6">
        <v>1.8479919999999999E-3</v>
      </c>
      <c r="KK18" s="6">
        <v>1.848281E-3</v>
      </c>
      <c r="KL18" s="6">
        <v>1.848529E-3</v>
      </c>
      <c r="KM18" s="6">
        <v>1.848787E-3</v>
      </c>
      <c r="KN18" s="6">
        <v>1.849023E-3</v>
      </c>
      <c r="KO18" s="6">
        <v>1.8492140000000001E-3</v>
      </c>
      <c r="KP18" s="6">
        <v>1.84951E-3</v>
      </c>
      <c r="KQ18" s="6">
        <v>1.849774E-3</v>
      </c>
      <c r="KR18" s="6">
        <v>1.849933E-3</v>
      </c>
      <c r="KS18" s="6">
        <v>1.8500820000000001E-3</v>
      </c>
      <c r="KT18" s="6">
        <v>1.850314E-3</v>
      </c>
      <c r="KU18" s="6">
        <v>1.8504999999999999E-3</v>
      </c>
      <c r="KV18" s="6">
        <v>1.8506950000000001E-3</v>
      </c>
      <c r="KW18" s="6">
        <v>1.8507860000000001E-3</v>
      </c>
      <c r="KX18" s="6">
        <v>1.8510709999999999E-3</v>
      </c>
      <c r="KY18" s="6">
        <v>1.851112E-3</v>
      </c>
      <c r="KZ18" s="6">
        <v>1.851304E-3</v>
      </c>
      <c r="LA18" s="6">
        <v>1.8515230000000001E-3</v>
      </c>
      <c r="LB18" s="6">
        <v>1.851548E-3</v>
      </c>
      <c r="LC18" s="6">
        <v>1.851709E-3</v>
      </c>
      <c r="LD18" s="6">
        <v>1.851788E-3</v>
      </c>
      <c r="LE18" s="6">
        <v>1.8518090000000001E-3</v>
      </c>
      <c r="LF18" s="6">
        <v>1.8518009999999999E-3</v>
      </c>
      <c r="LG18" s="6">
        <v>1.85187E-3</v>
      </c>
      <c r="LH18" s="6">
        <v>1.851891E-3</v>
      </c>
      <c r="LI18" s="6">
        <v>1.851739E-3</v>
      </c>
      <c r="LJ18" s="6">
        <v>1.8515680000000001E-3</v>
      </c>
      <c r="LK18" s="6">
        <v>1.8516229999999999E-3</v>
      </c>
      <c r="LL18" s="6">
        <v>1.8514E-3</v>
      </c>
      <c r="LM18" s="6">
        <v>1.8513189999999999E-3</v>
      </c>
      <c r="LN18" s="6">
        <v>1.8511949999999999E-3</v>
      </c>
      <c r="LO18" s="6">
        <v>1.8510670000000001E-3</v>
      </c>
      <c r="LP18" s="6">
        <v>1.8509850000000001E-3</v>
      </c>
      <c r="LQ18" s="6">
        <v>1.850904E-3</v>
      </c>
      <c r="LR18" s="6">
        <v>1.85089E-3</v>
      </c>
      <c r="LS18" s="6">
        <v>1.8507980000000001E-3</v>
      </c>
      <c r="LT18" s="6">
        <v>1.8507899999999999E-3</v>
      </c>
      <c r="LU18" s="6">
        <v>1.850813E-3</v>
      </c>
      <c r="LV18" s="6">
        <v>1.850661E-3</v>
      </c>
      <c r="LW18" s="6">
        <v>1.850609E-3</v>
      </c>
      <c r="LX18" s="6">
        <v>1.850577E-3</v>
      </c>
      <c r="LY18" s="6">
        <v>1.8505170000000001E-3</v>
      </c>
      <c r="LZ18" s="6">
        <v>1.8504540000000001E-3</v>
      </c>
      <c r="MA18" s="6">
        <v>1.8503809999999999E-3</v>
      </c>
      <c r="MB18" s="6">
        <v>1.850406E-3</v>
      </c>
      <c r="MC18" s="6">
        <v>1.850286E-3</v>
      </c>
      <c r="MD18" s="6">
        <v>1.850228E-3</v>
      </c>
      <c r="ME18" s="6">
        <v>1.8503669999999999E-3</v>
      </c>
      <c r="MF18" s="6">
        <v>1.850197E-3</v>
      </c>
      <c r="MG18" s="6">
        <v>1.850214E-3</v>
      </c>
      <c r="MH18" s="6">
        <v>1.8501990000000001E-3</v>
      </c>
      <c r="MI18" s="6">
        <v>1.850155E-3</v>
      </c>
      <c r="MJ18" s="6">
        <v>1.8501640000000001E-3</v>
      </c>
      <c r="MK18" s="6">
        <v>1.8501609999999999E-3</v>
      </c>
      <c r="ML18" s="6">
        <v>1.850045E-3</v>
      </c>
      <c r="MM18" s="6">
        <v>1.850148E-3</v>
      </c>
      <c r="MN18" s="6">
        <v>1.849978E-3</v>
      </c>
      <c r="MO18" s="6">
        <v>1.849952E-3</v>
      </c>
      <c r="MP18" s="6">
        <v>1.849952E-3</v>
      </c>
      <c r="MQ18" s="6">
        <v>1.850006E-3</v>
      </c>
      <c r="MR18" s="6">
        <v>1.8499930000000001E-3</v>
      </c>
      <c r="MS18" s="6">
        <v>1.8499199999999999E-3</v>
      </c>
      <c r="MT18" s="6">
        <v>1.849971E-3</v>
      </c>
      <c r="MU18" s="2" t="s">
        <v>556</v>
      </c>
      <c r="MV18" s="2" t="s">
        <v>334</v>
      </c>
      <c r="MW18" s="2" t="s">
        <v>332</v>
      </c>
      <c r="MX18" s="2" t="s">
        <v>332</v>
      </c>
      <c r="MY18" s="2" t="s">
        <v>469</v>
      </c>
      <c r="MZ18" s="2" t="s">
        <v>955</v>
      </c>
      <c r="NA18" s="2" t="s">
        <v>332</v>
      </c>
      <c r="NB18" s="4" t="s">
        <v>557</v>
      </c>
      <c r="NC18" s="4" t="s">
        <v>558</v>
      </c>
      <c r="ND18" s="2" t="s">
        <v>337</v>
      </c>
      <c r="NE18" s="2" t="s">
        <v>559</v>
      </c>
      <c r="NF18" s="4" t="s">
        <v>970</v>
      </c>
    </row>
    <row r="19" spans="1:370" x14ac:dyDescent="0.35">
      <c r="A19" s="2" t="s">
        <v>330</v>
      </c>
      <c r="B19" s="2" t="s">
        <v>560</v>
      </c>
      <c r="C19" s="4" t="s">
        <v>969</v>
      </c>
      <c r="D19" s="2" t="s">
        <v>345</v>
      </c>
      <c r="E19" s="2" t="s">
        <v>346</v>
      </c>
      <c r="F19" s="2" t="s">
        <v>333</v>
      </c>
      <c r="G19" s="5">
        <v>1E-3</v>
      </c>
      <c r="H19" s="5">
        <v>1E-3</v>
      </c>
      <c r="I19" s="5">
        <v>1E-3</v>
      </c>
      <c r="J19" s="5">
        <v>1E-3</v>
      </c>
      <c r="K19" s="5">
        <v>1E-3</v>
      </c>
      <c r="L19" s="5">
        <v>1E-3</v>
      </c>
      <c r="M19" s="5">
        <v>1E-3</v>
      </c>
      <c r="N19" s="5">
        <v>1E-3</v>
      </c>
      <c r="O19" s="5">
        <v>1E-3</v>
      </c>
      <c r="P19" s="5">
        <v>1E-3</v>
      </c>
      <c r="Q19" s="5">
        <v>1E-3</v>
      </c>
      <c r="R19" s="5">
        <v>1E-3</v>
      </c>
      <c r="S19" s="5">
        <v>1E-3</v>
      </c>
      <c r="T19" s="5">
        <v>1E-3</v>
      </c>
      <c r="U19" s="5">
        <v>1E-3</v>
      </c>
      <c r="V19" s="5">
        <v>1E-3</v>
      </c>
      <c r="W19" s="5">
        <v>1E-3</v>
      </c>
      <c r="X19" s="5">
        <v>1E-3</v>
      </c>
      <c r="Y19" s="5">
        <v>1E-3</v>
      </c>
      <c r="Z19" s="5">
        <v>1E-3</v>
      </c>
      <c r="AA19" s="5">
        <v>1E-3</v>
      </c>
      <c r="AB19" s="5">
        <v>1E-3</v>
      </c>
      <c r="AC19" s="5">
        <v>1E-3</v>
      </c>
      <c r="AD19" s="5">
        <v>1E-3</v>
      </c>
      <c r="AE19" s="5">
        <v>1E-3</v>
      </c>
      <c r="AF19" s="5">
        <v>1E-3</v>
      </c>
      <c r="AG19" s="5">
        <v>1E-3</v>
      </c>
      <c r="AH19" s="5">
        <v>1E-3</v>
      </c>
      <c r="AI19" s="5">
        <v>1E-3</v>
      </c>
      <c r="AJ19" s="5">
        <v>1E-3</v>
      </c>
      <c r="AK19" s="5">
        <v>1E-3</v>
      </c>
      <c r="AL19" s="5">
        <v>1E-3</v>
      </c>
      <c r="AM19" s="5">
        <v>1E-3</v>
      </c>
      <c r="AN19" s="5">
        <v>1E-3</v>
      </c>
      <c r="AO19" s="5">
        <v>1E-3</v>
      </c>
      <c r="AP19" s="5">
        <v>1E-3</v>
      </c>
      <c r="AQ19" s="5">
        <v>1E-3</v>
      </c>
      <c r="AR19" s="5">
        <v>1E-3</v>
      </c>
      <c r="AS19" s="5">
        <v>1E-3</v>
      </c>
      <c r="AT19" s="5">
        <v>1E-3</v>
      </c>
      <c r="AU19" s="5">
        <v>1E-3</v>
      </c>
      <c r="AV19" s="5">
        <v>1E-3</v>
      </c>
      <c r="AW19" s="5">
        <v>1E-3</v>
      </c>
      <c r="AX19" s="5">
        <v>1E-3</v>
      </c>
      <c r="AY19" s="5">
        <v>1E-3</v>
      </c>
      <c r="AZ19" s="5">
        <v>1E-3</v>
      </c>
      <c r="BA19" s="5">
        <v>1E-3</v>
      </c>
      <c r="BB19" s="5">
        <v>1E-3</v>
      </c>
      <c r="BC19" s="5">
        <v>1E-3</v>
      </c>
      <c r="BD19" s="5">
        <v>1E-3</v>
      </c>
      <c r="BE19" s="5">
        <v>1E-3</v>
      </c>
      <c r="BF19" s="5">
        <v>1E-3</v>
      </c>
      <c r="BG19" s="5">
        <v>1E-3</v>
      </c>
      <c r="BH19" s="5">
        <v>1E-3</v>
      </c>
      <c r="BI19" s="5">
        <v>1E-3</v>
      </c>
      <c r="BJ19" s="5">
        <v>1E-3</v>
      </c>
      <c r="BK19" s="5">
        <v>253223</v>
      </c>
      <c r="BL19" s="5">
        <v>263050</v>
      </c>
      <c r="BM19" s="5">
        <v>274219</v>
      </c>
      <c r="BN19" s="5">
        <v>284919</v>
      </c>
      <c r="BO19" s="5">
        <v>294618</v>
      </c>
      <c r="BP19" s="5">
        <v>309309</v>
      </c>
      <c r="BQ19" s="5">
        <v>325668</v>
      </c>
      <c r="BR19" s="5">
        <v>337587</v>
      </c>
      <c r="BS19" s="5">
        <v>348294</v>
      </c>
      <c r="BT19" s="5">
        <v>360489</v>
      </c>
      <c r="BU19" s="5">
        <v>373104</v>
      </c>
      <c r="BV19" s="5">
        <v>384317</v>
      </c>
      <c r="BW19" s="5">
        <v>395179</v>
      </c>
      <c r="BX19" s="5">
        <v>411581</v>
      </c>
      <c r="BY19" s="5">
        <v>423384</v>
      </c>
      <c r="BZ19" s="5">
        <v>433944</v>
      </c>
      <c r="CA19" s="5">
        <v>441991</v>
      </c>
      <c r="CB19" s="5">
        <v>454543</v>
      </c>
      <c r="CC19" s="5">
        <v>462816</v>
      </c>
      <c r="CD19" s="5">
        <v>467880</v>
      </c>
      <c r="CE19" s="5">
        <v>471057</v>
      </c>
      <c r="CF19" s="5">
        <v>476779</v>
      </c>
      <c r="CG19" s="5">
        <v>485804</v>
      </c>
      <c r="CH19" s="5">
        <v>489344</v>
      </c>
      <c r="CI19" s="5">
        <v>494014</v>
      </c>
      <c r="CJ19" s="5">
        <v>496688</v>
      </c>
      <c r="CK19" s="5">
        <v>503284</v>
      </c>
      <c r="CL19" s="5">
        <v>510524</v>
      </c>
      <c r="CM19" s="5">
        <v>515249</v>
      </c>
      <c r="CN19" s="5">
        <v>518939</v>
      </c>
      <c r="CO19" s="5">
        <v>523739</v>
      </c>
      <c r="CP19" s="5">
        <v>529489</v>
      </c>
      <c r="CQ19" s="5">
        <v>536048</v>
      </c>
      <c r="CR19" s="5">
        <v>543034</v>
      </c>
      <c r="CS19" s="5">
        <v>551434</v>
      </c>
      <c r="CT19" s="5">
        <v>557935</v>
      </c>
      <c r="CU19" s="5">
        <v>561470</v>
      </c>
      <c r="CV19" s="5">
        <v>569719</v>
      </c>
      <c r="CW19" s="5">
        <v>576214</v>
      </c>
      <c r="CX19" s="5">
        <v>580321</v>
      </c>
      <c r="CY19" s="5">
        <v>584941</v>
      </c>
      <c r="CZ19" s="5">
        <v>594322</v>
      </c>
      <c r="DA19" s="5">
        <v>605263</v>
      </c>
      <c r="DB19" s="5">
        <v>616957</v>
      </c>
      <c r="DC19" s="5">
        <v>633201</v>
      </c>
      <c r="DD19" s="5">
        <v>645222</v>
      </c>
      <c r="DE19" s="5">
        <v>660611</v>
      </c>
      <c r="DF19" s="5">
        <v>670288</v>
      </c>
      <c r="DG19" s="5">
        <v>683847</v>
      </c>
      <c r="DH19" s="5">
        <v>694803</v>
      </c>
      <c r="DI19" s="5">
        <v>711302</v>
      </c>
      <c r="DJ19" s="5">
        <v>728055</v>
      </c>
      <c r="DK19" s="5">
        <v>741673</v>
      </c>
      <c r="DL19" s="5">
        <v>763023</v>
      </c>
      <c r="DM19" s="5">
        <v>778610</v>
      </c>
      <c r="DN19" s="5">
        <v>792532</v>
      </c>
      <c r="DO19" s="5">
        <v>812135</v>
      </c>
      <c r="DP19" s="5">
        <v>831287</v>
      </c>
      <c r="DQ19" s="5">
        <v>856060</v>
      </c>
      <c r="DR19" s="5">
        <v>877466</v>
      </c>
      <c r="DS19" s="5">
        <v>903491</v>
      </c>
      <c r="DT19" s="5">
        <v>931899</v>
      </c>
      <c r="DU19" s="5">
        <v>968385</v>
      </c>
      <c r="DV19" s="5">
        <v>994204</v>
      </c>
      <c r="DW19" s="5">
        <v>1021035</v>
      </c>
      <c r="DX19" s="5">
        <v>1053171</v>
      </c>
      <c r="DY19" s="5">
        <v>1092110</v>
      </c>
      <c r="DZ19" s="5">
        <v>1130983</v>
      </c>
      <c r="EA19" s="5">
        <v>1165174</v>
      </c>
      <c r="EB19" s="5">
        <v>1200183</v>
      </c>
      <c r="EC19" s="5">
        <v>1235118</v>
      </c>
      <c r="ED19" s="5">
        <v>1265117</v>
      </c>
      <c r="EE19" s="5">
        <v>1287000</v>
      </c>
      <c r="EF19" s="5">
        <v>1316924</v>
      </c>
      <c r="EG19" s="5">
        <v>1341461</v>
      </c>
      <c r="EH19" s="5">
        <v>1365700</v>
      </c>
      <c r="EI19" s="5">
        <v>1392746</v>
      </c>
      <c r="EJ19" s="5">
        <v>1435580</v>
      </c>
      <c r="EK19" s="5">
        <v>1489985</v>
      </c>
      <c r="EL19" s="5">
        <v>1531237</v>
      </c>
      <c r="EM19" s="5">
        <v>1560788</v>
      </c>
      <c r="EN19" s="5">
        <v>1587343</v>
      </c>
      <c r="EO19" s="5">
        <v>1617429</v>
      </c>
      <c r="EP19" s="5">
        <v>1633618</v>
      </c>
      <c r="EQ19" s="5">
        <v>1650301</v>
      </c>
      <c r="ER19" s="5">
        <v>1657017</v>
      </c>
      <c r="ES19" s="5">
        <v>1669228</v>
      </c>
      <c r="ET19" s="5">
        <v>1674508</v>
      </c>
      <c r="EU19" s="5">
        <v>1677888</v>
      </c>
      <c r="EV19" s="5">
        <v>1671473</v>
      </c>
      <c r="EW19" s="5">
        <v>1664732</v>
      </c>
      <c r="EX19" s="5">
        <v>1667901</v>
      </c>
      <c r="EY19" s="5">
        <v>1689972</v>
      </c>
      <c r="EZ19" s="5">
        <v>1682651</v>
      </c>
      <c r="FA19" s="5">
        <v>1682513</v>
      </c>
      <c r="FB19" s="5">
        <v>1663152</v>
      </c>
      <c r="FC19" s="5">
        <v>1663766</v>
      </c>
      <c r="FD19" s="5">
        <v>1672753</v>
      </c>
      <c r="FE19" s="5">
        <v>1690643</v>
      </c>
      <c r="FF19" s="5">
        <v>1675709</v>
      </c>
      <c r="FG19" s="5">
        <v>1668579</v>
      </c>
      <c r="FH19" s="5">
        <v>1686899</v>
      </c>
      <c r="FI19" s="5">
        <v>1690612</v>
      </c>
      <c r="FJ19" s="5">
        <v>1694928</v>
      </c>
      <c r="FK19" s="5">
        <v>1706740</v>
      </c>
      <c r="FL19" s="5">
        <v>1702357</v>
      </c>
      <c r="FM19" s="5">
        <v>1717294</v>
      </c>
      <c r="FN19" s="5">
        <v>1726456</v>
      </c>
      <c r="FO19" s="5">
        <v>1731708</v>
      </c>
      <c r="FP19" s="5">
        <v>1743218</v>
      </c>
      <c r="FQ19" s="5">
        <v>1762155</v>
      </c>
      <c r="FR19" s="5">
        <v>1781708</v>
      </c>
      <c r="FS19" s="5">
        <v>1786437</v>
      </c>
      <c r="FT19" s="5">
        <v>1794812</v>
      </c>
      <c r="FU19" s="5">
        <v>1822461</v>
      </c>
      <c r="FV19" s="5">
        <v>1828052</v>
      </c>
      <c r="FW19" s="5">
        <v>1858397</v>
      </c>
      <c r="FX19" s="5">
        <v>1887962</v>
      </c>
      <c r="FY19" s="5">
        <v>1904872</v>
      </c>
      <c r="FZ19" s="5">
        <v>1896463</v>
      </c>
      <c r="GA19" s="5">
        <v>1928742</v>
      </c>
      <c r="GB19" s="5">
        <v>1929831</v>
      </c>
      <c r="GC19" s="5">
        <v>1942936</v>
      </c>
      <c r="GD19" s="5">
        <v>1952450</v>
      </c>
      <c r="GE19" s="5">
        <v>1954964</v>
      </c>
      <c r="GF19" s="5">
        <v>1974241</v>
      </c>
      <c r="GG19" s="5">
        <v>1980554</v>
      </c>
      <c r="GH19" s="5">
        <v>1995972</v>
      </c>
      <c r="GI19" s="5">
        <v>1989504</v>
      </c>
      <c r="GJ19" s="5">
        <v>2016582</v>
      </c>
      <c r="GK19" s="5">
        <v>2044401</v>
      </c>
      <c r="GL19" s="5">
        <v>2033414</v>
      </c>
      <c r="GM19" s="5">
        <v>2073597</v>
      </c>
      <c r="GN19" s="5">
        <v>2079107</v>
      </c>
      <c r="GO19" s="5">
        <v>2085176</v>
      </c>
      <c r="GP19" s="5">
        <v>2091865</v>
      </c>
      <c r="GQ19" s="5">
        <v>2099560</v>
      </c>
      <c r="GR19" s="5">
        <v>2131523</v>
      </c>
      <c r="GS19" s="5">
        <v>2135764</v>
      </c>
      <c r="GT19" s="5">
        <v>2122641</v>
      </c>
      <c r="GU19" s="5">
        <v>2144012</v>
      </c>
      <c r="GV19" s="5">
        <v>2180353</v>
      </c>
      <c r="GW19" s="5">
        <v>2209168</v>
      </c>
      <c r="GX19" s="5">
        <v>2206199</v>
      </c>
      <c r="GY19" s="5">
        <v>2212877</v>
      </c>
      <c r="GZ19" s="5">
        <v>2219209</v>
      </c>
      <c r="HA19" s="5">
        <v>2252160</v>
      </c>
      <c r="HB19" s="5">
        <v>2248650</v>
      </c>
      <c r="HC19" s="5">
        <v>2261347</v>
      </c>
      <c r="HD19" s="5">
        <v>2273578</v>
      </c>
      <c r="HE19" s="5">
        <v>2296006</v>
      </c>
      <c r="HF19" s="6">
        <v>2318624</v>
      </c>
      <c r="HG19" s="6">
        <v>2345944</v>
      </c>
      <c r="HH19" s="6">
        <v>2362723</v>
      </c>
      <c r="HI19" s="6">
        <v>2383168</v>
      </c>
      <c r="HJ19" s="6">
        <v>2405048</v>
      </c>
      <c r="HK19" s="6">
        <v>2428225</v>
      </c>
      <c r="HL19" s="6">
        <v>2452488</v>
      </c>
      <c r="HM19" s="6">
        <v>2477153</v>
      </c>
      <c r="HN19" s="6">
        <v>2501615</v>
      </c>
      <c r="HO19" s="6">
        <v>2526087</v>
      </c>
      <c r="HP19" s="6">
        <v>2550879</v>
      </c>
      <c r="HQ19" s="6">
        <v>2576400</v>
      </c>
      <c r="HR19" s="6">
        <v>2602725</v>
      </c>
      <c r="HS19" s="6">
        <v>2629788</v>
      </c>
      <c r="HT19" s="6">
        <v>2657514</v>
      </c>
      <c r="HU19" s="6">
        <v>2685938</v>
      </c>
      <c r="HV19" s="6">
        <v>2715145</v>
      </c>
      <c r="HW19" s="6">
        <v>2745231</v>
      </c>
      <c r="HX19" s="6">
        <v>2776110</v>
      </c>
      <c r="HY19" s="6">
        <v>2807825</v>
      </c>
      <c r="HZ19" s="6">
        <v>2840297</v>
      </c>
      <c r="IA19" s="6">
        <v>2873544</v>
      </c>
      <c r="IB19" s="6">
        <v>2907472</v>
      </c>
      <c r="IC19" s="6">
        <v>2941992</v>
      </c>
      <c r="ID19" s="6">
        <v>2976960</v>
      </c>
      <c r="IE19" s="6">
        <v>3012340</v>
      </c>
      <c r="IF19" s="6">
        <v>3047996</v>
      </c>
      <c r="IG19" s="6">
        <v>3083808</v>
      </c>
      <c r="IH19" s="6">
        <v>3119653</v>
      </c>
      <c r="II19" s="6">
        <v>3155548</v>
      </c>
      <c r="IJ19" s="6">
        <v>3191406</v>
      </c>
      <c r="IK19" s="6">
        <v>3227163</v>
      </c>
      <c r="IL19" s="6">
        <v>3262746</v>
      </c>
      <c r="IM19" s="6">
        <v>3298229</v>
      </c>
      <c r="IN19" s="6">
        <v>3333573</v>
      </c>
      <c r="IO19" s="6">
        <v>3368751</v>
      </c>
      <c r="IP19" s="6">
        <v>3403724</v>
      </c>
      <c r="IQ19" s="6">
        <v>3438590</v>
      </c>
      <c r="IR19" s="6">
        <v>3473326</v>
      </c>
      <c r="IS19" s="6">
        <v>3507910</v>
      </c>
      <c r="IT19" s="6">
        <v>3542306</v>
      </c>
      <c r="IU19" s="6">
        <v>3575710</v>
      </c>
      <c r="IV19" s="6">
        <v>3608224</v>
      </c>
      <c r="IW19" s="6">
        <v>3639941</v>
      </c>
      <c r="IX19" s="6">
        <v>3670928</v>
      </c>
      <c r="IY19" s="6">
        <v>3701270</v>
      </c>
      <c r="IZ19" s="6">
        <v>3731033</v>
      </c>
      <c r="JA19" s="6">
        <v>3760276</v>
      </c>
      <c r="JB19" s="6">
        <v>3789052</v>
      </c>
      <c r="JC19" s="6">
        <v>3817406</v>
      </c>
      <c r="JD19" s="6">
        <v>3845380</v>
      </c>
      <c r="JE19" s="6">
        <v>3873011</v>
      </c>
      <c r="JF19" s="6">
        <v>3900335</v>
      </c>
      <c r="JG19" s="6">
        <v>3927383</v>
      </c>
      <c r="JH19" s="6">
        <v>3954185</v>
      </c>
      <c r="JI19" s="6">
        <v>3980776</v>
      </c>
      <c r="JJ19" s="6">
        <v>4007180</v>
      </c>
      <c r="JK19" s="6">
        <v>4033421</v>
      </c>
      <c r="JL19" s="6">
        <v>4059520</v>
      </c>
      <c r="JM19" s="6">
        <v>4085494</v>
      </c>
      <c r="JN19" s="6">
        <v>4111364</v>
      </c>
      <c r="JO19" s="6">
        <v>4137144</v>
      </c>
      <c r="JP19" s="6">
        <v>4162851</v>
      </c>
      <c r="JQ19" s="6">
        <v>4188499</v>
      </c>
      <c r="JR19" s="6">
        <v>4214100</v>
      </c>
      <c r="JS19" s="6">
        <v>4239668</v>
      </c>
      <c r="JT19" s="6">
        <v>4265211</v>
      </c>
      <c r="JU19" s="6">
        <v>4290730</v>
      </c>
      <c r="JV19" s="6">
        <v>4316235</v>
      </c>
      <c r="JW19" s="6">
        <v>4341734</v>
      </c>
      <c r="JX19" s="6">
        <v>4367235</v>
      </c>
      <c r="JY19" s="6">
        <v>4392747</v>
      </c>
      <c r="JZ19" s="6">
        <v>4418277</v>
      </c>
      <c r="KA19" s="6">
        <v>4443834</v>
      </c>
      <c r="KB19" s="6">
        <v>4469423</v>
      </c>
      <c r="KC19" s="6">
        <v>4495051</v>
      </c>
      <c r="KD19" s="6">
        <v>4520724</v>
      </c>
      <c r="KE19" s="6">
        <v>4546449</v>
      </c>
      <c r="KF19" s="6">
        <v>4572230</v>
      </c>
      <c r="KG19" s="6">
        <v>4598073</v>
      </c>
      <c r="KH19" s="6">
        <v>4623982</v>
      </c>
      <c r="KI19" s="6">
        <v>4649962</v>
      </c>
      <c r="KJ19" s="6">
        <v>4676018</v>
      </c>
      <c r="KK19" s="6">
        <v>4702153</v>
      </c>
      <c r="KL19" s="6">
        <v>4728373</v>
      </c>
      <c r="KM19" s="6">
        <v>4754681</v>
      </c>
      <c r="KN19" s="6">
        <v>4781080</v>
      </c>
      <c r="KO19" s="6">
        <v>4807574</v>
      </c>
      <c r="KP19" s="6">
        <v>4834168</v>
      </c>
      <c r="KQ19" s="6">
        <v>4860863</v>
      </c>
      <c r="KR19" s="6">
        <v>4887663</v>
      </c>
      <c r="KS19" s="6">
        <v>4914572</v>
      </c>
      <c r="KT19" s="6">
        <v>4941592</v>
      </c>
      <c r="KU19" s="6">
        <v>4968727</v>
      </c>
      <c r="KV19" s="6">
        <v>4995979</v>
      </c>
      <c r="KW19" s="6">
        <v>5023352</v>
      </c>
      <c r="KX19" s="6">
        <v>5050847</v>
      </c>
      <c r="KY19" s="6">
        <v>5078468</v>
      </c>
      <c r="KZ19" s="6">
        <v>5106217</v>
      </c>
      <c r="LA19" s="6">
        <v>5134098</v>
      </c>
      <c r="LB19" s="6">
        <v>5162111</v>
      </c>
      <c r="LC19" s="6">
        <v>5190260</v>
      </c>
      <c r="LD19" s="6">
        <v>5218547</v>
      </c>
      <c r="LE19" s="6">
        <v>5246978</v>
      </c>
      <c r="LF19" s="6">
        <v>5275555</v>
      </c>
      <c r="LG19" s="6">
        <v>5304280</v>
      </c>
      <c r="LH19" s="6">
        <v>5333152</v>
      </c>
      <c r="LI19" s="6">
        <v>5362147</v>
      </c>
      <c r="LJ19" s="6">
        <v>5391262</v>
      </c>
      <c r="LK19" s="6">
        <v>5420496</v>
      </c>
      <c r="LL19" s="6">
        <v>5449846</v>
      </c>
      <c r="LM19" s="6">
        <v>5479316</v>
      </c>
      <c r="LN19" s="6">
        <v>5508908</v>
      </c>
      <c r="LO19" s="6">
        <v>5538613</v>
      </c>
      <c r="LP19" s="6">
        <v>5568436</v>
      </c>
      <c r="LQ19" s="6">
        <v>5598377</v>
      </c>
      <c r="LR19" s="6">
        <v>5628438</v>
      </c>
      <c r="LS19" s="6">
        <v>5658621</v>
      </c>
      <c r="LT19" s="6">
        <v>5688930</v>
      </c>
      <c r="LU19" s="6">
        <v>5719365</v>
      </c>
      <c r="LV19" s="6">
        <v>5749928</v>
      </c>
      <c r="LW19" s="6">
        <v>5780618</v>
      </c>
      <c r="LX19" s="6">
        <v>5811437</v>
      </c>
      <c r="LY19" s="6">
        <v>5842386</v>
      </c>
      <c r="LZ19" s="6">
        <v>5873467</v>
      </c>
      <c r="MA19" s="6">
        <v>5904679</v>
      </c>
      <c r="MB19" s="6">
        <v>5936024</v>
      </c>
      <c r="MC19" s="6">
        <v>5967502</v>
      </c>
      <c r="MD19" s="6">
        <v>5999118</v>
      </c>
      <c r="ME19" s="6">
        <v>6030872</v>
      </c>
      <c r="MF19" s="6">
        <v>6062766</v>
      </c>
      <c r="MG19" s="6">
        <v>6094803</v>
      </c>
      <c r="MH19" s="6">
        <v>6126985</v>
      </c>
      <c r="MI19" s="6">
        <v>6159319</v>
      </c>
      <c r="MJ19" s="6">
        <v>6191806</v>
      </c>
      <c r="MK19" s="6">
        <v>6224449</v>
      </c>
      <c r="ML19" s="6">
        <v>6257251</v>
      </c>
      <c r="MM19" s="6">
        <v>6290211</v>
      </c>
      <c r="MN19" s="6">
        <v>6323332</v>
      </c>
      <c r="MO19" s="6">
        <v>6356615</v>
      </c>
      <c r="MP19" s="6">
        <v>6390063</v>
      </c>
      <c r="MQ19" s="6">
        <v>6423684</v>
      </c>
      <c r="MR19" s="6">
        <v>6457477</v>
      </c>
      <c r="MS19" s="6">
        <v>6491446</v>
      </c>
      <c r="MT19" s="6">
        <v>6525592</v>
      </c>
      <c r="MU19" s="2" t="s">
        <v>339</v>
      </c>
      <c r="MV19" s="2" t="s">
        <v>334</v>
      </c>
      <c r="MW19" s="2" t="s">
        <v>332</v>
      </c>
      <c r="MX19" s="2" t="s">
        <v>332</v>
      </c>
      <c r="MY19" s="2" t="s">
        <v>469</v>
      </c>
      <c r="MZ19" s="2" t="s">
        <v>955</v>
      </c>
      <c r="NA19" s="2" t="s">
        <v>332</v>
      </c>
      <c r="NB19" s="2" t="s">
        <v>561</v>
      </c>
      <c r="NC19" s="4" t="s">
        <v>562</v>
      </c>
      <c r="ND19" s="2" t="s">
        <v>337</v>
      </c>
      <c r="NE19" s="2" t="s">
        <v>563</v>
      </c>
      <c r="NF19" s="4" t="s">
        <v>970</v>
      </c>
    </row>
    <row r="20" spans="1:370" x14ac:dyDescent="0.35">
      <c r="A20" s="2" t="s">
        <v>330</v>
      </c>
      <c r="B20" s="2" t="s">
        <v>564</v>
      </c>
      <c r="C20" s="4" t="s">
        <v>969</v>
      </c>
      <c r="D20" s="2" t="s">
        <v>958</v>
      </c>
      <c r="E20" s="2" t="s">
        <v>332</v>
      </c>
      <c r="F20" s="2" t="s">
        <v>333</v>
      </c>
      <c r="G20" s="5">
        <v>1E-3</v>
      </c>
      <c r="H20" s="5">
        <v>1E-3</v>
      </c>
      <c r="I20" s="5">
        <v>1E-3</v>
      </c>
      <c r="J20" s="5">
        <v>1E-3</v>
      </c>
      <c r="K20" s="5">
        <v>1E-3</v>
      </c>
      <c r="L20" s="5">
        <v>1E-3</v>
      </c>
      <c r="M20" s="5">
        <v>1E-3</v>
      </c>
      <c r="N20" s="5">
        <v>1E-3</v>
      </c>
      <c r="O20" s="5">
        <v>1E-3</v>
      </c>
      <c r="P20" s="5">
        <v>1E-3</v>
      </c>
      <c r="Q20" s="5">
        <v>1E-3</v>
      </c>
      <c r="R20" s="5">
        <v>1E-3</v>
      </c>
      <c r="S20" s="5">
        <v>1E-3</v>
      </c>
      <c r="T20" s="5">
        <v>1E-3</v>
      </c>
      <c r="U20" s="5">
        <v>1E-3</v>
      </c>
      <c r="V20" s="5">
        <v>1E-3</v>
      </c>
      <c r="W20" s="5">
        <v>1E-3</v>
      </c>
      <c r="X20" s="5">
        <v>1E-3</v>
      </c>
      <c r="Y20" s="5">
        <v>1E-3</v>
      </c>
      <c r="Z20" s="5">
        <v>1E-3</v>
      </c>
      <c r="AA20" s="5">
        <v>1E-3</v>
      </c>
      <c r="AB20" s="5">
        <v>1E-3</v>
      </c>
      <c r="AC20" s="5">
        <v>1E-3</v>
      </c>
      <c r="AD20" s="5">
        <v>1E-3</v>
      </c>
      <c r="AE20" s="5">
        <v>1E-3</v>
      </c>
      <c r="AF20" s="5">
        <v>1E-3</v>
      </c>
      <c r="AG20" s="5">
        <v>1E-3</v>
      </c>
      <c r="AH20" s="5">
        <v>1E-3</v>
      </c>
      <c r="AI20" s="5">
        <v>1E-3</v>
      </c>
      <c r="AJ20" s="5">
        <v>1E-3</v>
      </c>
      <c r="AK20" s="5">
        <v>1E-3</v>
      </c>
      <c r="AL20" s="5">
        <v>1E-3</v>
      </c>
      <c r="AM20" s="5">
        <v>1E-3</v>
      </c>
      <c r="AN20" s="5">
        <v>1E-3</v>
      </c>
      <c r="AO20" s="5">
        <v>1E-3</v>
      </c>
      <c r="AP20" s="5">
        <v>1E-3</v>
      </c>
      <c r="AQ20" s="5">
        <v>1E-3</v>
      </c>
      <c r="AR20" s="5">
        <v>1E-3</v>
      </c>
      <c r="AS20" s="5">
        <v>1E-3</v>
      </c>
      <c r="AT20" s="5">
        <v>1E-3</v>
      </c>
      <c r="AU20" s="5">
        <v>1E-3</v>
      </c>
      <c r="AV20" s="5">
        <v>1E-3</v>
      </c>
      <c r="AW20" s="5">
        <v>1E-3</v>
      </c>
      <c r="AX20" s="5">
        <v>1E-3</v>
      </c>
      <c r="AY20" s="5">
        <v>1E-3</v>
      </c>
      <c r="AZ20" s="5">
        <v>1E-3</v>
      </c>
      <c r="BA20" s="5">
        <v>1E-3</v>
      </c>
      <c r="BB20" s="5">
        <v>1E-3</v>
      </c>
      <c r="BC20" s="5">
        <v>1E-3</v>
      </c>
      <c r="BD20" s="5">
        <v>1E-3</v>
      </c>
      <c r="BE20" s="5">
        <v>1E-3</v>
      </c>
      <c r="BF20" s="5">
        <v>1E-3</v>
      </c>
      <c r="BG20" s="5">
        <v>1E-3</v>
      </c>
      <c r="BH20" s="5">
        <v>1E-3</v>
      </c>
      <c r="BI20" s="5">
        <v>1E-3</v>
      </c>
      <c r="BJ20" s="5">
        <v>1E-3</v>
      </c>
      <c r="BK20" s="5">
        <v>53.587179999999996</v>
      </c>
      <c r="BL20" s="5">
        <v>54.01925</v>
      </c>
      <c r="BM20" s="5">
        <v>53.929580000000001</v>
      </c>
      <c r="BN20" s="5">
        <v>54.870199999999997</v>
      </c>
      <c r="BO20" s="5">
        <v>55.261740000000003</v>
      </c>
      <c r="BP20" s="5">
        <v>56.5961</v>
      </c>
      <c r="BQ20" s="5">
        <v>57.824159999999999</v>
      </c>
      <c r="BR20" s="5">
        <v>58.217100000000002</v>
      </c>
      <c r="BS20" s="5">
        <v>58.586829999999999</v>
      </c>
      <c r="BT20" s="5">
        <v>59.58023</v>
      </c>
      <c r="BU20" s="5">
        <v>60.034759999999999</v>
      </c>
      <c r="BV20" s="5">
        <v>60.284640000000003</v>
      </c>
      <c r="BW20" s="5">
        <v>60.589460000000003</v>
      </c>
      <c r="BX20" s="5">
        <v>61.717770000000002</v>
      </c>
      <c r="BY20" s="5">
        <v>62.237459999999999</v>
      </c>
      <c r="BZ20" s="5">
        <v>63.459180000000003</v>
      </c>
      <c r="CA20" s="5">
        <v>63.800719999999998</v>
      </c>
      <c r="CB20" s="5">
        <v>64.631129999999999</v>
      </c>
      <c r="CC20" s="5">
        <v>65.266239999999996</v>
      </c>
      <c r="CD20" s="5">
        <v>65.131690000000006</v>
      </c>
      <c r="CE20" s="5">
        <v>64.906059999999997</v>
      </c>
      <c r="CF20" s="5">
        <v>65.531589999999994</v>
      </c>
      <c r="CG20" s="5">
        <v>66.527349999999998</v>
      </c>
      <c r="CH20" s="5">
        <v>66.131500000000003</v>
      </c>
      <c r="CI20" s="5">
        <v>65.145849999999996</v>
      </c>
      <c r="CJ20" s="5">
        <v>65.421859999999995</v>
      </c>
      <c r="CK20" s="5">
        <v>65.006299999999996</v>
      </c>
      <c r="CL20" s="5">
        <v>64.813299999999998</v>
      </c>
      <c r="CM20" s="5">
        <v>64.471890000000002</v>
      </c>
      <c r="CN20" s="5">
        <v>64.644030000000001</v>
      </c>
      <c r="CO20" s="5">
        <v>64.407229999999998</v>
      </c>
      <c r="CP20" s="5">
        <v>63.943309999999997</v>
      </c>
      <c r="CQ20" s="5">
        <v>64.225980000000007</v>
      </c>
      <c r="CR20" s="5">
        <v>64.417460000000005</v>
      </c>
      <c r="CS20" s="5">
        <v>64.234960000000001</v>
      </c>
      <c r="CT20" s="5">
        <v>64.035070000000005</v>
      </c>
      <c r="CU20" s="5">
        <v>63.390509999999999</v>
      </c>
      <c r="CV20" s="5">
        <v>62.969909999999999</v>
      </c>
      <c r="CW20" s="5">
        <v>62.655929999999998</v>
      </c>
      <c r="CX20" s="5">
        <v>62.410580000000003</v>
      </c>
      <c r="CY20" s="5">
        <v>62.829590000000003</v>
      </c>
      <c r="CZ20" s="5">
        <v>62.958370000000002</v>
      </c>
      <c r="DA20" s="5">
        <v>62.170589999999997</v>
      </c>
      <c r="DB20" s="5">
        <v>63.928069999999998</v>
      </c>
      <c r="DC20" s="5">
        <v>64.360690000000005</v>
      </c>
      <c r="DD20" s="5">
        <v>65.021299999999997</v>
      </c>
      <c r="DE20" s="5">
        <v>65.913449999999997</v>
      </c>
      <c r="DF20" s="5">
        <v>65.998699999999999</v>
      </c>
      <c r="DG20" s="5">
        <v>66.807249999999996</v>
      </c>
      <c r="DH20" s="5">
        <v>67.220609999999994</v>
      </c>
      <c r="DI20" s="5">
        <v>67.975070000000002</v>
      </c>
      <c r="DJ20" s="5">
        <v>68.084010000000006</v>
      </c>
      <c r="DK20" s="5">
        <v>68.092119999999994</v>
      </c>
      <c r="DL20" s="5">
        <v>69.640240000000006</v>
      </c>
      <c r="DM20" s="5">
        <v>70.481830000000002</v>
      </c>
      <c r="DN20" s="5">
        <v>71.179460000000006</v>
      </c>
      <c r="DO20" s="5">
        <v>71.771519999999995</v>
      </c>
      <c r="DP20" s="5">
        <v>72.480450000000005</v>
      </c>
      <c r="DQ20" s="5">
        <v>74.267960000000002</v>
      </c>
      <c r="DR20" s="5">
        <v>76.075940000000003</v>
      </c>
      <c r="DS20" s="5">
        <v>77.225149999999999</v>
      </c>
      <c r="DT20" s="5">
        <v>78.836590000000001</v>
      </c>
      <c r="DU20" s="5">
        <v>80.906409999999994</v>
      </c>
      <c r="DV20" s="5">
        <v>81.704560000000001</v>
      </c>
      <c r="DW20" s="5">
        <v>83.015020000000007</v>
      </c>
      <c r="DX20" s="5">
        <v>84.13306</v>
      </c>
      <c r="DY20" s="5">
        <v>86.002939999999995</v>
      </c>
      <c r="DZ20" s="5">
        <v>88.237269999999995</v>
      </c>
      <c r="EA20" s="5">
        <v>90.245769999999993</v>
      </c>
      <c r="EB20" s="5">
        <v>90.996859999999998</v>
      </c>
      <c r="EC20" s="5">
        <v>93.120310000000003</v>
      </c>
      <c r="ED20" s="5">
        <v>93.425870000000003</v>
      </c>
      <c r="EE20" s="5">
        <v>94.284610000000001</v>
      </c>
      <c r="EF20" s="5">
        <v>94.473309999999998</v>
      </c>
      <c r="EG20" s="5">
        <v>95.273949999999999</v>
      </c>
      <c r="EH20" s="5">
        <v>95.636449999999996</v>
      </c>
      <c r="EI20" s="5">
        <v>96.393680000000003</v>
      </c>
      <c r="EJ20" s="5">
        <v>97.780360000000002</v>
      </c>
      <c r="EK20" s="5">
        <v>100.435</v>
      </c>
      <c r="EL20" s="5">
        <v>102.65730000000001</v>
      </c>
      <c r="EM20" s="5">
        <v>103.5121</v>
      </c>
      <c r="EN20" s="5">
        <v>102.7689</v>
      </c>
      <c r="EO20" s="5">
        <v>103.8702</v>
      </c>
      <c r="EP20" s="5">
        <v>104.12</v>
      </c>
      <c r="EQ20" s="5">
        <v>103.71420000000001</v>
      </c>
      <c r="ER20" s="5">
        <v>103.3865</v>
      </c>
      <c r="ES20" s="5">
        <v>104.3283</v>
      </c>
      <c r="ET20" s="5">
        <v>105.9491</v>
      </c>
      <c r="EU20" s="5">
        <v>108.426</v>
      </c>
      <c r="EV20" s="5">
        <v>108.10120000000001</v>
      </c>
      <c r="EW20" s="5">
        <v>107.09910000000001</v>
      </c>
      <c r="EX20" s="5">
        <v>107.80710000000001</v>
      </c>
      <c r="EY20" s="5">
        <v>106.64279999999999</v>
      </c>
      <c r="EZ20" s="5">
        <v>104.8451</v>
      </c>
      <c r="FA20" s="5">
        <v>104.0219</v>
      </c>
      <c r="FB20" s="5">
        <v>102.2122</v>
      </c>
      <c r="FC20" s="5">
        <v>100.27370000000001</v>
      </c>
      <c r="FD20" s="5">
        <v>101.41240000000001</v>
      </c>
      <c r="FE20" s="5">
        <v>101.5731</v>
      </c>
      <c r="FF20" s="5">
        <v>99.909909999999996</v>
      </c>
      <c r="FG20" s="5">
        <v>98.25806</v>
      </c>
      <c r="FH20" s="5">
        <v>99.243600000000001</v>
      </c>
      <c r="FI20" s="5">
        <v>98.071529999999996</v>
      </c>
      <c r="FJ20" s="5">
        <v>97.798150000000007</v>
      </c>
      <c r="FK20" s="5">
        <v>97.353769999999997</v>
      </c>
      <c r="FL20" s="5">
        <v>96.266469999999998</v>
      </c>
      <c r="FM20" s="5">
        <v>95.660319999999999</v>
      </c>
      <c r="FN20" s="5">
        <v>95.451179999999994</v>
      </c>
      <c r="FO20" s="5">
        <v>94.59102</v>
      </c>
      <c r="FP20" s="5">
        <v>94.422150000000002</v>
      </c>
      <c r="FQ20" s="5">
        <v>93.607370000000003</v>
      </c>
      <c r="FR20" s="5">
        <v>94.238749999999996</v>
      </c>
      <c r="FS20" s="5">
        <v>94.086389999999994</v>
      </c>
      <c r="FT20" s="5">
        <v>94.148449999999997</v>
      </c>
      <c r="FU20" s="5">
        <v>94.934880000000007</v>
      </c>
      <c r="FV20" s="5">
        <v>94.179770000000005</v>
      </c>
      <c r="FW20" s="5">
        <v>94.877560000000003</v>
      </c>
      <c r="FX20" s="5">
        <v>95.600750000000005</v>
      </c>
      <c r="FY20" s="5">
        <v>95.091260000000005</v>
      </c>
      <c r="FZ20" s="5">
        <v>93.430850000000007</v>
      </c>
      <c r="GA20" s="5">
        <v>93.844369999999998</v>
      </c>
      <c r="GB20" s="5">
        <v>93.200450000000004</v>
      </c>
      <c r="GC20" s="5">
        <v>93.185130000000001</v>
      </c>
      <c r="GD20" s="5">
        <v>92.139290000000003</v>
      </c>
      <c r="GE20" s="5">
        <v>92.018919999999994</v>
      </c>
      <c r="GF20" s="5">
        <v>92.132499999999993</v>
      </c>
      <c r="GG20" s="5">
        <v>91.657520000000005</v>
      </c>
      <c r="GH20" s="5">
        <v>91.514520000000005</v>
      </c>
      <c r="GI20" s="5">
        <v>90.586820000000003</v>
      </c>
      <c r="GJ20" s="5">
        <v>90.656689999999998</v>
      </c>
      <c r="GK20" s="5">
        <v>90.781729999999996</v>
      </c>
      <c r="GL20" s="5">
        <v>89.853520000000003</v>
      </c>
      <c r="GM20" s="5">
        <v>93.255549999999999</v>
      </c>
      <c r="GN20" s="5">
        <v>109.1601</v>
      </c>
      <c r="GO20" s="5">
        <v>97.65607</v>
      </c>
      <c r="GP20" s="5">
        <v>97.2727</v>
      </c>
      <c r="GQ20" s="5">
        <v>97.56465</v>
      </c>
      <c r="GR20" s="5">
        <v>93.731059999999999</v>
      </c>
      <c r="GS20" s="5">
        <v>91.77319</v>
      </c>
      <c r="GT20" s="5">
        <v>88.875609999999995</v>
      </c>
      <c r="GU20" s="5">
        <v>87.81953</v>
      </c>
      <c r="GV20" s="5">
        <v>87.149000000000001</v>
      </c>
      <c r="GW20" s="5">
        <v>86.762919999999994</v>
      </c>
      <c r="GX20" s="5">
        <v>84.326830000000001</v>
      </c>
      <c r="GY20" s="5">
        <v>82.928610000000006</v>
      </c>
      <c r="GZ20" s="5">
        <v>81.656649999999999</v>
      </c>
      <c r="HA20" s="5">
        <v>82.191419999999994</v>
      </c>
      <c r="HB20" s="5">
        <v>81.977879999999999</v>
      </c>
      <c r="HC20" s="5">
        <v>81.038269999999997</v>
      </c>
      <c r="HD20" s="5">
        <v>80.683989999999994</v>
      </c>
      <c r="HE20" s="5">
        <v>80.544430000000006</v>
      </c>
      <c r="HF20" s="6">
        <v>80.539060000000006</v>
      </c>
      <c r="HG20" s="6">
        <v>80.418959999999998</v>
      </c>
      <c r="HH20" s="6">
        <v>80.127499999999998</v>
      </c>
      <c r="HI20" s="6">
        <v>80.005799999999994</v>
      </c>
      <c r="HJ20" s="6">
        <v>79.945530000000005</v>
      </c>
      <c r="HK20" s="6">
        <v>79.942589999999996</v>
      </c>
      <c r="HL20" s="6">
        <v>80.015559999999994</v>
      </c>
      <c r="HM20" s="6">
        <v>80.057940000000002</v>
      </c>
      <c r="HN20" s="6">
        <v>80.0899</v>
      </c>
      <c r="HO20" s="6">
        <v>80.102580000000003</v>
      </c>
      <c r="HP20" s="6">
        <v>80.109729999999999</v>
      </c>
      <c r="HQ20" s="6">
        <v>80.128140000000002</v>
      </c>
      <c r="HR20" s="6">
        <v>80.175330000000002</v>
      </c>
      <c r="HS20" s="6">
        <v>80.244889999999998</v>
      </c>
      <c r="HT20" s="6">
        <v>80.322029999999998</v>
      </c>
      <c r="HU20" s="6">
        <v>80.427379999999999</v>
      </c>
      <c r="HV20" s="6">
        <v>80.551119999999997</v>
      </c>
      <c r="HW20" s="6">
        <v>80.699539999999999</v>
      </c>
      <c r="HX20" s="6">
        <v>80.873779999999996</v>
      </c>
      <c r="HY20" s="6">
        <v>81.074539999999999</v>
      </c>
      <c r="HZ20" s="6">
        <v>81.287120000000002</v>
      </c>
      <c r="IA20" s="6">
        <v>81.503460000000004</v>
      </c>
      <c r="IB20" s="6">
        <v>81.720410000000001</v>
      </c>
      <c r="IC20" s="6">
        <v>81.931089999999998</v>
      </c>
      <c r="ID20" s="6">
        <v>82.137280000000004</v>
      </c>
      <c r="IE20" s="6">
        <v>82.34384</v>
      </c>
      <c r="IF20" s="6">
        <v>82.546970000000002</v>
      </c>
      <c r="IG20" s="6">
        <v>82.747609999999995</v>
      </c>
      <c r="IH20" s="6">
        <v>82.942599999999999</v>
      </c>
      <c r="II20" s="6">
        <v>83.128339999999994</v>
      </c>
      <c r="IJ20" s="6">
        <v>83.302760000000006</v>
      </c>
      <c r="IK20" s="6">
        <v>83.456090000000003</v>
      </c>
      <c r="IL20" s="6">
        <v>83.603319999999997</v>
      </c>
      <c r="IM20" s="6">
        <v>83.724310000000003</v>
      </c>
      <c r="IN20" s="6">
        <v>83.836100000000002</v>
      </c>
      <c r="IO20" s="6">
        <v>83.941580000000002</v>
      </c>
      <c r="IP20" s="6">
        <v>84.040629999999993</v>
      </c>
      <c r="IQ20" s="6">
        <v>84.115930000000006</v>
      </c>
      <c r="IR20" s="6">
        <v>84.193150000000003</v>
      </c>
      <c r="IS20" s="6">
        <v>84.263310000000004</v>
      </c>
      <c r="IT20" s="6">
        <v>84.328900000000004</v>
      </c>
      <c r="IU20" s="6">
        <v>84.354659999999996</v>
      </c>
      <c r="IV20" s="6">
        <v>84.352400000000003</v>
      </c>
      <c r="IW20" s="6">
        <v>84.325100000000006</v>
      </c>
      <c r="IX20" s="6">
        <v>84.274879999999996</v>
      </c>
      <c r="IY20" s="6">
        <v>84.197019999999995</v>
      </c>
      <c r="IZ20" s="6">
        <v>84.100430000000003</v>
      </c>
      <c r="JA20" s="6">
        <v>83.986949999999993</v>
      </c>
      <c r="JB20" s="6">
        <v>83.858159999999998</v>
      </c>
      <c r="JC20" s="6">
        <v>83.715419999999995</v>
      </c>
      <c r="JD20" s="6">
        <v>83.560040000000001</v>
      </c>
      <c r="JE20" s="6">
        <v>83.393109999999993</v>
      </c>
      <c r="JF20" s="6">
        <v>83.215609999999998</v>
      </c>
      <c r="JG20" s="6">
        <v>83.020870000000002</v>
      </c>
      <c r="JH20" s="6">
        <v>82.817409999999995</v>
      </c>
      <c r="JI20" s="6">
        <v>82.606089999999995</v>
      </c>
      <c r="JJ20" s="6">
        <v>82.387640000000005</v>
      </c>
      <c r="JK20" s="6">
        <v>82.162769999999995</v>
      </c>
      <c r="JL20" s="6">
        <v>81.932029999999997</v>
      </c>
      <c r="JM20" s="6">
        <v>81.695890000000006</v>
      </c>
      <c r="JN20" s="6">
        <v>81.454880000000003</v>
      </c>
      <c r="JO20" s="6">
        <v>81.209559999999996</v>
      </c>
      <c r="JP20" s="6">
        <v>80.960329999999999</v>
      </c>
      <c r="JQ20" s="6">
        <v>80.707660000000004</v>
      </c>
      <c r="JR20" s="6">
        <v>80.45187</v>
      </c>
      <c r="JS20" s="6">
        <v>80.202870000000004</v>
      </c>
      <c r="JT20" s="6">
        <v>79.951350000000005</v>
      </c>
      <c r="JU20" s="6">
        <v>79.697379999999995</v>
      </c>
      <c r="JV20" s="6">
        <v>79.441249999999997</v>
      </c>
      <c r="JW20" s="6">
        <v>79.183160000000001</v>
      </c>
      <c r="JX20" s="6">
        <v>78.923310000000001</v>
      </c>
      <c r="JY20" s="6">
        <v>78.661969999999997</v>
      </c>
      <c r="JZ20" s="6">
        <v>78.39922</v>
      </c>
      <c r="KA20" s="6">
        <v>78.136139999999997</v>
      </c>
      <c r="KB20" s="6">
        <v>77.872050000000002</v>
      </c>
      <c r="KC20" s="6">
        <v>77.607140000000001</v>
      </c>
      <c r="KD20" s="6">
        <v>77.34151</v>
      </c>
      <c r="KE20" s="6">
        <v>77.075389999999999</v>
      </c>
      <c r="KF20" s="6">
        <v>76.808800000000005</v>
      </c>
      <c r="KG20" s="6">
        <v>76.541920000000005</v>
      </c>
      <c r="KH20" s="6">
        <v>76.274850000000001</v>
      </c>
      <c r="KI20" s="6">
        <v>76.007620000000003</v>
      </c>
      <c r="KJ20" s="6">
        <v>75.740390000000005</v>
      </c>
      <c r="KK20" s="6">
        <v>75.473190000000002</v>
      </c>
      <c r="KL20" s="6">
        <v>75.206119999999999</v>
      </c>
      <c r="KM20" s="6">
        <v>74.939250000000001</v>
      </c>
      <c r="KN20" s="6">
        <v>74.67268</v>
      </c>
      <c r="KO20" s="6">
        <v>74.406390000000002</v>
      </c>
      <c r="KP20" s="6">
        <v>74.140529999999998</v>
      </c>
      <c r="KQ20" s="6">
        <v>73.875060000000005</v>
      </c>
      <c r="KR20" s="6">
        <v>73.610110000000006</v>
      </c>
      <c r="KS20" s="6">
        <v>73.345680000000002</v>
      </c>
      <c r="KT20" s="6">
        <v>73.081779999999995</v>
      </c>
      <c r="KU20" s="6">
        <v>72.818510000000003</v>
      </c>
      <c r="KV20" s="6">
        <v>72.55592</v>
      </c>
      <c r="KW20" s="6">
        <v>72.293989999999994</v>
      </c>
      <c r="KX20" s="6">
        <v>72.032790000000006</v>
      </c>
      <c r="KY20" s="6">
        <v>71.772390000000001</v>
      </c>
      <c r="KZ20" s="6">
        <v>71.512730000000005</v>
      </c>
      <c r="LA20" s="6">
        <v>71.253960000000006</v>
      </c>
      <c r="LB20" s="6">
        <v>70.995999999999995</v>
      </c>
      <c r="LC20" s="6">
        <v>70.738979999999998</v>
      </c>
      <c r="LD20" s="6">
        <v>70.482889999999998</v>
      </c>
      <c r="LE20" s="6">
        <v>70.227909999999994</v>
      </c>
      <c r="LF20" s="6">
        <v>69.973939999999999</v>
      </c>
      <c r="LG20" s="6">
        <v>69.737799999999993</v>
      </c>
      <c r="LH20" s="6">
        <v>69.502650000000003</v>
      </c>
      <c r="LI20" s="6">
        <v>69.270989999999998</v>
      </c>
      <c r="LJ20" s="6">
        <v>69.040019999999998</v>
      </c>
      <c r="LK20" s="6">
        <v>68.809659999999994</v>
      </c>
      <c r="LL20" s="6">
        <v>68.57987</v>
      </c>
      <c r="LM20" s="6">
        <v>68.355559999999997</v>
      </c>
      <c r="LN20" s="6">
        <v>68.13194</v>
      </c>
      <c r="LO20" s="6">
        <v>67.908869999999993</v>
      </c>
      <c r="LP20" s="6">
        <v>67.686409999999995</v>
      </c>
      <c r="LQ20" s="6">
        <v>67.464500000000001</v>
      </c>
      <c r="LR20" s="6">
        <v>67.243229999999997</v>
      </c>
      <c r="LS20" s="6">
        <v>67.022599999999997</v>
      </c>
      <c r="LT20" s="6">
        <v>66.802620000000005</v>
      </c>
      <c r="LU20" s="6">
        <v>66.585549999999998</v>
      </c>
      <c r="LV20" s="6">
        <v>66.369129999999998</v>
      </c>
      <c r="LW20" s="6">
        <v>66.153440000000003</v>
      </c>
      <c r="LX20" s="6">
        <v>65.938509999999994</v>
      </c>
      <c r="LY20" s="6">
        <v>65.725890000000007</v>
      </c>
      <c r="LZ20" s="6">
        <v>65.514049999999997</v>
      </c>
      <c r="MA20" s="6">
        <v>65.302989999999994</v>
      </c>
      <c r="MB20" s="6">
        <v>65.092590000000001</v>
      </c>
      <c r="MC20" s="6">
        <v>64.882779999999997</v>
      </c>
      <c r="MD20" s="6">
        <v>64.673749999999998</v>
      </c>
      <c r="ME20" s="6">
        <v>64.465419999999995</v>
      </c>
      <c r="MF20" s="6">
        <v>64.257869999999997</v>
      </c>
      <c r="MG20" s="6">
        <v>64.048969999999997</v>
      </c>
      <c r="MH20" s="6">
        <v>63.840850000000003</v>
      </c>
      <c r="MI20" s="6">
        <v>63.633510000000001</v>
      </c>
      <c r="MJ20" s="6">
        <v>63.427019999999999</v>
      </c>
      <c r="MK20" s="6">
        <v>63.221969999999999</v>
      </c>
      <c r="ML20" s="6">
        <v>63.017780000000002</v>
      </c>
      <c r="MM20" s="6">
        <v>62.813769999999998</v>
      </c>
      <c r="MN20" s="6">
        <v>62.610590000000002</v>
      </c>
      <c r="MO20" s="6">
        <v>62.406199999999998</v>
      </c>
      <c r="MP20" s="6">
        <v>62.202680000000001</v>
      </c>
      <c r="MQ20" s="6">
        <v>62.000059999999998</v>
      </c>
      <c r="MR20" s="6">
        <v>61.798340000000003</v>
      </c>
      <c r="MS20" s="6">
        <v>61.5976</v>
      </c>
      <c r="MT20" s="6">
        <v>61.397710000000004</v>
      </c>
      <c r="MU20" s="2" t="s">
        <v>339</v>
      </c>
      <c r="MV20" s="2" t="s">
        <v>334</v>
      </c>
      <c r="MW20" s="2" t="s">
        <v>332</v>
      </c>
      <c r="MX20" s="2" t="s">
        <v>332</v>
      </c>
      <c r="MY20" s="2" t="s">
        <v>469</v>
      </c>
      <c r="MZ20" s="2" t="s">
        <v>955</v>
      </c>
      <c r="NA20" s="2" t="s">
        <v>332</v>
      </c>
      <c r="NB20" s="4" t="s">
        <v>565</v>
      </c>
      <c r="NC20" s="2" t="s">
        <v>332</v>
      </c>
      <c r="ND20" s="2" t="s">
        <v>337</v>
      </c>
      <c r="NE20" s="2" t="s">
        <v>566</v>
      </c>
      <c r="NF20" s="4" t="s">
        <v>970</v>
      </c>
    </row>
    <row r="21" spans="1:370" x14ac:dyDescent="0.35">
      <c r="A21" s="2" t="s">
        <v>330</v>
      </c>
      <c r="B21" s="2" t="s">
        <v>567</v>
      </c>
      <c r="C21" s="4" t="s">
        <v>969</v>
      </c>
      <c r="D21" s="2" t="s">
        <v>331</v>
      </c>
      <c r="E21" s="2" t="s">
        <v>332</v>
      </c>
      <c r="F21" s="2" t="s">
        <v>333</v>
      </c>
      <c r="G21" s="5">
        <v>1E-3</v>
      </c>
      <c r="H21" s="5">
        <v>1E-3</v>
      </c>
      <c r="I21" s="5">
        <v>1E-3</v>
      </c>
      <c r="J21" s="5">
        <v>1E-3</v>
      </c>
      <c r="K21" s="5">
        <v>1E-3</v>
      </c>
      <c r="L21" s="5">
        <v>1E-3</v>
      </c>
      <c r="M21" s="5">
        <v>1E-3</v>
      </c>
      <c r="N21" s="5">
        <v>1E-3</v>
      </c>
      <c r="O21" s="5">
        <v>1E-3</v>
      </c>
      <c r="P21" s="5">
        <v>1E-3</v>
      </c>
      <c r="Q21" s="5">
        <v>1E-3</v>
      </c>
      <c r="R21" s="5">
        <v>1E-3</v>
      </c>
      <c r="S21" s="5">
        <v>1E-3</v>
      </c>
      <c r="T21" s="5">
        <v>1E-3</v>
      </c>
      <c r="U21" s="5">
        <v>1E-3</v>
      </c>
      <c r="V21" s="5">
        <v>1E-3</v>
      </c>
      <c r="W21" s="5">
        <v>1E-3</v>
      </c>
      <c r="X21" s="5">
        <v>1E-3</v>
      </c>
      <c r="Y21" s="5">
        <v>1E-3</v>
      </c>
      <c r="Z21" s="5">
        <v>1E-3</v>
      </c>
      <c r="AA21" s="5">
        <v>1E-3</v>
      </c>
      <c r="AB21" s="5">
        <v>1E-3</v>
      </c>
      <c r="AC21" s="5">
        <v>1E-3</v>
      </c>
      <c r="AD21" s="5">
        <v>1E-3</v>
      </c>
      <c r="AE21" s="5">
        <v>1E-3</v>
      </c>
      <c r="AF21" s="5">
        <v>1E-3</v>
      </c>
      <c r="AG21" s="5">
        <v>1E-3</v>
      </c>
      <c r="AH21" s="5">
        <v>1E-3</v>
      </c>
      <c r="AI21" s="5">
        <v>1E-3</v>
      </c>
      <c r="AJ21" s="5">
        <v>1E-3</v>
      </c>
      <c r="AK21" s="5">
        <v>1E-3</v>
      </c>
      <c r="AL21" s="5">
        <v>1E-3</v>
      </c>
      <c r="AM21" s="5">
        <v>1E-3</v>
      </c>
      <c r="AN21" s="5">
        <v>1E-3</v>
      </c>
      <c r="AO21" s="5">
        <v>1E-3</v>
      </c>
      <c r="AP21" s="5">
        <v>1E-3</v>
      </c>
      <c r="AQ21" s="5">
        <v>1E-3</v>
      </c>
      <c r="AR21" s="5">
        <v>1E-3</v>
      </c>
      <c r="AS21" s="5">
        <v>1E-3</v>
      </c>
      <c r="AT21" s="5">
        <v>1E-3</v>
      </c>
      <c r="AU21" s="5">
        <v>1E-3</v>
      </c>
      <c r="AV21" s="5">
        <v>1E-3</v>
      </c>
      <c r="AW21" s="5">
        <v>1E-3</v>
      </c>
      <c r="AX21" s="5">
        <v>1E-3</v>
      </c>
      <c r="AY21" s="5">
        <v>1E-3</v>
      </c>
      <c r="AZ21" s="5">
        <v>1E-3</v>
      </c>
      <c r="BA21" s="5">
        <v>1E-3</v>
      </c>
      <c r="BB21" s="5">
        <v>1E-3</v>
      </c>
      <c r="BC21" s="5">
        <v>1E-3</v>
      </c>
      <c r="BD21" s="5">
        <v>1E-3</v>
      </c>
      <c r="BE21" s="5">
        <v>1E-3</v>
      </c>
      <c r="BF21" s="5">
        <v>1E-3</v>
      </c>
      <c r="BG21" s="5">
        <v>1E-3</v>
      </c>
      <c r="BH21" s="5">
        <v>1E-3</v>
      </c>
      <c r="BI21" s="5">
        <v>1E-3</v>
      </c>
      <c r="BJ21" s="5">
        <v>1E-3</v>
      </c>
      <c r="BK21" s="6">
        <v>85.366039999999998</v>
      </c>
      <c r="BL21" s="6">
        <v>85.89331</v>
      </c>
      <c r="BM21" s="6">
        <v>87.559560000000005</v>
      </c>
      <c r="BN21" s="6">
        <v>89.26482</v>
      </c>
      <c r="BO21" s="6">
        <v>89.511449999999996</v>
      </c>
      <c r="BP21" s="6">
        <v>91.177040000000005</v>
      </c>
      <c r="BQ21" s="6">
        <v>94.055199999999999</v>
      </c>
      <c r="BR21" s="6">
        <v>95.644549999999995</v>
      </c>
      <c r="BS21" s="6">
        <v>96.162800000000004</v>
      </c>
      <c r="BT21" s="6">
        <v>96.528869999999998</v>
      </c>
      <c r="BU21" s="6">
        <v>95.677509999999998</v>
      </c>
      <c r="BV21" s="6">
        <v>97.680229999999995</v>
      </c>
      <c r="BW21" s="6">
        <v>95.984319999999997</v>
      </c>
      <c r="BX21" s="6">
        <v>99.042500000000004</v>
      </c>
      <c r="BY21" s="6">
        <v>98.790400000000005</v>
      </c>
      <c r="BZ21" s="6">
        <v>98.146289999999993</v>
      </c>
      <c r="CA21" s="6">
        <v>97.587860000000006</v>
      </c>
      <c r="CB21" s="6">
        <v>99.864440000000002</v>
      </c>
      <c r="CC21" s="6">
        <v>97.552430000000001</v>
      </c>
      <c r="CD21" s="6">
        <v>97.637730000000005</v>
      </c>
      <c r="CE21" s="6">
        <v>96.626289999999997</v>
      </c>
      <c r="CF21" s="6">
        <v>96.382859999999994</v>
      </c>
      <c r="CG21" s="6">
        <v>96.934359999999998</v>
      </c>
      <c r="CH21" s="6">
        <v>96.831540000000004</v>
      </c>
      <c r="CI21" s="6">
        <v>97.007769999999994</v>
      </c>
      <c r="CJ21" s="6">
        <v>94.266800000000003</v>
      </c>
      <c r="CK21" s="6">
        <v>94.278310000000005</v>
      </c>
      <c r="CL21" s="6">
        <v>94.539379999999994</v>
      </c>
      <c r="CM21" s="6">
        <v>95.702169999999995</v>
      </c>
      <c r="CN21" s="6">
        <v>95.976820000000004</v>
      </c>
      <c r="CO21" s="6">
        <v>94.754599999999996</v>
      </c>
      <c r="CP21" s="6">
        <v>95.650909999999996</v>
      </c>
      <c r="CQ21" s="6">
        <v>94.467119999999994</v>
      </c>
      <c r="CR21" s="6">
        <v>94.745859999999993</v>
      </c>
      <c r="CS21" s="6">
        <v>94.148930000000007</v>
      </c>
      <c r="CT21" s="6">
        <v>94.421220000000005</v>
      </c>
      <c r="CU21" s="6">
        <v>92.572379999999995</v>
      </c>
      <c r="CV21" s="6">
        <v>92.748840000000001</v>
      </c>
      <c r="CW21" s="6">
        <v>92.116420000000005</v>
      </c>
      <c r="CX21" s="6">
        <v>94.118729999999999</v>
      </c>
      <c r="CY21" s="6">
        <v>93.356949999999998</v>
      </c>
      <c r="CZ21" s="6">
        <v>93.043080000000003</v>
      </c>
      <c r="DA21" s="6">
        <v>93.340829999999997</v>
      </c>
      <c r="DB21" s="6">
        <v>96.081860000000006</v>
      </c>
      <c r="DC21" s="6">
        <v>98.213939999999994</v>
      </c>
      <c r="DD21" s="6">
        <v>98.880359999999996</v>
      </c>
      <c r="DE21" s="6">
        <v>101.1309</v>
      </c>
      <c r="DF21" s="6">
        <v>100.8449</v>
      </c>
      <c r="DG21" s="6">
        <v>103.58240000000001</v>
      </c>
      <c r="DH21" s="6">
        <v>100.6168</v>
      </c>
      <c r="DI21" s="6">
        <v>103.1889</v>
      </c>
      <c r="DJ21" s="6">
        <v>102.73860000000001</v>
      </c>
      <c r="DK21" s="6">
        <v>104.1079</v>
      </c>
      <c r="DL21" s="6">
        <v>106.1399</v>
      </c>
      <c r="DM21" s="6">
        <v>106.0615</v>
      </c>
      <c r="DN21" s="6">
        <v>106.375</v>
      </c>
      <c r="DO21" s="6">
        <v>107.0475</v>
      </c>
      <c r="DP21" s="6">
        <v>109.9836</v>
      </c>
      <c r="DQ21" s="6">
        <v>112.57899999999999</v>
      </c>
      <c r="DR21" s="6">
        <v>114.6187</v>
      </c>
      <c r="DS21" s="6">
        <v>116.2028</v>
      </c>
      <c r="DT21" s="6">
        <v>118.5821</v>
      </c>
      <c r="DU21" s="6">
        <v>123.4247</v>
      </c>
      <c r="DV21" s="6">
        <v>125.33839999999999</v>
      </c>
      <c r="DW21" s="6">
        <v>127.45350000000001</v>
      </c>
      <c r="DX21" s="6">
        <v>130.5899</v>
      </c>
      <c r="DY21" s="6">
        <v>133.81469999999999</v>
      </c>
      <c r="DZ21" s="6">
        <v>136.14160000000001</v>
      </c>
      <c r="EA21" s="6">
        <v>139.37819999999999</v>
      </c>
      <c r="EB21" s="6">
        <v>141.37360000000001</v>
      </c>
      <c r="EC21" s="6">
        <v>143.7534</v>
      </c>
      <c r="ED21" s="6">
        <v>145.90479999999999</v>
      </c>
      <c r="EE21" s="6">
        <v>147.05279999999999</v>
      </c>
      <c r="EF21" s="6">
        <v>148.66050000000001</v>
      </c>
      <c r="EG21" s="6">
        <v>149.50839999999999</v>
      </c>
      <c r="EH21" s="6">
        <v>150.7741</v>
      </c>
      <c r="EI21" s="6">
        <v>151.56399999999999</v>
      </c>
      <c r="EJ21" s="6">
        <v>154.76820000000001</v>
      </c>
      <c r="EK21" s="6">
        <v>157.78720000000001</v>
      </c>
      <c r="EL21" s="6">
        <v>161.2079</v>
      </c>
      <c r="EM21" s="6">
        <v>160.5016</v>
      </c>
      <c r="EN21" s="6">
        <v>162.2294</v>
      </c>
      <c r="EO21" s="6">
        <v>162.3938</v>
      </c>
      <c r="EP21" s="6">
        <v>163.59739999999999</v>
      </c>
      <c r="EQ21" s="6">
        <v>165.0829</v>
      </c>
      <c r="ER21" s="6">
        <v>161.524</v>
      </c>
      <c r="ES21" s="6">
        <v>163.13800000000001</v>
      </c>
      <c r="ET21" s="6">
        <v>161.73570000000001</v>
      </c>
      <c r="EU21" s="6">
        <v>163.6293</v>
      </c>
      <c r="EV21" s="6">
        <v>158.32300000000001</v>
      </c>
      <c r="EW21" s="6">
        <v>158.2637</v>
      </c>
      <c r="EX21" s="6">
        <v>157.99010000000001</v>
      </c>
      <c r="EY21" s="6">
        <v>159.8699</v>
      </c>
      <c r="EZ21" s="6">
        <v>157.4537</v>
      </c>
      <c r="FA21" s="6">
        <v>156.95490000000001</v>
      </c>
      <c r="FB21" s="6">
        <v>155.03020000000001</v>
      </c>
      <c r="FC21" s="6">
        <v>156.4802</v>
      </c>
      <c r="FD21" s="6">
        <v>154.21799999999999</v>
      </c>
      <c r="FE21" s="6">
        <v>154.6593</v>
      </c>
      <c r="FF21" s="6">
        <v>153.22479999999999</v>
      </c>
      <c r="FG21" s="6">
        <v>149.34880000000001</v>
      </c>
      <c r="FH21" s="6">
        <v>148.68889999999999</v>
      </c>
      <c r="FI21" s="6">
        <v>149.8116</v>
      </c>
      <c r="FJ21" s="6">
        <v>149.2671</v>
      </c>
      <c r="FK21" s="6">
        <v>150.20150000000001</v>
      </c>
      <c r="FL21" s="6">
        <v>145.5419</v>
      </c>
      <c r="FM21" s="6">
        <v>143.9051</v>
      </c>
      <c r="FN21" s="6">
        <v>143.40479999999999</v>
      </c>
      <c r="FO21" s="6">
        <v>143.63579999999999</v>
      </c>
      <c r="FP21" s="6">
        <v>143.1326</v>
      </c>
      <c r="FQ21" s="6">
        <v>145.02619999999999</v>
      </c>
      <c r="FR21" s="6">
        <v>144.94579999999999</v>
      </c>
      <c r="FS21" s="6">
        <v>143.22110000000001</v>
      </c>
      <c r="FT21" s="6">
        <v>140.2841</v>
      </c>
      <c r="FU21" s="6">
        <v>139.291</v>
      </c>
      <c r="FV21" s="6">
        <v>139.5762</v>
      </c>
      <c r="FW21" s="6">
        <v>142.29990000000001</v>
      </c>
      <c r="FX21" s="6">
        <v>143.69319999999999</v>
      </c>
      <c r="FY21" s="6">
        <v>144.95509999999999</v>
      </c>
      <c r="FZ21" s="6">
        <v>144.6026</v>
      </c>
      <c r="GA21" s="6">
        <v>146.97730000000001</v>
      </c>
      <c r="GB21" s="6">
        <v>142.95509999999999</v>
      </c>
      <c r="GC21" s="6">
        <v>143.0455</v>
      </c>
      <c r="GD21" s="6">
        <v>142.74379999999999</v>
      </c>
      <c r="GE21" s="6">
        <v>140.53970000000001</v>
      </c>
      <c r="GF21" s="6">
        <v>142.0796</v>
      </c>
      <c r="GG21" s="6">
        <v>141.22559999999999</v>
      </c>
      <c r="GH21" s="6">
        <v>139.89349999999999</v>
      </c>
      <c r="GI21" s="6">
        <v>139.63310000000001</v>
      </c>
      <c r="GJ21" s="6">
        <v>138.71799999999999</v>
      </c>
      <c r="GK21" s="6">
        <v>139.95419999999999</v>
      </c>
      <c r="GL21" s="6">
        <v>138.0881</v>
      </c>
      <c r="GM21" s="6">
        <v>143.434</v>
      </c>
      <c r="GN21" s="6">
        <v>145.85679999999999</v>
      </c>
      <c r="GO21" s="6">
        <v>141.8603</v>
      </c>
      <c r="GP21" s="6">
        <v>141.66499999999999</v>
      </c>
      <c r="GQ21" s="6">
        <v>140.11940000000001</v>
      </c>
      <c r="GR21" s="6">
        <v>140.96889999999999</v>
      </c>
      <c r="GS21" s="6">
        <v>140.3922</v>
      </c>
      <c r="GT21" s="6">
        <v>139.0138</v>
      </c>
      <c r="GU21" s="6">
        <v>138.5171</v>
      </c>
      <c r="GV21" s="6">
        <v>137.68260000000001</v>
      </c>
      <c r="GW21" s="6">
        <v>136.80549999999999</v>
      </c>
      <c r="GX21" s="6">
        <v>130.4974</v>
      </c>
      <c r="GY21" s="6">
        <v>129.0548</v>
      </c>
      <c r="GZ21" s="6">
        <v>126.26220000000001</v>
      </c>
      <c r="HA21" s="6">
        <v>127.6917</v>
      </c>
      <c r="HB21" s="6">
        <v>125.7854</v>
      </c>
      <c r="HC21" s="6">
        <v>123.5455</v>
      </c>
      <c r="HD21" s="6">
        <v>121.4269</v>
      </c>
      <c r="HE21" s="6">
        <v>121.9396</v>
      </c>
      <c r="HF21" s="6">
        <v>122.1434</v>
      </c>
      <c r="HG21" s="6">
        <v>122.3993</v>
      </c>
      <c r="HH21" s="6">
        <v>122.21420000000001</v>
      </c>
      <c r="HI21" s="6">
        <v>121.9988</v>
      </c>
      <c r="HJ21" s="6">
        <v>121.9325</v>
      </c>
      <c r="HK21" s="6">
        <v>122.0363</v>
      </c>
      <c r="HL21" s="6">
        <v>122.3154</v>
      </c>
      <c r="HM21" s="6">
        <v>122.59820000000001</v>
      </c>
      <c r="HN21" s="6">
        <v>122.8468</v>
      </c>
      <c r="HO21" s="6">
        <v>122.98699999999999</v>
      </c>
      <c r="HP21" s="6">
        <v>123.0596</v>
      </c>
      <c r="HQ21" s="6">
        <v>123.09310000000001</v>
      </c>
      <c r="HR21" s="6">
        <v>123.14019999999999</v>
      </c>
      <c r="HS21" s="6">
        <v>123.25660000000001</v>
      </c>
      <c r="HT21" s="6">
        <v>123.235</v>
      </c>
      <c r="HU21" s="6">
        <v>123.2854</v>
      </c>
      <c r="HV21" s="6">
        <v>123.41840000000001</v>
      </c>
      <c r="HW21" s="6">
        <v>123.617</v>
      </c>
      <c r="HX21" s="6">
        <v>123.8352</v>
      </c>
      <c r="HY21" s="6">
        <v>124.1621</v>
      </c>
      <c r="HZ21" s="6">
        <v>124.5119</v>
      </c>
      <c r="IA21" s="6">
        <v>124.8646</v>
      </c>
      <c r="IB21" s="6">
        <v>125.1494</v>
      </c>
      <c r="IC21" s="6">
        <v>125.5342</v>
      </c>
      <c r="ID21" s="6">
        <v>125.9415</v>
      </c>
      <c r="IE21" s="6">
        <v>126.2869</v>
      </c>
      <c r="IF21" s="6">
        <v>126.56399999999999</v>
      </c>
      <c r="IG21" s="6">
        <v>126.89879999999999</v>
      </c>
      <c r="IH21" s="6">
        <v>127.25360000000001</v>
      </c>
      <c r="II21" s="6">
        <v>127.5946</v>
      </c>
      <c r="IJ21" s="6">
        <v>127.8539</v>
      </c>
      <c r="IK21" s="6">
        <v>128.16909999999999</v>
      </c>
      <c r="IL21" s="6">
        <v>128.47620000000001</v>
      </c>
      <c r="IM21" s="6">
        <v>128.73560000000001</v>
      </c>
      <c r="IN21" s="6">
        <v>128.91409999999999</v>
      </c>
      <c r="IO21" s="6">
        <v>129.15020000000001</v>
      </c>
      <c r="IP21" s="6">
        <v>129.38079999999999</v>
      </c>
      <c r="IQ21" s="6">
        <v>129.56720000000001</v>
      </c>
      <c r="IR21" s="6">
        <v>129.68680000000001</v>
      </c>
      <c r="IS21" s="6">
        <v>129.87989999999999</v>
      </c>
      <c r="IT21" s="6">
        <v>130.0634</v>
      </c>
      <c r="IU21" s="6">
        <v>130.17439999999999</v>
      </c>
      <c r="IV21" s="6">
        <v>130.17359999999999</v>
      </c>
      <c r="IW21" s="6">
        <v>130.20050000000001</v>
      </c>
      <c r="IX21" s="6">
        <v>130.191</v>
      </c>
      <c r="IY21" s="6">
        <v>130.1482</v>
      </c>
      <c r="IZ21" s="6">
        <v>130.06559999999999</v>
      </c>
      <c r="JA21" s="6">
        <v>129.95670000000001</v>
      </c>
      <c r="JB21" s="6">
        <v>129.82390000000001</v>
      </c>
      <c r="JC21" s="6">
        <v>129.6694</v>
      </c>
      <c r="JD21" s="6">
        <v>129.49510000000001</v>
      </c>
      <c r="JE21" s="6">
        <v>129.30250000000001</v>
      </c>
      <c r="JF21" s="6">
        <v>129.09360000000001</v>
      </c>
      <c r="JG21" s="6">
        <v>128.86940000000001</v>
      </c>
      <c r="JH21" s="6">
        <v>128.6208</v>
      </c>
      <c r="JI21" s="6">
        <v>128.35980000000001</v>
      </c>
      <c r="JJ21" s="6">
        <v>128.0874</v>
      </c>
      <c r="JK21" s="6">
        <v>127.8047</v>
      </c>
      <c r="JL21" s="6">
        <v>127.5125</v>
      </c>
      <c r="JM21" s="6">
        <v>127.2116</v>
      </c>
      <c r="JN21" s="6">
        <v>126.9028</v>
      </c>
      <c r="JO21" s="6">
        <v>126.58669999999999</v>
      </c>
      <c r="JP21" s="6">
        <v>126.264</v>
      </c>
      <c r="JQ21" s="6">
        <v>125.9355</v>
      </c>
      <c r="JR21" s="6">
        <v>125.60169999999999</v>
      </c>
      <c r="JS21" s="6">
        <v>125.2632</v>
      </c>
      <c r="JT21" s="6">
        <v>124.93519999999999</v>
      </c>
      <c r="JU21" s="6">
        <v>124.6031</v>
      </c>
      <c r="JV21" s="6">
        <v>124.2671</v>
      </c>
      <c r="JW21" s="6">
        <v>123.9277</v>
      </c>
      <c r="JX21" s="6">
        <v>123.5852</v>
      </c>
      <c r="JY21" s="6">
        <v>123.23990000000001</v>
      </c>
      <c r="JZ21" s="6">
        <v>122.8921</v>
      </c>
      <c r="KA21" s="6">
        <v>122.542</v>
      </c>
      <c r="KB21" s="6">
        <v>122.19</v>
      </c>
      <c r="KC21" s="6">
        <v>121.83620000000001</v>
      </c>
      <c r="KD21" s="6">
        <v>121.48099999999999</v>
      </c>
      <c r="KE21" s="6">
        <v>121.12439999999999</v>
      </c>
      <c r="KF21" s="6">
        <v>120.76690000000001</v>
      </c>
      <c r="KG21" s="6">
        <v>120.4084</v>
      </c>
      <c r="KH21" s="6">
        <v>120.0492</v>
      </c>
      <c r="KI21" s="6">
        <v>119.6895</v>
      </c>
      <c r="KJ21" s="6">
        <v>119.3292</v>
      </c>
      <c r="KK21" s="6">
        <v>118.9687</v>
      </c>
      <c r="KL21" s="6">
        <v>118.6079</v>
      </c>
      <c r="KM21" s="6">
        <v>118.2471</v>
      </c>
      <c r="KN21" s="6">
        <v>117.8862</v>
      </c>
      <c r="KO21" s="6">
        <v>117.5256</v>
      </c>
      <c r="KP21" s="6">
        <v>117.1651</v>
      </c>
      <c r="KQ21" s="6">
        <v>116.8049</v>
      </c>
      <c r="KR21" s="6">
        <v>116.44499999999999</v>
      </c>
      <c r="KS21" s="6">
        <v>116.0857</v>
      </c>
      <c r="KT21" s="6">
        <v>115.7268</v>
      </c>
      <c r="KU21" s="6">
        <v>115.3685</v>
      </c>
      <c r="KV21" s="6">
        <v>115.0108</v>
      </c>
      <c r="KW21" s="6">
        <v>114.6538</v>
      </c>
      <c r="KX21" s="6">
        <v>114.2976</v>
      </c>
      <c r="KY21" s="6">
        <v>113.9422</v>
      </c>
      <c r="KZ21" s="6">
        <v>113.5877</v>
      </c>
      <c r="LA21" s="6">
        <v>113.23399999999999</v>
      </c>
      <c r="LB21" s="6">
        <v>112.8814</v>
      </c>
      <c r="LC21" s="6">
        <v>112.52970000000001</v>
      </c>
      <c r="LD21" s="6">
        <v>112.1754</v>
      </c>
      <c r="LE21" s="6">
        <v>111.8222</v>
      </c>
      <c r="LF21" s="6">
        <v>111.4705</v>
      </c>
      <c r="LG21" s="6">
        <v>111.12</v>
      </c>
      <c r="LH21" s="6">
        <v>110.7975</v>
      </c>
      <c r="LI21" s="6">
        <v>110.4757</v>
      </c>
      <c r="LJ21" s="6">
        <v>110.1591</v>
      </c>
      <c r="LK21" s="6">
        <v>109.8432</v>
      </c>
      <c r="LL21" s="6">
        <v>109.5279</v>
      </c>
      <c r="LM21" s="6">
        <v>109.2133</v>
      </c>
      <c r="LN21" s="6">
        <v>108.9071</v>
      </c>
      <c r="LO21" s="6">
        <v>108.6015</v>
      </c>
      <c r="LP21" s="6">
        <v>108.2966</v>
      </c>
      <c r="LQ21" s="6">
        <v>107.9923</v>
      </c>
      <c r="LR21" s="6">
        <v>107.6887</v>
      </c>
      <c r="LS21" s="6">
        <v>107.3857</v>
      </c>
      <c r="LT21" s="6">
        <v>107.0836</v>
      </c>
      <c r="LU21" s="6">
        <v>106.7822</v>
      </c>
      <c r="LV21" s="6">
        <v>106.48520000000001</v>
      </c>
      <c r="LW21" s="6">
        <v>106.1889</v>
      </c>
      <c r="LX21" s="6">
        <v>105.8935</v>
      </c>
      <c r="LY21" s="6">
        <v>105.5989</v>
      </c>
      <c r="LZ21" s="6">
        <v>105.3079</v>
      </c>
      <c r="MA21" s="6">
        <v>105.01779999999999</v>
      </c>
      <c r="MB21" s="6">
        <v>104.7286</v>
      </c>
      <c r="MC21" s="6">
        <v>104.4402</v>
      </c>
      <c r="MD21" s="6">
        <v>104.15260000000001</v>
      </c>
      <c r="ME21" s="6">
        <v>103.8659</v>
      </c>
      <c r="MF21" s="6">
        <v>103.5801</v>
      </c>
      <c r="MG21" s="6">
        <v>103.29519999999999</v>
      </c>
      <c r="MH21" s="6">
        <v>103.00790000000001</v>
      </c>
      <c r="MI21" s="6">
        <v>102.7216</v>
      </c>
      <c r="MJ21" s="6">
        <v>102.4365</v>
      </c>
      <c r="MK21" s="6">
        <v>102.1523</v>
      </c>
      <c r="ML21" s="6">
        <v>101.8703</v>
      </c>
      <c r="MM21" s="6">
        <v>101.58920000000001</v>
      </c>
      <c r="MN21" s="6">
        <v>101.30929999999999</v>
      </c>
      <c r="MO21" s="6">
        <v>101.0305</v>
      </c>
      <c r="MP21" s="6">
        <v>100.74930000000001</v>
      </c>
      <c r="MQ21" s="6">
        <v>100.46939999999999</v>
      </c>
      <c r="MR21" s="6">
        <v>100.19070000000001</v>
      </c>
      <c r="MS21" s="6">
        <v>99.913160000000005</v>
      </c>
      <c r="MT21" s="6">
        <v>99.636799999999994</v>
      </c>
      <c r="MU21" s="2" t="s">
        <v>339</v>
      </c>
      <c r="MV21" s="2" t="s">
        <v>334</v>
      </c>
      <c r="MW21" s="2" t="s">
        <v>332</v>
      </c>
      <c r="MX21" s="2" t="s">
        <v>332</v>
      </c>
      <c r="MY21" s="2" t="s">
        <v>568</v>
      </c>
      <c r="MZ21" s="2" t="s">
        <v>376</v>
      </c>
      <c r="NA21" s="2" t="s">
        <v>332</v>
      </c>
      <c r="NB21" s="4" t="s">
        <v>569</v>
      </c>
      <c r="NC21" s="2" t="s">
        <v>332</v>
      </c>
      <c r="ND21" s="2" t="s">
        <v>337</v>
      </c>
      <c r="NE21" s="2" t="s">
        <v>570</v>
      </c>
      <c r="NF21" s="4" t="s">
        <v>970</v>
      </c>
    </row>
    <row r="22" spans="1:370" x14ac:dyDescent="0.35">
      <c r="A22" s="2" t="s">
        <v>330</v>
      </c>
      <c r="B22" s="2" t="s">
        <v>571</v>
      </c>
      <c r="C22" s="4" t="s">
        <v>969</v>
      </c>
      <c r="D22" s="2" t="s">
        <v>370</v>
      </c>
      <c r="E22" s="2" t="s">
        <v>371</v>
      </c>
      <c r="F22" s="2" t="s">
        <v>333</v>
      </c>
      <c r="G22" s="5">
        <v>1E-3</v>
      </c>
      <c r="H22" s="5">
        <v>1E-3</v>
      </c>
      <c r="I22" s="5">
        <v>1E-3</v>
      </c>
      <c r="J22" s="5">
        <v>1E-3</v>
      </c>
      <c r="K22" s="5">
        <v>1E-3</v>
      </c>
      <c r="L22" s="5">
        <v>1E-3</v>
      </c>
      <c r="M22" s="5">
        <v>1E-3</v>
      </c>
      <c r="N22" s="5">
        <v>1E-3</v>
      </c>
      <c r="O22" s="5">
        <v>1E-3</v>
      </c>
      <c r="P22" s="5">
        <v>1E-3</v>
      </c>
      <c r="Q22" s="5">
        <v>1E-3</v>
      </c>
      <c r="R22" s="5">
        <v>1E-3</v>
      </c>
      <c r="S22" s="5">
        <v>1E-3</v>
      </c>
      <c r="T22" s="5">
        <v>1E-3</v>
      </c>
      <c r="U22" s="5">
        <v>1E-3</v>
      </c>
      <c r="V22" s="5">
        <v>1E-3</v>
      </c>
      <c r="W22" s="5">
        <v>1E-3</v>
      </c>
      <c r="X22" s="5">
        <v>1E-3</v>
      </c>
      <c r="Y22" s="5">
        <v>1E-3</v>
      </c>
      <c r="Z22" s="5">
        <v>1E-3</v>
      </c>
      <c r="AA22" s="5">
        <v>1E-3</v>
      </c>
      <c r="AB22" s="5">
        <v>1E-3</v>
      </c>
      <c r="AC22" s="5">
        <v>1E-3</v>
      </c>
      <c r="AD22" s="5">
        <v>1E-3</v>
      </c>
      <c r="AE22" s="5">
        <v>1E-3</v>
      </c>
      <c r="AF22" s="5">
        <v>1E-3</v>
      </c>
      <c r="AG22" s="5">
        <v>1E-3</v>
      </c>
      <c r="AH22" s="5">
        <v>1E-3</v>
      </c>
      <c r="AI22" s="5">
        <v>1E-3</v>
      </c>
      <c r="AJ22" s="5">
        <v>1E-3</v>
      </c>
      <c r="AK22" s="5">
        <v>1E-3</v>
      </c>
      <c r="AL22" s="5">
        <v>1E-3</v>
      </c>
      <c r="AM22" s="5">
        <v>1E-3</v>
      </c>
      <c r="AN22" s="5">
        <v>1E-3</v>
      </c>
      <c r="AO22" s="5">
        <v>1E-3</v>
      </c>
      <c r="AP22" s="5">
        <v>1E-3</v>
      </c>
      <c r="AQ22" s="5">
        <v>1E-3</v>
      </c>
      <c r="AR22" s="5">
        <v>1E-3</v>
      </c>
      <c r="AS22" s="5">
        <v>1E-3</v>
      </c>
      <c r="AT22" s="5">
        <v>1E-3</v>
      </c>
      <c r="AU22" s="5">
        <v>1E-3</v>
      </c>
      <c r="AV22" s="5">
        <v>1E-3</v>
      </c>
      <c r="AW22" s="5">
        <v>1E-3</v>
      </c>
      <c r="AX22" s="5">
        <v>1E-3</v>
      </c>
      <c r="AY22" s="5">
        <v>1E-3</v>
      </c>
      <c r="AZ22" s="5">
        <v>1E-3</v>
      </c>
      <c r="BA22" s="5">
        <v>1E-3</v>
      </c>
      <c r="BB22" s="5">
        <v>1E-3</v>
      </c>
      <c r="BC22" s="5">
        <v>1E-3</v>
      </c>
      <c r="BD22" s="5">
        <v>1E-3</v>
      </c>
      <c r="BE22" s="5">
        <v>1E-3</v>
      </c>
      <c r="BF22" s="5">
        <v>1E-3</v>
      </c>
      <c r="BG22" s="5">
        <v>1E-3</v>
      </c>
      <c r="BH22" s="5">
        <v>1E-3</v>
      </c>
      <c r="BI22" s="5">
        <v>1E-3</v>
      </c>
      <c r="BJ22" s="5">
        <v>1E-3</v>
      </c>
      <c r="BK22" s="5">
        <v>1E-3</v>
      </c>
      <c r="BL22" s="5">
        <v>1E-3</v>
      </c>
      <c r="BM22" s="5">
        <v>1E-3</v>
      </c>
      <c r="BN22" s="5">
        <v>1E-3</v>
      </c>
      <c r="BO22" s="5">
        <v>1E-3</v>
      </c>
      <c r="BP22" s="5">
        <v>1E-3</v>
      </c>
      <c r="BQ22" s="5">
        <v>1E-3</v>
      </c>
      <c r="BR22" s="5">
        <v>1E-3</v>
      </c>
      <c r="BS22" s="5">
        <v>1E-3</v>
      </c>
      <c r="BT22" s="5">
        <v>1E-3</v>
      </c>
      <c r="BU22" s="5">
        <v>1E-3</v>
      </c>
      <c r="BV22" s="5">
        <v>1E-3</v>
      </c>
      <c r="BW22" s="5">
        <v>1E-3</v>
      </c>
      <c r="BX22" s="5">
        <v>1E-3</v>
      </c>
      <c r="BY22" s="5">
        <v>1E-3</v>
      </c>
      <c r="BZ22" s="5">
        <v>1E-3</v>
      </c>
      <c r="CA22" s="5">
        <v>1E-3</v>
      </c>
      <c r="CB22" s="5">
        <v>1E-3</v>
      </c>
      <c r="CC22" s="5">
        <v>1E-3</v>
      </c>
      <c r="CD22" s="5">
        <v>1E-3</v>
      </c>
      <c r="CE22" s="5">
        <v>1E-3</v>
      </c>
      <c r="CF22" s="5">
        <v>1E-3</v>
      </c>
      <c r="CG22" s="5">
        <v>1E-3</v>
      </c>
      <c r="CH22" s="5">
        <v>1E-3</v>
      </c>
      <c r="CI22" s="5">
        <v>1E-3</v>
      </c>
      <c r="CJ22" s="5">
        <v>1E-3</v>
      </c>
      <c r="CK22" s="5">
        <v>1E-3</v>
      </c>
      <c r="CL22" s="5">
        <v>1E-3</v>
      </c>
      <c r="CM22" s="5">
        <v>1E-3</v>
      </c>
      <c r="CN22" s="5">
        <v>1E-3</v>
      </c>
      <c r="CO22" s="5">
        <v>1E-3</v>
      </c>
      <c r="CP22" s="5">
        <v>1E-3</v>
      </c>
      <c r="CQ22" s="5">
        <v>1E-3</v>
      </c>
      <c r="CR22" s="5">
        <v>1E-3</v>
      </c>
      <c r="CS22" s="5">
        <v>1E-3</v>
      </c>
      <c r="CT22" s="5">
        <v>1E-3</v>
      </c>
      <c r="CU22" s="5">
        <v>1E-3</v>
      </c>
      <c r="CV22" s="5">
        <v>1E-3</v>
      </c>
      <c r="CW22" s="5">
        <v>1E-3</v>
      </c>
      <c r="CX22" s="5">
        <v>1E-3</v>
      </c>
      <c r="CY22" s="5">
        <v>1E-3</v>
      </c>
      <c r="CZ22" s="5">
        <v>1E-3</v>
      </c>
      <c r="DA22" s="5">
        <v>1E-3</v>
      </c>
      <c r="DB22" s="5">
        <v>1E-3</v>
      </c>
      <c r="DC22" s="5">
        <v>6.915</v>
      </c>
      <c r="DD22" s="5">
        <v>7.0010000000000003</v>
      </c>
      <c r="DE22" s="5">
        <v>7.702</v>
      </c>
      <c r="DF22" s="5">
        <v>7.641</v>
      </c>
      <c r="DG22" s="5">
        <v>8.26</v>
      </c>
      <c r="DH22" s="5">
        <v>8.48</v>
      </c>
      <c r="DI22" s="5">
        <v>9.0340000000000007</v>
      </c>
      <c r="DJ22" s="5">
        <v>8.6280000000000001</v>
      </c>
      <c r="DK22" s="5">
        <v>9.3879999999999999</v>
      </c>
      <c r="DL22" s="5">
        <v>9.1289999999999996</v>
      </c>
      <c r="DM22" s="5">
        <v>9.0139999999999993</v>
      </c>
      <c r="DN22" s="5">
        <v>8.3439999999999994</v>
      </c>
      <c r="DO22" s="5">
        <v>9.3360000000000003</v>
      </c>
      <c r="DP22" s="5">
        <v>9.3539999999999992</v>
      </c>
      <c r="DQ22" s="5">
        <v>9.3170000000000002</v>
      </c>
      <c r="DR22" s="5">
        <v>8.8369999999999997</v>
      </c>
      <c r="DS22" s="5">
        <v>9.2230000000000008</v>
      </c>
      <c r="DT22" s="5">
        <v>9.84</v>
      </c>
      <c r="DU22" s="5">
        <v>10.170999999999999</v>
      </c>
      <c r="DV22" s="5">
        <v>9.7910000000000004</v>
      </c>
      <c r="DW22" s="5">
        <v>10.73</v>
      </c>
      <c r="DX22" s="5">
        <v>11.05</v>
      </c>
      <c r="DY22" s="5">
        <v>11.699</v>
      </c>
      <c r="DZ22" s="5">
        <v>11.57</v>
      </c>
      <c r="EA22" s="5">
        <v>13.138999999999999</v>
      </c>
      <c r="EB22" s="5">
        <v>13.944000000000001</v>
      </c>
      <c r="EC22" s="5">
        <v>14.669</v>
      </c>
      <c r="ED22" s="5">
        <v>14.95</v>
      </c>
      <c r="EE22" s="5">
        <v>16.05</v>
      </c>
      <c r="EF22" s="5">
        <v>19.637</v>
      </c>
      <c r="EG22" s="5">
        <v>21.305</v>
      </c>
      <c r="EH22" s="5">
        <v>23.459</v>
      </c>
      <c r="EI22" s="5">
        <v>27.283000000000001</v>
      </c>
      <c r="EJ22" s="5">
        <v>30.317</v>
      </c>
      <c r="EK22" s="5">
        <v>32.076999999999998</v>
      </c>
      <c r="EL22" s="5">
        <v>32.530999999999999</v>
      </c>
      <c r="EM22" s="5">
        <v>33.258000000000003</v>
      </c>
      <c r="EN22" s="5">
        <v>31.251000000000001</v>
      </c>
      <c r="EO22" s="5">
        <v>30.088000000000001</v>
      </c>
      <c r="EP22" s="5">
        <v>27.695</v>
      </c>
      <c r="EQ22" s="5">
        <v>28.256</v>
      </c>
      <c r="ER22" s="5">
        <v>29.62</v>
      </c>
      <c r="ES22" s="5">
        <v>32.780999999999999</v>
      </c>
      <c r="ET22" s="5">
        <v>34.877000000000002</v>
      </c>
      <c r="EU22" s="5">
        <v>36.529000000000003</v>
      </c>
      <c r="EV22" s="5">
        <v>39.262</v>
      </c>
      <c r="EW22" s="5">
        <v>42.13</v>
      </c>
      <c r="EX22" s="5">
        <v>41.73</v>
      </c>
      <c r="EY22" s="5">
        <v>41.948</v>
      </c>
      <c r="EZ22" s="5">
        <v>40.497</v>
      </c>
      <c r="FA22" s="5">
        <v>39.954999999999998</v>
      </c>
      <c r="FB22" s="5">
        <v>36.411000000000001</v>
      </c>
      <c r="FC22" s="5">
        <v>35.149000000000001</v>
      </c>
      <c r="FD22" s="5">
        <v>36.540999999999997</v>
      </c>
      <c r="FE22" s="5">
        <v>36.213000000000001</v>
      </c>
      <c r="FF22" s="5">
        <v>34.493000000000002</v>
      </c>
      <c r="FG22" s="5">
        <v>34.334000000000003</v>
      </c>
      <c r="FH22" s="5">
        <v>33.744</v>
      </c>
      <c r="FI22" s="5">
        <v>32.962000000000003</v>
      </c>
      <c r="FJ22" s="5">
        <v>30.047000000000001</v>
      </c>
      <c r="FK22" s="5">
        <v>29.308</v>
      </c>
      <c r="FL22" s="5">
        <v>30.591000000000001</v>
      </c>
      <c r="FM22" s="5">
        <v>30.239000000000001</v>
      </c>
      <c r="FN22" s="5">
        <v>28.474</v>
      </c>
      <c r="FO22" s="5">
        <v>28.782</v>
      </c>
      <c r="FP22" s="5">
        <v>30.478000000000002</v>
      </c>
      <c r="FQ22" s="5">
        <v>28.242000000000001</v>
      </c>
      <c r="FR22" s="5">
        <v>25.658999999999999</v>
      </c>
      <c r="FS22" s="5">
        <v>23.349</v>
      </c>
      <c r="FT22" s="5">
        <v>20.914999999999999</v>
      </c>
      <c r="FU22" s="5">
        <v>23.747</v>
      </c>
      <c r="FV22" s="5">
        <v>23.495000000000001</v>
      </c>
      <c r="FW22" s="5">
        <v>23.021000000000001</v>
      </c>
      <c r="FX22" s="5">
        <v>25.885999999999999</v>
      </c>
      <c r="FY22" s="5">
        <v>28.228999999999999</v>
      </c>
      <c r="FZ22" s="5">
        <v>25.734999999999999</v>
      </c>
      <c r="GA22" s="5">
        <v>27.462</v>
      </c>
      <c r="GB22" s="5">
        <v>26.071999999999999</v>
      </c>
      <c r="GC22" s="5">
        <v>30.974</v>
      </c>
      <c r="GD22" s="5">
        <v>28.05</v>
      </c>
      <c r="GE22" s="5">
        <v>29.391999999999999</v>
      </c>
      <c r="GF22" s="5">
        <v>32.268000000000001</v>
      </c>
      <c r="GG22" s="5">
        <v>30.637</v>
      </c>
      <c r="GH22" s="5">
        <v>37.121000000000002</v>
      </c>
      <c r="GI22" s="5">
        <v>34.101999999999997</v>
      </c>
      <c r="GJ22" s="5">
        <v>34.68</v>
      </c>
      <c r="GK22" s="5">
        <v>37.631999999999998</v>
      </c>
      <c r="GL22" s="5">
        <v>32.057000000000002</v>
      </c>
      <c r="GM22" s="5">
        <v>30.704000000000001</v>
      </c>
      <c r="GN22" s="5">
        <v>34.984000000000002</v>
      </c>
      <c r="GO22" s="5">
        <v>23.366</v>
      </c>
      <c r="GP22" s="5">
        <v>33.344999999999999</v>
      </c>
      <c r="GQ22" s="5">
        <v>28.225000000000001</v>
      </c>
      <c r="GR22" s="5">
        <v>30.687999999999999</v>
      </c>
      <c r="GS22" s="5">
        <v>30.507999999999999</v>
      </c>
      <c r="GT22" s="5">
        <v>29.969000000000001</v>
      </c>
      <c r="GU22" s="5">
        <v>32.206000000000003</v>
      </c>
      <c r="GV22" s="5">
        <v>33.299999999999997</v>
      </c>
      <c r="GW22" s="5">
        <v>31.318999999999999</v>
      </c>
      <c r="GX22" s="5">
        <v>31.666</v>
      </c>
      <c r="GY22" s="5">
        <v>29.741</v>
      </c>
      <c r="GZ22" s="5">
        <v>29.706</v>
      </c>
      <c r="HA22" s="5">
        <v>26.59</v>
      </c>
      <c r="HB22" s="5">
        <v>27.067</v>
      </c>
      <c r="HC22" s="5">
        <v>29.564</v>
      </c>
      <c r="HD22" s="5">
        <v>33.131</v>
      </c>
      <c r="HE22" s="5">
        <v>33.628</v>
      </c>
      <c r="HF22" s="6">
        <v>34.167369999999998</v>
      </c>
      <c r="HG22" s="6">
        <v>34.334940000000003</v>
      </c>
      <c r="HH22" s="6">
        <v>34.162129999999998</v>
      </c>
      <c r="HI22" s="6">
        <v>33.819870000000002</v>
      </c>
      <c r="HJ22" s="6">
        <v>33.379840000000002</v>
      </c>
      <c r="HK22" s="6">
        <v>32.878799999999998</v>
      </c>
      <c r="HL22" s="6">
        <v>32.586449999999999</v>
      </c>
      <c r="HM22" s="6">
        <v>32.396799999999999</v>
      </c>
      <c r="HN22" s="6">
        <v>32.258159999999997</v>
      </c>
      <c r="HO22" s="6">
        <v>32.144950000000001</v>
      </c>
      <c r="HP22" s="6">
        <v>32.044539999999998</v>
      </c>
      <c r="HQ22" s="6">
        <v>31.94623</v>
      </c>
      <c r="HR22" s="6">
        <v>31.849060000000001</v>
      </c>
      <c r="HS22" s="6">
        <v>31.752590000000001</v>
      </c>
      <c r="HT22" s="6">
        <v>31.66094</v>
      </c>
      <c r="HU22" s="6">
        <v>31.571850000000001</v>
      </c>
      <c r="HV22" s="6">
        <v>31.484059999999999</v>
      </c>
      <c r="HW22" s="6">
        <v>31.40429</v>
      </c>
      <c r="HX22" s="6">
        <v>31.34206</v>
      </c>
      <c r="HY22" s="6">
        <v>31.310960000000001</v>
      </c>
      <c r="HZ22" s="6">
        <v>31.29541</v>
      </c>
      <c r="IA22" s="6">
        <v>31.287669999999999</v>
      </c>
      <c r="IB22" s="6">
        <v>31.28378</v>
      </c>
      <c r="IC22" s="6">
        <v>31.281829999999999</v>
      </c>
      <c r="ID22" s="6">
        <v>31.280899999999999</v>
      </c>
      <c r="IE22" s="6">
        <v>31.280439999999999</v>
      </c>
      <c r="IF22" s="6">
        <v>31.280190000000001</v>
      </c>
      <c r="IG22" s="6">
        <v>31.280069999999998</v>
      </c>
      <c r="IH22" s="6">
        <v>31.279979999999998</v>
      </c>
      <c r="II22" s="6">
        <v>31.279959999999999</v>
      </c>
      <c r="IJ22" s="6">
        <v>31.27994</v>
      </c>
      <c r="IK22" s="6">
        <v>31.279920000000001</v>
      </c>
      <c r="IL22" s="6">
        <v>31.279949999999999</v>
      </c>
      <c r="IM22" s="6">
        <v>31.279959999999999</v>
      </c>
      <c r="IN22" s="6">
        <v>31.27994</v>
      </c>
      <c r="IO22" s="6">
        <v>31.27994</v>
      </c>
      <c r="IP22" s="6">
        <v>31.27993</v>
      </c>
      <c r="IQ22" s="6">
        <v>31.27993</v>
      </c>
      <c r="IR22" s="6">
        <v>31.279959999999999</v>
      </c>
      <c r="IS22" s="6">
        <v>31.279949999999999</v>
      </c>
      <c r="IT22" s="6">
        <v>31.279910000000001</v>
      </c>
      <c r="IU22" s="6">
        <v>31.279979999999998</v>
      </c>
      <c r="IV22" s="6">
        <v>31.280010000000001</v>
      </c>
      <c r="IW22" s="6">
        <v>31.28002</v>
      </c>
      <c r="IX22" s="6">
        <v>31.28002</v>
      </c>
      <c r="IY22" s="6">
        <v>31.28002</v>
      </c>
      <c r="IZ22" s="6">
        <v>31.280049999999999</v>
      </c>
      <c r="JA22" s="6">
        <v>31.280069999999998</v>
      </c>
      <c r="JB22" s="6">
        <v>31.280080000000002</v>
      </c>
      <c r="JC22" s="6">
        <v>31.28004</v>
      </c>
      <c r="JD22" s="6">
        <v>31.280059999999999</v>
      </c>
      <c r="JE22" s="6">
        <v>31.280049999999999</v>
      </c>
      <c r="JF22" s="6">
        <v>31.280049999999999</v>
      </c>
      <c r="JG22" s="6">
        <v>31.28002</v>
      </c>
      <c r="JH22" s="6">
        <v>31.28004</v>
      </c>
      <c r="JI22" s="6">
        <v>31.28004</v>
      </c>
      <c r="JJ22" s="6">
        <v>31.28004</v>
      </c>
      <c r="JK22" s="6">
        <v>31.280069999999998</v>
      </c>
      <c r="JL22" s="6">
        <v>31.280049999999999</v>
      </c>
      <c r="JM22" s="6">
        <v>31.28004</v>
      </c>
      <c r="JN22" s="6">
        <v>31.280069999999998</v>
      </c>
      <c r="JO22" s="6">
        <v>31.280080000000002</v>
      </c>
      <c r="JP22" s="6">
        <v>31.280080000000002</v>
      </c>
      <c r="JQ22" s="6">
        <v>31.28004</v>
      </c>
      <c r="JR22" s="6">
        <v>31.280059999999999</v>
      </c>
      <c r="JS22" s="6">
        <v>31.280059999999999</v>
      </c>
      <c r="JT22" s="6">
        <v>31.28002</v>
      </c>
      <c r="JU22" s="6">
        <v>31.28</v>
      </c>
      <c r="JV22" s="6">
        <v>31.28003</v>
      </c>
      <c r="JW22" s="6">
        <v>31.280010000000001</v>
      </c>
      <c r="JX22" s="6">
        <v>31.28002</v>
      </c>
      <c r="JY22" s="6">
        <v>31.28003</v>
      </c>
      <c r="JZ22" s="6">
        <v>31.280049999999999</v>
      </c>
      <c r="KA22" s="6">
        <v>31.280049999999999</v>
      </c>
      <c r="KB22" s="6">
        <v>31.280049999999999</v>
      </c>
      <c r="KC22" s="6">
        <v>31.280059999999999</v>
      </c>
      <c r="KD22" s="6">
        <v>31.28002</v>
      </c>
      <c r="KE22" s="6">
        <v>31.28004</v>
      </c>
      <c r="KF22" s="6">
        <v>31.280049999999999</v>
      </c>
      <c r="KG22" s="6">
        <v>31.28004</v>
      </c>
      <c r="KH22" s="6">
        <v>31.280049999999999</v>
      </c>
      <c r="KI22" s="6">
        <v>31.280049999999999</v>
      </c>
      <c r="KJ22" s="6">
        <v>31.28004</v>
      </c>
      <c r="KK22" s="6">
        <v>31.28004</v>
      </c>
      <c r="KL22" s="6">
        <v>31.28004</v>
      </c>
      <c r="KM22" s="6">
        <v>31.28004</v>
      </c>
      <c r="KN22" s="6">
        <v>31.280049999999999</v>
      </c>
      <c r="KO22" s="6">
        <v>31.280049999999999</v>
      </c>
      <c r="KP22" s="6">
        <v>31.28004</v>
      </c>
      <c r="KQ22" s="6">
        <v>31.280049999999999</v>
      </c>
      <c r="KR22" s="6">
        <v>31.280080000000002</v>
      </c>
      <c r="KS22" s="6">
        <v>31.280069999999998</v>
      </c>
      <c r="KT22" s="6">
        <v>31.280059999999999</v>
      </c>
      <c r="KU22" s="6">
        <v>31.280049999999999</v>
      </c>
      <c r="KV22" s="6">
        <v>31.280049999999999</v>
      </c>
      <c r="KW22" s="6">
        <v>31.280049999999999</v>
      </c>
      <c r="KX22" s="6">
        <v>31.280080000000002</v>
      </c>
      <c r="KY22" s="6">
        <v>31.280049999999999</v>
      </c>
      <c r="KZ22" s="6">
        <v>31.28004</v>
      </c>
      <c r="LA22" s="6">
        <v>31.280069999999998</v>
      </c>
      <c r="LB22" s="6">
        <v>31.280059999999999</v>
      </c>
      <c r="LC22" s="6">
        <v>31.280049999999999</v>
      </c>
      <c r="LD22" s="6">
        <v>31.28004</v>
      </c>
      <c r="LE22" s="6">
        <v>31.28003</v>
      </c>
      <c r="LF22" s="6">
        <v>31.28002</v>
      </c>
      <c r="LG22" s="6">
        <v>31.280059999999999</v>
      </c>
      <c r="LH22" s="6">
        <v>31.280080000000002</v>
      </c>
      <c r="LI22" s="6">
        <v>31.280059999999999</v>
      </c>
      <c r="LJ22" s="6">
        <v>31.28004</v>
      </c>
      <c r="LK22" s="6">
        <v>31.280069999999998</v>
      </c>
      <c r="LL22" s="6">
        <v>31.28004</v>
      </c>
      <c r="LM22" s="6">
        <v>31.280059999999999</v>
      </c>
      <c r="LN22" s="6">
        <v>31.280080000000002</v>
      </c>
      <c r="LO22" s="6">
        <v>31.280049999999999</v>
      </c>
      <c r="LP22" s="6">
        <v>31.280049999999999</v>
      </c>
      <c r="LQ22" s="6">
        <v>31.280049999999999</v>
      </c>
      <c r="LR22" s="6">
        <v>31.280069999999998</v>
      </c>
      <c r="LS22" s="6">
        <v>31.280049999999999</v>
      </c>
      <c r="LT22" s="6">
        <v>31.280049999999999</v>
      </c>
      <c r="LU22" s="6">
        <v>31.280049999999999</v>
      </c>
      <c r="LV22" s="6">
        <v>31.28004</v>
      </c>
      <c r="LW22" s="6">
        <v>31.280069999999998</v>
      </c>
      <c r="LX22" s="6">
        <v>31.280080000000002</v>
      </c>
      <c r="LY22" s="6">
        <v>31.280069999999998</v>
      </c>
      <c r="LZ22" s="6">
        <v>31.280080000000002</v>
      </c>
      <c r="MA22" s="6">
        <v>31.280049999999999</v>
      </c>
      <c r="MB22" s="6">
        <v>31.280049999999999</v>
      </c>
      <c r="MC22" s="6">
        <v>31.280049999999999</v>
      </c>
      <c r="MD22" s="6">
        <v>31.28002</v>
      </c>
      <c r="ME22" s="6">
        <v>31.280049999999999</v>
      </c>
      <c r="MF22" s="6">
        <v>31.280059999999999</v>
      </c>
      <c r="MG22" s="6">
        <v>31.280059999999999</v>
      </c>
      <c r="MH22" s="6">
        <v>31.280069999999998</v>
      </c>
      <c r="MI22" s="6">
        <v>31.280080000000002</v>
      </c>
      <c r="MJ22" s="6">
        <v>31.280069999999998</v>
      </c>
      <c r="MK22" s="6">
        <v>31.280100000000001</v>
      </c>
      <c r="ML22" s="6">
        <v>31.280049999999999</v>
      </c>
      <c r="MM22" s="6">
        <v>31.280049999999999</v>
      </c>
      <c r="MN22" s="6">
        <v>31.280010000000001</v>
      </c>
      <c r="MO22" s="6">
        <v>31.28002</v>
      </c>
      <c r="MP22" s="6">
        <v>31.28004</v>
      </c>
      <c r="MQ22" s="6">
        <v>31.280069999999998</v>
      </c>
      <c r="MR22" s="6">
        <v>31.280059999999999</v>
      </c>
      <c r="MS22" s="6">
        <v>31.280049999999999</v>
      </c>
      <c r="MT22" s="6">
        <v>31.280010000000001</v>
      </c>
      <c r="MU22" s="2" t="s">
        <v>572</v>
      </c>
      <c r="MV22" s="2" t="s">
        <v>334</v>
      </c>
      <c r="MW22" s="2" t="s">
        <v>332</v>
      </c>
      <c r="MX22" s="2" t="s">
        <v>332</v>
      </c>
      <c r="MY22" s="2" t="s">
        <v>469</v>
      </c>
      <c r="MZ22" s="2" t="s">
        <v>955</v>
      </c>
      <c r="NA22" s="2" t="s">
        <v>332</v>
      </c>
      <c r="NB22" s="4" t="s">
        <v>573</v>
      </c>
      <c r="NC22" s="2" t="s">
        <v>332</v>
      </c>
      <c r="ND22" s="2" t="s">
        <v>337</v>
      </c>
      <c r="NE22" s="2" t="s">
        <v>574</v>
      </c>
      <c r="NF22" s="4" t="s">
        <v>970</v>
      </c>
    </row>
    <row r="23" spans="1:370" x14ac:dyDescent="0.35">
      <c r="A23" s="2" t="s">
        <v>330</v>
      </c>
      <c r="B23" s="2" t="s">
        <v>575</v>
      </c>
      <c r="C23" s="4" t="s">
        <v>969</v>
      </c>
      <c r="D23" s="2" t="s">
        <v>331</v>
      </c>
      <c r="E23" s="2" t="s">
        <v>332</v>
      </c>
      <c r="F23" s="2" t="s">
        <v>333</v>
      </c>
      <c r="G23" s="5">
        <v>5.2062499999999998</v>
      </c>
      <c r="H23" s="5">
        <v>6.754499</v>
      </c>
      <c r="I23" s="5">
        <v>7.11</v>
      </c>
      <c r="J23" s="5">
        <v>7.8209999999999997</v>
      </c>
      <c r="K23" s="5">
        <v>7.8209999999999997</v>
      </c>
      <c r="L23" s="5">
        <v>3.9993949999999998</v>
      </c>
      <c r="M23" s="5">
        <v>5.319566</v>
      </c>
      <c r="N23" s="5">
        <v>6.4159870000000003</v>
      </c>
      <c r="O23" s="5">
        <v>6.510929</v>
      </c>
      <c r="P23" s="5">
        <v>6.0734209999999997</v>
      </c>
      <c r="Q23" s="5">
        <v>5.5775269999999999</v>
      </c>
      <c r="R23" s="5">
        <v>4.9680970000000002</v>
      </c>
      <c r="S23" s="5">
        <v>5.0839470000000002</v>
      </c>
      <c r="T23" s="5">
        <v>4.3856099999999998</v>
      </c>
      <c r="U23" s="5">
        <v>4.2247709999999996</v>
      </c>
      <c r="V23" s="5">
        <v>5.5582729999999998</v>
      </c>
      <c r="W23" s="5">
        <v>5.4116600000000004</v>
      </c>
      <c r="X23" s="5">
        <v>5.3791140000000004</v>
      </c>
      <c r="Y23" s="5">
        <v>5.2154619999999996</v>
      </c>
      <c r="Z23" s="5">
        <v>4.3685510000000001</v>
      </c>
      <c r="AA23" s="5">
        <v>3.3565130000000001</v>
      </c>
      <c r="AB23" s="5">
        <v>3.2306699999999999</v>
      </c>
      <c r="AC23" s="5">
        <v>3.32457</v>
      </c>
      <c r="AD23" s="5">
        <v>2.9068749999999999</v>
      </c>
      <c r="AE23" s="5">
        <v>2.81568</v>
      </c>
      <c r="AF23" s="5">
        <v>2.0832649999999999</v>
      </c>
      <c r="AG23" s="5">
        <v>1.7712319999999999</v>
      </c>
      <c r="AH23" s="5">
        <v>2.7367520000000001</v>
      </c>
      <c r="AI23" s="5">
        <v>3.9464229999999998</v>
      </c>
      <c r="AJ23" s="5">
        <v>4.179386</v>
      </c>
      <c r="AK23" s="5">
        <v>5.263083</v>
      </c>
      <c r="AL23" s="5">
        <v>6.1868369999999997</v>
      </c>
      <c r="AM23" s="5">
        <v>6.7472490000000001</v>
      </c>
      <c r="AN23" s="5">
        <v>7.4659519999999997</v>
      </c>
      <c r="AO23" s="5">
        <v>7.353281</v>
      </c>
      <c r="AP23" s="5">
        <v>9.5483360000000008</v>
      </c>
      <c r="AQ23" s="5">
        <v>9.9794669999999996</v>
      </c>
      <c r="AR23" s="5">
        <v>9.6537269999999999</v>
      </c>
      <c r="AS23" s="5">
        <v>8.7148240000000001</v>
      </c>
      <c r="AT23" s="5">
        <v>7.3111090000000001</v>
      </c>
      <c r="AU23" s="5">
        <v>5.7460779999999998</v>
      </c>
      <c r="AV23" s="5">
        <v>4.4766830000000004</v>
      </c>
      <c r="AW23" s="5">
        <v>5.530672</v>
      </c>
      <c r="AX23" s="5">
        <v>5.074389</v>
      </c>
      <c r="AY23" s="5">
        <v>5.3915550000000003</v>
      </c>
      <c r="AZ23" s="5">
        <v>5.349113</v>
      </c>
      <c r="BA23" s="5">
        <v>7.2873000000000001</v>
      </c>
      <c r="BB23" s="5">
        <v>6.6818369999999998</v>
      </c>
      <c r="BC23" s="5">
        <v>7.3579790000000003</v>
      </c>
      <c r="BD23" s="5">
        <v>8.1067230000000006</v>
      </c>
      <c r="BE23" s="5">
        <v>7.1105689999999999</v>
      </c>
      <c r="BF23" s="5">
        <v>7.4760580000000001</v>
      </c>
      <c r="BG23" s="5">
        <v>7.0682970000000003</v>
      </c>
      <c r="BH23" s="5">
        <v>5.2832549999999996</v>
      </c>
      <c r="BI23" s="5">
        <v>5.0052510000000003</v>
      </c>
      <c r="BJ23" s="5">
        <v>5.5870759999999997</v>
      </c>
      <c r="BK23" s="5">
        <v>5.7094360000000002</v>
      </c>
      <c r="BL23" s="5">
        <v>4.8337899999999996</v>
      </c>
      <c r="BM23" s="5">
        <v>4.8327020000000003</v>
      </c>
      <c r="BN23" s="5">
        <v>4.030977</v>
      </c>
      <c r="BO23" s="5">
        <v>3.18092</v>
      </c>
      <c r="BP23" s="5">
        <v>2.9543699999999999</v>
      </c>
      <c r="BQ23" s="5">
        <v>3.9423249999999999</v>
      </c>
      <c r="BR23" s="5">
        <v>3.0246439999999999</v>
      </c>
      <c r="BS23" s="5">
        <v>3.5407709999999999</v>
      </c>
      <c r="BT23" s="5">
        <v>4.235595</v>
      </c>
      <c r="BU23" s="5">
        <v>4.815601</v>
      </c>
      <c r="BV23" s="5">
        <v>7.8775360000000001</v>
      </c>
      <c r="BW23" s="5">
        <v>10.46707</v>
      </c>
      <c r="BX23" s="5">
        <v>11.801819999999999</v>
      </c>
      <c r="BY23" s="5">
        <v>12.86206</v>
      </c>
      <c r="BZ23" s="5">
        <v>12.55467</v>
      </c>
      <c r="CA23" s="5">
        <v>12.28046</v>
      </c>
      <c r="CB23" s="5">
        <v>11.17421</v>
      </c>
      <c r="CC23" s="5">
        <v>10.25375</v>
      </c>
      <c r="CD23" s="5">
        <v>9.8344459999999998</v>
      </c>
      <c r="CE23" s="5">
        <v>9.2434980000000007</v>
      </c>
      <c r="CF23" s="5">
        <v>9.2698099999999997</v>
      </c>
      <c r="CG23" s="5">
        <v>9.6500730000000008</v>
      </c>
      <c r="CH23" s="5">
        <v>8.6333669999999998</v>
      </c>
      <c r="CI23" s="5">
        <v>8.584479</v>
      </c>
      <c r="CJ23" s="5">
        <v>8.0787700000000005</v>
      </c>
      <c r="CK23" s="5">
        <v>7.2362780000000004</v>
      </c>
      <c r="CL23" s="5">
        <v>6.7233749999999999</v>
      </c>
      <c r="CM23" s="5">
        <v>5.9774370000000001</v>
      </c>
      <c r="CN23" s="5">
        <v>6.0940339999999997</v>
      </c>
      <c r="CO23" s="5">
        <v>5.954402</v>
      </c>
      <c r="CP23" s="5">
        <v>6.2257100000000003</v>
      </c>
      <c r="CQ23" s="5">
        <v>6.0638959999999997</v>
      </c>
      <c r="CR23" s="5">
        <v>6.7729220000000003</v>
      </c>
      <c r="CS23" s="5">
        <v>6.8053910000000002</v>
      </c>
      <c r="CT23" s="5">
        <v>6.6560269999999999</v>
      </c>
      <c r="CU23" s="5">
        <v>6.4205300000000003</v>
      </c>
      <c r="CV23" s="5">
        <v>5.5072299999999998</v>
      </c>
      <c r="CW23" s="5">
        <v>5.5460739999999999</v>
      </c>
      <c r="CX23" s="5">
        <v>4.8751420000000003</v>
      </c>
      <c r="CY23" s="5">
        <v>4.2015880000000001</v>
      </c>
      <c r="CZ23" s="5">
        <v>4.4737450000000001</v>
      </c>
      <c r="DA23" s="5">
        <v>4.5466420000000003</v>
      </c>
      <c r="DB23" s="5">
        <v>4.3407419999999997</v>
      </c>
      <c r="DC23" s="5">
        <v>5.101064</v>
      </c>
      <c r="DD23" s="5">
        <v>5.016578</v>
      </c>
      <c r="DE23" s="5">
        <v>4.4786979999999996</v>
      </c>
      <c r="DF23" s="5">
        <v>3.9872329999999998</v>
      </c>
      <c r="DG23" s="5">
        <v>3.8505769999999999</v>
      </c>
      <c r="DH23" s="5">
        <v>3.8417180000000002</v>
      </c>
      <c r="DI23" s="5">
        <v>4.0977079999999999</v>
      </c>
      <c r="DJ23" s="5">
        <v>3.8084530000000001</v>
      </c>
      <c r="DK23" s="5">
        <v>3.3381090000000002</v>
      </c>
      <c r="DL23" s="5">
        <v>3.4089360000000002</v>
      </c>
      <c r="DM23" s="5">
        <v>3.1251069999999999</v>
      </c>
      <c r="DN23" s="5">
        <v>3.9570259999999999</v>
      </c>
      <c r="DO23" s="5">
        <v>3.8239489999999998</v>
      </c>
      <c r="DP23" s="5">
        <v>4.1770610000000001</v>
      </c>
      <c r="DQ23" s="5">
        <v>4.4101819999999998</v>
      </c>
      <c r="DR23" s="5">
        <v>3.4463200000000001</v>
      </c>
      <c r="DS23" s="5">
        <v>4.407572</v>
      </c>
      <c r="DT23" s="5">
        <v>2.9660920000000002</v>
      </c>
      <c r="DU23" s="5">
        <v>1.9969460000000001</v>
      </c>
      <c r="DV23" s="5">
        <v>1.4136139999999999</v>
      </c>
      <c r="DW23" s="5">
        <v>-0.47116780000000003</v>
      </c>
      <c r="DX23" s="5">
        <v>0.27644659999999999</v>
      </c>
      <c r="DY23" s="5">
        <v>0.88579479999999999</v>
      </c>
      <c r="DZ23" s="5">
        <v>1.6848970000000001</v>
      </c>
      <c r="EA23" s="5">
        <v>2.5849530000000001</v>
      </c>
      <c r="EB23" s="5">
        <v>2.9491969999999998</v>
      </c>
      <c r="EC23" s="5">
        <v>2.6200649999999999</v>
      </c>
      <c r="ED23" s="5">
        <v>2.3125680000000002</v>
      </c>
      <c r="EE23" s="5">
        <v>2.6139049999999999</v>
      </c>
      <c r="EF23" s="5">
        <v>2.9994969999999999</v>
      </c>
      <c r="EG23" s="5">
        <v>3.9579580000000001</v>
      </c>
      <c r="EH23" s="5">
        <v>4.536829</v>
      </c>
      <c r="EI23" s="5">
        <v>4.7549619999999999</v>
      </c>
      <c r="EJ23" s="5">
        <v>3.7626189999999999</v>
      </c>
      <c r="EK23" s="5">
        <v>3.5849880000000001</v>
      </c>
      <c r="EL23" s="5">
        <v>3.5386929999999999</v>
      </c>
      <c r="EM23" s="5">
        <v>3.291687</v>
      </c>
      <c r="EN23" s="5">
        <v>3.189997</v>
      </c>
      <c r="EO23" s="5">
        <v>3.354333</v>
      </c>
      <c r="EP23" s="5">
        <v>3.501979</v>
      </c>
      <c r="EQ23" s="5">
        <v>3.8883350000000001</v>
      </c>
      <c r="ER23" s="5">
        <v>4.8367579999999997</v>
      </c>
      <c r="ES23" s="5">
        <v>5.9534979999999997</v>
      </c>
      <c r="ET23" s="5">
        <v>7.2612490000000003</v>
      </c>
      <c r="EU23" s="5">
        <v>7.6574989999999996</v>
      </c>
      <c r="EV23" s="5">
        <v>7.8162409999999998</v>
      </c>
      <c r="EW23" s="5">
        <v>7.2828660000000003</v>
      </c>
      <c r="EX23" s="5">
        <v>5.3359730000000001</v>
      </c>
      <c r="EY23" s="5">
        <v>3.213009</v>
      </c>
      <c r="EZ23" s="5">
        <v>1.8075909999999999</v>
      </c>
      <c r="FA23" s="5">
        <v>1.57511</v>
      </c>
      <c r="FB23" s="5">
        <v>2.1210420000000001</v>
      </c>
      <c r="FC23" s="5">
        <v>3.1309689999999999</v>
      </c>
      <c r="FD23" s="5">
        <v>3.6788430000000001</v>
      </c>
      <c r="FE23" s="5">
        <v>3.8427660000000001</v>
      </c>
      <c r="FF23" s="5">
        <v>3.8691149999999999</v>
      </c>
      <c r="FG23" s="5">
        <v>3.6694939999999998</v>
      </c>
      <c r="FH23" s="5">
        <v>3.5022139999999999</v>
      </c>
      <c r="FI23" s="5">
        <v>3.2278790000000002</v>
      </c>
      <c r="FJ23" s="5">
        <v>3.2480609999999999</v>
      </c>
      <c r="FK23" s="5">
        <v>3.1298379999999999</v>
      </c>
      <c r="FL23" s="5">
        <v>3.0235859999999999</v>
      </c>
      <c r="FM23" s="5">
        <v>2.924366</v>
      </c>
      <c r="FN23" s="5">
        <v>2.557884</v>
      </c>
      <c r="FO23" s="5">
        <v>2.1613030000000002</v>
      </c>
      <c r="FP23" s="5">
        <v>1.678939</v>
      </c>
      <c r="FQ23" s="5">
        <v>1.2543979999999999</v>
      </c>
      <c r="FR23" s="5">
        <v>1.0457240000000001</v>
      </c>
      <c r="FS23" s="5">
        <v>1.1236740000000001</v>
      </c>
      <c r="FT23" s="5">
        <v>1.4751540000000001</v>
      </c>
      <c r="FU23" s="5">
        <v>1.769139</v>
      </c>
      <c r="FV23" s="5">
        <v>1.6754610000000001</v>
      </c>
      <c r="FW23" s="5">
        <v>1.374957</v>
      </c>
      <c r="FX23" s="5">
        <v>1.006105</v>
      </c>
      <c r="FY23" s="5">
        <v>0.88910480000000003</v>
      </c>
      <c r="FZ23" s="5">
        <v>1.0593159999999999</v>
      </c>
      <c r="GA23" s="5">
        <v>1.3241339999999999</v>
      </c>
      <c r="GB23" s="5">
        <v>1.5133179999999999</v>
      </c>
      <c r="GC23" s="5">
        <v>1.4638960000000001</v>
      </c>
      <c r="GD23" s="5">
        <v>1.3496030000000001</v>
      </c>
      <c r="GE23" s="5">
        <v>1.3894839999999999</v>
      </c>
      <c r="GF23" s="5">
        <v>1.458421</v>
      </c>
      <c r="GG23" s="5">
        <v>1.609961</v>
      </c>
      <c r="GH23" s="5">
        <v>1.761144</v>
      </c>
      <c r="GI23" s="5">
        <v>1.8623700000000001</v>
      </c>
      <c r="GJ23" s="5">
        <v>2.0572249999999999</v>
      </c>
      <c r="GK23" s="5">
        <v>2.1744219999999999</v>
      </c>
      <c r="GL23" s="5">
        <v>2.1946659999999998</v>
      </c>
      <c r="GM23" s="5">
        <v>2.2208199999999998</v>
      </c>
      <c r="GN23" s="5">
        <v>1.790834</v>
      </c>
      <c r="GO23" s="5">
        <v>1.825383</v>
      </c>
      <c r="GP23" s="5">
        <v>1.4965710000000001</v>
      </c>
      <c r="GQ23" s="5">
        <v>0.643316</v>
      </c>
      <c r="GR23" s="5">
        <v>0.21055380000000001</v>
      </c>
      <c r="GS23" s="5">
        <v>-0.2926684</v>
      </c>
      <c r="GT23" s="5">
        <v>7.1468589999999999E-2</v>
      </c>
      <c r="GU23" s="5">
        <v>0.35517169999999998</v>
      </c>
      <c r="GV23" s="5">
        <v>0.1072531</v>
      </c>
      <c r="GW23" s="5">
        <v>7.9841789999999996E-2</v>
      </c>
      <c r="GX23" s="5">
        <v>-0.2085581</v>
      </c>
      <c r="GY23" s="5">
        <v>0.45740710000000001</v>
      </c>
      <c r="GZ23" s="5">
        <v>1.8538269999999999</v>
      </c>
      <c r="HA23" s="5">
        <v>2.8465029999999998</v>
      </c>
      <c r="HB23" s="5">
        <v>3.619027</v>
      </c>
      <c r="HC23" s="5">
        <v>4.1255199999999999</v>
      </c>
      <c r="HD23" s="5">
        <v>3.892916</v>
      </c>
      <c r="HE23" s="5">
        <v>3.4092020000000001</v>
      </c>
      <c r="HF23" s="6">
        <v>3.9060549999999998</v>
      </c>
      <c r="HG23" s="6">
        <v>3.201562</v>
      </c>
      <c r="HH23" s="6">
        <v>3.2268750000000002</v>
      </c>
      <c r="HI23" s="6">
        <v>2.817809</v>
      </c>
      <c r="HJ23" s="6">
        <v>2.2165170000000001</v>
      </c>
      <c r="HK23" s="6">
        <v>2.1410670000000001</v>
      </c>
      <c r="HL23" s="6">
        <v>2.106522</v>
      </c>
      <c r="HM23" s="6">
        <v>2.1804600000000001</v>
      </c>
      <c r="HN23" s="6">
        <v>2.2163529999999998</v>
      </c>
      <c r="HO23" s="6">
        <v>2.2235209999999999</v>
      </c>
      <c r="HP23" s="6">
        <v>2.1362429999999999</v>
      </c>
      <c r="HQ23" s="6">
        <v>2.0462310000000001</v>
      </c>
      <c r="HR23" s="6">
        <v>1.941562</v>
      </c>
      <c r="HS23" s="6">
        <v>1.8806350000000001</v>
      </c>
      <c r="HT23" s="6">
        <v>1.83561</v>
      </c>
      <c r="HU23" s="6">
        <v>1.8101389999999999</v>
      </c>
      <c r="HV23" s="6">
        <v>1.8142240000000001</v>
      </c>
      <c r="HW23" s="6">
        <v>1.8284130000000001</v>
      </c>
      <c r="HX23" s="6">
        <v>1.8431789999999999</v>
      </c>
      <c r="HY23" s="6">
        <v>1.8683909999999999</v>
      </c>
      <c r="HZ23" s="6">
        <v>1.8939919999999999</v>
      </c>
      <c r="IA23" s="6">
        <v>1.910069</v>
      </c>
      <c r="IB23" s="6">
        <v>1.930177</v>
      </c>
      <c r="IC23" s="6">
        <v>1.9406920000000001</v>
      </c>
      <c r="ID23" s="6">
        <v>1.9416310000000001</v>
      </c>
      <c r="IE23" s="6">
        <v>1.9428380000000001</v>
      </c>
      <c r="IF23" s="6">
        <v>1.940472</v>
      </c>
      <c r="IG23" s="6">
        <v>1.938326</v>
      </c>
      <c r="IH23" s="6">
        <v>1.93638</v>
      </c>
      <c r="II23" s="6">
        <v>1.9345669999999999</v>
      </c>
      <c r="IJ23" s="6">
        <v>1.932965</v>
      </c>
      <c r="IK23" s="6">
        <v>1.931514</v>
      </c>
      <c r="IL23" s="6">
        <v>1.930245</v>
      </c>
      <c r="IM23" s="6">
        <v>1.9290499999999999</v>
      </c>
      <c r="IN23" s="6">
        <v>1.927967</v>
      </c>
      <c r="IO23" s="6">
        <v>1.926984</v>
      </c>
      <c r="IP23" s="6">
        <v>1.926045</v>
      </c>
      <c r="IQ23" s="6">
        <v>1.925238</v>
      </c>
      <c r="IR23" s="6">
        <v>1.924552</v>
      </c>
      <c r="IS23" s="6">
        <v>1.923886</v>
      </c>
      <c r="IT23" s="6">
        <v>1.9233309999999999</v>
      </c>
      <c r="IU23" s="6">
        <v>1.92269</v>
      </c>
      <c r="IV23" s="6">
        <v>1.922242</v>
      </c>
      <c r="IW23" s="6">
        <v>1.9218409999999999</v>
      </c>
      <c r="IX23" s="6">
        <v>1.921338</v>
      </c>
      <c r="IY23" s="6">
        <v>1.9210640000000001</v>
      </c>
      <c r="IZ23" s="6">
        <v>1.9206810000000001</v>
      </c>
      <c r="JA23" s="6">
        <v>1.9203300000000001</v>
      </c>
      <c r="JB23" s="6">
        <v>1.920053</v>
      </c>
      <c r="JC23" s="6">
        <v>1.9198040000000001</v>
      </c>
      <c r="JD23" s="6">
        <v>1.9195770000000001</v>
      </c>
      <c r="JE23" s="6">
        <v>1.9193709999999999</v>
      </c>
      <c r="JF23" s="6">
        <v>1.919232</v>
      </c>
      <c r="JG23" s="6">
        <v>1.9190149999999999</v>
      </c>
      <c r="JH23" s="6">
        <v>1.9188609999999999</v>
      </c>
      <c r="JI23" s="6">
        <v>1.9187700000000001</v>
      </c>
      <c r="JJ23" s="6">
        <v>1.9185970000000001</v>
      </c>
      <c r="JK23" s="6">
        <v>1.9185300000000001</v>
      </c>
      <c r="JL23" s="6">
        <v>1.9183779999999999</v>
      </c>
      <c r="JM23" s="6">
        <v>1.9183319999999999</v>
      </c>
      <c r="JN23" s="6">
        <v>1.918247</v>
      </c>
      <c r="JO23" s="6">
        <v>1.918169</v>
      </c>
      <c r="JP23" s="6">
        <v>1.9181459999999999</v>
      </c>
      <c r="JQ23" s="6">
        <v>1.9179870000000001</v>
      </c>
      <c r="JR23" s="6">
        <v>1.917977</v>
      </c>
      <c r="JS23" s="6">
        <v>1.9178759999999999</v>
      </c>
      <c r="JT23" s="6">
        <v>1.9178280000000001</v>
      </c>
      <c r="JU23" s="6">
        <v>1.9178329999999999</v>
      </c>
      <c r="JV23" s="6">
        <v>1.9177930000000001</v>
      </c>
      <c r="JW23" s="6">
        <v>1.9177580000000001</v>
      </c>
      <c r="JX23" s="6">
        <v>1.917678</v>
      </c>
      <c r="JY23" s="6">
        <v>1.9176960000000001</v>
      </c>
      <c r="JZ23" s="6">
        <v>1.91767</v>
      </c>
      <c r="KA23" s="6">
        <v>1.9175979999999999</v>
      </c>
      <c r="KB23" s="6">
        <v>1.917672</v>
      </c>
      <c r="KC23" s="6">
        <v>1.917557</v>
      </c>
      <c r="KD23" s="6">
        <v>1.9175390000000001</v>
      </c>
      <c r="KE23" s="6">
        <v>1.91757</v>
      </c>
      <c r="KF23" s="6">
        <v>1.917508</v>
      </c>
      <c r="KG23" s="6">
        <v>1.9175420000000001</v>
      </c>
      <c r="KH23" s="6">
        <v>1.917483</v>
      </c>
      <c r="KI23" s="6">
        <v>1.917519</v>
      </c>
      <c r="KJ23" s="6">
        <v>1.9175089999999999</v>
      </c>
      <c r="KK23" s="6">
        <v>1.9175</v>
      </c>
      <c r="KL23" s="6">
        <v>1.917492</v>
      </c>
      <c r="KM23" s="6">
        <v>1.9174850000000001</v>
      </c>
      <c r="KN23" s="6">
        <v>1.91743</v>
      </c>
      <c r="KO23" s="6">
        <v>1.917424</v>
      </c>
      <c r="KP23" s="6">
        <v>1.9174659999999999</v>
      </c>
      <c r="KQ23" s="6">
        <v>1.917462</v>
      </c>
      <c r="KR23" s="6">
        <v>1.9174580000000001</v>
      </c>
      <c r="KS23" s="6">
        <v>1.9174530000000001</v>
      </c>
      <c r="KT23" s="6">
        <v>1.917449</v>
      </c>
      <c r="KU23" s="6">
        <v>1.9173979999999999</v>
      </c>
      <c r="KV23" s="6">
        <v>1.917443</v>
      </c>
      <c r="KW23" s="6">
        <v>1.917441</v>
      </c>
      <c r="KX23" s="6">
        <v>1.9173899999999999</v>
      </c>
      <c r="KY23" s="6">
        <v>1.9173880000000001</v>
      </c>
      <c r="KZ23" s="6">
        <v>1.9174340000000001</v>
      </c>
      <c r="LA23" s="6">
        <v>1.917384</v>
      </c>
      <c r="LB23" s="6">
        <v>1.91743</v>
      </c>
      <c r="LC23" s="6">
        <v>1.9174279999999999</v>
      </c>
      <c r="LD23" s="6">
        <v>1.917427</v>
      </c>
      <c r="LE23" s="6">
        <v>1.9174249999999999</v>
      </c>
      <c r="LF23" s="6">
        <v>1.917424</v>
      </c>
      <c r="LG23" s="6">
        <v>1.9174720000000001</v>
      </c>
      <c r="LH23" s="6">
        <v>1.9173750000000001</v>
      </c>
      <c r="LI23" s="6">
        <v>1.917422</v>
      </c>
      <c r="LJ23" s="6">
        <v>1.9173739999999999</v>
      </c>
      <c r="LK23" s="6">
        <v>1.9173720000000001</v>
      </c>
      <c r="LL23" s="6">
        <v>1.9173720000000001</v>
      </c>
      <c r="LM23" s="6">
        <v>1.9173720000000001</v>
      </c>
      <c r="LN23" s="6">
        <v>1.9174180000000001</v>
      </c>
      <c r="LO23" s="6">
        <v>1.91737</v>
      </c>
      <c r="LP23" s="6">
        <v>1.9174169999999999</v>
      </c>
      <c r="LQ23" s="6">
        <v>1.9174169999999999</v>
      </c>
      <c r="LR23" s="6">
        <v>1.9173690000000001</v>
      </c>
      <c r="LS23" s="6">
        <v>1.917416</v>
      </c>
      <c r="LT23" s="6">
        <v>1.917416</v>
      </c>
      <c r="LU23" s="6">
        <v>1.9174150000000001</v>
      </c>
      <c r="LV23" s="6">
        <v>1.9174629999999999</v>
      </c>
      <c r="LW23" s="6">
        <v>1.9174150000000001</v>
      </c>
      <c r="LX23" s="6">
        <v>1.917367</v>
      </c>
      <c r="LY23" s="6">
        <v>1.917367</v>
      </c>
      <c r="LZ23" s="6">
        <v>1.917319</v>
      </c>
      <c r="MA23" s="6">
        <v>1.917367</v>
      </c>
      <c r="MB23" s="6">
        <v>1.917462</v>
      </c>
      <c r="MC23" s="6">
        <v>1.917414</v>
      </c>
      <c r="MD23" s="6">
        <v>1.917414</v>
      </c>
      <c r="ME23" s="6">
        <v>1.917414</v>
      </c>
      <c r="MF23" s="6">
        <v>1.9173659999999999</v>
      </c>
      <c r="MG23" s="6">
        <v>1.917414</v>
      </c>
      <c r="MH23" s="6">
        <v>1.917414</v>
      </c>
      <c r="MI23" s="6">
        <v>1.9173659999999999</v>
      </c>
      <c r="MJ23" s="6">
        <v>1.917367</v>
      </c>
      <c r="MK23" s="6">
        <v>1.9173659999999999</v>
      </c>
      <c r="ML23" s="6">
        <v>1.917414</v>
      </c>
      <c r="MM23" s="6">
        <v>1.917413</v>
      </c>
      <c r="MN23" s="6">
        <v>1.917413</v>
      </c>
      <c r="MO23" s="6">
        <v>1.917413</v>
      </c>
      <c r="MP23" s="6">
        <v>1.9173659999999999</v>
      </c>
      <c r="MQ23" s="6">
        <v>1.917413</v>
      </c>
      <c r="MR23" s="6">
        <v>1.917413</v>
      </c>
      <c r="MS23" s="6">
        <v>1.9174119999999999</v>
      </c>
      <c r="MT23" s="6">
        <v>1.917413</v>
      </c>
      <c r="MU23" s="2" t="s">
        <v>576</v>
      </c>
      <c r="MV23" s="2" t="s">
        <v>334</v>
      </c>
      <c r="MW23" s="2" t="s">
        <v>332</v>
      </c>
      <c r="MX23" s="2" t="s">
        <v>332</v>
      </c>
      <c r="MY23" s="2" t="s">
        <v>469</v>
      </c>
      <c r="MZ23" s="2" t="s">
        <v>955</v>
      </c>
      <c r="NA23" s="2" t="s">
        <v>332</v>
      </c>
      <c r="NB23" s="4" t="s">
        <v>577</v>
      </c>
      <c r="NC23" s="2" t="s">
        <v>575</v>
      </c>
      <c r="ND23" s="2" t="s">
        <v>337</v>
      </c>
      <c r="NE23" s="2" t="s">
        <v>578</v>
      </c>
      <c r="NF23" s="4" t="s">
        <v>970</v>
      </c>
    </row>
    <row r="24" spans="1:370" x14ac:dyDescent="0.35">
      <c r="A24" s="2" t="s">
        <v>330</v>
      </c>
      <c r="B24" s="2" t="s">
        <v>579</v>
      </c>
      <c r="C24" s="4" t="s">
        <v>969</v>
      </c>
      <c r="D24" s="2" t="s">
        <v>345</v>
      </c>
      <c r="E24" s="2" t="s">
        <v>346</v>
      </c>
      <c r="F24" s="2" t="s">
        <v>333</v>
      </c>
      <c r="G24" s="5">
        <v>1E-3</v>
      </c>
      <c r="H24" s="5">
        <v>1E-3</v>
      </c>
      <c r="I24" s="5">
        <v>1E-3</v>
      </c>
      <c r="J24" s="5">
        <v>1E-3</v>
      </c>
      <c r="K24" s="5">
        <v>1E-3</v>
      </c>
      <c r="L24" s="5">
        <v>1E-3</v>
      </c>
      <c r="M24" s="5">
        <v>1E-3</v>
      </c>
      <c r="N24" s="5">
        <v>1E-3</v>
      </c>
      <c r="O24" s="5">
        <v>1E-3</v>
      </c>
      <c r="P24" s="5">
        <v>1E-3</v>
      </c>
      <c r="Q24" s="5">
        <v>1E-3</v>
      </c>
      <c r="R24" s="5">
        <v>1E-3</v>
      </c>
      <c r="S24" s="5">
        <v>1E-3</v>
      </c>
      <c r="T24" s="5">
        <v>1E-3</v>
      </c>
      <c r="U24" s="5">
        <v>1E-3</v>
      </c>
      <c r="V24" s="5">
        <v>1E-3</v>
      </c>
      <c r="W24" s="5">
        <v>1E-3</v>
      </c>
      <c r="X24" s="5">
        <v>1E-3</v>
      </c>
      <c r="Y24" s="5">
        <v>1E-3</v>
      </c>
      <c r="Z24" s="5">
        <v>1E-3</v>
      </c>
      <c r="AA24" s="5">
        <v>1E-3</v>
      </c>
      <c r="AB24" s="5">
        <v>1E-3</v>
      </c>
      <c r="AC24" s="5">
        <v>1E-3</v>
      </c>
      <c r="AD24" s="5">
        <v>1E-3</v>
      </c>
      <c r="AE24" s="5">
        <v>1E-3</v>
      </c>
      <c r="AF24" s="5">
        <v>1E-3</v>
      </c>
      <c r="AG24" s="5">
        <v>1E-3</v>
      </c>
      <c r="AH24" s="5">
        <v>1E-3</v>
      </c>
      <c r="AI24" s="5">
        <v>1E-3</v>
      </c>
      <c r="AJ24" s="5">
        <v>1E-3</v>
      </c>
      <c r="AK24" s="5">
        <v>1E-3</v>
      </c>
      <c r="AL24" s="5">
        <v>1E-3</v>
      </c>
      <c r="AM24" s="5">
        <v>1E-3</v>
      </c>
      <c r="AN24" s="5">
        <v>1E-3</v>
      </c>
      <c r="AO24" s="5">
        <v>1E-3</v>
      </c>
      <c r="AP24" s="5">
        <v>1E-3</v>
      </c>
      <c r="AQ24" s="5">
        <v>1E-3</v>
      </c>
      <c r="AR24" s="5">
        <v>1E-3</v>
      </c>
      <c r="AS24" s="5">
        <v>1E-3</v>
      </c>
      <c r="AT24" s="5">
        <v>1E-3</v>
      </c>
      <c r="AU24" s="5">
        <v>1E-3</v>
      </c>
      <c r="AV24" s="5">
        <v>1E-3</v>
      </c>
      <c r="AW24" s="5">
        <v>1E-3</v>
      </c>
      <c r="AX24" s="5">
        <v>1E-3</v>
      </c>
      <c r="AY24" s="5">
        <v>1E-3</v>
      </c>
      <c r="AZ24" s="5">
        <v>1E-3</v>
      </c>
      <c r="BA24" s="5">
        <v>1E-3</v>
      </c>
      <c r="BB24" s="5">
        <v>1E-3</v>
      </c>
      <c r="BC24" s="5">
        <v>1E-3</v>
      </c>
      <c r="BD24" s="5">
        <v>1E-3</v>
      </c>
      <c r="BE24" s="5">
        <v>1E-3</v>
      </c>
      <c r="BF24" s="5">
        <v>1E-3</v>
      </c>
      <c r="BG24" s="5">
        <v>1E-3</v>
      </c>
      <c r="BH24" s="5">
        <v>1E-3</v>
      </c>
      <c r="BI24" s="5">
        <v>1E-3</v>
      </c>
      <c r="BJ24" s="5">
        <v>1E-3</v>
      </c>
      <c r="BK24" s="5">
        <v>1E-3</v>
      </c>
      <c r="BL24" s="5">
        <v>1E-3</v>
      </c>
      <c r="BM24" s="5">
        <v>1E-3</v>
      </c>
      <c r="BN24" s="5">
        <v>1E-3</v>
      </c>
      <c r="BO24" s="5">
        <v>1E-3</v>
      </c>
      <c r="BP24" s="5">
        <v>1E-3</v>
      </c>
      <c r="BQ24" s="5">
        <v>1E-3</v>
      </c>
      <c r="BR24" s="5">
        <v>1E-3</v>
      </c>
      <c r="BS24" s="5">
        <v>1E-3</v>
      </c>
      <c r="BT24" s="5">
        <v>1E-3</v>
      </c>
      <c r="BU24" s="5">
        <v>1E-3</v>
      </c>
      <c r="BV24" s="5">
        <v>1E-3</v>
      </c>
      <c r="BW24" s="5">
        <v>1E-3</v>
      </c>
      <c r="BX24" s="5">
        <v>1E-3</v>
      </c>
      <c r="BY24" s="5">
        <v>1E-3</v>
      </c>
      <c r="BZ24" s="5">
        <v>1E-3</v>
      </c>
      <c r="CA24" s="5">
        <v>1E-3</v>
      </c>
      <c r="CB24" s="5">
        <v>1E-3</v>
      </c>
      <c r="CC24" s="5">
        <v>1E-3</v>
      </c>
      <c r="CD24" s="5">
        <v>1E-3</v>
      </c>
      <c r="CE24" s="5">
        <v>1E-3</v>
      </c>
      <c r="CF24" s="5">
        <v>1E-3</v>
      </c>
      <c r="CG24" s="5">
        <v>1E-3</v>
      </c>
      <c r="CH24" s="5">
        <v>1E-3</v>
      </c>
      <c r="CI24" s="5">
        <v>1E-3</v>
      </c>
      <c r="CJ24" s="5">
        <v>1E-3</v>
      </c>
      <c r="CK24" s="5">
        <v>1E-3</v>
      </c>
      <c r="CL24" s="5">
        <v>1E-3</v>
      </c>
      <c r="CM24" s="5">
        <v>1E-3</v>
      </c>
      <c r="CN24" s="5">
        <v>1E-3</v>
      </c>
      <c r="CO24" s="5">
        <v>1E-3</v>
      </c>
      <c r="CP24" s="5">
        <v>1E-3</v>
      </c>
      <c r="CQ24" s="5">
        <v>1E-3</v>
      </c>
      <c r="CR24" s="5">
        <v>1E-3</v>
      </c>
      <c r="CS24" s="5">
        <v>1E-3</v>
      </c>
      <c r="CT24" s="5">
        <v>1E-3</v>
      </c>
      <c r="CU24" s="5">
        <v>1E-3</v>
      </c>
      <c r="CV24" s="5">
        <v>1E-3</v>
      </c>
      <c r="CW24" s="5">
        <v>1E-3</v>
      </c>
      <c r="CX24" s="5">
        <v>1E-3</v>
      </c>
      <c r="CY24" s="5">
        <v>1E-3</v>
      </c>
      <c r="CZ24" s="5">
        <v>1E-3</v>
      </c>
      <c r="DA24" s="5">
        <v>1E-3</v>
      </c>
      <c r="DB24" s="5">
        <v>1E-3</v>
      </c>
      <c r="DC24" s="5">
        <v>1E-3</v>
      </c>
      <c r="DD24" s="5">
        <v>1E-3</v>
      </c>
      <c r="DE24" s="5">
        <v>1E-3</v>
      </c>
      <c r="DF24" s="5">
        <v>1E-3</v>
      </c>
      <c r="DG24" s="5">
        <v>76910.789999999994</v>
      </c>
      <c r="DH24" s="5">
        <v>77262.399999999994</v>
      </c>
      <c r="DI24" s="5">
        <v>81064.899999999994</v>
      </c>
      <c r="DJ24" s="5">
        <v>84729.86</v>
      </c>
      <c r="DK24" s="5">
        <v>87157.97</v>
      </c>
      <c r="DL24" s="5">
        <v>85040.78</v>
      </c>
      <c r="DM24" s="5">
        <v>93288.73</v>
      </c>
      <c r="DN24" s="5">
        <v>91021.72</v>
      </c>
      <c r="DO24" s="5">
        <v>97154.53</v>
      </c>
      <c r="DP24" s="5">
        <v>102146.2</v>
      </c>
      <c r="DQ24" s="5">
        <v>103090.3</v>
      </c>
      <c r="DR24" s="5">
        <v>110383.6</v>
      </c>
      <c r="DS24" s="5">
        <v>110746.6</v>
      </c>
      <c r="DT24" s="5">
        <v>109571.1</v>
      </c>
      <c r="DU24" s="5">
        <v>119855.8</v>
      </c>
      <c r="DV24" s="5">
        <v>119210.2</v>
      </c>
      <c r="DW24" s="5">
        <v>112840</v>
      </c>
      <c r="DX24" s="5">
        <v>121267</v>
      </c>
      <c r="DY24" s="5">
        <v>122785.2</v>
      </c>
      <c r="DZ24" s="5">
        <v>122848</v>
      </c>
      <c r="EA24" s="5">
        <v>129634.1</v>
      </c>
      <c r="EB24" s="5">
        <v>130972.4</v>
      </c>
      <c r="EC24" s="5">
        <v>132228.70000000001</v>
      </c>
      <c r="ED24" s="5">
        <v>136870.9</v>
      </c>
      <c r="EE24" s="5">
        <v>141884.6</v>
      </c>
      <c r="EF24" s="5">
        <v>143788.79999999999</v>
      </c>
      <c r="EG24" s="5">
        <v>143857.20000000001</v>
      </c>
      <c r="EH24" s="5">
        <v>142644.1</v>
      </c>
      <c r="EI24" s="5">
        <v>140115.29999999999</v>
      </c>
      <c r="EJ24" s="5">
        <v>142522.29999999999</v>
      </c>
      <c r="EK24" s="5">
        <v>144288.20000000001</v>
      </c>
      <c r="EL24" s="5">
        <v>144258.20000000001</v>
      </c>
      <c r="EM24" s="5">
        <v>140001.9</v>
      </c>
      <c r="EN24" s="5">
        <v>142582.29999999999</v>
      </c>
      <c r="EO24" s="5">
        <v>139505</v>
      </c>
      <c r="EP24" s="5">
        <v>140619.6</v>
      </c>
      <c r="EQ24" s="5">
        <v>138565.29999999999</v>
      </c>
      <c r="ER24" s="5">
        <v>146363.9</v>
      </c>
      <c r="ES24" s="5">
        <v>149126.79999999999</v>
      </c>
      <c r="ET24" s="5">
        <v>123681.1</v>
      </c>
      <c r="EU24" s="5">
        <v>133144</v>
      </c>
      <c r="EV24" s="5">
        <v>139597</v>
      </c>
      <c r="EW24" s="5">
        <v>126205</v>
      </c>
      <c r="EX24" s="5">
        <v>134344.1</v>
      </c>
      <c r="EY24" s="5">
        <v>138772</v>
      </c>
      <c r="EZ24" s="5">
        <v>140212.4</v>
      </c>
      <c r="FA24" s="5">
        <v>128742.5</v>
      </c>
      <c r="FB24" s="5">
        <v>128342.9</v>
      </c>
      <c r="FC24" s="5">
        <v>120502.1</v>
      </c>
      <c r="FD24" s="5">
        <v>120287.7</v>
      </c>
      <c r="FE24" s="5">
        <v>122841.4</v>
      </c>
      <c r="FF24" s="5">
        <v>122976.5</v>
      </c>
      <c r="FG24" s="5">
        <v>115137.60000000001</v>
      </c>
      <c r="FH24" s="5">
        <v>113974.7</v>
      </c>
      <c r="FI24" s="5">
        <v>111744</v>
      </c>
      <c r="FJ24" s="5">
        <v>111363.3</v>
      </c>
      <c r="FK24" s="5">
        <v>105178.5</v>
      </c>
      <c r="FL24" s="5">
        <v>104613</v>
      </c>
      <c r="FM24" s="5">
        <v>111266.8</v>
      </c>
      <c r="FN24" s="5">
        <v>109640.7</v>
      </c>
      <c r="FO24" s="5">
        <v>108512.5</v>
      </c>
      <c r="FP24" s="5">
        <v>111653.2</v>
      </c>
      <c r="FQ24" s="5">
        <v>115503.6</v>
      </c>
      <c r="FR24" s="5">
        <v>118617.9</v>
      </c>
      <c r="FS24" s="5">
        <v>119712.8</v>
      </c>
      <c r="FT24" s="5">
        <v>120258.6</v>
      </c>
      <c r="FU24" s="5">
        <v>116996.8</v>
      </c>
      <c r="FV24" s="5">
        <v>120622.39999999999</v>
      </c>
      <c r="FW24" s="5">
        <v>120362.4</v>
      </c>
      <c r="FX24" s="5">
        <v>120163.9</v>
      </c>
      <c r="FY24" s="5">
        <v>126596.3</v>
      </c>
      <c r="FZ24" s="5">
        <v>131878.39999999999</v>
      </c>
      <c r="GA24" s="5">
        <v>131729.9</v>
      </c>
      <c r="GB24" s="5">
        <v>129495.9</v>
      </c>
      <c r="GC24" s="5">
        <v>135582.79999999999</v>
      </c>
      <c r="GD24" s="5">
        <v>134235.5</v>
      </c>
      <c r="GE24" s="5">
        <v>134609.79999999999</v>
      </c>
      <c r="GF24" s="5">
        <v>133127.5</v>
      </c>
      <c r="GG24" s="5">
        <v>136677.79999999999</v>
      </c>
      <c r="GH24" s="5">
        <v>135157.4</v>
      </c>
      <c r="GI24" s="5">
        <v>136304.20000000001</v>
      </c>
      <c r="GJ24" s="5">
        <v>131915.29999999999</v>
      </c>
      <c r="GK24" s="5">
        <v>138047.29999999999</v>
      </c>
      <c r="GL24" s="5">
        <v>134842.5</v>
      </c>
      <c r="GM24" s="5">
        <v>125578</v>
      </c>
      <c r="GN24" s="5">
        <v>116111.4</v>
      </c>
      <c r="GO24" s="5">
        <v>116632.7</v>
      </c>
      <c r="GP24" s="5">
        <v>114159.4</v>
      </c>
      <c r="GQ24" s="5">
        <v>111539.8</v>
      </c>
      <c r="GR24" s="5">
        <v>110622.39999999999</v>
      </c>
      <c r="GS24" s="5">
        <v>110833.7</v>
      </c>
      <c r="GT24" s="5">
        <v>111361.1</v>
      </c>
      <c r="GU24" s="6">
        <v>112453.9</v>
      </c>
      <c r="GV24" s="6">
        <v>114034.9</v>
      </c>
      <c r="GW24" s="6">
        <v>115314.6</v>
      </c>
      <c r="GX24" s="6">
        <v>116037</v>
      </c>
      <c r="GY24" s="6">
        <v>118809.60000000001</v>
      </c>
      <c r="GZ24" s="6">
        <v>120797.6</v>
      </c>
      <c r="HA24" s="6">
        <v>122689.60000000001</v>
      </c>
      <c r="HB24" s="6">
        <v>123089.8</v>
      </c>
      <c r="HC24" s="6">
        <v>125326.39999999999</v>
      </c>
      <c r="HD24" s="6">
        <v>128874.7</v>
      </c>
      <c r="HE24" s="6">
        <v>130544.4</v>
      </c>
      <c r="HF24" s="6">
        <v>132772.1</v>
      </c>
      <c r="HG24" s="6">
        <v>134744.1</v>
      </c>
      <c r="HH24" s="6">
        <v>136652.29999999999</v>
      </c>
      <c r="HI24" s="6">
        <v>138682.29999999999</v>
      </c>
      <c r="HJ24" s="6">
        <v>140839.29999999999</v>
      </c>
      <c r="HK24" s="6">
        <v>143126.6</v>
      </c>
      <c r="HL24" s="6">
        <v>145519.9</v>
      </c>
      <c r="HM24" s="6">
        <v>147886.5</v>
      </c>
      <c r="HN24" s="6">
        <v>150088.9</v>
      </c>
      <c r="HO24" s="6">
        <v>152191.79999999999</v>
      </c>
      <c r="HP24" s="6">
        <v>154289.5</v>
      </c>
      <c r="HQ24" s="6">
        <v>156382.39999999999</v>
      </c>
      <c r="HR24" s="6">
        <v>158470.29999999999</v>
      </c>
      <c r="HS24" s="6">
        <v>160536.70000000001</v>
      </c>
      <c r="HT24" s="6">
        <v>162559.5</v>
      </c>
      <c r="HU24" s="6">
        <v>164542.29999999999</v>
      </c>
      <c r="HV24" s="6">
        <v>166504.20000000001</v>
      </c>
      <c r="HW24" s="6">
        <v>168438</v>
      </c>
      <c r="HX24" s="6">
        <v>170330.3</v>
      </c>
      <c r="HY24" s="6">
        <v>172202.1</v>
      </c>
      <c r="HZ24" s="6">
        <v>174057.1</v>
      </c>
      <c r="IA24" s="6">
        <v>175900.2</v>
      </c>
      <c r="IB24" s="6">
        <v>177735.5</v>
      </c>
      <c r="IC24" s="6">
        <v>179568.6</v>
      </c>
      <c r="ID24" s="6">
        <v>181399.7</v>
      </c>
      <c r="IE24" s="6">
        <v>183229.8</v>
      </c>
      <c r="IF24" s="6">
        <v>185062.9</v>
      </c>
      <c r="IG24" s="6">
        <v>186903.3</v>
      </c>
      <c r="IH24" s="6">
        <v>188750.6</v>
      </c>
      <c r="II24" s="6">
        <v>190604.9</v>
      </c>
      <c r="IJ24" s="6">
        <v>192467</v>
      </c>
      <c r="IK24" s="6">
        <v>194339.8</v>
      </c>
      <c r="IL24" s="6">
        <v>196222.1</v>
      </c>
      <c r="IM24" s="6">
        <v>198113.8</v>
      </c>
      <c r="IN24" s="6">
        <v>200016.1</v>
      </c>
      <c r="IO24" s="6">
        <v>201932.1</v>
      </c>
      <c r="IP24" s="6">
        <v>203860</v>
      </c>
      <c r="IQ24" s="6">
        <v>205799.2</v>
      </c>
      <c r="IR24" s="6">
        <v>207751.2</v>
      </c>
      <c r="IS24" s="6">
        <v>209718</v>
      </c>
      <c r="IT24" s="6">
        <v>211696.9</v>
      </c>
      <c r="IU24" s="6">
        <v>213687.5</v>
      </c>
      <c r="IV24" s="6">
        <v>215690.6</v>
      </c>
      <c r="IW24" s="6">
        <v>217709.2</v>
      </c>
      <c r="IX24" s="6">
        <v>219741.5</v>
      </c>
      <c r="IY24" s="6">
        <v>221787.6</v>
      </c>
      <c r="IZ24" s="6">
        <v>223847.8</v>
      </c>
      <c r="JA24" s="6">
        <v>225922.6</v>
      </c>
      <c r="JB24" s="6">
        <v>228012.7</v>
      </c>
      <c r="JC24" s="6">
        <v>230118</v>
      </c>
      <c r="JD24" s="6">
        <v>232239.1</v>
      </c>
      <c r="JE24" s="6">
        <v>234376.3</v>
      </c>
      <c r="JF24" s="6">
        <v>236530</v>
      </c>
      <c r="JG24" s="6">
        <v>238700.1</v>
      </c>
      <c r="JH24" s="6">
        <v>240887.4</v>
      </c>
      <c r="JI24" s="6">
        <v>243092.3</v>
      </c>
      <c r="JJ24" s="6">
        <v>245315.3</v>
      </c>
      <c r="JK24" s="6">
        <v>247556.9</v>
      </c>
      <c r="JL24" s="6">
        <v>249817.4</v>
      </c>
      <c r="JM24" s="6">
        <v>252097</v>
      </c>
      <c r="JN24" s="6">
        <v>254396.3</v>
      </c>
      <c r="JO24" s="6">
        <v>256715.4</v>
      </c>
      <c r="JP24" s="6">
        <v>259054.7</v>
      </c>
      <c r="JQ24" s="6">
        <v>261414.3</v>
      </c>
      <c r="JR24" s="6">
        <v>263794.8</v>
      </c>
      <c r="JS24" s="6">
        <v>266196.2</v>
      </c>
      <c r="JT24" s="6">
        <v>268618.90000000002</v>
      </c>
      <c r="JU24" s="6">
        <v>271062.09999999998</v>
      </c>
      <c r="JV24" s="6">
        <v>273526.2</v>
      </c>
      <c r="JW24" s="6">
        <v>276011</v>
      </c>
      <c r="JX24" s="6">
        <v>278516.7</v>
      </c>
      <c r="JY24" s="6">
        <v>281043.40000000002</v>
      </c>
      <c r="JZ24" s="6">
        <v>283591.40000000002</v>
      </c>
      <c r="KA24" s="6">
        <v>286160.8</v>
      </c>
      <c r="KB24" s="6">
        <v>288751.90000000002</v>
      </c>
      <c r="KC24" s="6">
        <v>291364.90000000002</v>
      </c>
      <c r="KD24" s="6">
        <v>293999.59999999998</v>
      </c>
      <c r="KE24" s="6">
        <v>296656.8</v>
      </c>
      <c r="KF24" s="6">
        <v>299336.3</v>
      </c>
      <c r="KG24" s="6">
        <v>302038.40000000002</v>
      </c>
      <c r="KH24" s="6">
        <v>304763.5</v>
      </c>
      <c r="KI24" s="6">
        <v>307511.59999999998</v>
      </c>
      <c r="KJ24" s="6">
        <v>310282.90000000002</v>
      </c>
      <c r="KK24" s="6">
        <v>313077.8</v>
      </c>
      <c r="KL24" s="6">
        <v>315896.40000000002</v>
      </c>
      <c r="KM24" s="6">
        <v>318739</v>
      </c>
      <c r="KN24" s="6">
        <v>321605.8</v>
      </c>
      <c r="KO24" s="6">
        <v>324496.90000000002</v>
      </c>
      <c r="KP24" s="6">
        <v>327412.7</v>
      </c>
      <c r="KQ24" s="6">
        <v>330353.09999999998</v>
      </c>
      <c r="KR24" s="6">
        <v>333318.90000000002</v>
      </c>
      <c r="KS24" s="6">
        <v>336309.9</v>
      </c>
      <c r="KT24" s="6">
        <v>339326.4</v>
      </c>
      <c r="KU24" s="6">
        <v>342368.6</v>
      </c>
      <c r="KV24" s="6">
        <v>345436.9</v>
      </c>
      <c r="KW24" s="6">
        <v>348531.3</v>
      </c>
      <c r="KX24" s="6">
        <v>351652.3</v>
      </c>
      <c r="KY24" s="6">
        <v>354800.1</v>
      </c>
      <c r="KZ24" s="6">
        <v>357974.6</v>
      </c>
      <c r="LA24" s="6">
        <v>361176.5</v>
      </c>
      <c r="LB24" s="6">
        <v>364405.8</v>
      </c>
      <c r="LC24" s="6">
        <v>367662.7</v>
      </c>
      <c r="LD24" s="6">
        <v>370947.6</v>
      </c>
      <c r="LE24" s="6">
        <v>374260.8</v>
      </c>
      <c r="LF24" s="6">
        <v>377602.8</v>
      </c>
      <c r="LG24" s="6">
        <v>380973.8</v>
      </c>
      <c r="LH24" s="6">
        <v>384374.3</v>
      </c>
      <c r="LI24" s="6">
        <v>387802</v>
      </c>
      <c r="LJ24" s="6">
        <v>391256.4</v>
      </c>
      <c r="LK24" s="6">
        <v>394737.5</v>
      </c>
      <c r="LL24" s="6">
        <v>398244.6</v>
      </c>
      <c r="LM24" s="6">
        <v>401777.9</v>
      </c>
      <c r="LN24" s="6">
        <v>405337.4</v>
      </c>
      <c r="LO24" s="6">
        <v>408922.3</v>
      </c>
      <c r="LP24" s="6">
        <v>412532.7</v>
      </c>
      <c r="LQ24" s="6">
        <v>416168.6</v>
      </c>
      <c r="LR24" s="6">
        <v>419830</v>
      </c>
      <c r="LS24" s="6">
        <v>423517</v>
      </c>
      <c r="LT24" s="6">
        <v>427229.8</v>
      </c>
      <c r="LU24" s="6">
        <v>430968.6</v>
      </c>
      <c r="LV24" s="6">
        <v>434733.6</v>
      </c>
      <c r="LW24" s="6">
        <v>438524.8</v>
      </c>
      <c r="LX24" s="6">
        <v>442342.40000000002</v>
      </c>
      <c r="LY24" s="6">
        <v>446186.4</v>
      </c>
      <c r="LZ24" s="6">
        <v>450057.3</v>
      </c>
      <c r="MA24" s="6">
        <v>453954.6</v>
      </c>
      <c r="MB24" s="6">
        <v>457878.9</v>
      </c>
      <c r="MC24" s="6">
        <v>461830.5</v>
      </c>
      <c r="MD24" s="6">
        <v>465809</v>
      </c>
      <c r="ME24" s="6">
        <v>469815.1</v>
      </c>
      <c r="MF24" s="6">
        <v>473849.1</v>
      </c>
      <c r="MG24" s="6">
        <v>477911.1</v>
      </c>
      <c r="MH24" s="6">
        <v>482001.5</v>
      </c>
      <c r="MI24" s="6">
        <v>486121</v>
      </c>
      <c r="MJ24" s="6">
        <v>490269.9</v>
      </c>
      <c r="MK24" s="6">
        <v>494448.9</v>
      </c>
      <c r="ML24" s="6">
        <v>498658</v>
      </c>
      <c r="MM24" s="6">
        <v>502897.9</v>
      </c>
      <c r="MN24" s="6">
        <v>507168.3</v>
      </c>
      <c r="MO24" s="6">
        <v>511469.6</v>
      </c>
      <c r="MP24" s="6">
        <v>515802.4</v>
      </c>
      <c r="MQ24" s="6">
        <v>520167.7</v>
      </c>
      <c r="MR24" s="6">
        <v>524565.19999999995</v>
      </c>
      <c r="MS24" s="6">
        <v>528995.9</v>
      </c>
      <c r="MT24" s="6">
        <v>533459.69999999995</v>
      </c>
      <c r="MU24" s="2" t="s">
        <v>580</v>
      </c>
      <c r="MV24" s="2" t="s">
        <v>334</v>
      </c>
      <c r="MW24" s="2" t="s">
        <v>332</v>
      </c>
      <c r="MX24" s="2" t="s">
        <v>332</v>
      </c>
      <c r="MY24" s="2" t="s">
        <v>364</v>
      </c>
      <c r="MZ24" s="2" t="s">
        <v>376</v>
      </c>
      <c r="NA24" s="2" t="s">
        <v>332</v>
      </c>
      <c r="NB24" s="4" t="s">
        <v>581</v>
      </c>
      <c r="NC24" s="4" t="s">
        <v>582</v>
      </c>
      <c r="ND24" s="2" t="s">
        <v>337</v>
      </c>
      <c r="NE24" s="2" t="s">
        <v>583</v>
      </c>
      <c r="NF24" s="4" t="s">
        <v>970</v>
      </c>
    </row>
    <row r="25" spans="1:370" x14ac:dyDescent="0.35">
      <c r="A25" s="2" t="s">
        <v>330</v>
      </c>
      <c r="B25" s="2" t="s">
        <v>584</v>
      </c>
      <c r="C25" s="4" t="s">
        <v>969</v>
      </c>
      <c r="D25" s="2" t="s">
        <v>345</v>
      </c>
      <c r="E25" s="2" t="s">
        <v>346</v>
      </c>
      <c r="F25" s="2" t="s">
        <v>333</v>
      </c>
      <c r="G25" s="5">
        <v>1E-4</v>
      </c>
      <c r="H25" s="5">
        <v>1E-4</v>
      </c>
      <c r="I25" s="5">
        <v>1E-4</v>
      </c>
      <c r="J25" s="5">
        <v>1E-4</v>
      </c>
      <c r="K25" s="5">
        <v>1E-4</v>
      </c>
      <c r="L25" s="5">
        <v>1E-4</v>
      </c>
      <c r="M25" s="5">
        <v>1E-4</v>
      </c>
      <c r="N25" s="5">
        <v>1E-4</v>
      </c>
      <c r="O25" s="5">
        <v>1E-4</v>
      </c>
      <c r="P25" s="5">
        <v>1E-4</v>
      </c>
      <c r="Q25" s="5">
        <v>1E-4</v>
      </c>
      <c r="R25" s="5">
        <v>1E-4</v>
      </c>
      <c r="S25" s="5">
        <v>1E-4</v>
      </c>
      <c r="T25" s="5">
        <v>1E-4</v>
      </c>
      <c r="U25" s="5">
        <v>1E-4</v>
      </c>
      <c r="V25" s="5">
        <v>1E-4</v>
      </c>
      <c r="W25" s="5">
        <v>1E-4</v>
      </c>
      <c r="X25" s="5">
        <v>1E-4</v>
      </c>
      <c r="Y25" s="5">
        <v>1E-4</v>
      </c>
      <c r="Z25" s="5">
        <v>1E-4</v>
      </c>
      <c r="AA25" s="5">
        <v>1E-4</v>
      </c>
      <c r="AB25" s="5">
        <v>1E-4</v>
      </c>
      <c r="AC25" s="5">
        <v>1E-4</v>
      </c>
      <c r="AD25" s="5">
        <v>1E-4</v>
      </c>
      <c r="AE25" s="5">
        <v>1E-4</v>
      </c>
      <c r="AF25" s="5">
        <v>1E-4</v>
      </c>
      <c r="AG25" s="5">
        <v>1E-4</v>
      </c>
      <c r="AH25" s="5">
        <v>1E-4</v>
      </c>
      <c r="AI25" s="5">
        <v>22210.17</v>
      </c>
      <c r="AJ25" s="5">
        <v>23496.61</v>
      </c>
      <c r="AK25" s="5">
        <v>24152.51</v>
      </c>
      <c r="AL25" s="5">
        <v>24782.63</v>
      </c>
      <c r="AM25" s="5">
        <v>25375.93</v>
      </c>
      <c r="AN25" s="5">
        <v>26670.55</v>
      </c>
      <c r="AO25" s="5">
        <v>27775.35</v>
      </c>
      <c r="AP25" s="5">
        <v>30438.6</v>
      </c>
      <c r="AQ25" s="5">
        <v>29702.959999999999</v>
      </c>
      <c r="AR25" s="5">
        <v>31102.17</v>
      </c>
      <c r="AS25" s="5">
        <v>32844.269999999997</v>
      </c>
      <c r="AT25" s="5">
        <v>33970.51</v>
      </c>
      <c r="AU25" s="5">
        <v>35282.17</v>
      </c>
      <c r="AV25" s="5">
        <v>36922.61</v>
      </c>
      <c r="AW25" s="5">
        <v>38142.559999999998</v>
      </c>
      <c r="AX25" s="5">
        <v>39539.089999999997</v>
      </c>
      <c r="AY25" s="5">
        <v>47084.38</v>
      </c>
      <c r="AZ25" s="5">
        <v>48965.61</v>
      </c>
      <c r="BA25" s="5">
        <v>50839.82</v>
      </c>
      <c r="BB25" s="5">
        <v>52189.61</v>
      </c>
      <c r="BC25" s="5">
        <v>54443.199999999997</v>
      </c>
      <c r="BD25" s="5">
        <v>56273.54</v>
      </c>
      <c r="BE25" s="5">
        <v>58629.49</v>
      </c>
      <c r="BF25" s="5">
        <v>61572.08</v>
      </c>
      <c r="BG25" s="5">
        <v>63590.77</v>
      </c>
      <c r="BH25" s="5">
        <v>66460.52</v>
      </c>
      <c r="BI25" s="5">
        <v>67133.52</v>
      </c>
      <c r="BJ25" s="5">
        <v>69033.48</v>
      </c>
      <c r="BK25" s="5">
        <v>71135</v>
      </c>
      <c r="BL25" s="5">
        <v>74056</v>
      </c>
      <c r="BM25" s="5">
        <v>77756</v>
      </c>
      <c r="BN25" s="5">
        <v>81215</v>
      </c>
      <c r="BO25" s="5">
        <v>82893</v>
      </c>
      <c r="BP25" s="5">
        <v>87657</v>
      </c>
      <c r="BQ25" s="5">
        <v>93525</v>
      </c>
      <c r="BR25" s="5">
        <v>90362</v>
      </c>
      <c r="BS25" s="5">
        <v>92540</v>
      </c>
      <c r="BT25" s="5">
        <v>79580</v>
      </c>
      <c r="BU25" s="5">
        <v>83522</v>
      </c>
      <c r="BV25" s="5">
        <v>85880</v>
      </c>
      <c r="BW25" s="5">
        <v>86443</v>
      </c>
      <c r="BX25" s="5">
        <v>88918</v>
      </c>
      <c r="BY25" s="5">
        <v>91113</v>
      </c>
      <c r="BZ25" s="5">
        <v>92583</v>
      </c>
      <c r="CA25" s="5">
        <v>91020</v>
      </c>
      <c r="CB25" s="5">
        <v>94558</v>
      </c>
      <c r="CC25" s="5">
        <v>95437</v>
      </c>
      <c r="CD25" s="5">
        <v>94037</v>
      </c>
      <c r="CE25" s="5">
        <v>90151</v>
      </c>
      <c r="CF25" s="5">
        <v>89925</v>
      </c>
      <c r="CG25" s="5">
        <v>91176</v>
      </c>
      <c r="CH25" s="5">
        <v>91113</v>
      </c>
      <c r="CI25" s="5">
        <v>89033</v>
      </c>
      <c r="CJ25" s="5">
        <v>89821</v>
      </c>
      <c r="CK25" s="5">
        <v>91496</v>
      </c>
      <c r="CL25" s="5">
        <v>93461</v>
      </c>
      <c r="CM25" s="5">
        <v>94283</v>
      </c>
      <c r="CN25" s="5">
        <v>94956</v>
      </c>
      <c r="CO25" s="5">
        <v>96737</v>
      </c>
      <c r="CP25" s="5">
        <v>99625</v>
      </c>
      <c r="CQ25" s="5">
        <v>99751</v>
      </c>
      <c r="CR25" s="5">
        <v>101873</v>
      </c>
      <c r="CS25" s="5">
        <v>104887</v>
      </c>
      <c r="CT25" s="5">
        <v>107881</v>
      </c>
      <c r="CU25" s="5">
        <v>106423</v>
      </c>
      <c r="CV25" s="5">
        <v>109860</v>
      </c>
      <c r="CW25" s="5">
        <v>112074</v>
      </c>
      <c r="CX25" s="5">
        <v>110952</v>
      </c>
      <c r="CY25" s="5">
        <v>108334</v>
      </c>
      <c r="CZ25" s="5">
        <v>114013</v>
      </c>
      <c r="DA25" s="5">
        <v>120256</v>
      </c>
      <c r="DB25" s="5">
        <v>123924</v>
      </c>
      <c r="DC25" s="5">
        <v>132701</v>
      </c>
      <c r="DD25" s="5">
        <v>137336</v>
      </c>
      <c r="DE25" s="5">
        <v>143484</v>
      </c>
      <c r="DF25" s="5">
        <v>146820</v>
      </c>
      <c r="DG25" s="5">
        <v>151530</v>
      </c>
      <c r="DH25" s="5">
        <v>155542</v>
      </c>
      <c r="DI25" s="5">
        <v>162133</v>
      </c>
      <c r="DJ25" s="5">
        <v>171130</v>
      </c>
      <c r="DK25" s="5">
        <v>172374</v>
      </c>
      <c r="DL25" s="5">
        <v>182777</v>
      </c>
      <c r="DM25" s="5">
        <v>188661</v>
      </c>
      <c r="DN25" s="5">
        <v>191093</v>
      </c>
      <c r="DO25" s="5">
        <v>193382</v>
      </c>
      <c r="DP25" s="5">
        <v>199259</v>
      </c>
      <c r="DQ25" s="5">
        <v>206606</v>
      </c>
      <c r="DR25" s="5">
        <v>213746</v>
      </c>
      <c r="DS25" s="5">
        <v>216814</v>
      </c>
      <c r="DT25" s="5">
        <v>222413</v>
      </c>
      <c r="DU25" s="5">
        <v>229535</v>
      </c>
      <c r="DV25" s="5">
        <v>232476</v>
      </c>
      <c r="DW25" s="5">
        <v>229974</v>
      </c>
      <c r="DX25" s="5">
        <v>236944</v>
      </c>
      <c r="DY25" s="5">
        <v>243824</v>
      </c>
      <c r="DZ25" s="5">
        <v>248225</v>
      </c>
      <c r="EA25" s="5">
        <v>249622</v>
      </c>
      <c r="EB25" s="5">
        <v>256388</v>
      </c>
      <c r="EC25" s="5">
        <v>266429</v>
      </c>
      <c r="ED25" s="5">
        <v>271596</v>
      </c>
      <c r="EE25" s="5">
        <v>271039</v>
      </c>
      <c r="EF25" s="5">
        <v>278043</v>
      </c>
      <c r="EG25" s="5">
        <v>280752</v>
      </c>
      <c r="EH25" s="5">
        <v>280772</v>
      </c>
      <c r="EI25" s="5">
        <v>277689</v>
      </c>
      <c r="EJ25" s="5">
        <v>285465</v>
      </c>
      <c r="EK25" s="5">
        <v>296432</v>
      </c>
      <c r="EL25" s="5">
        <v>296081</v>
      </c>
      <c r="EM25" s="5">
        <v>296690</v>
      </c>
      <c r="EN25" s="5">
        <v>304257</v>
      </c>
      <c r="EO25" s="5">
        <v>306115</v>
      </c>
      <c r="EP25" s="5">
        <v>306486</v>
      </c>
      <c r="EQ25" s="5">
        <v>319789</v>
      </c>
      <c r="ER25" s="5">
        <v>327479</v>
      </c>
      <c r="ES25" s="5">
        <v>332739</v>
      </c>
      <c r="ET25" s="5">
        <v>331879</v>
      </c>
      <c r="EU25" s="5">
        <v>328175</v>
      </c>
      <c r="EV25" s="5">
        <v>326736</v>
      </c>
      <c r="EW25" s="5">
        <v>325570</v>
      </c>
      <c r="EX25" s="5">
        <v>326507</v>
      </c>
      <c r="EY25" s="5">
        <v>334294</v>
      </c>
      <c r="EZ25" s="5">
        <v>330059</v>
      </c>
      <c r="FA25" s="5">
        <v>333063</v>
      </c>
      <c r="FB25" s="5">
        <v>328948</v>
      </c>
      <c r="FC25" s="5">
        <v>326837</v>
      </c>
      <c r="FD25" s="5">
        <v>330236</v>
      </c>
      <c r="FE25" s="5">
        <v>331194</v>
      </c>
      <c r="FF25" s="5">
        <v>332388</v>
      </c>
      <c r="FG25" s="5">
        <v>325170</v>
      </c>
      <c r="FH25" s="5">
        <v>323514</v>
      </c>
      <c r="FI25" s="5">
        <v>329420</v>
      </c>
      <c r="FJ25" s="5">
        <v>331460</v>
      </c>
      <c r="FK25" s="5">
        <v>342326</v>
      </c>
      <c r="FL25" s="5">
        <v>346397</v>
      </c>
      <c r="FM25" s="5">
        <v>355668</v>
      </c>
      <c r="FN25" s="5">
        <v>360069</v>
      </c>
      <c r="FO25" s="5">
        <v>358649</v>
      </c>
      <c r="FP25" s="5">
        <v>362505</v>
      </c>
      <c r="FQ25" s="5">
        <v>372097</v>
      </c>
      <c r="FR25" s="5">
        <v>386818</v>
      </c>
      <c r="FS25" s="5">
        <v>387519</v>
      </c>
      <c r="FT25" s="5">
        <v>392196</v>
      </c>
      <c r="FU25" s="5">
        <v>398722</v>
      </c>
      <c r="FV25" s="5">
        <v>398922</v>
      </c>
      <c r="FW25" s="5">
        <v>399308</v>
      </c>
      <c r="FX25" s="5">
        <v>414536</v>
      </c>
      <c r="FY25" s="5">
        <v>422659</v>
      </c>
      <c r="FZ25" s="5">
        <v>428952</v>
      </c>
      <c r="GA25" s="5">
        <v>439182</v>
      </c>
      <c r="GB25" s="5">
        <v>435021</v>
      </c>
      <c r="GC25" s="5">
        <v>442660</v>
      </c>
      <c r="GD25" s="5">
        <v>445293</v>
      </c>
      <c r="GE25" s="5">
        <v>440613</v>
      </c>
      <c r="GF25" s="5">
        <v>448557</v>
      </c>
      <c r="GG25" s="5">
        <v>458223</v>
      </c>
      <c r="GH25" s="5">
        <v>458386</v>
      </c>
      <c r="GI25" s="5">
        <v>433258</v>
      </c>
      <c r="GJ25" s="5">
        <v>447862</v>
      </c>
      <c r="GK25" s="5">
        <v>455859</v>
      </c>
      <c r="GL25" s="5">
        <v>457933</v>
      </c>
      <c r="GM25" s="5">
        <v>448579</v>
      </c>
      <c r="GN25" s="5">
        <v>444401</v>
      </c>
      <c r="GO25" s="5">
        <v>452684</v>
      </c>
      <c r="GP25" s="5">
        <v>451510</v>
      </c>
      <c r="GQ25" s="5">
        <v>441290</v>
      </c>
      <c r="GR25" s="5">
        <v>443636</v>
      </c>
      <c r="GS25" s="5">
        <v>449501</v>
      </c>
      <c r="GT25" s="5">
        <v>439590</v>
      </c>
      <c r="GU25" s="5">
        <v>438170</v>
      </c>
      <c r="GV25" s="5">
        <v>441416</v>
      </c>
      <c r="GW25" s="5">
        <v>452459</v>
      </c>
      <c r="GX25" s="5">
        <v>458485</v>
      </c>
      <c r="GY25" s="5">
        <v>462188</v>
      </c>
      <c r="GZ25" s="5">
        <v>471531</v>
      </c>
      <c r="HA25" s="5">
        <v>498128</v>
      </c>
      <c r="HB25" s="5">
        <v>500192</v>
      </c>
      <c r="HC25" s="5">
        <v>506789</v>
      </c>
      <c r="HD25" s="5">
        <v>511430</v>
      </c>
      <c r="HE25" s="5">
        <v>521549</v>
      </c>
      <c r="HF25" s="6">
        <v>528945.80000000005</v>
      </c>
      <c r="HG25" s="6">
        <v>536686.6</v>
      </c>
      <c r="HH25" s="6">
        <v>544171.9</v>
      </c>
      <c r="HI25" s="6">
        <v>552149.19999999995</v>
      </c>
      <c r="HJ25" s="6">
        <v>560628.9</v>
      </c>
      <c r="HK25" s="6">
        <v>569625.80000000005</v>
      </c>
      <c r="HL25" s="6">
        <v>579057.4</v>
      </c>
      <c r="HM25" s="6">
        <v>588393.6</v>
      </c>
      <c r="HN25" s="6">
        <v>597089.30000000005</v>
      </c>
      <c r="HO25" s="6">
        <v>605402.9</v>
      </c>
      <c r="HP25" s="6">
        <v>613692.6</v>
      </c>
      <c r="HQ25" s="6">
        <v>621968.9</v>
      </c>
      <c r="HR25" s="6">
        <v>630229.9</v>
      </c>
      <c r="HS25" s="6">
        <v>638423.4</v>
      </c>
      <c r="HT25" s="6">
        <v>646452.4</v>
      </c>
      <c r="HU25" s="6">
        <v>654325.6</v>
      </c>
      <c r="HV25" s="6">
        <v>662104.30000000005</v>
      </c>
      <c r="HW25" s="6">
        <v>669769.9</v>
      </c>
      <c r="HX25" s="6">
        <v>677260.6</v>
      </c>
      <c r="HY25" s="6">
        <v>684664.9</v>
      </c>
      <c r="HZ25" s="6">
        <v>691997.9</v>
      </c>
      <c r="IA25" s="6">
        <v>699278.1</v>
      </c>
      <c r="IB25" s="6">
        <v>706521.59999999998</v>
      </c>
      <c r="IC25" s="6">
        <v>713751.1</v>
      </c>
      <c r="ID25" s="6">
        <v>720970.4</v>
      </c>
      <c r="IE25" s="6">
        <v>728183.4</v>
      </c>
      <c r="IF25" s="6">
        <v>735405.1</v>
      </c>
      <c r="IG25" s="6">
        <v>742653</v>
      </c>
      <c r="IH25" s="6">
        <v>749925.5</v>
      </c>
      <c r="II25" s="6">
        <v>757223.4</v>
      </c>
      <c r="IJ25" s="6">
        <v>764550.5</v>
      </c>
      <c r="IK25" s="6">
        <v>771919.4</v>
      </c>
      <c r="IL25" s="6">
        <v>779325.3</v>
      </c>
      <c r="IM25" s="6">
        <v>786767.6</v>
      </c>
      <c r="IN25" s="6">
        <v>794252.4</v>
      </c>
      <c r="IO25" s="6">
        <v>801792</v>
      </c>
      <c r="IP25" s="6">
        <v>809379.5</v>
      </c>
      <c r="IQ25" s="6">
        <v>817013.6</v>
      </c>
      <c r="IR25" s="6">
        <v>824698.9</v>
      </c>
      <c r="IS25" s="6">
        <v>832444.4</v>
      </c>
      <c r="IT25" s="6">
        <v>840239.9</v>
      </c>
      <c r="IU25" s="6">
        <v>848082.5</v>
      </c>
      <c r="IV25" s="6">
        <v>855976.1</v>
      </c>
      <c r="IW25" s="6">
        <v>863932.4</v>
      </c>
      <c r="IX25" s="6">
        <v>871944.6</v>
      </c>
      <c r="IY25" s="6">
        <v>880013.3</v>
      </c>
      <c r="IZ25" s="6">
        <v>888139.9</v>
      </c>
      <c r="JA25" s="6">
        <v>896327.1</v>
      </c>
      <c r="JB25" s="6">
        <v>904576.9</v>
      </c>
      <c r="JC25" s="6">
        <v>912890.1</v>
      </c>
      <c r="JD25" s="6">
        <v>921268.6</v>
      </c>
      <c r="JE25" s="6">
        <v>929713.1</v>
      </c>
      <c r="JF25" s="6">
        <v>938225.3</v>
      </c>
      <c r="JG25" s="6">
        <v>946805.7</v>
      </c>
      <c r="JH25" s="6">
        <v>955455.8</v>
      </c>
      <c r="JI25" s="6">
        <v>964178.7</v>
      </c>
      <c r="JJ25" s="6">
        <v>972976.1</v>
      </c>
      <c r="JK25" s="6">
        <v>981849.2</v>
      </c>
      <c r="JL25" s="6">
        <v>990799.8</v>
      </c>
      <c r="JM25" s="6">
        <v>999828.4</v>
      </c>
      <c r="JN25" s="6">
        <v>1008937</v>
      </c>
      <c r="JO25" s="6">
        <v>1018126</v>
      </c>
      <c r="JP25" s="6">
        <v>1027396</v>
      </c>
      <c r="JQ25" s="6">
        <v>1036750</v>
      </c>
      <c r="JR25" s="6">
        <v>1046189</v>
      </c>
      <c r="JS25" s="6">
        <v>1055713</v>
      </c>
      <c r="JT25" s="6">
        <v>1065322</v>
      </c>
      <c r="JU25" s="6">
        <v>1075016</v>
      </c>
      <c r="JV25" s="6">
        <v>1084795</v>
      </c>
      <c r="JW25" s="6">
        <v>1094659</v>
      </c>
      <c r="JX25" s="6">
        <v>1104608</v>
      </c>
      <c r="JY25" s="6">
        <v>1114643</v>
      </c>
      <c r="JZ25" s="6">
        <v>1124764</v>
      </c>
      <c r="KA25" s="6">
        <v>1134973</v>
      </c>
      <c r="KB25" s="6">
        <v>1145270</v>
      </c>
      <c r="KC25" s="6">
        <v>1155655</v>
      </c>
      <c r="KD25" s="6">
        <v>1166130</v>
      </c>
      <c r="KE25" s="6">
        <v>1176695</v>
      </c>
      <c r="KF25" s="6">
        <v>1187350</v>
      </c>
      <c r="KG25" s="6">
        <v>1198098</v>
      </c>
      <c r="KH25" s="6">
        <v>1208938</v>
      </c>
      <c r="KI25" s="6">
        <v>1219872</v>
      </c>
      <c r="KJ25" s="6">
        <v>1230899</v>
      </c>
      <c r="KK25" s="6">
        <v>1242021</v>
      </c>
      <c r="KL25" s="6">
        <v>1253239</v>
      </c>
      <c r="KM25" s="6">
        <v>1264554</v>
      </c>
      <c r="KN25" s="6">
        <v>1275966</v>
      </c>
      <c r="KO25" s="6">
        <v>1287477</v>
      </c>
      <c r="KP25" s="6">
        <v>1299086</v>
      </c>
      <c r="KQ25" s="6">
        <v>1310795</v>
      </c>
      <c r="KR25" s="6">
        <v>1322606</v>
      </c>
      <c r="KS25" s="6">
        <v>1334518</v>
      </c>
      <c r="KT25" s="6">
        <v>1346532</v>
      </c>
      <c r="KU25" s="6">
        <v>1358650</v>
      </c>
      <c r="KV25" s="6">
        <v>1370873</v>
      </c>
      <c r="KW25" s="6">
        <v>1383200</v>
      </c>
      <c r="KX25" s="6">
        <v>1395634</v>
      </c>
      <c r="KY25" s="6">
        <v>1408175</v>
      </c>
      <c r="KZ25" s="6">
        <v>1420824</v>
      </c>
      <c r="LA25" s="6">
        <v>1433582</v>
      </c>
      <c r="LB25" s="6">
        <v>1446450</v>
      </c>
      <c r="LC25" s="6">
        <v>1459428</v>
      </c>
      <c r="LD25" s="6">
        <v>1472518</v>
      </c>
      <c r="LE25" s="6">
        <v>1485722</v>
      </c>
      <c r="LF25" s="6">
        <v>1499040</v>
      </c>
      <c r="LG25" s="6">
        <v>1512473</v>
      </c>
      <c r="LH25" s="6">
        <v>1526024</v>
      </c>
      <c r="LI25" s="6">
        <v>1539682</v>
      </c>
      <c r="LJ25" s="6">
        <v>1553446</v>
      </c>
      <c r="LK25" s="6">
        <v>1567316</v>
      </c>
      <c r="LL25" s="6">
        <v>1581287</v>
      </c>
      <c r="LM25" s="6">
        <v>1595363</v>
      </c>
      <c r="LN25" s="6">
        <v>1609542</v>
      </c>
      <c r="LO25" s="6">
        <v>1623821</v>
      </c>
      <c r="LP25" s="6">
        <v>1638201</v>
      </c>
      <c r="LQ25" s="6">
        <v>1652682</v>
      </c>
      <c r="LR25" s="6">
        <v>1667264</v>
      </c>
      <c r="LS25" s="6">
        <v>1681946</v>
      </c>
      <c r="LT25" s="6">
        <v>1696732</v>
      </c>
      <c r="LU25" s="6">
        <v>1711619</v>
      </c>
      <c r="LV25" s="6">
        <v>1726610</v>
      </c>
      <c r="LW25" s="6">
        <v>1741706</v>
      </c>
      <c r="LX25" s="6">
        <v>1756905</v>
      </c>
      <c r="LY25" s="6">
        <v>1772208</v>
      </c>
      <c r="LZ25" s="6">
        <v>1787618</v>
      </c>
      <c r="MA25" s="6">
        <v>1803133</v>
      </c>
      <c r="MB25" s="6">
        <v>1818755</v>
      </c>
      <c r="MC25" s="6">
        <v>1834484</v>
      </c>
      <c r="MD25" s="6">
        <v>1850321</v>
      </c>
      <c r="ME25" s="6">
        <v>1866267</v>
      </c>
      <c r="MF25" s="6">
        <v>1882324</v>
      </c>
      <c r="MG25" s="6">
        <v>1898492</v>
      </c>
      <c r="MH25" s="6">
        <v>1914772</v>
      </c>
      <c r="MI25" s="6">
        <v>1931168</v>
      </c>
      <c r="MJ25" s="6">
        <v>1947682</v>
      </c>
      <c r="MK25" s="6">
        <v>1964313</v>
      </c>
      <c r="ML25" s="6">
        <v>1981066</v>
      </c>
      <c r="MM25" s="6">
        <v>1997939</v>
      </c>
      <c r="MN25" s="6">
        <v>2014934</v>
      </c>
      <c r="MO25" s="6">
        <v>2032053</v>
      </c>
      <c r="MP25" s="6">
        <v>2049297</v>
      </c>
      <c r="MQ25" s="6">
        <v>2066669</v>
      </c>
      <c r="MR25" s="6">
        <v>2084171</v>
      </c>
      <c r="MS25" s="6">
        <v>2101804</v>
      </c>
      <c r="MT25" s="6">
        <v>2119569</v>
      </c>
      <c r="MU25" s="2" t="s">
        <v>585</v>
      </c>
      <c r="MV25" s="2" t="s">
        <v>334</v>
      </c>
      <c r="MW25" s="2" t="s">
        <v>332</v>
      </c>
      <c r="MX25" s="2" t="s">
        <v>332</v>
      </c>
      <c r="MY25" s="2" t="s">
        <v>469</v>
      </c>
      <c r="MZ25" s="2" t="s">
        <v>955</v>
      </c>
      <c r="NA25" s="2" t="s">
        <v>332</v>
      </c>
      <c r="NB25" s="2" t="s">
        <v>585</v>
      </c>
      <c r="NC25" s="2" t="s">
        <v>332</v>
      </c>
      <c r="ND25" s="2" t="s">
        <v>337</v>
      </c>
      <c r="NE25" s="2" t="s">
        <v>586</v>
      </c>
      <c r="NF25" s="4" t="s">
        <v>970</v>
      </c>
    </row>
    <row r="26" spans="1:370" x14ac:dyDescent="0.35">
      <c r="A26" s="2" t="s">
        <v>330</v>
      </c>
      <c r="B26" s="2" t="s">
        <v>418</v>
      </c>
      <c r="C26" s="4" t="s">
        <v>969</v>
      </c>
      <c r="D26" s="2" t="s">
        <v>345</v>
      </c>
      <c r="E26" s="2" t="s">
        <v>332</v>
      </c>
      <c r="F26" s="2" t="s">
        <v>333</v>
      </c>
      <c r="G26" s="5">
        <v>3557.8679999999999</v>
      </c>
      <c r="H26" s="5">
        <v>3559.5120000000002</v>
      </c>
      <c r="I26" s="5">
        <v>3601.848</v>
      </c>
      <c r="J26" s="5">
        <v>3586.6849999999999</v>
      </c>
      <c r="K26" s="5">
        <v>3539.6030000000001</v>
      </c>
      <c r="L26" s="5">
        <v>3504.2440000000001</v>
      </c>
      <c r="M26" s="5">
        <v>3704.21</v>
      </c>
      <c r="N26" s="5">
        <v>3790.8690000000001</v>
      </c>
      <c r="O26" s="5">
        <v>4029.576</v>
      </c>
      <c r="P26" s="5">
        <v>3777.7840000000001</v>
      </c>
      <c r="Q26" s="5">
        <v>3852.665</v>
      </c>
      <c r="R26" s="5">
        <v>3803.2179999999998</v>
      </c>
      <c r="S26" s="5">
        <v>3800.2959999999998</v>
      </c>
      <c r="T26" s="5">
        <v>3771.152</v>
      </c>
      <c r="U26" s="5">
        <v>3787.5909999999999</v>
      </c>
      <c r="V26" s="5">
        <v>3723.9540000000002</v>
      </c>
      <c r="W26" s="5">
        <v>3662.7179999999998</v>
      </c>
      <c r="X26" s="5">
        <v>3572.3530000000001</v>
      </c>
      <c r="Y26" s="5">
        <v>3581.1410000000001</v>
      </c>
      <c r="Z26" s="5">
        <v>3655.2190000000001</v>
      </c>
      <c r="AA26" s="5">
        <v>3743.8910000000001</v>
      </c>
      <c r="AB26" s="5">
        <v>3822.797</v>
      </c>
      <c r="AC26" s="5">
        <v>3844.453</v>
      </c>
      <c r="AD26" s="5">
        <v>3875.931</v>
      </c>
      <c r="AE26" s="5">
        <v>3936.3939999999998</v>
      </c>
      <c r="AF26" s="5">
        <v>3971.9009999999998</v>
      </c>
      <c r="AG26" s="5">
        <v>3942.0920000000001</v>
      </c>
      <c r="AH26" s="5">
        <v>4032.3069999999998</v>
      </c>
      <c r="AI26" s="5">
        <v>4106.0370000000003</v>
      </c>
      <c r="AJ26" s="5">
        <v>4095.7919999999999</v>
      </c>
      <c r="AK26" s="5">
        <v>4181.299</v>
      </c>
      <c r="AL26" s="5">
        <v>4229.5209999999997</v>
      </c>
      <c r="AM26" s="5">
        <v>4204.5709999999999</v>
      </c>
      <c r="AN26" s="5">
        <v>4105.0159999999996</v>
      </c>
      <c r="AO26" s="5">
        <v>4136.9889999999996</v>
      </c>
      <c r="AP26" s="5">
        <v>4168.348</v>
      </c>
      <c r="AQ26" s="5">
        <v>4194.4470000000001</v>
      </c>
      <c r="AR26" s="5">
        <v>4139.3</v>
      </c>
      <c r="AS26" s="5">
        <v>4174.1540000000005</v>
      </c>
      <c r="AT26" s="5">
        <v>4205.9399999999996</v>
      </c>
      <c r="AU26" s="5">
        <v>4321.5550000000003</v>
      </c>
      <c r="AV26" s="5">
        <v>4301.7380000000003</v>
      </c>
      <c r="AW26" s="5">
        <v>4304.0739999999996</v>
      </c>
      <c r="AX26" s="5">
        <v>4322.6440000000002</v>
      </c>
      <c r="AY26" s="5">
        <v>4378.2079999999996</v>
      </c>
      <c r="AZ26" s="5">
        <v>4347.6229999999996</v>
      </c>
      <c r="BA26" s="5">
        <v>4366.4960000000001</v>
      </c>
      <c r="BB26" s="5">
        <v>4457.1760000000004</v>
      </c>
      <c r="BC26" s="5">
        <v>4549.7330000000002</v>
      </c>
      <c r="BD26" s="5">
        <v>4480.3410000000003</v>
      </c>
      <c r="BE26" s="5">
        <v>4528.4170000000004</v>
      </c>
      <c r="BF26" s="5">
        <v>4601.576</v>
      </c>
      <c r="BG26" s="5">
        <v>4693.6369999999997</v>
      </c>
      <c r="BH26" s="5">
        <v>4715.8270000000002</v>
      </c>
      <c r="BI26" s="5">
        <v>4771.9189999999999</v>
      </c>
      <c r="BJ26" s="5">
        <v>4797.5829999999996</v>
      </c>
      <c r="BK26" s="5">
        <v>4832.6310000000003</v>
      </c>
      <c r="BL26" s="5">
        <v>4853.3710000000001</v>
      </c>
      <c r="BM26" s="5">
        <v>4949.2709999999997</v>
      </c>
      <c r="BN26" s="5">
        <v>4992.6959999999999</v>
      </c>
      <c r="BO26" s="5">
        <v>5086.8919999999998</v>
      </c>
      <c r="BP26" s="5">
        <v>5075.38</v>
      </c>
      <c r="BQ26" s="5">
        <v>5149.9560000000001</v>
      </c>
      <c r="BR26" s="5">
        <v>5234.424</v>
      </c>
      <c r="BS26" s="5">
        <v>5262.8609999999999</v>
      </c>
      <c r="BT26" s="5">
        <v>5287.2209999999995</v>
      </c>
      <c r="BU26" s="5">
        <v>5368.9830000000002</v>
      </c>
      <c r="BV26" s="5">
        <v>5435.5219999999999</v>
      </c>
      <c r="BW26" s="5">
        <v>5521.9880000000003</v>
      </c>
      <c r="BX26" s="5">
        <v>5472.1360000000004</v>
      </c>
      <c r="BY26" s="5">
        <v>5490.826</v>
      </c>
      <c r="BZ26" s="5">
        <v>5467.7420000000002</v>
      </c>
      <c r="CA26" s="5">
        <v>5591.3419999999996</v>
      </c>
      <c r="CB26" s="5">
        <v>5465.2070000000003</v>
      </c>
      <c r="CC26" s="5">
        <v>5545.7060000000001</v>
      </c>
      <c r="CD26" s="5">
        <v>5582.5</v>
      </c>
      <c r="CE26" s="5">
        <v>5619.3069999999998</v>
      </c>
      <c r="CF26" s="5">
        <v>5543.442</v>
      </c>
      <c r="CG26" s="5">
        <v>5557.3140000000003</v>
      </c>
      <c r="CH26" s="5">
        <v>5574.683</v>
      </c>
      <c r="CI26" s="5">
        <v>5590.5739999999996</v>
      </c>
      <c r="CJ26" s="5">
        <v>5564.5020000000004</v>
      </c>
      <c r="CK26" s="5">
        <v>5628.7370000000001</v>
      </c>
      <c r="CL26" s="5">
        <v>5663.1909999999998</v>
      </c>
      <c r="CM26" s="5">
        <v>5683.9340000000002</v>
      </c>
      <c r="CN26" s="5">
        <v>5605.1369999999997</v>
      </c>
      <c r="CO26" s="5">
        <v>5684.0529999999999</v>
      </c>
      <c r="CP26" s="5">
        <v>5721.1769999999997</v>
      </c>
      <c r="CQ26" s="5">
        <v>5705.5619999999999</v>
      </c>
      <c r="CR26" s="5">
        <v>5668.8360000000002</v>
      </c>
      <c r="CS26" s="5">
        <v>5676.2160000000003</v>
      </c>
      <c r="CT26" s="5">
        <v>5713.3220000000001</v>
      </c>
      <c r="CU26" s="5">
        <v>5700.7049999999999</v>
      </c>
      <c r="CV26" s="5">
        <v>5684.3519999999999</v>
      </c>
      <c r="CW26" s="5">
        <v>5756.6059999999998</v>
      </c>
      <c r="CX26" s="5">
        <v>5735.0990000000002</v>
      </c>
      <c r="CY26" s="5">
        <v>5884.66</v>
      </c>
      <c r="CZ26" s="5">
        <v>5919.7960000000003</v>
      </c>
      <c r="DA26" s="5">
        <v>5988.4340000000002</v>
      </c>
      <c r="DB26" s="5">
        <v>5982.5730000000003</v>
      </c>
      <c r="DC26" s="5">
        <v>5999.41</v>
      </c>
      <c r="DD26" s="5">
        <v>5996.1809999999996</v>
      </c>
      <c r="DE26" s="5">
        <v>6064.13</v>
      </c>
      <c r="DF26" s="5">
        <v>6029.6949999999997</v>
      </c>
      <c r="DG26" s="5">
        <v>6177.0129999999999</v>
      </c>
      <c r="DH26" s="5">
        <v>6265.0339999999997</v>
      </c>
      <c r="DI26" s="5">
        <v>6347.9930000000004</v>
      </c>
      <c r="DJ26" s="5">
        <v>6384.18</v>
      </c>
      <c r="DK26" s="5">
        <v>6429.442</v>
      </c>
      <c r="DL26" s="5">
        <v>6461.0550000000003</v>
      </c>
      <c r="DM26" s="5">
        <v>6605.8530000000001</v>
      </c>
      <c r="DN26" s="5">
        <v>6684.4309999999996</v>
      </c>
      <c r="DO26" s="5">
        <v>6873.16</v>
      </c>
      <c r="DP26" s="5">
        <v>6775.7610000000004</v>
      </c>
      <c r="DQ26" s="5">
        <v>6809.0950000000003</v>
      </c>
      <c r="DR26" s="5">
        <v>6844.2790000000005</v>
      </c>
      <c r="DS26" s="5">
        <v>6890.1030000000001</v>
      </c>
      <c r="DT26" s="5">
        <v>6807.57</v>
      </c>
      <c r="DU26" s="5">
        <v>6872.0479999999998</v>
      </c>
      <c r="DV26" s="5">
        <v>6856.8789999999999</v>
      </c>
      <c r="DW26" s="5">
        <v>6953.4740000000002</v>
      </c>
      <c r="DX26" s="5">
        <v>6989.5</v>
      </c>
      <c r="DY26" s="5">
        <v>7119.1909999999998</v>
      </c>
      <c r="DZ26" s="5">
        <v>7178.7370000000001</v>
      </c>
      <c r="EA26" s="5">
        <v>7267.7650000000003</v>
      </c>
      <c r="EB26" s="5">
        <v>7247.6729999999998</v>
      </c>
      <c r="EC26" s="5">
        <v>7345.8919999999998</v>
      </c>
      <c r="ED26" s="5">
        <v>7385.84</v>
      </c>
      <c r="EE26" s="5">
        <v>7482.299</v>
      </c>
      <c r="EF26" s="5">
        <v>7362.9390000000003</v>
      </c>
      <c r="EG26" s="5">
        <v>7408.7569999999996</v>
      </c>
      <c r="EH26" s="5">
        <v>7375.2929999999997</v>
      </c>
      <c r="EI26" s="5">
        <v>7612.4260000000004</v>
      </c>
      <c r="EJ26" s="5">
        <v>7520.2879999999996</v>
      </c>
      <c r="EK26" s="5">
        <v>7555.8059999999996</v>
      </c>
      <c r="EL26" s="5">
        <v>7622.0969999999998</v>
      </c>
      <c r="EM26" s="5">
        <v>7919.5990000000002</v>
      </c>
      <c r="EN26" s="5">
        <v>7749.9639999999999</v>
      </c>
      <c r="EO26" s="5">
        <v>7912.2460000000001</v>
      </c>
      <c r="EP26" s="5">
        <v>7840.241</v>
      </c>
      <c r="EQ26" s="5">
        <v>7935.0940000000001</v>
      </c>
      <c r="ER26" s="5">
        <v>7680.933</v>
      </c>
      <c r="ES26" s="5">
        <v>7585.98</v>
      </c>
      <c r="ET26" s="5">
        <v>7515.6390000000001</v>
      </c>
      <c r="EU26" s="5">
        <v>7458.28</v>
      </c>
      <c r="EV26" s="5">
        <v>7591.5889999999999</v>
      </c>
      <c r="EW26" s="5">
        <v>7552.9539999999997</v>
      </c>
      <c r="EX26" s="5">
        <v>7510.982</v>
      </c>
      <c r="EY26" s="5">
        <v>7482.2920000000004</v>
      </c>
      <c r="EZ26" s="5">
        <v>7326.2489999999998</v>
      </c>
      <c r="FA26" s="5">
        <v>7367.3050000000003</v>
      </c>
      <c r="FB26" s="5">
        <v>7312.0659999999998</v>
      </c>
      <c r="FC26" s="5">
        <v>7365.9250000000002</v>
      </c>
      <c r="FD26" s="5">
        <v>7173.4139999999998</v>
      </c>
      <c r="FE26" s="5">
        <v>7175.7669999999998</v>
      </c>
      <c r="FF26" s="5">
        <v>7098.3419999999996</v>
      </c>
      <c r="FG26" s="5">
        <v>7153.1319999999996</v>
      </c>
      <c r="FH26" s="5">
        <v>7096.0240000000003</v>
      </c>
      <c r="FI26" s="5">
        <v>7056.902</v>
      </c>
      <c r="FJ26" s="5">
        <v>6996.7960000000003</v>
      </c>
      <c r="FK26" s="5">
        <v>6994.41</v>
      </c>
      <c r="FL26" s="5">
        <v>7181.8710000000001</v>
      </c>
      <c r="FM26" s="5">
        <v>7166.8230000000003</v>
      </c>
      <c r="FN26" s="5">
        <v>7204.6</v>
      </c>
      <c r="FO26" s="5">
        <v>7265.4080000000004</v>
      </c>
      <c r="FP26" s="5">
        <v>7168.8310000000001</v>
      </c>
      <c r="FQ26" s="5">
        <v>7105.3850000000002</v>
      </c>
      <c r="FR26" s="5">
        <v>7136.97</v>
      </c>
      <c r="FS26" s="5">
        <v>7232.192</v>
      </c>
      <c r="FT26" s="5">
        <v>7231.1090000000004</v>
      </c>
      <c r="FU26" s="5">
        <v>7274.65</v>
      </c>
      <c r="FV26" s="5">
        <v>7271.0690000000004</v>
      </c>
      <c r="FW26" s="5">
        <v>7390.4539999999997</v>
      </c>
      <c r="FX26" s="5">
        <v>7388.5789999999997</v>
      </c>
      <c r="FY26" s="5">
        <v>7391.0630000000001</v>
      </c>
      <c r="FZ26" s="5">
        <v>7342.9409999999998</v>
      </c>
      <c r="GA26" s="5">
        <v>7404.1319999999996</v>
      </c>
      <c r="GB26" s="5">
        <v>7387.915</v>
      </c>
      <c r="GC26" s="5">
        <v>7407.9620000000004</v>
      </c>
      <c r="GD26" s="5">
        <v>7372.951</v>
      </c>
      <c r="GE26" s="5">
        <v>7429.4889999999996</v>
      </c>
      <c r="GF26" s="5">
        <v>7337.3149999999996</v>
      </c>
      <c r="GG26" s="5">
        <v>7409.7060000000001</v>
      </c>
      <c r="GH26" s="5">
        <v>7440.7250000000004</v>
      </c>
      <c r="GI26" s="5">
        <v>7469.0590000000002</v>
      </c>
      <c r="GJ26" s="5">
        <v>7477.5190000000002</v>
      </c>
      <c r="GK26" s="5">
        <v>7437.6040000000003</v>
      </c>
      <c r="GL26" s="5">
        <v>7413.9920000000002</v>
      </c>
      <c r="GM26" s="5">
        <v>7416.7089999999998</v>
      </c>
      <c r="GN26" s="5">
        <v>7198.3379999999997</v>
      </c>
      <c r="GO26" s="5">
        <v>7340.0780000000004</v>
      </c>
      <c r="GP26" s="5">
        <v>7520.0169999999998</v>
      </c>
      <c r="GQ26" s="5">
        <v>7525.9719999999998</v>
      </c>
      <c r="GR26" s="5">
        <v>7627.8580000000002</v>
      </c>
      <c r="GS26" s="5">
        <v>7551.7669999999998</v>
      </c>
      <c r="GT26" s="5">
        <v>7445.7719999999999</v>
      </c>
      <c r="GU26" s="5">
        <v>7510.6009999999997</v>
      </c>
      <c r="GV26" s="5">
        <v>7267.1279999999997</v>
      </c>
      <c r="GW26" s="5">
        <v>7289.2749999999996</v>
      </c>
      <c r="GX26" s="5">
        <v>7240.1859999999997</v>
      </c>
      <c r="GY26" s="5">
        <v>7357.3829999999998</v>
      </c>
      <c r="GZ26" s="5">
        <v>7305.4449999999997</v>
      </c>
      <c r="HA26" s="5">
        <v>7356.2929999999997</v>
      </c>
      <c r="HB26" s="5">
        <v>7365.3209999999999</v>
      </c>
      <c r="HC26" s="5">
        <v>7447.0259999999998</v>
      </c>
      <c r="HD26" s="5">
        <v>7473.9369999999999</v>
      </c>
      <c r="HE26" s="5">
        <v>7445.9759999999997</v>
      </c>
      <c r="HF26" s="6">
        <v>7525.848</v>
      </c>
      <c r="HG26" s="6">
        <v>7558.2250000000004</v>
      </c>
      <c r="HH26" s="6">
        <v>7538.0280000000002</v>
      </c>
      <c r="HI26" s="6">
        <v>7560.8440000000001</v>
      </c>
      <c r="HJ26" s="6">
        <v>7571.3310000000001</v>
      </c>
      <c r="HK26" s="6">
        <v>7608.1310000000003</v>
      </c>
      <c r="HL26" s="6">
        <v>7590.6580000000004</v>
      </c>
      <c r="HM26" s="6">
        <v>7608.4840000000004</v>
      </c>
      <c r="HN26" s="6">
        <v>7618.5230000000001</v>
      </c>
      <c r="HO26" s="6">
        <v>7653.848</v>
      </c>
      <c r="HP26" s="6">
        <v>7636.6629999999996</v>
      </c>
      <c r="HQ26" s="6">
        <v>7653.4709999999995</v>
      </c>
      <c r="HR26" s="6">
        <v>7663.2259999999997</v>
      </c>
      <c r="HS26" s="6">
        <v>7695.7060000000001</v>
      </c>
      <c r="HT26" s="6">
        <v>7677.9790000000003</v>
      </c>
      <c r="HU26" s="6">
        <v>7694.6120000000001</v>
      </c>
      <c r="HV26" s="6">
        <v>7706.2889999999998</v>
      </c>
      <c r="HW26" s="6">
        <v>7743.6270000000004</v>
      </c>
      <c r="HX26" s="6">
        <v>7729.2280000000001</v>
      </c>
      <c r="HY26" s="6">
        <v>7748.0060000000003</v>
      </c>
      <c r="HZ26" s="6">
        <v>7761.8869999999997</v>
      </c>
      <c r="IA26" s="6">
        <v>7801.152</v>
      </c>
      <c r="IB26" s="6">
        <v>7787.607</v>
      </c>
      <c r="IC26" s="6">
        <v>7806.6350000000002</v>
      </c>
      <c r="ID26" s="6">
        <v>7821.4660000000003</v>
      </c>
      <c r="IE26" s="6">
        <v>7861.0079999999998</v>
      </c>
      <c r="IF26" s="6">
        <v>7847.6289999999999</v>
      </c>
      <c r="IG26" s="6">
        <v>7867.0029999999997</v>
      </c>
      <c r="IH26" s="6">
        <v>7882.2920000000004</v>
      </c>
      <c r="II26" s="6">
        <v>7922.3320000000003</v>
      </c>
      <c r="IJ26" s="6">
        <v>7909.049</v>
      </c>
      <c r="IK26" s="6">
        <v>7929.1689999999999</v>
      </c>
      <c r="IL26" s="6">
        <v>7945.7569999999996</v>
      </c>
      <c r="IM26" s="6">
        <v>7988.1260000000002</v>
      </c>
      <c r="IN26" s="6">
        <v>7977.3159999999998</v>
      </c>
      <c r="IO26" s="6">
        <v>8000.402</v>
      </c>
      <c r="IP26" s="6">
        <v>8019.8580000000002</v>
      </c>
      <c r="IQ26" s="6">
        <v>8064.94</v>
      </c>
      <c r="IR26" s="6">
        <v>8055.9459999999999</v>
      </c>
      <c r="IS26" s="6">
        <v>8080.9790000000003</v>
      </c>
      <c r="IT26" s="6">
        <v>8102.107</v>
      </c>
      <c r="IU26" s="6">
        <v>8149.0069999999996</v>
      </c>
      <c r="IV26" s="6">
        <v>8140.9309999999996</v>
      </c>
      <c r="IW26" s="6">
        <v>8166.9080000000004</v>
      </c>
      <c r="IX26" s="6">
        <v>8188.7510000000002</v>
      </c>
      <c r="IY26" s="6">
        <v>8236.5349999999999</v>
      </c>
      <c r="IZ26" s="6">
        <v>8228.8590000000004</v>
      </c>
      <c r="JA26" s="6">
        <v>8255.7209999999995</v>
      </c>
      <c r="JB26" s="6">
        <v>8278.5110000000004</v>
      </c>
      <c r="JC26" s="6">
        <v>8327.3799999999992</v>
      </c>
      <c r="JD26" s="6">
        <v>8320.0229999999992</v>
      </c>
      <c r="JE26" s="6">
        <v>8347.4169999999995</v>
      </c>
      <c r="JF26" s="6">
        <v>8370.5210000000006</v>
      </c>
      <c r="JG26" s="6">
        <v>8420.1749999999993</v>
      </c>
      <c r="JH26" s="6">
        <v>8413.1460000000006</v>
      </c>
      <c r="JI26" s="6">
        <v>8441.44</v>
      </c>
      <c r="JJ26" s="6">
        <v>8465.5920000000006</v>
      </c>
      <c r="JK26" s="6">
        <v>8516.4220000000005</v>
      </c>
      <c r="JL26" s="6">
        <v>8509.768</v>
      </c>
      <c r="JM26" s="6">
        <v>8538.6630000000005</v>
      </c>
      <c r="JN26" s="6">
        <v>8563.1929999999993</v>
      </c>
      <c r="JO26" s="6">
        <v>8614.7129999999997</v>
      </c>
      <c r="JP26" s="6">
        <v>8608.08</v>
      </c>
      <c r="JQ26" s="6">
        <v>8637.4140000000007</v>
      </c>
      <c r="JR26" s="6">
        <v>8662.3050000000003</v>
      </c>
      <c r="JS26" s="6">
        <v>8714.616</v>
      </c>
      <c r="JT26" s="6">
        <v>8708.2009999999991</v>
      </c>
      <c r="JU26" s="6">
        <v>8738.2800000000007</v>
      </c>
      <c r="JV26" s="6">
        <v>8763.99</v>
      </c>
      <c r="JW26" s="6">
        <v>8817.2999999999993</v>
      </c>
      <c r="JX26" s="6">
        <v>8811.0689999999995</v>
      </c>
      <c r="JY26" s="6">
        <v>8841.6170000000002</v>
      </c>
      <c r="JZ26" s="6">
        <v>8867.6180000000004</v>
      </c>
      <c r="KA26" s="6">
        <v>8921.5450000000001</v>
      </c>
      <c r="KB26" s="6">
        <v>8915.2189999999991</v>
      </c>
      <c r="KC26" s="6">
        <v>8946.11</v>
      </c>
      <c r="KD26" s="6">
        <v>8972.3940000000002</v>
      </c>
      <c r="KE26" s="6">
        <v>9026.92</v>
      </c>
      <c r="KF26" s="6">
        <v>9020.4840000000004</v>
      </c>
      <c r="KG26" s="6">
        <v>9051.7029999999995</v>
      </c>
      <c r="KH26" s="6">
        <v>9078.2459999999992</v>
      </c>
      <c r="KI26" s="6">
        <v>9133.3709999999992</v>
      </c>
      <c r="KJ26" s="6">
        <v>9126.8050000000003</v>
      </c>
      <c r="KK26" s="6">
        <v>9158.3289999999997</v>
      </c>
      <c r="KL26" s="6">
        <v>9185.1370000000006</v>
      </c>
      <c r="KM26" s="6">
        <v>9240.8510000000006</v>
      </c>
      <c r="KN26" s="6">
        <v>9234.1540000000005</v>
      </c>
      <c r="KO26" s="6">
        <v>9265.9959999999992</v>
      </c>
      <c r="KP26" s="6">
        <v>9293.0560000000005</v>
      </c>
      <c r="KQ26" s="6">
        <v>9349.3739999999998</v>
      </c>
      <c r="KR26" s="6">
        <v>9342.5380000000005</v>
      </c>
      <c r="KS26" s="6">
        <v>9374.6980000000003</v>
      </c>
      <c r="KT26" s="6">
        <v>9402.0210000000006</v>
      </c>
      <c r="KU26" s="6">
        <v>9458.9380000000001</v>
      </c>
      <c r="KV26" s="6">
        <v>9451.9689999999991</v>
      </c>
      <c r="KW26" s="6">
        <v>9484.4529999999995</v>
      </c>
      <c r="KX26" s="6">
        <v>9512.0390000000007</v>
      </c>
      <c r="KY26" s="6">
        <v>9569.5689999999995</v>
      </c>
      <c r="KZ26" s="6">
        <v>9562.4599999999991</v>
      </c>
      <c r="LA26" s="6">
        <v>9595.259</v>
      </c>
      <c r="LB26" s="6">
        <v>9623.107</v>
      </c>
      <c r="LC26" s="6">
        <v>9681.2420000000002</v>
      </c>
      <c r="LD26" s="6">
        <v>9673.9830000000002</v>
      </c>
      <c r="LE26" s="6">
        <v>9707.0849999999991</v>
      </c>
      <c r="LF26" s="6">
        <v>9735.1679999999997</v>
      </c>
      <c r="LG26" s="6">
        <v>9794.1949999999997</v>
      </c>
      <c r="LH26" s="6">
        <v>9787.357</v>
      </c>
      <c r="LI26" s="6">
        <v>9821.7150000000001</v>
      </c>
      <c r="LJ26" s="6">
        <v>9851.3469999999998</v>
      </c>
      <c r="LK26" s="6">
        <v>9912.018</v>
      </c>
      <c r="LL26" s="6">
        <v>9905.7669999999998</v>
      </c>
      <c r="LM26" s="6">
        <v>9940.9130000000005</v>
      </c>
      <c r="LN26" s="6">
        <v>9970.9940000000006</v>
      </c>
      <c r="LO26" s="6">
        <v>10032.52</v>
      </c>
      <c r="LP26" s="6">
        <v>10026.35</v>
      </c>
      <c r="LQ26" s="6">
        <v>10061.969999999999</v>
      </c>
      <c r="LR26" s="6">
        <v>10092.370000000001</v>
      </c>
      <c r="LS26" s="6">
        <v>10154.51</v>
      </c>
      <c r="LT26" s="6">
        <v>10148.01</v>
      </c>
      <c r="LU26" s="6">
        <v>10183.879999999999</v>
      </c>
      <c r="LV26" s="6">
        <v>10214.51</v>
      </c>
      <c r="LW26" s="6">
        <v>10277.290000000001</v>
      </c>
      <c r="LX26" s="6">
        <v>10270.66</v>
      </c>
      <c r="LY26" s="6">
        <v>10306.89</v>
      </c>
      <c r="LZ26" s="6">
        <v>10337.790000000001</v>
      </c>
      <c r="MA26" s="6">
        <v>10401.23</v>
      </c>
      <c r="MB26" s="6">
        <v>10394.41</v>
      </c>
      <c r="MC26" s="6">
        <v>10430.93</v>
      </c>
      <c r="MD26" s="6">
        <v>10462.02</v>
      </c>
      <c r="ME26" s="6">
        <v>10526</v>
      </c>
      <c r="MF26" s="6">
        <v>10518.84</v>
      </c>
      <c r="MG26" s="6">
        <v>10555.49</v>
      </c>
      <c r="MH26" s="6">
        <v>10586.61</v>
      </c>
      <c r="MI26" s="6">
        <v>10650.98</v>
      </c>
      <c r="MJ26" s="6">
        <v>10643.31</v>
      </c>
      <c r="MK26" s="6">
        <v>10680.05</v>
      </c>
      <c r="ML26" s="6">
        <v>10711.24</v>
      </c>
      <c r="MM26" s="6">
        <v>10776.14</v>
      </c>
      <c r="MN26" s="6">
        <v>10768.21</v>
      </c>
      <c r="MO26" s="6">
        <v>10805.15</v>
      </c>
      <c r="MP26" s="6">
        <v>10836.43</v>
      </c>
      <c r="MQ26" s="6">
        <v>10901.73</v>
      </c>
      <c r="MR26" s="6">
        <v>10893.32</v>
      </c>
      <c r="MS26" s="6">
        <v>10930.32</v>
      </c>
      <c r="MT26" s="6">
        <v>10961.66</v>
      </c>
      <c r="MU26" s="4" t="s">
        <v>419</v>
      </c>
      <c r="MV26" s="2" t="s">
        <v>334</v>
      </c>
      <c r="MW26" s="2" t="s">
        <v>420</v>
      </c>
      <c r="MX26" s="2" t="s">
        <v>332</v>
      </c>
      <c r="MY26" s="2" t="s">
        <v>469</v>
      </c>
      <c r="MZ26" s="2" t="s">
        <v>955</v>
      </c>
      <c r="NA26" s="2" t="s">
        <v>332</v>
      </c>
      <c r="NB26" s="4" t="s">
        <v>421</v>
      </c>
      <c r="NC26" s="2" t="s">
        <v>332</v>
      </c>
      <c r="ND26" s="2" t="s">
        <v>337</v>
      </c>
      <c r="NE26" s="2" t="s">
        <v>422</v>
      </c>
      <c r="NF26" s="4" t="s">
        <v>970</v>
      </c>
    </row>
    <row r="27" spans="1:370" x14ac:dyDescent="0.35">
      <c r="A27" s="2" t="s">
        <v>330</v>
      </c>
      <c r="B27" s="2" t="s">
        <v>652</v>
      </c>
      <c r="C27" s="4" t="s">
        <v>969</v>
      </c>
      <c r="D27" s="2" t="s">
        <v>331</v>
      </c>
      <c r="E27" s="2" t="s">
        <v>332</v>
      </c>
      <c r="F27" s="2" t="s">
        <v>333</v>
      </c>
      <c r="G27" s="5">
        <v>10.323</v>
      </c>
      <c r="H27" s="5">
        <v>9.2871410000000001</v>
      </c>
      <c r="I27" s="5">
        <v>12.31025</v>
      </c>
      <c r="J27" s="5">
        <v>14.513339999999999</v>
      </c>
      <c r="K27" s="5">
        <v>15.769360000000001</v>
      </c>
      <c r="L27" s="5">
        <v>13.532030000000001</v>
      </c>
      <c r="M27" s="5">
        <v>12.99766</v>
      </c>
      <c r="N27" s="5">
        <v>12.52998</v>
      </c>
      <c r="O27" s="5">
        <v>11.565289999999999</v>
      </c>
      <c r="P27" s="5">
        <v>10.22232</v>
      </c>
      <c r="Q27" s="5">
        <v>10.806979999999999</v>
      </c>
      <c r="R27" s="5">
        <v>11.848549999999999</v>
      </c>
      <c r="S27" s="5">
        <v>9.8933920000000004</v>
      </c>
      <c r="T27" s="5">
        <v>10.885210000000001</v>
      </c>
      <c r="U27" s="5">
        <v>12.194269999999999</v>
      </c>
      <c r="V27" s="5">
        <v>15.32784</v>
      </c>
      <c r="W27" s="5">
        <v>12.73643</v>
      </c>
      <c r="X27" s="5">
        <v>8.9235070000000007</v>
      </c>
      <c r="Y27" s="5">
        <v>7.8692000000000002</v>
      </c>
      <c r="Z27" s="5">
        <v>6.6736449999999996</v>
      </c>
      <c r="AA27" s="5">
        <v>7.6326340000000004</v>
      </c>
      <c r="AB27" s="5">
        <v>10.04344</v>
      </c>
      <c r="AC27" s="5">
        <v>10.70879</v>
      </c>
      <c r="AD27" s="5">
        <v>12.696260000000001</v>
      </c>
      <c r="AE27" s="5">
        <v>13.747960000000001</v>
      </c>
      <c r="AF27" s="5">
        <v>13.322889999999999</v>
      </c>
      <c r="AG27" s="5">
        <v>15.19327</v>
      </c>
      <c r="AH27" s="5">
        <v>16.799160000000001</v>
      </c>
      <c r="AI27" s="5">
        <v>18.854579999999999</v>
      </c>
      <c r="AJ27" s="5">
        <v>18.442250000000001</v>
      </c>
      <c r="AK27" s="5">
        <v>17.4968</v>
      </c>
      <c r="AL27" s="5">
        <v>17.09958</v>
      </c>
      <c r="AM27" s="5">
        <v>14.985609999999999</v>
      </c>
      <c r="AN27" s="5">
        <v>14.26529</v>
      </c>
      <c r="AO27" s="5">
        <v>16.177710000000001</v>
      </c>
      <c r="AP27" s="5">
        <v>17.71134</v>
      </c>
      <c r="AQ27" s="5">
        <v>16.55218</v>
      </c>
      <c r="AR27" s="5">
        <v>15.67231</v>
      </c>
      <c r="AS27" s="5">
        <v>13.90232</v>
      </c>
      <c r="AT27" s="5">
        <v>12.47377</v>
      </c>
      <c r="AU27" s="5">
        <v>13.82283</v>
      </c>
      <c r="AV27" s="5">
        <v>12.887510000000001</v>
      </c>
      <c r="AW27" s="5">
        <v>12.66891</v>
      </c>
      <c r="AX27" s="5">
        <v>12.2958</v>
      </c>
      <c r="AY27" s="5">
        <v>12.277900000000001</v>
      </c>
      <c r="AZ27" s="5">
        <v>12.35853</v>
      </c>
      <c r="BA27" s="5">
        <v>14.379580000000001</v>
      </c>
      <c r="BB27" s="5">
        <v>13.381209999999999</v>
      </c>
      <c r="BC27" s="5">
        <v>16.367450000000002</v>
      </c>
      <c r="BD27" s="5">
        <v>15.952870000000001</v>
      </c>
      <c r="BE27" s="5">
        <v>15.07701</v>
      </c>
      <c r="BF27" s="5">
        <v>15.000220000000001</v>
      </c>
      <c r="BG27" s="5">
        <v>15.84211</v>
      </c>
      <c r="BH27" s="5">
        <v>13.607200000000001</v>
      </c>
      <c r="BI27" s="5">
        <v>13.44899</v>
      </c>
      <c r="BJ27" s="5">
        <v>14.698729999999999</v>
      </c>
      <c r="BK27" s="5">
        <v>14.09695</v>
      </c>
      <c r="BL27" s="5">
        <v>12.6531</v>
      </c>
      <c r="BM27" s="5">
        <v>13.256209999999999</v>
      </c>
      <c r="BN27" s="5">
        <v>12.694929999999999</v>
      </c>
      <c r="BO27" s="5">
        <v>12.412559999999999</v>
      </c>
      <c r="BP27" s="5">
        <v>11.78782</v>
      </c>
      <c r="BQ27" s="5">
        <v>14.658580000000001</v>
      </c>
      <c r="BR27" s="5">
        <v>15.689590000000001</v>
      </c>
      <c r="BS27" s="5">
        <v>16.22101</v>
      </c>
      <c r="BT27" s="5">
        <v>16.586729999999999</v>
      </c>
      <c r="BU27" s="5">
        <v>16.95215</v>
      </c>
      <c r="BV27" s="5">
        <v>18.035319999999999</v>
      </c>
      <c r="BW27" s="5">
        <v>18.071210000000001</v>
      </c>
      <c r="BX27" s="5">
        <v>17.940539999999999</v>
      </c>
      <c r="BY27" s="5">
        <v>17.728950000000001</v>
      </c>
      <c r="BZ27" s="5">
        <v>16.5869</v>
      </c>
      <c r="CA27" s="5">
        <v>15.97991</v>
      </c>
      <c r="CB27" s="5">
        <v>14.33451</v>
      </c>
      <c r="CC27" s="5">
        <v>13.545500000000001</v>
      </c>
      <c r="CD27" s="5">
        <v>13.36402</v>
      </c>
      <c r="CE27" s="5">
        <v>13.4031</v>
      </c>
      <c r="CF27" s="5">
        <v>13.10726</v>
      </c>
      <c r="CG27" s="5">
        <v>13.05096</v>
      </c>
      <c r="CH27" s="5">
        <v>10.55364</v>
      </c>
      <c r="CI27" s="5">
        <v>9.3547180000000001</v>
      </c>
      <c r="CJ27" s="5">
        <v>9.0041609999999999</v>
      </c>
      <c r="CK27" s="5">
        <v>8.9826060000000005</v>
      </c>
      <c r="CL27" s="5">
        <v>8.6526460000000007</v>
      </c>
      <c r="CM27" s="5">
        <v>8.3717570000000006</v>
      </c>
      <c r="CN27" s="5">
        <v>8.3000129999999999</v>
      </c>
      <c r="CO27" s="5">
        <v>8.608409</v>
      </c>
      <c r="CP27" s="5">
        <v>9.2240009999999995</v>
      </c>
      <c r="CQ27" s="5">
        <v>9.7540230000000001</v>
      </c>
      <c r="CR27" s="5">
        <v>9.7600300000000004</v>
      </c>
      <c r="CS27" s="5">
        <v>9.8409610000000001</v>
      </c>
      <c r="CT27" s="5">
        <v>9.6650399999999994</v>
      </c>
      <c r="CU27" s="5">
        <v>9.2109660000000009</v>
      </c>
      <c r="CV27" s="5">
        <v>8.9545759999999994</v>
      </c>
      <c r="CW27" s="5">
        <v>8.7218959999999992</v>
      </c>
      <c r="CX27" s="5">
        <v>9.1150680000000008</v>
      </c>
      <c r="CY27" s="5">
        <v>9.1351309999999994</v>
      </c>
      <c r="CZ27" s="5">
        <v>9.3361330000000002</v>
      </c>
      <c r="DA27" s="5">
        <v>9.8935759999999995</v>
      </c>
      <c r="DB27" s="5">
        <v>10.208270000000001</v>
      </c>
      <c r="DC27" s="5">
        <v>10.15793</v>
      </c>
      <c r="DD27" s="5">
        <v>10.12548</v>
      </c>
      <c r="DE27" s="5">
        <v>10.160450000000001</v>
      </c>
      <c r="DF27" s="5">
        <v>9.3357759999999992</v>
      </c>
      <c r="DG27" s="5">
        <v>8.0045809999999999</v>
      </c>
      <c r="DH27" s="5">
        <v>7.6508019999999997</v>
      </c>
      <c r="DI27" s="5">
        <v>7.5940589999999997</v>
      </c>
      <c r="DJ27" s="5">
        <v>8.2551850000000009</v>
      </c>
      <c r="DK27" s="5">
        <v>8.4404210000000006</v>
      </c>
      <c r="DL27" s="5">
        <v>8.4669799999999995</v>
      </c>
      <c r="DM27" s="5">
        <v>8.3544370000000008</v>
      </c>
      <c r="DN27" s="5">
        <v>8.1813760000000002</v>
      </c>
      <c r="DO27" s="5">
        <v>7.7780319999999996</v>
      </c>
      <c r="DP27" s="5">
        <v>7.3205330000000002</v>
      </c>
      <c r="DQ27" s="5">
        <v>6.9872500000000004</v>
      </c>
      <c r="DR27" s="5">
        <v>6.1240519999999998</v>
      </c>
      <c r="DS27" s="5">
        <v>6.004715</v>
      </c>
      <c r="DT27" s="5">
        <v>6.0744959999999999</v>
      </c>
      <c r="DU27" s="5">
        <v>5.9020260000000002</v>
      </c>
      <c r="DV27" s="5">
        <v>5.8490359999999999</v>
      </c>
      <c r="DW27" s="5">
        <v>5.6489940000000001</v>
      </c>
      <c r="DX27" s="5">
        <v>5.4635179999999997</v>
      </c>
      <c r="DY27" s="5">
        <v>5.3735249999999999</v>
      </c>
      <c r="DZ27" s="5">
        <v>5.7154210000000001</v>
      </c>
      <c r="EA27" s="5">
        <v>5.9364790000000003</v>
      </c>
      <c r="EB27" s="5">
        <v>6.3198939999999997</v>
      </c>
      <c r="EC27" s="5">
        <v>6.6423930000000002</v>
      </c>
      <c r="ED27" s="5">
        <v>6.5864630000000002</v>
      </c>
      <c r="EE27" s="5">
        <v>6.6037400000000002</v>
      </c>
      <c r="EF27" s="5">
        <v>6.5634860000000002</v>
      </c>
      <c r="EG27" s="5">
        <v>6.2732720000000004</v>
      </c>
      <c r="EH27" s="5">
        <v>6.2701359999999999</v>
      </c>
      <c r="EI27" s="5">
        <v>6.2486509999999997</v>
      </c>
      <c r="EJ27" s="5">
        <v>6.3594780000000002</v>
      </c>
      <c r="EK27" s="5">
        <v>6.5798069999999997</v>
      </c>
      <c r="EL27" s="5">
        <v>6.9012890000000002</v>
      </c>
      <c r="EM27" s="5">
        <v>7.2277459999999998</v>
      </c>
      <c r="EN27" s="5">
        <v>7.4694539999999998</v>
      </c>
      <c r="EO27" s="5">
        <v>8.0524439999999995</v>
      </c>
      <c r="EP27" s="5">
        <v>8.0522449999999992</v>
      </c>
      <c r="EQ27" s="5">
        <v>7.4155930000000003</v>
      </c>
      <c r="ER27" s="5">
        <v>7.5935579999999998</v>
      </c>
      <c r="ES27" s="5">
        <v>7.5582729999999998</v>
      </c>
      <c r="ET27" s="5">
        <v>6.3958399999999997</v>
      </c>
      <c r="EU27" s="5">
        <v>3.8791639999999998</v>
      </c>
      <c r="EV27" s="5">
        <v>3.2405659999999998</v>
      </c>
      <c r="EW27" s="5">
        <v>2.7271160000000001</v>
      </c>
      <c r="EX27" s="5">
        <v>2.5781200000000002</v>
      </c>
      <c r="EY27" s="5">
        <v>2.6700119999999998</v>
      </c>
      <c r="EZ27" s="5">
        <v>2.7814410000000001</v>
      </c>
      <c r="FA27" s="5">
        <v>2.8587690000000001</v>
      </c>
      <c r="FB27" s="5">
        <v>2.9075530000000001</v>
      </c>
      <c r="FC27" s="5">
        <v>2.9914710000000002</v>
      </c>
      <c r="FD27" s="5">
        <v>3.0539369999999999</v>
      </c>
      <c r="FE27" s="5">
        <v>3.140666</v>
      </c>
      <c r="FF27" s="5">
        <v>3.3259669999999999</v>
      </c>
      <c r="FG27" s="5">
        <v>3.4091469999999999</v>
      </c>
      <c r="FH27" s="5">
        <v>3.355788</v>
      </c>
      <c r="FI27" s="5">
        <v>3.1057459999999999</v>
      </c>
      <c r="FJ27" s="5">
        <v>2.9222399999999999</v>
      </c>
      <c r="FK27" s="5">
        <v>2.9136739999999999</v>
      </c>
      <c r="FL27" s="5">
        <v>2.9177209999999998</v>
      </c>
      <c r="FM27" s="5">
        <v>2.9279790000000001</v>
      </c>
      <c r="FN27" s="5">
        <v>2.9278279999999999</v>
      </c>
      <c r="FO27" s="5">
        <v>2.9049800000000001</v>
      </c>
      <c r="FP27" s="5">
        <v>2.8839199999999998</v>
      </c>
      <c r="FQ27" s="5">
        <v>2.87242</v>
      </c>
      <c r="FR27" s="5">
        <v>2.8259370000000001</v>
      </c>
      <c r="FS27" s="5">
        <v>2.7858939999999999</v>
      </c>
      <c r="FT27" s="5">
        <v>2.7535609999999999</v>
      </c>
      <c r="FU27" s="5">
        <v>2.7239170000000001</v>
      </c>
      <c r="FV27" s="5">
        <v>2.6723309999999998</v>
      </c>
      <c r="FW27" s="5">
        <v>2.641489</v>
      </c>
      <c r="FX27" s="5">
        <v>2.592133</v>
      </c>
      <c r="FY27" s="5">
        <v>2.3972859999999998</v>
      </c>
      <c r="FZ27" s="5">
        <v>2.3134510000000001</v>
      </c>
      <c r="GA27" s="5">
        <v>2.2371219999999998</v>
      </c>
      <c r="GB27" s="5">
        <v>2.1514720000000001</v>
      </c>
      <c r="GC27" s="5">
        <v>2.091774</v>
      </c>
      <c r="GD27" s="5">
        <v>2.23332</v>
      </c>
      <c r="GE27" s="5">
        <v>2.2886679999999999</v>
      </c>
      <c r="GF27" s="5">
        <v>2.3631090000000001</v>
      </c>
      <c r="GG27" s="5">
        <v>2.4340190000000002</v>
      </c>
      <c r="GH27" s="5">
        <v>2.475822</v>
      </c>
      <c r="GI27" s="5">
        <v>2.4600249999999999</v>
      </c>
      <c r="GJ27" s="5">
        <v>2.3545229999999999</v>
      </c>
      <c r="GK27" s="5">
        <v>2.2924319999999998</v>
      </c>
      <c r="GL27" s="5">
        <v>2.281863</v>
      </c>
      <c r="GM27" s="5">
        <v>2.1464590000000001</v>
      </c>
      <c r="GN27" s="5">
        <v>1.8427549999999999</v>
      </c>
      <c r="GO27" s="5">
        <v>1.5525979999999999</v>
      </c>
      <c r="GP27" s="5">
        <v>1.5412399999999999</v>
      </c>
      <c r="GQ27" s="5">
        <v>1.5620229999999999</v>
      </c>
      <c r="GR27" s="5">
        <v>1.589928</v>
      </c>
      <c r="GS27" s="5">
        <v>1.5708610000000001</v>
      </c>
      <c r="GT27" s="5">
        <v>1.6336079999999999</v>
      </c>
      <c r="GU27" s="5">
        <v>2.2539470000000001</v>
      </c>
      <c r="GV27" s="5">
        <v>2.7839700000000001</v>
      </c>
      <c r="GW27" s="5">
        <v>3.7412169999999998</v>
      </c>
      <c r="GX27" s="5">
        <v>4.9609360000000002</v>
      </c>
      <c r="GY27" s="5">
        <v>5.5778840000000001</v>
      </c>
      <c r="GZ27" s="5">
        <v>6.1880940000000004</v>
      </c>
      <c r="HA27" s="5">
        <v>6.8946199999999997</v>
      </c>
      <c r="HB27" s="5">
        <v>6.7375970000000001</v>
      </c>
      <c r="HC27" s="5">
        <v>6.6943149999999996</v>
      </c>
      <c r="HD27" s="5">
        <v>6.6484889999999996</v>
      </c>
      <c r="HE27" s="5">
        <v>6.4329049999999999</v>
      </c>
      <c r="HF27" s="5">
        <v>6.1706979999999998</v>
      </c>
      <c r="HG27" s="5">
        <v>5.9511479999999999</v>
      </c>
      <c r="HH27" s="5">
        <v>5.7061900000000003</v>
      </c>
      <c r="HI27" s="5">
        <v>5.4572459999999996</v>
      </c>
      <c r="HJ27" s="5">
        <v>5.2052849999999999</v>
      </c>
      <c r="HK27" s="5">
        <v>4.9560750000000002</v>
      </c>
      <c r="HL27" s="5">
        <v>4.7228320000000004</v>
      </c>
      <c r="HM27" s="5">
        <v>4.5980720000000002</v>
      </c>
      <c r="HN27" s="5">
        <v>4.4600629999999999</v>
      </c>
      <c r="HO27" s="5">
        <v>4.3429190000000002</v>
      </c>
      <c r="HP27" s="5">
        <v>4.2058119999999999</v>
      </c>
      <c r="HQ27" s="5">
        <v>4.0860450000000004</v>
      </c>
      <c r="HR27" s="5">
        <v>3.9962529999999998</v>
      </c>
      <c r="HS27" s="5">
        <v>3.9750939999999999</v>
      </c>
      <c r="HT27" s="5">
        <v>3.9698850000000001</v>
      </c>
      <c r="HU27" s="5">
        <v>3.9642979999999999</v>
      </c>
      <c r="HV27" s="5">
        <v>3.9585129999999999</v>
      </c>
      <c r="HW27" s="5">
        <v>3.9528180000000002</v>
      </c>
      <c r="HX27" s="5">
        <v>3.9476520000000002</v>
      </c>
      <c r="HY27" s="5">
        <v>3.9429669999999999</v>
      </c>
      <c r="HZ27" s="5">
        <v>3.938717</v>
      </c>
      <c r="IA27" s="5">
        <v>3.934863</v>
      </c>
      <c r="IB27" s="5">
        <v>3.9313669999999998</v>
      </c>
      <c r="IC27" s="5">
        <v>3.9281969999999999</v>
      </c>
      <c r="ID27" s="5">
        <v>3.9253209999999998</v>
      </c>
      <c r="IE27" s="5">
        <v>3.9227129999999999</v>
      </c>
      <c r="IF27" s="5">
        <v>3.9203480000000002</v>
      </c>
      <c r="IG27" s="5">
        <v>3.9182009999999998</v>
      </c>
      <c r="IH27" s="5">
        <v>3.916255</v>
      </c>
      <c r="II27" s="5">
        <v>3.9144899999999998</v>
      </c>
      <c r="IJ27" s="5">
        <v>3.9128889999999998</v>
      </c>
      <c r="IK27" s="5">
        <v>3.9114369999999998</v>
      </c>
      <c r="IL27" s="5">
        <v>3.91012</v>
      </c>
      <c r="IM27" s="5">
        <v>3.9089260000000001</v>
      </c>
      <c r="IN27" s="5">
        <v>3.907842</v>
      </c>
      <c r="IO27" s="5">
        <v>3.90686</v>
      </c>
      <c r="IP27" s="5">
        <v>3.9059689999999998</v>
      </c>
      <c r="IQ27" s="5">
        <v>3.9051610000000001</v>
      </c>
      <c r="IR27" s="5">
        <v>3.9044270000000001</v>
      </c>
      <c r="IS27" s="5">
        <v>3.903762</v>
      </c>
      <c r="IT27" s="5">
        <v>3.903159</v>
      </c>
      <c r="IU27" s="5">
        <v>3.9026130000000001</v>
      </c>
      <c r="IV27" s="5">
        <v>3.9021180000000002</v>
      </c>
      <c r="IW27" s="5">
        <v>3.9016690000000001</v>
      </c>
      <c r="IX27" s="5">
        <v>3.9012609999999999</v>
      </c>
      <c r="IY27" s="5">
        <v>3.9008919999999998</v>
      </c>
      <c r="IZ27" s="5">
        <v>3.9005570000000001</v>
      </c>
      <c r="JA27" s="5">
        <v>3.9002530000000002</v>
      </c>
      <c r="JB27" s="5">
        <v>3.8999769999999998</v>
      </c>
      <c r="JC27" s="5">
        <v>3.8997269999999999</v>
      </c>
      <c r="JD27" s="5">
        <v>3.8995000000000002</v>
      </c>
      <c r="JE27" s="5">
        <v>3.899295</v>
      </c>
      <c r="JF27" s="5">
        <v>3.8991069999999999</v>
      </c>
      <c r="JG27" s="5">
        <v>3.8989379999999998</v>
      </c>
      <c r="JH27" s="5">
        <v>3.8987850000000002</v>
      </c>
      <c r="JI27" s="5">
        <v>3.8986450000000001</v>
      </c>
      <c r="JJ27" s="5">
        <v>3.89852</v>
      </c>
      <c r="JK27" s="5">
        <v>3.8984049999999999</v>
      </c>
      <c r="JL27" s="5">
        <v>3.898301</v>
      </c>
      <c r="JM27" s="5">
        <v>3.8982070000000002</v>
      </c>
      <c r="JN27" s="5">
        <v>3.8981219999999999</v>
      </c>
      <c r="JO27" s="5">
        <v>3.8980450000000002</v>
      </c>
      <c r="JP27" s="5">
        <v>3.897974</v>
      </c>
      <c r="JQ27" s="5">
        <v>3.8979110000000001</v>
      </c>
      <c r="JR27" s="5">
        <v>3.897853</v>
      </c>
      <c r="JS27" s="5">
        <v>3.897799</v>
      </c>
      <c r="JT27" s="5">
        <v>3.897751</v>
      </c>
      <c r="JU27" s="5">
        <v>3.8977080000000002</v>
      </c>
      <c r="JV27" s="5">
        <v>3.8976679999999999</v>
      </c>
      <c r="JW27" s="5">
        <v>3.8976329999999999</v>
      </c>
      <c r="JX27" s="5">
        <v>3.8976009999999999</v>
      </c>
      <c r="JY27" s="5">
        <v>3.8975719999999998</v>
      </c>
      <c r="JZ27" s="5">
        <v>3.8975460000000002</v>
      </c>
      <c r="KA27" s="5">
        <v>3.8975219999999999</v>
      </c>
      <c r="KB27" s="5">
        <v>3.8975</v>
      </c>
      <c r="KC27" s="5">
        <v>3.8974799999999998</v>
      </c>
      <c r="KD27" s="5">
        <v>3.897462</v>
      </c>
      <c r="KE27" s="5">
        <v>3.897446</v>
      </c>
      <c r="KF27" s="5">
        <v>3.8974310000000001</v>
      </c>
      <c r="KG27" s="5">
        <v>3.897418</v>
      </c>
      <c r="KH27" s="5">
        <v>3.8974060000000001</v>
      </c>
      <c r="KI27" s="5">
        <v>3.8973949999999999</v>
      </c>
      <c r="KJ27" s="5">
        <v>3.8973849999999999</v>
      </c>
      <c r="KK27" s="5">
        <v>3.897376</v>
      </c>
      <c r="KL27" s="5">
        <v>3.897367</v>
      </c>
      <c r="KM27" s="5">
        <v>3.8973599999999999</v>
      </c>
      <c r="KN27" s="5">
        <v>3.8973529999999998</v>
      </c>
      <c r="KO27" s="5">
        <v>3.8973469999999999</v>
      </c>
      <c r="KP27" s="5">
        <v>3.8973420000000001</v>
      </c>
      <c r="KQ27" s="5">
        <v>3.897338</v>
      </c>
      <c r="KR27" s="5">
        <v>3.8973330000000002</v>
      </c>
      <c r="KS27" s="5">
        <v>3.897329</v>
      </c>
      <c r="KT27" s="5">
        <v>3.8973249999999999</v>
      </c>
      <c r="KU27" s="5">
        <v>3.897322</v>
      </c>
      <c r="KV27" s="5">
        <v>3.897319</v>
      </c>
      <c r="KW27" s="5">
        <v>3.897316</v>
      </c>
      <c r="KX27" s="5">
        <v>3.8973140000000002</v>
      </c>
      <c r="KY27" s="5">
        <v>3.8973110000000002</v>
      </c>
      <c r="KZ27" s="5">
        <v>3.8973100000000001</v>
      </c>
      <c r="LA27" s="5">
        <v>3.8973080000000002</v>
      </c>
      <c r="LB27" s="5">
        <v>3.8973059999999999</v>
      </c>
      <c r="LC27" s="5">
        <v>3.8973040000000001</v>
      </c>
      <c r="LD27" s="5">
        <v>3.8973019999999998</v>
      </c>
      <c r="LE27" s="5">
        <v>3.8973010000000001</v>
      </c>
      <c r="LF27" s="5">
        <v>3.8973</v>
      </c>
      <c r="LG27" s="5">
        <v>3.8973</v>
      </c>
      <c r="LH27" s="5">
        <v>3.8972980000000002</v>
      </c>
      <c r="LI27" s="5">
        <v>3.897297</v>
      </c>
      <c r="LJ27" s="5">
        <v>3.897297</v>
      </c>
      <c r="LK27" s="5">
        <v>3.8972950000000002</v>
      </c>
      <c r="LL27" s="5">
        <v>3.8972950000000002</v>
      </c>
      <c r="LM27" s="5">
        <v>3.8972950000000002</v>
      </c>
      <c r="LN27" s="5">
        <v>3.897294</v>
      </c>
      <c r="LO27" s="5">
        <v>3.8972929999999999</v>
      </c>
      <c r="LP27" s="5">
        <v>3.8972929999999999</v>
      </c>
      <c r="LQ27" s="5">
        <v>3.8972929999999999</v>
      </c>
      <c r="LR27" s="5">
        <v>3.8972920000000002</v>
      </c>
      <c r="LS27" s="5">
        <v>3.8972920000000002</v>
      </c>
      <c r="LT27" s="5">
        <v>3.8972910000000001</v>
      </c>
      <c r="LU27" s="5">
        <v>3.8972910000000001</v>
      </c>
      <c r="LV27" s="5">
        <v>3.8972910000000001</v>
      </c>
      <c r="LW27" s="5">
        <v>3.8972910000000001</v>
      </c>
      <c r="LX27" s="5">
        <v>3.8972899999999999</v>
      </c>
      <c r="LY27" s="5">
        <v>3.8972910000000001</v>
      </c>
      <c r="LZ27" s="5">
        <v>3.8972899999999999</v>
      </c>
      <c r="MA27" s="5">
        <v>3.8972899999999999</v>
      </c>
      <c r="MB27" s="5">
        <v>3.8972899999999999</v>
      </c>
      <c r="MC27" s="5">
        <v>3.8972889999999998</v>
      </c>
      <c r="MD27" s="5">
        <v>3.8972899999999999</v>
      </c>
      <c r="ME27" s="5">
        <v>3.8972899999999999</v>
      </c>
      <c r="MF27" s="5">
        <v>3.8972899999999999</v>
      </c>
      <c r="MG27" s="5">
        <v>3.8972899999999999</v>
      </c>
      <c r="MH27" s="5">
        <v>3.8972899999999999</v>
      </c>
      <c r="MI27" s="5">
        <v>3.8972899999999999</v>
      </c>
      <c r="MJ27" s="5">
        <v>3.8972899999999999</v>
      </c>
      <c r="MK27" s="5">
        <v>3.8972899999999999</v>
      </c>
      <c r="ML27" s="5">
        <v>3.8972899999999999</v>
      </c>
      <c r="MM27" s="5">
        <v>3.8972889999999998</v>
      </c>
      <c r="MN27" s="5">
        <v>3.8972880000000001</v>
      </c>
      <c r="MO27" s="5">
        <v>3.8972889999999998</v>
      </c>
      <c r="MP27" s="5">
        <v>3.8972889999999998</v>
      </c>
      <c r="MQ27" s="5">
        <v>3.8972889999999998</v>
      </c>
      <c r="MR27" s="5">
        <v>3.8972889999999998</v>
      </c>
      <c r="MS27" s="5">
        <v>3.8972880000000001</v>
      </c>
      <c r="MT27" s="5">
        <v>3.8972880000000001</v>
      </c>
      <c r="MU27" s="2" t="s">
        <v>653</v>
      </c>
      <c r="MV27" s="2" t="s">
        <v>334</v>
      </c>
      <c r="MW27" s="2" t="s">
        <v>332</v>
      </c>
      <c r="MX27" s="2" t="s">
        <v>332</v>
      </c>
      <c r="MY27" s="2" t="s">
        <v>332</v>
      </c>
      <c r="MZ27" s="2" t="s">
        <v>332</v>
      </c>
      <c r="NA27" s="2" t="s">
        <v>332</v>
      </c>
      <c r="NB27" s="2" t="s">
        <v>653</v>
      </c>
      <c r="NC27" s="2" t="s">
        <v>332</v>
      </c>
      <c r="ND27" s="2" t="s">
        <v>337</v>
      </c>
      <c r="NE27" s="2" t="s">
        <v>654</v>
      </c>
      <c r="NF27" s="4" t="s">
        <v>970</v>
      </c>
    </row>
    <row r="28" spans="1:370" x14ac:dyDescent="0.35">
      <c r="A28" s="2" t="s">
        <v>330</v>
      </c>
      <c r="B28" s="2" t="s">
        <v>475</v>
      </c>
      <c r="C28" s="4" t="s">
        <v>969</v>
      </c>
      <c r="D28" s="2" t="s">
        <v>345</v>
      </c>
      <c r="E28" s="2" t="s">
        <v>346</v>
      </c>
      <c r="F28" s="2" t="s">
        <v>333</v>
      </c>
      <c r="G28" s="5">
        <v>1E-3</v>
      </c>
      <c r="H28" s="5">
        <v>1E-3</v>
      </c>
      <c r="I28" s="5">
        <v>1E-3</v>
      </c>
      <c r="J28" s="5">
        <v>1E-3</v>
      </c>
      <c r="K28" s="5">
        <v>1E-3</v>
      </c>
      <c r="L28" s="5">
        <v>1E-3</v>
      </c>
      <c r="M28" s="5">
        <v>1E-3</v>
      </c>
      <c r="N28" s="5">
        <v>1E-3</v>
      </c>
      <c r="O28" s="5">
        <v>1E-3</v>
      </c>
      <c r="P28" s="5">
        <v>1E-3</v>
      </c>
      <c r="Q28" s="5">
        <v>1E-3</v>
      </c>
      <c r="R28" s="5">
        <v>1E-3</v>
      </c>
      <c r="S28" s="5">
        <v>1E-3</v>
      </c>
      <c r="T28" s="5">
        <v>1E-3</v>
      </c>
      <c r="U28" s="5">
        <v>1E-3</v>
      </c>
      <c r="V28" s="5">
        <v>1E-3</v>
      </c>
      <c r="W28" s="5">
        <v>1E-3</v>
      </c>
      <c r="X28" s="5">
        <v>1E-3</v>
      </c>
      <c r="Y28" s="5">
        <v>1E-3</v>
      </c>
      <c r="Z28" s="5">
        <v>1E-3</v>
      </c>
      <c r="AA28" s="5">
        <v>1E-3</v>
      </c>
      <c r="AB28" s="5">
        <v>1E-3</v>
      </c>
      <c r="AC28" s="5">
        <v>1E-3</v>
      </c>
      <c r="AD28" s="5">
        <v>1E-3</v>
      </c>
      <c r="AE28" s="5">
        <v>1E-3</v>
      </c>
      <c r="AF28" s="5">
        <v>1E-3</v>
      </c>
      <c r="AG28" s="5">
        <v>1E-3</v>
      </c>
      <c r="AH28" s="5">
        <v>1E-3</v>
      </c>
      <c r="AI28" s="5">
        <v>1E-3</v>
      </c>
      <c r="AJ28" s="5">
        <v>1E-3</v>
      </c>
      <c r="AK28" s="5">
        <v>1E-3</v>
      </c>
      <c r="AL28" s="5">
        <v>1E-3</v>
      </c>
      <c r="AM28" s="5">
        <v>1E-3</v>
      </c>
      <c r="AN28" s="5">
        <v>1E-3</v>
      </c>
      <c r="AO28" s="5">
        <v>1E-3</v>
      </c>
      <c r="AP28" s="5">
        <v>1E-3</v>
      </c>
      <c r="AQ28" s="5">
        <v>1E-3</v>
      </c>
      <c r="AR28" s="5">
        <v>1E-3</v>
      </c>
      <c r="AS28" s="5">
        <v>1E-3</v>
      </c>
      <c r="AT28" s="5">
        <v>1E-3</v>
      </c>
      <c r="AU28" s="5">
        <v>1E-3</v>
      </c>
      <c r="AV28" s="5">
        <v>1E-3</v>
      </c>
      <c r="AW28" s="5">
        <v>1E-3</v>
      </c>
      <c r="AX28" s="5">
        <v>1E-3</v>
      </c>
      <c r="AY28" s="5">
        <v>1E-3</v>
      </c>
      <c r="AZ28" s="5">
        <v>1E-3</v>
      </c>
      <c r="BA28" s="5">
        <v>1E-3</v>
      </c>
      <c r="BB28" s="5">
        <v>1E-3</v>
      </c>
      <c r="BC28" s="5">
        <v>1E-3</v>
      </c>
      <c r="BD28" s="5">
        <v>1E-3</v>
      </c>
      <c r="BE28" s="5">
        <v>1E-3</v>
      </c>
      <c r="BF28" s="5">
        <v>1E-3</v>
      </c>
      <c r="BG28" s="5">
        <v>1E-3</v>
      </c>
      <c r="BH28" s="5">
        <v>1E-3</v>
      </c>
      <c r="BI28" s="5">
        <v>1E-3</v>
      </c>
      <c r="BJ28" s="5">
        <v>1E-3</v>
      </c>
      <c r="BK28" s="5">
        <v>6357</v>
      </c>
      <c r="BL28" s="5">
        <v>6287</v>
      </c>
      <c r="BM28" s="5">
        <v>6587</v>
      </c>
      <c r="BN28" s="5">
        <v>7170</v>
      </c>
      <c r="BO28" s="5">
        <v>6637</v>
      </c>
      <c r="BP28" s="5">
        <v>6806</v>
      </c>
      <c r="BQ28" s="5">
        <v>7710</v>
      </c>
      <c r="BR28" s="5">
        <v>8784</v>
      </c>
      <c r="BS28" s="5">
        <v>9692</v>
      </c>
      <c r="BT28" s="5">
        <v>10649</v>
      </c>
      <c r="BU28" s="5">
        <v>10881</v>
      </c>
      <c r="BV28" s="5">
        <v>11595</v>
      </c>
      <c r="BW28" s="5">
        <v>12502</v>
      </c>
      <c r="BX28" s="5">
        <v>13402</v>
      </c>
      <c r="BY28" s="5">
        <v>13746</v>
      </c>
      <c r="BZ28" s="5">
        <v>13298</v>
      </c>
      <c r="CA28" s="5">
        <v>13298</v>
      </c>
      <c r="CB28" s="5">
        <v>12592</v>
      </c>
      <c r="CC28" s="5">
        <v>11972</v>
      </c>
      <c r="CD28" s="5">
        <v>11596</v>
      </c>
      <c r="CE28" s="5">
        <v>12466</v>
      </c>
      <c r="CF28" s="5">
        <v>11383</v>
      </c>
      <c r="CG28" s="5">
        <v>11075</v>
      </c>
      <c r="CH28" s="5">
        <v>10240</v>
      </c>
      <c r="CI28" s="5">
        <v>9225</v>
      </c>
      <c r="CJ28" s="5">
        <v>8905</v>
      </c>
      <c r="CK28" s="5">
        <v>8860</v>
      </c>
      <c r="CL28" s="5">
        <v>8936</v>
      </c>
      <c r="CM28" s="5">
        <v>8891</v>
      </c>
      <c r="CN28" s="5">
        <v>9343</v>
      </c>
      <c r="CO28" s="5">
        <v>9086</v>
      </c>
      <c r="CP28" s="5">
        <v>9357</v>
      </c>
      <c r="CQ28" s="5">
        <v>9868</v>
      </c>
      <c r="CR28" s="5">
        <v>10163</v>
      </c>
      <c r="CS28" s="5">
        <v>10060</v>
      </c>
      <c r="CT28" s="5">
        <v>9867</v>
      </c>
      <c r="CU28" s="5">
        <v>9831</v>
      </c>
      <c r="CV28" s="5">
        <v>9604</v>
      </c>
      <c r="CW28" s="5">
        <v>9382</v>
      </c>
      <c r="CX28" s="5">
        <v>9346</v>
      </c>
      <c r="CY28" s="5">
        <v>9701</v>
      </c>
      <c r="CZ28" s="5">
        <v>9854</v>
      </c>
      <c r="DA28" s="5">
        <v>10600</v>
      </c>
      <c r="DB28" s="5">
        <v>11308</v>
      </c>
      <c r="DC28" s="5">
        <v>10912</v>
      </c>
      <c r="DD28" s="5">
        <v>11401</v>
      </c>
      <c r="DE28" s="5">
        <v>12066</v>
      </c>
      <c r="DF28" s="5">
        <v>11966</v>
      </c>
      <c r="DG28" s="5">
        <v>11508</v>
      </c>
      <c r="DH28" s="5">
        <v>11374</v>
      </c>
      <c r="DI28" s="5">
        <v>10963</v>
      </c>
      <c r="DJ28" s="5">
        <v>11851</v>
      </c>
      <c r="DK28" s="5">
        <v>12576</v>
      </c>
      <c r="DL28" s="5">
        <v>13036</v>
      </c>
      <c r="DM28" s="5">
        <v>13014</v>
      </c>
      <c r="DN28" s="5">
        <v>13200</v>
      </c>
      <c r="DO28" s="5">
        <v>13292</v>
      </c>
      <c r="DP28" s="5">
        <v>13032</v>
      </c>
      <c r="DQ28" s="5">
        <v>12681</v>
      </c>
      <c r="DR28" s="5">
        <v>12358</v>
      </c>
      <c r="DS28" s="5">
        <v>12166</v>
      </c>
      <c r="DT28" s="5">
        <v>12278</v>
      </c>
      <c r="DU28" s="5">
        <v>12463</v>
      </c>
      <c r="DV28" s="5">
        <v>12837</v>
      </c>
      <c r="DW28" s="5">
        <v>12803</v>
      </c>
      <c r="DX28" s="5">
        <v>12837</v>
      </c>
      <c r="DY28" s="5">
        <v>12786</v>
      </c>
      <c r="DZ28" s="5">
        <v>13144</v>
      </c>
      <c r="EA28" s="5">
        <v>14142</v>
      </c>
      <c r="EB28" s="5">
        <v>15019</v>
      </c>
      <c r="EC28" s="5">
        <v>16209</v>
      </c>
      <c r="ED28" s="5">
        <v>17013</v>
      </c>
      <c r="EE28" s="5">
        <v>17757</v>
      </c>
      <c r="EF28" s="5">
        <v>18326</v>
      </c>
      <c r="EG28" s="5">
        <v>18490</v>
      </c>
      <c r="EH28" s="5">
        <v>18710</v>
      </c>
      <c r="EI28" s="5">
        <v>19010</v>
      </c>
      <c r="EJ28" s="5">
        <v>19457</v>
      </c>
      <c r="EK28" s="5">
        <v>20199</v>
      </c>
      <c r="EL28" s="5">
        <v>21189</v>
      </c>
      <c r="EM28" s="5">
        <v>22405</v>
      </c>
      <c r="EN28" s="5">
        <v>23235</v>
      </c>
      <c r="EO28" s="5">
        <v>24167</v>
      </c>
      <c r="EP28" s="5">
        <v>24599</v>
      </c>
      <c r="EQ28" s="5">
        <v>24853</v>
      </c>
      <c r="ER28" s="5">
        <v>24469</v>
      </c>
      <c r="ES28" s="5">
        <v>24892</v>
      </c>
      <c r="ET28" s="5">
        <v>24063</v>
      </c>
      <c r="EU28" s="5">
        <v>19293</v>
      </c>
      <c r="EV28" s="5">
        <v>17688</v>
      </c>
      <c r="EW28" s="5">
        <v>17528</v>
      </c>
      <c r="EX28" s="5">
        <v>17230</v>
      </c>
      <c r="EY28" s="5">
        <v>16457</v>
      </c>
      <c r="EZ28" s="5">
        <v>16329</v>
      </c>
      <c r="FA28" s="5">
        <v>16005</v>
      </c>
      <c r="FB28" s="5">
        <v>15827</v>
      </c>
      <c r="FC28" s="5">
        <v>15816</v>
      </c>
      <c r="FD28" s="5">
        <v>15576</v>
      </c>
      <c r="FE28" s="5">
        <v>15289</v>
      </c>
      <c r="FF28" s="5">
        <v>15311</v>
      </c>
      <c r="FG28" s="5">
        <v>15463</v>
      </c>
      <c r="FH28" s="5">
        <v>15351</v>
      </c>
      <c r="FI28" s="5">
        <v>15308</v>
      </c>
      <c r="FJ28" s="5">
        <v>15384</v>
      </c>
      <c r="FK28" s="5">
        <v>15257</v>
      </c>
      <c r="FL28" s="5">
        <v>15377</v>
      </c>
      <c r="FM28" s="5">
        <v>15294</v>
      </c>
      <c r="FN28" s="5">
        <v>15190</v>
      </c>
      <c r="FO28" s="5">
        <v>15119</v>
      </c>
      <c r="FP28" s="5">
        <v>14992</v>
      </c>
      <c r="FQ28" s="5">
        <v>14958</v>
      </c>
      <c r="FR28" s="5">
        <v>14774</v>
      </c>
      <c r="FS28" s="5">
        <v>14468</v>
      </c>
      <c r="FT28" s="5">
        <v>14432</v>
      </c>
      <c r="FU28" s="5">
        <v>14350</v>
      </c>
      <c r="FV28" s="5">
        <v>14363</v>
      </c>
      <c r="FW28" s="5">
        <v>14564</v>
      </c>
      <c r="FX28" s="5">
        <v>14435</v>
      </c>
      <c r="FY28" s="5">
        <v>14389</v>
      </c>
      <c r="FZ28" s="5">
        <v>14141</v>
      </c>
      <c r="GA28" s="5">
        <v>13900</v>
      </c>
      <c r="GB28" s="5">
        <v>14045</v>
      </c>
      <c r="GC28" s="5">
        <v>13887</v>
      </c>
      <c r="GD28" s="5">
        <v>13832</v>
      </c>
      <c r="GE28" s="5">
        <v>14042</v>
      </c>
      <c r="GF28" s="5">
        <v>14070</v>
      </c>
      <c r="GG28" s="5">
        <v>14173</v>
      </c>
      <c r="GH28" s="5">
        <v>14376</v>
      </c>
      <c r="GI28" s="5">
        <v>14287</v>
      </c>
      <c r="GJ28" s="5">
        <v>14229</v>
      </c>
      <c r="GK28" s="5">
        <v>14327</v>
      </c>
      <c r="GL28" s="5">
        <v>14388</v>
      </c>
      <c r="GM28" s="5">
        <v>14469</v>
      </c>
      <c r="GN28" s="5">
        <v>13345</v>
      </c>
      <c r="GO28" s="5">
        <v>13269</v>
      </c>
      <c r="GP28" s="5">
        <v>13344</v>
      </c>
      <c r="GQ28" s="5">
        <v>13138</v>
      </c>
      <c r="GR28" s="5">
        <v>13029</v>
      </c>
      <c r="GS28" s="5">
        <v>13066</v>
      </c>
      <c r="GT28" s="5">
        <v>13013</v>
      </c>
      <c r="GU28" s="5">
        <v>13221</v>
      </c>
      <c r="GV28" s="5">
        <v>13918</v>
      </c>
      <c r="GW28" s="5">
        <v>14468</v>
      </c>
      <c r="GX28" s="5">
        <v>15462</v>
      </c>
      <c r="GY28" s="5">
        <v>16817</v>
      </c>
      <c r="GZ28" s="5">
        <v>18319</v>
      </c>
      <c r="HA28" s="5">
        <v>19688</v>
      </c>
      <c r="HB28" s="5">
        <v>20773</v>
      </c>
      <c r="HC28" s="5">
        <v>21646</v>
      </c>
      <c r="HD28" s="5">
        <v>22208</v>
      </c>
      <c r="HE28" s="5">
        <v>22912</v>
      </c>
      <c r="HF28" s="6">
        <v>22989.27</v>
      </c>
      <c r="HG28" s="6">
        <v>23459.9</v>
      </c>
      <c r="HH28" s="6">
        <v>23838.68</v>
      </c>
      <c r="HI28" s="6">
        <v>24049.63</v>
      </c>
      <c r="HJ28" s="6">
        <v>24341.25</v>
      </c>
      <c r="HK28" s="6">
        <v>24726.31</v>
      </c>
      <c r="HL28" s="6">
        <v>25075.34</v>
      </c>
      <c r="HM28" s="6">
        <v>25585.05</v>
      </c>
      <c r="HN28" s="6">
        <v>26071.38</v>
      </c>
      <c r="HO28" s="6">
        <v>26513.439999999999</v>
      </c>
      <c r="HP28" s="6">
        <v>26815.78</v>
      </c>
      <c r="HQ28" s="6">
        <v>27004.959999999999</v>
      </c>
      <c r="HR28" s="6">
        <v>26947.55</v>
      </c>
      <c r="HS28" s="6">
        <v>27089.61</v>
      </c>
      <c r="HT28" s="6">
        <v>27294.35</v>
      </c>
      <c r="HU28" s="6">
        <v>27385.22</v>
      </c>
      <c r="HV28" s="6">
        <v>27577.46</v>
      </c>
      <c r="HW28" s="6">
        <v>27851.040000000001</v>
      </c>
      <c r="HX28" s="6">
        <v>28130.73</v>
      </c>
      <c r="HY28" s="6">
        <v>28480.48</v>
      </c>
      <c r="HZ28" s="6">
        <v>28868.66</v>
      </c>
      <c r="IA28" s="6">
        <v>29267.43</v>
      </c>
      <c r="IB28" s="6">
        <v>29678.43</v>
      </c>
      <c r="IC28" s="6">
        <v>30101.759999999998</v>
      </c>
      <c r="ID28" s="6">
        <v>30536.59</v>
      </c>
      <c r="IE28" s="6">
        <v>30838.639999999999</v>
      </c>
      <c r="IF28" s="6">
        <v>31148.89</v>
      </c>
      <c r="IG28" s="6">
        <v>31464.55</v>
      </c>
      <c r="IH28" s="6">
        <v>31788.11</v>
      </c>
      <c r="II28" s="6">
        <v>32131.86</v>
      </c>
      <c r="IJ28" s="6">
        <v>32487.14</v>
      </c>
      <c r="IK28" s="6">
        <v>32842.14</v>
      </c>
      <c r="IL28" s="6">
        <v>33196.199999999997</v>
      </c>
      <c r="IM28" s="6">
        <v>33549.86</v>
      </c>
      <c r="IN28" s="6">
        <v>33902.85</v>
      </c>
      <c r="IO28" s="6">
        <v>34255.03</v>
      </c>
      <c r="IP28" s="6">
        <v>34605.980000000003</v>
      </c>
      <c r="IQ28" s="6">
        <v>34956.46</v>
      </c>
      <c r="IR28" s="6">
        <v>35306.339999999997</v>
      </c>
      <c r="IS28" s="6">
        <v>35655.53</v>
      </c>
      <c r="IT28" s="6">
        <v>36003.550000000003</v>
      </c>
      <c r="IU28" s="6">
        <v>36343.47</v>
      </c>
      <c r="IV28" s="6">
        <v>36676.18</v>
      </c>
      <c r="IW28" s="6">
        <v>37002.6</v>
      </c>
      <c r="IX28" s="6">
        <v>37323.24</v>
      </c>
      <c r="IY28" s="6">
        <v>37638.800000000003</v>
      </c>
      <c r="IZ28" s="6">
        <v>37949.81</v>
      </c>
      <c r="JA28" s="6">
        <v>38256.879999999997</v>
      </c>
      <c r="JB28" s="6">
        <v>38560.39</v>
      </c>
      <c r="JC28" s="6">
        <v>38860.79</v>
      </c>
      <c r="JD28" s="6">
        <v>39158.43</v>
      </c>
      <c r="JE28" s="6">
        <v>39453.65</v>
      </c>
      <c r="JF28" s="6">
        <v>39746.74</v>
      </c>
      <c r="JG28" s="6">
        <v>40037.980000000003</v>
      </c>
      <c r="JH28" s="6">
        <v>40327.65</v>
      </c>
      <c r="JI28" s="6">
        <v>40616.050000000003</v>
      </c>
      <c r="JJ28" s="6">
        <v>40903.4</v>
      </c>
      <c r="JK28" s="6">
        <v>41189.949999999997</v>
      </c>
      <c r="JL28" s="6">
        <v>41475.82</v>
      </c>
      <c r="JM28" s="6">
        <v>41761.22</v>
      </c>
      <c r="JN28" s="6">
        <v>42046.34</v>
      </c>
      <c r="JO28" s="6">
        <v>42331.27</v>
      </c>
      <c r="JP28" s="6">
        <v>42616.18</v>
      </c>
      <c r="JQ28" s="6">
        <v>42901.19</v>
      </c>
      <c r="JR28" s="6">
        <v>43186.41</v>
      </c>
      <c r="JS28" s="6">
        <v>43471.97</v>
      </c>
      <c r="JT28" s="6">
        <v>43757.95</v>
      </c>
      <c r="JU28" s="6">
        <v>44044.31</v>
      </c>
      <c r="JV28" s="6">
        <v>44331.14</v>
      </c>
      <c r="JW28" s="6">
        <v>44618.52</v>
      </c>
      <c r="JX28" s="6">
        <v>44906.5</v>
      </c>
      <c r="JY28" s="6">
        <v>45195.21</v>
      </c>
      <c r="JZ28" s="6">
        <v>45484.68</v>
      </c>
      <c r="KA28" s="6">
        <v>45775</v>
      </c>
      <c r="KB28" s="6">
        <v>46066.22</v>
      </c>
      <c r="KC28" s="6">
        <v>46358.39</v>
      </c>
      <c r="KD28" s="6">
        <v>46651.6</v>
      </c>
      <c r="KE28" s="6">
        <v>46945.89</v>
      </c>
      <c r="KF28" s="6">
        <v>47241.34</v>
      </c>
      <c r="KG28" s="6">
        <v>47537.96</v>
      </c>
      <c r="KH28" s="6">
        <v>47835.8</v>
      </c>
      <c r="KI28" s="6">
        <v>48134.92</v>
      </c>
      <c r="KJ28" s="6">
        <v>48435.38</v>
      </c>
      <c r="KK28" s="6">
        <v>48737.2</v>
      </c>
      <c r="KL28" s="6">
        <v>49040.43</v>
      </c>
      <c r="KM28" s="6">
        <v>49345.11</v>
      </c>
      <c r="KN28" s="6">
        <v>49651.27</v>
      </c>
      <c r="KO28" s="6">
        <v>49958.96</v>
      </c>
      <c r="KP28" s="6">
        <v>50268.21</v>
      </c>
      <c r="KQ28" s="6">
        <v>50579.08</v>
      </c>
      <c r="KR28" s="6">
        <v>50891.56</v>
      </c>
      <c r="KS28" s="6">
        <v>51205.72</v>
      </c>
      <c r="KT28" s="6">
        <v>51521.55</v>
      </c>
      <c r="KU28" s="6">
        <v>51839.13</v>
      </c>
      <c r="KV28" s="6">
        <v>52158.48</v>
      </c>
      <c r="KW28" s="6">
        <v>52479.63</v>
      </c>
      <c r="KX28" s="6">
        <v>52802.57</v>
      </c>
      <c r="KY28" s="6">
        <v>53127.38</v>
      </c>
      <c r="KZ28" s="6">
        <v>53454.09</v>
      </c>
      <c r="LA28" s="6">
        <v>53782.7</v>
      </c>
      <c r="LB28" s="6">
        <v>54113.25</v>
      </c>
      <c r="LC28" s="6">
        <v>54445.78</v>
      </c>
      <c r="LD28" s="6">
        <v>54780.29</v>
      </c>
      <c r="LE28" s="6">
        <v>55116.88</v>
      </c>
      <c r="LF28" s="6">
        <v>55455.59</v>
      </c>
      <c r="LG28" s="6">
        <v>55796.41</v>
      </c>
      <c r="LH28" s="6">
        <v>56139.360000000001</v>
      </c>
      <c r="LI28" s="6">
        <v>56484.13</v>
      </c>
      <c r="LJ28" s="6">
        <v>56830.68</v>
      </c>
      <c r="LK28" s="6">
        <v>57178.98</v>
      </c>
      <c r="LL28" s="6">
        <v>57529.07</v>
      </c>
      <c r="LM28" s="6">
        <v>57880.93</v>
      </c>
      <c r="LN28" s="6">
        <v>58234.57</v>
      </c>
      <c r="LO28" s="6">
        <v>58589.93</v>
      </c>
      <c r="LP28" s="6">
        <v>58947.05</v>
      </c>
      <c r="LQ28" s="6">
        <v>59305.919999999998</v>
      </c>
      <c r="LR28" s="6">
        <v>59666.55</v>
      </c>
      <c r="LS28" s="6">
        <v>60029.03</v>
      </c>
      <c r="LT28" s="6">
        <v>60393.31</v>
      </c>
      <c r="LU28" s="6">
        <v>60759.49</v>
      </c>
      <c r="LV28" s="6">
        <v>61127.519999999997</v>
      </c>
      <c r="LW28" s="6">
        <v>61497.43</v>
      </c>
      <c r="LX28" s="6">
        <v>61869.23</v>
      </c>
      <c r="LY28" s="6">
        <v>62242.95</v>
      </c>
      <c r="LZ28" s="6">
        <v>62618.57</v>
      </c>
      <c r="MA28" s="6">
        <v>62996.11</v>
      </c>
      <c r="MB28" s="6">
        <v>63375.6</v>
      </c>
      <c r="MC28" s="6">
        <v>63757.07</v>
      </c>
      <c r="MD28" s="6">
        <v>64140.5</v>
      </c>
      <c r="ME28" s="6">
        <v>64525.93</v>
      </c>
      <c r="MF28" s="6">
        <v>64913.41</v>
      </c>
      <c r="MG28" s="6">
        <v>65302.98</v>
      </c>
      <c r="MH28" s="6">
        <v>65694.63</v>
      </c>
      <c r="MI28" s="6">
        <v>66088.45</v>
      </c>
      <c r="MJ28" s="6">
        <v>66484.479999999996</v>
      </c>
      <c r="MK28" s="6">
        <v>66882.77</v>
      </c>
      <c r="ML28" s="6">
        <v>67283.320000000007</v>
      </c>
      <c r="MM28" s="6">
        <v>67686.13</v>
      </c>
      <c r="MN28" s="6">
        <v>68091.259999999995</v>
      </c>
      <c r="MO28" s="6">
        <v>68498.7</v>
      </c>
      <c r="MP28" s="6">
        <v>68908.479999999996</v>
      </c>
      <c r="MQ28" s="6">
        <v>69320.73</v>
      </c>
      <c r="MR28" s="6">
        <v>69735.44</v>
      </c>
      <c r="MS28" s="6">
        <v>70152.62</v>
      </c>
      <c r="MT28" s="6">
        <v>70572.34</v>
      </c>
      <c r="MU28" s="4" t="s">
        <v>476</v>
      </c>
      <c r="MV28" s="2" t="s">
        <v>347</v>
      </c>
      <c r="MW28" s="2" t="s">
        <v>332</v>
      </c>
      <c r="MX28" s="2" t="s">
        <v>332</v>
      </c>
      <c r="MY28" s="2" t="s">
        <v>469</v>
      </c>
      <c r="MZ28" s="2" t="s">
        <v>955</v>
      </c>
      <c r="NA28" s="2" t="s">
        <v>332</v>
      </c>
      <c r="NB28" s="4" t="s">
        <v>477</v>
      </c>
      <c r="NC28" s="2" t="s">
        <v>478</v>
      </c>
      <c r="ND28" s="2" t="s">
        <v>337</v>
      </c>
      <c r="NE28" s="2" t="s">
        <v>479</v>
      </c>
      <c r="NF28" s="4" t="s">
        <v>970</v>
      </c>
    </row>
    <row r="29" spans="1:370" x14ac:dyDescent="0.35">
      <c r="A29" s="2" t="s">
        <v>330</v>
      </c>
      <c r="B29" s="2" t="s">
        <v>365</v>
      </c>
      <c r="C29" s="4" t="s">
        <v>969</v>
      </c>
      <c r="D29" s="2" t="s">
        <v>345</v>
      </c>
      <c r="E29" s="2" t="s">
        <v>346</v>
      </c>
      <c r="F29" s="2" t="s">
        <v>333</v>
      </c>
      <c r="G29" s="5">
        <v>20046</v>
      </c>
      <c r="H29" s="5">
        <v>19874</v>
      </c>
      <c r="I29" s="5">
        <v>20558</v>
      </c>
      <c r="J29" s="5">
        <v>21315</v>
      </c>
      <c r="K29" s="5">
        <v>21132</v>
      </c>
      <c r="L29" s="5">
        <v>22651</v>
      </c>
      <c r="M29" s="5">
        <v>23896</v>
      </c>
      <c r="N29" s="5">
        <v>24994</v>
      </c>
      <c r="O29" s="5">
        <v>26814</v>
      </c>
      <c r="P29" s="5">
        <v>28129</v>
      </c>
      <c r="Q29" s="5">
        <v>29260</v>
      </c>
      <c r="R29" s="5">
        <v>30890</v>
      </c>
      <c r="S29" s="5">
        <v>32449</v>
      </c>
      <c r="T29" s="5">
        <v>33322</v>
      </c>
      <c r="U29" s="5">
        <v>34550</v>
      </c>
      <c r="V29" s="5">
        <v>36678</v>
      </c>
      <c r="W29" s="5">
        <v>38038</v>
      </c>
      <c r="X29" s="5">
        <v>39244</v>
      </c>
      <c r="Y29" s="5">
        <v>40339</v>
      </c>
      <c r="Z29" s="5">
        <v>42165</v>
      </c>
      <c r="AA29" s="5">
        <v>44140</v>
      </c>
      <c r="AB29" s="5">
        <v>45905</v>
      </c>
      <c r="AC29" s="5">
        <v>47207</v>
      </c>
      <c r="AD29" s="5">
        <v>48906</v>
      </c>
      <c r="AE29" s="5">
        <v>50459</v>
      </c>
      <c r="AF29" s="5">
        <v>53966</v>
      </c>
      <c r="AG29" s="5">
        <v>56767</v>
      </c>
      <c r="AH29" s="5">
        <v>59789</v>
      </c>
      <c r="AI29" s="5">
        <v>62107</v>
      </c>
      <c r="AJ29" s="5">
        <v>63704</v>
      </c>
      <c r="AK29" s="5">
        <v>66021</v>
      </c>
      <c r="AL29" s="5">
        <v>68138</v>
      </c>
      <c r="AM29" s="5">
        <v>69940</v>
      </c>
      <c r="AN29" s="5">
        <v>71334</v>
      </c>
      <c r="AO29" s="5">
        <v>73310</v>
      </c>
      <c r="AP29" s="5">
        <v>75596</v>
      </c>
      <c r="AQ29" s="5">
        <v>77468</v>
      </c>
      <c r="AR29" s="5">
        <v>78993</v>
      </c>
      <c r="AS29" s="5">
        <v>80430</v>
      </c>
      <c r="AT29" s="5">
        <v>82667</v>
      </c>
      <c r="AU29" s="5">
        <v>85727</v>
      </c>
      <c r="AV29" s="5">
        <v>86288</v>
      </c>
      <c r="AW29" s="5">
        <v>88637</v>
      </c>
      <c r="AX29" s="5">
        <v>90695</v>
      </c>
      <c r="AY29" s="5">
        <v>91663</v>
      </c>
      <c r="AZ29" s="5">
        <v>93433</v>
      </c>
      <c r="BA29" s="5">
        <v>94862</v>
      </c>
      <c r="BB29" s="5">
        <v>97962</v>
      </c>
      <c r="BC29" s="5">
        <v>99412</v>
      </c>
      <c r="BD29" s="5">
        <v>103208</v>
      </c>
      <c r="BE29" s="5">
        <v>105169</v>
      </c>
      <c r="BF29" s="5">
        <v>106841</v>
      </c>
      <c r="BG29" s="5">
        <v>108753</v>
      </c>
      <c r="BH29" s="5">
        <v>110079</v>
      </c>
      <c r="BI29" s="5">
        <v>111989</v>
      </c>
      <c r="BJ29" s="5">
        <v>115779</v>
      </c>
      <c r="BK29" s="5">
        <v>118136</v>
      </c>
      <c r="BL29" s="5">
        <v>121739</v>
      </c>
      <c r="BM29" s="5">
        <v>127119</v>
      </c>
      <c r="BN29" s="5">
        <v>129815</v>
      </c>
      <c r="BO29" s="5">
        <v>133283</v>
      </c>
      <c r="BP29" s="5">
        <v>136630</v>
      </c>
      <c r="BQ29" s="5">
        <v>140801</v>
      </c>
      <c r="BR29" s="5">
        <v>144969</v>
      </c>
      <c r="BS29" s="5">
        <v>148623</v>
      </c>
      <c r="BT29" s="5">
        <v>151262</v>
      </c>
      <c r="BU29" s="5">
        <v>155370</v>
      </c>
      <c r="BV29" s="5">
        <v>159376</v>
      </c>
      <c r="BW29" s="5">
        <v>163056</v>
      </c>
      <c r="BX29" s="5">
        <v>166719</v>
      </c>
      <c r="BY29" s="5">
        <v>170068</v>
      </c>
      <c r="BZ29" s="5">
        <v>170954</v>
      </c>
      <c r="CA29" s="5">
        <v>173192</v>
      </c>
      <c r="CB29" s="5">
        <v>175822</v>
      </c>
      <c r="CC29" s="5">
        <v>177280</v>
      </c>
      <c r="CD29" s="5">
        <v>179590</v>
      </c>
      <c r="CE29" s="5">
        <v>181438</v>
      </c>
      <c r="CF29" s="5">
        <v>181889</v>
      </c>
      <c r="CG29" s="5">
        <v>182558</v>
      </c>
      <c r="CH29" s="5">
        <v>184989</v>
      </c>
      <c r="CI29" s="5">
        <v>189580</v>
      </c>
      <c r="CJ29" s="5">
        <v>189802</v>
      </c>
      <c r="CK29" s="5">
        <v>193552</v>
      </c>
      <c r="CL29" s="5">
        <v>196921</v>
      </c>
      <c r="CM29" s="5">
        <v>199796</v>
      </c>
      <c r="CN29" s="5">
        <v>200691</v>
      </c>
      <c r="CO29" s="5">
        <v>203292</v>
      </c>
      <c r="CP29" s="5">
        <v>207015</v>
      </c>
      <c r="CQ29" s="5">
        <v>208657</v>
      </c>
      <c r="CR29" s="5">
        <v>210748</v>
      </c>
      <c r="CS29" s="5">
        <v>214616</v>
      </c>
      <c r="CT29" s="5">
        <v>217824</v>
      </c>
      <c r="CU29" s="5">
        <v>221433</v>
      </c>
      <c r="CV29" s="5">
        <v>226187</v>
      </c>
      <c r="CW29" s="5">
        <v>229912</v>
      </c>
      <c r="CX29" s="5">
        <v>232461</v>
      </c>
      <c r="CY29" s="5">
        <v>232749</v>
      </c>
      <c r="CZ29" s="5">
        <v>235998</v>
      </c>
      <c r="DA29" s="5">
        <v>243388</v>
      </c>
      <c r="DB29" s="5">
        <v>241270</v>
      </c>
      <c r="DC29" s="5">
        <v>245958</v>
      </c>
      <c r="DD29" s="5">
        <v>248081</v>
      </c>
      <c r="DE29" s="5">
        <v>250560</v>
      </c>
      <c r="DF29" s="5">
        <v>253902</v>
      </c>
      <c r="DG29" s="5">
        <v>255903</v>
      </c>
      <c r="DH29" s="5">
        <v>258404</v>
      </c>
      <c r="DI29" s="5">
        <v>261604</v>
      </c>
      <c r="DJ29" s="5">
        <v>267337</v>
      </c>
      <c r="DK29" s="5">
        <v>272305</v>
      </c>
      <c r="DL29" s="5">
        <v>273916</v>
      </c>
      <c r="DM29" s="5">
        <v>276174</v>
      </c>
      <c r="DN29" s="5">
        <v>278357</v>
      </c>
      <c r="DO29" s="5">
        <v>282889</v>
      </c>
      <c r="DP29" s="5">
        <v>286728</v>
      </c>
      <c r="DQ29" s="5">
        <v>288166</v>
      </c>
      <c r="DR29" s="5">
        <v>288352</v>
      </c>
      <c r="DS29" s="5">
        <v>292486</v>
      </c>
      <c r="DT29" s="5">
        <v>295516</v>
      </c>
      <c r="DU29" s="5">
        <v>299230</v>
      </c>
      <c r="DV29" s="5">
        <v>304207</v>
      </c>
      <c r="DW29" s="5">
        <v>307485</v>
      </c>
      <c r="DX29" s="5">
        <v>312948</v>
      </c>
      <c r="DY29" s="5">
        <v>317463</v>
      </c>
      <c r="DZ29" s="5">
        <v>320438</v>
      </c>
      <c r="EA29" s="5">
        <v>322778</v>
      </c>
      <c r="EB29" s="5">
        <v>329732</v>
      </c>
      <c r="EC29" s="5">
        <v>331592</v>
      </c>
      <c r="ED29" s="5">
        <v>338535</v>
      </c>
      <c r="EE29" s="5">
        <v>341254</v>
      </c>
      <c r="EF29" s="5">
        <v>348491</v>
      </c>
      <c r="EG29" s="5">
        <v>352001</v>
      </c>
      <c r="EH29" s="5">
        <v>357003</v>
      </c>
      <c r="EI29" s="5">
        <v>361213</v>
      </c>
      <c r="EJ29" s="5">
        <v>367042</v>
      </c>
      <c r="EK29" s="5">
        <v>370883</v>
      </c>
      <c r="EL29" s="5">
        <v>372900</v>
      </c>
      <c r="EM29" s="5">
        <v>376958</v>
      </c>
      <c r="EN29" s="5">
        <v>386144</v>
      </c>
      <c r="EO29" s="5">
        <v>389291</v>
      </c>
      <c r="EP29" s="5">
        <v>392244</v>
      </c>
      <c r="EQ29" s="5">
        <v>397800</v>
      </c>
      <c r="ER29" s="5">
        <v>400685</v>
      </c>
      <c r="ES29" s="5">
        <v>399994</v>
      </c>
      <c r="ET29" s="5">
        <v>395121</v>
      </c>
      <c r="EU29" s="5">
        <v>386874</v>
      </c>
      <c r="EV29" s="5">
        <v>386553</v>
      </c>
      <c r="EW29" s="5">
        <v>388596</v>
      </c>
      <c r="EX29" s="5">
        <v>386779</v>
      </c>
      <c r="EY29" s="5">
        <v>396176</v>
      </c>
      <c r="EZ29" s="5">
        <v>401223</v>
      </c>
      <c r="FA29" s="5">
        <v>404365</v>
      </c>
      <c r="FB29" s="5">
        <v>406789</v>
      </c>
      <c r="FC29" s="5">
        <v>414806</v>
      </c>
      <c r="FD29" s="5">
        <v>412364</v>
      </c>
      <c r="FE29" s="5">
        <v>416115</v>
      </c>
      <c r="FF29" s="5">
        <v>419305</v>
      </c>
      <c r="FG29" s="5">
        <v>424540</v>
      </c>
      <c r="FH29" s="5">
        <v>424939</v>
      </c>
      <c r="FI29" s="5">
        <v>430964</v>
      </c>
      <c r="FJ29" s="5">
        <v>433272</v>
      </c>
      <c r="FK29" s="5">
        <v>438283</v>
      </c>
      <c r="FL29" s="5">
        <v>442095</v>
      </c>
      <c r="FM29" s="5">
        <v>448800</v>
      </c>
      <c r="FN29" s="5">
        <v>452183</v>
      </c>
      <c r="FO29" s="5">
        <v>457683</v>
      </c>
      <c r="FP29" s="5">
        <v>461549</v>
      </c>
      <c r="FQ29" s="5">
        <v>470624</v>
      </c>
      <c r="FR29" s="5">
        <v>472658</v>
      </c>
      <c r="FS29" s="5">
        <v>474680</v>
      </c>
      <c r="FT29" s="5">
        <v>476591</v>
      </c>
      <c r="FU29" s="5">
        <v>479924</v>
      </c>
      <c r="FV29" s="5">
        <v>485256</v>
      </c>
      <c r="FW29" s="5">
        <v>489683</v>
      </c>
      <c r="FX29" s="5">
        <v>493710</v>
      </c>
      <c r="FY29" s="5">
        <v>500801</v>
      </c>
      <c r="FZ29" s="5">
        <v>507451</v>
      </c>
      <c r="GA29" s="5">
        <v>513814</v>
      </c>
      <c r="GB29" s="5">
        <v>517656</v>
      </c>
      <c r="GC29" s="5">
        <v>521257</v>
      </c>
      <c r="GD29" s="5">
        <v>529755</v>
      </c>
      <c r="GE29" s="5">
        <v>531131</v>
      </c>
      <c r="GF29" s="5">
        <v>535707</v>
      </c>
      <c r="GG29" s="5">
        <v>540205</v>
      </c>
      <c r="GH29" s="5">
        <v>545261</v>
      </c>
      <c r="GI29" s="5">
        <v>549060</v>
      </c>
      <c r="GJ29" s="5">
        <v>556104</v>
      </c>
      <c r="GK29" s="5">
        <v>562999</v>
      </c>
      <c r="GL29" s="5">
        <v>565758</v>
      </c>
      <c r="GM29" s="5">
        <v>555891</v>
      </c>
      <c r="GN29" s="5">
        <v>476160</v>
      </c>
      <c r="GO29" s="5">
        <v>533806</v>
      </c>
      <c r="GP29" s="5">
        <v>537629</v>
      </c>
      <c r="GQ29" s="5">
        <v>537992</v>
      </c>
      <c r="GR29" s="5">
        <v>568521</v>
      </c>
      <c r="GS29" s="5">
        <v>581805</v>
      </c>
      <c r="GT29" s="5">
        <v>597082</v>
      </c>
      <c r="GU29" s="5">
        <v>610346</v>
      </c>
      <c r="GV29" s="5">
        <v>625467</v>
      </c>
      <c r="GW29" s="5">
        <v>636553</v>
      </c>
      <c r="GX29" s="5">
        <v>654062</v>
      </c>
      <c r="GY29" s="5">
        <v>667103</v>
      </c>
      <c r="GZ29" s="5">
        <v>679433</v>
      </c>
      <c r="HA29" s="5">
        <v>685035</v>
      </c>
      <c r="HB29" s="5">
        <v>685749</v>
      </c>
      <c r="HC29" s="5">
        <v>697617</v>
      </c>
      <c r="HD29" s="5">
        <v>704470</v>
      </c>
      <c r="HE29" s="5">
        <v>712652</v>
      </c>
      <c r="HF29" s="6">
        <v>719720.4</v>
      </c>
      <c r="HG29" s="6">
        <v>729288.2</v>
      </c>
      <c r="HH29" s="6">
        <v>737176.1</v>
      </c>
      <c r="HI29" s="6">
        <v>744686.1</v>
      </c>
      <c r="HJ29" s="6">
        <v>752089.5</v>
      </c>
      <c r="HK29" s="6">
        <v>759365.1</v>
      </c>
      <c r="HL29" s="6">
        <v>766253.6</v>
      </c>
      <c r="HM29" s="6">
        <v>773550.1</v>
      </c>
      <c r="HN29" s="6">
        <v>780877.1</v>
      </c>
      <c r="HO29" s="6">
        <v>788391.3</v>
      </c>
      <c r="HP29" s="6">
        <v>796057.8</v>
      </c>
      <c r="HQ29" s="6">
        <v>803837.6</v>
      </c>
      <c r="HR29" s="6">
        <v>811572.8</v>
      </c>
      <c r="HS29" s="6">
        <v>819300.7</v>
      </c>
      <c r="HT29" s="6">
        <v>827143.4</v>
      </c>
      <c r="HU29" s="6">
        <v>834895.3</v>
      </c>
      <c r="HV29" s="6">
        <v>842677.6</v>
      </c>
      <c r="HW29" s="6">
        <v>850447.9</v>
      </c>
      <c r="HX29" s="6">
        <v>858161.3</v>
      </c>
      <c r="HY29" s="6">
        <v>865815.8</v>
      </c>
      <c r="HZ29" s="6">
        <v>873538.4</v>
      </c>
      <c r="IA29" s="6">
        <v>881417.8</v>
      </c>
      <c r="IB29" s="6">
        <v>889457</v>
      </c>
      <c r="IC29" s="6">
        <v>897703</v>
      </c>
      <c r="ID29" s="6">
        <v>906092.9</v>
      </c>
      <c r="IE29" s="6">
        <v>914561.5</v>
      </c>
      <c r="IF29" s="6">
        <v>923109.6</v>
      </c>
      <c r="IG29" s="6">
        <v>931690.8</v>
      </c>
      <c r="IH29" s="6">
        <v>940304.7</v>
      </c>
      <c r="II29" s="6">
        <v>948998.8</v>
      </c>
      <c r="IJ29" s="6">
        <v>957773.3</v>
      </c>
      <c r="IK29" s="6">
        <v>966724.7</v>
      </c>
      <c r="IL29" s="6">
        <v>975662.8</v>
      </c>
      <c r="IM29" s="6">
        <v>984848.1</v>
      </c>
      <c r="IN29" s="6">
        <v>994074.5</v>
      </c>
      <c r="IO29" s="6">
        <v>1003302</v>
      </c>
      <c r="IP29" s="6">
        <v>1012523</v>
      </c>
      <c r="IQ29" s="6">
        <v>1021980</v>
      </c>
      <c r="IR29" s="6">
        <v>1031356</v>
      </c>
      <c r="IS29" s="6">
        <v>1040759</v>
      </c>
      <c r="IT29" s="6">
        <v>1050146</v>
      </c>
      <c r="IU29" s="6">
        <v>1059725</v>
      </c>
      <c r="IV29" s="6">
        <v>1069390</v>
      </c>
      <c r="IW29" s="6">
        <v>1079139</v>
      </c>
      <c r="IX29" s="6">
        <v>1088974</v>
      </c>
      <c r="IY29" s="6">
        <v>1098991</v>
      </c>
      <c r="IZ29" s="6">
        <v>1109100</v>
      </c>
      <c r="JA29" s="6">
        <v>1119304</v>
      </c>
      <c r="JB29" s="6">
        <v>1129602</v>
      </c>
      <c r="JC29" s="6">
        <v>1139995</v>
      </c>
      <c r="JD29" s="6">
        <v>1150484</v>
      </c>
      <c r="JE29" s="6">
        <v>1161070</v>
      </c>
      <c r="JF29" s="6">
        <v>1171756</v>
      </c>
      <c r="JG29" s="6">
        <v>1182649</v>
      </c>
      <c r="JH29" s="6">
        <v>1193646</v>
      </c>
      <c r="JI29" s="6">
        <v>1204747</v>
      </c>
      <c r="JJ29" s="6">
        <v>1215953</v>
      </c>
      <c r="JK29" s="6">
        <v>1227266</v>
      </c>
      <c r="JL29" s="6">
        <v>1238685</v>
      </c>
      <c r="JM29" s="6">
        <v>1250214</v>
      </c>
      <c r="JN29" s="6">
        <v>1261853</v>
      </c>
      <c r="JO29" s="6">
        <v>1273602</v>
      </c>
      <c r="JP29" s="6">
        <v>1285460</v>
      </c>
      <c r="JQ29" s="6">
        <v>1297429</v>
      </c>
      <c r="JR29" s="6">
        <v>1309510</v>
      </c>
      <c r="JS29" s="6">
        <v>1321545</v>
      </c>
      <c r="JT29" s="6">
        <v>1333689</v>
      </c>
      <c r="JU29" s="6">
        <v>1345945</v>
      </c>
      <c r="JV29" s="6">
        <v>1358310</v>
      </c>
      <c r="JW29" s="6">
        <v>1370788</v>
      </c>
      <c r="JX29" s="6">
        <v>1383379</v>
      </c>
      <c r="JY29" s="6">
        <v>1396083</v>
      </c>
      <c r="JZ29" s="6">
        <v>1408904</v>
      </c>
      <c r="KA29" s="6">
        <v>1421824</v>
      </c>
      <c r="KB29" s="6">
        <v>1434861</v>
      </c>
      <c r="KC29" s="6">
        <v>1448015</v>
      </c>
      <c r="KD29" s="6">
        <v>1461286</v>
      </c>
      <c r="KE29" s="6">
        <v>1474676</v>
      </c>
      <c r="KF29" s="6">
        <v>1488185</v>
      </c>
      <c r="KG29" s="6">
        <v>1501815</v>
      </c>
      <c r="KH29" s="6">
        <v>1515566</v>
      </c>
      <c r="KI29" s="6">
        <v>1529439</v>
      </c>
      <c r="KJ29" s="6">
        <v>1543436</v>
      </c>
      <c r="KK29" s="6">
        <v>1557558</v>
      </c>
      <c r="KL29" s="6">
        <v>1571805</v>
      </c>
      <c r="KM29" s="6">
        <v>1586179</v>
      </c>
      <c r="KN29" s="6">
        <v>1600679</v>
      </c>
      <c r="KO29" s="6">
        <v>1615309</v>
      </c>
      <c r="KP29" s="6">
        <v>1630069</v>
      </c>
      <c r="KQ29" s="6">
        <v>1644961</v>
      </c>
      <c r="KR29" s="6">
        <v>1659984</v>
      </c>
      <c r="KS29" s="6">
        <v>1675140</v>
      </c>
      <c r="KT29" s="6">
        <v>1690432</v>
      </c>
      <c r="KU29" s="6">
        <v>1705860</v>
      </c>
      <c r="KV29" s="6">
        <v>1721424</v>
      </c>
      <c r="KW29" s="6">
        <v>1737126</v>
      </c>
      <c r="KX29" s="6">
        <v>1752968</v>
      </c>
      <c r="KY29" s="6">
        <v>1768949</v>
      </c>
      <c r="KZ29" s="6">
        <v>1785073</v>
      </c>
      <c r="LA29" s="6">
        <v>1801338</v>
      </c>
      <c r="LB29" s="6">
        <v>1817747</v>
      </c>
      <c r="LC29" s="6">
        <v>1834300</v>
      </c>
      <c r="LD29" s="6">
        <v>1850998</v>
      </c>
      <c r="LE29" s="6">
        <v>1867839</v>
      </c>
      <c r="LF29" s="6">
        <v>1884828</v>
      </c>
      <c r="LG29" s="6">
        <v>1901508</v>
      </c>
      <c r="LH29" s="6">
        <v>1918327</v>
      </c>
      <c r="LI29" s="6">
        <v>1935206</v>
      </c>
      <c r="LJ29" s="6">
        <v>1952224</v>
      </c>
      <c r="LK29" s="6">
        <v>1969380</v>
      </c>
      <c r="LL29" s="6">
        <v>1986678</v>
      </c>
      <c r="LM29" s="6">
        <v>2003976</v>
      </c>
      <c r="LN29" s="6">
        <v>2021412</v>
      </c>
      <c r="LO29" s="6">
        <v>2038987</v>
      </c>
      <c r="LP29" s="6">
        <v>2056704</v>
      </c>
      <c r="LQ29" s="6">
        <v>2074564</v>
      </c>
      <c r="LR29" s="6">
        <v>2092567</v>
      </c>
      <c r="LS29" s="6">
        <v>2110714</v>
      </c>
      <c r="LT29" s="6">
        <v>2129007</v>
      </c>
      <c r="LU29" s="6">
        <v>2147375</v>
      </c>
      <c r="LV29" s="6">
        <v>2165889</v>
      </c>
      <c r="LW29" s="6">
        <v>2184549</v>
      </c>
      <c r="LX29" s="6">
        <v>2203355</v>
      </c>
      <c r="LY29" s="6">
        <v>2222254</v>
      </c>
      <c r="LZ29" s="6">
        <v>2241301</v>
      </c>
      <c r="MA29" s="6">
        <v>2260493</v>
      </c>
      <c r="MB29" s="6">
        <v>2279839</v>
      </c>
      <c r="MC29" s="6">
        <v>2299340</v>
      </c>
      <c r="MD29" s="6">
        <v>2318992</v>
      </c>
      <c r="ME29" s="6">
        <v>2338801</v>
      </c>
      <c r="MF29" s="6">
        <v>2358764</v>
      </c>
      <c r="MG29" s="6">
        <v>2378962</v>
      </c>
      <c r="MH29" s="6">
        <v>2399320</v>
      </c>
      <c r="MI29" s="6">
        <v>2419841</v>
      </c>
      <c r="MJ29" s="6">
        <v>2440524</v>
      </c>
      <c r="MK29" s="6">
        <v>2461347</v>
      </c>
      <c r="ML29" s="6">
        <v>2482336</v>
      </c>
      <c r="MM29" s="6">
        <v>2503516</v>
      </c>
      <c r="MN29" s="6">
        <v>2524865</v>
      </c>
      <c r="MO29" s="6">
        <v>2546468</v>
      </c>
      <c r="MP29" s="6">
        <v>2568243</v>
      </c>
      <c r="MQ29" s="6">
        <v>2590193</v>
      </c>
      <c r="MR29" s="6">
        <v>2612318</v>
      </c>
      <c r="MS29" s="6">
        <v>2634618</v>
      </c>
      <c r="MT29" s="6">
        <v>2657099</v>
      </c>
      <c r="MU29" s="2" t="s">
        <v>339</v>
      </c>
      <c r="MV29" s="2" t="s">
        <v>347</v>
      </c>
      <c r="MW29" s="2" t="s">
        <v>332</v>
      </c>
      <c r="MX29" s="2" t="s">
        <v>332</v>
      </c>
      <c r="MY29" s="2" t="s">
        <v>469</v>
      </c>
      <c r="MZ29" s="2" t="s">
        <v>955</v>
      </c>
      <c r="NA29" s="2" t="s">
        <v>332</v>
      </c>
      <c r="NB29" s="2" t="s">
        <v>366</v>
      </c>
      <c r="NC29" s="2" t="s">
        <v>367</v>
      </c>
      <c r="ND29" s="2" t="s">
        <v>337</v>
      </c>
      <c r="NE29" s="2" t="s">
        <v>368</v>
      </c>
      <c r="NF29" s="4" t="s">
        <v>970</v>
      </c>
    </row>
    <row r="30" spans="1:370" x14ac:dyDescent="0.3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row>
    <row r="31" spans="1:370" x14ac:dyDescent="0.3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row>
    <row r="32" spans="1:370" x14ac:dyDescent="0.3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row>
    <row r="33" spans="1:370" x14ac:dyDescent="0.3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row>
    <row r="34" spans="1:370" x14ac:dyDescent="0.3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row>
    <row r="35" spans="1:370" x14ac:dyDescent="0.3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row>
    <row r="36" spans="1:370" x14ac:dyDescent="0.3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row>
    <row r="37" spans="1:370" x14ac:dyDescent="0.3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row>
    <row r="38" spans="1:370" x14ac:dyDescent="0.3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row>
    <row r="39" spans="1:370" x14ac:dyDescent="0.3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row>
    <row r="40" spans="1:370" x14ac:dyDescent="0.3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row>
    <row r="41" spans="1:370" x14ac:dyDescent="0.3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row>
    <row r="42" spans="1:370" x14ac:dyDescent="0.3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row>
    <row r="43" spans="1:370" x14ac:dyDescent="0.3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row>
    <row r="44" spans="1:370" x14ac:dyDescent="0.3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row>
    <row r="45" spans="1:370" x14ac:dyDescent="0.3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row>
    <row r="46" spans="1:370" x14ac:dyDescent="0.3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row>
    <row r="47" spans="1:370" x14ac:dyDescent="0.3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row>
    <row r="48" spans="1:370" x14ac:dyDescent="0.3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row>
    <row r="49" spans="1:370" x14ac:dyDescent="0.3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row>
    <row r="50" spans="1:370" x14ac:dyDescent="0.3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row>
    <row r="51" spans="1:370" x14ac:dyDescent="0.3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row>
    <row r="52" spans="1:370"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row>
    <row r="53" spans="1:370" x14ac:dyDescent="0.3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row>
    <row r="54" spans="1:370" x14ac:dyDescent="0.3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row>
    <row r="55" spans="1:370" x14ac:dyDescent="0.3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row>
    <row r="56" spans="1:370" x14ac:dyDescent="0.3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row>
    <row r="57" spans="1:370" x14ac:dyDescent="0.3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row>
    <row r="58" spans="1:370" x14ac:dyDescent="0.3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row>
    <row r="59" spans="1:370"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row>
    <row r="60" spans="1:370" x14ac:dyDescent="0.3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row>
    <row r="61" spans="1:370"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row>
    <row r="62" spans="1:370" x14ac:dyDescent="0.3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row>
    <row r="63" spans="1:370" x14ac:dyDescent="0.3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row>
    <row r="64" spans="1:370" x14ac:dyDescent="0.3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row>
    <row r="65" spans="1:370"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row>
    <row r="66" spans="1:370"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row>
    <row r="67" spans="1:370"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row>
    <row r="68" spans="1:370"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row>
    <row r="69" spans="1:370" x14ac:dyDescent="0.3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row>
    <row r="70" spans="1:370" x14ac:dyDescent="0.3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row>
    <row r="71" spans="1:370"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row>
    <row r="72" spans="1:370" x14ac:dyDescent="0.3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row>
    <row r="73" spans="1:370" x14ac:dyDescent="0.3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row>
    <row r="74" spans="1:370" x14ac:dyDescent="0.35">
      <c r="A74"/>
    </row>
    <row r="75" spans="1:370" x14ac:dyDescent="0.35">
      <c r="A75"/>
    </row>
  </sheetData>
  <pageMargins left="0.7" right="0.7" top="0.75" bottom="0.75" header="0.3" footer="0.3"/>
  <pageSetup paperSize="9" orientation="portrait" r:id="rId1"/>
  <customProperties>
    <customPr name="Commands" r:id="rId2"/>
    <customPr name="PostPullCommands" r:id="rId3"/>
    <customPr name="WorksheetId" r:id="rId4"/>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B2A9-D3A9-432E-8FCA-AA68E9EA4B5D}">
  <sheetPr codeName="Sheet2"/>
  <dimension ref="A1:AD358"/>
  <sheetViews>
    <sheetView zoomScale="85" zoomScaleNormal="85" workbookViewId="0">
      <pane xSplit="2" ySplit="6" topLeftCell="H175" activePane="bottomRight" state="frozen"/>
      <selection pane="topRight" activeCell="C1" sqref="C1"/>
      <selection pane="bottomLeft" activeCell="A7" sqref="A7"/>
      <selection pane="bottomRight" activeCell="W211" sqref="W211"/>
    </sheetView>
  </sheetViews>
  <sheetFormatPr defaultColWidth="9.1796875" defaultRowHeight="14.5" x14ac:dyDescent="0.35"/>
  <cols>
    <col min="1" max="1" width="5" style="7" bestFit="1" customWidth="1"/>
    <col min="2" max="2" width="9.1796875" style="7"/>
    <col min="3" max="14" width="17.54296875" style="7" bestFit="1" customWidth="1"/>
    <col min="15" max="16" width="17.453125" style="7" customWidth="1"/>
    <col min="17" max="25" width="17.54296875" style="7" bestFit="1" customWidth="1"/>
    <col min="26" max="26" width="21.90625" style="7" bestFit="1" customWidth="1"/>
    <col min="27" max="30" width="17.54296875" style="7" bestFit="1" customWidth="1"/>
    <col min="31" max="32" width="9.1796875" style="7"/>
    <col min="33" max="34" width="11.81640625" style="7" bestFit="1" customWidth="1"/>
    <col min="35" max="16384" width="9.1796875" style="7"/>
  </cols>
  <sheetData>
    <row r="1" spans="1:30" x14ac:dyDescent="0.35">
      <c r="A1" s="21"/>
      <c r="C1" s="8" t="s">
        <v>970</v>
      </c>
      <c r="D1" s="7" t="str">
        <f t="shared" ref="D1:W1" si="0">$C$1</f>
        <v>JAN003G.db</v>
      </c>
      <c r="E1" s="7" t="str">
        <f t="shared" si="0"/>
        <v>JAN003G.db</v>
      </c>
      <c r="F1" s="7" t="str">
        <f t="shared" si="0"/>
        <v>JAN003G.db</v>
      </c>
      <c r="G1" s="7" t="str">
        <f t="shared" si="0"/>
        <v>JAN003G.db</v>
      </c>
      <c r="H1" s="7" t="str">
        <f t="shared" si="0"/>
        <v>JAN003G.db</v>
      </c>
      <c r="I1" s="7" t="str">
        <f t="shared" si="0"/>
        <v>JAN003G.db</v>
      </c>
      <c r="J1" s="7" t="str">
        <f t="shared" si="0"/>
        <v>JAN003G.db</v>
      </c>
      <c r="K1" s="7" t="str">
        <f t="shared" si="0"/>
        <v>JAN003G.db</v>
      </c>
      <c r="L1" s="7" t="str">
        <f t="shared" si="0"/>
        <v>JAN003G.db</v>
      </c>
      <c r="M1" s="7" t="str">
        <f t="shared" si="0"/>
        <v>JAN003G.db</v>
      </c>
      <c r="N1" s="7" t="str">
        <f t="shared" si="0"/>
        <v>JAN003G.db</v>
      </c>
      <c r="O1" s="7" t="str">
        <f t="shared" si="0"/>
        <v>JAN003G.db</v>
      </c>
      <c r="P1" s="7" t="str">
        <f t="shared" si="0"/>
        <v>JAN003G.db</v>
      </c>
      <c r="Q1" s="7" t="str">
        <f t="shared" si="0"/>
        <v>JAN003G.db</v>
      </c>
      <c r="R1" s="7" t="str">
        <f t="shared" si="0"/>
        <v>JAN003G.db</v>
      </c>
      <c r="S1" s="7" t="str">
        <f t="shared" si="0"/>
        <v>JAN003G.db</v>
      </c>
      <c r="T1" s="7" t="str">
        <f t="shared" si="0"/>
        <v>JAN003G.db</v>
      </c>
      <c r="U1" s="7" t="str">
        <f t="shared" si="0"/>
        <v>JAN003G.db</v>
      </c>
      <c r="V1" s="7" t="str">
        <f t="shared" si="0"/>
        <v>JAN003G.db</v>
      </c>
      <c r="W1" s="7" t="str">
        <f t="shared" si="0"/>
        <v>JAN003G.db</v>
      </c>
    </row>
    <row r="2" spans="1:30" x14ac:dyDescent="0.35">
      <c r="C2" s="7" t="s">
        <v>362</v>
      </c>
      <c r="D2" s="7" t="s">
        <v>362</v>
      </c>
      <c r="E2" s="7" t="s">
        <v>362</v>
      </c>
      <c r="F2" s="7" t="s">
        <v>362</v>
      </c>
      <c r="G2" s="7" t="s">
        <v>362</v>
      </c>
      <c r="H2" s="7" t="s">
        <v>362</v>
      </c>
      <c r="I2" s="7" t="s">
        <v>362</v>
      </c>
      <c r="J2" s="7" t="s">
        <v>362</v>
      </c>
      <c r="K2" s="7" t="s">
        <v>362</v>
      </c>
      <c r="L2" s="7" t="s">
        <v>362</v>
      </c>
      <c r="M2" s="7" t="s">
        <v>362</v>
      </c>
      <c r="N2" s="7" t="s">
        <v>362</v>
      </c>
      <c r="O2" s="7" t="s">
        <v>362</v>
      </c>
      <c r="P2" s="7" t="s">
        <v>362</v>
      </c>
      <c r="Q2" s="7" t="s">
        <v>362</v>
      </c>
      <c r="R2" s="7" t="s">
        <v>362</v>
      </c>
      <c r="S2" s="7" t="s">
        <v>362</v>
      </c>
      <c r="T2" s="7" t="s">
        <v>362</v>
      </c>
      <c r="U2" s="7" t="s">
        <v>362</v>
      </c>
      <c r="V2" s="7" t="s">
        <v>362</v>
      </c>
      <c r="W2" s="7" t="s">
        <v>362</v>
      </c>
      <c r="X2" s="21"/>
    </row>
    <row r="3" spans="1:30" x14ac:dyDescent="0.35">
      <c r="C3" s="7" t="s">
        <v>417</v>
      </c>
      <c r="D3" s="7" t="s">
        <v>357</v>
      </c>
      <c r="E3" s="7" t="s">
        <v>361</v>
      </c>
      <c r="F3" s="7" t="s">
        <v>405</v>
      </c>
      <c r="G3" s="7" t="s">
        <v>468</v>
      </c>
      <c r="H3" s="7" t="s">
        <v>479</v>
      </c>
      <c r="I3" s="10" t="s">
        <v>384</v>
      </c>
      <c r="J3" s="10" t="s">
        <v>401</v>
      </c>
      <c r="K3" s="10" t="s">
        <v>559</v>
      </c>
      <c r="L3" s="10" t="s">
        <v>563</v>
      </c>
      <c r="M3" s="10" t="s">
        <v>566</v>
      </c>
      <c r="N3" s="10" t="s">
        <v>570</v>
      </c>
      <c r="O3" s="10" t="s">
        <v>574</v>
      </c>
      <c r="P3" s="10" t="s">
        <v>578</v>
      </c>
      <c r="Q3" s="10" t="s">
        <v>583</v>
      </c>
      <c r="R3" s="10" t="s">
        <v>586</v>
      </c>
      <c r="S3" s="10" t="s">
        <v>388</v>
      </c>
      <c r="T3" s="10" t="s">
        <v>397</v>
      </c>
      <c r="U3" s="10" t="s">
        <v>654</v>
      </c>
      <c r="V3" s="10" t="s">
        <v>413</v>
      </c>
      <c r="W3" s="10" t="s">
        <v>373</v>
      </c>
      <c r="X3" s="21"/>
    </row>
    <row r="4" spans="1:30" x14ac:dyDescent="0.35">
      <c r="C4" s="7" t="s">
        <v>337</v>
      </c>
      <c r="D4" s="7" t="s">
        <v>337</v>
      </c>
      <c r="E4" s="7" t="s">
        <v>337</v>
      </c>
      <c r="F4" s="7" t="s">
        <v>337</v>
      </c>
      <c r="G4" s="7" t="s">
        <v>337</v>
      </c>
      <c r="H4" s="7" t="s">
        <v>337</v>
      </c>
      <c r="I4" s="7" t="s">
        <v>337</v>
      </c>
      <c r="J4" s="7" t="s">
        <v>337</v>
      </c>
      <c r="K4" s="7" t="s">
        <v>337</v>
      </c>
      <c r="L4" s="7" t="s">
        <v>337</v>
      </c>
      <c r="M4" s="7" t="s">
        <v>337</v>
      </c>
      <c r="N4" s="7" t="s">
        <v>337</v>
      </c>
      <c r="O4" s="7" t="s">
        <v>337</v>
      </c>
      <c r="P4" s="7" t="s">
        <v>337</v>
      </c>
      <c r="Q4" s="7" t="s">
        <v>337</v>
      </c>
      <c r="R4" s="7" t="s">
        <v>337</v>
      </c>
      <c r="S4" s="7" t="s">
        <v>337</v>
      </c>
      <c r="T4" s="7" t="s">
        <v>337</v>
      </c>
      <c r="U4" s="7" t="s">
        <v>337</v>
      </c>
      <c r="V4" s="7" t="s">
        <v>337</v>
      </c>
      <c r="W4" s="7" t="s">
        <v>337</v>
      </c>
    </row>
    <row r="5" spans="1:30" x14ac:dyDescent="0.35">
      <c r="C5" s="7" t="s">
        <v>363</v>
      </c>
      <c r="D5" s="7" t="s">
        <v>363</v>
      </c>
      <c r="E5" s="7" t="s">
        <v>363</v>
      </c>
      <c r="F5" s="7" t="s">
        <v>363</v>
      </c>
      <c r="G5" s="7" t="s">
        <v>363</v>
      </c>
      <c r="H5" s="7" t="s">
        <v>363</v>
      </c>
      <c r="I5" s="7" t="s">
        <v>363</v>
      </c>
      <c r="J5" s="7" t="s">
        <v>363</v>
      </c>
      <c r="K5" s="7" t="s">
        <v>363</v>
      </c>
      <c r="L5" s="7" t="s">
        <v>363</v>
      </c>
      <c r="M5" s="7" t="s">
        <v>363</v>
      </c>
      <c r="N5" s="7" t="s">
        <v>363</v>
      </c>
      <c r="O5" s="7" t="s">
        <v>363</v>
      </c>
      <c r="P5" s="7" t="s">
        <v>363</v>
      </c>
      <c r="Q5" s="7" t="s">
        <v>363</v>
      </c>
      <c r="R5" s="7" t="s">
        <v>363</v>
      </c>
      <c r="S5" s="7" t="s">
        <v>363</v>
      </c>
      <c r="T5" s="7" t="s">
        <v>363</v>
      </c>
      <c r="U5" s="7" t="s">
        <v>363</v>
      </c>
      <c r="V5" s="7" t="s">
        <v>363</v>
      </c>
      <c r="W5" s="7" t="s">
        <v>363</v>
      </c>
    </row>
    <row r="6" spans="1:30" x14ac:dyDescent="0.35">
      <c r="B6" s="7">
        <f>B358+5</f>
        <v>2329</v>
      </c>
      <c r="C6" s="9" t="str" cm="1">
        <f t="array" ref="C6">_xlfn.CONCAT(INDEX(GMWQ!$A$2:$NF$60,MATCH(1,(GMWQ!$NE$2:$NE$60=C$3)*(GMWQ!$NF$2:$NF$60=C$1),0),$B6-1966),"0",(INDEX(GMWQ!$A$2:$NF$60,MATCH(1,(GMWQ!$NE$2:$NE$60=C$3)*(GMWQ!$NF$2:$NF$60=C$1),0),$B6-1965)))</f>
        <v>202304</v>
      </c>
      <c r="D6" s="9" t="str" cm="1">
        <f t="array" ref="D6">_xlfn.CONCAT(INDEX(GMWQ!$A$2:$NF$60,MATCH(1,(GMWQ!$NE$2:$NE$60=D$3)*(GMWQ!$NF$2:$NF$60=D$1),0),$B6-1966),"0",(INDEX(GMWQ!$A$2:$NF$60,MATCH(1,(GMWQ!$NE$2:$NE$60=D$3)*(GMWQ!$NF$2:$NF$60=D$1),0),$B6-1965)))</f>
        <v>202403</v>
      </c>
      <c r="E6" s="9" t="str" cm="1">
        <f t="array" ref="E6">_xlfn.CONCAT(INDEX(GMWQ!$A$2:$NF$60,MATCH(1,(GMWQ!$NE$2:$NE$60=E$3)*(GMWQ!$NF$2:$NF$60=E$1),0),$B6-1966),"0",(INDEX(GMWQ!$A$2:$NF$60,MATCH(1,(GMWQ!$NE$2:$NE$60=E$3)*(GMWQ!$NF$2:$NF$60=E$1),0),$B6-1965)))</f>
        <v>202403</v>
      </c>
      <c r="F6" s="9" t="str" cm="1">
        <f t="array" ref="F6">_xlfn.CONCAT(INDEX(GMWQ!$A$2:$NF$60,MATCH(1,(GMWQ!$NE$2:$NE$60=F$3)*(GMWQ!$NF$2:$NF$60=F$1),0),$B6-1966),"0",(INDEX(GMWQ!$A$2:$NF$60,MATCH(1,(GMWQ!$NE$2:$NE$60=F$3)*(GMWQ!$NF$2:$NF$60=F$1),0),$B6-1965)))</f>
        <v>202403</v>
      </c>
      <c r="G6" s="9" t="str" cm="1">
        <f t="array" ref="G6">_xlfn.CONCAT(INDEX(GMWQ!$A$2:$NF$60,MATCH(1,(GMWQ!$NE$2:$NE$60=G$3)*(GMWQ!$NF$2:$NF$60=G$1),0),$B6-1966),"0",(INDEX(GMWQ!$A$2:$NF$60,MATCH(1,(GMWQ!$NE$2:$NE$60=G$3)*(GMWQ!$NF$2:$NF$60=G$1),0),$B6-1965)))</f>
        <v>202403</v>
      </c>
      <c r="H6" s="9" t="str" cm="1">
        <f t="array" ref="H6">_xlfn.CONCAT(INDEX(GMWQ!$A$2:$NF$60,MATCH(1,(GMWQ!$NE$2:$NE$60=H$3)*(GMWQ!$NF$2:$NF$60=H$1),0),$B6-1966),"0",(INDEX(GMWQ!$A$2:$NF$60,MATCH(1,(GMWQ!$NE$2:$NE$60=H$3)*(GMWQ!$NF$2:$NF$60=H$1),0),$B6-1965)))</f>
        <v>202403</v>
      </c>
      <c r="I6" s="9" t="str" cm="1">
        <f t="array" ref="I6">_xlfn.CONCAT(INDEX(GMWQ!$A$2:$NF$60,MATCH(1,(GMWQ!$NE$2:$NE$60=I$3)*(GMWQ!$NF$2:$NF$60=I$1),0),$B6-1966),"0",(INDEX(GMWQ!$A$2:$NF$60,MATCH(1,(GMWQ!$NE$2:$NE$60=I$3)*(GMWQ!$NF$2:$NF$60=I$1),0),$B6-1965)))</f>
        <v>202403</v>
      </c>
      <c r="J6" s="9" t="str" cm="1">
        <f t="array" ref="J6">_xlfn.CONCAT(INDEX(GMWQ!$A$2:$NF$60,MATCH(1,(GMWQ!$NE$2:$NE$60=J$3)*(GMWQ!$NF$2:$NF$60=J$1),0),$B6-1966),"0",(INDEX(GMWQ!$A$2:$NF$60,MATCH(1,(GMWQ!$NE$2:$NE$60=J$3)*(GMWQ!$NF$2:$NF$60=J$1),0),$B6-1965)))</f>
        <v>202403</v>
      </c>
      <c r="K6" s="9" t="str" cm="1">
        <f t="array" ref="K6">_xlfn.CONCAT(INDEX(GMWQ!$A$2:$NF$60,MATCH(1,(GMWQ!$NE$2:$NE$60=K$3)*(GMWQ!$NF$2:$NF$60=K$1),0),$B6-1966),"0",(INDEX(GMWQ!$A$2:$NF$60,MATCH(1,(GMWQ!$NE$2:$NE$60=K$3)*(GMWQ!$NF$2:$NF$60=K$1),0),$B6-1965)))</f>
        <v>202403</v>
      </c>
      <c r="L6" s="9" t="str" cm="1">
        <f t="array" ref="L6">_xlfn.CONCAT(INDEX(GMWQ!$A$2:$NF$60,MATCH(1,(GMWQ!$NE$2:$NE$60=L$3)*(GMWQ!$NF$2:$NF$60=L$1),0),$B6-1966),"0",(INDEX(GMWQ!$A$2:$NF$60,MATCH(1,(GMWQ!$NE$2:$NE$60=L$3)*(GMWQ!$NF$2:$NF$60=L$1),0),$B6-1965)))</f>
        <v>202403</v>
      </c>
      <c r="M6" s="9" t="str" cm="1">
        <f t="array" ref="M6">_xlfn.CONCAT(INDEX(GMWQ!$A$2:$NF$60,MATCH(1,(GMWQ!$NE$2:$NE$60=M$3)*(GMWQ!$NF$2:$NF$60=M$1),0),$B6-1966),"0",(INDEX(GMWQ!$A$2:$NF$60,MATCH(1,(GMWQ!$NE$2:$NE$60=M$3)*(GMWQ!$NF$2:$NF$60=M$1),0),$B6-1965)))</f>
        <v>202403</v>
      </c>
      <c r="N6" s="9" t="str" cm="1">
        <f t="array" ref="N6">_xlfn.CONCAT(INDEX(GMWQ!$A$2:$NF$60,MATCH(1,(GMWQ!$NE$2:$NE$60=N$3)*(GMWQ!$NF$2:$NF$60=N$1),0),$B6-1966),"0",(INDEX(GMWQ!$A$2:$NF$60,MATCH(1,(GMWQ!$NE$2:$NE$60=N$3)*(GMWQ!$NF$2:$NF$60=N$1),0),$B6-1965)))</f>
        <v>198604</v>
      </c>
      <c r="O6" s="9" t="str" cm="1">
        <f t="array" ref="O6">_xlfn.CONCAT(INDEX(GMWQ!$A$2:$NF$60,MATCH(1,(GMWQ!$NE$2:$NE$60=O$3)*(GMWQ!$NF$2:$NF$60=O$1),0),$B6-1966),"0",(INDEX(GMWQ!$A$2:$NF$60,MATCH(1,(GMWQ!$NE$2:$NE$60=O$3)*(GMWQ!$NF$2:$NF$60=O$1),0),$B6-1965)))</f>
        <v>202403</v>
      </c>
      <c r="P6" s="9" t="str" cm="1">
        <f t="array" ref="P6">_xlfn.CONCAT(INDEX(GMWQ!$A$2:$NF$60,MATCH(1,(GMWQ!$NE$2:$NE$60=P$3)*(GMWQ!$NF$2:$NF$60=P$1),0),$B6-1966),"0",(INDEX(GMWQ!$A$2:$NF$60,MATCH(1,(GMWQ!$NE$2:$NE$60=P$3)*(GMWQ!$NF$2:$NF$60=P$1),0),$B6-1965)))</f>
        <v>202403</v>
      </c>
      <c r="Q6" s="9" t="str" cm="1">
        <f t="array" ref="Q6">_xlfn.CONCAT(INDEX(GMWQ!$A$2:$NF$60,MATCH(1,(GMWQ!$NE$2:$NE$60=Q$3)*(GMWQ!$NF$2:$NF$60=Q$1),0),$B6-1966),"0",(INDEX(GMWQ!$A$2:$NF$60,MATCH(1,(GMWQ!$NE$2:$NE$60=Q$3)*(GMWQ!$NF$2:$NF$60=Q$1),0),$B6-1965)))</f>
        <v>202104</v>
      </c>
      <c r="R6" s="9" t="str" cm="1">
        <f t="array" ref="R6">_xlfn.CONCAT(INDEX(GMWQ!$A$2:$NF$60,MATCH(1,(GMWQ!$NE$2:$NE$60=R$3)*(GMWQ!$NF$2:$NF$60=R$1),0),$B6-1966),"0",(INDEX(GMWQ!$A$2:$NF$60,MATCH(1,(GMWQ!$NE$2:$NE$60=R$3)*(GMWQ!$NF$2:$NF$60=R$1),0),$B6-1965)))</f>
        <v>202403</v>
      </c>
      <c r="S6" s="9" t="str" cm="1">
        <f t="array" ref="S6">_xlfn.CONCAT(INDEX(GMWQ!$A$2:$NF$60,MATCH(1,(GMWQ!$NE$2:$NE$60=S$3)*(GMWQ!$NF$2:$NF$60=S$1),0),$B6-1966),"0",(INDEX(GMWQ!$A$2:$NF$60,MATCH(1,(GMWQ!$NE$2:$NE$60=S$3)*(GMWQ!$NF$2:$NF$60=S$1),0),$B6-1965)))</f>
        <v>202304</v>
      </c>
      <c r="T6" s="9" t="str" cm="1">
        <f t="array" ref="T6">_xlfn.CONCAT(INDEX(GMWQ!$A$2:$NF$60,MATCH(1,(GMWQ!$NE$2:$NE$60=T$3)*(GMWQ!$NF$2:$NF$60=T$1),0),$B6-1966),"0",(INDEX(GMWQ!$A$2:$NF$60,MATCH(1,(GMWQ!$NE$2:$NE$60=T$3)*(GMWQ!$NF$2:$NF$60=T$1),0),$B6-1965)))</f>
        <v>202302</v>
      </c>
      <c r="U6" s="9" t="str" cm="1">
        <f t="array" ref="U6">_xlfn.CONCAT(INDEX(GMWQ!$A$2:$NF$60,MATCH(1,(GMWQ!$NE$2:$NE$60=U$3)*(GMWQ!$NF$2:$NF$60=U$1),0),$B6-1966),"0",(INDEX(GMWQ!$A$2:$NF$60,MATCH(1,(GMWQ!$NE$2:$NE$60=U$3)*(GMWQ!$NF$2:$NF$60=U$1),0),$B6-1965)))</f>
        <v>NA0NA</v>
      </c>
      <c r="V6" s="9" t="str" cm="1">
        <f t="array" ref="V6">_xlfn.CONCAT(INDEX(GMWQ!$A$2:$NF$60,MATCH(1,(GMWQ!$NE$2:$NE$60=V$3)*(GMWQ!$NF$2:$NF$60=V$1),0),$B6-1966),"0",(INDEX(GMWQ!$A$2:$NF$60,MATCH(1,(GMWQ!$NE$2:$NE$60=V$3)*(GMWQ!$NF$2:$NF$60=V$1),0),$B6-1965)))</f>
        <v>202403</v>
      </c>
      <c r="W6" s="9" t="str" cm="1">
        <f t="array" ref="W6">_xlfn.CONCAT(INDEX(GMWQ!$A$2:$NF$60,MATCH(1,(GMWQ!$NE$2:$NE$60=W$3)*(GMWQ!$NF$2:$NF$60=W$1),0),$B6-1966),"0",(INDEX(GMWQ!$A$2:$NF$60,MATCH(1,(GMWQ!$NE$2:$NE$60=W$3)*(GMWQ!$NF$2:$NF$60=W$1),0),$B6-1965)))</f>
        <v>202403</v>
      </c>
      <c r="X6" s="9"/>
      <c r="Y6" s="9"/>
      <c r="Z6" s="9"/>
      <c r="AA6" s="9"/>
      <c r="AB6" s="9"/>
      <c r="AC6" s="9"/>
      <c r="AD6" s="9"/>
    </row>
    <row r="7" spans="1:30" x14ac:dyDescent="0.35">
      <c r="A7" s="7">
        <v>1973</v>
      </c>
      <c r="B7" s="7">
        <v>1973</v>
      </c>
      <c r="C7" s="14" cm="1">
        <f t="array" ref="C7">INDEX(GMWQ!$A$2:$NF$60,MATCH(1,(GMWQ!$NE$2:$NE$60=C$3)*(GMWQ!$NF$2:$NF$60=C$1),0),$B7-1966)</f>
        <v>4793</v>
      </c>
      <c r="D7" s="7" cm="1">
        <f t="array" ref="D7">INDEX(GMWQ!$A$2:$NF$60,MATCH(1,(GMWQ!$NE$2:$NE$60=D$3)*(GMWQ!$NF$2:$NF$60=D$1),0),$B7-1966)</f>
        <v>1E-3</v>
      </c>
      <c r="E7" s="7" cm="1">
        <f t="array" ref="E7">INDEX(GMWQ!$A$2:$NF$60,MATCH(1,(GMWQ!$NE$2:$NE$60=E$3)*(GMWQ!$NF$2:$NF$60=E$1),0),$B7-1966)</f>
        <v>12419</v>
      </c>
      <c r="F7" s="13" cm="1">
        <f t="array" ref="F7">INDEX(GMWQ!$A$2:$NF$60,MATCH(1,(GMWQ!$NE$2:$NE$60=F$3)*(GMWQ!$NF$2:$NF$60=F$1),0),$B7-1966)</f>
        <v>3.9</v>
      </c>
      <c r="G7" s="14" cm="1">
        <f t="array" ref="G7">INDEX(GMWQ!$A$2:$NF$60,MATCH(1,(GMWQ!$NE$2:$NE$60=G$3)*(GMWQ!$NF$2:$NF$60=G$1),0),$B7-1966)</f>
        <v>0</v>
      </c>
      <c r="H7" s="14" cm="1">
        <f t="array" ref="H7">INDEX(GMWQ!$A$2:$NF$60,MATCH(1,(GMWQ!$NE$2:$NE$60=H$3)*(GMWQ!$NF$2:$NF$60=H$1),0),$B7-1966)</f>
        <v>1E-3</v>
      </c>
      <c r="I7" s="14" cm="1">
        <f t="array" ref="I7">INDEX(GMWQ!$A$2:$NF$60,MATCH(1,(GMWQ!$NE$2:$NE$60=I$3)*(GMWQ!$NF$2:$NF$60=I$1),0),$B7-1966)</f>
        <v>15412.93</v>
      </c>
      <c r="J7" s="13" cm="1">
        <f t="array" ref="J7">INDEX(GMWQ!$A$2:$NF$60,MATCH(1,(GMWQ!$NE$2:$NE$60=J$3)*(GMWQ!$NF$2:$NF$60=J$1),0),$B7-1966)</f>
        <v>8.5</v>
      </c>
      <c r="K7" s="13" cm="1">
        <f t="array" ref="K7">INDEX(GMWQ!$A$2:$NF$60,MATCH(1,(GMWQ!$NE$2:$NE$60=K$3)*(GMWQ!$NF$2:$NF$60=K$1),0),$B7-1966)</f>
        <v>1E-3</v>
      </c>
      <c r="L7" s="13" cm="1">
        <f t="array" ref="L7">INDEX(GMWQ!$A$2:$NF$60,MATCH(1,(GMWQ!$NE$2:$NE$60=L$3)*(GMWQ!$NF$2:$NF$60=L$1),0),$B7-1966)</f>
        <v>1E-3</v>
      </c>
      <c r="M7" s="13" cm="1">
        <f t="array" ref="M7">INDEX(GMWQ!$A$2:$NF$60,MATCH(1,(GMWQ!$NE$2:$NE$60=M$3)*(GMWQ!$NF$2:$NF$60=M$1),0),$B7-1966)</f>
        <v>1E-3</v>
      </c>
      <c r="N7" s="13" cm="1">
        <f t="array" ref="N7">INDEX(GMWQ!$A$2:$NF$60,MATCH(1,(GMWQ!$NE$2:$NE$60=N$3)*(GMWQ!$NF$2:$NF$60=N$1),0),$B7-1966)</f>
        <v>1E-3</v>
      </c>
      <c r="O7" s="13" cm="1">
        <f t="array" ref="O7">INDEX(GMWQ!$A$2:$NF$60,MATCH(1,(GMWQ!$NE$2:$NE$60=O$3)*(GMWQ!$NF$2:$NF$60=O$1),0),$B7-1966)</f>
        <v>1E-3</v>
      </c>
      <c r="P7" s="13" cm="1">
        <f t="array" ref="P7">INDEX(GMWQ!$A$2:$NF$60,MATCH(1,(GMWQ!$NE$2:$NE$60=P$3)*(GMWQ!$NF$2:$NF$60=P$1),0),$B7-1966)</f>
        <v>5.2062499999999998</v>
      </c>
      <c r="Q7" s="13" cm="1">
        <f t="array" ref="Q7">INDEX(GMWQ!$A$2:$NF$60,MATCH(1,(GMWQ!$NE$2:$NE$60=Q$3)*(GMWQ!$NF$2:$NF$60=Q$1),0),$B7-1966)</f>
        <v>1E-3</v>
      </c>
      <c r="R7" s="13" cm="1">
        <f t="array" ref="R7">INDEX(GMWQ!$A$2:$NF$60,MATCH(1,(GMWQ!$NE$2:$NE$60=R$3)*(GMWQ!$NF$2:$NF$60=R$1),0),$B7-1966)</f>
        <v>1E-4</v>
      </c>
      <c r="S7" s="13" cm="1">
        <f t="array" ref="S7">INDEX(GMWQ!$A$2:$NF$60,MATCH(1,(GMWQ!$NE$2:$NE$60=S$3)*(GMWQ!$NF$2:$NF$60=S$1),0),$B7-1966)</f>
        <v>1E-3</v>
      </c>
      <c r="T7" s="13" cm="1">
        <f t="array" ref="T7">INDEX(GMWQ!$A$2:$NF$60,MATCH(1,(GMWQ!$NE$2:$NE$60=T$3)*(GMWQ!$NF$2:$NF$60=T$1),0),$B7-1966)</f>
        <v>32742.71</v>
      </c>
      <c r="U7" s="13" cm="1">
        <f t="array" ref="U7">INDEX(GMWQ!$A$2:$NF$60,MATCH(1,(GMWQ!$NE$2:$NE$60=U$3)*(GMWQ!$NF$2:$NF$60=U$1),0),$B7-1966)</f>
        <v>10.323</v>
      </c>
      <c r="V7" s="13" cm="1">
        <f t="array" ref="V7">INDEX(GMWQ!$A$2:$NF$60,MATCH(1,(GMWQ!$NE$2:$NE$60=V$3)*(GMWQ!$NF$2:$NF$60=V$1),0),$B7-1966)</f>
        <v>1E-3</v>
      </c>
      <c r="W7" s="13" cm="1">
        <f t="array" ref="W7">INDEX(GMWQ!$A$2:$NF$60,MATCH(1,(GMWQ!$NE$2:$NE$60=W$3)*(GMWQ!$NF$2:$NF$60=W$1),0),$B7-1966)</f>
        <v>1E-3</v>
      </c>
    </row>
    <row r="8" spans="1:30" x14ac:dyDescent="0.35">
      <c r="B8" s="7">
        <f>+B7+1</f>
        <v>1974</v>
      </c>
      <c r="C8" s="14" cm="1">
        <f t="array" ref="C8">INDEX(GMWQ!$A$2:$NF$60,MATCH(1,(GMWQ!$NE$2:$NE$60=C$3)*(GMWQ!$NF$2:$NF$60=C$1),0),$B8-1966)</f>
        <v>4816</v>
      </c>
      <c r="D8" s="7" cm="1">
        <f t="array" ref="D8">INDEX(GMWQ!$A$2:$NF$60,MATCH(1,(GMWQ!$NE$2:$NE$60=D$3)*(GMWQ!$NF$2:$NF$60=D$1),0),$B8-1966)</f>
        <v>1E-3</v>
      </c>
      <c r="E8" s="7" cm="1">
        <f t="array" ref="E8">INDEX(GMWQ!$A$2:$NF$60,MATCH(1,(GMWQ!$NE$2:$NE$60=E$3)*(GMWQ!$NF$2:$NF$60=E$1),0),$B8-1966)</f>
        <v>12849</v>
      </c>
      <c r="F8" s="13" cm="1">
        <f t="array" ref="F8">INDEX(GMWQ!$A$2:$NF$60,MATCH(1,(GMWQ!$NE$2:$NE$60=F$3)*(GMWQ!$NF$2:$NF$60=F$1),0),$B8-1966)</f>
        <v>3.7</v>
      </c>
      <c r="G8" s="14" cm="1">
        <f t="array" ref="G8">INDEX(GMWQ!$A$2:$NF$60,MATCH(1,(GMWQ!$NE$2:$NE$60=G$3)*(GMWQ!$NF$2:$NF$60=G$1),0),$B8-1966)</f>
        <v>0</v>
      </c>
      <c r="H8" s="14" cm="1">
        <f t="array" ref="H8">INDEX(GMWQ!$A$2:$NF$60,MATCH(1,(GMWQ!$NE$2:$NE$60=H$3)*(GMWQ!$NF$2:$NF$60=H$1),0),$B8-1966)</f>
        <v>1E-3</v>
      </c>
      <c r="I8" s="14" cm="1">
        <f t="array" ref="I8">INDEX(GMWQ!$A$2:$NF$60,MATCH(1,(GMWQ!$NE$2:$NE$60=I$3)*(GMWQ!$NF$2:$NF$60=I$1),0),$B8-1966)</f>
        <v>16069.96</v>
      </c>
      <c r="J8" s="13" cm="1">
        <f t="array" ref="J8">INDEX(GMWQ!$A$2:$NF$60,MATCH(1,(GMWQ!$NE$2:$NE$60=J$3)*(GMWQ!$NF$2:$NF$60=J$1),0),$B8-1966)</f>
        <v>9.5</v>
      </c>
      <c r="K8" s="13" cm="1">
        <f t="array" ref="K8">INDEX(GMWQ!$A$2:$NF$60,MATCH(1,(GMWQ!$NE$2:$NE$60=K$3)*(GMWQ!$NF$2:$NF$60=K$1),0),$B8-1966)</f>
        <v>1E-3</v>
      </c>
      <c r="L8" s="13" cm="1">
        <f t="array" ref="L8">INDEX(GMWQ!$A$2:$NF$60,MATCH(1,(GMWQ!$NE$2:$NE$60=L$3)*(GMWQ!$NF$2:$NF$60=L$1),0),$B8-1966)</f>
        <v>1E-3</v>
      </c>
      <c r="M8" s="13" cm="1">
        <f t="array" ref="M8">INDEX(GMWQ!$A$2:$NF$60,MATCH(1,(GMWQ!$NE$2:$NE$60=M$3)*(GMWQ!$NF$2:$NF$60=M$1),0),$B8-1966)</f>
        <v>1E-3</v>
      </c>
      <c r="N8" s="13" cm="1">
        <f t="array" ref="N8">INDEX(GMWQ!$A$2:$NF$60,MATCH(1,(GMWQ!$NE$2:$NE$60=N$3)*(GMWQ!$NF$2:$NF$60=N$1),0),$B8-1966)</f>
        <v>1E-3</v>
      </c>
      <c r="O8" s="13" cm="1">
        <f t="array" ref="O8">INDEX(GMWQ!$A$2:$NF$60,MATCH(1,(GMWQ!$NE$2:$NE$60=O$3)*(GMWQ!$NF$2:$NF$60=O$1),0),$B8-1966)</f>
        <v>1E-3</v>
      </c>
      <c r="P8" s="13" cm="1">
        <f t="array" ref="P8">INDEX(GMWQ!$A$2:$NF$60,MATCH(1,(GMWQ!$NE$2:$NE$60=P$3)*(GMWQ!$NF$2:$NF$60=P$1),0),$B8-1966)</f>
        <v>6.754499</v>
      </c>
      <c r="Q8" s="13" cm="1">
        <f t="array" ref="Q8">INDEX(GMWQ!$A$2:$NF$60,MATCH(1,(GMWQ!$NE$2:$NE$60=Q$3)*(GMWQ!$NF$2:$NF$60=Q$1),0),$B8-1966)</f>
        <v>1E-3</v>
      </c>
      <c r="R8" s="13" cm="1">
        <f t="array" ref="R8">INDEX(GMWQ!$A$2:$NF$60,MATCH(1,(GMWQ!$NE$2:$NE$60=R$3)*(GMWQ!$NF$2:$NF$60=R$1),0),$B8-1966)</f>
        <v>1E-4</v>
      </c>
      <c r="S8" s="13" cm="1">
        <f t="array" ref="S8">INDEX(GMWQ!$A$2:$NF$60,MATCH(1,(GMWQ!$NE$2:$NE$60=S$3)*(GMWQ!$NF$2:$NF$60=S$1),0),$B8-1966)</f>
        <v>1E-3</v>
      </c>
      <c r="T8" s="13" cm="1">
        <f t="array" ref="T8">INDEX(GMWQ!$A$2:$NF$60,MATCH(1,(GMWQ!$NE$2:$NE$60=T$3)*(GMWQ!$NF$2:$NF$60=T$1),0),$B8-1966)</f>
        <v>32761.06</v>
      </c>
      <c r="U8" s="13" cm="1">
        <f t="array" ref="U8">INDEX(GMWQ!$A$2:$NF$60,MATCH(1,(GMWQ!$NE$2:$NE$60=U$3)*(GMWQ!$NF$2:$NF$60=U$1),0),$B8-1966)</f>
        <v>9.2871410000000001</v>
      </c>
      <c r="V8" s="13" cm="1">
        <f t="array" ref="V8">INDEX(GMWQ!$A$2:$NF$60,MATCH(1,(GMWQ!$NE$2:$NE$60=V$3)*(GMWQ!$NF$2:$NF$60=V$1),0),$B8-1966)</f>
        <v>1E-3</v>
      </c>
      <c r="W8" s="13" cm="1">
        <f t="array" ref="W8">INDEX(GMWQ!$A$2:$NF$60,MATCH(1,(GMWQ!$NE$2:$NE$60=W$3)*(GMWQ!$NF$2:$NF$60=W$1),0),$B8-1966)</f>
        <v>1E-3</v>
      </c>
    </row>
    <row r="9" spans="1:30" x14ac:dyDescent="0.35">
      <c r="B9" s="7">
        <f t="shared" ref="B9:B47" si="1">+B8+1</f>
        <v>1975</v>
      </c>
      <c r="C9" s="14" cm="1">
        <f t="array" ref="C9">INDEX(GMWQ!$A$2:$NF$60,MATCH(1,(GMWQ!$NE$2:$NE$60=C$3)*(GMWQ!$NF$2:$NF$60=C$1),0),$B9-1966)</f>
        <v>4839</v>
      </c>
      <c r="D9" s="7" cm="1">
        <f t="array" ref="D9">INDEX(GMWQ!$A$2:$NF$60,MATCH(1,(GMWQ!$NE$2:$NE$60=D$3)*(GMWQ!$NF$2:$NF$60=D$1),0),$B9-1966)</f>
        <v>1E-3</v>
      </c>
      <c r="E9" s="7" cm="1">
        <f t="array" ref="E9">INDEX(GMWQ!$A$2:$NF$60,MATCH(1,(GMWQ!$NE$2:$NE$60=E$3)*(GMWQ!$NF$2:$NF$60=E$1),0),$B9-1966)</f>
        <v>13247</v>
      </c>
      <c r="F9" s="13" cm="1">
        <f t="array" ref="F9">INDEX(GMWQ!$A$2:$NF$60,MATCH(1,(GMWQ!$NE$2:$NE$60=F$3)*(GMWQ!$NF$2:$NF$60=F$1),0),$B9-1966)</f>
        <v>3.6</v>
      </c>
      <c r="G9" s="14" cm="1">
        <f t="array" ref="G9">INDEX(GMWQ!$A$2:$NF$60,MATCH(1,(GMWQ!$NE$2:$NE$60=G$3)*(GMWQ!$NF$2:$NF$60=G$1),0),$B9-1966)</f>
        <v>0</v>
      </c>
      <c r="H9" s="14" cm="1">
        <f t="array" ref="H9">INDEX(GMWQ!$A$2:$NF$60,MATCH(1,(GMWQ!$NE$2:$NE$60=H$3)*(GMWQ!$NF$2:$NF$60=H$1),0),$B9-1966)</f>
        <v>1E-3</v>
      </c>
      <c r="I9" s="14" cm="1">
        <f t="array" ref="I9">INDEX(GMWQ!$A$2:$NF$60,MATCH(1,(GMWQ!$NE$2:$NE$60=I$3)*(GMWQ!$NF$2:$NF$60=I$1),0),$B9-1966)</f>
        <v>16751.57</v>
      </c>
      <c r="J9" s="13" cm="1">
        <f t="array" ref="J9">INDEX(GMWQ!$A$2:$NF$60,MATCH(1,(GMWQ!$NE$2:$NE$60=J$3)*(GMWQ!$NF$2:$NF$60=J$1),0),$B9-1966)</f>
        <v>10</v>
      </c>
      <c r="K9" s="13" cm="1">
        <f t="array" ref="K9">INDEX(GMWQ!$A$2:$NF$60,MATCH(1,(GMWQ!$NE$2:$NE$60=K$3)*(GMWQ!$NF$2:$NF$60=K$1),0),$B9-1966)</f>
        <v>1E-3</v>
      </c>
      <c r="L9" s="13" cm="1">
        <f t="array" ref="L9">INDEX(GMWQ!$A$2:$NF$60,MATCH(1,(GMWQ!$NE$2:$NE$60=L$3)*(GMWQ!$NF$2:$NF$60=L$1),0),$B9-1966)</f>
        <v>1E-3</v>
      </c>
      <c r="M9" s="13" cm="1">
        <f t="array" ref="M9">INDEX(GMWQ!$A$2:$NF$60,MATCH(1,(GMWQ!$NE$2:$NE$60=M$3)*(GMWQ!$NF$2:$NF$60=M$1),0),$B9-1966)</f>
        <v>1E-3</v>
      </c>
      <c r="N9" s="13" cm="1">
        <f t="array" ref="N9">INDEX(GMWQ!$A$2:$NF$60,MATCH(1,(GMWQ!$NE$2:$NE$60=N$3)*(GMWQ!$NF$2:$NF$60=N$1),0),$B9-1966)</f>
        <v>1E-3</v>
      </c>
      <c r="O9" s="13" cm="1">
        <f t="array" ref="O9">INDEX(GMWQ!$A$2:$NF$60,MATCH(1,(GMWQ!$NE$2:$NE$60=O$3)*(GMWQ!$NF$2:$NF$60=O$1),0),$B9-1966)</f>
        <v>1E-3</v>
      </c>
      <c r="P9" s="13" cm="1">
        <f t="array" ref="P9">INDEX(GMWQ!$A$2:$NF$60,MATCH(1,(GMWQ!$NE$2:$NE$60=P$3)*(GMWQ!$NF$2:$NF$60=P$1),0),$B9-1966)</f>
        <v>7.11</v>
      </c>
      <c r="Q9" s="13" cm="1">
        <f t="array" ref="Q9">INDEX(GMWQ!$A$2:$NF$60,MATCH(1,(GMWQ!$NE$2:$NE$60=Q$3)*(GMWQ!$NF$2:$NF$60=Q$1),0),$B9-1966)</f>
        <v>1E-3</v>
      </c>
      <c r="R9" s="13" cm="1">
        <f t="array" ref="R9">INDEX(GMWQ!$A$2:$NF$60,MATCH(1,(GMWQ!$NE$2:$NE$60=R$3)*(GMWQ!$NF$2:$NF$60=R$1),0),$B9-1966)</f>
        <v>1E-4</v>
      </c>
      <c r="S9" s="13" cm="1">
        <f t="array" ref="S9">INDEX(GMWQ!$A$2:$NF$60,MATCH(1,(GMWQ!$NE$2:$NE$60=S$3)*(GMWQ!$NF$2:$NF$60=S$1),0),$B9-1966)</f>
        <v>1E-3</v>
      </c>
      <c r="T9" s="13" cm="1">
        <f t="array" ref="T9">INDEX(GMWQ!$A$2:$NF$60,MATCH(1,(GMWQ!$NE$2:$NE$60=T$3)*(GMWQ!$NF$2:$NF$60=T$1),0),$B9-1966)</f>
        <v>32762.95</v>
      </c>
      <c r="U9" s="13" cm="1">
        <f t="array" ref="U9">INDEX(GMWQ!$A$2:$NF$60,MATCH(1,(GMWQ!$NE$2:$NE$60=U$3)*(GMWQ!$NF$2:$NF$60=U$1),0),$B9-1966)</f>
        <v>12.31025</v>
      </c>
      <c r="V9" s="13" cm="1">
        <f t="array" ref="V9">INDEX(GMWQ!$A$2:$NF$60,MATCH(1,(GMWQ!$NE$2:$NE$60=V$3)*(GMWQ!$NF$2:$NF$60=V$1),0),$B9-1966)</f>
        <v>1E-3</v>
      </c>
      <c r="W9" s="13" cm="1">
        <f t="array" ref="W9">INDEX(GMWQ!$A$2:$NF$60,MATCH(1,(GMWQ!$NE$2:$NE$60=W$3)*(GMWQ!$NF$2:$NF$60=W$1),0),$B9-1966)</f>
        <v>1E-3</v>
      </c>
    </row>
    <row r="10" spans="1:30" x14ac:dyDescent="0.35">
      <c r="B10" s="7">
        <f t="shared" si="1"/>
        <v>1976</v>
      </c>
      <c r="C10" s="14" cm="1">
        <f t="array" ref="C10">INDEX(GMWQ!$A$2:$NF$60,MATCH(1,(GMWQ!$NE$2:$NE$60=C$3)*(GMWQ!$NF$2:$NF$60=C$1),0),$B10-1966)</f>
        <v>4862</v>
      </c>
      <c r="D10" s="7" cm="1">
        <f t="array" ref="D10">INDEX(GMWQ!$A$2:$NF$60,MATCH(1,(GMWQ!$NE$2:$NE$60=D$3)*(GMWQ!$NF$2:$NF$60=D$1),0),$B10-1966)</f>
        <v>1E-3</v>
      </c>
      <c r="E10" s="7" cm="1">
        <f t="array" ref="E10">INDEX(GMWQ!$A$2:$NF$60,MATCH(1,(GMWQ!$NE$2:$NE$60=E$3)*(GMWQ!$NF$2:$NF$60=E$1),0),$B10-1966)</f>
        <v>13917</v>
      </c>
      <c r="F10" s="13" cm="1">
        <f t="array" ref="F10">INDEX(GMWQ!$A$2:$NF$60,MATCH(1,(GMWQ!$NE$2:$NE$60=F$3)*(GMWQ!$NF$2:$NF$60=F$1),0),$B10-1966)</f>
        <v>3.4</v>
      </c>
      <c r="G10" s="14" cm="1">
        <f t="array" ref="G10">INDEX(GMWQ!$A$2:$NF$60,MATCH(1,(GMWQ!$NE$2:$NE$60=G$3)*(GMWQ!$NF$2:$NF$60=G$1),0),$B10-1966)</f>
        <v>0</v>
      </c>
      <c r="H10" s="14" cm="1">
        <f t="array" ref="H10">INDEX(GMWQ!$A$2:$NF$60,MATCH(1,(GMWQ!$NE$2:$NE$60=H$3)*(GMWQ!$NF$2:$NF$60=H$1),0),$B10-1966)</f>
        <v>1E-3</v>
      </c>
      <c r="I10" s="14" cm="1">
        <f t="array" ref="I10">INDEX(GMWQ!$A$2:$NF$60,MATCH(1,(GMWQ!$NE$2:$NE$60=I$3)*(GMWQ!$NF$2:$NF$60=I$1),0),$B10-1966)</f>
        <v>17259.36</v>
      </c>
      <c r="J10" s="13" cm="1">
        <f t="array" ref="J10">INDEX(GMWQ!$A$2:$NF$60,MATCH(1,(GMWQ!$NE$2:$NE$60=J$3)*(GMWQ!$NF$2:$NF$60=J$1),0),$B10-1966)</f>
        <v>11</v>
      </c>
      <c r="K10" s="13" cm="1">
        <f t="array" ref="K10">INDEX(GMWQ!$A$2:$NF$60,MATCH(1,(GMWQ!$NE$2:$NE$60=K$3)*(GMWQ!$NF$2:$NF$60=K$1),0),$B10-1966)</f>
        <v>1E-3</v>
      </c>
      <c r="L10" s="13" cm="1">
        <f t="array" ref="L10">INDEX(GMWQ!$A$2:$NF$60,MATCH(1,(GMWQ!$NE$2:$NE$60=L$3)*(GMWQ!$NF$2:$NF$60=L$1),0),$B10-1966)</f>
        <v>1E-3</v>
      </c>
      <c r="M10" s="13" cm="1">
        <f t="array" ref="M10">INDEX(GMWQ!$A$2:$NF$60,MATCH(1,(GMWQ!$NE$2:$NE$60=M$3)*(GMWQ!$NF$2:$NF$60=M$1),0),$B10-1966)</f>
        <v>1E-3</v>
      </c>
      <c r="N10" s="13" cm="1">
        <f t="array" ref="N10">INDEX(GMWQ!$A$2:$NF$60,MATCH(1,(GMWQ!$NE$2:$NE$60=N$3)*(GMWQ!$NF$2:$NF$60=N$1),0),$B10-1966)</f>
        <v>1E-3</v>
      </c>
      <c r="O10" s="13" cm="1">
        <f t="array" ref="O10">INDEX(GMWQ!$A$2:$NF$60,MATCH(1,(GMWQ!$NE$2:$NE$60=O$3)*(GMWQ!$NF$2:$NF$60=O$1),0),$B10-1966)</f>
        <v>1E-3</v>
      </c>
      <c r="P10" s="13" cm="1">
        <f t="array" ref="P10">INDEX(GMWQ!$A$2:$NF$60,MATCH(1,(GMWQ!$NE$2:$NE$60=P$3)*(GMWQ!$NF$2:$NF$60=P$1),0),$B10-1966)</f>
        <v>7.8209999999999997</v>
      </c>
      <c r="Q10" s="13" cm="1">
        <f t="array" ref="Q10">INDEX(GMWQ!$A$2:$NF$60,MATCH(1,(GMWQ!$NE$2:$NE$60=Q$3)*(GMWQ!$NF$2:$NF$60=Q$1),0),$B10-1966)</f>
        <v>1E-3</v>
      </c>
      <c r="R10" s="13" cm="1">
        <f t="array" ref="R10">INDEX(GMWQ!$A$2:$NF$60,MATCH(1,(GMWQ!$NE$2:$NE$60=R$3)*(GMWQ!$NF$2:$NF$60=R$1),0),$B10-1966)</f>
        <v>1E-4</v>
      </c>
      <c r="S10" s="13" cm="1">
        <f t="array" ref="S10">INDEX(GMWQ!$A$2:$NF$60,MATCH(1,(GMWQ!$NE$2:$NE$60=S$3)*(GMWQ!$NF$2:$NF$60=S$1),0),$B10-1966)</f>
        <v>119832.7</v>
      </c>
      <c r="T10" s="13" cm="1">
        <f t="array" ref="T10">INDEX(GMWQ!$A$2:$NF$60,MATCH(1,(GMWQ!$NE$2:$NE$60=T$3)*(GMWQ!$NF$2:$NF$60=T$1),0),$B10-1966)</f>
        <v>32764.85</v>
      </c>
      <c r="U10" s="13" cm="1">
        <f t="array" ref="U10">INDEX(GMWQ!$A$2:$NF$60,MATCH(1,(GMWQ!$NE$2:$NE$60=U$3)*(GMWQ!$NF$2:$NF$60=U$1),0),$B10-1966)</f>
        <v>14.513339999999999</v>
      </c>
      <c r="V10" s="13" cm="1">
        <f t="array" ref="V10">INDEX(GMWQ!$A$2:$NF$60,MATCH(1,(GMWQ!$NE$2:$NE$60=V$3)*(GMWQ!$NF$2:$NF$60=V$1),0),$B10-1966)</f>
        <v>1E-3</v>
      </c>
      <c r="W10" s="13" cm="1">
        <f t="array" ref="W10">INDEX(GMWQ!$A$2:$NF$60,MATCH(1,(GMWQ!$NE$2:$NE$60=W$3)*(GMWQ!$NF$2:$NF$60=W$1),0),$B10-1966)</f>
        <v>1E-3</v>
      </c>
    </row>
    <row r="11" spans="1:30" x14ac:dyDescent="0.35">
      <c r="A11" s="7">
        <v>1974</v>
      </c>
      <c r="B11" s="7">
        <f t="shared" si="1"/>
        <v>1977</v>
      </c>
      <c r="C11" s="14" cm="1">
        <f t="array" ref="C11">INDEX(GMWQ!$A$2:$NF$60,MATCH(1,(GMWQ!$NE$2:$NE$60=C$3)*(GMWQ!$NF$2:$NF$60=C$1),0),$B11-1966)</f>
        <v>4874</v>
      </c>
      <c r="D11" s="7" cm="1">
        <f t="array" ref="D11">INDEX(GMWQ!$A$2:$NF$60,MATCH(1,(GMWQ!$NE$2:$NE$60=D$3)*(GMWQ!$NF$2:$NF$60=D$1),0),$B11-1966)</f>
        <v>1E-3</v>
      </c>
      <c r="E11" s="7" cm="1">
        <f t="array" ref="E11">INDEX(GMWQ!$A$2:$NF$60,MATCH(1,(GMWQ!$NE$2:$NE$60=E$3)*(GMWQ!$NF$2:$NF$60=E$1),0),$B11-1966)</f>
        <v>14267</v>
      </c>
      <c r="F11" s="13" cm="1">
        <f t="array" ref="F11">INDEX(GMWQ!$A$2:$NF$60,MATCH(1,(GMWQ!$NE$2:$NE$60=F$3)*(GMWQ!$NF$2:$NF$60=F$1),0),$B11-1966)</f>
        <v>3.6</v>
      </c>
      <c r="G11" s="14" cm="1">
        <f t="array" ref="G11">INDEX(GMWQ!$A$2:$NF$60,MATCH(1,(GMWQ!$NE$2:$NE$60=G$3)*(GMWQ!$NF$2:$NF$60=G$1),0),$B11-1966)</f>
        <v>0</v>
      </c>
      <c r="H11" s="14" cm="1">
        <f t="array" ref="H11">INDEX(GMWQ!$A$2:$NF$60,MATCH(1,(GMWQ!$NE$2:$NE$60=H$3)*(GMWQ!$NF$2:$NF$60=H$1),0),$B11-1966)</f>
        <v>1E-3</v>
      </c>
      <c r="I11" s="14" cm="1">
        <f t="array" ref="I11">INDEX(GMWQ!$A$2:$NF$60,MATCH(1,(GMWQ!$NE$2:$NE$60=I$3)*(GMWQ!$NF$2:$NF$60=I$1),0),$B11-1966)</f>
        <v>17697.98</v>
      </c>
      <c r="J11" s="13" cm="1">
        <f t="array" ref="J11">INDEX(GMWQ!$A$2:$NF$60,MATCH(1,(GMWQ!$NE$2:$NE$60=J$3)*(GMWQ!$NF$2:$NF$60=J$1),0),$B11-1966)</f>
        <v>11</v>
      </c>
      <c r="K11" s="13" cm="1">
        <f t="array" ref="K11">INDEX(GMWQ!$A$2:$NF$60,MATCH(1,(GMWQ!$NE$2:$NE$60=K$3)*(GMWQ!$NF$2:$NF$60=K$1),0),$B11-1966)</f>
        <v>1E-3</v>
      </c>
      <c r="L11" s="13" cm="1">
        <f t="array" ref="L11">INDEX(GMWQ!$A$2:$NF$60,MATCH(1,(GMWQ!$NE$2:$NE$60=L$3)*(GMWQ!$NF$2:$NF$60=L$1),0),$B11-1966)</f>
        <v>1E-3</v>
      </c>
      <c r="M11" s="13" cm="1">
        <f t="array" ref="M11">INDEX(GMWQ!$A$2:$NF$60,MATCH(1,(GMWQ!$NE$2:$NE$60=M$3)*(GMWQ!$NF$2:$NF$60=M$1),0),$B11-1966)</f>
        <v>1E-3</v>
      </c>
      <c r="N11" s="13" cm="1">
        <f t="array" ref="N11">INDEX(GMWQ!$A$2:$NF$60,MATCH(1,(GMWQ!$NE$2:$NE$60=N$3)*(GMWQ!$NF$2:$NF$60=N$1),0),$B11-1966)</f>
        <v>1E-3</v>
      </c>
      <c r="O11" s="13" cm="1">
        <f t="array" ref="O11">INDEX(GMWQ!$A$2:$NF$60,MATCH(1,(GMWQ!$NE$2:$NE$60=O$3)*(GMWQ!$NF$2:$NF$60=O$1),0),$B11-1966)</f>
        <v>1E-3</v>
      </c>
      <c r="P11" s="13" cm="1">
        <f t="array" ref="P11">INDEX(GMWQ!$A$2:$NF$60,MATCH(1,(GMWQ!$NE$2:$NE$60=P$3)*(GMWQ!$NF$2:$NF$60=P$1),0),$B11-1966)</f>
        <v>7.8209999999999997</v>
      </c>
      <c r="Q11" s="13" cm="1">
        <f t="array" ref="Q11">INDEX(GMWQ!$A$2:$NF$60,MATCH(1,(GMWQ!$NE$2:$NE$60=Q$3)*(GMWQ!$NF$2:$NF$60=Q$1),0),$B11-1966)</f>
        <v>1E-3</v>
      </c>
      <c r="R11" s="13" cm="1">
        <f t="array" ref="R11">INDEX(GMWQ!$A$2:$NF$60,MATCH(1,(GMWQ!$NE$2:$NE$60=R$3)*(GMWQ!$NF$2:$NF$60=R$1),0),$B11-1966)</f>
        <v>1E-4</v>
      </c>
      <c r="S11" s="13" cm="1">
        <f t="array" ref="S11">INDEX(GMWQ!$A$2:$NF$60,MATCH(1,(GMWQ!$NE$2:$NE$60=S$3)*(GMWQ!$NF$2:$NF$60=S$1),0),$B11-1966)</f>
        <v>122370.3</v>
      </c>
      <c r="T11" s="13" cm="1">
        <f t="array" ref="T11">INDEX(GMWQ!$A$2:$NF$60,MATCH(1,(GMWQ!$NE$2:$NE$60=T$3)*(GMWQ!$NF$2:$NF$60=T$1),0),$B11-1966)</f>
        <v>32766.74</v>
      </c>
      <c r="U11" s="13" cm="1">
        <f t="array" ref="U11">INDEX(GMWQ!$A$2:$NF$60,MATCH(1,(GMWQ!$NE$2:$NE$60=U$3)*(GMWQ!$NF$2:$NF$60=U$1),0),$B11-1966)</f>
        <v>15.769360000000001</v>
      </c>
      <c r="V11" s="13" cm="1">
        <f t="array" ref="V11">INDEX(GMWQ!$A$2:$NF$60,MATCH(1,(GMWQ!$NE$2:$NE$60=V$3)*(GMWQ!$NF$2:$NF$60=V$1),0),$B11-1966)</f>
        <v>1E-3</v>
      </c>
      <c r="W11" s="13" cm="1">
        <f t="array" ref="W11">INDEX(GMWQ!$A$2:$NF$60,MATCH(1,(GMWQ!$NE$2:$NE$60=W$3)*(GMWQ!$NF$2:$NF$60=W$1),0),$B11-1966)</f>
        <v>1E-3</v>
      </c>
    </row>
    <row r="12" spans="1:30" x14ac:dyDescent="0.35">
      <c r="B12" s="7">
        <f t="shared" si="1"/>
        <v>1978</v>
      </c>
      <c r="C12" s="14" cm="1">
        <f t="array" ref="C12">INDEX(GMWQ!$A$2:$NF$60,MATCH(1,(GMWQ!$NE$2:$NE$60=C$3)*(GMWQ!$NF$2:$NF$60=C$1),0),$B12-1966)</f>
        <v>4886</v>
      </c>
      <c r="D12" s="7" cm="1">
        <f t="array" ref="D12">INDEX(GMWQ!$A$2:$NF$60,MATCH(1,(GMWQ!$NE$2:$NE$60=D$3)*(GMWQ!$NF$2:$NF$60=D$1),0),$B12-1966)</f>
        <v>1E-3</v>
      </c>
      <c r="E12" s="7" cm="1">
        <f t="array" ref="E12">INDEX(GMWQ!$A$2:$NF$60,MATCH(1,(GMWQ!$NE$2:$NE$60=E$3)*(GMWQ!$NF$2:$NF$60=E$1),0),$B12-1966)</f>
        <v>14694</v>
      </c>
      <c r="F12" s="13" cm="1">
        <f t="array" ref="F12">INDEX(GMWQ!$A$2:$NF$60,MATCH(1,(GMWQ!$NE$2:$NE$60=F$3)*(GMWQ!$NF$2:$NF$60=F$1),0),$B12-1966)</f>
        <v>3.6</v>
      </c>
      <c r="G12" s="14" cm="1">
        <f t="array" ref="G12">INDEX(GMWQ!$A$2:$NF$60,MATCH(1,(GMWQ!$NE$2:$NE$60=G$3)*(GMWQ!$NF$2:$NF$60=G$1),0),$B12-1966)</f>
        <v>0</v>
      </c>
      <c r="H12" s="14" cm="1">
        <f t="array" ref="H12">INDEX(GMWQ!$A$2:$NF$60,MATCH(1,(GMWQ!$NE$2:$NE$60=H$3)*(GMWQ!$NF$2:$NF$60=H$1),0),$B12-1966)</f>
        <v>1E-3</v>
      </c>
      <c r="I12" s="14" cm="1">
        <f t="array" ref="I12">INDEX(GMWQ!$A$2:$NF$60,MATCH(1,(GMWQ!$NE$2:$NE$60=I$3)*(GMWQ!$NF$2:$NF$60=I$1),0),$B12-1966)</f>
        <v>18131.150000000001</v>
      </c>
      <c r="J12" s="13" cm="1">
        <f t="array" ref="J12">INDEX(GMWQ!$A$2:$NF$60,MATCH(1,(GMWQ!$NE$2:$NE$60=J$3)*(GMWQ!$NF$2:$NF$60=J$1),0),$B12-1966)</f>
        <v>11</v>
      </c>
      <c r="K12" s="13" cm="1">
        <f t="array" ref="K12">INDEX(GMWQ!$A$2:$NF$60,MATCH(1,(GMWQ!$NE$2:$NE$60=K$3)*(GMWQ!$NF$2:$NF$60=K$1),0),$B12-1966)</f>
        <v>1E-3</v>
      </c>
      <c r="L12" s="13" cm="1">
        <f t="array" ref="L12">INDEX(GMWQ!$A$2:$NF$60,MATCH(1,(GMWQ!$NE$2:$NE$60=L$3)*(GMWQ!$NF$2:$NF$60=L$1),0),$B12-1966)</f>
        <v>1E-3</v>
      </c>
      <c r="M12" s="13" cm="1">
        <f t="array" ref="M12">INDEX(GMWQ!$A$2:$NF$60,MATCH(1,(GMWQ!$NE$2:$NE$60=M$3)*(GMWQ!$NF$2:$NF$60=M$1),0),$B12-1966)</f>
        <v>1E-3</v>
      </c>
      <c r="N12" s="13" cm="1">
        <f t="array" ref="N12">INDEX(GMWQ!$A$2:$NF$60,MATCH(1,(GMWQ!$NE$2:$NE$60=N$3)*(GMWQ!$NF$2:$NF$60=N$1),0),$B12-1966)</f>
        <v>1E-3</v>
      </c>
      <c r="O12" s="13" cm="1">
        <f t="array" ref="O12">INDEX(GMWQ!$A$2:$NF$60,MATCH(1,(GMWQ!$NE$2:$NE$60=O$3)*(GMWQ!$NF$2:$NF$60=O$1),0),$B12-1966)</f>
        <v>1E-3</v>
      </c>
      <c r="P12" s="13" cm="1">
        <f t="array" ref="P12">INDEX(GMWQ!$A$2:$NF$60,MATCH(1,(GMWQ!$NE$2:$NE$60=P$3)*(GMWQ!$NF$2:$NF$60=P$1),0),$B12-1966)</f>
        <v>3.9993949999999998</v>
      </c>
      <c r="Q12" s="13" cm="1">
        <f t="array" ref="Q12">INDEX(GMWQ!$A$2:$NF$60,MATCH(1,(GMWQ!$NE$2:$NE$60=Q$3)*(GMWQ!$NF$2:$NF$60=Q$1),0),$B12-1966)</f>
        <v>1E-3</v>
      </c>
      <c r="R12" s="13" cm="1">
        <f t="array" ref="R12">INDEX(GMWQ!$A$2:$NF$60,MATCH(1,(GMWQ!$NE$2:$NE$60=R$3)*(GMWQ!$NF$2:$NF$60=R$1),0),$B12-1966)</f>
        <v>1E-4</v>
      </c>
      <c r="S12" s="13" cm="1">
        <f t="array" ref="S12">INDEX(GMWQ!$A$2:$NF$60,MATCH(1,(GMWQ!$NE$2:$NE$60=S$3)*(GMWQ!$NF$2:$NF$60=S$1),0),$B12-1966)</f>
        <v>124907.9</v>
      </c>
      <c r="T12" s="13" cm="1">
        <f t="array" ref="T12">INDEX(GMWQ!$A$2:$NF$60,MATCH(1,(GMWQ!$NE$2:$NE$60=T$3)*(GMWQ!$NF$2:$NF$60=T$1),0),$B12-1966)</f>
        <v>32768.639999999999</v>
      </c>
      <c r="U12" s="13" cm="1">
        <f t="array" ref="U12">INDEX(GMWQ!$A$2:$NF$60,MATCH(1,(GMWQ!$NE$2:$NE$60=U$3)*(GMWQ!$NF$2:$NF$60=U$1),0),$B12-1966)</f>
        <v>13.532030000000001</v>
      </c>
      <c r="V12" s="13" cm="1">
        <f t="array" ref="V12">INDEX(GMWQ!$A$2:$NF$60,MATCH(1,(GMWQ!$NE$2:$NE$60=V$3)*(GMWQ!$NF$2:$NF$60=V$1),0),$B12-1966)</f>
        <v>1E-3</v>
      </c>
      <c r="W12" s="13" cm="1">
        <f t="array" ref="W12">INDEX(GMWQ!$A$2:$NF$60,MATCH(1,(GMWQ!$NE$2:$NE$60=W$3)*(GMWQ!$NF$2:$NF$60=W$1),0),$B12-1966)</f>
        <v>1E-3</v>
      </c>
    </row>
    <row r="13" spans="1:30" x14ac:dyDescent="0.35">
      <c r="B13" s="7">
        <f t="shared" si="1"/>
        <v>1979</v>
      </c>
      <c r="C13" s="14" cm="1">
        <f t="array" ref="C13">INDEX(GMWQ!$A$2:$NF$60,MATCH(1,(GMWQ!$NE$2:$NE$60=C$3)*(GMWQ!$NF$2:$NF$60=C$1),0),$B13-1966)</f>
        <v>4898</v>
      </c>
      <c r="D13" s="7" cm="1">
        <f t="array" ref="D13">INDEX(GMWQ!$A$2:$NF$60,MATCH(1,(GMWQ!$NE$2:$NE$60=D$3)*(GMWQ!$NF$2:$NF$60=D$1),0),$B13-1966)</f>
        <v>1E-3</v>
      </c>
      <c r="E13" s="7" cm="1">
        <f t="array" ref="E13">INDEX(GMWQ!$A$2:$NF$60,MATCH(1,(GMWQ!$NE$2:$NE$60=E$3)*(GMWQ!$NF$2:$NF$60=E$1),0),$B13-1966)</f>
        <v>15881</v>
      </c>
      <c r="F13" s="13" cm="1">
        <f t="array" ref="F13">INDEX(GMWQ!$A$2:$NF$60,MATCH(1,(GMWQ!$NE$2:$NE$60=F$3)*(GMWQ!$NF$2:$NF$60=F$1),0),$B13-1966)</f>
        <v>3.7</v>
      </c>
      <c r="G13" s="14" cm="1">
        <f t="array" ref="G13">INDEX(GMWQ!$A$2:$NF$60,MATCH(1,(GMWQ!$NE$2:$NE$60=G$3)*(GMWQ!$NF$2:$NF$60=G$1),0),$B13-1966)</f>
        <v>0</v>
      </c>
      <c r="H13" s="14" cm="1">
        <f t="array" ref="H13">INDEX(GMWQ!$A$2:$NF$60,MATCH(1,(GMWQ!$NE$2:$NE$60=H$3)*(GMWQ!$NF$2:$NF$60=H$1),0),$B13-1966)</f>
        <v>1E-3</v>
      </c>
      <c r="I13" s="14" cm="1">
        <f t="array" ref="I13">INDEX(GMWQ!$A$2:$NF$60,MATCH(1,(GMWQ!$NE$2:$NE$60=I$3)*(GMWQ!$NF$2:$NF$60=I$1),0),$B13-1966)</f>
        <v>18742.68</v>
      </c>
      <c r="J13" s="13" cm="1">
        <f t="array" ref="J13">INDEX(GMWQ!$A$2:$NF$60,MATCH(1,(GMWQ!$NE$2:$NE$60=J$3)*(GMWQ!$NF$2:$NF$60=J$1),0),$B13-1966)</f>
        <v>11</v>
      </c>
      <c r="K13" s="13" cm="1">
        <f t="array" ref="K13">INDEX(GMWQ!$A$2:$NF$60,MATCH(1,(GMWQ!$NE$2:$NE$60=K$3)*(GMWQ!$NF$2:$NF$60=K$1),0),$B13-1966)</f>
        <v>1E-3</v>
      </c>
      <c r="L13" s="13" cm="1">
        <f t="array" ref="L13">INDEX(GMWQ!$A$2:$NF$60,MATCH(1,(GMWQ!$NE$2:$NE$60=L$3)*(GMWQ!$NF$2:$NF$60=L$1),0),$B13-1966)</f>
        <v>1E-3</v>
      </c>
      <c r="M13" s="13" cm="1">
        <f t="array" ref="M13">INDEX(GMWQ!$A$2:$NF$60,MATCH(1,(GMWQ!$NE$2:$NE$60=M$3)*(GMWQ!$NF$2:$NF$60=M$1),0),$B13-1966)</f>
        <v>1E-3</v>
      </c>
      <c r="N13" s="13" cm="1">
        <f t="array" ref="N13">INDEX(GMWQ!$A$2:$NF$60,MATCH(1,(GMWQ!$NE$2:$NE$60=N$3)*(GMWQ!$NF$2:$NF$60=N$1),0),$B13-1966)</f>
        <v>1E-3</v>
      </c>
      <c r="O13" s="13" cm="1">
        <f t="array" ref="O13">INDEX(GMWQ!$A$2:$NF$60,MATCH(1,(GMWQ!$NE$2:$NE$60=O$3)*(GMWQ!$NF$2:$NF$60=O$1),0),$B13-1966)</f>
        <v>1E-3</v>
      </c>
      <c r="P13" s="13" cm="1">
        <f t="array" ref="P13">INDEX(GMWQ!$A$2:$NF$60,MATCH(1,(GMWQ!$NE$2:$NE$60=P$3)*(GMWQ!$NF$2:$NF$60=P$1),0),$B13-1966)</f>
        <v>5.319566</v>
      </c>
      <c r="Q13" s="13" cm="1">
        <f t="array" ref="Q13">INDEX(GMWQ!$A$2:$NF$60,MATCH(1,(GMWQ!$NE$2:$NE$60=Q$3)*(GMWQ!$NF$2:$NF$60=Q$1),0),$B13-1966)</f>
        <v>1E-3</v>
      </c>
      <c r="R13" s="13" cm="1">
        <f t="array" ref="R13">INDEX(GMWQ!$A$2:$NF$60,MATCH(1,(GMWQ!$NE$2:$NE$60=R$3)*(GMWQ!$NF$2:$NF$60=R$1),0),$B13-1966)</f>
        <v>1E-4</v>
      </c>
      <c r="S13" s="13" cm="1">
        <f t="array" ref="S13">INDEX(GMWQ!$A$2:$NF$60,MATCH(1,(GMWQ!$NE$2:$NE$60=S$3)*(GMWQ!$NF$2:$NF$60=S$1),0),$B13-1966)</f>
        <v>127445.5</v>
      </c>
      <c r="T13" s="13" cm="1">
        <f t="array" ref="T13">INDEX(GMWQ!$A$2:$NF$60,MATCH(1,(GMWQ!$NE$2:$NE$60=T$3)*(GMWQ!$NF$2:$NF$60=T$1),0),$B13-1966)</f>
        <v>32767.18</v>
      </c>
      <c r="U13" s="13" cm="1">
        <f t="array" ref="U13">INDEX(GMWQ!$A$2:$NF$60,MATCH(1,(GMWQ!$NE$2:$NE$60=U$3)*(GMWQ!$NF$2:$NF$60=U$1),0),$B13-1966)</f>
        <v>12.99766</v>
      </c>
      <c r="V13" s="13" cm="1">
        <f t="array" ref="V13">INDEX(GMWQ!$A$2:$NF$60,MATCH(1,(GMWQ!$NE$2:$NE$60=V$3)*(GMWQ!$NF$2:$NF$60=V$1),0),$B13-1966)</f>
        <v>1E-3</v>
      </c>
      <c r="W13" s="13" cm="1">
        <f t="array" ref="W13">INDEX(GMWQ!$A$2:$NF$60,MATCH(1,(GMWQ!$NE$2:$NE$60=W$3)*(GMWQ!$NF$2:$NF$60=W$1),0),$B13-1966)</f>
        <v>1E-3</v>
      </c>
    </row>
    <row r="14" spans="1:30" x14ac:dyDescent="0.35">
      <c r="B14" s="7">
        <f t="shared" si="1"/>
        <v>1980</v>
      </c>
      <c r="C14" s="14" cm="1">
        <f t="array" ref="C14">INDEX(GMWQ!$A$2:$NF$60,MATCH(1,(GMWQ!$NE$2:$NE$60=C$3)*(GMWQ!$NF$2:$NF$60=C$1),0),$B14-1966)</f>
        <v>4910</v>
      </c>
      <c r="D14" s="7" cm="1">
        <f t="array" ref="D14">INDEX(GMWQ!$A$2:$NF$60,MATCH(1,(GMWQ!$NE$2:$NE$60=D$3)*(GMWQ!$NF$2:$NF$60=D$1),0),$B14-1966)</f>
        <v>1E-3</v>
      </c>
      <c r="E14" s="7" cm="1">
        <f t="array" ref="E14">INDEX(GMWQ!$A$2:$NF$60,MATCH(1,(GMWQ!$NE$2:$NE$60=E$3)*(GMWQ!$NF$2:$NF$60=E$1),0),$B14-1966)</f>
        <v>16728</v>
      </c>
      <c r="F14" s="13" cm="1">
        <f t="array" ref="F14">INDEX(GMWQ!$A$2:$NF$60,MATCH(1,(GMWQ!$NE$2:$NE$60=F$3)*(GMWQ!$NF$2:$NF$60=F$1),0),$B14-1966)</f>
        <v>3.7</v>
      </c>
      <c r="G14" s="14" cm="1">
        <f t="array" ref="G14">INDEX(GMWQ!$A$2:$NF$60,MATCH(1,(GMWQ!$NE$2:$NE$60=G$3)*(GMWQ!$NF$2:$NF$60=G$1),0),$B14-1966)</f>
        <v>0</v>
      </c>
      <c r="H14" s="14" cm="1">
        <f t="array" ref="H14">INDEX(GMWQ!$A$2:$NF$60,MATCH(1,(GMWQ!$NE$2:$NE$60=H$3)*(GMWQ!$NF$2:$NF$60=H$1),0),$B14-1966)</f>
        <v>1E-3</v>
      </c>
      <c r="I14" s="14" cm="1">
        <f t="array" ref="I14">INDEX(GMWQ!$A$2:$NF$60,MATCH(1,(GMWQ!$NE$2:$NE$60=I$3)*(GMWQ!$NF$2:$NF$60=I$1),0),$B14-1966)</f>
        <v>19459.77</v>
      </c>
      <c r="J14" s="13" cm="1">
        <f t="array" ref="J14">INDEX(GMWQ!$A$2:$NF$60,MATCH(1,(GMWQ!$NE$2:$NE$60=J$3)*(GMWQ!$NF$2:$NF$60=J$1),0),$B14-1966)</f>
        <v>11</v>
      </c>
      <c r="K14" s="13" cm="1">
        <f t="array" ref="K14">INDEX(GMWQ!$A$2:$NF$60,MATCH(1,(GMWQ!$NE$2:$NE$60=K$3)*(GMWQ!$NF$2:$NF$60=K$1),0),$B14-1966)</f>
        <v>1E-3</v>
      </c>
      <c r="L14" s="13" cm="1">
        <f t="array" ref="L14">INDEX(GMWQ!$A$2:$NF$60,MATCH(1,(GMWQ!$NE$2:$NE$60=L$3)*(GMWQ!$NF$2:$NF$60=L$1),0),$B14-1966)</f>
        <v>1E-3</v>
      </c>
      <c r="M14" s="13" cm="1">
        <f t="array" ref="M14">INDEX(GMWQ!$A$2:$NF$60,MATCH(1,(GMWQ!$NE$2:$NE$60=M$3)*(GMWQ!$NF$2:$NF$60=M$1),0),$B14-1966)</f>
        <v>1E-3</v>
      </c>
      <c r="N14" s="13" cm="1">
        <f t="array" ref="N14">INDEX(GMWQ!$A$2:$NF$60,MATCH(1,(GMWQ!$NE$2:$NE$60=N$3)*(GMWQ!$NF$2:$NF$60=N$1),0),$B14-1966)</f>
        <v>1E-3</v>
      </c>
      <c r="O14" s="13" cm="1">
        <f t="array" ref="O14">INDEX(GMWQ!$A$2:$NF$60,MATCH(1,(GMWQ!$NE$2:$NE$60=O$3)*(GMWQ!$NF$2:$NF$60=O$1),0),$B14-1966)</f>
        <v>1E-3</v>
      </c>
      <c r="P14" s="13" cm="1">
        <f t="array" ref="P14">INDEX(GMWQ!$A$2:$NF$60,MATCH(1,(GMWQ!$NE$2:$NE$60=P$3)*(GMWQ!$NF$2:$NF$60=P$1),0),$B14-1966)</f>
        <v>6.4159870000000003</v>
      </c>
      <c r="Q14" s="13" cm="1">
        <f t="array" ref="Q14">INDEX(GMWQ!$A$2:$NF$60,MATCH(1,(GMWQ!$NE$2:$NE$60=Q$3)*(GMWQ!$NF$2:$NF$60=Q$1),0),$B14-1966)</f>
        <v>1E-3</v>
      </c>
      <c r="R14" s="13" cm="1">
        <f t="array" ref="R14">INDEX(GMWQ!$A$2:$NF$60,MATCH(1,(GMWQ!$NE$2:$NE$60=R$3)*(GMWQ!$NF$2:$NF$60=R$1),0),$B14-1966)</f>
        <v>1E-4</v>
      </c>
      <c r="S14" s="13" cm="1">
        <f t="array" ref="S14">INDEX(GMWQ!$A$2:$NF$60,MATCH(1,(GMWQ!$NE$2:$NE$60=S$3)*(GMWQ!$NF$2:$NF$60=S$1),0),$B14-1966)</f>
        <v>129983.1</v>
      </c>
      <c r="T14" s="13" cm="1">
        <f t="array" ref="T14">INDEX(GMWQ!$A$2:$NF$60,MATCH(1,(GMWQ!$NE$2:$NE$60=T$3)*(GMWQ!$NF$2:$NF$60=T$1),0),$B14-1966)</f>
        <v>32765.72</v>
      </c>
      <c r="U14" s="13" cm="1">
        <f t="array" ref="U14">INDEX(GMWQ!$A$2:$NF$60,MATCH(1,(GMWQ!$NE$2:$NE$60=U$3)*(GMWQ!$NF$2:$NF$60=U$1),0),$B14-1966)</f>
        <v>12.52998</v>
      </c>
      <c r="V14" s="13" cm="1">
        <f t="array" ref="V14">INDEX(GMWQ!$A$2:$NF$60,MATCH(1,(GMWQ!$NE$2:$NE$60=V$3)*(GMWQ!$NF$2:$NF$60=V$1),0),$B14-1966)</f>
        <v>1E-3</v>
      </c>
      <c r="W14" s="13" cm="1">
        <f t="array" ref="W14">INDEX(GMWQ!$A$2:$NF$60,MATCH(1,(GMWQ!$NE$2:$NE$60=W$3)*(GMWQ!$NF$2:$NF$60=W$1),0),$B14-1966)</f>
        <v>1E-3</v>
      </c>
    </row>
    <row r="15" spans="1:30" x14ac:dyDescent="0.35">
      <c r="A15" s="7">
        <v>1975</v>
      </c>
      <c r="B15" s="7">
        <f t="shared" si="1"/>
        <v>1981</v>
      </c>
      <c r="C15" s="14" cm="1">
        <f t="array" ref="C15">INDEX(GMWQ!$A$2:$NF$60,MATCH(1,(GMWQ!$NE$2:$NE$60=C$3)*(GMWQ!$NF$2:$NF$60=C$1),0),$B15-1966)</f>
        <v>4951.5</v>
      </c>
      <c r="D15" s="7" cm="1">
        <f t="array" ref="D15">INDEX(GMWQ!$A$2:$NF$60,MATCH(1,(GMWQ!$NE$2:$NE$60=D$3)*(GMWQ!$NF$2:$NF$60=D$1),0),$B15-1966)</f>
        <v>1E-3</v>
      </c>
      <c r="E15" s="7" cm="1">
        <f t="array" ref="E15">INDEX(GMWQ!$A$2:$NF$60,MATCH(1,(GMWQ!$NE$2:$NE$60=E$3)*(GMWQ!$NF$2:$NF$60=E$1),0),$B15-1966)</f>
        <v>18231</v>
      </c>
      <c r="F15" s="13" cm="1">
        <f t="array" ref="F15">INDEX(GMWQ!$A$2:$NF$60,MATCH(1,(GMWQ!$NE$2:$NE$60=F$3)*(GMWQ!$NF$2:$NF$60=F$1),0),$B15-1966)</f>
        <v>4</v>
      </c>
      <c r="G15" s="14" cm="1">
        <f t="array" ref="G15">INDEX(GMWQ!$A$2:$NF$60,MATCH(1,(GMWQ!$NE$2:$NE$60=G$3)*(GMWQ!$NF$2:$NF$60=G$1),0),$B15-1966)</f>
        <v>0</v>
      </c>
      <c r="H15" s="14" cm="1">
        <f t="array" ref="H15">INDEX(GMWQ!$A$2:$NF$60,MATCH(1,(GMWQ!$NE$2:$NE$60=H$3)*(GMWQ!$NF$2:$NF$60=H$1),0),$B15-1966)</f>
        <v>1E-3</v>
      </c>
      <c r="I15" s="14" cm="1">
        <f t="array" ref="I15">INDEX(GMWQ!$A$2:$NF$60,MATCH(1,(GMWQ!$NE$2:$NE$60=I$3)*(GMWQ!$NF$2:$NF$60=I$1),0),$B15-1966)</f>
        <v>20188.7</v>
      </c>
      <c r="J15" s="13" cm="1">
        <f t="array" ref="J15">INDEX(GMWQ!$A$2:$NF$60,MATCH(1,(GMWQ!$NE$2:$NE$60=J$3)*(GMWQ!$NF$2:$NF$60=J$1),0),$B15-1966)</f>
        <v>11</v>
      </c>
      <c r="K15" s="13" cm="1">
        <f t="array" ref="K15">INDEX(GMWQ!$A$2:$NF$60,MATCH(1,(GMWQ!$NE$2:$NE$60=K$3)*(GMWQ!$NF$2:$NF$60=K$1),0),$B15-1966)</f>
        <v>1E-3</v>
      </c>
      <c r="L15" s="13" cm="1">
        <f t="array" ref="L15">INDEX(GMWQ!$A$2:$NF$60,MATCH(1,(GMWQ!$NE$2:$NE$60=L$3)*(GMWQ!$NF$2:$NF$60=L$1),0),$B15-1966)</f>
        <v>1E-3</v>
      </c>
      <c r="M15" s="13" cm="1">
        <f t="array" ref="M15">INDEX(GMWQ!$A$2:$NF$60,MATCH(1,(GMWQ!$NE$2:$NE$60=M$3)*(GMWQ!$NF$2:$NF$60=M$1),0),$B15-1966)</f>
        <v>1E-3</v>
      </c>
      <c r="N15" s="13" cm="1">
        <f t="array" ref="N15">INDEX(GMWQ!$A$2:$NF$60,MATCH(1,(GMWQ!$NE$2:$NE$60=N$3)*(GMWQ!$NF$2:$NF$60=N$1),0),$B15-1966)</f>
        <v>1E-3</v>
      </c>
      <c r="O15" s="13" cm="1">
        <f t="array" ref="O15">INDEX(GMWQ!$A$2:$NF$60,MATCH(1,(GMWQ!$NE$2:$NE$60=O$3)*(GMWQ!$NF$2:$NF$60=O$1),0),$B15-1966)</f>
        <v>1E-3</v>
      </c>
      <c r="P15" s="13" cm="1">
        <f t="array" ref="P15">INDEX(GMWQ!$A$2:$NF$60,MATCH(1,(GMWQ!$NE$2:$NE$60=P$3)*(GMWQ!$NF$2:$NF$60=P$1),0),$B15-1966)</f>
        <v>6.510929</v>
      </c>
      <c r="Q15" s="13" cm="1">
        <f t="array" ref="Q15">INDEX(GMWQ!$A$2:$NF$60,MATCH(1,(GMWQ!$NE$2:$NE$60=Q$3)*(GMWQ!$NF$2:$NF$60=Q$1),0),$B15-1966)</f>
        <v>1E-3</v>
      </c>
      <c r="R15" s="13" cm="1">
        <f t="array" ref="R15">INDEX(GMWQ!$A$2:$NF$60,MATCH(1,(GMWQ!$NE$2:$NE$60=R$3)*(GMWQ!$NF$2:$NF$60=R$1),0),$B15-1966)</f>
        <v>1E-4</v>
      </c>
      <c r="S15" s="13" cm="1">
        <f t="array" ref="S15">INDEX(GMWQ!$A$2:$NF$60,MATCH(1,(GMWQ!$NE$2:$NE$60=S$3)*(GMWQ!$NF$2:$NF$60=S$1),0),$B15-1966)</f>
        <v>132076.70000000001</v>
      </c>
      <c r="T15" s="13" cm="1">
        <f t="array" ref="T15">INDEX(GMWQ!$A$2:$NF$60,MATCH(1,(GMWQ!$NE$2:$NE$60=T$3)*(GMWQ!$NF$2:$NF$60=T$1),0),$B15-1966)</f>
        <v>32764.27</v>
      </c>
      <c r="U15" s="13" cm="1">
        <f t="array" ref="U15">INDEX(GMWQ!$A$2:$NF$60,MATCH(1,(GMWQ!$NE$2:$NE$60=U$3)*(GMWQ!$NF$2:$NF$60=U$1),0),$B15-1966)</f>
        <v>11.565289999999999</v>
      </c>
      <c r="V15" s="13" cm="1">
        <f t="array" ref="V15">INDEX(GMWQ!$A$2:$NF$60,MATCH(1,(GMWQ!$NE$2:$NE$60=V$3)*(GMWQ!$NF$2:$NF$60=V$1),0),$B15-1966)</f>
        <v>1E-3</v>
      </c>
      <c r="W15" s="13" cm="1">
        <f t="array" ref="W15">INDEX(GMWQ!$A$2:$NF$60,MATCH(1,(GMWQ!$NE$2:$NE$60=W$3)*(GMWQ!$NF$2:$NF$60=W$1),0),$B15-1966)</f>
        <v>1E-3</v>
      </c>
    </row>
    <row r="16" spans="1:30" x14ac:dyDescent="0.35">
      <c r="B16" s="7">
        <f t="shared" si="1"/>
        <v>1982</v>
      </c>
      <c r="C16" s="14" cm="1">
        <f t="array" ref="C16">INDEX(GMWQ!$A$2:$NF$60,MATCH(1,(GMWQ!$NE$2:$NE$60=C$3)*(GMWQ!$NF$2:$NF$60=C$1),0),$B16-1966)</f>
        <v>4993</v>
      </c>
      <c r="D16" s="7" cm="1">
        <f t="array" ref="D16">INDEX(GMWQ!$A$2:$NF$60,MATCH(1,(GMWQ!$NE$2:$NE$60=D$3)*(GMWQ!$NF$2:$NF$60=D$1),0),$B16-1966)</f>
        <v>1E-3</v>
      </c>
      <c r="E16" s="7" cm="1">
        <f t="array" ref="E16">INDEX(GMWQ!$A$2:$NF$60,MATCH(1,(GMWQ!$NE$2:$NE$60=E$3)*(GMWQ!$NF$2:$NF$60=E$1),0),$B16-1966)</f>
        <v>18613</v>
      </c>
      <c r="F16" s="13" cm="1">
        <f t="array" ref="F16">INDEX(GMWQ!$A$2:$NF$60,MATCH(1,(GMWQ!$NE$2:$NE$60=F$3)*(GMWQ!$NF$2:$NF$60=F$1),0),$B16-1966)</f>
        <v>4.3</v>
      </c>
      <c r="G16" s="14" cm="1">
        <f t="array" ref="G16">INDEX(GMWQ!$A$2:$NF$60,MATCH(1,(GMWQ!$NE$2:$NE$60=G$3)*(GMWQ!$NF$2:$NF$60=G$1),0),$B16-1966)</f>
        <v>0</v>
      </c>
      <c r="H16" s="14" cm="1">
        <f t="array" ref="H16">INDEX(GMWQ!$A$2:$NF$60,MATCH(1,(GMWQ!$NE$2:$NE$60=H$3)*(GMWQ!$NF$2:$NF$60=H$1),0),$B16-1966)</f>
        <v>1E-3</v>
      </c>
      <c r="I16" s="14" cm="1">
        <f t="array" ref="I16">INDEX(GMWQ!$A$2:$NF$60,MATCH(1,(GMWQ!$NE$2:$NE$60=I$3)*(GMWQ!$NF$2:$NF$60=I$1),0),$B16-1966)</f>
        <v>20997.7</v>
      </c>
      <c r="J16" s="13" cm="1">
        <f t="array" ref="J16">INDEX(GMWQ!$A$2:$NF$60,MATCH(1,(GMWQ!$NE$2:$NE$60=J$3)*(GMWQ!$NF$2:$NF$60=J$1),0),$B16-1966)</f>
        <v>11</v>
      </c>
      <c r="K16" s="13" cm="1">
        <f t="array" ref="K16">INDEX(GMWQ!$A$2:$NF$60,MATCH(1,(GMWQ!$NE$2:$NE$60=K$3)*(GMWQ!$NF$2:$NF$60=K$1),0),$B16-1966)</f>
        <v>1E-3</v>
      </c>
      <c r="L16" s="13" cm="1">
        <f t="array" ref="L16">INDEX(GMWQ!$A$2:$NF$60,MATCH(1,(GMWQ!$NE$2:$NE$60=L$3)*(GMWQ!$NF$2:$NF$60=L$1),0),$B16-1966)</f>
        <v>1E-3</v>
      </c>
      <c r="M16" s="13" cm="1">
        <f t="array" ref="M16">INDEX(GMWQ!$A$2:$NF$60,MATCH(1,(GMWQ!$NE$2:$NE$60=M$3)*(GMWQ!$NF$2:$NF$60=M$1),0),$B16-1966)</f>
        <v>1E-3</v>
      </c>
      <c r="N16" s="13" cm="1">
        <f t="array" ref="N16">INDEX(GMWQ!$A$2:$NF$60,MATCH(1,(GMWQ!$NE$2:$NE$60=N$3)*(GMWQ!$NF$2:$NF$60=N$1),0),$B16-1966)</f>
        <v>1E-3</v>
      </c>
      <c r="O16" s="13" cm="1">
        <f t="array" ref="O16">INDEX(GMWQ!$A$2:$NF$60,MATCH(1,(GMWQ!$NE$2:$NE$60=O$3)*(GMWQ!$NF$2:$NF$60=O$1),0),$B16-1966)</f>
        <v>1E-3</v>
      </c>
      <c r="P16" s="13" cm="1">
        <f t="array" ref="P16">INDEX(GMWQ!$A$2:$NF$60,MATCH(1,(GMWQ!$NE$2:$NE$60=P$3)*(GMWQ!$NF$2:$NF$60=P$1),0),$B16-1966)</f>
        <v>6.0734209999999997</v>
      </c>
      <c r="Q16" s="13" cm="1">
        <f t="array" ref="Q16">INDEX(GMWQ!$A$2:$NF$60,MATCH(1,(GMWQ!$NE$2:$NE$60=Q$3)*(GMWQ!$NF$2:$NF$60=Q$1),0),$B16-1966)</f>
        <v>1E-3</v>
      </c>
      <c r="R16" s="13" cm="1">
        <f t="array" ref="R16">INDEX(GMWQ!$A$2:$NF$60,MATCH(1,(GMWQ!$NE$2:$NE$60=R$3)*(GMWQ!$NF$2:$NF$60=R$1),0),$B16-1966)</f>
        <v>1E-4</v>
      </c>
      <c r="S16" s="13" cm="1">
        <f t="array" ref="S16">INDEX(GMWQ!$A$2:$NF$60,MATCH(1,(GMWQ!$NE$2:$NE$60=S$3)*(GMWQ!$NF$2:$NF$60=S$1),0),$B16-1966)</f>
        <v>134170.29999999999</v>
      </c>
      <c r="T16" s="13" cm="1">
        <f t="array" ref="T16">INDEX(GMWQ!$A$2:$NF$60,MATCH(1,(GMWQ!$NE$2:$NE$60=T$3)*(GMWQ!$NF$2:$NF$60=T$1),0),$B16-1966)</f>
        <v>32762.81</v>
      </c>
      <c r="U16" s="13" cm="1">
        <f t="array" ref="U16">INDEX(GMWQ!$A$2:$NF$60,MATCH(1,(GMWQ!$NE$2:$NE$60=U$3)*(GMWQ!$NF$2:$NF$60=U$1),0),$B16-1966)</f>
        <v>10.22232</v>
      </c>
      <c r="V16" s="13" cm="1">
        <f t="array" ref="V16">INDEX(GMWQ!$A$2:$NF$60,MATCH(1,(GMWQ!$NE$2:$NE$60=V$3)*(GMWQ!$NF$2:$NF$60=V$1),0),$B16-1966)</f>
        <v>1E-3</v>
      </c>
      <c r="W16" s="13" cm="1">
        <f t="array" ref="W16">INDEX(GMWQ!$A$2:$NF$60,MATCH(1,(GMWQ!$NE$2:$NE$60=W$3)*(GMWQ!$NF$2:$NF$60=W$1),0),$B16-1966)</f>
        <v>1E-3</v>
      </c>
    </row>
    <row r="17" spans="1:23" x14ac:dyDescent="0.35">
      <c r="B17" s="7">
        <f t="shared" si="1"/>
        <v>1983</v>
      </c>
      <c r="C17" s="14" cm="1">
        <f t="array" ref="C17">INDEX(GMWQ!$A$2:$NF$60,MATCH(1,(GMWQ!$NE$2:$NE$60=C$3)*(GMWQ!$NF$2:$NF$60=C$1),0),$B17-1966)</f>
        <v>5034.5</v>
      </c>
      <c r="D17" s="7" cm="1">
        <f t="array" ref="D17">INDEX(GMWQ!$A$2:$NF$60,MATCH(1,(GMWQ!$NE$2:$NE$60=D$3)*(GMWQ!$NF$2:$NF$60=D$1),0),$B17-1966)</f>
        <v>1E-3</v>
      </c>
      <c r="E17" s="7" cm="1">
        <f t="array" ref="E17">INDEX(GMWQ!$A$2:$NF$60,MATCH(1,(GMWQ!$NE$2:$NE$60=E$3)*(GMWQ!$NF$2:$NF$60=E$1),0),$B17-1966)</f>
        <v>19564</v>
      </c>
      <c r="F17" s="13" cm="1">
        <f t="array" ref="F17">INDEX(GMWQ!$A$2:$NF$60,MATCH(1,(GMWQ!$NE$2:$NE$60=F$3)*(GMWQ!$NF$2:$NF$60=F$1),0),$B17-1966)</f>
        <v>4.7</v>
      </c>
      <c r="G17" s="14" cm="1">
        <f t="array" ref="G17">INDEX(GMWQ!$A$2:$NF$60,MATCH(1,(GMWQ!$NE$2:$NE$60=G$3)*(GMWQ!$NF$2:$NF$60=G$1),0),$B17-1966)</f>
        <v>0</v>
      </c>
      <c r="H17" s="14" cm="1">
        <f t="array" ref="H17">INDEX(GMWQ!$A$2:$NF$60,MATCH(1,(GMWQ!$NE$2:$NE$60=H$3)*(GMWQ!$NF$2:$NF$60=H$1),0),$B17-1966)</f>
        <v>1E-3</v>
      </c>
      <c r="I17" s="14" cm="1">
        <f t="array" ref="I17">INDEX(GMWQ!$A$2:$NF$60,MATCH(1,(GMWQ!$NE$2:$NE$60=I$3)*(GMWQ!$NF$2:$NF$60=I$1),0),$B17-1966)</f>
        <v>21876.78</v>
      </c>
      <c r="J17" s="13" cm="1">
        <f t="array" ref="J17">INDEX(GMWQ!$A$2:$NF$60,MATCH(1,(GMWQ!$NE$2:$NE$60=J$3)*(GMWQ!$NF$2:$NF$60=J$1),0),$B17-1966)</f>
        <v>11</v>
      </c>
      <c r="K17" s="13" cm="1">
        <f t="array" ref="K17">INDEX(GMWQ!$A$2:$NF$60,MATCH(1,(GMWQ!$NE$2:$NE$60=K$3)*(GMWQ!$NF$2:$NF$60=K$1),0),$B17-1966)</f>
        <v>1E-3</v>
      </c>
      <c r="L17" s="13" cm="1">
        <f t="array" ref="L17">INDEX(GMWQ!$A$2:$NF$60,MATCH(1,(GMWQ!$NE$2:$NE$60=L$3)*(GMWQ!$NF$2:$NF$60=L$1),0),$B17-1966)</f>
        <v>1E-3</v>
      </c>
      <c r="M17" s="13" cm="1">
        <f t="array" ref="M17">INDEX(GMWQ!$A$2:$NF$60,MATCH(1,(GMWQ!$NE$2:$NE$60=M$3)*(GMWQ!$NF$2:$NF$60=M$1),0),$B17-1966)</f>
        <v>1E-3</v>
      </c>
      <c r="N17" s="13" cm="1">
        <f t="array" ref="N17">INDEX(GMWQ!$A$2:$NF$60,MATCH(1,(GMWQ!$NE$2:$NE$60=N$3)*(GMWQ!$NF$2:$NF$60=N$1),0),$B17-1966)</f>
        <v>1E-3</v>
      </c>
      <c r="O17" s="13" cm="1">
        <f t="array" ref="O17">INDEX(GMWQ!$A$2:$NF$60,MATCH(1,(GMWQ!$NE$2:$NE$60=O$3)*(GMWQ!$NF$2:$NF$60=O$1),0),$B17-1966)</f>
        <v>1E-3</v>
      </c>
      <c r="P17" s="13" cm="1">
        <f t="array" ref="P17">INDEX(GMWQ!$A$2:$NF$60,MATCH(1,(GMWQ!$NE$2:$NE$60=P$3)*(GMWQ!$NF$2:$NF$60=P$1),0),$B17-1966)</f>
        <v>5.5775269999999999</v>
      </c>
      <c r="Q17" s="13" cm="1">
        <f t="array" ref="Q17">INDEX(GMWQ!$A$2:$NF$60,MATCH(1,(GMWQ!$NE$2:$NE$60=Q$3)*(GMWQ!$NF$2:$NF$60=Q$1),0),$B17-1966)</f>
        <v>1E-3</v>
      </c>
      <c r="R17" s="13" cm="1">
        <f t="array" ref="R17">INDEX(GMWQ!$A$2:$NF$60,MATCH(1,(GMWQ!$NE$2:$NE$60=R$3)*(GMWQ!$NF$2:$NF$60=R$1),0),$B17-1966)</f>
        <v>1E-4</v>
      </c>
      <c r="S17" s="13" cm="1">
        <f t="array" ref="S17">INDEX(GMWQ!$A$2:$NF$60,MATCH(1,(GMWQ!$NE$2:$NE$60=S$3)*(GMWQ!$NF$2:$NF$60=S$1),0),$B17-1966)</f>
        <v>136263.79999999999</v>
      </c>
      <c r="T17" s="13" cm="1">
        <f t="array" ref="T17">INDEX(GMWQ!$A$2:$NF$60,MATCH(1,(GMWQ!$NE$2:$NE$60=T$3)*(GMWQ!$NF$2:$NF$60=T$1),0),$B17-1966)</f>
        <v>32761.35</v>
      </c>
      <c r="U17" s="13" cm="1">
        <f t="array" ref="U17">INDEX(GMWQ!$A$2:$NF$60,MATCH(1,(GMWQ!$NE$2:$NE$60=U$3)*(GMWQ!$NF$2:$NF$60=U$1),0),$B17-1966)</f>
        <v>10.806979999999999</v>
      </c>
      <c r="V17" s="13" cm="1">
        <f t="array" ref="V17">INDEX(GMWQ!$A$2:$NF$60,MATCH(1,(GMWQ!$NE$2:$NE$60=V$3)*(GMWQ!$NF$2:$NF$60=V$1),0),$B17-1966)</f>
        <v>1E-3</v>
      </c>
      <c r="W17" s="13" cm="1">
        <f t="array" ref="W17">INDEX(GMWQ!$A$2:$NF$60,MATCH(1,(GMWQ!$NE$2:$NE$60=W$3)*(GMWQ!$NF$2:$NF$60=W$1),0),$B17-1966)</f>
        <v>1E-3</v>
      </c>
    </row>
    <row r="18" spans="1:23" x14ac:dyDescent="0.35">
      <c r="B18" s="7">
        <f t="shared" si="1"/>
        <v>1984</v>
      </c>
      <c r="C18" s="14" cm="1">
        <f t="array" ref="C18">INDEX(GMWQ!$A$2:$NF$60,MATCH(1,(GMWQ!$NE$2:$NE$60=C$3)*(GMWQ!$NF$2:$NF$60=C$1),0),$B18-1966)</f>
        <v>5076</v>
      </c>
      <c r="D18" s="7" cm="1">
        <f t="array" ref="D18">INDEX(GMWQ!$A$2:$NF$60,MATCH(1,(GMWQ!$NE$2:$NE$60=D$3)*(GMWQ!$NF$2:$NF$60=D$1),0),$B18-1966)</f>
        <v>1E-3</v>
      </c>
      <c r="E18" s="7" cm="1">
        <f t="array" ref="E18">INDEX(GMWQ!$A$2:$NF$60,MATCH(1,(GMWQ!$NE$2:$NE$60=E$3)*(GMWQ!$NF$2:$NF$60=E$1),0),$B18-1966)</f>
        <v>20194</v>
      </c>
      <c r="F18" s="13" cm="1">
        <f t="array" ref="F18">INDEX(GMWQ!$A$2:$NF$60,MATCH(1,(GMWQ!$NE$2:$NE$60=F$3)*(GMWQ!$NF$2:$NF$60=F$1),0),$B18-1966)</f>
        <v>5</v>
      </c>
      <c r="G18" s="14" cm="1">
        <f t="array" ref="G18">INDEX(GMWQ!$A$2:$NF$60,MATCH(1,(GMWQ!$NE$2:$NE$60=G$3)*(GMWQ!$NF$2:$NF$60=G$1),0),$B18-1966)</f>
        <v>0</v>
      </c>
      <c r="H18" s="14" cm="1">
        <f t="array" ref="H18">INDEX(GMWQ!$A$2:$NF$60,MATCH(1,(GMWQ!$NE$2:$NE$60=H$3)*(GMWQ!$NF$2:$NF$60=H$1),0),$B18-1966)</f>
        <v>1E-3</v>
      </c>
      <c r="I18" s="14" cm="1">
        <f t="array" ref="I18">INDEX(GMWQ!$A$2:$NF$60,MATCH(1,(GMWQ!$NE$2:$NE$60=I$3)*(GMWQ!$NF$2:$NF$60=I$1),0),$B18-1966)</f>
        <v>22896.9</v>
      </c>
      <c r="J18" s="13" cm="1">
        <f t="array" ref="J18">INDEX(GMWQ!$A$2:$NF$60,MATCH(1,(GMWQ!$NE$2:$NE$60=J$3)*(GMWQ!$NF$2:$NF$60=J$1),0),$B18-1966)</f>
        <v>11</v>
      </c>
      <c r="K18" s="13" cm="1">
        <f t="array" ref="K18">INDEX(GMWQ!$A$2:$NF$60,MATCH(1,(GMWQ!$NE$2:$NE$60=K$3)*(GMWQ!$NF$2:$NF$60=K$1),0),$B18-1966)</f>
        <v>1E-3</v>
      </c>
      <c r="L18" s="13" cm="1">
        <f t="array" ref="L18">INDEX(GMWQ!$A$2:$NF$60,MATCH(1,(GMWQ!$NE$2:$NE$60=L$3)*(GMWQ!$NF$2:$NF$60=L$1),0),$B18-1966)</f>
        <v>1E-3</v>
      </c>
      <c r="M18" s="13" cm="1">
        <f t="array" ref="M18">INDEX(GMWQ!$A$2:$NF$60,MATCH(1,(GMWQ!$NE$2:$NE$60=M$3)*(GMWQ!$NF$2:$NF$60=M$1),0),$B18-1966)</f>
        <v>1E-3</v>
      </c>
      <c r="N18" s="13" cm="1">
        <f t="array" ref="N18">INDEX(GMWQ!$A$2:$NF$60,MATCH(1,(GMWQ!$NE$2:$NE$60=N$3)*(GMWQ!$NF$2:$NF$60=N$1),0),$B18-1966)</f>
        <v>1E-3</v>
      </c>
      <c r="O18" s="13" cm="1">
        <f t="array" ref="O18">INDEX(GMWQ!$A$2:$NF$60,MATCH(1,(GMWQ!$NE$2:$NE$60=O$3)*(GMWQ!$NF$2:$NF$60=O$1),0),$B18-1966)</f>
        <v>1E-3</v>
      </c>
      <c r="P18" s="13" cm="1">
        <f t="array" ref="P18">INDEX(GMWQ!$A$2:$NF$60,MATCH(1,(GMWQ!$NE$2:$NE$60=P$3)*(GMWQ!$NF$2:$NF$60=P$1),0),$B18-1966)</f>
        <v>4.9680970000000002</v>
      </c>
      <c r="Q18" s="13" cm="1">
        <f t="array" ref="Q18">INDEX(GMWQ!$A$2:$NF$60,MATCH(1,(GMWQ!$NE$2:$NE$60=Q$3)*(GMWQ!$NF$2:$NF$60=Q$1),0),$B18-1966)</f>
        <v>1E-3</v>
      </c>
      <c r="R18" s="13" cm="1">
        <f t="array" ref="R18">INDEX(GMWQ!$A$2:$NF$60,MATCH(1,(GMWQ!$NE$2:$NE$60=R$3)*(GMWQ!$NF$2:$NF$60=R$1),0),$B18-1966)</f>
        <v>1E-4</v>
      </c>
      <c r="S18" s="13" cm="1">
        <f t="array" ref="S18">INDEX(GMWQ!$A$2:$NF$60,MATCH(1,(GMWQ!$NE$2:$NE$60=S$3)*(GMWQ!$NF$2:$NF$60=S$1),0),$B18-1966)</f>
        <v>138357.29999999999</v>
      </c>
      <c r="T18" s="13" cm="1">
        <f t="array" ref="T18">INDEX(GMWQ!$A$2:$NF$60,MATCH(1,(GMWQ!$NE$2:$NE$60=T$3)*(GMWQ!$NF$2:$NF$60=T$1),0),$B18-1966)</f>
        <v>32759.89</v>
      </c>
      <c r="U18" s="13" cm="1">
        <f t="array" ref="U18">INDEX(GMWQ!$A$2:$NF$60,MATCH(1,(GMWQ!$NE$2:$NE$60=U$3)*(GMWQ!$NF$2:$NF$60=U$1),0),$B18-1966)</f>
        <v>11.848549999999999</v>
      </c>
      <c r="V18" s="13" cm="1">
        <f t="array" ref="V18">INDEX(GMWQ!$A$2:$NF$60,MATCH(1,(GMWQ!$NE$2:$NE$60=V$3)*(GMWQ!$NF$2:$NF$60=V$1),0),$B18-1966)</f>
        <v>1E-3</v>
      </c>
      <c r="W18" s="13" cm="1">
        <f t="array" ref="W18">INDEX(GMWQ!$A$2:$NF$60,MATCH(1,(GMWQ!$NE$2:$NE$60=W$3)*(GMWQ!$NF$2:$NF$60=W$1),0),$B18-1966)</f>
        <v>1E-3</v>
      </c>
    </row>
    <row r="19" spans="1:23" x14ac:dyDescent="0.35">
      <c r="A19" s="7">
        <v>1976</v>
      </c>
      <c r="B19" s="7">
        <f t="shared" si="1"/>
        <v>1985</v>
      </c>
      <c r="C19" s="14" cm="1">
        <f t="array" ref="C19">INDEX(GMWQ!$A$2:$NF$60,MATCH(1,(GMWQ!$NE$2:$NE$60=C$3)*(GMWQ!$NF$2:$NF$60=C$1),0),$B19-1966)</f>
        <v>5137.5</v>
      </c>
      <c r="D19" s="7" cm="1">
        <f t="array" ref="D19">INDEX(GMWQ!$A$2:$NF$60,MATCH(1,(GMWQ!$NE$2:$NE$60=D$3)*(GMWQ!$NF$2:$NF$60=D$1),0),$B19-1966)</f>
        <v>1E-3</v>
      </c>
      <c r="E19" s="7" cm="1">
        <f t="array" ref="E19">INDEX(GMWQ!$A$2:$NF$60,MATCH(1,(GMWQ!$NE$2:$NE$60=E$3)*(GMWQ!$NF$2:$NF$60=E$1),0),$B19-1966)</f>
        <v>21295</v>
      </c>
      <c r="F19" s="13" cm="1">
        <f t="array" ref="F19">INDEX(GMWQ!$A$2:$NF$60,MATCH(1,(GMWQ!$NE$2:$NE$60=F$3)*(GMWQ!$NF$2:$NF$60=F$1),0),$B19-1966)</f>
        <v>5.3</v>
      </c>
      <c r="G19" s="14" cm="1">
        <f t="array" ref="G19">INDEX(GMWQ!$A$2:$NF$60,MATCH(1,(GMWQ!$NE$2:$NE$60=G$3)*(GMWQ!$NF$2:$NF$60=G$1),0),$B19-1966)</f>
        <v>0</v>
      </c>
      <c r="H19" s="14" cm="1">
        <f t="array" ref="H19">INDEX(GMWQ!$A$2:$NF$60,MATCH(1,(GMWQ!$NE$2:$NE$60=H$3)*(GMWQ!$NF$2:$NF$60=H$1),0),$B19-1966)</f>
        <v>1E-3</v>
      </c>
      <c r="I19" s="14" cm="1">
        <f t="array" ref="I19">INDEX(GMWQ!$A$2:$NF$60,MATCH(1,(GMWQ!$NE$2:$NE$60=I$3)*(GMWQ!$NF$2:$NF$60=I$1),0),$B19-1966)</f>
        <v>23636.74</v>
      </c>
      <c r="J19" s="13" cm="1">
        <f t="array" ref="J19">INDEX(GMWQ!$A$2:$NF$60,MATCH(1,(GMWQ!$NE$2:$NE$60=J$3)*(GMWQ!$NF$2:$NF$60=J$1),0),$B19-1966)</f>
        <v>11</v>
      </c>
      <c r="K19" s="13" cm="1">
        <f t="array" ref="K19">INDEX(GMWQ!$A$2:$NF$60,MATCH(1,(GMWQ!$NE$2:$NE$60=K$3)*(GMWQ!$NF$2:$NF$60=K$1),0),$B19-1966)</f>
        <v>1E-3</v>
      </c>
      <c r="L19" s="13" cm="1">
        <f t="array" ref="L19">INDEX(GMWQ!$A$2:$NF$60,MATCH(1,(GMWQ!$NE$2:$NE$60=L$3)*(GMWQ!$NF$2:$NF$60=L$1),0),$B19-1966)</f>
        <v>1E-3</v>
      </c>
      <c r="M19" s="13" cm="1">
        <f t="array" ref="M19">INDEX(GMWQ!$A$2:$NF$60,MATCH(1,(GMWQ!$NE$2:$NE$60=M$3)*(GMWQ!$NF$2:$NF$60=M$1),0),$B19-1966)</f>
        <v>1E-3</v>
      </c>
      <c r="N19" s="13" cm="1">
        <f t="array" ref="N19">INDEX(GMWQ!$A$2:$NF$60,MATCH(1,(GMWQ!$NE$2:$NE$60=N$3)*(GMWQ!$NF$2:$NF$60=N$1),0),$B19-1966)</f>
        <v>1E-3</v>
      </c>
      <c r="O19" s="13" cm="1">
        <f t="array" ref="O19">INDEX(GMWQ!$A$2:$NF$60,MATCH(1,(GMWQ!$NE$2:$NE$60=O$3)*(GMWQ!$NF$2:$NF$60=O$1),0),$B19-1966)</f>
        <v>1E-3</v>
      </c>
      <c r="P19" s="13" cm="1">
        <f t="array" ref="P19">INDEX(GMWQ!$A$2:$NF$60,MATCH(1,(GMWQ!$NE$2:$NE$60=P$3)*(GMWQ!$NF$2:$NF$60=P$1),0),$B19-1966)</f>
        <v>5.0839470000000002</v>
      </c>
      <c r="Q19" s="13" cm="1">
        <f t="array" ref="Q19">INDEX(GMWQ!$A$2:$NF$60,MATCH(1,(GMWQ!$NE$2:$NE$60=Q$3)*(GMWQ!$NF$2:$NF$60=Q$1),0),$B19-1966)</f>
        <v>1E-3</v>
      </c>
      <c r="R19" s="13" cm="1">
        <f t="array" ref="R19">INDEX(GMWQ!$A$2:$NF$60,MATCH(1,(GMWQ!$NE$2:$NE$60=R$3)*(GMWQ!$NF$2:$NF$60=R$1),0),$B19-1966)</f>
        <v>1E-4</v>
      </c>
      <c r="S19" s="13" cm="1">
        <f t="array" ref="S19">INDEX(GMWQ!$A$2:$NF$60,MATCH(1,(GMWQ!$NE$2:$NE$60=S$3)*(GMWQ!$NF$2:$NF$60=S$1),0),$B19-1966)</f>
        <v>141704</v>
      </c>
      <c r="T19" s="13" cm="1">
        <f t="array" ref="T19">INDEX(GMWQ!$A$2:$NF$60,MATCH(1,(GMWQ!$NE$2:$NE$60=T$3)*(GMWQ!$NF$2:$NF$60=T$1),0),$B19-1966)</f>
        <v>32758.44</v>
      </c>
      <c r="U19" s="13" cm="1">
        <f t="array" ref="U19">INDEX(GMWQ!$A$2:$NF$60,MATCH(1,(GMWQ!$NE$2:$NE$60=U$3)*(GMWQ!$NF$2:$NF$60=U$1),0),$B19-1966)</f>
        <v>9.8933920000000004</v>
      </c>
      <c r="V19" s="13" cm="1">
        <f t="array" ref="V19">INDEX(GMWQ!$A$2:$NF$60,MATCH(1,(GMWQ!$NE$2:$NE$60=V$3)*(GMWQ!$NF$2:$NF$60=V$1),0),$B19-1966)</f>
        <v>1E-3</v>
      </c>
      <c r="W19" s="13" cm="1">
        <f t="array" ref="W19">INDEX(GMWQ!$A$2:$NF$60,MATCH(1,(GMWQ!$NE$2:$NE$60=W$3)*(GMWQ!$NF$2:$NF$60=W$1),0),$B19-1966)</f>
        <v>1E-3</v>
      </c>
    </row>
    <row r="20" spans="1:23" x14ac:dyDescent="0.35">
      <c r="B20" s="7">
        <f t="shared" si="1"/>
        <v>1986</v>
      </c>
      <c r="C20" s="14" cm="1">
        <f t="array" ref="C20">INDEX(GMWQ!$A$2:$NF$60,MATCH(1,(GMWQ!$NE$2:$NE$60=C$3)*(GMWQ!$NF$2:$NF$60=C$1),0),$B20-1966)</f>
        <v>5199</v>
      </c>
      <c r="D20" s="7" cm="1">
        <f t="array" ref="D20">INDEX(GMWQ!$A$2:$NF$60,MATCH(1,(GMWQ!$NE$2:$NE$60=D$3)*(GMWQ!$NF$2:$NF$60=D$1),0),$B20-1966)</f>
        <v>1E-3</v>
      </c>
      <c r="E20" s="7" cm="1">
        <f t="array" ref="E20">INDEX(GMWQ!$A$2:$NF$60,MATCH(1,(GMWQ!$NE$2:$NE$60=E$3)*(GMWQ!$NF$2:$NF$60=E$1),0),$B20-1966)</f>
        <v>21568</v>
      </c>
      <c r="F20" s="13" cm="1">
        <f t="array" ref="F20">INDEX(GMWQ!$A$2:$NF$60,MATCH(1,(GMWQ!$NE$2:$NE$60=F$3)*(GMWQ!$NF$2:$NF$60=F$1),0),$B20-1966)</f>
        <v>5.4</v>
      </c>
      <c r="G20" s="14" cm="1">
        <f t="array" ref="G20">INDEX(GMWQ!$A$2:$NF$60,MATCH(1,(GMWQ!$NE$2:$NE$60=G$3)*(GMWQ!$NF$2:$NF$60=G$1),0),$B20-1966)</f>
        <v>0</v>
      </c>
      <c r="H20" s="14" cm="1">
        <f t="array" ref="H20">INDEX(GMWQ!$A$2:$NF$60,MATCH(1,(GMWQ!$NE$2:$NE$60=H$3)*(GMWQ!$NF$2:$NF$60=H$1),0),$B20-1966)</f>
        <v>1E-3</v>
      </c>
      <c r="I20" s="14" cm="1">
        <f t="array" ref="I20">INDEX(GMWQ!$A$2:$NF$60,MATCH(1,(GMWQ!$NE$2:$NE$60=I$3)*(GMWQ!$NF$2:$NF$60=I$1),0),$B20-1966)</f>
        <v>24579.52</v>
      </c>
      <c r="J20" s="13" cm="1">
        <f t="array" ref="J20">INDEX(GMWQ!$A$2:$NF$60,MATCH(1,(GMWQ!$NE$2:$NE$60=J$3)*(GMWQ!$NF$2:$NF$60=J$1),0),$B20-1966)</f>
        <v>10.5</v>
      </c>
      <c r="K20" s="13" cm="1">
        <f t="array" ref="K20">INDEX(GMWQ!$A$2:$NF$60,MATCH(1,(GMWQ!$NE$2:$NE$60=K$3)*(GMWQ!$NF$2:$NF$60=K$1),0),$B20-1966)</f>
        <v>1E-3</v>
      </c>
      <c r="L20" s="13" cm="1">
        <f t="array" ref="L20">INDEX(GMWQ!$A$2:$NF$60,MATCH(1,(GMWQ!$NE$2:$NE$60=L$3)*(GMWQ!$NF$2:$NF$60=L$1),0),$B20-1966)</f>
        <v>1E-3</v>
      </c>
      <c r="M20" s="13" cm="1">
        <f t="array" ref="M20">INDEX(GMWQ!$A$2:$NF$60,MATCH(1,(GMWQ!$NE$2:$NE$60=M$3)*(GMWQ!$NF$2:$NF$60=M$1),0),$B20-1966)</f>
        <v>1E-3</v>
      </c>
      <c r="N20" s="13" cm="1">
        <f t="array" ref="N20">INDEX(GMWQ!$A$2:$NF$60,MATCH(1,(GMWQ!$NE$2:$NE$60=N$3)*(GMWQ!$NF$2:$NF$60=N$1),0),$B20-1966)</f>
        <v>1E-3</v>
      </c>
      <c r="O20" s="13" cm="1">
        <f t="array" ref="O20">INDEX(GMWQ!$A$2:$NF$60,MATCH(1,(GMWQ!$NE$2:$NE$60=O$3)*(GMWQ!$NF$2:$NF$60=O$1),0),$B20-1966)</f>
        <v>1E-3</v>
      </c>
      <c r="P20" s="13" cm="1">
        <f t="array" ref="P20">INDEX(GMWQ!$A$2:$NF$60,MATCH(1,(GMWQ!$NE$2:$NE$60=P$3)*(GMWQ!$NF$2:$NF$60=P$1),0),$B20-1966)</f>
        <v>4.3856099999999998</v>
      </c>
      <c r="Q20" s="13" cm="1">
        <f t="array" ref="Q20">INDEX(GMWQ!$A$2:$NF$60,MATCH(1,(GMWQ!$NE$2:$NE$60=Q$3)*(GMWQ!$NF$2:$NF$60=Q$1),0),$B20-1966)</f>
        <v>1E-3</v>
      </c>
      <c r="R20" s="13" cm="1">
        <f t="array" ref="R20">INDEX(GMWQ!$A$2:$NF$60,MATCH(1,(GMWQ!$NE$2:$NE$60=R$3)*(GMWQ!$NF$2:$NF$60=R$1),0),$B20-1966)</f>
        <v>1E-4</v>
      </c>
      <c r="S20" s="13" cm="1">
        <f t="array" ref="S20">INDEX(GMWQ!$A$2:$NF$60,MATCH(1,(GMWQ!$NE$2:$NE$60=S$3)*(GMWQ!$NF$2:$NF$60=S$1),0),$B20-1966)</f>
        <v>145050.5</v>
      </c>
      <c r="T20" s="13" cm="1">
        <f t="array" ref="T20">INDEX(GMWQ!$A$2:$NF$60,MATCH(1,(GMWQ!$NE$2:$NE$60=T$3)*(GMWQ!$NF$2:$NF$60=T$1),0),$B20-1966)</f>
        <v>32756.98</v>
      </c>
      <c r="U20" s="13" cm="1">
        <f t="array" ref="U20">INDEX(GMWQ!$A$2:$NF$60,MATCH(1,(GMWQ!$NE$2:$NE$60=U$3)*(GMWQ!$NF$2:$NF$60=U$1),0),$B20-1966)</f>
        <v>10.885210000000001</v>
      </c>
      <c r="V20" s="13" cm="1">
        <f t="array" ref="V20">INDEX(GMWQ!$A$2:$NF$60,MATCH(1,(GMWQ!$NE$2:$NE$60=V$3)*(GMWQ!$NF$2:$NF$60=V$1),0),$B20-1966)</f>
        <v>1E-3</v>
      </c>
      <c r="W20" s="13" cm="1">
        <f t="array" ref="W20">INDEX(GMWQ!$A$2:$NF$60,MATCH(1,(GMWQ!$NE$2:$NE$60=W$3)*(GMWQ!$NF$2:$NF$60=W$1),0),$B20-1966)</f>
        <v>1E-3</v>
      </c>
    </row>
    <row r="21" spans="1:23" x14ac:dyDescent="0.35">
      <c r="B21" s="7">
        <f t="shared" si="1"/>
        <v>1987</v>
      </c>
      <c r="C21" s="14" cm="1">
        <f t="array" ref="C21">INDEX(GMWQ!$A$2:$NF$60,MATCH(1,(GMWQ!$NE$2:$NE$60=C$3)*(GMWQ!$NF$2:$NF$60=C$1),0),$B21-1966)</f>
        <v>5260.5</v>
      </c>
      <c r="D21" s="7" cm="1">
        <f t="array" ref="D21">INDEX(GMWQ!$A$2:$NF$60,MATCH(1,(GMWQ!$NE$2:$NE$60=D$3)*(GMWQ!$NF$2:$NF$60=D$1),0),$B21-1966)</f>
        <v>1E-3</v>
      </c>
      <c r="E21" s="7" cm="1">
        <f t="array" ref="E21">INDEX(GMWQ!$A$2:$NF$60,MATCH(1,(GMWQ!$NE$2:$NE$60=E$3)*(GMWQ!$NF$2:$NF$60=E$1),0),$B21-1966)</f>
        <v>22876</v>
      </c>
      <c r="F21" s="13" cm="1">
        <f t="array" ref="F21">INDEX(GMWQ!$A$2:$NF$60,MATCH(1,(GMWQ!$NE$2:$NE$60=F$3)*(GMWQ!$NF$2:$NF$60=F$1),0),$B21-1966)</f>
        <v>5.5</v>
      </c>
      <c r="G21" s="14" cm="1">
        <f t="array" ref="G21">INDEX(GMWQ!$A$2:$NF$60,MATCH(1,(GMWQ!$NE$2:$NE$60=G$3)*(GMWQ!$NF$2:$NF$60=G$1),0),$B21-1966)</f>
        <v>0</v>
      </c>
      <c r="H21" s="14" cm="1">
        <f t="array" ref="H21">INDEX(GMWQ!$A$2:$NF$60,MATCH(1,(GMWQ!$NE$2:$NE$60=H$3)*(GMWQ!$NF$2:$NF$60=H$1),0),$B21-1966)</f>
        <v>1E-3</v>
      </c>
      <c r="I21" s="14" cm="1">
        <f t="array" ref="I21">INDEX(GMWQ!$A$2:$NF$60,MATCH(1,(GMWQ!$NE$2:$NE$60=I$3)*(GMWQ!$NF$2:$NF$60=I$1),0),$B21-1966)</f>
        <v>25544.14</v>
      </c>
      <c r="J21" s="13" cm="1">
        <f t="array" ref="J21">INDEX(GMWQ!$A$2:$NF$60,MATCH(1,(GMWQ!$NE$2:$NE$60=J$3)*(GMWQ!$NF$2:$NF$60=J$1),0),$B21-1966)</f>
        <v>10.5</v>
      </c>
      <c r="K21" s="13" cm="1">
        <f t="array" ref="K21">INDEX(GMWQ!$A$2:$NF$60,MATCH(1,(GMWQ!$NE$2:$NE$60=K$3)*(GMWQ!$NF$2:$NF$60=K$1),0),$B21-1966)</f>
        <v>1E-3</v>
      </c>
      <c r="L21" s="13" cm="1">
        <f t="array" ref="L21">INDEX(GMWQ!$A$2:$NF$60,MATCH(1,(GMWQ!$NE$2:$NE$60=L$3)*(GMWQ!$NF$2:$NF$60=L$1),0),$B21-1966)</f>
        <v>1E-3</v>
      </c>
      <c r="M21" s="13" cm="1">
        <f t="array" ref="M21">INDEX(GMWQ!$A$2:$NF$60,MATCH(1,(GMWQ!$NE$2:$NE$60=M$3)*(GMWQ!$NF$2:$NF$60=M$1),0),$B21-1966)</f>
        <v>1E-3</v>
      </c>
      <c r="N21" s="13" cm="1">
        <f t="array" ref="N21">INDEX(GMWQ!$A$2:$NF$60,MATCH(1,(GMWQ!$NE$2:$NE$60=N$3)*(GMWQ!$NF$2:$NF$60=N$1),0),$B21-1966)</f>
        <v>1E-3</v>
      </c>
      <c r="O21" s="13" cm="1">
        <f t="array" ref="O21">INDEX(GMWQ!$A$2:$NF$60,MATCH(1,(GMWQ!$NE$2:$NE$60=O$3)*(GMWQ!$NF$2:$NF$60=O$1),0),$B21-1966)</f>
        <v>1E-3</v>
      </c>
      <c r="P21" s="13" cm="1">
        <f t="array" ref="P21">INDEX(GMWQ!$A$2:$NF$60,MATCH(1,(GMWQ!$NE$2:$NE$60=P$3)*(GMWQ!$NF$2:$NF$60=P$1),0),$B21-1966)</f>
        <v>4.2247709999999996</v>
      </c>
      <c r="Q21" s="13" cm="1">
        <f t="array" ref="Q21">INDEX(GMWQ!$A$2:$NF$60,MATCH(1,(GMWQ!$NE$2:$NE$60=Q$3)*(GMWQ!$NF$2:$NF$60=Q$1),0),$B21-1966)</f>
        <v>1E-3</v>
      </c>
      <c r="R21" s="13" cm="1">
        <f t="array" ref="R21">INDEX(GMWQ!$A$2:$NF$60,MATCH(1,(GMWQ!$NE$2:$NE$60=R$3)*(GMWQ!$NF$2:$NF$60=R$1),0),$B21-1966)</f>
        <v>1E-4</v>
      </c>
      <c r="S21" s="13" cm="1">
        <f t="array" ref="S21">INDEX(GMWQ!$A$2:$NF$60,MATCH(1,(GMWQ!$NE$2:$NE$60=S$3)*(GMWQ!$NF$2:$NF$60=S$1),0),$B21-1966)</f>
        <v>148397.20000000001</v>
      </c>
      <c r="T21" s="13" cm="1">
        <f t="array" ref="T21">INDEX(GMWQ!$A$2:$NF$60,MATCH(1,(GMWQ!$NE$2:$NE$60=T$3)*(GMWQ!$NF$2:$NF$60=T$1),0),$B21-1966)</f>
        <v>32808.129999999997</v>
      </c>
      <c r="U21" s="13" cm="1">
        <f t="array" ref="U21">INDEX(GMWQ!$A$2:$NF$60,MATCH(1,(GMWQ!$NE$2:$NE$60=U$3)*(GMWQ!$NF$2:$NF$60=U$1),0),$B21-1966)</f>
        <v>12.194269999999999</v>
      </c>
      <c r="V21" s="13" cm="1">
        <f t="array" ref="V21">INDEX(GMWQ!$A$2:$NF$60,MATCH(1,(GMWQ!$NE$2:$NE$60=V$3)*(GMWQ!$NF$2:$NF$60=V$1),0),$B21-1966)</f>
        <v>1E-3</v>
      </c>
      <c r="W21" s="13" cm="1">
        <f t="array" ref="W21">INDEX(GMWQ!$A$2:$NF$60,MATCH(1,(GMWQ!$NE$2:$NE$60=W$3)*(GMWQ!$NF$2:$NF$60=W$1),0),$B21-1966)</f>
        <v>1E-3</v>
      </c>
    </row>
    <row r="22" spans="1:23" x14ac:dyDescent="0.35">
      <c r="B22" s="7">
        <f t="shared" si="1"/>
        <v>1988</v>
      </c>
      <c r="C22" s="14" cm="1">
        <f t="array" ref="C22">INDEX(GMWQ!$A$2:$NF$60,MATCH(1,(GMWQ!$NE$2:$NE$60=C$3)*(GMWQ!$NF$2:$NF$60=C$1),0),$B22-1966)</f>
        <v>5322</v>
      </c>
      <c r="D22" s="7" cm="1">
        <f t="array" ref="D22">INDEX(GMWQ!$A$2:$NF$60,MATCH(1,(GMWQ!$NE$2:$NE$60=D$3)*(GMWQ!$NF$2:$NF$60=D$1),0),$B22-1966)</f>
        <v>1E-3</v>
      </c>
      <c r="E22" s="7" cm="1">
        <f t="array" ref="E22">INDEX(GMWQ!$A$2:$NF$60,MATCH(1,(GMWQ!$NE$2:$NE$60=E$3)*(GMWQ!$NF$2:$NF$60=E$1),0),$B22-1966)</f>
        <v>23450</v>
      </c>
      <c r="F22" s="13" cm="1">
        <f t="array" ref="F22">INDEX(GMWQ!$A$2:$NF$60,MATCH(1,(GMWQ!$NE$2:$NE$60=F$3)*(GMWQ!$NF$2:$NF$60=F$1),0),$B22-1966)</f>
        <v>5.5</v>
      </c>
      <c r="G22" s="14" cm="1">
        <f t="array" ref="G22">INDEX(GMWQ!$A$2:$NF$60,MATCH(1,(GMWQ!$NE$2:$NE$60=G$3)*(GMWQ!$NF$2:$NF$60=G$1),0),$B22-1966)</f>
        <v>0</v>
      </c>
      <c r="H22" s="14" cm="1">
        <f t="array" ref="H22">INDEX(GMWQ!$A$2:$NF$60,MATCH(1,(GMWQ!$NE$2:$NE$60=H$3)*(GMWQ!$NF$2:$NF$60=H$1),0),$B22-1966)</f>
        <v>1E-3</v>
      </c>
      <c r="I22" s="14" cm="1">
        <f t="array" ref="I22">INDEX(GMWQ!$A$2:$NF$60,MATCH(1,(GMWQ!$NE$2:$NE$60=I$3)*(GMWQ!$NF$2:$NF$60=I$1),0),$B22-1966)</f>
        <v>26363.15</v>
      </c>
      <c r="J22" s="13" cm="1">
        <f t="array" ref="J22">INDEX(GMWQ!$A$2:$NF$60,MATCH(1,(GMWQ!$NE$2:$NE$60=J$3)*(GMWQ!$NF$2:$NF$60=J$1),0),$B22-1966)</f>
        <v>12.25</v>
      </c>
      <c r="K22" s="13" cm="1">
        <f t="array" ref="K22">INDEX(GMWQ!$A$2:$NF$60,MATCH(1,(GMWQ!$NE$2:$NE$60=K$3)*(GMWQ!$NF$2:$NF$60=K$1),0),$B22-1966)</f>
        <v>1E-3</v>
      </c>
      <c r="L22" s="13" cm="1">
        <f t="array" ref="L22">INDEX(GMWQ!$A$2:$NF$60,MATCH(1,(GMWQ!$NE$2:$NE$60=L$3)*(GMWQ!$NF$2:$NF$60=L$1),0),$B22-1966)</f>
        <v>1E-3</v>
      </c>
      <c r="M22" s="13" cm="1">
        <f t="array" ref="M22">INDEX(GMWQ!$A$2:$NF$60,MATCH(1,(GMWQ!$NE$2:$NE$60=M$3)*(GMWQ!$NF$2:$NF$60=M$1),0),$B22-1966)</f>
        <v>1E-3</v>
      </c>
      <c r="N22" s="13" cm="1">
        <f t="array" ref="N22">INDEX(GMWQ!$A$2:$NF$60,MATCH(1,(GMWQ!$NE$2:$NE$60=N$3)*(GMWQ!$NF$2:$NF$60=N$1),0),$B22-1966)</f>
        <v>1E-3</v>
      </c>
      <c r="O22" s="13" cm="1">
        <f t="array" ref="O22">INDEX(GMWQ!$A$2:$NF$60,MATCH(1,(GMWQ!$NE$2:$NE$60=O$3)*(GMWQ!$NF$2:$NF$60=O$1),0),$B22-1966)</f>
        <v>1E-3</v>
      </c>
      <c r="P22" s="13" cm="1">
        <f t="array" ref="P22">INDEX(GMWQ!$A$2:$NF$60,MATCH(1,(GMWQ!$NE$2:$NE$60=P$3)*(GMWQ!$NF$2:$NF$60=P$1),0),$B22-1966)</f>
        <v>5.5582729999999998</v>
      </c>
      <c r="Q22" s="13" cm="1">
        <f t="array" ref="Q22">INDEX(GMWQ!$A$2:$NF$60,MATCH(1,(GMWQ!$NE$2:$NE$60=Q$3)*(GMWQ!$NF$2:$NF$60=Q$1),0),$B22-1966)</f>
        <v>1E-3</v>
      </c>
      <c r="R22" s="13" cm="1">
        <f t="array" ref="R22">INDEX(GMWQ!$A$2:$NF$60,MATCH(1,(GMWQ!$NE$2:$NE$60=R$3)*(GMWQ!$NF$2:$NF$60=R$1),0),$B22-1966)</f>
        <v>1E-4</v>
      </c>
      <c r="S22" s="13" cm="1">
        <f t="array" ref="S22">INDEX(GMWQ!$A$2:$NF$60,MATCH(1,(GMWQ!$NE$2:$NE$60=S$3)*(GMWQ!$NF$2:$NF$60=S$1),0),$B22-1966)</f>
        <v>151743.79999999999</v>
      </c>
      <c r="T22" s="13" cm="1">
        <f t="array" ref="T22">INDEX(GMWQ!$A$2:$NF$60,MATCH(1,(GMWQ!$NE$2:$NE$60=T$3)*(GMWQ!$NF$2:$NF$60=T$1),0),$B22-1966)</f>
        <v>32859.29</v>
      </c>
      <c r="U22" s="13" cm="1">
        <f t="array" ref="U22">INDEX(GMWQ!$A$2:$NF$60,MATCH(1,(GMWQ!$NE$2:$NE$60=U$3)*(GMWQ!$NF$2:$NF$60=U$1),0),$B22-1966)</f>
        <v>15.32784</v>
      </c>
      <c r="V22" s="13" cm="1">
        <f t="array" ref="V22">INDEX(GMWQ!$A$2:$NF$60,MATCH(1,(GMWQ!$NE$2:$NE$60=V$3)*(GMWQ!$NF$2:$NF$60=V$1),0),$B22-1966)</f>
        <v>1E-3</v>
      </c>
      <c r="W22" s="13" cm="1">
        <f t="array" ref="W22">INDEX(GMWQ!$A$2:$NF$60,MATCH(1,(GMWQ!$NE$2:$NE$60=W$3)*(GMWQ!$NF$2:$NF$60=W$1),0),$B22-1966)</f>
        <v>1E-3</v>
      </c>
    </row>
    <row r="23" spans="1:23" x14ac:dyDescent="0.35">
      <c r="A23" s="7">
        <v>1977</v>
      </c>
      <c r="B23" s="7">
        <f t="shared" si="1"/>
        <v>1989</v>
      </c>
      <c r="C23" s="14" cm="1">
        <f t="array" ref="C23">INDEX(GMWQ!$A$2:$NF$60,MATCH(1,(GMWQ!$NE$2:$NE$60=C$3)*(GMWQ!$NF$2:$NF$60=C$1),0),$B23-1966)</f>
        <v>5387</v>
      </c>
      <c r="D23" s="7" cm="1">
        <f t="array" ref="D23">INDEX(GMWQ!$A$2:$NF$60,MATCH(1,(GMWQ!$NE$2:$NE$60=D$3)*(GMWQ!$NF$2:$NF$60=D$1),0),$B23-1966)</f>
        <v>1E-3</v>
      </c>
      <c r="E23" s="7" cm="1">
        <f t="array" ref="E23">INDEX(GMWQ!$A$2:$NF$60,MATCH(1,(GMWQ!$NE$2:$NE$60=E$3)*(GMWQ!$NF$2:$NF$60=E$1),0),$B23-1966)</f>
        <v>23884</v>
      </c>
      <c r="F23" s="13" cm="1">
        <f t="array" ref="F23">INDEX(GMWQ!$A$2:$NF$60,MATCH(1,(GMWQ!$NE$2:$NE$60=F$3)*(GMWQ!$NF$2:$NF$60=F$1),0),$B23-1966)</f>
        <v>5.5</v>
      </c>
      <c r="G23" s="14" cm="1">
        <f t="array" ref="G23">INDEX(GMWQ!$A$2:$NF$60,MATCH(1,(GMWQ!$NE$2:$NE$60=G$3)*(GMWQ!$NF$2:$NF$60=G$1),0),$B23-1966)</f>
        <v>0</v>
      </c>
      <c r="H23" s="14" cm="1">
        <f t="array" ref="H23">INDEX(GMWQ!$A$2:$NF$60,MATCH(1,(GMWQ!$NE$2:$NE$60=H$3)*(GMWQ!$NF$2:$NF$60=H$1),0),$B23-1966)</f>
        <v>1E-3</v>
      </c>
      <c r="I23" s="14" cm="1">
        <f t="array" ref="I23">INDEX(GMWQ!$A$2:$NF$60,MATCH(1,(GMWQ!$NE$2:$NE$60=I$3)*(GMWQ!$NF$2:$NF$60=I$1),0),$B23-1966)</f>
        <v>27088.43</v>
      </c>
      <c r="J23" s="13" cm="1">
        <f t="array" ref="J23">INDEX(GMWQ!$A$2:$NF$60,MATCH(1,(GMWQ!$NE$2:$NE$60=J$3)*(GMWQ!$NF$2:$NF$60=J$1),0),$B23-1966)</f>
        <v>12.25</v>
      </c>
      <c r="K23" s="13" cm="1">
        <f t="array" ref="K23">INDEX(GMWQ!$A$2:$NF$60,MATCH(1,(GMWQ!$NE$2:$NE$60=K$3)*(GMWQ!$NF$2:$NF$60=K$1),0),$B23-1966)</f>
        <v>1E-3</v>
      </c>
      <c r="L23" s="13" cm="1">
        <f t="array" ref="L23">INDEX(GMWQ!$A$2:$NF$60,MATCH(1,(GMWQ!$NE$2:$NE$60=L$3)*(GMWQ!$NF$2:$NF$60=L$1),0),$B23-1966)</f>
        <v>1E-3</v>
      </c>
      <c r="M23" s="13" cm="1">
        <f t="array" ref="M23">INDEX(GMWQ!$A$2:$NF$60,MATCH(1,(GMWQ!$NE$2:$NE$60=M$3)*(GMWQ!$NF$2:$NF$60=M$1),0),$B23-1966)</f>
        <v>1E-3</v>
      </c>
      <c r="N23" s="13" cm="1">
        <f t="array" ref="N23">INDEX(GMWQ!$A$2:$NF$60,MATCH(1,(GMWQ!$NE$2:$NE$60=N$3)*(GMWQ!$NF$2:$NF$60=N$1),0),$B23-1966)</f>
        <v>1E-3</v>
      </c>
      <c r="O23" s="13" cm="1">
        <f t="array" ref="O23">INDEX(GMWQ!$A$2:$NF$60,MATCH(1,(GMWQ!$NE$2:$NE$60=O$3)*(GMWQ!$NF$2:$NF$60=O$1),0),$B23-1966)</f>
        <v>1E-3</v>
      </c>
      <c r="P23" s="13" cm="1">
        <f t="array" ref="P23">INDEX(GMWQ!$A$2:$NF$60,MATCH(1,(GMWQ!$NE$2:$NE$60=P$3)*(GMWQ!$NF$2:$NF$60=P$1),0),$B23-1966)</f>
        <v>5.4116600000000004</v>
      </c>
      <c r="Q23" s="13" cm="1">
        <f t="array" ref="Q23">INDEX(GMWQ!$A$2:$NF$60,MATCH(1,(GMWQ!$NE$2:$NE$60=Q$3)*(GMWQ!$NF$2:$NF$60=Q$1),0),$B23-1966)</f>
        <v>1E-3</v>
      </c>
      <c r="R23" s="13" cm="1">
        <f t="array" ref="R23">INDEX(GMWQ!$A$2:$NF$60,MATCH(1,(GMWQ!$NE$2:$NE$60=R$3)*(GMWQ!$NF$2:$NF$60=R$1),0),$B23-1966)</f>
        <v>1E-4</v>
      </c>
      <c r="S23" s="13" cm="1">
        <f t="array" ref="S23">INDEX(GMWQ!$A$2:$NF$60,MATCH(1,(GMWQ!$NE$2:$NE$60=S$3)*(GMWQ!$NF$2:$NF$60=S$1),0),$B23-1966)</f>
        <v>154147.79999999999</v>
      </c>
      <c r="T23" s="13" cm="1">
        <f t="array" ref="T23">INDEX(GMWQ!$A$2:$NF$60,MATCH(1,(GMWQ!$NE$2:$NE$60=T$3)*(GMWQ!$NF$2:$NF$60=T$1),0),$B23-1966)</f>
        <v>32910.44</v>
      </c>
      <c r="U23" s="13" cm="1">
        <f t="array" ref="U23">INDEX(GMWQ!$A$2:$NF$60,MATCH(1,(GMWQ!$NE$2:$NE$60=U$3)*(GMWQ!$NF$2:$NF$60=U$1),0),$B23-1966)</f>
        <v>12.73643</v>
      </c>
      <c r="V23" s="13" cm="1">
        <f t="array" ref="V23">INDEX(GMWQ!$A$2:$NF$60,MATCH(1,(GMWQ!$NE$2:$NE$60=V$3)*(GMWQ!$NF$2:$NF$60=V$1),0),$B23-1966)</f>
        <v>1E-3</v>
      </c>
      <c r="W23" s="13" cm="1">
        <f t="array" ref="W23">INDEX(GMWQ!$A$2:$NF$60,MATCH(1,(GMWQ!$NE$2:$NE$60=W$3)*(GMWQ!$NF$2:$NF$60=W$1),0),$B23-1966)</f>
        <v>1E-3</v>
      </c>
    </row>
    <row r="24" spans="1:23" x14ac:dyDescent="0.35">
      <c r="B24" s="7">
        <f t="shared" si="1"/>
        <v>1990</v>
      </c>
      <c r="C24" s="14" cm="1">
        <f t="array" ref="C24">INDEX(GMWQ!$A$2:$NF$60,MATCH(1,(GMWQ!$NE$2:$NE$60=C$3)*(GMWQ!$NF$2:$NF$60=C$1),0),$B24-1966)</f>
        <v>5452</v>
      </c>
      <c r="D24" s="7" cm="1">
        <f t="array" ref="D24">INDEX(GMWQ!$A$2:$NF$60,MATCH(1,(GMWQ!$NE$2:$NE$60=D$3)*(GMWQ!$NF$2:$NF$60=D$1),0),$B24-1966)</f>
        <v>1E-3</v>
      </c>
      <c r="E24" s="7" cm="1">
        <f t="array" ref="E24">INDEX(GMWQ!$A$2:$NF$60,MATCH(1,(GMWQ!$NE$2:$NE$60=E$3)*(GMWQ!$NF$2:$NF$60=E$1),0),$B24-1966)</f>
        <v>24509</v>
      </c>
      <c r="F24" s="13" cm="1">
        <f t="array" ref="F24">INDEX(GMWQ!$A$2:$NF$60,MATCH(1,(GMWQ!$NE$2:$NE$60=F$3)*(GMWQ!$NF$2:$NF$60=F$1),0),$B24-1966)</f>
        <v>5.5</v>
      </c>
      <c r="G24" s="14" cm="1">
        <f t="array" ref="G24">INDEX(GMWQ!$A$2:$NF$60,MATCH(1,(GMWQ!$NE$2:$NE$60=G$3)*(GMWQ!$NF$2:$NF$60=G$1),0),$B24-1966)</f>
        <v>0</v>
      </c>
      <c r="H24" s="14" cm="1">
        <f t="array" ref="H24">INDEX(GMWQ!$A$2:$NF$60,MATCH(1,(GMWQ!$NE$2:$NE$60=H$3)*(GMWQ!$NF$2:$NF$60=H$1),0),$B24-1966)</f>
        <v>1E-3</v>
      </c>
      <c r="I24" s="14" cm="1">
        <f t="array" ref="I24">INDEX(GMWQ!$A$2:$NF$60,MATCH(1,(GMWQ!$NE$2:$NE$60=I$3)*(GMWQ!$NF$2:$NF$60=I$1),0),$B24-1966)</f>
        <v>27957.5</v>
      </c>
      <c r="J24" s="13" cm="1">
        <f t="array" ref="J24">INDEX(GMWQ!$A$2:$NF$60,MATCH(1,(GMWQ!$NE$2:$NE$60=J$3)*(GMWQ!$NF$2:$NF$60=J$1),0),$B24-1966)</f>
        <v>11.25</v>
      </c>
      <c r="K24" s="13" cm="1">
        <f t="array" ref="K24">INDEX(GMWQ!$A$2:$NF$60,MATCH(1,(GMWQ!$NE$2:$NE$60=K$3)*(GMWQ!$NF$2:$NF$60=K$1),0),$B24-1966)</f>
        <v>1E-3</v>
      </c>
      <c r="L24" s="13" cm="1">
        <f t="array" ref="L24">INDEX(GMWQ!$A$2:$NF$60,MATCH(1,(GMWQ!$NE$2:$NE$60=L$3)*(GMWQ!$NF$2:$NF$60=L$1),0),$B24-1966)</f>
        <v>1E-3</v>
      </c>
      <c r="M24" s="13" cm="1">
        <f t="array" ref="M24">INDEX(GMWQ!$A$2:$NF$60,MATCH(1,(GMWQ!$NE$2:$NE$60=M$3)*(GMWQ!$NF$2:$NF$60=M$1),0),$B24-1966)</f>
        <v>1E-3</v>
      </c>
      <c r="N24" s="13" cm="1">
        <f t="array" ref="N24">INDEX(GMWQ!$A$2:$NF$60,MATCH(1,(GMWQ!$NE$2:$NE$60=N$3)*(GMWQ!$NF$2:$NF$60=N$1),0),$B24-1966)</f>
        <v>1E-3</v>
      </c>
      <c r="O24" s="13" cm="1">
        <f t="array" ref="O24">INDEX(GMWQ!$A$2:$NF$60,MATCH(1,(GMWQ!$NE$2:$NE$60=O$3)*(GMWQ!$NF$2:$NF$60=O$1),0),$B24-1966)</f>
        <v>1E-3</v>
      </c>
      <c r="P24" s="13" cm="1">
        <f t="array" ref="P24">INDEX(GMWQ!$A$2:$NF$60,MATCH(1,(GMWQ!$NE$2:$NE$60=P$3)*(GMWQ!$NF$2:$NF$60=P$1),0),$B24-1966)</f>
        <v>5.3791140000000004</v>
      </c>
      <c r="Q24" s="13" cm="1">
        <f t="array" ref="Q24">INDEX(GMWQ!$A$2:$NF$60,MATCH(1,(GMWQ!$NE$2:$NE$60=Q$3)*(GMWQ!$NF$2:$NF$60=Q$1),0),$B24-1966)</f>
        <v>1E-3</v>
      </c>
      <c r="R24" s="13" cm="1">
        <f t="array" ref="R24">INDEX(GMWQ!$A$2:$NF$60,MATCH(1,(GMWQ!$NE$2:$NE$60=R$3)*(GMWQ!$NF$2:$NF$60=R$1),0),$B24-1966)</f>
        <v>1E-4</v>
      </c>
      <c r="S24" s="13" cm="1">
        <f t="array" ref="S24">INDEX(GMWQ!$A$2:$NF$60,MATCH(1,(GMWQ!$NE$2:$NE$60=S$3)*(GMWQ!$NF$2:$NF$60=S$1),0),$B24-1966)</f>
        <v>156551.9</v>
      </c>
      <c r="T24" s="13" cm="1">
        <f t="array" ref="T24">INDEX(GMWQ!$A$2:$NF$60,MATCH(1,(GMWQ!$NE$2:$NE$60=T$3)*(GMWQ!$NF$2:$NF$60=T$1),0),$B24-1966)</f>
        <v>32961.589999999997</v>
      </c>
      <c r="U24" s="13" cm="1">
        <f t="array" ref="U24">INDEX(GMWQ!$A$2:$NF$60,MATCH(1,(GMWQ!$NE$2:$NE$60=U$3)*(GMWQ!$NF$2:$NF$60=U$1),0),$B24-1966)</f>
        <v>8.9235070000000007</v>
      </c>
      <c r="V24" s="13" cm="1">
        <f t="array" ref="V24">INDEX(GMWQ!$A$2:$NF$60,MATCH(1,(GMWQ!$NE$2:$NE$60=V$3)*(GMWQ!$NF$2:$NF$60=V$1),0),$B24-1966)</f>
        <v>1E-3</v>
      </c>
      <c r="W24" s="13" cm="1">
        <f t="array" ref="W24">INDEX(GMWQ!$A$2:$NF$60,MATCH(1,(GMWQ!$NE$2:$NE$60=W$3)*(GMWQ!$NF$2:$NF$60=W$1),0),$B24-1966)</f>
        <v>1E-3</v>
      </c>
    </row>
    <row r="25" spans="1:23" x14ac:dyDescent="0.35">
      <c r="B25" s="7">
        <f t="shared" si="1"/>
        <v>1991</v>
      </c>
      <c r="C25" s="14" cm="1">
        <f t="array" ref="C25">INDEX(GMWQ!$A$2:$NF$60,MATCH(1,(GMWQ!$NE$2:$NE$60=C$3)*(GMWQ!$NF$2:$NF$60=C$1),0),$B25-1966)</f>
        <v>5517</v>
      </c>
      <c r="D25" s="7" cm="1">
        <f t="array" ref="D25">INDEX(GMWQ!$A$2:$NF$60,MATCH(1,(GMWQ!$NE$2:$NE$60=D$3)*(GMWQ!$NF$2:$NF$60=D$1),0),$B25-1966)</f>
        <v>1E-3</v>
      </c>
      <c r="E25" s="7" cm="1">
        <f t="array" ref="E25">INDEX(GMWQ!$A$2:$NF$60,MATCH(1,(GMWQ!$NE$2:$NE$60=E$3)*(GMWQ!$NF$2:$NF$60=E$1),0),$B25-1966)</f>
        <v>25439</v>
      </c>
      <c r="F25" s="13" cm="1">
        <f t="array" ref="F25">INDEX(GMWQ!$A$2:$NF$60,MATCH(1,(GMWQ!$NE$2:$NE$60=F$3)*(GMWQ!$NF$2:$NF$60=F$1),0),$B25-1966)</f>
        <v>5.7</v>
      </c>
      <c r="G25" s="14" cm="1">
        <f t="array" ref="G25">INDEX(GMWQ!$A$2:$NF$60,MATCH(1,(GMWQ!$NE$2:$NE$60=G$3)*(GMWQ!$NF$2:$NF$60=G$1),0),$B25-1966)</f>
        <v>0</v>
      </c>
      <c r="H25" s="14" cm="1">
        <f t="array" ref="H25">INDEX(GMWQ!$A$2:$NF$60,MATCH(1,(GMWQ!$NE$2:$NE$60=H$3)*(GMWQ!$NF$2:$NF$60=H$1),0),$B25-1966)</f>
        <v>1E-3</v>
      </c>
      <c r="I25" s="14" cm="1">
        <f t="array" ref="I25">INDEX(GMWQ!$A$2:$NF$60,MATCH(1,(GMWQ!$NE$2:$NE$60=I$3)*(GMWQ!$NF$2:$NF$60=I$1),0),$B25-1966)</f>
        <v>29076.82</v>
      </c>
      <c r="J25" s="13" cm="1">
        <f t="array" ref="J25">INDEX(GMWQ!$A$2:$NF$60,MATCH(1,(GMWQ!$NE$2:$NE$60=J$3)*(GMWQ!$NF$2:$NF$60=J$1),0),$B25-1966)</f>
        <v>10.5</v>
      </c>
      <c r="K25" s="13" cm="1">
        <f t="array" ref="K25">INDEX(GMWQ!$A$2:$NF$60,MATCH(1,(GMWQ!$NE$2:$NE$60=K$3)*(GMWQ!$NF$2:$NF$60=K$1),0),$B25-1966)</f>
        <v>1E-3</v>
      </c>
      <c r="L25" s="13" cm="1">
        <f t="array" ref="L25">INDEX(GMWQ!$A$2:$NF$60,MATCH(1,(GMWQ!$NE$2:$NE$60=L$3)*(GMWQ!$NF$2:$NF$60=L$1),0),$B25-1966)</f>
        <v>1E-3</v>
      </c>
      <c r="M25" s="13" cm="1">
        <f t="array" ref="M25">INDEX(GMWQ!$A$2:$NF$60,MATCH(1,(GMWQ!$NE$2:$NE$60=M$3)*(GMWQ!$NF$2:$NF$60=M$1),0),$B25-1966)</f>
        <v>1E-3</v>
      </c>
      <c r="N25" s="13" cm="1">
        <f t="array" ref="N25">INDEX(GMWQ!$A$2:$NF$60,MATCH(1,(GMWQ!$NE$2:$NE$60=N$3)*(GMWQ!$NF$2:$NF$60=N$1),0),$B25-1966)</f>
        <v>1E-3</v>
      </c>
      <c r="O25" s="13" cm="1">
        <f t="array" ref="O25">INDEX(GMWQ!$A$2:$NF$60,MATCH(1,(GMWQ!$NE$2:$NE$60=O$3)*(GMWQ!$NF$2:$NF$60=O$1),0),$B25-1966)</f>
        <v>1E-3</v>
      </c>
      <c r="P25" s="13" cm="1">
        <f t="array" ref="P25">INDEX(GMWQ!$A$2:$NF$60,MATCH(1,(GMWQ!$NE$2:$NE$60=P$3)*(GMWQ!$NF$2:$NF$60=P$1),0),$B25-1966)</f>
        <v>5.2154619999999996</v>
      </c>
      <c r="Q25" s="13" cm="1">
        <f t="array" ref="Q25">INDEX(GMWQ!$A$2:$NF$60,MATCH(1,(GMWQ!$NE$2:$NE$60=Q$3)*(GMWQ!$NF$2:$NF$60=Q$1),0),$B25-1966)</f>
        <v>1E-3</v>
      </c>
      <c r="R25" s="13" cm="1">
        <f t="array" ref="R25">INDEX(GMWQ!$A$2:$NF$60,MATCH(1,(GMWQ!$NE$2:$NE$60=R$3)*(GMWQ!$NF$2:$NF$60=R$1),0),$B25-1966)</f>
        <v>1E-4</v>
      </c>
      <c r="S25" s="13" cm="1">
        <f t="array" ref="S25">INDEX(GMWQ!$A$2:$NF$60,MATCH(1,(GMWQ!$NE$2:$NE$60=S$3)*(GMWQ!$NF$2:$NF$60=S$1),0),$B25-1966)</f>
        <v>158956</v>
      </c>
      <c r="T25" s="13" cm="1">
        <f t="array" ref="T25">INDEX(GMWQ!$A$2:$NF$60,MATCH(1,(GMWQ!$NE$2:$NE$60=T$3)*(GMWQ!$NF$2:$NF$60=T$1),0),$B25-1966)</f>
        <v>33012.75</v>
      </c>
      <c r="U25" s="13" cm="1">
        <f t="array" ref="U25">INDEX(GMWQ!$A$2:$NF$60,MATCH(1,(GMWQ!$NE$2:$NE$60=U$3)*(GMWQ!$NF$2:$NF$60=U$1),0),$B25-1966)</f>
        <v>7.8692000000000002</v>
      </c>
      <c r="V25" s="13" cm="1">
        <f t="array" ref="V25">INDEX(GMWQ!$A$2:$NF$60,MATCH(1,(GMWQ!$NE$2:$NE$60=V$3)*(GMWQ!$NF$2:$NF$60=V$1),0),$B25-1966)</f>
        <v>1E-3</v>
      </c>
      <c r="W25" s="13" cm="1">
        <f t="array" ref="W25">INDEX(GMWQ!$A$2:$NF$60,MATCH(1,(GMWQ!$NE$2:$NE$60=W$3)*(GMWQ!$NF$2:$NF$60=W$1),0),$B25-1966)</f>
        <v>1E-3</v>
      </c>
    </row>
    <row r="26" spans="1:23" x14ac:dyDescent="0.35">
      <c r="B26" s="7">
        <f t="shared" si="1"/>
        <v>1992</v>
      </c>
      <c r="C26" s="14" cm="1">
        <f t="array" ref="C26">INDEX(GMWQ!$A$2:$NF$60,MATCH(1,(GMWQ!$NE$2:$NE$60=C$3)*(GMWQ!$NF$2:$NF$60=C$1),0),$B26-1966)</f>
        <v>5582</v>
      </c>
      <c r="D26" s="7" cm="1">
        <f t="array" ref="D26">INDEX(GMWQ!$A$2:$NF$60,MATCH(1,(GMWQ!$NE$2:$NE$60=D$3)*(GMWQ!$NF$2:$NF$60=D$1),0),$B26-1966)</f>
        <v>1E-3</v>
      </c>
      <c r="E26" s="7" cm="1">
        <f t="array" ref="E26">INDEX(GMWQ!$A$2:$NF$60,MATCH(1,(GMWQ!$NE$2:$NE$60=E$3)*(GMWQ!$NF$2:$NF$60=E$1),0),$B26-1966)</f>
        <v>26940</v>
      </c>
      <c r="F26" s="13" cm="1">
        <f t="array" ref="F26">INDEX(GMWQ!$A$2:$NF$60,MATCH(1,(GMWQ!$NE$2:$NE$60=F$3)*(GMWQ!$NF$2:$NF$60=F$1),0),$B26-1966)</f>
        <v>5.7</v>
      </c>
      <c r="G26" s="14" cm="1">
        <f t="array" ref="G26">INDEX(GMWQ!$A$2:$NF$60,MATCH(1,(GMWQ!$NE$2:$NE$60=G$3)*(GMWQ!$NF$2:$NF$60=G$1),0),$B26-1966)</f>
        <v>0</v>
      </c>
      <c r="H26" s="14" cm="1">
        <f t="array" ref="H26">INDEX(GMWQ!$A$2:$NF$60,MATCH(1,(GMWQ!$NE$2:$NE$60=H$3)*(GMWQ!$NF$2:$NF$60=H$1),0),$B26-1966)</f>
        <v>1E-3</v>
      </c>
      <c r="I26" s="14" cm="1">
        <f t="array" ref="I26">INDEX(GMWQ!$A$2:$NF$60,MATCH(1,(GMWQ!$NE$2:$NE$60=I$3)*(GMWQ!$NF$2:$NF$60=I$1),0),$B26-1966)</f>
        <v>30241.64</v>
      </c>
      <c r="J26" s="13" cm="1">
        <f t="array" ref="J26">INDEX(GMWQ!$A$2:$NF$60,MATCH(1,(GMWQ!$NE$2:$NE$60=J$3)*(GMWQ!$NF$2:$NF$60=J$1),0),$B26-1966)</f>
        <v>9.5</v>
      </c>
      <c r="K26" s="13" cm="1">
        <f t="array" ref="K26">INDEX(GMWQ!$A$2:$NF$60,MATCH(1,(GMWQ!$NE$2:$NE$60=K$3)*(GMWQ!$NF$2:$NF$60=K$1),0),$B26-1966)</f>
        <v>1E-3</v>
      </c>
      <c r="L26" s="13" cm="1">
        <f t="array" ref="L26">INDEX(GMWQ!$A$2:$NF$60,MATCH(1,(GMWQ!$NE$2:$NE$60=L$3)*(GMWQ!$NF$2:$NF$60=L$1),0),$B26-1966)</f>
        <v>1E-3</v>
      </c>
      <c r="M26" s="13" cm="1">
        <f t="array" ref="M26">INDEX(GMWQ!$A$2:$NF$60,MATCH(1,(GMWQ!$NE$2:$NE$60=M$3)*(GMWQ!$NF$2:$NF$60=M$1),0),$B26-1966)</f>
        <v>1E-3</v>
      </c>
      <c r="N26" s="13" cm="1">
        <f t="array" ref="N26">INDEX(GMWQ!$A$2:$NF$60,MATCH(1,(GMWQ!$NE$2:$NE$60=N$3)*(GMWQ!$NF$2:$NF$60=N$1),0),$B26-1966)</f>
        <v>1E-3</v>
      </c>
      <c r="O26" s="13" cm="1">
        <f t="array" ref="O26">INDEX(GMWQ!$A$2:$NF$60,MATCH(1,(GMWQ!$NE$2:$NE$60=O$3)*(GMWQ!$NF$2:$NF$60=O$1),0),$B26-1966)</f>
        <v>1E-3</v>
      </c>
      <c r="P26" s="13" cm="1">
        <f t="array" ref="P26">INDEX(GMWQ!$A$2:$NF$60,MATCH(1,(GMWQ!$NE$2:$NE$60=P$3)*(GMWQ!$NF$2:$NF$60=P$1),0),$B26-1966)</f>
        <v>4.3685510000000001</v>
      </c>
      <c r="Q26" s="13" cm="1">
        <f t="array" ref="Q26">INDEX(GMWQ!$A$2:$NF$60,MATCH(1,(GMWQ!$NE$2:$NE$60=Q$3)*(GMWQ!$NF$2:$NF$60=Q$1),0),$B26-1966)</f>
        <v>1E-3</v>
      </c>
      <c r="R26" s="13" cm="1">
        <f t="array" ref="R26">INDEX(GMWQ!$A$2:$NF$60,MATCH(1,(GMWQ!$NE$2:$NE$60=R$3)*(GMWQ!$NF$2:$NF$60=R$1),0),$B26-1966)</f>
        <v>1E-4</v>
      </c>
      <c r="S26" s="13" cm="1">
        <f t="array" ref="S26">INDEX(GMWQ!$A$2:$NF$60,MATCH(1,(GMWQ!$NE$2:$NE$60=S$3)*(GMWQ!$NF$2:$NF$60=S$1),0),$B26-1966)</f>
        <v>161360.1</v>
      </c>
      <c r="T26" s="13" cm="1">
        <f t="array" ref="T26">INDEX(GMWQ!$A$2:$NF$60,MATCH(1,(GMWQ!$NE$2:$NE$60=T$3)*(GMWQ!$NF$2:$NF$60=T$1),0),$B26-1966)</f>
        <v>33063.9</v>
      </c>
      <c r="U26" s="13" cm="1">
        <f t="array" ref="U26">INDEX(GMWQ!$A$2:$NF$60,MATCH(1,(GMWQ!$NE$2:$NE$60=U$3)*(GMWQ!$NF$2:$NF$60=U$1),0),$B26-1966)</f>
        <v>6.6736449999999996</v>
      </c>
      <c r="V26" s="13" cm="1">
        <f t="array" ref="V26">INDEX(GMWQ!$A$2:$NF$60,MATCH(1,(GMWQ!$NE$2:$NE$60=V$3)*(GMWQ!$NF$2:$NF$60=V$1),0),$B26-1966)</f>
        <v>1E-3</v>
      </c>
      <c r="W26" s="13" cm="1">
        <f t="array" ref="W26">INDEX(GMWQ!$A$2:$NF$60,MATCH(1,(GMWQ!$NE$2:$NE$60=W$3)*(GMWQ!$NF$2:$NF$60=W$1),0),$B26-1966)</f>
        <v>1E-3</v>
      </c>
    </row>
    <row r="27" spans="1:23" x14ac:dyDescent="0.35">
      <c r="A27" s="7">
        <v>1978</v>
      </c>
      <c r="B27" s="7">
        <f t="shared" si="1"/>
        <v>1993</v>
      </c>
      <c r="C27" s="14" cm="1">
        <f t="array" ref="C27">INDEX(GMWQ!$A$2:$NF$60,MATCH(1,(GMWQ!$NE$2:$NE$60=C$3)*(GMWQ!$NF$2:$NF$60=C$1),0),$B27-1966)</f>
        <v>5660.5</v>
      </c>
      <c r="D27" s="7" cm="1">
        <f t="array" ref="D27">INDEX(GMWQ!$A$2:$NF$60,MATCH(1,(GMWQ!$NE$2:$NE$60=D$3)*(GMWQ!$NF$2:$NF$60=D$1),0),$B27-1966)</f>
        <v>1E-3</v>
      </c>
      <c r="E27" s="7" cm="1">
        <f t="array" ref="E27">INDEX(GMWQ!$A$2:$NF$60,MATCH(1,(GMWQ!$NE$2:$NE$60=E$3)*(GMWQ!$NF$2:$NF$60=E$1),0),$B27-1966)</f>
        <v>27797</v>
      </c>
      <c r="F27" s="13" cm="1">
        <f t="array" ref="F27">INDEX(GMWQ!$A$2:$NF$60,MATCH(1,(GMWQ!$NE$2:$NE$60=F$3)*(GMWQ!$NF$2:$NF$60=F$1),0),$B27-1966)</f>
        <v>5.6</v>
      </c>
      <c r="G27" s="14" cm="1">
        <f t="array" ref="G27">INDEX(GMWQ!$A$2:$NF$60,MATCH(1,(GMWQ!$NE$2:$NE$60=G$3)*(GMWQ!$NF$2:$NF$60=G$1),0),$B27-1966)</f>
        <v>0</v>
      </c>
      <c r="H27" s="14" cm="1">
        <f t="array" ref="H27">INDEX(GMWQ!$A$2:$NF$60,MATCH(1,(GMWQ!$NE$2:$NE$60=H$3)*(GMWQ!$NF$2:$NF$60=H$1),0),$B27-1966)</f>
        <v>1E-3</v>
      </c>
      <c r="I27" s="14" cm="1">
        <f t="array" ref="I27">INDEX(GMWQ!$A$2:$NF$60,MATCH(1,(GMWQ!$NE$2:$NE$60=I$3)*(GMWQ!$NF$2:$NF$60=I$1),0),$B27-1966)</f>
        <v>31384.62</v>
      </c>
      <c r="J27" s="13" cm="1">
        <f t="array" ref="J27">INDEX(GMWQ!$A$2:$NF$60,MATCH(1,(GMWQ!$NE$2:$NE$60=J$3)*(GMWQ!$NF$2:$NF$60=J$1),0),$B27-1966)</f>
        <v>8.5</v>
      </c>
      <c r="K27" s="13" cm="1">
        <f t="array" ref="K27">INDEX(GMWQ!$A$2:$NF$60,MATCH(1,(GMWQ!$NE$2:$NE$60=K$3)*(GMWQ!$NF$2:$NF$60=K$1),0),$B27-1966)</f>
        <v>1E-3</v>
      </c>
      <c r="L27" s="13" cm="1">
        <f t="array" ref="L27">INDEX(GMWQ!$A$2:$NF$60,MATCH(1,(GMWQ!$NE$2:$NE$60=L$3)*(GMWQ!$NF$2:$NF$60=L$1),0),$B27-1966)</f>
        <v>1E-3</v>
      </c>
      <c r="M27" s="13" cm="1">
        <f t="array" ref="M27">INDEX(GMWQ!$A$2:$NF$60,MATCH(1,(GMWQ!$NE$2:$NE$60=M$3)*(GMWQ!$NF$2:$NF$60=M$1),0),$B27-1966)</f>
        <v>1E-3</v>
      </c>
      <c r="N27" s="13" cm="1">
        <f t="array" ref="N27">INDEX(GMWQ!$A$2:$NF$60,MATCH(1,(GMWQ!$NE$2:$NE$60=N$3)*(GMWQ!$NF$2:$NF$60=N$1),0),$B27-1966)</f>
        <v>1E-3</v>
      </c>
      <c r="O27" s="13" cm="1">
        <f t="array" ref="O27">INDEX(GMWQ!$A$2:$NF$60,MATCH(1,(GMWQ!$NE$2:$NE$60=O$3)*(GMWQ!$NF$2:$NF$60=O$1),0),$B27-1966)</f>
        <v>1E-3</v>
      </c>
      <c r="P27" s="13" cm="1">
        <f t="array" ref="P27">INDEX(GMWQ!$A$2:$NF$60,MATCH(1,(GMWQ!$NE$2:$NE$60=P$3)*(GMWQ!$NF$2:$NF$60=P$1),0),$B27-1966)</f>
        <v>3.3565130000000001</v>
      </c>
      <c r="Q27" s="13" cm="1">
        <f t="array" ref="Q27">INDEX(GMWQ!$A$2:$NF$60,MATCH(1,(GMWQ!$NE$2:$NE$60=Q$3)*(GMWQ!$NF$2:$NF$60=Q$1),0),$B27-1966)</f>
        <v>1E-3</v>
      </c>
      <c r="R27" s="13" cm="1">
        <f t="array" ref="R27">INDEX(GMWQ!$A$2:$NF$60,MATCH(1,(GMWQ!$NE$2:$NE$60=R$3)*(GMWQ!$NF$2:$NF$60=R$1),0),$B27-1966)</f>
        <v>1E-4</v>
      </c>
      <c r="S27" s="13" cm="1">
        <f t="array" ref="S27">INDEX(GMWQ!$A$2:$NF$60,MATCH(1,(GMWQ!$NE$2:$NE$60=S$3)*(GMWQ!$NF$2:$NF$60=S$1),0),$B27-1966)</f>
        <v>168454.39999999999</v>
      </c>
      <c r="T27" s="13" cm="1">
        <f t="array" ref="T27">INDEX(GMWQ!$A$2:$NF$60,MATCH(1,(GMWQ!$NE$2:$NE$60=T$3)*(GMWQ!$NF$2:$NF$60=T$1),0),$B27-1966)</f>
        <v>33115.050000000003</v>
      </c>
      <c r="U27" s="13" cm="1">
        <f t="array" ref="U27">INDEX(GMWQ!$A$2:$NF$60,MATCH(1,(GMWQ!$NE$2:$NE$60=U$3)*(GMWQ!$NF$2:$NF$60=U$1),0),$B27-1966)</f>
        <v>7.6326340000000004</v>
      </c>
      <c r="V27" s="13" cm="1">
        <f t="array" ref="V27">INDEX(GMWQ!$A$2:$NF$60,MATCH(1,(GMWQ!$NE$2:$NE$60=V$3)*(GMWQ!$NF$2:$NF$60=V$1),0),$B27-1966)</f>
        <v>1E-3</v>
      </c>
      <c r="W27" s="13" cm="1">
        <f t="array" ref="W27">INDEX(GMWQ!$A$2:$NF$60,MATCH(1,(GMWQ!$NE$2:$NE$60=W$3)*(GMWQ!$NF$2:$NF$60=W$1),0),$B27-1966)</f>
        <v>1E-3</v>
      </c>
    </row>
    <row r="28" spans="1:23" x14ac:dyDescent="0.35">
      <c r="B28" s="7">
        <f t="shared" si="1"/>
        <v>1994</v>
      </c>
      <c r="C28" s="14" cm="1">
        <f t="array" ref="C28">INDEX(GMWQ!$A$2:$NF$60,MATCH(1,(GMWQ!$NE$2:$NE$60=C$3)*(GMWQ!$NF$2:$NF$60=C$1),0),$B28-1966)</f>
        <v>5739</v>
      </c>
      <c r="D28" s="7" cm="1">
        <f t="array" ref="D28">INDEX(GMWQ!$A$2:$NF$60,MATCH(1,(GMWQ!$NE$2:$NE$60=D$3)*(GMWQ!$NF$2:$NF$60=D$1),0),$B28-1966)</f>
        <v>1E-3</v>
      </c>
      <c r="E28" s="7" cm="1">
        <f t="array" ref="E28">INDEX(GMWQ!$A$2:$NF$60,MATCH(1,(GMWQ!$NE$2:$NE$60=E$3)*(GMWQ!$NF$2:$NF$60=E$1),0),$B28-1966)</f>
        <v>29144</v>
      </c>
      <c r="F28" s="13" cm="1">
        <f t="array" ref="F28">INDEX(GMWQ!$A$2:$NF$60,MATCH(1,(GMWQ!$NE$2:$NE$60=F$3)*(GMWQ!$NF$2:$NF$60=F$1),0),$B28-1966)</f>
        <v>5.6</v>
      </c>
      <c r="G28" s="14" cm="1">
        <f t="array" ref="G28">INDEX(GMWQ!$A$2:$NF$60,MATCH(1,(GMWQ!$NE$2:$NE$60=G$3)*(GMWQ!$NF$2:$NF$60=G$1),0),$B28-1966)</f>
        <v>0</v>
      </c>
      <c r="H28" s="14" cm="1">
        <f t="array" ref="H28">INDEX(GMWQ!$A$2:$NF$60,MATCH(1,(GMWQ!$NE$2:$NE$60=H$3)*(GMWQ!$NF$2:$NF$60=H$1),0),$B28-1966)</f>
        <v>1E-3</v>
      </c>
      <c r="I28" s="14" cm="1">
        <f t="array" ref="I28">INDEX(GMWQ!$A$2:$NF$60,MATCH(1,(GMWQ!$NE$2:$NE$60=I$3)*(GMWQ!$NF$2:$NF$60=I$1),0),$B28-1966)</f>
        <v>32667.74</v>
      </c>
      <c r="J28" s="13" cm="1">
        <f t="array" ref="J28">INDEX(GMWQ!$A$2:$NF$60,MATCH(1,(GMWQ!$NE$2:$NE$60=J$3)*(GMWQ!$NF$2:$NF$60=J$1),0),$B28-1966)</f>
        <v>8.5</v>
      </c>
      <c r="K28" s="13" cm="1">
        <f t="array" ref="K28">INDEX(GMWQ!$A$2:$NF$60,MATCH(1,(GMWQ!$NE$2:$NE$60=K$3)*(GMWQ!$NF$2:$NF$60=K$1),0),$B28-1966)</f>
        <v>1E-3</v>
      </c>
      <c r="L28" s="13" cm="1">
        <f t="array" ref="L28">INDEX(GMWQ!$A$2:$NF$60,MATCH(1,(GMWQ!$NE$2:$NE$60=L$3)*(GMWQ!$NF$2:$NF$60=L$1),0),$B28-1966)</f>
        <v>1E-3</v>
      </c>
      <c r="M28" s="13" cm="1">
        <f t="array" ref="M28">INDEX(GMWQ!$A$2:$NF$60,MATCH(1,(GMWQ!$NE$2:$NE$60=M$3)*(GMWQ!$NF$2:$NF$60=M$1),0),$B28-1966)</f>
        <v>1E-3</v>
      </c>
      <c r="N28" s="13" cm="1">
        <f t="array" ref="N28">INDEX(GMWQ!$A$2:$NF$60,MATCH(1,(GMWQ!$NE$2:$NE$60=N$3)*(GMWQ!$NF$2:$NF$60=N$1),0),$B28-1966)</f>
        <v>1E-3</v>
      </c>
      <c r="O28" s="13" cm="1">
        <f t="array" ref="O28">INDEX(GMWQ!$A$2:$NF$60,MATCH(1,(GMWQ!$NE$2:$NE$60=O$3)*(GMWQ!$NF$2:$NF$60=O$1),0),$B28-1966)</f>
        <v>1E-3</v>
      </c>
      <c r="P28" s="13" cm="1">
        <f t="array" ref="P28">INDEX(GMWQ!$A$2:$NF$60,MATCH(1,(GMWQ!$NE$2:$NE$60=P$3)*(GMWQ!$NF$2:$NF$60=P$1),0),$B28-1966)</f>
        <v>3.2306699999999999</v>
      </c>
      <c r="Q28" s="13" cm="1">
        <f t="array" ref="Q28">INDEX(GMWQ!$A$2:$NF$60,MATCH(1,(GMWQ!$NE$2:$NE$60=Q$3)*(GMWQ!$NF$2:$NF$60=Q$1),0),$B28-1966)</f>
        <v>1E-3</v>
      </c>
      <c r="R28" s="13" cm="1">
        <f t="array" ref="R28">INDEX(GMWQ!$A$2:$NF$60,MATCH(1,(GMWQ!$NE$2:$NE$60=R$3)*(GMWQ!$NF$2:$NF$60=R$1),0),$B28-1966)</f>
        <v>1E-4</v>
      </c>
      <c r="S28" s="13" cm="1">
        <f t="array" ref="S28">INDEX(GMWQ!$A$2:$NF$60,MATCH(1,(GMWQ!$NE$2:$NE$60=S$3)*(GMWQ!$NF$2:$NF$60=S$1),0),$B28-1966)</f>
        <v>175548.7</v>
      </c>
      <c r="T28" s="13" cm="1">
        <f t="array" ref="T28">INDEX(GMWQ!$A$2:$NF$60,MATCH(1,(GMWQ!$NE$2:$NE$60=T$3)*(GMWQ!$NF$2:$NF$60=T$1),0),$B28-1966)</f>
        <v>33166.21</v>
      </c>
      <c r="U28" s="13" cm="1">
        <f t="array" ref="U28">INDEX(GMWQ!$A$2:$NF$60,MATCH(1,(GMWQ!$NE$2:$NE$60=U$3)*(GMWQ!$NF$2:$NF$60=U$1),0),$B28-1966)</f>
        <v>10.04344</v>
      </c>
      <c r="V28" s="13" cm="1">
        <f t="array" ref="V28">INDEX(GMWQ!$A$2:$NF$60,MATCH(1,(GMWQ!$NE$2:$NE$60=V$3)*(GMWQ!$NF$2:$NF$60=V$1),0),$B28-1966)</f>
        <v>1E-3</v>
      </c>
      <c r="W28" s="13" cm="1">
        <f t="array" ref="W28">INDEX(GMWQ!$A$2:$NF$60,MATCH(1,(GMWQ!$NE$2:$NE$60=W$3)*(GMWQ!$NF$2:$NF$60=W$1),0),$B28-1966)</f>
        <v>1E-3</v>
      </c>
    </row>
    <row r="29" spans="1:23" x14ac:dyDescent="0.35">
      <c r="B29" s="7">
        <f t="shared" si="1"/>
        <v>1995</v>
      </c>
      <c r="C29" s="14" cm="1">
        <f t="array" ref="C29">INDEX(GMWQ!$A$2:$NF$60,MATCH(1,(GMWQ!$NE$2:$NE$60=C$3)*(GMWQ!$NF$2:$NF$60=C$1),0),$B29-1966)</f>
        <v>5817.5</v>
      </c>
      <c r="D29" s="7" cm="1">
        <f t="array" ref="D29">INDEX(GMWQ!$A$2:$NF$60,MATCH(1,(GMWQ!$NE$2:$NE$60=D$3)*(GMWQ!$NF$2:$NF$60=D$1),0),$B29-1966)</f>
        <v>1E-3</v>
      </c>
      <c r="E29" s="7" cm="1">
        <f t="array" ref="E29">INDEX(GMWQ!$A$2:$NF$60,MATCH(1,(GMWQ!$NE$2:$NE$60=E$3)*(GMWQ!$NF$2:$NF$60=E$1),0),$B29-1966)</f>
        <v>30465</v>
      </c>
      <c r="F29" s="13" cm="1">
        <f t="array" ref="F29">INDEX(GMWQ!$A$2:$NF$60,MATCH(1,(GMWQ!$NE$2:$NE$60=F$3)*(GMWQ!$NF$2:$NF$60=F$1),0),$B29-1966)</f>
        <v>5.5</v>
      </c>
      <c r="G29" s="14" cm="1">
        <f t="array" ref="G29">INDEX(GMWQ!$A$2:$NF$60,MATCH(1,(GMWQ!$NE$2:$NE$60=G$3)*(GMWQ!$NF$2:$NF$60=G$1),0),$B29-1966)</f>
        <v>0</v>
      </c>
      <c r="H29" s="14" cm="1">
        <f t="array" ref="H29">INDEX(GMWQ!$A$2:$NF$60,MATCH(1,(GMWQ!$NE$2:$NE$60=H$3)*(GMWQ!$NF$2:$NF$60=H$1),0),$B29-1966)</f>
        <v>1E-3</v>
      </c>
      <c r="I29" s="14" cm="1">
        <f t="array" ref="I29">INDEX(GMWQ!$A$2:$NF$60,MATCH(1,(GMWQ!$NE$2:$NE$60=I$3)*(GMWQ!$NF$2:$NF$60=I$1),0),$B29-1966)</f>
        <v>33930.839999999997</v>
      </c>
      <c r="J29" s="13" cm="1">
        <f t="array" ref="J29">INDEX(GMWQ!$A$2:$NF$60,MATCH(1,(GMWQ!$NE$2:$NE$60=J$3)*(GMWQ!$NF$2:$NF$60=J$1),0),$B29-1966)</f>
        <v>9.75</v>
      </c>
      <c r="K29" s="13" cm="1">
        <f t="array" ref="K29">INDEX(GMWQ!$A$2:$NF$60,MATCH(1,(GMWQ!$NE$2:$NE$60=K$3)*(GMWQ!$NF$2:$NF$60=K$1),0),$B29-1966)</f>
        <v>1E-3</v>
      </c>
      <c r="L29" s="13" cm="1">
        <f t="array" ref="L29">INDEX(GMWQ!$A$2:$NF$60,MATCH(1,(GMWQ!$NE$2:$NE$60=L$3)*(GMWQ!$NF$2:$NF$60=L$1),0),$B29-1966)</f>
        <v>1E-3</v>
      </c>
      <c r="M29" s="13" cm="1">
        <f t="array" ref="M29">INDEX(GMWQ!$A$2:$NF$60,MATCH(1,(GMWQ!$NE$2:$NE$60=M$3)*(GMWQ!$NF$2:$NF$60=M$1),0),$B29-1966)</f>
        <v>1E-3</v>
      </c>
      <c r="N29" s="13" cm="1">
        <f t="array" ref="N29">INDEX(GMWQ!$A$2:$NF$60,MATCH(1,(GMWQ!$NE$2:$NE$60=N$3)*(GMWQ!$NF$2:$NF$60=N$1),0),$B29-1966)</f>
        <v>1E-3</v>
      </c>
      <c r="O29" s="13" cm="1">
        <f t="array" ref="O29">INDEX(GMWQ!$A$2:$NF$60,MATCH(1,(GMWQ!$NE$2:$NE$60=O$3)*(GMWQ!$NF$2:$NF$60=O$1),0),$B29-1966)</f>
        <v>1E-3</v>
      </c>
      <c r="P29" s="13" cm="1">
        <f t="array" ref="P29">INDEX(GMWQ!$A$2:$NF$60,MATCH(1,(GMWQ!$NE$2:$NE$60=P$3)*(GMWQ!$NF$2:$NF$60=P$1),0),$B29-1966)</f>
        <v>3.32457</v>
      </c>
      <c r="Q29" s="13" cm="1">
        <f t="array" ref="Q29">INDEX(GMWQ!$A$2:$NF$60,MATCH(1,(GMWQ!$NE$2:$NE$60=Q$3)*(GMWQ!$NF$2:$NF$60=Q$1),0),$B29-1966)</f>
        <v>1E-3</v>
      </c>
      <c r="R29" s="13" cm="1">
        <f t="array" ref="R29">INDEX(GMWQ!$A$2:$NF$60,MATCH(1,(GMWQ!$NE$2:$NE$60=R$3)*(GMWQ!$NF$2:$NF$60=R$1),0),$B29-1966)</f>
        <v>1E-4</v>
      </c>
      <c r="S29" s="13" cm="1">
        <f t="array" ref="S29">INDEX(GMWQ!$A$2:$NF$60,MATCH(1,(GMWQ!$NE$2:$NE$60=S$3)*(GMWQ!$NF$2:$NF$60=S$1),0),$B29-1966)</f>
        <v>182643</v>
      </c>
      <c r="T29" s="13" cm="1">
        <f t="array" ref="T29">INDEX(GMWQ!$A$2:$NF$60,MATCH(1,(GMWQ!$NE$2:$NE$60=T$3)*(GMWQ!$NF$2:$NF$60=T$1),0),$B29-1966)</f>
        <v>33217.360000000001</v>
      </c>
      <c r="U29" s="13" cm="1">
        <f t="array" ref="U29">INDEX(GMWQ!$A$2:$NF$60,MATCH(1,(GMWQ!$NE$2:$NE$60=U$3)*(GMWQ!$NF$2:$NF$60=U$1),0),$B29-1966)</f>
        <v>10.70879</v>
      </c>
      <c r="V29" s="13" cm="1">
        <f t="array" ref="V29">INDEX(GMWQ!$A$2:$NF$60,MATCH(1,(GMWQ!$NE$2:$NE$60=V$3)*(GMWQ!$NF$2:$NF$60=V$1),0),$B29-1966)</f>
        <v>1E-3</v>
      </c>
      <c r="W29" s="13" cm="1">
        <f t="array" ref="W29">INDEX(GMWQ!$A$2:$NF$60,MATCH(1,(GMWQ!$NE$2:$NE$60=W$3)*(GMWQ!$NF$2:$NF$60=W$1),0),$B29-1966)</f>
        <v>1E-3</v>
      </c>
    </row>
    <row r="30" spans="1:23" x14ac:dyDescent="0.35">
      <c r="B30" s="7">
        <f t="shared" si="1"/>
        <v>1996</v>
      </c>
      <c r="C30" s="14" cm="1">
        <f t="array" ref="C30">INDEX(GMWQ!$A$2:$NF$60,MATCH(1,(GMWQ!$NE$2:$NE$60=C$3)*(GMWQ!$NF$2:$NF$60=C$1),0),$B30-1966)</f>
        <v>5896</v>
      </c>
      <c r="D30" s="7" cm="1">
        <f t="array" ref="D30">INDEX(GMWQ!$A$2:$NF$60,MATCH(1,(GMWQ!$NE$2:$NE$60=D$3)*(GMWQ!$NF$2:$NF$60=D$1),0),$B30-1966)</f>
        <v>1E-3</v>
      </c>
      <c r="E30" s="7" cm="1">
        <f t="array" ref="E30">INDEX(GMWQ!$A$2:$NF$60,MATCH(1,(GMWQ!$NE$2:$NE$60=E$3)*(GMWQ!$NF$2:$NF$60=E$1),0),$B30-1966)</f>
        <v>31463</v>
      </c>
      <c r="F30" s="13" cm="1">
        <f t="array" ref="F30">INDEX(GMWQ!$A$2:$NF$60,MATCH(1,(GMWQ!$NE$2:$NE$60=F$3)*(GMWQ!$NF$2:$NF$60=F$1),0),$B30-1966)</f>
        <v>5.4</v>
      </c>
      <c r="G30" s="14" cm="1">
        <f t="array" ref="G30">INDEX(GMWQ!$A$2:$NF$60,MATCH(1,(GMWQ!$NE$2:$NE$60=G$3)*(GMWQ!$NF$2:$NF$60=G$1),0),$B30-1966)</f>
        <v>0</v>
      </c>
      <c r="H30" s="14" cm="1">
        <f t="array" ref="H30">INDEX(GMWQ!$A$2:$NF$60,MATCH(1,(GMWQ!$NE$2:$NE$60=H$3)*(GMWQ!$NF$2:$NF$60=H$1),0),$B30-1966)</f>
        <v>1E-3</v>
      </c>
      <c r="I30" s="14" cm="1">
        <f t="array" ref="I30">INDEX(GMWQ!$A$2:$NF$60,MATCH(1,(GMWQ!$NE$2:$NE$60=I$3)*(GMWQ!$NF$2:$NF$60=I$1),0),$B30-1966)</f>
        <v>35192.120000000003</v>
      </c>
      <c r="J30" s="13" cm="1">
        <f t="array" ref="J30">INDEX(GMWQ!$A$2:$NF$60,MATCH(1,(GMWQ!$NE$2:$NE$60=J$3)*(GMWQ!$NF$2:$NF$60=J$1),0),$B30-1966)</f>
        <v>10.42</v>
      </c>
      <c r="K30" s="13" cm="1">
        <f t="array" ref="K30">INDEX(GMWQ!$A$2:$NF$60,MATCH(1,(GMWQ!$NE$2:$NE$60=K$3)*(GMWQ!$NF$2:$NF$60=K$1),0),$B30-1966)</f>
        <v>1E-3</v>
      </c>
      <c r="L30" s="13" cm="1">
        <f t="array" ref="L30">INDEX(GMWQ!$A$2:$NF$60,MATCH(1,(GMWQ!$NE$2:$NE$60=L$3)*(GMWQ!$NF$2:$NF$60=L$1),0),$B30-1966)</f>
        <v>1E-3</v>
      </c>
      <c r="M30" s="13" cm="1">
        <f t="array" ref="M30">INDEX(GMWQ!$A$2:$NF$60,MATCH(1,(GMWQ!$NE$2:$NE$60=M$3)*(GMWQ!$NF$2:$NF$60=M$1),0),$B30-1966)</f>
        <v>1E-3</v>
      </c>
      <c r="N30" s="13" cm="1">
        <f t="array" ref="N30">INDEX(GMWQ!$A$2:$NF$60,MATCH(1,(GMWQ!$NE$2:$NE$60=N$3)*(GMWQ!$NF$2:$NF$60=N$1),0),$B30-1966)</f>
        <v>1E-3</v>
      </c>
      <c r="O30" s="13" cm="1">
        <f t="array" ref="O30">INDEX(GMWQ!$A$2:$NF$60,MATCH(1,(GMWQ!$NE$2:$NE$60=O$3)*(GMWQ!$NF$2:$NF$60=O$1),0),$B30-1966)</f>
        <v>1E-3</v>
      </c>
      <c r="P30" s="13" cm="1">
        <f t="array" ref="P30">INDEX(GMWQ!$A$2:$NF$60,MATCH(1,(GMWQ!$NE$2:$NE$60=P$3)*(GMWQ!$NF$2:$NF$60=P$1),0),$B30-1966)</f>
        <v>2.9068749999999999</v>
      </c>
      <c r="Q30" s="13" cm="1">
        <f t="array" ref="Q30">INDEX(GMWQ!$A$2:$NF$60,MATCH(1,(GMWQ!$NE$2:$NE$60=Q$3)*(GMWQ!$NF$2:$NF$60=Q$1),0),$B30-1966)</f>
        <v>1E-3</v>
      </c>
      <c r="R30" s="13" cm="1">
        <f t="array" ref="R30">INDEX(GMWQ!$A$2:$NF$60,MATCH(1,(GMWQ!$NE$2:$NE$60=R$3)*(GMWQ!$NF$2:$NF$60=R$1),0),$B30-1966)</f>
        <v>1E-4</v>
      </c>
      <c r="S30" s="13" cm="1">
        <f t="array" ref="S30">INDEX(GMWQ!$A$2:$NF$60,MATCH(1,(GMWQ!$NE$2:$NE$60=S$3)*(GMWQ!$NF$2:$NF$60=S$1),0),$B30-1966)</f>
        <v>189737.3</v>
      </c>
      <c r="T30" s="13" cm="1">
        <f t="array" ref="T30">INDEX(GMWQ!$A$2:$NF$60,MATCH(1,(GMWQ!$NE$2:$NE$60=T$3)*(GMWQ!$NF$2:$NF$60=T$1),0),$B30-1966)</f>
        <v>33268.519999999997</v>
      </c>
      <c r="U30" s="13" cm="1">
        <f t="array" ref="U30">INDEX(GMWQ!$A$2:$NF$60,MATCH(1,(GMWQ!$NE$2:$NE$60=U$3)*(GMWQ!$NF$2:$NF$60=U$1),0),$B30-1966)</f>
        <v>12.696260000000001</v>
      </c>
      <c r="V30" s="13" cm="1">
        <f t="array" ref="V30">INDEX(GMWQ!$A$2:$NF$60,MATCH(1,(GMWQ!$NE$2:$NE$60=V$3)*(GMWQ!$NF$2:$NF$60=V$1),0),$B30-1966)</f>
        <v>1E-3</v>
      </c>
      <c r="W30" s="13" cm="1">
        <f t="array" ref="W30">INDEX(GMWQ!$A$2:$NF$60,MATCH(1,(GMWQ!$NE$2:$NE$60=W$3)*(GMWQ!$NF$2:$NF$60=W$1),0),$B30-1966)</f>
        <v>1E-3</v>
      </c>
    </row>
    <row r="31" spans="1:23" x14ac:dyDescent="0.35">
      <c r="A31" s="7">
        <v>1979</v>
      </c>
      <c r="B31" s="7">
        <f t="shared" si="1"/>
        <v>1997</v>
      </c>
      <c r="C31" s="14" cm="1">
        <f t="array" ref="C31">INDEX(GMWQ!$A$2:$NF$60,MATCH(1,(GMWQ!$NE$2:$NE$60=C$3)*(GMWQ!$NF$2:$NF$60=C$1),0),$B31-1966)</f>
        <v>5936.5</v>
      </c>
      <c r="D31" s="7" cm="1">
        <f t="array" ref="D31">INDEX(GMWQ!$A$2:$NF$60,MATCH(1,(GMWQ!$NE$2:$NE$60=D$3)*(GMWQ!$NF$2:$NF$60=D$1),0),$B31-1966)</f>
        <v>1E-3</v>
      </c>
      <c r="E31" s="7" cm="1">
        <f t="array" ref="E31">INDEX(GMWQ!$A$2:$NF$60,MATCH(1,(GMWQ!$NE$2:$NE$60=E$3)*(GMWQ!$NF$2:$NF$60=E$1),0),$B31-1966)</f>
        <v>32879</v>
      </c>
      <c r="F31" s="13" cm="1">
        <f t="array" ref="F31">INDEX(GMWQ!$A$2:$NF$60,MATCH(1,(GMWQ!$NE$2:$NE$60=F$3)*(GMWQ!$NF$2:$NF$60=F$1),0),$B31-1966)</f>
        <v>5.4</v>
      </c>
      <c r="G31" s="14" cm="1">
        <f t="array" ref="G31">INDEX(GMWQ!$A$2:$NF$60,MATCH(1,(GMWQ!$NE$2:$NE$60=G$3)*(GMWQ!$NF$2:$NF$60=G$1),0),$B31-1966)</f>
        <v>0</v>
      </c>
      <c r="H31" s="14" cm="1">
        <f t="array" ref="H31">INDEX(GMWQ!$A$2:$NF$60,MATCH(1,(GMWQ!$NE$2:$NE$60=H$3)*(GMWQ!$NF$2:$NF$60=H$1),0),$B31-1966)</f>
        <v>1E-3</v>
      </c>
      <c r="I31" s="14" cm="1">
        <f t="array" ref="I31">INDEX(GMWQ!$A$2:$NF$60,MATCH(1,(GMWQ!$NE$2:$NE$60=I$3)*(GMWQ!$NF$2:$NF$60=I$1),0),$B31-1966)</f>
        <v>36493.449999999997</v>
      </c>
      <c r="J31" s="13" cm="1">
        <f t="array" ref="J31">INDEX(GMWQ!$A$2:$NF$60,MATCH(1,(GMWQ!$NE$2:$NE$60=J$3)*(GMWQ!$NF$2:$NF$60=J$1),0),$B31-1966)</f>
        <v>11.75</v>
      </c>
      <c r="K31" s="13" cm="1">
        <f t="array" ref="K31">INDEX(GMWQ!$A$2:$NF$60,MATCH(1,(GMWQ!$NE$2:$NE$60=K$3)*(GMWQ!$NF$2:$NF$60=K$1),0),$B31-1966)</f>
        <v>1E-3</v>
      </c>
      <c r="L31" s="13" cm="1">
        <f t="array" ref="L31">INDEX(GMWQ!$A$2:$NF$60,MATCH(1,(GMWQ!$NE$2:$NE$60=L$3)*(GMWQ!$NF$2:$NF$60=L$1),0),$B31-1966)</f>
        <v>1E-3</v>
      </c>
      <c r="M31" s="13" cm="1">
        <f t="array" ref="M31">INDEX(GMWQ!$A$2:$NF$60,MATCH(1,(GMWQ!$NE$2:$NE$60=M$3)*(GMWQ!$NF$2:$NF$60=M$1),0),$B31-1966)</f>
        <v>1E-3</v>
      </c>
      <c r="N31" s="13" cm="1">
        <f t="array" ref="N31">INDEX(GMWQ!$A$2:$NF$60,MATCH(1,(GMWQ!$NE$2:$NE$60=N$3)*(GMWQ!$NF$2:$NF$60=N$1),0),$B31-1966)</f>
        <v>1E-3</v>
      </c>
      <c r="O31" s="13" cm="1">
        <f t="array" ref="O31">INDEX(GMWQ!$A$2:$NF$60,MATCH(1,(GMWQ!$NE$2:$NE$60=O$3)*(GMWQ!$NF$2:$NF$60=O$1),0),$B31-1966)</f>
        <v>1E-3</v>
      </c>
      <c r="P31" s="13" cm="1">
        <f t="array" ref="P31">INDEX(GMWQ!$A$2:$NF$60,MATCH(1,(GMWQ!$NE$2:$NE$60=P$3)*(GMWQ!$NF$2:$NF$60=P$1),0),$B31-1966)</f>
        <v>2.81568</v>
      </c>
      <c r="Q31" s="13" cm="1">
        <f t="array" ref="Q31">INDEX(GMWQ!$A$2:$NF$60,MATCH(1,(GMWQ!$NE$2:$NE$60=Q$3)*(GMWQ!$NF$2:$NF$60=Q$1),0),$B31-1966)</f>
        <v>1E-3</v>
      </c>
      <c r="R31" s="13" cm="1">
        <f t="array" ref="R31">INDEX(GMWQ!$A$2:$NF$60,MATCH(1,(GMWQ!$NE$2:$NE$60=R$3)*(GMWQ!$NF$2:$NF$60=R$1),0),$B31-1966)</f>
        <v>1E-4</v>
      </c>
      <c r="S31" s="13" cm="1">
        <f t="array" ref="S31">INDEX(GMWQ!$A$2:$NF$60,MATCH(1,(GMWQ!$NE$2:$NE$60=S$3)*(GMWQ!$NF$2:$NF$60=S$1),0),$B31-1966)</f>
        <v>204302.3</v>
      </c>
      <c r="T31" s="13" cm="1">
        <f t="array" ref="T31">INDEX(GMWQ!$A$2:$NF$60,MATCH(1,(GMWQ!$NE$2:$NE$60=T$3)*(GMWQ!$NF$2:$NF$60=T$1),0),$B31-1966)</f>
        <v>33319.67</v>
      </c>
      <c r="U31" s="13" cm="1">
        <f t="array" ref="U31">INDEX(GMWQ!$A$2:$NF$60,MATCH(1,(GMWQ!$NE$2:$NE$60=U$3)*(GMWQ!$NF$2:$NF$60=U$1),0),$B31-1966)</f>
        <v>13.747960000000001</v>
      </c>
      <c r="V31" s="13" cm="1">
        <f t="array" ref="V31">INDEX(GMWQ!$A$2:$NF$60,MATCH(1,(GMWQ!$NE$2:$NE$60=V$3)*(GMWQ!$NF$2:$NF$60=V$1),0),$B31-1966)</f>
        <v>1E-3</v>
      </c>
      <c r="W31" s="13" cm="1">
        <f t="array" ref="W31">INDEX(GMWQ!$A$2:$NF$60,MATCH(1,(GMWQ!$NE$2:$NE$60=W$3)*(GMWQ!$NF$2:$NF$60=W$1),0),$B31-1966)</f>
        <v>1E-3</v>
      </c>
    </row>
    <row r="32" spans="1:23" x14ac:dyDescent="0.35">
      <c r="B32" s="7">
        <f t="shared" si="1"/>
        <v>1998</v>
      </c>
      <c r="C32" s="14" cm="1">
        <f t="array" ref="C32">INDEX(GMWQ!$A$2:$NF$60,MATCH(1,(GMWQ!$NE$2:$NE$60=C$3)*(GMWQ!$NF$2:$NF$60=C$1),0),$B32-1966)</f>
        <v>5977</v>
      </c>
      <c r="D32" s="7" cm="1">
        <f t="array" ref="D32">INDEX(GMWQ!$A$2:$NF$60,MATCH(1,(GMWQ!$NE$2:$NE$60=D$3)*(GMWQ!$NF$2:$NF$60=D$1),0),$B32-1966)</f>
        <v>1E-3</v>
      </c>
      <c r="E32" s="7" cm="1">
        <f t="array" ref="E32">INDEX(GMWQ!$A$2:$NF$60,MATCH(1,(GMWQ!$NE$2:$NE$60=E$3)*(GMWQ!$NF$2:$NF$60=E$1),0),$B32-1966)</f>
        <v>34157</v>
      </c>
      <c r="F32" s="13" cm="1">
        <f t="array" ref="F32">INDEX(GMWQ!$A$2:$NF$60,MATCH(1,(GMWQ!$NE$2:$NE$60=F$3)*(GMWQ!$NF$2:$NF$60=F$1),0),$B32-1966)</f>
        <v>5.3</v>
      </c>
      <c r="G32" s="14" cm="1">
        <f t="array" ref="G32">INDEX(GMWQ!$A$2:$NF$60,MATCH(1,(GMWQ!$NE$2:$NE$60=G$3)*(GMWQ!$NF$2:$NF$60=G$1),0),$B32-1966)</f>
        <v>0</v>
      </c>
      <c r="H32" s="14" cm="1">
        <f t="array" ref="H32">INDEX(GMWQ!$A$2:$NF$60,MATCH(1,(GMWQ!$NE$2:$NE$60=H$3)*(GMWQ!$NF$2:$NF$60=H$1),0),$B32-1966)</f>
        <v>1E-3</v>
      </c>
      <c r="I32" s="14" cm="1">
        <f t="array" ref="I32">INDEX(GMWQ!$A$2:$NF$60,MATCH(1,(GMWQ!$NE$2:$NE$60=I$3)*(GMWQ!$NF$2:$NF$60=I$1),0),$B32-1966)</f>
        <v>37975.86</v>
      </c>
      <c r="J32" s="13" cm="1">
        <f t="array" ref="J32">INDEX(GMWQ!$A$2:$NF$60,MATCH(1,(GMWQ!$NE$2:$NE$60=J$3)*(GMWQ!$NF$2:$NF$60=J$1),0),$B32-1966)</f>
        <v>11.246</v>
      </c>
      <c r="K32" s="13" cm="1">
        <f t="array" ref="K32">INDEX(GMWQ!$A$2:$NF$60,MATCH(1,(GMWQ!$NE$2:$NE$60=K$3)*(GMWQ!$NF$2:$NF$60=K$1),0),$B32-1966)</f>
        <v>1E-3</v>
      </c>
      <c r="L32" s="13" cm="1">
        <f t="array" ref="L32">INDEX(GMWQ!$A$2:$NF$60,MATCH(1,(GMWQ!$NE$2:$NE$60=L$3)*(GMWQ!$NF$2:$NF$60=L$1),0),$B32-1966)</f>
        <v>1E-3</v>
      </c>
      <c r="M32" s="13" cm="1">
        <f t="array" ref="M32">INDEX(GMWQ!$A$2:$NF$60,MATCH(1,(GMWQ!$NE$2:$NE$60=M$3)*(GMWQ!$NF$2:$NF$60=M$1),0),$B32-1966)</f>
        <v>1E-3</v>
      </c>
      <c r="N32" s="13" cm="1">
        <f t="array" ref="N32">INDEX(GMWQ!$A$2:$NF$60,MATCH(1,(GMWQ!$NE$2:$NE$60=N$3)*(GMWQ!$NF$2:$NF$60=N$1),0),$B32-1966)</f>
        <v>1E-3</v>
      </c>
      <c r="O32" s="13" cm="1">
        <f t="array" ref="O32">INDEX(GMWQ!$A$2:$NF$60,MATCH(1,(GMWQ!$NE$2:$NE$60=O$3)*(GMWQ!$NF$2:$NF$60=O$1),0),$B32-1966)</f>
        <v>1E-3</v>
      </c>
      <c r="P32" s="13" cm="1">
        <f t="array" ref="P32">INDEX(GMWQ!$A$2:$NF$60,MATCH(1,(GMWQ!$NE$2:$NE$60=P$3)*(GMWQ!$NF$2:$NF$60=P$1),0),$B32-1966)</f>
        <v>2.0832649999999999</v>
      </c>
      <c r="Q32" s="13" cm="1">
        <f t="array" ref="Q32">INDEX(GMWQ!$A$2:$NF$60,MATCH(1,(GMWQ!$NE$2:$NE$60=Q$3)*(GMWQ!$NF$2:$NF$60=Q$1),0),$B32-1966)</f>
        <v>1E-3</v>
      </c>
      <c r="R32" s="13" cm="1">
        <f t="array" ref="R32">INDEX(GMWQ!$A$2:$NF$60,MATCH(1,(GMWQ!$NE$2:$NE$60=R$3)*(GMWQ!$NF$2:$NF$60=R$1),0),$B32-1966)</f>
        <v>1E-4</v>
      </c>
      <c r="S32" s="13" cm="1">
        <f t="array" ref="S32">INDEX(GMWQ!$A$2:$NF$60,MATCH(1,(GMWQ!$NE$2:$NE$60=S$3)*(GMWQ!$NF$2:$NF$60=S$1),0),$B32-1966)</f>
        <v>218867.3</v>
      </c>
      <c r="T32" s="13" cm="1">
        <f t="array" ref="T32">INDEX(GMWQ!$A$2:$NF$60,MATCH(1,(GMWQ!$NE$2:$NE$60=T$3)*(GMWQ!$NF$2:$NF$60=T$1),0),$B32-1966)</f>
        <v>33370.82</v>
      </c>
      <c r="U32" s="13" cm="1">
        <f t="array" ref="U32">INDEX(GMWQ!$A$2:$NF$60,MATCH(1,(GMWQ!$NE$2:$NE$60=U$3)*(GMWQ!$NF$2:$NF$60=U$1),0),$B32-1966)</f>
        <v>13.322889999999999</v>
      </c>
      <c r="V32" s="13" cm="1">
        <f t="array" ref="V32">INDEX(GMWQ!$A$2:$NF$60,MATCH(1,(GMWQ!$NE$2:$NE$60=V$3)*(GMWQ!$NF$2:$NF$60=V$1),0),$B32-1966)</f>
        <v>1E-3</v>
      </c>
      <c r="W32" s="13" cm="1">
        <f t="array" ref="W32">INDEX(GMWQ!$A$2:$NF$60,MATCH(1,(GMWQ!$NE$2:$NE$60=W$3)*(GMWQ!$NF$2:$NF$60=W$1),0),$B32-1966)</f>
        <v>1E-3</v>
      </c>
    </row>
    <row r="33" spans="1:23" x14ac:dyDescent="0.35">
      <c r="B33" s="7">
        <f t="shared" si="1"/>
        <v>1999</v>
      </c>
      <c r="C33" s="14" cm="1">
        <f t="array" ref="C33">INDEX(GMWQ!$A$2:$NF$60,MATCH(1,(GMWQ!$NE$2:$NE$60=C$3)*(GMWQ!$NF$2:$NF$60=C$1),0),$B33-1966)</f>
        <v>6017.5</v>
      </c>
      <c r="D33" s="7" cm="1">
        <f t="array" ref="D33">INDEX(GMWQ!$A$2:$NF$60,MATCH(1,(GMWQ!$NE$2:$NE$60=D$3)*(GMWQ!$NF$2:$NF$60=D$1),0),$B33-1966)</f>
        <v>1E-3</v>
      </c>
      <c r="E33" s="7" cm="1">
        <f t="array" ref="E33">INDEX(GMWQ!$A$2:$NF$60,MATCH(1,(GMWQ!$NE$2:$NE$60=E$3)*(GMWQ!$NF$2:$NF$60=E$1),0),$B33-1966)</f>
        <v>36483</v>
      </c>
      <c r="F33" s="13" cm="1">
        <f t="array" ref="F33">INDEX(GMWQ!$A$2:$NF$60,MATCH(1,(GMWQ!$NE$2:$NE$60=F$3)*(GMWQ!$NF$2:$NF$60=F$1),0),$B33-1966)</f>
        <v>5.4</v>
      </c>
      <c r="G33" s="14" cm="1">
        <f t="array" ref="G33">INDEX(GMWQ!$A$2:$NF$60,MATCH(1,(GMWQ!$NE$2:$NE$60=G$3)*(GMWQ!$NF$2:$NF$60=G$1),0),$B33-1966)</f>
        <v>0</v>
      </c>
      <c r="H33" s="14" cm="1">
        <f t="array" ref="H33">INDEX(GMWQ!$A$2:$NF$60,MATCH(1,(GMWQ!$NE$2:$NE$60=H$3)*(GMWQ!$NF$2:$NF$60=H$1),0),$B33-1966)</f>
        <v>1E-3</v>
      </c>
      <c r="I33" s="14" cm="1">
        <f t="array" ref="I33">INDEX(GMWQ!$A$2:$NF$60,MATCH(1,(GMWQ!$NE$2:$NE$60=I$3)*(GMWQ!$NF$2:$NF$60=I$1),0),$B33-1966)</f>
        <v>39632.089999999997</v>
      </c>
      <c r="J33" s="13" cm="1">
        <f t="array" ref="J33">INDEX(GMWQ!$A$2:$NF$60,MATCH(1,(GMWQ!$NE$2:$NE$60=J$3)*(GMWQ!$NF$2:$NF$60=J$1),0),$B33-1966)</f>
        <v>11.75</v>
      </c>
      <c r="K33" s="13" cm="1">
        <f t="array" ref="K33">INDEX(GMWQ!$A$2:$NF$60,MATCH(1,(GMWQ!$NE$2:$NE$60=K$3)*(GMWQ!$NF$2:$NF$60=K$1),0),$B33-1966)</f>
        <v>1E-3</v>
      </c>
      <c r="L33" s="13" cm="1">
        <f t="array" ref="L33">INDEX(GMWQ!$A$2:$NF$60,MATCH(1,(GMWQ!$NE$2:$NE$60=L$3)*(GMWQ!$NF$2:$NF$60=L$1),0),$B33-1966)</f>
        <v>1E-3</v>
      </c>
      <c r="M33" s="13" cm="1">
        <f t="array" ref="M33">INDEX(GMWQ!$A$2:$NF$60,MATCH(1,(GMWQ!$NE$2:$NE$60=M$3)*(GMWQ!$NF$2:$NF$60=M$1),0),$B33-1966)</f>
        <v>1E-3</v>
      </c>
      <c r="N33" s="13" cm="1">
        <f t="array" ref="N33">INDEX(GMWQ!$A$2:$NF$60,MATCH(1,(GMWQ!$NE$2:$NE$60=N$3)*(GMWQ!$NF$2:$NF$60=N$1),0),$B33-1966)</f>
        <v>1E-3</v>
      </c>
      <c r="O33" s="13" cm="1">
        <f t="array" ref="O33">INDEX(GMWQ!$A$2:$NF$60,MATCH(1,(GMWQ!$NE$2:$NE$60=O$3)*(GMWQ!$NF$2:$NF$60=O$1),0),$B33-1966)</f>
        <v>1E-3</v>
      </c>
      <c r="P33" s="13" cm="1">
        <f t="array" ref="P33">INDEX(GMWQ!$A$2:$NF$60,MATCH(1,(GMWQ!$NE$2:$NE$60=P$3)*(GMWQ!$NF$2:$NF$60=P$1),0),$B33-1966)</f>
        <v>1.7712319999999999</v>
      </c>
      <c r="Q33" s="13" cm="1">
        <f t="array" ref="Q33">INDEX(GMWQ!$A$2:$NF$60,MATCH(1,(GMWQ!$NE$2:$NE$60=Q$3)*(GMWQ!$NF$2:$NF$60=Q$1),0),$B33-1966)</f>
        <v>1E-3</v>
      </c>
      <c r="R33" s="13" cm="1">
        <f t="array" ref="R33">INDEX(GMWQ!$A$2:$NF$60,MATCH(1,(GMWQ!$NE$2:$NE$60=R$3)*(GMWQ!$NF$2:$NF$60=R$1),0),$B33-1966)</f>
        <v>1E-4</v>
      </c>
      <c r="S33" s="13" cm="1">
        <f t="array" ref="S33">INDEX(GMWQ!$A$2:$NF$60,MATCH(1,(GMWQ!$NE$2:$NE$60=S$3)*(GMWQ!$NF$2:$NF$60=S$1),0),$B33-1966)</f>
        <v>233432.2</v>
      </c>
      <c r="T33" s="13" cm="1">
        <f t="array" ref="T33">INDEX(GMWQ!$A$2:$NF$60,MATCH(1,(GMWQ!$NE$2:$NE$60=T$3)*(GMWQ!$NF$2:$NF$60=T$1),0),$B33-1966)</f>
        <v>33421.97</v>
      </c>
      <c r="U33" s="13" cm="1">
        <f t="array" ref="U33">INDEX(GMWQ!$A$2:$NF$60,MATCH(1,(GMWQ!$NE$2:$NE$60=U$3)*(GMWQ!$NF$2:$NF$60=U$1),0),$B33-1966)</f>
        <v>15.19327</v>
      </c>
      <c r="V33" s="13" cm="1">
        <f t="array" ref="V33">INDEX(GMWQ!$A$2:$NF$60,MATCH(1,(GMWQ!$NE$2:$NE$60=V$3)*(GMWQ!$NF$2:$NF$60=V$1),0),$B33-1966)</f>
        <v>1E-3</v>
      </c>
      <c r="W33" s="13" cm="1">
        <f t="array" ref="W33">INDEX(GMWQ!$A$2:$NF$60,MATCH(1,(GMWQ!$NE$2:$NE$60=W$3)*(GMWQ!$NF$2:$NF$60=W$1),0),$B33-1966)</f>
        <v>1E-3</v>
      </c>
    </row>
    <row r="34" spans="1:23" x14ac:dyDescent="0.35">
      <c r="B34" s="7">
        <f t="shared" si="1"/>
        <v>2000</v>
      </c>
      <c r="C34" s="14" cm="1">
        <f t="array" ref="C34">INDEX(GMWQ!$A$2:$NF$60,MATCH(1,(GMWQ!$NE$2:$NE$60=C$3)*(GMWQ!$NF$2:$NF$60=C$1),0),$B34-1966)</f>
        <v>6058</v>
      </c>
      <c r="D34" s="7" cm="1">
        <f t="array" ref="D34">INDEX(GMWQ!$A$2:$NF$60,MATCH(1,(GMWQ!$NE$2:$NE$60=D$3)*(GMWQ!$NF$2:$NF$60=D$1),0),$B34-1966)</f>
        <v>1E-3</v>
      </c>
      <c r="E34" s="7" cm="1">
        <f t="array" ref="E34">INDEX(GMWQ!$A$2:$NF$60,MATCH(1,(GMWQ!$NE$2:$NE$60=E$3)*(GMWQ!$NF$2:$NF$60=E$1),0),$B34-1966)</f>
        <v>39802</v>
      </c>
      <c r="F34" s="13" cm="1">
        <f t="array" ref="F34">INDEX(GMWQ!$A$2:$NF$60,MATCH(1,(GMWQ!$NE$2:$NE$60=F$3)*(GMWQ!$NF$2:$NF$60=F$1),0),$B34-1966)</f>
        <v>5.5</v>
      </c>
      <c r="G34" s="14" cm="1">
        <f t="array" ref="G34">INDEX(GMWQ!$A$2:$NF$60,MATCH(1,(GMWQ!$NE$2:$NE$60=G$3)*(GMWQ!$NF$2:$NF$60=G$1),0),$B34-1966)</f>
        <v>0</v>
      </c>
      <c r="H34" s="14" cm="1">
        <f t="array" ref="H34">INDEX(GMWQ!$A$2:$NF$60,MATCH(1,(GMWQ!$NE$2:$NE$60=H$3)*(GMWQ!$NF$2:$NF$60=H$1),0),$B34-1966)</f>
        <v>1E-3</v>
      </c>
      <c r="I34" s="14" cm="1">
        <f t="array" ref="I34">INDEX(GMWQ!$A$2:$NF$60,MATCH(1,(GMWQ!$NE$2:$NE$60=I$3)*(GMWQ!$NF$2:$NF$60=I$1),0),$B34-1966)</f>
        <v>41122.699999999997</v>
      </c>
      <c r="J34" s="13" cm="1">
        <f t="array" ref="J34">INDEX(GMWQ!$A$2:$NF$60,MATCH(1,(GMWQ!$NE$2:$NE$60=J$3)*(GMWQ!$NF$2:$NF$60=J$1),0),$B34-1966)</f>
        <v>13.38</v>
      </c>
      <c r="K34" s="13" cm="1">
        <f t="array" ref="K34">INDEX(GMWQ!$A$2:$NF$60,MATCH(1,(GMWQ!$NE$2:$NE$60=K$3)*(GMWQ!$NF$2:$NF$60=K$1),0),$B34-1966)</f>
        <v>1E-3</v>
      </c>
      <c r="L34" s="13" cm="1">
        <f t="array" ref="L34">INDEX(GMWQ!$A$2:$NF$60,MATCH(1,(GMWQ!$NE$2:$NE$60=L$3)*(GMWQ!$NF$2:$NF$60=L$1),0),$B34-1966)</f>
        <v>1E-3</v>
      </c>
      <c r="M34" s="13" cm="1">
        <f t="array" ref="M34">INDEX(GMWQ!$A$2:$NF$60,MATCH(1,(GMWQ!$NE$2:$NE$60=M$3)*(GMWQ!$NF$2:$NF$60=M$1),0),$B34-1966)</f>
        <v>1E-3</v>
      </c>
      <c r="N34" s="13" cm="1">
        <f t="array" ref="N34">INDEX(GMWQ!$A$2:$NF$60,MATCH(1,(GMWQ!$NE$2:$NE$60=N$3)*(GMWQ!$NF$2:$NF$60=N$1),0),$B34-1966)</f>
        <v>1E-3</v>
      </c>
      <c r="O34" s="13" cm="1">
        <f t="array" ref="O34">INDEX(GMWQ!$A$2:$NF$60,MATCH(1,(GMWQ!$NE$2:$NE$60=O$3)*(GMWQ!$NF$2:$NF$60=O$1),0),$B34-1966)</f>
        <v>1E-3</v>
      </c>
      <c r="P34" s="13" cm="1">
        <f t="array" ref="P34">INDEX(GMWQ!$A$2:$NF$60,MATCH(1,(GMWQ!$NE$2:$NE$60=P$3)*(GMWQ!$NF$2:$NF$60=P$1),0),$B34-1966)</f>
        <v>2.7367520000000001</v>
      </c>
      <c r="Q34" s="13" cm="1">
        <f t="array" ref="Q34">INDEX(GMWQ!$A$2:$NF$60,MATCH(1,(GMWQ!$NE$2:$NE$60=Q$3)*(GMWQ!$NF$2:$NF$60=Q$1),0),$B34-1966)</f>
        <v>1E-3</v>
      </c>
      <c r="R34" s="13" cm="1">
        <f t="array" ref="R34">INDEX(GMWQ!$A$2:$NF$60,MATCH(1,(GMWQ!$NE$2:$NE$60=R$3)*(GMWQ!$NF$2:$NF$60=R$1),0),$B34-1966)</f>
        <v>1E-4</v>
      </c>
      <c r="S34" s="13" cm="1">
        <f t="array" ref="S34">INDEX(GMWQ!$A$2:$NF$60,MATCH(1,(GMWQ!$NE$2:$NE$60=S$3)*(GMWQ!$NF$2:$NF$60=S$1),0),$B34-1966)</f>
        <v>247997.2</v>
      </c>
      <c r="T34" s="13" cm="1">
        <f t="array" ref="T34">INDEX(GMWQ!$A$2:$NF$60,MATCH(1,(GMWQ!$NE$2:$NE$60=T$3)*(GMWQ!$NF$2:$NF$60=T$1),0),$B34-1966)</f>
        <v>33473.129999999997</v>
      </c>
      <c r="U34" s="13" cm="1">
        <f t="array" ref="U34">INDEX(GMWQ!$A$2:$NF$60,MATCH(1,(GMWQ!$NE$2:$NE$60=U$3)*(GMWQ!$NF$2:$NF$60=U$1),0),$B34-1966)</f>
        <v>16.799160000000001</v>
      </c>
      <c r="V34" s="13" cm="1">
        <f t="array" ref="V34">INDEX(GMWQ!$A$2:$NF$60,MATCH(1,(GMWQ!$NE$2:$NE$60=V$3)*(GMWQ!$NF$2:$NF$60=V$1),0),$B34-1966)</f>
        <v>1E-3</v>
      </c>
      <c r="W34" s="13" cm="1">
        <f t="array" ref="W34">INDEX(GMWQ!$A$2:$NF$60,MATCH(1,(GMWQ!$NE$2:$NE$60=W$3)*(GMWQ!$NF$2:$NF$60=W$1),0),$B34-1966)</f>
        <v>1E-3</v>
      </c>
    </row>
    <row r="35" spans="1:23" x14ac:dyDescent="0.35">
      <c r="A35" s="7">
        <v>1980</v>
      </c>
      <c r="B35" s="7">
        <f t="shared" si="1"/>
        <v>2001</v>
      </c>
      <c r="C35" s="14" cm="1">
        <f t="array" ref="C35">INDEX(GMWQ!$A$2:$NF$60,MATCH(1,(GMWQ!$NE$2:$NE$60=C$3)*(GMWQ!$NF$2:$NF$60=C$1),0),$B35-1966)</f>
        <v>6096</v>
      </c>
      <c r="D35" s="7" cm="1">
        <f t="array" ref="D35">INDEX(GMWQ!$A$2:$NF$60,MATCH(1,(GMWQ!$NE$2:$NE$60=D$3)*(GMWQ!$NF$2:$NF$60=D$1),0),$B35-1966)</f>
        <v>1E-3</v>
      </c>
      <c r="E35" s="7" cm="1">
        <f t="array" ref="E35">INDEX(GMWQ!$A$2:$NF$60,MATCH(1,(GMWQ!$NE$2:$NE$60=E$3)*(GMWQ!$NF$2:$NF$60=E$1),0),$B35-1966)</f>
        <v>40290</v>
      </c>
      <c r="F35" s="13" cm="1">
        <f t="array" ref="F35">INDEX(GMWQ!$A$2:$NF$60,MATCH(1,(GMWQ!$NE$2:$NE$60=F$3)*(GMWQ!$NF$2:$NF$60=F$1),0),$B35-1966)</f>
        <v>5.8</v>
      </c>
      <c r="G35" s="14" cm="1">
        <f t="array" ref="G35">INDEX(GMWQ!$A$2:$NF$60,MATCH(1,(GMWQ!$NE$2:$NE$60=G$3)*(GMWQ!$NF$2:$NF$60=G$1),0),$B35-1966)</f>
        <v>64761.59</v>
      </c>
      <c r="H35" s="14" cm="1">
        <f t="array" ref="H35">INDEX(GMWQ!$A$2:$NF$60,MATCH(1,(GMWQ!$NE$2:$NE$60=H$3)*(GMWQ!$NF$2:$NF$60=H$1),0),$B35-1966)</f>
        <v>1E-3</v>
      </c>
      <c r="I35" s="14" cm="1">
        <f t="array" ref="I35">INDEX(GMWQ!$A$2:$NF$60,MATCH(1,(GMWQ!$NE$2:$NE$60=I$3)*(GMWQ!$NF$2:$NF$60=I$1),0),$B35-1966)</f>
        <v>42551.42</v>
      </c>
      <c r="J35" s="13" cm="1">
        <f t="array" ref="J35">INDEX(GMWQ!$A$2:$NF$60,MATCH(1,(GMWQ!$NE$2:$NE$60=J$3)*(GMWQ!$NF$2:$NF$60=J$1),0),$B35-1966)</f>
        <v>14.7821</v>
      </c>
      <c r="K35" s="13" cm="1">
        <f t="array" ref="K35">INDEX(GMWQ!$A$2:$NF$60,MATCH(1,(GMWQ!$NE$2:$NE$60=K$3)*(GMWQ!$NF$2:$NF$60=K$1),0),$B35-1966)</f>
        <v>1E-3</v>
      </c>
      <c r="L35" s="13" cm="1">
        <f t="array" ref="L35">INDEX(GMWQ!$A$2:$NF$60,MATCH(1,(GMWQ!$NE$2:$NE$60=L$3)*(GMWQ!$NF$2:$NF$60=L$1),0),$B35-1966)</f>
        <v>1E-3</v>
      </c>
      <c r="M35" s="13" cm="1">
        <f t="array" ref="M35">INDEX(GMWQ!$A$2:$NF$60,MATCH(1,(GMWQ!$NE$2:$NE$60=M$3)*(GMWQ!$NF$2:$NF$60=M$1),0),$B35-1966)</f>
        <v>1E-3</v>
      </c>
      <c r="N35" s="13" cm="1">
        <f t="array" ref="N35">INDEX(GMWQ!$A$2:$NF$60,MATCH(1,(GMWQ!$NE$2:$NE$60=N$3)*(GMWQ!$NF$2:$NF$60=N$1),0),$B35-1966)</f>
        <v>1E-3</v>
      </c>
      <c r="O35" s="13" cm="1">
        <f t="array" ref="O35">INDEX(GMWQ!$A$2:$NF$60,MATCH(1,(GMWQ!$NE$2:$NE$60=O$3)*(GMWQ!$NF$2:$NF$60=O$1),0),$B35-1966)</f>
        <v>1E-3</v>
      </c>
      <c r="P35" s="13" cm="1">
        <f t="array" ref="P35">INDEX(GMWQ!$A$2:$NF$60,MATCH(1,(GMWQ!$NE$2:$NE$60=P$3)*(GMWQ!$NF$2:$NF$60=P$1),0),$B35-1966)</f>
        <v>3.9464229999999998</v>
      </c>
      <c r="Q35" s="13" cm="1">
        <f t="array" ref="Q35">INDEX(GMWQ!$A$2:$NF$60,MATCH(1,(GMWQ!$NE$2:$NE$60=Q$3)*(GMWQ!$NF$2:$NF$60=Q$1),0),$B35-1966)</f>
        <v>1E-3</v>
      </c>
      <c r="R35" s="13" cm="1">
        <f t="array" ref="R35">INDEX(GMWQ!$A$2:$NF$60,MATCH(1,(GMWQ!$NE$2:$NE$60=R$3)*(GMWQ!$NF$2:$NF$60=R$1),0),$B35-1966)</f>
        <v>22210.17</v>
      </c>
      <c r="S35" s="13" cm="1">
        <f t="array" ref="S35">INDEX(GMWQ!$A$2:$NF$60,MATCH(1,(GMWQ!$NE$2:$NE$60=S$3)*(GMWQ!$NF$2:$NF$60=S$1),0),$B35-1966)</f>
        <v>261614.8</v>
      </c>
      <c r="T35" s="13" cm="1">
        <f t="array" ref="T35">INDEX(GMWQ!$A$2:$NF$60,MATCH(1,(GMWQ!$NE$2:$NE$60=T$3)*(GMWQ!$NF$2:$NF$60=T$1),0),$B35-1966)</f>
        <v>33524.28</v>
      </c>
      <c r="U35" s="13" cm="1">
        <f t="array" ref="U35">INDEX(GMWQ!$A$2:$NF$60,MATCH(1,(GMWQ!$NE$2:$NE$60=U$3)*(GMWQ!$NF$2:$NF$60=U$1),0),$B35-1966)</f>
        <v>18.854579999999999</v>
      </c>
      <c r="V35" s="13" cm="1">
        <f t="array" ref="V35">INDEX(GMWQ!$A$2:$NF$60,MATCH(1,(GMWQ!$NE$2:$NE$60=V$3)*(GMWQ!$NF$2:$NF$60=V$1),0),$B35-1966)</f>
        <v>1E-3</v>
      </c>
      <c r="W35" s="13" cm="1">
        <f t="array" ref="W35">INDEX(GMWQ!$A$2:$NF$60,MATCH(1,(GMWQ!$NE$2:$NE$60=W$3)*(GMWQ!$NF$2:$NF$60=W$1),0),$B35-1966)</f>
        <v>1E-3</v>
      </c>
    </row>
    <row r="36" spans="1:23" x14ac:dyDescent="0.35">
      <c r="B36" s="7">
        <f t="shared" si="1"/>
        <v>2002</v>
      </c>
      <c r="C36" s="14" cm="1">
        <f t="array" ref="C36">INDEX(GMWQ!$A$2:$NF$60,MATCH(1,(GMWQ!$NE$2:$NE$60=C$3)*(GMWQ!$NF$2:$NF$60=C$1),0),$B36-1966)</f>
        <v>6134</v>
      </c>
      <c r="D36" s="7" cm="1">
        <f t="array" ref="D36">INDEX(GMWQ!$A$2:$NF$60,MATCH(1,(GMWQ!$NE$2:$NE$60=D$3)*(GMWQ!$NF$2:$NF$60=D$1),0),$B36-1966)</f>
        <v>1E-3</v>
      </c>
      <c r="E36" s="7" cm="1">
        <f t="array" ref="E36">INDEX(GMWQ!$A$2:$NF$60,MATCH(1,(GMWQ!$NE$2:$NE$60=E$3)*(GMWQ!$NF$2:$NF$60=E$1),0),$B36-1966)</f>
        <v>41818</v>
      </c>
      <c r="F36" s="13" cm="1">
        <f t="array" ref="F36">INDEX(GMWQ!$A$2:$NF$60,MATCH(1,(GMWQ!$NE$2:$NE$60=F$3)*(GMWQ!$NF$2:$NF$60=F$1),0),$B36-1966)</f>
        <v>6.3</v>
      </c>
      <c r="G36" s="14" cm="1">
        <f t="array" ref="G36">INDEX(GMWQ!$A$2:$NF$60,MATCH(1,(GMWQ!$NE$2:$NE$60=G$3)*(GMWQ!$NF$2:$NF$60=G$1),0),$B36-1966)</f>
        <v>67638.73</v>
      </c>
      <c r="H36" s="14" cm="1">
        <f t="array" ref="H36">INDEX(GMWQ!$A$2:$NF$60,MATCH(1,(GMWQ!$NE$2:$NE$60=H$3)*(GMWQ!$NF$2:$NF$60=H$1),0),$B36-1966)</f>
        <v>1E-3</v>
      </c>
      <c r="I36" s="14" cm="1">
        <f t="array" ref="I36">INDEX(GMWQ!$A$2:$NF$60,MATCH(1,(GMWQ!$NE$2:$NE$60=I$3)*(GMWQ!$NF$2:$NF$60=I$1),0),$B36-1966)</f>
        <v>44142.13</v>
      </c>
      <c r="J36" s="13" cm="1">
        <f t="array" ref="J36">INDEX(GMWQ!$A$2:$NF$60,MATCH(1,(GMWQ!$NE$2:$NE$60=J$3)*(GMWQ!$NF$2:$NF$60=J$1),0),$B36-1966)</f>
        <v>14.875500000000001</v>
      </c>
      <c r="K36" s="13" cm="1">
        <f t="array" ref="K36">INDEX(GMWQ!$A$2:$NF$60,MATCH(1,(GMWQ!$NE$2:$NE$60=K$3)*(GMWQ!$NF$2:$NF$60=K$1),0),$B36-1966)</f>
        <v>1E-3</v>
      </c>
      <c r="L36" s="13" cm="1">
        <f t="array" ref="L36">INDEX(GMWQ!$A$2:$NF$60,MATCH(1,(GMWQ!$NE$2:$NE$60=L$3)*(GMWQ!$NF$2:$NF$60=L$1),0),$B36-1966)</f>
        <v>1E-3</v>
      </c>
      <c r="M36" s="13" cm="1">
        <f t="array" ref="M36">INDEX(GMWQ!$A$2:$NF$60,MATCH(1,(GMWQ!$NE$2:$NE$60=M$3)*(GMWQ!$NF$2:$NF$60=M$1),0),$B36-1966)</f>
        <v>1E-3</v>
      </c>
      <c r="N36" s="13" cm="1">
        <f t="array" ref="N36">INDEX(GMWQ!$A$2:$NF$60,MATCH(1,(GMWQ!$NE$2:$NE$60=N$3)*(GMWQ!$NF$2:$NF$60=N$1),0),$B36-1966)</f>
        <v>1E-3</v>
      </c>
      <c r="O36" s="13" cm="1">
        <f t="array" ref="O36">INDEX(GMWQ!$A$2:$NF$60,MATCH(1,(GMWQ!$NE$2:$NE$60=O$3)*(GMWQ!$NF$2:$NF$60=O$1),0),$B36-1966)</f>
        <v>1E-3</v>
      </c>
      <c r="P36" s="13" cm="1">
        <f t="array" ref="P36">INDEX(GMWQ!$A$2:$NF$60,MATCH(1,(GMWQ!$NE$2:$NE$60=P$3)*(GMWQ!$NF$2:$NF$60=P$1),0),$B36-1966)</f>
        <v>4.179386</v>
      </c>
      <c r="Q36" s="13" cm="1">
        <f t="array" ref="Q36">INDEX(GMWQ!$A$2:$NF$60,MATCH(1,(GMWQ!$NE$2:$NE$60=Q$3)*(GMWQ!$NF$2:$NF$60=Q$1),0),$B36-1966)</f>
        <v>1E-3</v>
      </c>
      <c r="R36" s="13" cm="1">
        <f t="array" ref="R36">INDEX(GMWQ!$A$2:$NF$60,MATCH(1,(GMWQ!$NE$2:$NE$60=R$3)*(GMWQ!$NF$2:$NF$60=R$1),0),$B36-1966)</f>
        <v>23496.61</v>
      </c>
      <c r="S36" s="13" cm="1">
        <f t="array" ref="S36">INDEX(GMWQ!$A$2:$NF$60,MATCH(1,(GMWQ!$NE$2:$NE$60=S$3)*(GMWQ!$NF$2:$NF$60=S$1),0),$B36-1966)</f>
        <v>275232.3</v>
      </c>
      <c r="T36" s="13" cm="1">
        <f t="array" ref="T36">INDEX(GMWQ!$A$2:$NF$60,MATCH(1,(GMWQ!$NE$2:$NE$60=T$3)*(GMWQ!$NF$2:$NF$60=T$1),0),$B36-1966)</f>
        <v>33575.43</v>
      </c>
      <c r="U36" s="13" cm="1">
        <f t="array" ref="U36">INDEX(GMWQ!$A$2:$NF$60,MATCH(1,(GMWQ!$NE$2:$NE$60=U$3)*(GMWQ!$NF$2:$NF$60=U$1),0),$B36-1966)</f>
        <v>18.442250000000001</v>
      </c>
      <c r="V36" s="13" cm="1">
        <f t="array" ref="V36">INDEX(GMWQ!$A$2:$NF$60,MATCH(1,(GMWQ!$NE$2:$NE$60=V$3)*(GMWQ!$NF$2:$NF$60=V$1),0),$B36-1966)</f>
        <v>1E-3</v>
      </c>
      <c r="W36" s="13" cm="1">
        <f t="array" ref="W36">INDEX(GMWQ!$A$2:$NF$60,MATCH(1,(GMWQ!$NE$2:$NE$60=W$3)*(GMWQ!$NF$2:$NF$60=W$1),0),$B36-1966)</f>
        <v>1E-3</v>
      </c>
    </row>
    <row r="37" spans="1:23" x14ac:dyDescent="0.35">
      <c r="B37" s="7">
        <f t="shared" si="1"/>
        <v>2003</v>
      </c>
      <c r="C37" s="14" cm="1">
        <f t="array" ref="C37">INDEX(GMWQ!$A$2:$NF$60,MATCH(1,(GMWQ!$NE$2:$NE$60=C$3)*(GMWQ!$NF$2:$NF$60=C$1),0),$B37-1966)</f>
        <v>6172</v>
      </c>
      <c r="D37" s="7" cm="1">
        <f t="array" ref="D37">INDEX(GMWQ!$A$2:$NF$60,MATCH(1,(GMWQ!$NE$2:$NE$60=D$3)*(GMWQ!$NF$2:$NF$60=D$1),0),$B37-1966)</f>
        <v>1E-3</v>
      </c>
      <c r="E37" s="7" cm="1">
        <f t="array" ref="E37">INDEX(GMWQ!$A$2:$NF$60,MATCH(1,(GMWQ!$NE$2:$NE$60=E$3)*(GMWQ!$NF$2:$NF$60=E$1),0),$B37-1966)</f>
        <v>43433</v>
      </c>
      <c r="F37" s="13" cm="1">
        <f t="array" ref="F37">INDEX(GMWQ!$A$2:$NF$60,MATCH(1,(GMWQ!$NE$2:$NE$60=F$3)*(GMWQ!$NF$2:$NF$60=F$1),0),$B37-1966)</f>
        <v>7.1</v>
      </c>
      <c r="G37" s="14" cm="1">
        <f t="array" ref="G37">INDEX(GMWQ!$A$2:$NF$60,MATCH(1,(GMWQ!$NE$2:$NE$60=G$3)*(GMWQ!$NF$2:$NF$60=G$1),0),$B37-1966)</f>
        <v>70091.009999999995</v>
      </c>
      <c r="H37" s="14" cm="1">
        <f t="array" ref="H37">INDEX(GMWQ!$A$2:$NF$60,MATCH(1,(GMWQ!$NE$2:$NE$60=H$3)*(GMWQ!$NF$2:$NF$60=H$1),0),$B37-1966)</f>
        <v>1E-3</v>
      </c>
      <c r="I37" s="14" cm="1">
        <f t="array" ref="I37">INDEX(GMWQ!$A$2:$NF$60,MATCH(1,(GMWQ!$NE$2:$NE$60=I$3)*(GMWQ!$NF$2:$NF$60=I$1),0),$B37-1966)</f>
        <v>45938.5</v>
      </c>
      <c r="J37" s="13" cm="1">
        <f t="array" ref="J37">INDEX(GMWQ!$A$2:$NF$60,MATCH(1,(GMWQ!$NE$2:$NE$60=J$3)*(GMWQ!$NF$2:$NF$60=J$1),0),$B37-1966)</f>
        <v>14.887600000000001</v>
      </c>
      <c r="K37" s="13" cm="1">
        <f t="array" ref="K37">INDEX(GMWQ!$A$2:$NF$60,MATCH(1,(GMWQ!$NE$2:$NE$60=K$3)*(GMWQ!$NF$2:$NF$60=K$1),0),$B37-1966)</f>
        <v>1E-3</v>
      </c>
      <c r="L37" s="13" cm="1">
        <f t="array" ref="L37">INDEX(GMWQ!$A$2:$NF$60,MATCH(1,(GMWQ!$NE$2:$NE$60=L$3)*(GMWQ!$NF$2:$NF$60=L$1),0),$B37-1966)</f>
        <v>1E-3</v>
      </c>
      <c r="M37" s="13" cm="1">
        <f t="array" ref="M37">INDEX(GMWQ!$A$2:$NF$60,MATCH(1,(GMWQ!$NE$2:$NE$60=M$3)*(GMWQ!$NF$2:$NF$60=M$1),0),$B37-1966)</f>
        <v>1E-3</v>
      </c>
      <c r="N37" s="13" cm="1">
        <f t="array" ref="N37">INDEX(GMWQ!$A$2:$NF$60,MATCH(1,(GMWQ!$NE$2:$NE$60=N$3)*(GMWQ!$NF$2:$NF$60=N$1),0),$B37-1966)</f>
        <v>1E-3</v>
      </c>
      <c r="O37" s="13" cm="1">
        <f t="array" ref="O37">INDEX(GMWQ!$A$2:$NF$60,MATCH(1,(GMWQ!$NE$2:$NE$60=O$3)*(GMWQ!$NF$2:$NF$60=O$1),0),$B37-1966)</f>
        <v>1E-3</v>
      </c>
      <c r="P37" s="13" cm="1">
        <f t="array" ref="P37">INDEX(GMWQ!$A$2:$NF$60,MATCH(1,(GMWQ!$NE$2:$NE$60=P$3)*(GMWQ!$NF$2:$NF$60=P$1),0),$B37-1966)</f>
        <v>5.263083</v>
      </c>
      <c r="Q37" s="13" cm="1">
        <f t="array" ref="Q37">INDEX(GMWQ!$A$2:$NF$60,MATCH(1,(GMWQ!$NE$2:$NE$60=Q$3)*(GMWQ!$NF$2:$NF$60=Q$1),0),$B37-1966)</f>
        <v>1E-3</v>
      </c>
      <c r="R37" s="13" cm="1">
        <f t="array" ref="R37">INDEX(GMWQ!$A$2:$NF$60,MATCH(1,(GMWQ!$NE$2:$NE$60=R$3)*(GMWQ!$NF$2:$NF$60=R$1),0),$B37-1966)</f>
        <v>24152.51</v>
      </c>
      <c r="S37" s="13" cm="1">
        <f t="array" ref="S37">INDEX(GMWQ!$A$2:$NF$60,MATCH(1,(GMWQ!$NE$2:$NE$60=S$3)*(GMWQ!$NF$2:$NF$60=S$1),0),$B37-1966)</f>
        <v>288850</v>
      </c>
      <c r="T37" s="13" cm="1">
        <f t="array" ref="T37">INDEX(GMWQ!$A$2:$NF$60,MATCH(1,(GMWQ!$NE$2:$NE$60=T$3)*(GMWQ!$NF$2:$NF$60=T$1),0),$B37-1966)</f>
        <v>33626.589999999997</v>
      </c>
      <c r="U37" s="13" cm="1">
        <f t="array" ref="U37">INDEX(GMWQ!$A$2:$NF$60,MATCH(1,(GMWQ!$NE$2:$NE$60=U$3)*(GMWQ!$NF$2:$NF$60=U$1),0),$B37-1966)</f>
        <v>17.4968</v>
      </c>
      <c r="V37" s="13" cm="1">
        <f t="array" ref="V37">INDEX(GMWQ!$A$2:$NF$60,MATCH(1,(GMWQ!$NE$2:$NE$60=V$3)*(GMWQ!$NF$2:$NF$60=V$1),0),$B37-1966)</f>
        <v>1E-3</v>
      </c>
      <c r="W37" s="13" cm="1">
        <f t="array" ref="W37">INDEX(GMWQ!$A$2:$NF$60,MATCH(1,(GMWQ!$NE$2:$NE$60=W$3)*(GMWQ!$NF$2:$NF$60=W$1),0),$B37-1966)</f>
        <v>1E-3</v>
      </c>
    </row>
    <row r="38" spans="1:23" x14ac:dyDescent="0.35">
      <c r="B38" s="7">
        <f t="shared" si="1"/>
        <v>2004</v>
      </c>
      <c r="C38" s="14" cm="1">
        <f t="array" ref="C38">INDEX(GMWQ!$A$2:$NF$60,MATCH(1,(GMWQ!$NE$2:$NE$60=C$3)*(GMWQ!$NF$2:$NF$60=C$1),0),$B38-1966)</f>
        <v>6210</v>
      </c>
      <c r="D38" s="7" cm="1">
        <f t="array" ref="D38">INDEX(GMWQ!$A$2:$NF$60,MATCH(1,(GMWQ!$NE$2:$NE$60=D$3)*(GMWQ!$NF$2:$NF$60=D$1),0),$B38-1966)</f>
        <v>1E-3</v>
      </c>
      <c r="E38" s="7" cm="1">
        <f t="array" ref="E38">INDEX(GMWQ!$A$2:$NF$60,MATCH(1,(GMWQ!$NE$2:$NE$60=E$3)*(GMWQ!$NF$2:$NF$60=E$1),0),$B38-1966)</f>
        <v>44864</v>
      </c>
      <c r="F38" s="13" cm="1">
        <f t="array" ref="F38">INDEX(GMWQ!$A$2:$NF$60,MATCH(1,(GMWQ!$NE$2:$NE$60=F$3)*(GMWQ!$NF$2:$NF$60=F$1),0),$B38-1966)</f>
        <v>8</v>
      </c>
      <c r="G38" s="14" cm="1">
        <f t="array" ref="G38">INDEX(GMWQ!$A$2:$NF$60,MATCH(1,(GMWQ!$NE$2:$NE$60=G$3)*(GMWQ!$NF$2:$NF$60=G$1),0),$B38-1966)</f>
        <v>72610.320000000007</v>
      </c>
      <c r="H38" s="14" cm="1">
        <f t="array" ref="H38">INDEX(GMWQ!$A$2:$NF$60,MATCH(1,(GMWQ!$NE$2:$NE$60=H$3)*(GMWQ!$NF$2:$NF$60=H$1),0),$B38-1966)</f>
        <v>1E-3</v>
      </c>
      <c r="I38" s="14" cm="1">
        <f t="array" ref="I38">INDEX(GMWQ!$A$2:$NF$60,MATCH(1,(GMWQ!$NE$2:$NE$60=I$3)*(GMWQ!$NF$2:$NF$60=I$1),0),$B38-1966)</f>
        <v>47827.69</v>
      </c>
      <c r="J38" s="13" cm="1">
        <f t="array" ref="J38">INDEX(GMWQ!$A$2:$NF$60,MATCH(1,(GMWQ!$NE$2:$NE$60=J$3)*(GMWQ!$NF$2:$NF$60=J$1),0),$B38-1966)</f>
        <v>14.9682</v>
      </c>
      <c r="K38" s="13" cm="1">
        <f t="array" ref="K38">INDEX(GMWQ!$A$2:$NF$60,MATCH(1,(GMWQ!$NE$2:$NE$60=K$3)*(GMWQ!$NF$2:$NF$60=K$1),0),$B38-1966)</f>
        <v>1E-3</v>
      </c>
      <c r="L38" s="13" cm="1">
        <f t="array" ref="L38">INDEX(GMWQ!$A$2:$NF$60,MATCH(1,(GMWQ!$NE$2:$NE$60=L$3)*(GMWQ!$NF$2:$NF$60=L$1),0),$B38-1966)</f>
        <v>1E-3</v>
      </c>
      <c r="M38" s="13" cm="1">
        <f t="array" ref="M38">INDEX(GMWQ!$A$2:$NF$60,MATCH(1,(GMWQ!$NE$2:$NE$60=M$3)*(GMWQ!$NF$2:$NF$60=M$1),0),$B38-1966)</f>
        <v>1E-3</v>
      </c>
      <c r="N38" s="13" cm="1">
        <f t="array" ref="N38">INDEX(GMWQ!$A$2:$NF$60,MATCH(1,(GMWQ!$NE$2:$NE$60=N$3)*(GMWQ!$NF$2:$NF$60=N$1),0),$B38-1966)</f>
        <v>1E-3</v>
      </c>
      <c r="O38" s="13" cm="1">
        <f t="array" ref="O38">INDEX(GMWQ!$A$2:$NF$60,MATCH(1,(GMWQ!$NE$2:$NE$60=O$3)*(GMWQ!$NF$2:$NF$60=O$1),0),$B38-1966)</f>
        <v>1E-3</v>
      </c>
      <c r="P38" s="13" cm="1">
        <f t="array" ref="P38">INDEX(GMWQ!$A$2:$NF$60,MATCH(1,(GMWQ!$NE$2:$NE$60=P$3)*(GMWQ!$NF$2:$NF$60=P$1),0),$B38-1966)</f>
        <v>6.1868369999999997</v>
      </c>
      <c r="Q38" s="13" cm="1">
        <f t="array" ref="Q38">INDEX(GMWQ!$A$2:$NF$60,MATCH(1,(GMWQ!$NE$2:$NE$60=Q$3)*(GMWQ!$NF$2:$NF$60=Q$1),0),$B38-1966)</f>
        <v>1E-3</v>
      </c>
      <c r="R38" s="13" cm="1">
        <f t="array" ref="R38">INDEX(GMWQ!$A$2:$NF$60,MATCH(1,(GMWQ!$NE$2:$NE$60=R$3)*(GMWQ!$NF$2:$NF$60=R$1),0),$B38-1966)</f>
        <v>24782.63</v>
      </c>
      <c r="S38" s="13" cm="1">
        <f t="array" ref="S38">INDEX(GMWQ!$A$2:$NF$60,MATCH(1,(GMWQ!$NE$2:$NE$60=S$3)*(GMWQ!$NF$2:$NF$60=S$1),0),$B38-1966)</f>
        <v>302467.59999999998</v>
      </c>
      <c r="T38" s="13" cm="1">
        <f t="array" ref="T38">INDEX(GMWQ!$A$2:$NF$60,MATCH(1,(GMWQ!$NE$2:$NE$60=T$3)*(GMWQ!$NF$2:$NF$60=T$1),0),$B38-1966)</f>
        <v>33677.74</v>
      </c>
      <c r="U38" s="13" cm="1">
        <f t="array" ref="U38">INDEX(GMWQ!$A$2:$NF$60,MATCH(1,(GMWQ!$NE$2:$NE$60=U$3)*(GMWQ!$NF$2:$NF$60=U$1),0),$B38-1966)</f>
        <v>17.09958</v>
      </c>
      <c r="V38" s="13" cm="1">
        <f t="array" ref="V38">INDEX(GMWQ!$A$2:$NF$60,MATCH(1,(GMWQ!$NE$2:$NE$60=V$3)*(GMWQ!$NF$2:$NF$60=V$1),0),$B38-1966)</f>
        <v>1E-3</v>
      </c>
      <c r="W38" s="13" cm="1">
        <f t="array" ref="W38">INDEX(GMWQ!$A$2:$NF$60,MATCH(1,(GMWQ!$NE$2:$NE$60=W$3)*(GMWQ!$NF$2:$NF$60=W$1),0),$B38-1966)</f>
        <v>1E-3</v>
      </c>
    </row>
    <row r="39" spans="1:23" x14ac:dyDescent="0.35">
      <c r="A39" s="7">
        <v>1981</v>
      </c>
      <c r="B39" s="7">
        <f t="shared" si="1"/>
        <v>2005</v>
      </c>
      <c r="C39" s="14" cm="1">
        <f t="array" ref="C39">INDEX(GMWQ!$A$2:$NF$60,MATCH(1,(GMWQ!$NE$2:$NE$60=C$3)*(GMWQ!$NF$2:$NF$60=C$1),0),$B39-1966)</f>
        <v>6241.5</v>
      </c>
      <c r="D39" s="7" cm="1">
        <f t="array" ref="D39">INDEX(GMWQ!$A$2:$NF$60,MATCH(1,(GMWQ!$NE$2:$NE$60=D$3)*(GMWQ!$NF$2:$NF$60=D$1),0),$B39-1966)</f>
        <v>1E-3</v>
      </c>
      <c r="E39" s="7" cm="1">
        <f t="array" ref="E39">INDEX(GMWQ!$A$2:$NF$60,MATCH(1,(GMWQ!$NE$2:$NE$60=E$3)*(GMWQ!$NF$2:$NF$60=E$1),0),$B39-1966)</f>
        <v>46552</v>
      </c>
      <c r="F39" s="13" cm="1">
        <f t="array" ref="F39">INDEX(GMWQ!$A$2:$NF$60,MATCH(1,(GMWQ!$NE$2:$NE$60=F$3)*(GMWQ!$NF$2:$NF$60=F$1),0),$B39-1966)</f>
        <v>8.9</v>
      </c>
      <c r="G39" s="14" cm="1">
        <f t="array" ref="G39">INDEX(GMWQ!$A$2:$NF$60,MATCH(1,(GMWQ!$NE$2:$NE$60=G$3)*(GMWQ!$NF$2:$NF$60=G$1),0),$B39-1966)</f>
        <v>75025.47</v>
      </c>
      <c r="H39" s="14" cm="1">
        <f t="array" ref="H39">INDEX(GMWQ!$A$2:$NF$60,MATCH(1,(GMWQ!$NE$2:$NE$60=H$3)*(GMWQ!$NF$2:$NF$60=H$1),0),$B39-1966)</f>
        <v>1E-3</v>
      </c>
      <c r="I39" s="14" cm="1">
        <f t="array" ref="I39">INDEX(GMWQ!$A$2:$NF$60,MATCH(1,(GMWQ!$NE$2:$NE$60=I$3)*(GMWQ!$NF$2:$NF$60=I$1),0),$B39-1966)</f>
        <v>49649.54</v>
      </c>
      <c r="J39" s="13" cm="1">
        <f t="array" ref="J39">INDEX(GMWQ!$A$2:$NF$60,MATCH(1,(GMWQ!$NE$2:$NE$60=J$3)*(GMWQ!$NF$2:$NF$60=J$1),0),$B39-1966)</f>
        <v>13.8888</v>
      </c>
      <c r="K39" s="13" cm="1">
        <f t="array" ref="K39">INDEX(GMWQ!$A$2:$NF$60,MATCH(1,(GMWQ!$NE$2:$NE$60=K$3)*(GMWQ!$NF$2:$NF$60=K$1),0),$B39-1966)</f>
        <v>1E-3</v>
      </c>
      <c r="L39" s="13" cm="1">
        <f t="array" ref="L39">INDEX(GMWQ!$A$2:$NF$60,MATCH(1,(GMWQ!$NE$2:$NE$60=L$3)*(GMWQ!$NF$2:$NF$60=L$1),0),$B39-1966)</f>
        <v>1E-3</v>
      </c>
      <c r="M39" s="13" cm="1">
        <f t="array" ref="M39">INDEX(GMWQ!$A$2:$NF$60,MATCH(1,(GMWQ!$NE$2:$NE$60=M$3)*(GMWQ!$NF$2:$NF$60=M$1),0),$B39-1966)</f>
        <v>1E-3</v>
      </c>
      <c r="N39" s="13" cm="1">
        <f t="array" ref="N39">INDEX(GMWQ!$A$2:$NF$60,MATCH(1,(GMWQ!$NE$2:$NE$60=N$3)*(GMWQ!$NF$2:$NF$60=N$1),0),$B39-1966)</f>
        <v>1E-3</v>
      </c>
      <c r="O39" s="13" cm="1">
        <f t="array" ref="O39">INDEX(GMWQ!$A$2:$NF$60,MATCH(1,(GMWQ!$NE$2:$NE$60=O$3)*(GMWQ!$NF$2:$NF$60=O$1),0),$B39-1966)</f>
        <v>1E-3</v>
      </c>
      <c r="P39" s="13" cm="1">
        <f t="array" ref="P39">INDEX(GMWQ!$A$2:$NF$60,MATCH(1,(GMWQ!$NE$2:$NE$60=P$3)*(GMWQ!$NF$2:$NF$60=P$1),0),$B39-1966)</f>
        <v>6.7472490000000001</v>
      </c>
      <c r="Q39" s="13" cm="1">
        <f t="array" ref="Q39">INDEX(GMWQ!$A$2:$NF$60,MATCH(1,(GMWQ!$NE$2:$NE$60=Q$3)*(GMWQ!$NF$2:$NF$60=Q$1),0),$B39-1966)</f>
        <v>1E-3</v>
      </c>
      <c r="R39" s="13" cm="1">
        <f t="array" ref="R39">INDEX(GMWQ!$A$2:$NF$60,MATCH(1,(GMWQ!$NE$2:$NE$60=R$3)*(GMWQ!$NF$2:$NF$60=R$1),0),$B39-1966)</f>
        <v>25375.93</v>
      </c>
      <c r="S39" s="13" cm="1">
        <f t="array" ref="S39">INDEX(GMWQ!$A$2:$NF$60,MATCH(1,(GMWQ!$NE$2:$NE$60=S$3)*(GMWQ!$NF$2:$NF$60=S$1),0),$B39-1966)</f>
        <v>307923.7</v>
      </c>
      <c r="T39" s="13" cm="1">
        <f t="array" ref="T39">INDEX(GMWQ!$A$2:$NF$60,MATCH(1,(GMWQ!$NE$2:$NE$60=T$3)*(GMWQ!$NF$2:$NF$60=T$1),0),$B39-1966)</f>
        <v>33728.89</v>
      </c>
      <c r="U39" s="13" cm="1">
        <f t="array" ref="U39">INDEX(GMWQ!$A$2:$NF$60,MATCH(1,(GMWQ!$NE$2:$NE$60=U$3)*(GMWQ!$NF$2:$NF$60=U$1),0),$B39-1966)</f>
        <v>14.985609999999999</v>
      </c>
      <c r="V39" s="13" cm="1">
        <f t="array" ref="V39">INDEX(GMWQ!$A$2:$NF$60,MATCH(1,(GMWQ!$NE$2:$NE$60=V$3)*(GMWQ!$NF$2:$NF$60=V$1),0),$B39-1966)</f>
        <v>1E-3</v>
      </c>
      <c r="W39" s="13" cm="1">
        <f t="array" ref="W39">INDEX(GMWQ!$A$2:$NF$60,MATCH(1,(GMWQ!$NE$2:$NE$60=W$3)*(GMWQ!$NF$2:$NF$60=W$1),0),$B39-1966)</f>
        <v>1E-3</v>
      </c>
    </row>
    <row r="40" spans="1:23" x14ac:dyDescent="0.35">
      <c r="B40" s="7">
        <f t="shared" si="1"/>
        <v>2006</v>
      </c>
      <c r="C40" s="14" cm="1">
        <f t="array" ref="C40">INDEX(GMWQ!$A$2:$NF$60,MATCH(1,(GMWQ!$NE$2:$NE$60=C$3)*(GMWQ!$NF$2:$NF$60=C$1),0),$B40-1966)</f>
        <v>6273</v>
      </c>
      <c r="D40" s="7" cm="1">
        <f t="array" ref="D40">INDEX(GMWQ!$A$2:$NF$60,MATCH(1,(GMWQ!$NE$2:$NE$60=D$3)*(GMWQ!$NF$2:$NF$60=D$1),0),$B40-1966)</f>
        <v>1E-3</v>
      </c>
      <c r="E40" s="7" cm="1">
        <f t="array" ref="E40">INDEX(GMWQ!$A$2:$NF$60,MATCH(1,(GMWQ!$NE$2:$NE$60=E$3)*(GMWQ!$NF$2:$NF$60=E$1),0),$B40-1966)</f>
        <v>47036</v>
      </c>
      <c r="F40" s="13" cm="1">
        <f t="array" ref="F40">INDEX(GMWQ!$A$2:$NF$60,MATCH(1,(GMWQ!$NE$2:$NE$60=F$3)*(GMWQ!$NF$2:$NF$60=F$1),0),$B40-1966)</f>
        <v>9.6</v>
      </c>
      <c r="G40" s="14" cm="1">
        <f t="array" ref="G40">INDEX(GMWQ!$A$2:$NF$60,MATCH(1,(GMWQ!$NE$2:$NE$60=G$3)*(GMWQ!$NF$2:$NF$60=G$1),0),$B40-1966)</f>
        <v>78545.08</v>
      </c>
      <c r="H40" s="14" cm="1">
        <f t="array" ref="H40">INDEX(GMWQ!$A$2:$NF$60,MATCH(1,(GMWQ!$NE$2:$NE$60=H$3)*(GMWQ!$NF$2:$NF$60=H$1),0),$B40-1966)</f>
        <v>1E-3</v>
      </c>
      <c r="I40" s="14" cm="1">
        <f t="array" ref="I40">INDEX(GMWQ!$A$2:$NF$60,MATCH(1,(GMWQ!$NE$2:$NE$60=I$3)*(GMWQ!$NF$2:$NF$60=I$1),0),$B40-1966)</f>
        <v>51874.53</v>
      </c>
      <c r="J40" s="13" cm="1">
        <f t="array" ref="J40">INDEX(GMWQ!$A$2:$NF$60,MATCH(1,(GMWQ!$NE$2:$NE$60=J$3)*(GMWQ!$NF$2:$NF$60=J$1),0),$B40-1966)</f>
        <v>13.0457</v>
      </c>
      <c r="K40" s="13" cm="1">
        <f t="array" ref="K40">INDEX(GMWQ!$A$2:$NF$60,MATCH(1,(GMWQ!$NE$2:$NE$60=K$3)*(GMWQ!$NF$2:$NF$60=K$1),0),$B40-1966)</f>
        <v>1E-3</v>
      </c>
      <c r="L40" s="13" cm="1">
        <f t="array" ref="L40">INDEX(GMWQ!$A$2:$NF$60,MATCH(1,(GMWQ!$NE$2:$NE$60=L$3)*(GMWQ!$NF$2:$NF$60=L$1),0),$B40-1966)</f>
        <v>1E-3</v>
      </c>
      <c r="M40" s="13" cm="1">
        <f t="array" ref="M40">INDEX(GMWQ!$A$2:$NF$60,MATCH(1,(GMWQ!$NE$2:$NE$60=M$3)*(GMWQ!$NF$2:$NF$60=M$1),0),$B40-1966)</f>
        <v>1E-3</v>
      </c>
      <c r="N40" s="13" cm="1">
        <f t="array" ref="N40">INDEX(GMWQ!$A$2:$NF$60,MATCH(1,(GMWQ!$NE$2:$NE$60=N$3)*(GMWQ!$NF$2:$NF$60=N$1),0),$B40-1966)</f>
        <v>1E-3</v>
      </c>
      <c r="O40" s="13" cm="1">
        <f t="array" ref="O40">INDEX(GMWQ!$A$2:$NF$60,MATCH(1,(GMWQ!$NE$2:$NE$60=O$3)*(GMWQ!$NF$2:$NF$60=O$1),0),$B40-1966)</f>
        <v>1E-3</v>
      </c>
      <c r="P40" s="13" cm="1">
        <f t="array" ref="P40">INDEX(GMWQ!$A$2:$NF$60,MATCH(1,(GMWQ!$NE$2:$NE$60=P$3)*(GMWQ!$NF$2:$NF$60=P$1),0),$B40-1966)</f>
        <v>7.4659519999999997</v>
      </c>
      <c r="Q40" s="13" cm="1">
        <f t="array" ref="Q40">INDEX(GMWQ!$A$2:$NF$60,MATCH(1,(GMWQ!$NE$2:$NE$60=Q$3)*(GMWQ!$NF$2:$NF$60=Q$1),0),$B40-1966)</f>
        <v>1E-3</v>
      </c>
      <c r="R40" s="13" cm="1">
        <f t="array" ref="R40">INDEX(GMWQ!$A$2:$NF$60,MATCH(1,(GMWQ!$NE$2:$NE$60=R$3)*(GMWQ!$NF$2:$NF$60=R$1),0),$B40-1966)</f>
        <v>26670.55</v>
      </c>
      <c r="S40" s="13" cm="1">
        <f t="array" ref="S40">INDEX(GMWQ!$A$2:$NF$60,MATCH(1,(GMWQ!$NE$2:$NE$60=S$3)*(GMWQ!$NF$2:$NF$60=S$1),0),$B40-1966)</f>
        <v>313379.8</v>
      </c>
      <c r="T40" s="13" cm="1">
        <f t="array" ref="T40">INDEX(GMWQ!$A$2:$NF$60,MATCH(1,(GMWQ!$NE$2:$NE$60=T$3)*(GMWQ!$NF$2:$NF$60=T$1),0),$B40-1966)</f>
        <v>33780.050000000003</v>
      </c>
      <c r="U40" s="13" cm="1">
        <f t="array" ref="U40">INDEX(GMWQ!$A$2:$NF$60,MATCH(1,(GMWQ!$NE$2:$NE$60=U$3)*(GMWQ!$NF$2:$NF$60=U$1),0),$B40-1966)</f>
        <v>14.26529</v>
      </c>
      <c r="V40" s="13" cm="1">
        <f t="array" ref="V40">INDEX(GMWQ!$A$2:$NF$60,MATCH(1,(GMWQ!$NE$2:$NE$60=V$3)*(GMWQ!$NF$2:$NF$60=V$1),0),$B40-1966)</f>
        <v>1E-3</v>
      </c>
      <c r="W40" s="13" cm="1">
        <f t="array" ref="W40">INDEX(GMWQ!$A$2:$NF$60,MATCH(1,(GMWQ!$NE$2:$NE$60=W$3)*(GMWQ!$NF$2:$NF$60=W$1),0),$B40-1966)</f>
        <v>1E-3</v>
      </c>
    </row>
    <row r="41" spans="1:23" x14ac:dyDescent="0.35">
      <c r="B41" s="7">
        <f t="shared" si="1"/>
        <v>2007</v>
      </c>
      <c r="C41" s="14" cm="1">
        <f t="array" ref="C41">INDEX(GMWQ!$A$2:$NF$60,MATCH(1,(GMWQ!$NE$2:$NE$60=C$3)*(GMWQ!$NF$2:$NF$60=C$1),0),$B41-1966)</f>
        <v>6304.5</v>
      </c>
      <c r="D41" s="7" cm="1">
        <f t="array" ref="D41">INDEX(GMWQ!$A$2:$NF$60,MATCH(1,(GMWQ!$NE$2:$NE$60=D$3)*(GMWQ!$NF$2:$NF$60=D$1),0),$B41-1966)</f>
        <v>1E-3</v>
      </c>
      <c r="E41" s="7" cm="1">
        <f t="array" ref="E41">INDEX(GMWQ!$A$2:$NF$60,MATCH(1,(GMWQ!$NE$2:$NE$60=E$3)*(GMWQ!$NF$2:$NF$60=E$1),0),$B41-1966)</f>
        <v>47924</v>
      </c>
      <c r="F41" s="13" cm="1">
        <f t="array" ref="F41">INDEX(GMWQ!$A$2:$NF$60,MATCH(1,(GMWQ!$NE$2:$NE$60=F$3)*(GMWQ!$NF$2:$NF$60=F$1),0),$B41-1966)</f>
        <v>9.9</v>
      </c>
      <c r="G41" s="14" cm="1">
        <f t="array" ref="G41">INDEX(GMWQ!$A$2:$NF$60,MATCH(1,(GMWQ!$NE$2:$NE$60=G$3)*(GMWQ!$NF$2:$NF$60=G$1),0),$B41-1966)</f>
        <v>81974.97</v>
      </c>
      <c r="H41" s="14" cm="1">
        <f t="array" ref="H41">INDEX(GMWQ!$A$2:$NF$60,MATCH(1,(GMWQ!$NE$2:$NE$60=H$3)*(GMWQ!$NF$2:$NF$60=H$1),0),$B41-1966)</f>
        <v>1E-3</v>
      </c>
      <c r="I41" s="14" cm="1">
        <f t="array" ref="I41">INDEX(GMWQ!$A$2:$NF$60,MATCH(1,(GMWQ!$NE$2:$NE$60=I$3)*(GMWQ!$NF$2:$NF$60=I$1),0),$B41-1966)</f>
        <v>54199.62</v>
      </c>
      <c r="J41" s="13" cm="1">
        <f t="array" ref="J41">INDEX(GMWQ!$A$2:$NF$60,MATCH(1,(GMWQ!$NE$2:$NE$60=J$3)*(GMWQ!$NF$2:$NF$60=J$1),0),$B41-1966)</f>
        <v>12.624599999999999</v>
      </c>
      <c r="K41" s="13" cm="1">
        <f t="array" ref="K41">INDEX(GMWQ!$A$2:$NF$60,MATCH(1,(GMWQ!$NE$2:$NE$60=K$3)*(GMWQ!$NF$2:$NF$60=K$1),0),$B41-1966)</f>
        <v>1E-3</v>
      </c>
      <c r="L41" s="13" cm="1">
        <f t="array" ref="L41">INDEX(GMWQ!$A$2:$NF$60,MATCH(1,(GMWQ!$NE$2:$NE$60=L$3)*(GMWQ!$NF$2:$NF$60=L$1),0),$B41-1966)</f>
        <v>1E-3</v>
      </c>
      <c r="M41" s="13" cm="1">
        <f t="array" ref="M41">INDEX(GMWQ!$A$2:$NF$60,MATCH(1,(GMWQ!$NE$2:$NE$60=M$3)*(GMWQ!$NF$2:$NF$60=M$1),0),$B41-1966)</f>
        <v>1E-3</v>
      </c>
      <c r="N41" s="13" cm="1">
        <f t="array" ref="N41">INDEX(GMWQ!$A$2:$NF$60,MATCH(1,(GMWQ!$NE$2:$NE$60=N$3)*(GMWQ!$NF$2:$NF$60=N$1),0),$B41-1966)</f>
        <v>1E-3</v>
      </c>
      <c r="O41" s="13" cm="1">
        <f t="array" ref="O41">INDEX(GMWQ!$A$2:$NF$60,MATCH(1,(GMWQ!$NE$2:$NE$60=O$3)*(GMWQ!$NF$2:$NF$60=O$1),0),$B41-1966)</f>
        <v>1E-3</v>
      </c>
      <c r="P41" s="13" cm="1">
        <f t="array" ref="P41">INDEX(GMWQ!$A$2:$NF$60,MATCH(1,(GMWQ!$NE$2:$NE$60=P$3)*(GMWQ!$NF$2:$NF$60=P$1),0),$B41-1966)</f>
        <v>7.353281</v>
      </c>
      <c r="Q41" s="13" cm="1">
        <f t="array" ref="Q41">INDEX(GMWQ!$A$2:$NF$60,MATCH(1,(GMWQ!$NE$2:$NE$60=Q$3)*(GMWQ!$NF$2:$NF$60=Q$1),0),$B41-1966)</f>
        <v>1E-3</v>
      </c>
      <c r="R41" s="13" cm="1">
        <f t="array" ref="R41">INDEX(GMWQ!$A$2:$NF$60,MATCH(1,(GMWQ!$NE$2:$NE$60=R$3)*(GMWQ!$NF$2:$NF$60=R$1),0),$B41-1966)</f>
        <v>27775.35</v>
      </c>
      <c r="S41" s="13" cm="1">
        <f t="array" ref="S41">INDEX(GMWQ!$A$2:$NF$60,MATCH(1,(GMWQ!$NE$2:$NE$60=S$3)*(GMWQ!$NF$2:$NF$60=S$1),0),$B41-1966)</f>
        <v>318835.90000000002</v>
      </c>
      <c r="T41" s="13" cm="1">
        <f t="array" ref="T41">INDEX(GMWQ!$A$2:$NF$60,MATCH(1,(GMWQ!$NE$2:$NE$60=T$3)*(GMWQ!$NF$2:$NF$60=T$1),0),$B41-1966)</f>
        <v>33814.080000000002</v>
      </c>
      <c r="U41" s="13" cm="1">
        <f t="array" ref="U41">INDEX(GMWQ!$A$2:$NF$60,MATCH(1,(GMWQ!$NE$2:$NE$60=U$3)*(GMWQ!$NF$2:$NF$60=U$1),0),$B41-1966)</f>
        <v>16.177710000000001</v>
      </c>
      <c r="V41" s="13" cm="1">
        <f t="array" ref="V41">INDEX(GMWQ!$A$2:$NF$60,MATCH(1,(GMWQ!$NE$2:$NE$60=V$3)*(GMWQ!$NF$2:$NF$60=V$1),0),$B41-1966)</f>
        <v>1E-3</v>
      </c>
      <c r="W41" s="13" cm="1">
        <f t="array" ref="W41">INDEX(GMWQ!$A$2:$NF$60,MATCH(1,(GMWQ!$NE$2:$NE$60=W$3)*(GMWQ!$NF$2:$NF$60=W$1),0),$B41-1966)</f>
        <v>1E-3</v>
      </c>
    </row>
    <row r="42" spans="1:23" x14ac:dyDescent="0.35">
      <c r="B42" s="7">
        <f t="shared" si="1"/>
        <v>2008</v>
      </c>
      <c r="C42" s="14" cm="1">
        <f t="array" ref="C42">INDEX(GMWQ!$A$2:$NF$60,MATCH(1,(GMWQ!$NE$2:$NE$60=C$3)*(GMWQ!$NF$2:$NF$60=C$1),0),$B42-1966)</f>
        <v>6336</v>
      </c>
      <c r="D42" s="7" cm="1">
        <f t="array" ref="D42">INDEX(GMWQ!$A$2:$NF$60,MATCH(1,(GMWQ!$NE$2:$NE$60=D$3)*(GMWQ!$NF$2:$NF$60=D$1),0),$B42-1966)</f>
        <v>1E-3</v>
      </c>
      <c r="E42" s="7" cm="1">
        <f t="array" ref="E42">INDEX(GMWQ!$A$2:$NF$60,MATCH(1,(GMWQ!$NE$2:$NE$60=E$3)*(GMWQ!$NF$2:$NF$60=E$1),0),$B42-1966)</f>
        <v>49843</v>
      </c>
      <c r="F42" s="13" cm="1">
        <f t="array" ref="F42">INDEX(GMWQ!$A$2:$NF$60,MATCH(1,(GMWQ!$NE$2:$NE$60=F$3)*(GMWQ!$NF$2:$NF$60=F$1),0),$B42-1966)</f>
        <v>10.199999999999999</v>
      </c>
      <c r="G42" s="14" cm="1">
        <f t="array" ref="G42">INDEX(GMWQ!$A$2:$NF$60,MATCH(1,(GMWQ!$NE$2:$NE$60=G$3)*(GMWQ!$NF$2:$NF$60=G$1),0),$B42-1966)</f>
        <v>87375.55</v>
      </c>
      <c r="H42" s="14" cm="1">
        <f t="array" ref="H42">INDEX(GMWQ!$A$2:$NF$60,MATCH(1,(GMWQ!$NE$2:$NE$60=H$3)*(GMWQ!$NF$2:$NF$60=H$1),0),$B42-1966)</f>
        <v>1E-3</v>
      </c>
      <c r="I42" s="14" cm="1">
        <f t="array" ref="I42">INDEX(GMWQ!$A$2:$NF$60,MATCH(1,(GMWQ!$NE$2:$NE$60=I$3)*(GMWQ!$NF$2:$NF$60=I$1),0),$B42-1966)</f>
        <v>56936.95</v>
      </c>
      <c r="J42" s="13" cm="1">
        <f t="array" ref="J42">INDEX(GMWQ!$A$2:$NF$60,MATCH(1,(GMWQ!$NE$2:$NE$60=J$3)*(GMWQ!$NF$2:$NF$60=J$1),0),$B42-1966)</f>
        <v>14.7041</v>
      </c>
      <c r="K42" s="13" cm="1">
        <f t="array" ref="K42">INDEX(GMWQ!$A$2:$NF$60,MATCH(1,(GMWQ!$NE$2:$NE$60=K$3)*(GMWQ!$NF$2:$NF$60=K$1),0),$B42-1966)</f>
        <v>1E-3</v>
      </c>
      <c r="L42" s="13" cm="1">
        <f t="array" ref="L42">INDEX(GMWQ!$A$2:$NF$60,MATCH(1,(GMWQ!$NE$2:$NE$60=L$3)*(GMWQ!$NF$2:$NF$60=L$1),0),$B42-1966)</f>
        <v>1E-3</v>
      </c>
      <c r="M42" s="13" cm="1">
        <f t="array" ref="M42">INDEX(GMWQ!$A$2:$NF$60,MATCH(1,(GMWQ!$NE$2:$NE$60=M$3)*(GMWQ!$NF$2:$NF$60=M$1),0),$B42-1966)</f>
        <v>1E-3</v>
      </c>
      <c r="N42" s="13" cm="1">
        <f t="array" ref="N42">INDEX(GMWQ!$A$2:$NF$60,MATCH(1,(GMWQ!$NE$2:$NE$60=N$3)*(GMWQ!$NF$2:$NF$60=N$1),0),$B42-1966)</f>
        <v>1E-3</v>
      </c>
      <c r="O42" s="13" cm="1">
        <f t="array" ref="O42">INDEX(GMWQ!$A$2:$NF$60,MATCH(1,(GMWQ!$NE$2:$NE$60=O$3)*(GMWQ!$NF$2:$NF$60=O$1),0),$B42-1966)</f>
        <v>1E-3</v>
      </c>
      <c r="P42" s="13" cm="1">
        <f t="array" ref="P42">INDEX(GMWQ!$A$2:$NF$60,MATCH(1,(GMWQ!$NE$2:$NE$60=P$3)*(GMWQ!$NF$2:$NF$60=P$1),0),$B42-1966)</f>
        <v>9.5483360000000008</v>
      </c>
      <c r="Q42" s="13" cm="1">
        <f t="array" ref="Q42">INDEX(GMWQ!$A$2:$NF$60,MATCH(1,(GMWQ!$NE$2:$NE$60=Q$3)*(GMWQ!$NF$2:$NF$60=Q$1),0),$B42-1966)</f>
        <v>1E-3</v>
      </c>
      <c r="R42" s="13" cm="1">
        <f t="array" ref="R42">INDEX(GMWQ!$A$2:$NF$60,MATCH(1,(GMWQ!$NE$2:$NE$60=R$3)*(GMWQ!$NF$2:$NF$60=R$1),0),$B42-1966)</f>
        <v>30438.6</v>
      </c>
      <c r="S42" s="13" cm="1">
        <f t="array" ref="S42">INDEX(GMWQ!$A$2:$NF$60,MATCH(1,(GMWQ!$NE$2:$NE$60=S$3)*(GMWQ!$NF$2:$NF$60=S$1),0),$B42-1966)</f>
        <v>324292.09999999998</v>
      </c>
      <c r="T42" s="13" cm="1">
        <f t="array" ref="T42">INDEX(GMWQ!$A$2:$NF$60,MATCH(1,(GMWQ!$NE$2:$NE$60=T$3)*(GMWQ!$NF$2:$NF$60=T$1),0),$B42-1966)</f>
        <v>33848.120000000003</v>
      </c>
      <c r="U42" s="13" cm="1">
        <f t="array" ref="U42">INDEX(GMWQ!$A$2:$NF$60,MATCH(1,(GMWQ!$NE$2:$NE$60=U$3)*(GMWQ!$NF$2:$NF$60=U$1),0),$B42-1966)</f>
        <v>17.71134</v>
      </c>
      <c r="V42" s="13" cm="1">
        <f t="array" ref="V42">INDEX(GMWQ!$A$2:$NF$60,MATCH(1,(GMWQ!$NE$2:$NE$60=V$3)*(GMWQ!$NF$2:$NF$60=V$1),0),$B42-1966)</f>
        <v>1E-3</v>
      </c>
      <c r="W42" s="13" cm="1">
        <f t="array" ref="W42">INDEX(GMWQ!$A$2:$NF$60,MATCH(1,(GMWQ!$NE$2:$NE$60=W$3)*(GMWQ!$NF$2:$NF$60=W$1),0),$B42-1966)</f>
        <v>1E-3</v>
      </c>
    </row>
    <row r="43" spans="1:23" x14ac:dyDescent="0.35">
      <c r="A43" s="7">
        <v>1982</v>
      </c>
      <c r="B43" s="7">
        <f t="shared" si="1"/>
        <v>2009</v>
      </c>
      <c r="C43" s="14" cm="1">
        <f t="array" ref="C43">INDEX(GMWQ!$A$2:$NF$60,MATCH(1,(GMWQ!$NE$2:$NE$60=C$3)*(GMWQ!$NF$2:$NF$60=C$1),0),$B43-1966)</f>
        <v>6373</v>
      </c>
      <c r="D43" s="7" cm="1">
        <f t="array" ref="D43">INDEX(GMWQ!$A$2:$NF$60,MATCH(1,(GMWQ!$NE$2:$NE$60=D$3)*(GMWQ!$NF$2:$NF$60=D$1),0),$B43-1966)</f>
        <v>1E-3</v>
      </c>
      <c r="E43" s="7" cm="1">
        <f t="array" ref="E43">INDEX(GMWQ!$A$2:$NF$60,MATCH(1,(GMWQ!$NE$2:$NE$60=E$3)*(GMWQ!$NF$2:$NF$60=E$1),0),$B43-1966)</f>
        <v>50837</v>
      </c>
      <c r="F43" s="13" cm="1">
        <f t="array" ref="F43">INDEX(GMWQ!$A$2:$NF$60,MATCH(1,(GMWQ!$NE$2:$NE$60=F$3)*(GMWQ!$NF$2:$NF$60=F$1),0),$B43-1966)</f>
        <v>10.4</v>
      </c>
      <c r="G43" s="14" cm="1">
        <f t="array" ref="G43">INDEX(GMWQ!$A$2:$NF$60,MATCH(1,(GMWQ!$NE$2:$NE$60=G$3)*(GMWQ!$NF$2:$NF$60=G$1),0),$B43-1966)</f>
        <v>88820.3</v>
      </c>
      <c r="H43" s="14" cm="1">
        <f t="array" ref="H43">INDEX(GMWQ!$A$2:$NF$60,MATCH(1,(GMWQ!$NE$2:$NE$60=H$3)*(GMWQ!$NF$2:$NF$60=H$1),0),$B43-1966)</f>
        <v>1E-3</v>
      </c>
      <c r="I43" s="14" cm="1">
        <f t="array" ref="I43">INDEX(GMWQ!$A$2:$NF$60,MATCH(1,(GMWQ!$NE$2:$NE$60=I$3)*(GMWQ!$NF$2:$NF$60=I$1),0),$B43-1966)</f>
        <v>59117.34</v>
      </c>
      <c r="J43" s="13" cm="1">
        <f t="array" ref="J43">INDEX(GMWQ!$A$2:$NF$60,MATCH(1,(GMWQ!$NE$2:$NE$60=J$3)*(GMWQ!$NF$2:$NF$60=J$1),0),$B43-1966)</f>
        <v>14.5939</v>
      </c>
      <c r="K43" s="13" cm="1">
        <f t="array" ref="K43">INDEX(GMWQ!$A$2:$NF$60,MATCH(1,(GMWQ!$NE$2:$NE$60=K$3)*(GMWQ!$NF$2:$NF$60=K$1),0),$B43-1966)</f>
        <v>1E-3</v>
      </c>
      <c r="L43" s="13" cm="1">
        <f t="array" ref="L43">INDEX(GMWQ!$A$2:$NF$60,MATCH(1,(GMWQ!$NE$2:$NE$60=L$3)*(GMWQ!$NF$2:$NF$60=L$1),0),$B43-1966)</f>
        <v>1E-3</v>
      </c>
      <c r="M43" s="13" cm="1">
        <f t="array" ref="M43">INDEX(GMWQ!$A$2:$NF$60,MATCH(1,(GMWQ!$NE$2:$NE$60=M$3)*(GMWQ!$NF$2:$NF$60=M$1),0),$B43-1966)</f>
        <v>1E-3</v>
      </c>
      <c r="N43" s="13" cm="1">
        <f t="array" ref="N43">INDEX(GMWQ!$A$2:$NF$60,MATCH(1,(GMWQ!$NE$2:$NE$60=N$3)*(GMWQ!$NF$2:$NF$60=N$1),0),$B43-1966)</f>
        <v>1E-3</v>
      </c>
      <c r="O43" s="13" cm="1">
        <f t="array" ref="O43">INDEX(GMWQ!$A$2:$NF$60,MATCH(1,(GMWQ!$NE$2:$NE$60=O$3)*(GMWQ!$NF$2:$NF$60=O$1),0),$B43-1966)</f>
        <v>1E-3</v>
      </c>
      <c r="P43" s="13" cm="1">
        <f t="array" ref="P43">INDEX(GMWQ!$A$2:$NF$60,MATCH(1,(GMWQ!$NE$2:$NE$60=P$3)*(GMWQ!$NF$2:$NF$60=P$1),0),$B43-1966)</f>
        <v>9.9794669999999996</v>
      </c>
      <c r="Q43" s="13" cm="1">
        <f t="array" ref="Q43">INDEX(GMWQ!$A$2:$NF$60,MATCH(1,(GMWQ!$NE$2:$NE$60=Q$3)*(GMWQ!$NF$2:$NF$60=Q$1),0),$B43-1966)</f>
        <v>1E-3</v>
      </c>
      <c r="R43" s="13" cm="1">
        <f t="array" ref="R43">INDEX(GMWQ!$A$2:$NF$60,MATCH(1,(GMWQ!$NE$2:$NE$60=R$3)*(GMWQ!$NF$2:$NF$60=R$1),0),$B43-1966)</f>
        <v>29702.959999999999</v>
      </c>
      <c r="S43" s="13" cm="1">
        <f t="array" ref="S43">INDEX(GMWQ!$A$2:$NF$60,MATCH(1,(GMWQ!$NE$2:$NE$60=S$3)*(GMWQ!$NF$2:$NF$60=S$1),0),$B43-1966)</f>
        <v>328158.8</v>
      </c>
      <c r="T43" s="13" cm="1">
        <f t="array" ref="T43">INDEX(GMWQ!$A$2:$NF$60,MATCH(1,(GMWQ!$NE$2:$NE$60=T$3)*(GMWQ!$NF$2:$NF$60=T$1),0),$B43-1966)</f>
        <v>33882.15</v>
      </c>
      <c r="U43" s="13" cm="1">
        <f t="array" ref="U43">INDEX(GMWQ!$A$2:$NF$60,MATCH(1,(GMWQ!$NE$2:$NE$60=U$3)*(GMWQ!$NF$2:$NF$60=U$1),0),$B43-1966)</f>
        <v>16.55218</v>
      </c>
      <c r="V43" s="13" cm="1">
        <f t="array" ref="V43">INDEX(GMWQ!$A$2:$NF$60,MATCH(1,(GMWQ!$NE$2:$NE$60=V$3)*(GMWQ!$NF$2:$NF$60=V$1),0),$B43-1966)</f>
        <v>1E-3</v>
      </c>
      <c r="W43" s="13" cm="1">
        <f t="array" ref="W43">INDEX(GMWQ!$A$2:$NF$60,MATCH(1,(GMWQ!$NE$2:$NE$60=W$3)*(GMWQ!$NF$2:$NF$60=W$1),0),$B43-1966)</f>
        <v>1E-3</v>
      </c>
    </row>
    <row r="44" spans="1:23" x14ac:dyDescent="0.35">
      <c r="B44" s="7">
        <f t="shared" si="1"/>
        <v>2010</v>
      </c>
      <c r="C44" s="14" cm="1">
        <f t="array" ref="C44">INDEX(GMWQ!$A$2:$NF$60,MATCH(1,(GMWQ!$NE$2:$NE$60=C$3)*(GMWQ!$NF$2:$NF$60=C$1),0),$B44-1966)</f>
        <v>6410</v>
      </c>
      <c r="D44" s="7" cm="1">
        <f t="array" ref="D44">INDEX(GMWQ!$A$2:$NF$60,MATCH(1,(GMWQ!$NE$2:$NE$60=D$3)*(GMWQ!$NF$2:$NF$60=D$1),0),$B44-1966)</f>
        <v>1E-3</v>
      </c>
      <c r="E44" s="7" cm="1">
        <f t="array" ref="E44">INDEX(GMWQ!$A$2:$NF$60,MATCH(1,(GMWQ!$NE$2:$NE$60=E$3)*(GMWQ!$NF$2:$NF$60=E$1),0),$B44-1966)</f>
        <v>52380</v>
      </c>
      <c r="F44" s="13" cm="1">
        <f t="array" ref="F44">INDEX(GMWQ!$A$2:$NF$60,MATCH(1,(GMWQ!$NE$2:$NE$60=F$3)*(GMWQ!$NF$2:$NF$60=F$1),0),$B44-1966)</f>
        <v>10.6</v>
      </c>
      <c r="G44" s="14" cm="1">
        <f t="array" ref="G44">INDEX(GMWQ!$A$2:$NF$60,MATCH(1,(GMWQ!$NE$2:$NE$60=G$3)*(GMWQ!$NF$2:$NF$60=G$1),0),$B44-1966)</f>
        <v>93446.43</v>
      </c>
      <c r="H44" s="14" cm="1">
        <f t="array" ref="H44">INDEX(GMWQ!$A$2:$NF$60,MATCH(1,(GMWQ!$NE$2:$NE$60=H$3)*(GMWQ!$NF$2:$NF$60=H$1),0),$B44-1966)</f>
        <v>1E-3</v>
      </c>
      <c r="I44" s="14" cm="1">
        <f t="array" ref="I44">INDEX(GMWQ!$A$2:$NF$60,MATCH(1,(GMWQ!$NE$2:$NE$60=I$3)*(GMWQ!$NF$2:$NF$60=I$1),0),$B44-1966)</f>
        <v>62344.26</v>
      </c>
      <c r="J44" s="13" cm="1">
        <f t="array" ref="J44">INDEX(GMWQ!$A$2:$NF$60,MATCH(1,(GMWQ!$NE$2:$NE$60=J$3)*(GMWQ!$NF$2:$NF$60=J$1),0),$B44-1966)</f>
        <v>13.457599999999999</v>
      </c>
      <c r="K44" s="13" cm="1">
        <f t="array" ref="K44">INDEX(GMWQ!$A$2:$NF$60,MATCH(1,(GMWQ!$NE$2:$NE$60=K$3)*(GMWQ!$NF$2:$NF$60=K$1),0),$B44-1966)</f>
        <v>1E-3</v>
      </c>
      <c r="L44" s="13" cm="1">
        <f t="array" ref="L44">INDEX(GMWQ!$A$2:$NF$60,MATCH(1,(GMWQ!$NE$2:$NE$60=L$3)*(GMWQ!$NF$2:$NF$60=L$1),0),$B44-1966)</f>
        <v>1E-3</v>
      </c>
      <c r="M44" s="13" cm="1">
        <f t="array" ref="M44">INDEX(GMWQ!$A$2:$NF$60,MATCH(1,(GMWQ!$NE$2:$NE$60=M$3)*(GMWQ!$NF$2:$NF$60=M$1),0),$B44-1966)</f>
        <v>1E-3</v>
      </c>
      <c r="N44" s="13" cm="1">
        <f t="array" ref="N44">INDEX(GMWQ!$A$2:$NF$60,MATCH(1,(GMWQ!$NE$2:$NE$60=N$3)*(GMWQ!$NF$2:$NF$60=N$1),0),$B44-1966)</f>
        <v>1E-3</v>
      </c>
      <c r="O44" s="13" cm="1">
        <f t="array" ref="O44">INDEX(GMWQ!$A$2:$NF$60,MATCH(1,(GMWQ!$NE$2:$NE$60=O$3)*(GMWQ!$NF$2:$NF$60=O$1),0),$B44-1966)</f>
        <v>1E-3</v>
      </c>
      <c r="P44" s="13" cm="1">
        <f t="array" ref="P44">INDEX(GMWQ!$A$2:$NF$60,MATCH(1,(GMWQ!$NE$2:$NE$60=P$3)*(GMWQ!$NF$2:$NF$60=P$1),0),$B44-1966)</f>
        <v>9.6537269999999999</v>
      </c>
      <c r="Q44" s="13" cm="1">
        <f t="array" ref="Q44">INDEX(GMWQ!$A$2:$NF$60,MATCH(1,(GMWQ!$NE$2:$NE$60=Q$3)*(GMWQ!$NF$2:$NF$60=Q$1),0),$B44-1966)</f>
        <v>1E-3</v>
      </c>
      <c r="R44" s="13" cm="1">
        <f t="array" ref="R44">INDEX(GMWQ!$A$2:$NF$60,MATCH(1,(GMWQ!$NE$2:$NE$60=R$3)*(GMWQ!$NF$2:$NF$60=R$1),0),$B44-1966)</f>
        <v>31102.17</v>
      </c>
      <c r="S44" s="13" cm="1">
        <f t="array" ref="S44">INDEX(GMWQ!$A$2:$NF$60,MATCH(1,(GMWQ!$NE$2:$NE$60=S$3)*(GMWQ!$NF$2:$NF$60=S$1),0),$B44-1966)</f>
        <v>332025.5</v>
      </c>
      <c r="T44" s="13" cm="1">
        <f t="array" ref="T44">INDEX(GMWQ!$A$2:$NF$60,MATCH(1,(GMWQ!$NE$2:$NE$60=T$3)*(GMWQ!$NF$2:$NF$60=T$1),0),$B44-1966)</f>
        <v>33916.18</v>
      </c>
      <c r="U44" s="13" cm="1">
        <f t="array" ref="U44">INDEX(GMWQ!$A$2:$NF$60,MATCH(1,(GMWQ!$NE$2:$NE$60=U$3)*(GMWQ!$NF$2:$NF$60=U$1),0),$B44-1966)</f>
        <v>15.67231</v>
      </c>
      <c r="V44" s="13" cm="1">
        <f t="array" ref="V44">INDEX(GMWQ!$A$2:$NF$60,MATCH(1,(GMWQ!$NE$2:$NE$60=V$3)*(GMWQ!$NF$2:$NF$60=V$1),0),$B44-1966)</f>
        <v>1E-3</v>
      </c>
      <c r="W44" s="13" cm="1">
        <f t="array" ref="W44">INDEX(GMWQ!$A$2:$NF$60,MATCH(1,(GMWQ!$NE$2:$NE$60=W$3)*(GMWQ!$NF$2:$NF$60=W$1),0),$B44-1966)</f>
        <v>1E-3</v>
      </c>
    </row>
    <row r="45" spans="1:23" x14ac:dyDescent="0.35">
      <c r="B45" s="7">
        <f t="shared" si="1"/>
        <v>2011</v>
      </c>
      <c r="C45" s="14" cm="1">
        <f t="array" ref="C45">INDEX(GMWQ!$A$2:$NF$60,MATCH(1,(GMWQ!$NE$2:$NE$60=C$3)*(GMWQ!$NF$2:$NF$60=C$1),0),$B45-1966)</f>
        <v>6464</v>
      </c>
      <c r="D45" s="7" cm="1">
        <f t="array" ref="D45">INDEX(GMWQ!$A$2:$NF$60,MATCH(1,(GMWQ!$NE$2:$NE$60=D$3)*(GMWQ!$NF$2:$NF$60=D$1),0),$B45-1966)</f>
        <v>1E-3</v>
      </c>
      <c r="E45" s="7" cm="1">
        <f t="array" ref="E45">INDEX(GMWQ!$A$2:$NF$60,MATCH(1,(GMWQ!$NE$2:$NE$60=E$3)*(GMWQ!$NF$2:$NF$60=E$1),0),$B45-1966)</f>
        <v>52615</v>
      </c>
      <c r="F45" s="13" cm="1">
        <f t="array" ref="F45">INDEX(GMWQ!$A$2:$NF$60,MATCH(1,(GMWQ!$NE$2:$NE$60=F$3)*(GMWQ!$NF$2:$NF$60=F$1),0),$B45-1966)</f>
        <v>10.8</v>
      </c>
      <c r="G45" s="14" cm="1">
        <f t="array" ref="G45">INDEX(GMWQ!$A$2:$NF$60,MATCH(1,(GMWQ!$NE$2:$NE$60=G$3)*(GMWQ!$NF$2:$NF$60=G$1),0),$B45-1966)</f>
        <v>98690.26</v>
      </c>
      <c r="H45" s="14" cm="1">
        <f t="array" ref="H45">INDEX(GMWQ!$A$2:$NF$60,MATCH(1,(GMWQ!$NE$2:$NE$60=H$3)*(GMWQ!$NF$2:$NF$60=H$1),0),$B45-1966)</f>
        <v>1E-3</v>
      </c>
      <c r="I45" s="14" cm="1">
        <f t="array" ref="I45">INDEX(GMWQ!$A$2:$NF$60,MATCH(1,(GMWQ!$NE$2:$NE$60=I$3)*(GMWQ!$NF$2:$NF$60=I$1),0),$B45-1966)</f>
        <v>65846</v>
      </c>
      <c r="J45" s="13" cm="1">
        <f t="array" ref="J45">INDEX(GMWQ!$A$2:$NF$60,MATCH(1,(GMWQ!$NE$2:$NE$60=J$3)*(GMWQ!$NF$2:$NF$60=J$1),0),$B45-1966)</f>
        <v>12.612399999999999</v>
      </c>
      <c r="K45" s="13" cm="1">
        <f t="array" ref="K45">INDEX(GMWQ!$A$2:$NF$60,MATCH(1,(GMWQ!$NE$2:$NE$60=K$3)*(GMWQ!$NF$2:$NF$60=K$1),0),$B45-1966)</f>
        <v>1E-3</v>
      </c>
      <c r="L45" s="13" cm="1">
        <f t="array" ref="L45">INDEX(GMWQ!$A$2:$NF$60,MATCH(1,(GMWQ!$NE$2:$NE$60=L$3)*(GMWQ!$NF$2:$NF$60=L$1),0),$B45-1966)</f>
        <v>1E-3</v>
      </c>
      <c r="M45" s="13" cm="1">
        <f t="array" ref="M45">INDEX(GMWQ!$A$2:$NF$60,MATCH(1,(GMWQ!$NE$2:$NE$60=M$3)*(GMWQ!$NF$2:$NF$60=M$1),0),$B45-1966)</f>
        <v>1E-3</v>
      </c>
      <c r="N45" s="13" cm="1">
        <f t="array" ref="N45">INDEX(GMWQ!$A$2:$NF$60,MATCH(1,(GMWQ!$NE$2:$NE$60=N$3)*(GMWQ!$NF$2:$NF$60=N$1),0),$B45-1966)</f>
        <v>1E-3</v>
      </c>
      <c r="O45" s="13" cm="1">
        <f t="array" ref="O45">INDEX(GMWQ!$A$2:$NF$60,MATCH(1,(GMWQ!$NE$2:$NE$60=O$3)*(GMWQ!$NF$2:$NF$60=O$1),0),$B45-1966)</f>
        <v>1E-3</v>
      </c>
      <c r="P45" s="13" cm="1">
        <f t="array" ref="P45">INDEX(GMWQ!$A$2:$NF$60,MATCH(1,(GMWQ!$NE$2:$NE$60=P$3)*(GMWQ!$NF$2:$NF$60=P$1),0),$B45-1966)</f>
        <v>8.7148240000000001</v>
      </c>
      <c r="Q45" s="13" cm="1">
        <f t="array" ref="Q45">INDEX(GMWQ!$A$2:$NF$60,MATCH(1,(GMWQ!$NE$2:$NE$60=Q$3)*(GMWQ!$NF$2:$NF$60=Q$1),0),$B45-1966)</f>
        <v>1E-3</v>
      </c>
      <c r="R45" s="13" cm="1">
        <f t="array" ref="R45">INDEX(GMWQ!$A$2:$NF$60,MATCH(1,(GMWQ!$NE$2:$NE$60=R$3)*(GMWQ!$NF$2:$NF$60=R$1),0),$B45-1966)</f>
        <v>32844.269999999997</v>
      </c>
      <c r="S45" s="13" cm="1">
        <f t="array" ref="S45">INDEX(GMWQ!$A$2:$NF$60,MATCH(1,(GMWQ!$NE$2:$NE$60=S$3)*(GMWQ!$NF$2:$NF$60=S$1),0),$B45-1966)</f>
        <v>335892.2</v>
      </c>
      <c r="T45" s="13" cm="1">
        <f t="array" ref="T45">INDEX(GMWQ!$A$2:$NF$60,MATCH(1,(GMWQ!$NE$2:$NE$60=T$3)*(GMWQ!$NF$2:$NF$60=T$1),0),$B45-1966)</f>
        <v>33977.160000000003</v>
      </c>
      <c r="U45" s="13" cm="1">
        <f t="array" ref="U45">INDEX(GMWQ!$A$2:$NF$60,MATCH(1,(GMWQ!$NE$2:$NE$60=U$3)*(GMWQ!$NF$2:$NF$60=U$1),0),$B45-1966)</f>
        <v>13.90232</v>
      </c>
      <c r="V45" s="13" cm="1">
        <f t="array" ref="V45">INDEX(GMWQ!$A$2:$NF$60,MATCH(1,(GMWQ!$NE$2:$NE$60=V$3)*(GMWQ!$NF$2:$NF$60=V$1),0),$B45-1966)</f>
        <v>1E-3</v>
      </c>
      <c r="W45" s="13" cm="1">
        <f t="array" ref="W45">INDEX(GMWQ!$A$2:$NF$60,MATCH(1,(GMWQ!$NE$2:$NE$60=W$3)*(GMWQ!$NF$2:$NF$60=W$1),0),$B45-1966)</f>
        <v>1E-3</v>
      </c>
    </row>
    <row r="46" spans="1:23" x14ac:dyDescent="0.35">
      <c r="B46" s="7">
        <f t="shared" si="1"/>
        <v>2012</v>
      </c>
      <c r="C46" s="14" cm="1">
        <f t="array" ref="C46">INDEX(GMWQ!$A$2:$NF$60,MATCH(1,(GMWQ!$NE$2:$NE$60=C$3)*(GMWQ!$NF$2:$NF$60=C$1),0),$B46-1966)</f>
        <v>6518</v>
      </c>
      <c r="D46" s="7" cm="1">
        <f t="array" ref="D46">INDEX(GMWQ!$A$2:$NF$60,MATCH(1,(GMWQ!$NE$2:$NE$60=D$3)*(GMWQ!$NF$2:$NF$60=D$1),0),$B46-1966)</f>
        <v>1E-3</v>
      </c>
      <c r="E46" s="7" cm="1">
        <f t="array" ref="E46">INDEX(GMWQ!$A$2:$NF$60,MATCH(1,(GMWQ!$NE$2:$NE$60=E$3)*(GMWQ!$NF$2:$NF$60=E$1),0),$B46-1966)</f>
        <v>53960</v>
      </c>
      <c r="F46" s="13" cm="1">
        <f t="array" ref="F46">INDEX(GMWQ!$A$2:$NF$60,MATCH(1,(GMWQ!$NE$2:$NE$60=F$3)*(GMWQ!$NF$2:$NF$60=F$1),0),$B46-1966)</f>
        <v>11.1</v>
      </c>
      <c r="G46" s="14" cm="1">
        <f t="array" ref="G46">INDEX(GMWQ!$A$2:$NF$60,MATCH(1,(GMWQ!$NE$2:$NE$60=G$3)*(GMWQ!$NF$2:$NF$60=G$1),0),$B46-1966)</f>
        <v>103494.8</v>
      </c>
      <c r="H46" s="14" cm="1">
        <f t="array" ref="H46">INDEX(GMWQ!$A$2:$NF$60,MATCH(1,(GMWQ!$NE$2:$NE$60=H$3)*(GMWQ!$NF$2:$NF$60=H$1),0),$B46-1966)</f>
        <v>1E-3</v>
      </c>
      <c r="I46" s="14" cm="1">
        <f t="array" ref="I46">INDEX(GMWQ!$A$2:$NF$60,MATCH(1,(GMWQ!$NE$2:$NE$60=I$3)*(GMWQ!$NF$2:$NF$60=I$1),0),$B46-1966)</f>
        <v>69524.28</v>
      </c>
      <c r="J46" s="13" cm="1">
        <f t="array" ref="J46">INDEX(GMWQ!$A$2:$NF$60,MATCH(1,(GMWQ!$NE$2:$NE$60=J$3)*(GMWQ!$NF$2:$NF$60=J$1),0),$B46-1966)</f>
        <v>10.9634</v>
      </c>
      <c r="K46" s="13" cm="1">
        <f t="array" ref="K46">INDEX(GMWQ!$A$2:$NF$60,MATCH(1,(GMWQ!$NE$2:$NE$60=K$3)*(GMWQ!$NF$2:$NF$60=K$1),0),$B46-1966)</f>
        <v>1E-3</v>
      </c>
      <c r="L46" s="13" cm="1">
        <f t="array" ref="L46">INDEX(GMWQ!$A$2:$NF$60,MATCH(1,(GMWQ!$NE$2:$NE$60=L$3)*(GMWQ!$NF$2:$NF$60=L$1),0),$B46-1966)</f>
        <v>1E-3</v>
      </c>
      <c r="M46" s="13" cm="1">
        <f t="array" ref="M46">INDEX(GMWQ!$A$2:$NF$60,MATCH(1,(GMWQ!$NE$2:$NE$60=M$3)*(GMWQ!$NF$2:$NF$60=M$1),0),$B46-1966)</f>
        <v>1E-3</v>
      </c>
      <c r="N46" s="13" cm="1">
        <f t="array" ref="N46">INDEX(GMWQ!$A$2:$NF$60,MATCH(1,(GMWQ!$NE$2:$NE$60=N$3)*(GMWQ!$NF$2:$NF$60=N$1),0),$B46-1966)</f>
        <v>1E-3</v>
      </c>
      <c r="O46" s="13" cm="1">
        <f t="array" ref="O46">INDEX(GMWQ!$A$2:$NF$60,MATCH(1,(GMWQ!$NE$2:$NE$60=O$3)*(GMWQ!$NF$2:$NF$60=O$1),0),$B46-1966)</f>
        <v>1E-3</v>
      </c>
      <c r="P46" s="13" cm="1">
        <f t="array" ref="P46">INDEX(GMWQ!$A$2:$NF$60,MATCH(1,(GMWQ!$NE$2:$NE$60=P$3)*(GMWQ!$NF$2:$NF$60=P$1),0),$B46-1966)</f>
        <v>7.3111090000000001</v>
      </c>
      <c r="Q46" s="13" cm="1">
        <f t="array" ref="Q46">INDEX(GMWQ!$A$2:$NF$60,MATCH(1,(GMWQ!$NE$2:$NE$60=Q$3)*(GMWQ!$NF$2:$NF$60=Q$1),0),$B46-1966)</f>
        <v>1E-3</v>
      </c>
      <c r="R46" s="13" cm="1">
        <f t="array" ref="R46">INDEX(GMWQ!$A$2:$NF$60,MATCH(1,(GMWQ!$NE$2:$NE$60=R$3)*(GMWQ!$NF$2:$NF$60=R$1),0),$B46-1966)</f>
        <v>33970.51</v>
      </c>
      <c r="S46" s="13" cm="1">
        <f t="array" ref="S46">INDEX(GMWQ!$A$2:$NF$60,MATCH(1,(GMWQ!$NE$2:$NE$60=S$3)*(GMWQ!$NF$2:$NF$60=S$1),0),$B46-1966)</f>
        <v>339758.9</v>
      </c>
      <c r="T46" s="13" cm="1">
        <f t="array" ref="T46">INDEX(GMWQ!$A$2:$NF$60,MATCH(1,(GMWQ!$NE$2:$NE$60=T$3)*(GMWQ!$NF$2:$NF$60=T$1),0),$B46-1966)</f>
        <v>34038.129999999997</v>
      </c>
      <c r="U46" s="13" cm="1">
        <f t="array" ref="U46">INDEX(GMWQ!$A$2:$NF$60,MATCH(1,(GMWQ!$NE$2:$NE$60=U$3)*(GMWQ!$NF$2:$NF$60=U$1),0),$B46-1966)</f>
        <v>12.47377</v>
      </c>
      <c r="V46" s="13" cm="1">
        <f t="array" ref="V46">INDEX(GMWQ!$A$2:$NF$60,MATCH(1,(GMWQ!$NE$2:$NE$60=V$3)*(GMWQ!$NF$2:$NF$60=V$1),0),$B46-1966)</f>
        <v>1E-3</v>
      </c>
      <c r="W46" s="13" cm="1">
        <f t="array" ref="W46">INDEX(GMWQ!$A$2:$NF$60,MATCH(1,(GMWQ!$NE$2:$NE$60=W$3)*(GMWQ!$NF$2:$NF$60=W$1),0),$B46-1966)</f>
        <v>1E-3</v>
      </c>
    </row>
    <row r="47" spans="1:23" x14ac:dyDescent="0.35">
      <c r="A47" s="7">
        <v>1983</v>
      </c>
      <c r="B47" s="7">
        <f t="shared" si="1"/>
        <v>2013</v>
      </c>
      <c r="C47" s="14" cm="1">
        <f t="array" ref="C47">INDEX(GMWQ!$A$2:$NF$60,MATCH(1,(GMWQ!$NE$2:$NE$60=C$3)*(GMWQ!$NF$2:$NF$60=C$1),0),$B47-1966)</f>
        <v>6565.5</v>
      </c>
      <c r="D47" s="7" cm="1">
        <f t="array" ref="D47">INDEX(GMWQ!$A$2:$NF$60,MATCH(1,(GMWQ!$NE$2:$NE$60=D$3)*(GMWQ!$NF$2:$NF$60=D$1),0),$B47-1966)</f>
        <v>1E-3</v>
      </c>
      <c r="E47" s="7" cm="1">
        <f t="array" ref="E47">INDEX(GMWQ!$A$2:$NF$60,MATCH(1,(GMWQ!$NE$2:$NE$60=E$3)*(GMWQ!$NF$2:$NF$60=E$1),0),$B47-1966)</f>
        <v>54514</v>
      </c>
      <c r="F47" s="13" cm="1">
        <f t="array" ref="F47">INDEX(GMWQ!$A$2:$NF$60,MATCH(1,(GMWQ!$NE$2:$NE$60=F$3)*(GMWQ!$NF$2:$NF$60=F$1),0),$B47-1966)</f>
        <v>11.3</v>
      </c>
      <c r="G47" s="14" cm="1">
        <f t="array" ref="G47">INDEX(GMWQ!$A$2:$NF$60,MATCH(1,(GMWQ!$NE$2:$NE$60=G$3)*(GMWQ!$NF$2:$NF$60=G$1),0),$B47-1966)</f>
        <v>108127.1</v>
      </c>
      <c r="H47" s="14" cm="1">
        <f t="array" ref="H47">INDEX(GMWQ!$A$2:$NF$60,MATCH(1,(GMWQ!$NE$2:$NE$60=H$3)*(GMWQ!$NF$2:$NF$60=H$1),0),$B47-1966)</f>
        <v>1E-3</v>
      </c>
      <c r="I47" s="14" cm="1">
        <f t="array" ref="I47">INDEX(GMWQ!$A$2:$NF$60,MATCH(1,(GMWQ!$NE$2:$NE$60=I$3)*(GMWQ!$NF$2:$NF$60=I$1),0),$B47-1966)</f>
        <v>72844.929999999993</v>
      </c>
      <c r="J47" s="13" cm="1">
        <f t="array" ref="J47">INDEX(GMWQ!$A$2:$NF$60,MATCH(1,(GMWQ!$NE$2:$NE$60=J$3)*(GMWQ!$NF$2:$NF$60=J$1),0),$B47-1966)</f>
        <v>9.9275400000000005</v>
      </c>
      <c r="K47" s="13" cm="1">
        <f t="array" ref="K47">INDEX(GMWQ!$A$2:$NF$60,MATCH(1,(GMWQ!$NE$2:$NE$60=K$3)*(GMWQ!$NF$2:$NF$60=K$1),0),$B47-1966)</f>
        <v>1E-3</v>
      </c>
      <c r="L47" s="13" cm="1">
        <f t="array" ref="L47">INDEX(GMWQ!$A$2:$NF$60,MATCH(1,(GMWQ!$NE$2:$NE$60=L$3)*(GMWQ!$NF$2:$NF$60=L$1),0),$B47-1966)</f>
        <v>1E-3</v>
      </c>
      <c r="M47" s="13" cm="1">
        <f t="array" ref="M47">INDEX(GMWQ!$A$2:$NF$60,MATCH(1,(GMWQ!$NE$2:$NE$60=M$3)*(GMWQ!$NF$2:$NF$60=M$1),0),$B47-1966)</f>
        <v>1E-3</v>
      </c>
      <c r="N47" s="13" cm="1">
        <f t="array" ref="N47">INDEX(GMWQ!$A$2:$NF$60,MATCH(1,(GMWQ!$NE$2:$NE$60=N$3)*(GMWQ!$NF$2:$NF$60=N$1),0),$B47-1966)</f>
        <v>1E-3</v>
      </c>
      <c r="O47" s="13" cm="1">
        <f t="array" ref="O47">INDEX(GMWQ!$A$2:$NF$60,MATCH(1,(GMWQ!$NE$2:$NE$60=O$3)*(GMWQ!$NF$2:$NF$60=O$1),0),$B47-1966)</f>
        <v>1E-3</v>
      </c>
      <c r="P47" s="13" cm="1">
        <f t="array" ref="P47">INDEX(GMWQ!$A$2:$NF$60,MATCH(1,(GMWQ!$NE$2:$NE$60=P$3)*(GMWQ!$NF$2:$NF$60=P$1),0),$B47-1966)</f>
        <v>5.7460779999999998</v>
      </c>
      <c r="Q47" s="13" cm="1">
        <f t="array" ref="Q47">INDEX(GMWQ!$A$2:$NF$60,MATCH(1,(GMWQ!$NE$2:$NE$60=Q$3)*(GMWQ!$NF$2:$NF$60=Q$1),0),$B47-1966)</f>
        <v>1E-3</v>
      </c>
      <c r="R47" s="13" cm="1">
        <f t="array" ref="R47">INDEX(GMWQ!$A$2:$NF$60,MATCH(1,(GMWQ!$NE$2:$NE$60=R$3)*(GMWQ!$NF$2:$NF$60=R$1),0),$B47-1966)</f>
        <v>35282.17</v>
      </c>
      <c r="S47" s="13" cm="1">
        <f t="array" ref="S47">INDEX(GMWQ!$A$2:$NF$60,MATCH(1,(GMWQ!$NE$2:$NE$60=S$3)*(GMWQ!$NF$2:$NF$60=S$1),0),$B47-1966)</f>
        <v>351743.8</v>
      </c>
      <c r="T47" s="13" cm="1">
        <f t="array" ref="T47">INDEX(GMWQ!$A$2:$NF$60,MATCH(1,(GMWQ!$NE$2:$NE$60=T$3)*(GMWQ!$NF$2:$NF$60=T$1),0),$B47-1966)</f>
        <v>34099.11</v>
      </c>
      <c r="U47" s="13" cm="1">
        <f t="array" ref="U47">INDEX(GMWQ!$A$2:$NF$60,MATCH(1,(GMWQ!$NE$2:$NE$60=U$3)*(GMWQ!$NF$2:$NF$60=U$1),0),$B47-1966)</f>
        <v>13.82283</v>
      </c>
      <c r="V47" s="13" cm="1">
        <f t="array" ref="V47">INDEX(GMWQ!$A$2:$NF$60,MATCH(1,(GMWQ!$NE$2:$NE$60=V$3)*(GMWQ!$NF$2:$NF$60=V$1),0),$B47-1966)</f>
        <v>1E-3</v>
      </c>
      <c r="W47" s="13" cm="1">
        <f t="array" ref="W47">INDEX(GMWQ!$A$2:$NF$60,MATCH(1,(GMWQ!$NE$2:$NE$60=W$3)*(GMWQ!$NF$2:$NF$60=W$1),0),$B47-1966)</f>
        <v>1E-3</v>
      </c>
    </row>
    <row r="48" spans="1:23" x14ac:dyDescent="0.35">
      <c r="B48" s="7">
        <f>+B47+1</f>
        <v>2014</v>
      </c>
      <c r="C48" s="14" cm="1">
        <f t="array" ref="C48">INDEX(GMWQ!$A$2:$NF$60,MATCH(1,(GMWQ!$NE$2:$NE$60=C$3)*(GMWQ!$NF$2:$NF$60=C$1),0),$B48-1966)</f>
        <v>6613</v>
      </c>
      <c r="D48" s="7" cm="1">
        <f t="array" ref="D48">INDEX(GMWQ!$A$2:$NF$60,MATCH(1,(GMWQ!$NE$2:$NE$60=D$3)*(GMWQ!$NF$2:$NF$60=D$1),0),$B48-1966)</f>
        <v>1E-3</v>
      </c>
      <c r="E48" s="7" cm="1">
        <f t="array" ref="E48">INDEX(GMWQ!$A$2:$NF$60,MATCH(1,(GMWQ!$NE$2:$NE$60=E$3)*(GMWQ!$NF$2:$NF$60=E$1),0),$B48-1966)</f>
        <v>57136</v>
      </c>
      <c r="F48" s="13" cm="1">
        <f t="array" ref="F48">INDEX(GMWQ!$A$2:$NF$60,MATCH(1,(GMWQ!$NE$2:$NE$60=F$3)*(GMWQ!$NF$2:$NF$60=F$1),0),$B48-1966)</f>
        <v>11.4</v>
      </c>
      <c r="G48" s="14" cm="1">
        <f t="array" ref="G48">INDEX(GMWQ!$A$2:$NF$60,MATCH(1,(GMWQ!$NE$2:$NE$60=G$3)*(GMWQ!$NF$2:$NF$60=G$1),0),$B48-1966)</f>
        <v>113141</v>
      </c>
      <c r="H48" s="14" cm="1">
        <f t="array" ref="H48">INDEX(GMWQ!$A$2:$NF$60,MATCH(1,(GMWQ!$NE$2:$NE$60=H$3)*(GMWQ!$NF$2:$NF$60=H$1),0),$B48-1966)</f>
        <v>1E-3</v>
      </c>
      <c r="I48" s="14" cm="1">
        <f t="array" ref="I48">INDEX(GMWQ!$A$2:$NF$60,MATCH(1,(GMWQ!$NE$2:$NE$60=I$3)*(GMWQ!$NF$2:$NF$60=I$1),0),$B48-1966)</f>
        <v>76218.350000000006</v>
      </c>
      <c r="J48" s="13" cm="1">
        <f t="array" ref="J48">INDEX(GMWQ!$A$2:$NF$60,MATCH(1,(GMWQ!$NE$2:$NE$60=J$3)*(GMWQ!$NF$2:$NF$60=J$1),0),$B48-1966)</f>
        <v>10.075900000000001</v>
      </c>
      <c r="K48" s="13" cm="1">
        <f t="array" ref="K48">INDEX(GMWQ!$A$2:$NF$60,MATCH(1,(GMWQ!$NE$2:$NE$60=K$3)*(GMWQ!$NF$2:$NF$60=K$1),0),$B48-1966)</f>
        <v>1E-3</v>
      </c>
      <c r="L48" s="13" cm="1">
        <f t="array" ref="L48">INDEX(GMWQ!$A$2:$NF$60,MATCH(1,(GMWQ!$NE$2:$NE$60=L$3)*(GMWQ!$NF$2:$NF$60=L$1),0),$B48-1966)</f>
        <v>1E-3</v>
      </c>
      <c r="M48" s="13" cm="1">
        <f t="array" ref="M48">INDEX(GMWQ!$A$2:$NF$60,MATCH(1,(GMWQ!$NE$2:$NE$60=M$3)*(GMWQ!$NF$2:$NF$60=M$1),0),$B48-1966)</f>
        <v>1E-3</v>
      </c>
      <c r="N48" s="13" cm="1">
        <f t="array" ref="N48">INDEX(GMWQ!$A$2:$NF$60,MATCH(1,(GMWQ!$NE$2:$NE$60=N$3)*(GMWQ!$NF$2:$NF$60=N$1),0),$B48-1966)</f>
        <v>1E-3</v>
      </c>
      <c r="O48" s="13" cm="1">
        <f t="array" ref="O48">INDEX(GMWQ!$A$2:$NF$60,MATCH(1,(GMWQ!$NE$2:$NE$60=O$3)*(GMWQ!$NF$2:$NF$60=O$1),0),$B48-1966)</f>
        <v>1E-3</v>
      </c>
      <c r="P48" s="13" cm="1">
        <f t="array" ref="P48">INDEX(GMWQ!$A$2:$NF$60,MATCH(1,(GMWQ!$NE$2:$NE$60=P$3)*(GMWQ!$NF$2:$NF$60=P$1),0),$B48-1966)</f>
        <v>4.4766830000000004</v>
      </c>
      <c r="Q48" s="13" cm="1">
        <f t="array" ref="Q48">INDEX(GMWQ!$A$2:$NF$60,MATCH(1,(GMWQ!$NE$2:$NE$60=Q$3)*(GMWQ!$NF$2:$NF$60=Q$1),0),$B48-1966)</f>
        <v>1E-3</v>
      </c>
      <c r="R48" s="13" cm="1">
        <f t="array" ref="R48">INDEX(GMWQ!$A$2:$NF$60,MATCH(1,(GMWQ!$NE$2:$NE$60=R$3)*(GMWQ!$NF$2:$NF$60=R$1),0),$B48-1966)</f>
        <v>36922.61</v>
      </c>
      <c r="S48" s="13" cm="1">
        <f t="array" ref="S48">INDEX(GMWQ!$A$2:$NF$60,MATCH(1,(GMWQ!$NE$2:$NE$60=S$3)*(GMWQ!$NF$2:$NF$60=S$1),0),$B48-1966)</f>
        <v>363728.6</v>
      </c>
      <c r="T48" s="13" cm="1">
        <f t="array" ref="T48">INDEX(GMWQ!$A$2:$NF$60,MATCH(1,(GMWQ!$NE$2:$NE$60=T$3)*(GMWQ!$NF$2:$NF$60=T$1),0),$B48-1966)</f>
        <v>34160.080000000002</v>
      </c>
      <c r="U48" s="13" cm="1">
        <f t="array" ref="U48">INDEX(GMWQ!$A$2:$NF$60,MATCH(1,(GMWQ!$NE$2:$NE$60=U$3)*(GMWQ!$NF$2:$NF$60=U$1),0),$B48-1966)</f>
        <v>12.887510000000001</v>
      </c>
      <c r="V48" s="13" cm="1">
        <f t="array" ref="V48">INDEX(GMWQ!$A$2:$NF$60,MATCH(1,(GMWQ!$NE$2:$NE$60=V$3)*(GMWQ!$NF$2:$NF$60=V$1),0),$B48-1966)</f>
        <v>1E-3</v>
      </c>
      <c r="W48" s="13" cm="1">
        <f t="array" ref="W48">INDEX(GMWQ!$A$2:$NF$60,MATCH(1,(GMWQ!$NE$2:$NE$60=W$3)*(GMWQ!$NF$2:$NF$60=W$1),0),$B48-1966)</f>
        <v>1E-3</v>
      </c>
    </row>
    <row r="49" spans="1:23" x14ac:dyDescent="0.35">
      <c r="B49" s="7">
        <f t="shared" ref="B49:B112" si="2">+B48+1</f>
        <v>2015</v>
      </c>
      <c r="C49" s="14" cm="1">
        <f t="array" ref="C49">INDEX(GMWQ!$A$2:$NF$60,MATCH(1,(GMWQ!$NE$2:$NE$60=C$3)*(GMWQ!$NF$2:$NF$60=C$1),0),$B49-1966)</f>
        <v>6729.5</v>
      </c>
      <c r="D49" s="7" cm="1">
        <f t="array" ref="D49">INDEX(GMWQ!$A$2:$NF$60,MATCH(1,(GMWQ!$NE$2:$NE$60=D$3)*(GMWQ!$NF$2:$NF$60=D$1),0),$B49-1966)</f>
        <v>1E-3</v>
      </c>
      <c r="E49" s="7" cm="1">
        <f t="array" ref="E49">INDEX(GMWQ!$A$2:$NF$60,MATCH(1,(GMWQ!$NE$2:$NE$60=E$3)*(GMWQ!$NF$2:$NF$60=E$1),0),$B49-1966)</f>
        <v>57119</v>
      </c>
      <c r="F49" s="13" cm="1">
        <f t="array" ref="F49">INDEX(GMWQ!$A$2:$NF$60,MATCH(1,(GMWQ!$NE$2:$NE$60=F$3)*(GMWQ!$NF$2:$NF$60=F$1),0),$B49-1966)</f>
        <v>11.5</v>
      </c>
      <c r="G49" s="14" cm="1">
        <f t="array" ref="G49">INDEX(GMWQ!$A$2:$NF$60,MATCH(1,(GMWQ!$NE$2:$NE$60=G$3)*(GMWQ!$NF$2:$NF$60=G$1),0),$B49-1966)</f>
        <v>118131.1</v>
      </c>
      <c r="H49" s="14" cm="1">
        <f t="array" ref="H49">INDEX(GMWQ!$A$2:$NF$60,MATCH(1,(GMWQ!$NE$2:$NE$60=H$3)*(GMWQ!$NF$2:$NF$60=H$1),0),$B49-1966)</f>
        <v>1E-3</v>
      </c>
      <c r="I49" s="14" cm="1">
        <f t="array" ref="I49">INDEX(GMWQ!$A$2:$NF$60,MATCH(1,(GMWQ!$NE$2:$NE$60=I$3)*(GMWQ!$NF$2:$NF$60=I$1),0),$B49-1966)</f>
        <v>79988.55</v>
      </c>
      <c r="J49" s="13" cm="1">
        <f t="array" ref="J49">INDEX(GMWQ!$A$2:$NF$60,MATCH(1,(GMWQ!$NE$2:$NE$60=J$3)*(GMWQ!$NF$2:$NF$60=J$1),0),$B49-1966)</f>
        <v>11.2349</v>
      </c>
      <c r="K49" s="13" cm="1">
        <f t="array" ref="K49">INDEX(GMWQ!$A$2:$NF$60,MATCH(1,(GMWQ!$NE$2:$NE$60=K$3)*(GMWQ!$NF$2:$NF$60=K$1),0),$B49-1966)</f>
        <v>1E-3</v>
      </c>
      <c r="L49" s="13" cm="1">
        <f t="array" ref="L49">INDEX(GMWQ!$A$2:$NF$60,MATCH(1,(GMWQ!$NE$2:$NE$60=L$3)*(GMWQ!$NF$2:$NF$60=L$1),0),$B49-1966)</f>
        <v>1E-3</v>
      </c>
      <c r="M49" s="13" cm="1">
        <f t="array" ref="M49">INDEX(GMWQ!$A$2:$NF$60,MATCH(1,(GMWQ!$NE$2:$NE$60=M$3)*(GMWQ!$NF$2:$NF$60=M$1),0),$B49-1966)</f>
        <v>1E-3</v>
      </c>
      <c r="N49" s="13" cm="1">
        <f t="array" ref="N49">INDEX(GMWQ!$A$2:$NF$60,MATCH(1,(GMWQ!$NE$2:$NE$60=N$3)*(GMWQ!$NF$2:$NF$60=N$1),0),$B49-1966)</f>
        <v>1E-3</v>
      </c>
      <c r="O49" s="13" cm="1">
        <f t="array" ref="O49">INDEX(GMWQ!$A$2:$NF$60,MATCH(1,(GMWQ!$NE$2:$NE$60=O$3)*(GMWQ!$NF$2:$NF$60=O$1),0),$B49-1966)</f>
        <v>1E-3</v>
      </c>
      <c r="P49" s="13" cm="1">
        <f t="array" ref="P49">INDEX(GMWQ!$A$2:$NF$60,MATCH(1,(GMWQ!$NE$2:$NE$60=P$3)*(GMWQ!$NF$2:$NF$60=P$1),0),$B49-1966)</f>
        <v>5.530672</v>
      </c>
      <c r="Q49" s="13" cm="1">
        <f t="array" ref="Q49">INDEX(GMWQ!$A$2:$NF$60,MATCH(1,(GMWQ!$NE$2:$NE$60=Q$3)*(GMWQ!$NF$2:$NF$60=Q$1),0),$B49-1966)</f>
        <v>1E-3</v>
      </c>
      <c r="R49" s="13" cm="1">
        <f t="array" ref="R49">INDEX(GMWQ!$A$2:$NF$60,MATCH(1,(GMWQ!$NE$2:$NE$60=R$3)*(GMWQ!$NF$2:$NF$60=R$1),0),$B49-1966)</f>
        <v>38142.559999999998</v>
      </c>
      <c r="S49" s="13" cm="1">
        <f t="array" ref="S49">INDEX(GMWQ!$A$2:$NF$60,MATCH(1,(GMWQ!$NE$2:$NE$60=S$3)*(GMWQ!$NF$2:$NF$60=S$1),0),$B49-1966)</f>
        <v>375713.4</v>
      </c>
      <c r="T49" s="13" cm="1">
        <f t="array" ref="T49">INDEX(GMWQ!$A$2:$NF$60,MATCH(1,(GMWQ!$NE$2:$NE$60=T$3)*(GMWQ!$NF$2:$NF$60=T$1),0),$B49-1966)</f>
        <v>34223.9</v>
      </c>
      <c r="U49" s="13" cm="1">
        <f t="array" ref="U49">INDEX(GMWQ!$A$2:$NF$60,MATCH(1,(GMWQ!$NE$2:$NE$60=U$3)*(GMWQ!$NF$2:$NF$60=U$1),0),$B49-1966)</f>
        <v>12.66891</v>
      </c>
      <c r="V49" s="13" cm="1">
        <f t="array" ref="V49">INDEX(GMWQ!$A$2:$NF$60,MATCH(1,(GMWQ!$NE$2:$NE$60=V$3)*(GMWQ!$NF$2:$NF$60=V$1),0),$B49-1966)</f>
        <v>1E-3</v>
      </c>
      <c r="W49" s="13" cm="1">
        <f t="array" ref="W49">INDEX(GMWQ!$A$2:$NF$60,MATCH(1,(GMWQ!$NE$2:$NE$60=W$3)*(GMWQ!$NF$2:$NF$60=W$1),0),$B49-1966)</f>
        <v>1E-3</v>
      </c>
    </row>
    <row r="50" spans="1:23" x14ac:dyDescent="0.35">
      <c r="B50" s="7">
        <f t="shared" si="2"/>
        <v>2016</v>
      </c>
      <c r="C50" s="14" cm="1">
        <f t="array" ref="C50">INDEX(GMWQ!$A$2:$NF$60,MATCH(1,(GMWQ!$NE$2:$NE$60=C$3)*(GMWQ!$NF$2:$NF$60=C$1),0),$B50-1966)</f>
        <v>6846</v>
      </c>
      <c r="D50" s="7" cm="1">
        <f t="array" ref="D50">INDEX(GMWQ!$A$2:$NF$60,MATCH(1,(GMWQ!$NE$2:$NE$60=D$3)*(GMWQ!$NF$2:$NF$60=D$1),0),$B50-1966)</f>
        <v>1E-3</v>
      </c>
      <c r="E50" s="7" cm="1">
        <f t="array" ref="E50">INDEX(GMWQ!$A$2:$NF$60,MATCH(1,(GMWQ!$NE$2:$NE$60=E$3)*(GMWQ!$NF$2:$NF$60=E$1),0),$B50-1966)</f>
        <v>58206</v>
      </c>
      <c r="F50" s="13" cm="1">
        <f t="array" ref="F50">INDEX(GMWQ!$A$2:$NF$60,MATCH(1,(GMWQ!$NE$2:$NE$60=F$3)*(GMWQ!$NF$2:$NF$60=F$1),0),$B50-1966)</f>
        <v>11.7</v>
      </c>
      <c r="G50" s="14" cm="1">
        <f t="array" ref="G50">INDEX(GMWQ!$A$2:$NF$60,MATCH(1,(GMWQ!$NE$2:$NE$60=G$3)*(GMWQ!$NF$2:$NF$60=G$1),0),$B50-1966)</f>
        <v>122827.4</v>
      </c>
      <c r="H50" s="14" cm="1">
        <f t="array" ref="H50">INDEX(GMWQ!$A$2:$NF$60,MATCH(1,(GMWQ!$NE$2:$NE$60=H$3)*(GMWQ!$NF$2:$NF$60=H$1),0),$B50-1966)</f>
        <v>1E-3</v>
      </c>
      <c r="I50" s="14" cm="1">
        <f t="array" ref="I50">INDEX(GMWQ!$A$2:$NF$60,MATCH(1,(GMWQ!$NE$2:$NE$60=I$3)*(GMWQ!$NF$2:$NF$60=I$1),0),$B50-1966)</f>
        <v>83288.27</v>
      </c>
      <c r="J50" s="13" cm="1">
        <f t="array" ref="J50">INDEX(GMWQ!$A$2:$NF$60,MATCH(1,(GMWQ!$NE$2:$NE$60=J$3)*(GMWQ!$NF$2:$NF$60=J$1),0),$B50-1966)</f>
        <v>11.254099999999999</v>
      </c>
      <c r="K50" s="13" cm="1">
        <f t="array" ref="K50">INDEX(GMWQ!$A$2:$NF$60,MATCH(1,(GMWQ!$NE$2:$NE$60=K$3)*(GMWQ!$NF$2:$NF$60=K$1),0),$B50-1966)</f>
        <v>1E-3</v>
      </c>
      <c r="L50" s="13" cm="1">
        <f t="array" ref="L50">INDEX(GMWQ!$A$2:$NF$60,MATCH(1,(GMWQ!$NE$2:$NE$60=L$3)*(GMWQ!$NF$2:$NF$60=L$1),0),$B50-1966)</f>
        <v>1E-3</v>
      </c>
      <c r="M50" s="13" cm="1">
        <f t="array" ref="M50">INDEX(GMWQ!$A$2:$NF$60,MATCH(1,(GMWQ!$NE$2:$NE$60=M$3)*(GMWQ!$NF$2:$NF$60=M$1),0),$B50-1966)</f>
        <v>1E-3</v>
      </c>
      <c r="N50" s="13" cm="1">
        <f t="array" ref="N50">INDEX(GMWQ!$A$2:$NF$60,MATCH(1,(GMWQ!$NE$2:$NE$60=N$3)*(GMWQ!$NF$2:$NF$60=N$1),0),$B50-1966)</f>
        <v>1E-3</v>
      </c>
      <c r="O50" s="13" cm="1">
        <f t="array" ref="O50">INDEX(GMWQ!$A$2:$NF$60,MATCH(1,(GMWQ!$NE$2:$NE$60=O$3)*(GMWQ!$NF$2:$NF$60=O$1),0),$B50-1966)</f>
        <v>1E-3</v>
      </c>
      <c r="P50" s="13" cm="1">
        <f t="array" ref="P50">INDEX(GMWQ!$A$2:$NF$60,MATCH(1,(GMWQ!$NE$2:$NE$60=P$3)*(GMWQ!$NF$2:$NF$60=P$1),0),$B50-1966)</f>
        <v>5.074389</v>
      </c>
      <c r="Q50" s="13" cm="1">
        <f t="array" ref="Q50">INDEX(GMWQ!$A$2:$NF$60,MATCH(1,(GMWQ!$NE$2:$NE$60=Q$3)*(GMWQ!$NF$2:$NF$60=Q$1),0),$B50-1966)</f>
        <v>1E-3</v>
      </c>
      <c r="R50" s="13" cm="1">
        <f t="array" ref="R50">INDEX(GMWQ!$A$2:$NF$60,MATCH(1,(GMWQ!$NE$2:$NE$60=R$3)*(GMWQ!$NF$2:$NF$60=R$1),0),$B50-1966)</f>
        <v>39539.089999999997</v>
      </c>
      <c r="S50" s="13" cm="1">
        <f t="array" ref="S50">INDEX(GMWQ!$A$2:$NF$60,MATCH(1,(GMWQ!$NE$2:$NE$60=S$3)*(GMWQ!$NF$2:$NF$60=S$1),0),$B50-1966)</f>
        <v>387698.2</v>
      </c>
      <c r="T50" s="13" cm="1">
        <f t="array" ref="T50">INDEX(GMWQ!$A$2:$NF$60,MATCH(1,(GMWQ!$NE$2:$NE$60=T$3)*(GMWQ!$NF$2:$NF$60=T$1),0),$B50-1966)</f>
        <v>34287.72</v>
      </c>
      <c r="U50" s="13" cm="1">
        <f t="array" ref="U50">INDEX(GMWQ!$A$2:$NF$60,MATCH(1,(GMWQ!$NE$2:$NE$60=U$3)*(GMWQ!$NF$2:$NF$60=U$1),0),$B50-1966)</f>
        <v>12.2958</v>
      </c>
      <c r="V50" s="13" cm="1">
        <f t="array" ref="V50">INDEX(GMWQ!$A$2:$NF$60,MATCH(1,(GMWQ!$NE$2:$NE$60=V$3)*(GMWQ!$NF$2:$NF$60=V$1),0),$B50-1966)</f>
        <v>1E-3</v>
      </c>
      <c r="W50" s="13" cm="1">
        <f t="array" ref="W50">INDEX(GMWQ!$A$2:$NF$60,MATCH(1,(GMWQ!$NE$2:$NE$60=W$3)*(GMWQ!$NF$2:$NF$60=W$1),0),$B50-1966)</f>
        <v>1E-3</v>
      </c>
    </row>
    <row r="51" spans="1:23" x14ac:dyDescent="0.35">
      <c r="A51" s="7">
        <v>1984</v>
      </c>
      <c r="B51" s="7">
        <f t="shared" si="2"/>
        <v>2017</v>
      </c>
      <c r="C51" s="14" cm="1">
        <f t="array" ref="C51">INDEX(GMWQ!$A$2:$NF$60,MATCH(1,(GMWQ!$NE$2:$NE$60=C$3)*(GMWQ!$NF$2:$NF$60=C$1),0),$B51-1966)</f>
        <v>6950</v>
      </c>
      <c r="D51" s="7" cm="1">
        <f t="array" ref="D51">INDEX(GMWQ!$A$2:$NF$60,MATCH(1,(GMWQ!$NE$2:$NE$60=D$3)*(GMWQ!$NF$2:$NF$60=D$1),0),$B51-1966)</f>
        <v>1E-3</v>
      </c>
      <c r="E51" s="7" cm="1">
        <f t="array" ref="E51">INDEX(GMWQ!$A$2:$NF$60,MATCH(1,(GMWQ!$NE$2:$NE$60=E$3)*(GMWQ!$NF$2:$NF$60=E$1),0),$B51-1966)</f>
        <v>59961</v>
      </c>
      <c r="F51" s="13" cm="1">
        <f t="array" ref="F51">INDEX(GMWQ!$A$2:$NF$60,MATCH(1,(GMWQ!$NE$2:$NE$60=F$3)*(GMWQ!$NF$2:$NF$60=F$1),0),$B51-1966)</f>
        <v>11.8</v>
      </c>
      <c r="G51" s="14" cm="1">
        <f t="array" ref="G51">INDEX(GMWQ!$A$2:$NF$60,MATCH(1,(GMWQ!$NE$2:$NE$60=G$3)*(GMWQ!$NF$2:$NF$60=G$1),0),$B51-1966)</f>
        <v>133258.29999999999</v>
      </c>
      <c r="H51" s="14" cm="1">
        <f t="array" ref="H51">INDEX(GMWQ!$A$2:$NF$60,MATCH(1,(GMWQ!$NE$2:$NE$60=H$3)*(GMWQ!$NF$2:$NF$60=H$1),0),$B51-1966)</f>
        <v>1E-3</v>
      </c>
      <c r="I51" s="14" cm="1">
        <f t="array" ref="I51">INDEX(GMWQ!$A$2:$NF$60,MATCH(1,(GMWQ!$NE$2:$NE$60=I$3)*(GMWQ!$NF$2:$NF$60=I$1),0),$B51-1966)</f>
        <v>86173.92</v>
      </c>
      <c r="J51" s="13" cm="1">
        <f t="array" ref="J51">INDEX(GMWQ!$A$2:$NF$60,MATCH(1,(GMWQ!$NE$2:$NE$60=J$3)*(GMWQ!$NF$2:$NF$60=J$1),0),$B51-1966)</f>
        <v>11.47</v>
      </c>
      <c r="K51" s="13" cm="1">
        <f t="array" ref="K51">INDEX(GMWQ!$A$2:$NF$60,MATCH(1,(GMWQ!$NE$2:$NE$60=K$3)*(GMWQ!$NF$2:$NF$60=K$1),0),$B51-1966)</f>
        <v>1E-3</v>
      </c>
      <c r="L51" s="13" cm="1">
        <f t="array" ref="L51">INDEX(GMWQ!$A$2:$NF$60,MATCH(1,(GMWQ!$NE$2:$NE$60=L$3)*(GMWQ!$NF$2:$NF$60=L$1),0),$B51-1966)</f>
        <v>1E-3</v>
      </c>
      <c r="M51" s="13" cm="1">
        <f t="array" ref="M51">INDEX(GMWQ!$A$2:$NF$60,MATCH(1,(GMWQ!$NE$2:$NE$60=M$3)*(GMWQ!$NF$2:$NF$60=M$1),0),$B51-1966)</f>
        <v>1E-3</v>
      </c>
      <c r="N51" s="13" cm="1">
        <f t="array" ref="N51">INDEX(GMWQ!$A$2:$NF$60,MATCH(1,(GMWQ!$NE$2:$NE$60=N$3)*(GMWQ!$NF$2:$NF$60=N$1),0),$B51-1966)</f>
        <v>1E-3</v>
      </c>
      <c r="O51" s="13" cm="1">
        <f t="array" ref="O51">INDEX(GMWQ!$A$2:$NF$60,MATCH(1,(GMWQ!$NE$2:$NE$60=O$3)*(GMWQ!$NF$2:$NF$60=O$1),0),$B51-1966)</f>
        <v>1E-3</v>
      </c>
      <c r="P51" s="13" cm="1">
        <f t="array" ref="P51">INDEX(GMWQ!$A$2:$NF$60,MATCH(1,(GMWQ!$NE$2:$NE$60=P$3)*(GMWQ!$NF$2:$NF$60=P$1),0),$B51-1966)</f>
        <v>5.3915550000000003</v>
      </c>
      <c r="Q51" s="13" cm="1">
        <f t="array" ref="Q51">INDEX(GMWQ!$A$2:$NF$60,MATCH(1,(GMWQ!$NE$2:$NE$60=Q$3)*(GMWQ!$NF$2:$NF$60=Q$1),0),$B51-1966)</f>
        <v>1E-3</v>
      </c>
      <c r="R51" s="13" cm="1">
        <f t="array" ref="R51">INDEX(GMWQ!$A$2:$NF$60,MATCH(1,(GMWQ!$NE$2:$NE$60=R$3)*(GMWQ!$NF$2:$NF$60=R$1),0),$B51-1966)</f>
        <v>47084.38</v>
      </c>
      <c r="S51" s="13" cm="1">
        <f t="array" ref="S51">INDEX(GMWQ!$A$2:$NF$60,MATCH(1,(GMWQ!$NE$2:$NE$60=S$3)*(GMWQ!$NF$2:$NF$60=S$1),0),$B51-1966)</f>
        <v>398707.5</v>
      </c>
      <c r="T51" s="13" cm="1">
        <f t="array" ref="T51">INDEX(GMWQ!$A$2:$NF$60,MATCH(1,(GMWQ!$NE$2:$NE$60=T$3)*(GMWQ!$NF$2:$NF$60=T$1),0),$B51-1966)</f>
        <v>34351.54</v>
      </c>
      <c r="U51" s="13" cm="1">
        <f t="array" ref="U51">INDEX(GMWQ!$A$2:$NF$60,MATCH(1,(GMWQ!$NE$2:$NE$60=U$3)*(GMWQ!$NF$2:$NF$60=U$1),0),$B51-1966)</f>
        <v>12.277900000000001</v>
      </c>
      <c r="V51" s="13" cm="1">
        <f t="array" ref="V51">INDEX(GMWQ!$A$2:$NF$60,MATCH(1,(GMWQ!$NE$2:$NE$60=V$3)*(GMWQ!$NF$2:$NF$60=V$1),0),$B51-1966)</f>
        <v>1E-3</v>
      </c>
      <c r="W51" s="13" cm="1">
        <f t="array" ref="W51">INDEX(GMWQ!$A$2:$NF$60,MATCH(1,(GMWQ!$NE$2:$NE$60=W$3)*(GMWQ!$NF$2:$NF$60=W$1),0),$B51-1966)</f>
        <v>1E-3</v>
      </c>
    </row>
    <row r="52" spans="1:23" x14ac:dyDescent="0.35">
      <c r="B52" s="7">
        <f t="shared" si="2"/>
        <v>2018</v>
      </c>
      <c r="C52" s="14" cm="1">
        <f t="array" ref="C52">INDEX(GMWQ!$A$2:$NF$60,MATCH(1,(GMWQ!$NE$2:$NE$60=C$3)*(GMWQ!$NF$2:$NF$60=C$1),0),$B52-1966)</f>
        <v>7054</v>
      </c>
      <c r="D52" s="7" cm="1">
        <f t="array" ref="D52">INDEX(GMWQ!$A$2:$NF$60,MATCH(1,(GMWQ!$NE$2:$NE$60=D$3)*(GMWQ!$NF$2:$NF$60=D$1),0),$B52-1966)</f>
        <v>1E-3</v>
      </c>
      <c r="E52" s="7" cm="1">
        <f t="array" ref="E52">INDEX(GMWQ!$A$2:$NF$60,MATCH(1,(GMWQ!$NE$2:$NE$60=E$3)*(GMWQ!$NF$2:$NF$60=E$1),0),$B52-1966)</f>
        <v>60260</v>
      </c>
      <c r="F52" s="13" cm="1">
        <f t="array" ref="F52">INDEX(GMWQ!$A$2:$NF$60,MATCH(1,(GMWQ!$NE$2:$NE$60=F$3)*(GMWQ!$NF$2:$NF$60=F$1),0),$B52-1966)</f>
        <v>11.9</v>
      </c>
      <c r="G52" s="14" cm="1">
        <f t="array" ref="G52">INDEX(GMWQ!$A$2:$NF$60,MATCH(1,(GMWQ!$NE$2:$NE$60=G$3)*(GMWQ!$NF$2:$NF$60=G$1),0),$B52-1966)</f>
        <v>139291</v>
      </c>
      <c r="H52" s="14" cm="1">
        <f t="array" ref="H52">INDEX(GMWQ!$A$2:$NF$60,MATCH(1,(GMWQ!$NE$2:$NE$60=H$3)*(GMWQ!$NF$2:$NF$60=H$1),0),$B52-1966)</f>
        <v>1E-3</v>
      </c>
      <c r="I52" s="14" cm="1">
        <f t="array" ref="I52">INDEX(GMWQ!$A$2:$NF$60,MATCH(1,(GMWQ!$NE$2:$NE$60=I$3)*(GMWQ!$NF$2:$NF$60=I$1),0),$B52-1966)</f>
        <v>90325.41</v>
      </c>
      <c r="J52" s="13" cm="1">
        <f t="array" ref="J52">INDEX(GMWQ!$A$2:$NF$60,MATCH(1,(GMWQ!$NE$2:$NE$60=J$3)*(GMWQ!$NF$2:$NF$60=J$1),0),$B52-1966)</f>
        <v>10.51</v>
      </c>
      <c r="K52" s="13" cm="1">
        <f t="array" ref="K52">INDEX(GMWQ!$A$2:$NF$60,MATCH(1,(GMWQ!$NE$2:$NE$60=K$3)*(GMWQ!$NF$2:$NF$60=K$1),0),$B52-1966)</f>
        <v>1E-3</v>
      </c>
      <c r="L52" s="13" cm="1">
        <f t="array" ref="L52">INDEX(GMWQ!$A$2:$NF$60,MATCH(1,(GMWQ!$NE$2:$NE$60=L$3)*(GMWQ!$NF$2:$NF$60=L$1),0),$B52-1966)</f>
        <v>1E-3</v>
      </c>
      <c r="M52" s="13" cm="1">
        <f t="array" ref="M52">INDEX(GMWQ!$A$2:$NF$60,MATCH(1,(GMWQ!$NE$2:$NE$60=M$3)*(GMWQ!$NF$2:$NF$60=M$1),0),$B52-1966)</f>
        <v>1E-3</v>
      </c>
      <c r="N52" s="13" cm="1">
        <f t="array" ref="N52">INDEX(GMWQ!$A$2:$NF$60,MATCH(1,(GMWQ!$NE$2:$NE$60=N$3)*(GMWQ!$NF$2:$NF$60=N$1),0),$B52-1966)</f>
        <v>1E-3</v>
      </c>
      <c r="O52" s="13" cm="1">
        <f t="array" ref="O52">INDEX(GMWQ!$A$2:$NF$60,MATCH(1,(GMWQ!$NE$2:$NE$60=O$3)*(GMWQ!$NF$2:$NF$60=O$1),0),$B52-1966)</f>
        <v>1E-3</v>
      </c>
      <c r="P52" s="13" cm="1">
        <f t="array" ref="P52">INDEX(GMWQ!$A$2:$NF$60,MATCH(1,(GMWQ!$NE$2:$NE$60=P$3)*(GMWQ!$NF$2:$NF$60=P$1),0),$B52-1966)</f>
        <v>5.349113</v>
      </c>
      <c r="Q52" s="13" cm="1">
        <f t="array" ref="Q52">INDEX(GMWQ!$A$2:$NF$60,MATCH(1,(GMWQ!$NE$2:$NE$60=Q$3)*(GMWQ!$NF$2:$NF$60=Q$1),0),$B52-1966)</f>
        <v>1E-3</v>
      </c>
      <c r="R52" s="13" cm="1">
        <f t="array" ref="R52">INDEX(GMWQ!$A$2:$NF$60,MATCH(1,(GMWQ!$NE$2:$NE$60=R$3)*(GMWQ!$NF$2:$NF$60=R$1),0),$B52-1966)</f>
        <v>48965.61</v>
      </c>
      <c r="S52" s="13" cm="1">
        <f t="array" ref="S52">INDEX(GMWQ!$A$2:$NF$60,MATCH(1,(GMWQ!$NE$2:$NE$60=S$3)*(GMWQ!$NF$2:$NF$60=S$1),0),$B52-1966)</f>
        <v>409716.8</v>
      </c>
      <c r="T52" s="13" cm="1">
        <f t="array" ref="T52">INDEX(GMWQ!$A$2:$NF$60,MATCH(1,(GMWQ!$NE$2:$NE$60=T$3)*(GMWQ!$NF$2:$NF$60=T$1),0),$B52-1966)</f>
        <v>34415.35</v>
      </c>
      <c r="U52" s="13" cm="1">
        <f t="array" ref="U52">INDEX(GMWQ!$A$2:$NF$60,MATCH(1,(GMWQ!$NE$2:$NE$60=U$3)*(GMWQ!$NF$2:$NF$60=U$1),0),$B52-1966)</f>
        <v>12.35853</v>
      </c>
      <c r="V52" s="13" cm="1">
        <f t="array" ref="V52">INDEX(GMWQ!$A$2:$NF$60,MATCH(1,(GMWQ!$NE$2:$NE$60=V$3)*(GMWQ!$NF$2:$NF$60=V$1),0),$B52-1966)</f>
        <v>1E-3</v>
      </c>
      <c r="W52" s="13" cm="1">
        <f t="array" ref="W52">INDEX(GMWQ!$A$2:$NF$60,MATCH(1,(GMWQ!$NE$2:$NE$60=W$3)*(GMWQ!$NF$2:$NF$60=W$1),0),$B52-1966)</f>
        <v>1E-3</v>
      </c>
    </row>
    <row r="53" spans="1:23" x14ac:dyDescent="0.35">
      <c r="B53" s="7">
        <f t="shared" si="2"/>
        <v>2019</v>
      </c>
      <c r="C53" s="14" cm="1">
        <f t="array" ref="C53">INDEX(GMWQ!$A$2:$NF$60,MATCH(1,(GMWQ!$NE$2:$NE$60=C$3)*(GMWQ!$NF$2:$NF$60=C$1),0),$B53-1966)</f>
        <v>7183.5</v>
      </c>
      <c r="D53" s="7" cm="1">
        <f t="array" ref="D53">INDEX(GMWQ!$A$2:$NF$60,MATCH(1,(GMWQ!$NE$2:$NE$60=D$3)*(GMWQ!$NF$2:$NF$60=D$1),0),$B53-1966)</f>
        <v>1E-3</v>
      </c>
      <c r="E53" s="7" cm="1">
        <f t="array" ref="E53">INDEX(GMWQ!$A$2:$NF$60,MATCH(1,(GMWQ!$NE$2:$NE$60=E$3)*(GMWQ!$NF$2:$NF$60=E$1),0),$B53-1966)</f>
        <v>62678</v>
      </c>
      <c r="F53" s="13" cm="1">
        <f t="array" ref="F53">INDEX(GMWQ!$A$2:$NF$60,MATCH(1,(GMWQ!$NE$2:$NE$60=F$3)*(GMWQ!$NF$2:$NF$60=F$1),0),$B53-1966)</f>
        <v>11.7</v>
      </c>
      <c r="G53" s="14" cm="1">
        <f t="array" ref="G53">INDEX(GMWQ!$A$2:$NF$60,MATCH(1,(GMWQ!$NE$2:$NE$60=G$3)*(GMWQ!$NF$2:$NF$60=G$1),0),$B53-1966)</f>
        <v>145310.39999999999</v>
      </c>
      <c r="H53" s="14" cm="1">
        <f t="array" ref="H53">INDEX(GMWQ!$A$2:$NF$60,MATCH(1,(GMWQ!$NE$2:$NE$60=H$3)*(GMWQ!$NF$2:$NF$60=H$1),0),$B53-1966)</f>
        <v>1E-3</v>
      </c>
      <c r="I53" s="14" cm="1">
        <f t="array" ref="I53">INDEX(GMWQ!$A$2:$NF$60,MATCH(1,(GMWQ!$NE$2:$NE$60=I$3)*(GMWQ!$NF$2:$NF$60=I$1),0),$B53-1966)</f>
        <v>94470.54</v>
      </c>
      <c r="J53" s="13" cm="1">
        <f t="array" ref="J53">INDEX(GMWQ!$A$2:$NF$60,MATCH(1,(GMWQ!$NE$2:$NE$60=J$3)*(GMWQ!$NF$2:$NF$60=J$1),0),$B53-1966)</f>
        <v>13.08</v>
      </c>
      <c r="K53" s="13" cm="1">
        <f t="array" ref="K53">INDEX(GMWQ!$A$2:$NF$60,MATCH(1,(GMWQ!$NE$2:$NE$60=K$3)*(GMWQ!$NF$2:$NF$60=K$1),0),$B53-1966)</f>
        <v>1E-3</v>
      </c>
      <c r="L53" s="13" cm="1">
        <f t="array" ref="L53">INDEX(GMWQ!$A$2:$NF$60,MATCH(1,(GMWQ!$NE$2:$NE$60=L$3)*(GMWQ!$NF$2:$NF$60=L$1),0),$B53-1966)</f>
        <v>1E-3</v>
      </c>
      <c r="M53" s="13" cm="1">
        <f t="array" ref="M53">INDEX(GMWQ!$A$2:$NF$60,MATCH(1,(GMWQ!$NE$2:$NE$60=M$3)*(GMWQ!$NF$2:$NF$60=M$1),0),$B53-1966)</f>
        <v>1E-3</v>
      </c>
      <c r="N53" s="13" cm="1">
        <f t="array" ref="N53">INDEX(GMWQ!$A$2:$NF$60,MATCH(1,(GMWQ!$NE$2:$NE$60=N$3)*(GMWQ!$NF$2:$NF$60=N$1),0),$B53-1966)</f>
        <v>1E-3</v>
      </c>
      <c r="O53" s="13" cm="1">
        <f t="array" ref="O53">INDEX(GMWQ!$A$2:$NF$60,MATCH(1,(GMWQ!$NE$2:$NE$60=O$3)*(GMWQ!$NF$2:$NF$60=O$1),0),$B53-1966)</f>
        <v>1E-3</v>
      </c>
      <c r="P53" s="13" cm="1">
        <f t="array" ref="P53">INDEX(GMWQ!$A$2:$NF$60,MATCH(1,(GMWQ!$NE$2:$NE$60=P$3)*(GMWQ!$NF$2:$NF$60=P$1),0),$B53-1966)</f>
        <v>7.2873000000000001</v>
      </c>
      <c r="Q53" s="13" cm="1">
        <f t="array" ref="Q53">INDEX(GMWQ!$A$2:$NF$60,MATCH(1,(GMWQ!$NE$2:$NE$60=Q$3)*(GMWQ!$NF$2:$NF$60=Q$1),0),$B53-1966)</f>
        <v>1E-3</v>
      </c>
      <c r="R53" s="13" cm="1">
        <f t="array" ref="R53">INDEX(GMWQ!$A$2:$NF$60,MATCH(1,(GMWQ!$NE$2:$NE$60=R$3)*(GMWQ!$NF$2:$NF$60=R$1),0),$B53-1966)</f>
        <v>50839.82</v>
      </c>
      <c r="S53" s="13" cm="1">
        <f t="array" ref="S53">INDEX(GMWQ!$A$2:$NF$60,MATCH(1,(GMWQ!$NE$2:$NE$60=S$3)*(GMWQ!$NF$2:$NF$60=S$1),0),$B53-1966)</f>
        <v>420726</v>
      </c>
      <c r="T53" s="13" cm="1">
        <f t="array" ref="T53">INDEX(GMWQ!$A$2:$NF$60,MATCH(1,(GMWQ!$NE$2:$NE$60=T$3)*(GMWQ!$NF$2:$NF$60=T$1),0),$B53-1966)</f>
        <v>34457.949999999997</v>
      </c>
      <c r="U53" s="13" cm="1">
        <f t="array" ref="U53">INDEX(GMWQ!$A$2:$NF$60,MATCH(1,(GMWQ!$NE$2:$NE$60=U$3)*(GMWQ!$NF$2:$NF$60=U$1),0),$B53-1966)</f>
        <v>14.379580000000001</v>
      </c>
      <c r="V53" s="13" cm="1">
        <f t="array" ref="V53">INDEX(GMWQ!$A$2:$NF$60,MATCH(1,(GMWQ!$NE$2:$NE$60=V$3)*(GMWQ!$NF$2:$NF$60=V$1),0),$B53-1966)</f>
        <v>1E-3</v>
      </c>
      <c r="W53" s="13" cm="1">
        <f t="array" ref="W53">INDEX(GMWQ!$A$2:$NF$60,MATCH(1,(GMWQ!$NE$2:$NE$60=W$3)*(GMWQ!$NF$2:$NF$60=W$1),0),$B53-1966)</f>
        <v>1E-3</v>
      </c>
    </row>
    <row r="54" spans="1:23" x14ac:dyDescent="0.35">
      <c r="B54" s="7">
        <f t="shared" si="2"/>
        <v>2020</v>
      </c>
      <c r="C54" s="14" cm="1">
        <f t="array" ref="C54">INDEX(GMWQ!$A$2:$NF$60,MATCH(1,(GMWQ!$NE$2:$NE$60=C$3)*(GMWQ!$NF$2:$NF$60=C$1),0),$B54-1966)</f>
        <v>7313</v>
      </c>
      <c r="D54" s="7" cm="1">
        <f t="array" ref="D54">INDEX(GMWQ!$A$2:$NF$60,MATCH(1,(GMWQ!$NE$2:$NE$60=D$3)*(GMWQ!$NF$2:$NF$60=D$1),0),$B54-1966)</f>
        <v>1E-3</v>
      </c>
      <c r="E54" s="7" cm="1">
        <f t="array" ref="E54">INDEX(GMWQ!$A$2:$NF$60,MATCH(1,(GMWQ!$NE$2:$NE$60=E$3)*(GMWQ!$NF$2:$NF$60=E$1),0),$B54-1966)</f>
        <v>64883</v>
      </c>
      <c r="F54" s="13" cm="1">
        <f t="array" ref="F54">INDEX(GMWQ!$A$2:$NF$60,MATCH(1,(GMWQ!$NE$2:$NE$60=F$3)*(GMWQ!$NF$2:$NF$60=F$1),0),$B54-1966)</f>
        <v>11.6</v>
      </c>
      <c r="G54" s="14" cm="1">
        <f t="array" ref="G54">INDEX(GMWQ!$A$2:$NF$60,MATCH(1,(GMWQ!$NE$2:$NE$60=G$3)*(GMWQ!$NF$2:$NF$60=G$1),0),$B54-1966)</f>
        <v>150762.5</v>
      </c>
      <c r="H54" s="14" cm="1">
        <f t="array" ref="H54">INDEX(GMWQ!$A$2:$NF$60,MATCH(1,(GMWQ!$NE$2:$NE$60=H$3)*(GMWQ!$NF$2:$NF$60=H$1),0),$B54-1966)</f>
        <v>1E-3</v>
      </c>
      <c r="I54" s="14" cm="1">
        <f t="array" ref="I54">INDEX(GMWQ!$A$2:$NF$60,MATCH(1,(GMWQ!$NE$2:$NE$60=I$3)*(GMWQ!$NF$2:$NF$60=I$1),0),$B54-1966)</f>
        <v>98572.89</v>
      </c>
      <c r="J54" s="13" cm="1">
        <f t="array" ref="J54">INDEX(GMWQ!$A$2:$NF$60,MATCH(1,(GMWQ!$NE$2:$NE$60=J$3)*(GMWQ!$NF$2:$NF$60=J$1),0),$B54-1966)</f>
        <v>12.19</v>
      </c>
      <c r="K54" s="13" cm="1">
        <f t="array" ref="K54">INDEX(GMWQ!$A$2:$NF$60,MATCH(1,(GMWQ!$NE$2:$NE$60=K$3)*(GMWQ!$NF$2:$NF$60=K$1),0),$B54-1966)</f>
        <v>1E-3</v>
      </c>
      <c r="L54" s="13" cm="1">
        <f t="array" ref="L54">INDEX(GMWQ!$A$2:$NF$60,MATCH(1,(GMWQ!$NE$2:$NE$60=L$3)*(GMWQ!$NF$2:$NF$60=L$1),0),$B54-1966)</f>
        <v>1E-3</v>
      </c>
      <c r="M54" s="13" cm="1">
        <f t="array" ref="M54">INDEX(GMWQ!$A$2:$NF$60,MATCH(1,(GMWQ!$NE$2:$NE$60=M$3)*(GMWQ!$NF$2:$NF$60=M$1),0),$B54-1966)</f>
        <v>1E-3</v>
      </c>
      <c r="N54" s="13" cm="1">
        <f t="array" ref="N54">INDEX(GMWQ!$A$2:$NF$60,MATCH(1,(GMWQ!$NE$2:$NE$60=N$3)*(GMWQ!$NF$2:$NF$60=N$1),0),$B54-1966)</f>
        <v>1E-3</v>
      </c>
      <c r="O54" s="13" cm="1">
        <f t="array" ref="O54">INDEX(GMWQ!$A$2:$NF$60,MATCH(1,(GMWQ!$NE$2:$NE$60=O$3)*(GMWQ!$NF$2:$NF$60=O$1),0),$B54-1966)</f>
        <v>1E-3</v>
      </c>
      <c r="P54" s="13" cm="1">
        <f t="array" ref="P54">INDEX(GMWQ!$A$2:$NF$60,MATCH(1,(GMWQ!$NE$2:$NE$60=P$3)*(GMWQ!$NF$2:$NF$60=P$1),0),$B54-1966)</f>
        <v>6.6818369999999998</v>
      </c>
      <c r="Q54" s="13" cm="1">
        <f t="array" ref="Q54">INDEX(GMWQ!$A$2:$NF$60,MATCH(1,(GMWQ!$NE$2:$NE$60=Q$3)*(GMWQ!$NF$2:$NF$60=Q$1),0),$B54-1966)</f>
        <v>1E-3</v>
      </c>
      <c r="R54" s="13" cm="1">
        <f t="array" ref="R54">INDEX(GMWQ!$A$2:$NF$60,MATCH(1,(GMWQ!$NE$2:$NE$60=R$3)*(GMWQ!$NF$2:$NF$60=R$1),0),$B54-1966)</f>
        <v>52189.61</v>
      </c>
      <c r="S54" s="13" cm="1">
        <f t="array" ref="S54">INDEX(GMWQ!$A$2:$NF$60,MATCH(1,(GMWQ!$NE$2:$NE$60=S$3)*(GMWQ!$NF$2:$NF$60=S$1),0),$B54-1966)</f>
        <v>431735.3</v>
      </c>
      <c r="T54" s="13" cm="1">
        <f t="array" ref="T54">INDEX(GMWQ!$A$2:$NF$60,MATCH(1,(GMWQ!$NE$2:$NE$60=T$3)*(GMWQ!$NF$2:$NF$60=T$1),0),$B54-1966)</f>
        <v>34500.550000000003</v>
      </c>
      <c r="U54" s="13" cm="1">
        <f t="array" ref="U54">INDEX(GMWQ!$A$2:$NF$60,MATCH(1,(GMWQ!$NE$2:$NE$60=U$3)*(GMWQ!$NF$2:$NF$60=U$1),0),$B54-1966)</f>
        <v>13.381209999999999</v>
      </c>
      <c r="V54" s="13" cm="1">
        <f t="array" ref="V54">INDEX(GMWQ!$A$2:$NF$60,MATCH(1,(GMWQ!$NE$2:$NE$60=V$3)*(GMWQ!$NF$2:$NF$60=V$1),0),$B54-1966)</f>
        <v>1E-3</v>
      </c>
      <c r="W54" s="13" cm="1">
        <f t="array" ref="W54">INDEX(GMWQ!$A$2:$NF$60,MATCH(1,(GMWQ!$NE$2:$NE$60=W$3)*(GMWQ!$NF$2:$NF$60=W$1),0),$B54-1966)</f>
        <v>1E-3</v>
      </c>
    </row>
    <row r="55" spans="1:23" x14ac:dyDescent="0.35">
      <c r="A55" s="7">
        <v>1985</v>
      </c>
      <c r="B55" s="7">
        <f t="shared" si="2"/>
        <v>2021</v>
      </c>
      <c r="C55" s="14" cm="1">
        <f t="array" ref="C55">INDEX(GMWQ!$A$2:$NF$60,MATCH(1,(GMWQ!$NE$2:$NE$60=C$3)*(GMWQ!$NF$2:$NF$60=C$1),0),$B55-1966)</f>
        <v>7413</v>
      </c>
      <c r="D55" s="7" cm="1">
        <f t="array" ref="D55">INDEX(GMWQ!$A$2:$NF$60,MATCH(1,(GMWQ!$NE$2:$NE$60=D$3)*(GMWQ!$NF$2:$NF$60=D$1),0),$B55-1966)</f>
        <v>1E-3</v>
      </c>
      <c r="E55" s="7" cm="1">
        <f t="array" ref="E55">INDEX(GMWQ!$A$2:$NF$60,MATCH(1,(GMWQ!$NE$2:$NE$60=E$3)*(GMWQ!$NF$2:$NF$60=E$1),0),$B55-1966)</f>
        <v>65471</v>
      </c>
      <c r="F55" s="13" cm="1">
        <f t="array" ref="F55">INDEX(GMWQ!$A$2:$NF$60,MATCH(1,(GMWQ!$NE$2:$NE$60=F$3)*(GMWQ!$NF$2:$NF$60=F$1),0),$B55-1966)</f>
        <v>11.5</v>
      </c>
      <c r="G55" s="14" cm="1">
        <f t="array" ref="G55">INDEX(GMWQ!$A$2:$NF$60,MATCH(1,(GMWQ!$NE$2:$NE$60=G$3)*(GMWQ!$NF$2:$NF$60=G$1),0),$B55-1966)</f>
        <v>156486.9</v>
      </c>
      <c r="H55" s="14" cm="1">
        <f t="array" ref="H55">INDEX(GMWQ!$A$2:$NF$60,MATCH(1,(GMWQ!$NE$2:$NE$60=H$3)*(GMWQ!$NF$2:$NF$60=H$1),0),$B55-1966)</f>
        <v>1E-3</v>
      </c>
      <c r="I55" s="14" cm="1">
        <f t="array" ref="I55">INDEX(GMWQ!$A$2:$NF$60,MATCH(1,(GMWQ!$NE$2:$NE$60=I$3)*(GMWQ!$NF$2:$NF$60=I$1),0),$B55-1966)</f>
        <v>102043.7</v>
      </c>
      <c r="J55" s="13" cm="1">
        <f t="array" ref="J55">INDEX(GMWQ!$A$2:$NF$60,MATCH(1,(GMWQ!$NE$2:$NE$60=J$3)*(GMWQ!$NF$2:$NF$60=J$1),0),$B55-1966)</f>
        <v>13.25</v>
      </c>
      <c r="K55" s="13" cm="1">
        <f t="array" ref="K55">INDEX(GMWQ!$A$2:$NF$60,MATCH(1,(GMWQ!$NE$2:$NE$60=K$3)*(GMWQ!$NF$2:$NF$60=K$1),0),$B55-1966)</f>
        <v>1E-3</v>
      </c>
      <c r="L55" s="13" cm="1">
        <f t="array" ref="L55">INDEX(GMWQ!$A$2:$NF$60,MATCH(1,(GMWQ!$NE$2:$NE$60=L$3)*(GMWQ!$NF$2:$NF$60=L$1),0),$B55-1966)</f>
        <v>1E-3</v>
      </c>
      <c r="M55" s="13" cm="1">
        <f t="array" ref="M55">INDEX(GMWQ!$A$2:$NF$60,MATCH(1,(GMWQ!$NE$2:$NE$60=M$3)*(GMWQ!$NF$2:$NF$60=M$1),0),$B55-1966)</f>
        <v>1E-3</v>
      </c>
      <c r="N55" s="13" cm="1">
        <f t="array" ref="N55">INDEX(GMWQ!$A$2:$NF$60,MATCH(1,(GMWQ!$NE$2:$NE$60=N$3)*(GMWQ!$NF$2:$NF$60=N$1),0),$B55-1966)</f>
        <v>1E-3</v>
      </c>
      <c r="O55" s="13" cm="1">
        <f t="array" ref="O55">INDEX(GMWQ!$A$2:$NF$60,MATCH(1,(GMWQ!$NE$2:$NE$60=O$3)*(GMWQ!$NF$2:$NF$60=O$1),0),$B55-1966)</f>
        <v>1E-3</v>
      </c>
      <c r="P55" s="13" cm="1">
        <f t="array" ref="P55">INDEX(GMWQ!$A$2:$NF$60,MATCH(1,(GMWQ!$NE$2:$NE$60=P$3)*(GMWQ!$NF$2:$NF$60=P$1),0),$B55-1966)</f>
        <v>7.3579790000000003</v>
      </c>
      <c r="Q55" s="13" cm="1">
        <f t="array" ref="Q55">INDEX(GMWQ!$A$2:$NF$60,MATCH(1,(GMWQ!$NE$2:$NE$60=Q$3)*(GMWQ!$NF$2:$NF$60=Q$1),0),$B55-1966)</f>
        <v>1E-3</v>
      </c>
      <c r="R55" s="13" cm="1">
        <f t="array" ref="R55">INDEX(GMWQ!$A$2:$NF$60,MATCH(1,(GMWQ!$NE$2:$NE$60=R$3)*(GMWQ!$NF$2:$NF$60=R$1),0),$B55-1966)</f>
        <v>54443.199999999997</v>
      </c>
      <c r="S55" s="13" cm="1">
        <f t="array" ref="S55">INDEX(GMWQ!$A$2:$NF$60,MATCH(1,(GMWQ!$NE$2:$NE$60=S$3)*(GMWQ!$NF$2:$NF$60=S$1),0),$B55-1966)</f>
        <v>443187</v>
      </c>
      <c r="T55" s="13" cm="1">
        <f t="array" ref="T55">INDEX(GMWQ!$A$2:$NF$60,MATCH(1,(GMWQ!$NE$2:$NE$60=T$3)*(GMWQ!$NF$2:$NF$60=T$1),0),$B55-1966)</f>
        <v>34543.15</v>
      </c>
      <c r="U55" s="13" cm="1">
        <f t="array" ref="U55">INDEX(GMWQ!$A$2:$NF$60,MATCH(1,(GMWQ!$NE$2:$NE$60=U$3)*(GMWQ!$NF$2:$NF$60=U$1),0),$B55-1966)</f>
        <v>16.367450000000002</v>
      </c>
      <c r="V55" s="13" cm="1">
        <f t="array" ref="V55">INDEX(GMWQ!$A$2:$NF$60,MATCH(1,(GMWQ!$NE$2:$NE$60=V$3)*(GMWQ!$NF$2:$NF$60=V$1),0),$B55-1966)</f>
        <v>1E-3</v>
      </c>
      <c r="W55" s="13" cm="1">
        <f t="array" ref="W55">INDEX(GMWQ!$A$2:$NF$60,MATCH(1,(GMWQ!$NE$2:$NE$60=W$3)*(GMWQ!$NF$2:$NF$60=W$1),0),$B55-1966)</f>
        <v>1E-3</v>
      </c>
    </row>
    <row r="56" spans="1:23" x14ac:dyDescent="0.35">
      <c r="B56" s="7">
        <f t="shared" si="2"/>
        <v>2022</v>
      </c>
      <c r="C56" s="14" cm="1">
        <f t="array" ref="C56">INDEX(GMWQ!$A$2:$NF$60,MATCH(1,(GMWQ!$NE$2:$NE$60=C$3)*(GMWQ!$NF$2:$NF$60=C$1),0),$B56-1966)</f>
        <v>7513</v>
      </c>
      <c r="D56" s="7" cm="1">
        <f t="array" ref="D56">INDEX(GMWQ!$A$2:$NF$60,MATCH(1,(GMWQ!$NE$2:$NE$60=D$3)*(GMWQ!$NF$2:$NF$60=D$1),0),$B56-1966)</f>
        <v>1E-3</v>
      </c>
      <c r="E56" s="7" cm="1">
        <f t="array" ref="E56">INDEX(GMWQ!$A$2:$NF$60,MATCH(1,(GMWQ!$NE$2:$NE$60=E$3)*(GMWQ!$NF$2:$NF$60=E$1),0),$B56-1966)</f>
        <v>66622</v>
      </c>
      <c r="F56" s="13" cm="1">
        <f t="array" ref="F56">INDEX(GMWQ!$A$2:$NF$60,MATCH(1,(GMWQ!$NE$2:$NE$60=F$3)*(GMWQ!$NF$2:$NF$60=F$1),0),$B56-1966)</f>
        <v>11.4</v>
      </c>
      <c r="G56" s="14" cm="1">
        <f t="array" ref="G56">INDEX(GMWQ!$A$2:$NF$60,MATCH(1,(GMWQ!$NE$2:$NE$60=G$3)*(GMWQ!$NF$2:$NF$60=G$1),0),$B56-1966)</f>
        <v>162450.5</v>
      </c>
      <c r="H56" s="14" cm="1">
        <f t="array" ref="H56">INDEX(GMWQ!$A$2:$NF$60,MATCH(1,(GMWQ!$NE$2:$NE$60=H$3)*(GMWQ!$NF$2:$NF$60=H$1),0),$B56-1966)</f>
        <v>1E-3</v>
      </c>
      <c r="I56" s="14" cm="1">
        <f t="array" ref="I56">INDEX(GMWQ!$A$2:$NF$60,MATCH(1,(GMWQ!$NE$2:$NE$60=I$3)*(GMWQ!$NF$2:$NF$60=I$1),0),$B56-1966)</f>
        <v>106177</v>
      </c>
      <c r="J56" s="13" cm="1">
        <f t="array" ref="J56">INDEX(GMWQ!$A$2:$NF$60,MATCH(1,(GMWQ!$NE$2:$NE$60=J$3)*(GMWQ!$NF$2:$NF$60=J$1),0),$B56-1966)</f>
        <v>14.26</v>
      </c>
      <c r="K56" s="13" cm="1">
        <f t="array" ref="K56">INDEX(GMWQ!$A$2:$NF$60,MATCH(1,(GMWQ!$NE$2:$NE$60=K$3)*(GMWQ!$NF$2:$NF$60=K$1),0),$B56-1966)</f>
        <v>1E-3</v>
      </c>
      <c r="L56" s="13" cm="1">
        <f t="array" ref="L56">INDEX(GMWQ!$A$2:$NF$60,MATCH(1,(GMWQ!$NE$2:$NE$60=L$3)*(GMWQ!$NF$2:$NF$60=L$1),0),$B56-1966)</f>
        <v>1E-3</v>
      </c>
      <c r="M56" s="13" cm="1">
        <f t="array" ref="M56">INDEX(GMWQ!$A$2:$NF$60,MATCH(1,(GMWQ!$NE$2:$NE$60=M$3)*(GMWQ!$NF$2:$NF$60=M$1),0),$B56-1966)</f>
        <v>1E-3</v>
      </c>
      <c r="N56" s="13" cm="1">
        <f t="array" ref="N56">INDEX(GMWQ!$A$2:$NF$60,MATCH(1,(GMWQ!$NE$2:$NE$60=N$3)*(GMWQ!$NF$2:$NF$60=N$1),0),$B56-1966)</f>
        <v>1E-3</v>
      </c>
      <c r="O56" s="13" cm="1">
        <f t="array" ref="O56">INDEX(GMWQ!$A$2:$NF$60,MATCH(1,(GMWQ!$NE$2:$NE$60=O$3)*(GMWQ!$NF$2:$NF$60=O$1),0),$B56-1966)</f>
        <v>1E-3</v>
      </c>
      <c r="P56" s="13" cm="1">
        <f t="array" ref="P56">INDEX(GMWQ!$A$2:$NF$60,MATCH(1,(GMWQ!$NE$2:$NE$60=P$3)*(GMWQ!$NF$2:$NF$60=P$1),0),$B56-1966)</f>
        <v>8.1067230000000006</v>
      </c>
      <c r="Q56" s="13" cm="1">
        <f t="array" ref="Q56">INDEX(GMWQ!$A$2:$NF$60,MATCH(1,(GMWQ!$NE$2:$NE$60=Q$3)*(GMWQ!$NF$2:$NF$60=Q$1),0),$B56-1966)</f>
        <v>1E-3</v>
      </c>
      <c r="R56" s="13" cm="1">
        <f t="array" ref="R56">INDEX(GMWQ!$A$2:$NF$60,MATCH(1,(GMWQ!$NE$2:$NE$60=R$3)*(GMWQ!$NF$2:$NF$60=R$1),0),$B56-1966)</f>
        <v>56273.54</v>
      </c>
      <c r="S56" s="13" cm="1">
        <f t="array" ref="S56">INDEX(GMWQ!$A$2:$NF$60,MATCH(1,(GMWQ!$NE$2:$NE$60=S$3)*(GMWQ!$NF$2:$NF$60=S$1),0),$B56-1966)</f>
        <v>454638.7</v>
      </c>
      <c r="T56" s="13" cm="1">
        <f t="array" ref="T56">INDEX(GMWQ!$A$2:$NF$60,MATCH(1,(GMWQ!$NE$2:$NE$60=T$3)*(GMWQ!$NF$2:$NF$60=T$1),0),$B56-1966)</f>
        <v>34585.75</v>
      </c>
      <c r="U56" s="13" cm="1">
        <f t="array" ref="U56">INDEX(GMWQ!$A$2:$NF$60,MATCH(1,(GMWQ!$NE$2:$NE$60=U$3)*(GMWQ!$NF$2:$NF$60=U$1),0),$B56-1966)</f>
        <v>15.952870000000001</v>
      </c>
      <c r="V56" s="13" cm="1">
        <f t="array" ref="V56">INDEX(GMWQ!$A$2:$NF$60,MATCH(1,(GMWQ!$NE$2:$NE$60=V$3)*(GMWQ!$NF$2:$NF$60=V$1),0),$B56-1966)</f>
        <v>1E-3</v>
      </c>
      <c r="W56" s="13" cm="1">
        <f t="array" ref="W56">INDEX(GMWQ!$A$2:$NF$60,MATCH(1,(GMWQ!$NE$2:$NE$60=W$3)*(GMWQ!$NF$2:$NF$60=W$1),0),$B56-1966)</f>
        <v>1E-3</v>
      </c>
    </row>
    <row r="57" spans="1:23" x14ac:dyDescent="0.35">
      <c r="B57" s="7">
        <f t="shared" si="2"/>
        <v>2023</v>
      </c>
      <c r="C57" s="14" cm="1">
        <f t="array" ref="C57">INDEX(GMWQ!$A$2:$NF$60,MATCH(1,(GMWQ!$NE$2:$NE$60=C$3)*(GMWQ!$NF$2:$NF$60=C$1),0),$B57-1966)</f>
        <v>7615</v>
      </c>
      <c r="D57" s="7" cm="1">
        <f t="array" ref="D57">INDEX(GMWQ!$A$2:$NF$60,MATCH(1,(GMWQ!$NE$2:$NE$60=D$3)*(GMWQ!$NF$2:$NF$60=D$1),0),$B57-1966)</f>
        <v>1E-3</v>
      </c>
      <c r="E57" s="7" cm="1">
        <f t="array" ref="E57">INDEX(GMWQ!$A$2:$NF$60,MATCH(1,(GMWQ!$NE$2:$NE$60=E$3)*(GMWQ!$NF$2:$NF$60=E$1),0),$B57-1966)</f>
        <v>67715</v>
      </c>
      <c r="F57" s="13" cm="1">
        <f t="array" ref="F57">INDEX(GMWQ!$A$2:$NF$60,MATCH(1,(GMWQ!$NE$2:$NE$60=F$3)*(GMWQ!$NF$2:$NF$60=F$1),0),$B57-1966)</f>
        <v>11.3</v>
      </c>
      <c r="G57" s="14" cm="1">
        <f t="array" ref="G57">INDEX(GMWQ!$A$2:$NF$60,MATCH(1,(GMWQ!$NE$2:$NE$60=G$3)*(GMWQ!$NF$2:$NF$60=G$1),0),$B57-1966)</f>
        <v>169618.6</v>
      </c>
      <c r="H57" s="14" cm="1">
        <f t="array" ref="H57">INDEX(GMWQ!$A$2:$NF$60,MATCH(1,(GMWQ!$NE$2:$NE$60=H$3)*(GMWQ!$NF$2:$NF$60=H$1),0),$B57-1966)</f>
        <v>1E-3</v>
      </c>
      <c r="I57" s="14" cm="1">
        <f t="array" ref="I57">INDEX(GMWQ!$A$2:$NF$60,MATCH(1,(GMWQ!$NE$2:$NE$60=I$3)*(GMWQ!$NF$2:$NF$60=I$1),0),$B57-1966)</f>
        <v>110989.1</v>
      </c>
      <c r="J57" s="13" cm="1">
        <f t="array" ref="J57">INDEX(GMWQ!$A$2:$NF$60,MATCH(1,(GMWQ!$NE$2:$NE$60=J$3)*(GMWQ!$NF$2:$NF$60=J$1),0),$B57-1966)</f>
        <v>13.06</v>
      </c>
      <c r="K57" s="13" cm="1">
        <f t="array" ref="K57">INDEX(GMWQ!$A$2:$NF$60,MATCH(1,(GMWQ!$NE$2:$NE$60=K$3)*(GMWQ!$NF$2:$NF$60=K$1),0),$B57-1966)</f>
        <v>1E-3</v>
      </c>
      <c r="L57" s="13" cm="1">
        <f t="array" ref="L57">INDEX(GMWQ!$A$2:$NF$60,MATCH(1,(GMWQ!$NE$2:$NE$60=L$3)*(GMWQ!$NF$2:$NF$60=L$1),0),$B57-1966)</f>
        <v>1E-3</v>
      </c>
      <c r="M57" s="13" cm="1">
        <f t="array" ref="M57">INDEX(GMWQ!$A$2:$NF$60,MATCH(1,(GMWQ!$NE$2:$NE$60=M$3)*(GMWQ!$NF$2:$NF$60=M$1),0),$B57-1966)</f>
        <v>1E-3</v>
      </c>
      <c r="N57" s="13" cm="1">
        <f t="array" ref="N57">INDEX(GMWQ!$A$2:$NF$60,MATCH(1,(GMWQ!$NE$2:$NE$60=N$3)*(GMWQ!$NF$2:$NF$60=N$1),0),$B57-1966)</f>
        <v>1E-3</v>
      </c>
      <c r="O57" s="13" cm="1">
        <f t="array" ref="O57">INDEX(GMWQ!$A$2:$NF$60,MATCH(1,(GMWQ!$NE$2:$NE$60=O$3)*(GMWQ!$NF$2:$NF$60=O$1),0),$B57-1966)</f>
        <v>1E-3</v>
      </c>
      <c r="P57" s="13" cm="1">
        <f t="array" ref="P57">INDEX(GMWQ!$A$2:$NF$60,MATCH(1,(GMWQ!$NE$2:$NE$60=P$3)*(GMWQ!$NF$2:$NF$60=P$1),0),$B57-1966)</f>
        <v>7.1105689999999999</v>
      </c>
      <c r="Q57" s="13" cm="1">
        <f t="array" ref="Q57">INDEX(GMWQ!$A$2:$NF$60,MATCH(1,(GMWQ!$NE$2:$NE$60=Q$3)*(GMWQ!$NF$2:$NF$60=Q$1),0),$B57-1966)</f>
        <v>1E-3</v>
      </c>
      <c r="R57" s="13" cm="1">
        <f t="array" ref="R57">INDEX(GMWQ!$A$2:$NF$60,MATCH(1,(GMWQ!$NE$2:$NE$60=R$3)*(GMWQ!$NF$2:$NF$60=R$1),0),$B57-1966)</f>
        <v>58629.49</v>
      </c>
      <c r="S57" s="13" cm="1">
        <f t="array" ref="S57">INDEX(GMWQ!$A$2:$NF$60,MATCH(1,(GMWQ!$NE$2:$NE$60=S$3)*(GMWQ!$NF$2:$NF$60=S$1),0),$B57-1966)</f>
        <v>466090.4</v>
      </c>
      <c r="T57" s="13" cm="1">
        <f t="array" ref="T57">INDEX(GMWQ!$A$2:$NF$60,MATCH(1,(GMWQ!$NE$2:$NE$60=T$3)*(GMWQ!$NF$2:$NF$60=T$1),0),$B57-1966)</f>
        <v>34620.6</v>
      </c>
      <c r="U57" s="13" cm="1">
        <f t="array" ref="U57">INDEX(GMWQ!$A$2:$NF$60,MATCH(1,(GMWQ!$NE$2:$NE$60=U$3)*(GMWQ!$NF$2:$NF$60=U$1),0),$B57-1966)</f>
        <v>15.07701</v>
      </c>
      <c r="V57" s="13" cm="1">
        <f t="array" ref="V57">INDEX(GMWQ!$A$2:$NF$60,MATCH(1,(GMWQ!$NE$2:$NE$60=V$3)*(GMWQ!$NF$2:$NF$60=V$1),0),$B57-1966)</f>
        <v>1E-3</v>
      </c>
      <c r="W57" s="13" cm="1">
        <f t="array" ref="W57">INDEX(GMWQ!$A$2:$NF$60,MATCH(1,(GMWQ!$NE$2:$NE$60=W$3)*(GMWQ!$NF$2:$NF$60=W$1),0),$B57-1966)</f>
        <v>1E-3</v>
      </c>
    </row>
    <row r="58" spans="1:23" x14ac:dyDescent="0.35">
      <c r="B58" s="7">
        <f t="shared" si="2"/>
        <v>2024</v>
      </c>
      <c r="C58" s="14" cm="1">
        <f t="array" ref="C58">INDEX(GMWQ!$A$2:$NF$60,MATCH(1,(GMWQ!$NE$2:$NE$60=C$3)*(GMWQ!$NF$2:$NF$60=C$1),0),$B58-1966)</f>
        <v>7717</v>
      </c>
      <c r="D58" s="7" cm="1">
        <f t="array" ref="D58">INDEX(GMWQ!$A$2:$NF$60,MATCH(1,(GMWQ!$NE$2:$NE$60=D$3)*(GMWQ!$NF$2:$NF$60=D$1),0),$B58-1966)</f>
        <v>1E-3</v>
      </c>
      <c r="E58" s="7" cm="1">
        <f t="array" ref="E58">INDEX(GMWQ!$A$2:$NF$60,MATCH(1,(GMWQ!$NE$2:$NE$60=E$3)*(GMWQ!$NF$2:$NF$60=E$1),0),$B58-1966)</f>
        <v>69185</v>
      </c>
      <c r="F58" s="13" cm="1">
        <f t="array" ref="F58">INDEX(GMWQ!$A$2:$NF$60,MATCH(1,(GMWQ!$NE$2:$NE$60=F$3)*(GMWQ!$NF$2:$NF$60=F$1),0),$B58-1966)</f>
        <v>11.3</v>
      </c>
      <c r="G58" s="14" cm="1">
        <f t="array" ref="G58">INDEX(GMWQ!$A$2:$NF$60,MATCH(1,(GMWQ!$NE$2:$NE$60=G$3)*(GMWQ!$NF$2:$NF$60=G$1),0),$B58-1966)</f>
        <v>177527.2</v>
      </c>
      <c r="H58" s="14" cm="1">
        <f t="array" ref="H58">INDEX(GMWQ!$A$2:$NF$60,MATCH(1,(GMWQ!$NE$2:$NE$60=H$3)*(GMWQ!$NF$2:$NF$60=H$1),0),$B58-1966)</f>
        <v>1E-3</v>
      </c>
      <c r="I58" s="14" cm="1">
        <f t="array" ref="I58">INDEX(GMWQ!$A$2:$NF$60,MATCH(1,(GMWQ!$NE$2:$NE$60=I$3)*(GMWQ!$NF$2:$NF$60=I$1),0),$B58-1966)</f>
        <v>115955.1</v>
      </c>
      <c r="J58" s="13" cm="1">
        <f t="array" ref="J58">INDEX(GMWQ!$A$2:$NF$60,MATCH(1,(GMWQ!$NE$2:$NE$60=J$3)*(GMWQ!$NF$2:$NF$60=J$1),0),$B58-1966)</f>
        <v>13.01</v>
      </c>
      <c r="K58" s="13" cm="1">
        <f t="array" ref="K58">INDEX(GMWQ!$A$2:$NF$60,MATCH(1,(GMWQ!$NE$2:$NE$60=K$3)*(GMWQ!$NF$2:$NF$60=K$1),0),$B58-1966)</f>
        <v>1E-3</v>
      </c>
      <c r="L58" s="13" cm="1">
        <f t="array" ref="L58">INDEX(GMWQ!$A$2:$NF$60,MATCH(1,(GMWQ!$NE$2:$NE$60=L$3)*(GMWQ!$NF$2:$NF$60=L$1),0),$B58-1966)</f>
        <v>1E-3</v>
      </c>
      <c r="M58" s="13" cm="1">
        <f t="array" ref="M58">INDEX(GMWQ!$A$2:$NF$60,MATCH(1,(GMWQ!$NE$2:$NE$60=M$3)*(GMWQ!$NF$2:$NF$60=M$1),0),$B58-1966)</f>
        <v>1E-3</v>
      </c>
      <c r="N58" s="13" cm="1">
        <f t="array" ref="N58">INDEX(GMWQ!$A$2:$NF$60,MATCH(1,(GMWQ!$NE$2:$NE$60=N$3)*(GMWQ!$NF$2:$NF$60=N$1),0),$B58-1966)</f>
        <v>1E-3</v>
      </c>
      <c r="O58" s="13" cm="1">
        <f t="array" ref="O58">INDEX(GMWQ!$A$2:$NF$60,MATCH(1,(GMWQ!$NE$2:$NE$60=O$3)*(GMWQ!$NF$2:$NF$60=O$1),0),$B58-1966)</f>
        <v>1E-3</v>
      </c>
      <c r="P58" s="13" cm="1">
        <f t="array" ref="P58">INDEX(GMWQ!$A$2:$NF$60,MATCH(1,(GMWQ!$NE$2:$NE$60=P$3)*(GMWQ!$NF$2:$NF$60=P$1),0),$B58-1966)</f>
        <v>7.4760580000000001</v>
      </c>
      <c r="Q58" s="13" cm="1">
        <f t="array" ref="Q58">INDEX(GMWQ!$A$2:$NF$60,MATCH(1,(GMWQ!$NE$2:$NE$60=Q$3)*(GMWQ!$NF$2:$NF$60=Q$1),0),$B58-1966)</f>
        <v>1E-3</v>
      </c>
      <c r="R58" s="13" cm="1">
        <f t="array" ref="R58">INDEX(GMWQ!$A$2:$NF$60,MATCH(1,(GMWQ!$NE$2:$NE$60=R$3)*(GMWQ!$NF$2:$NF$60=R$1),0),$B58-1966)</f>
        <v>61572.08</v>
      </c>
      <c r="S58" s="13" cm="1">
        <f t="array" ref="S58">INDEX(GMWQ!$A$2:$NF$60,MATCH(1,(GMWQ!$NE$2:$NE$60=S$3)*(GMWQ!$NF$2:$NF$60=S$1),0),$B58-1966)</f>
        <v>477542.2</v>
      </c>
      <c r="T58" s="13" cm="1">
        <f t="array" ref="T58">INDEX(GMWQ!$A$2:$NF$60,MATCH(1,(GMWQ!$NE$2:$NE$60=T$3)*(GMWQ!$NF$2:$NF$60=T$1),0),$B58-1966)</f>
        <v>34655.449999999997</v>
      </c>
      <c r="U58" s="13" cm="1">
        <f t="array" ref="U58">INDEX(GMWQ!$A$2:$NF$60,MATCH(1,(GMWQ!$NE$2:$NE$60=U$3)*(GMWQ!$NF$2:$NF$60=U$1),0),$B58-1966)</f>
        <v>15.000220000000001</v>
      </c>
      <c r="V58" s="13" cm="1">
        <f t="array" ref="V58">INDEX(GMWQ!$A$2:$NF$60,MATCH(1,(GMWQ!$NE$2:$NE$60=V$3)*(GMWQ!$NF$2:$NF$60=V$1),0),$B58-1966)</f>
        <v>1E-3</v>
      </c>
      <c r="W58" s="13" cm="1">
        <f t="array" ref="W58">INDEX(GMWQ!$A$2:$NF$60,MATCH(1,(GMWQ!$NE$2:$NE$60=W$3)*(GMWQ!$NF$2:$NF$60=W$1),0),$B58-1966)</f>
        <v>1E-3</v>
      </c>
    </row>
    <row r="59" spans="1:23" x14ac:dyDescent="0.35">
      <c r="A59" s="7">
        <v>1986</v>
      </c>
      <c r="B59" s="7">
        <f t="shared" si="2"/>
        <v>2025</v>
      </c>
      <c r="C59" s="14" cm="1">
        <f t="array" ref="C59">INDEX(GMWQ!$A$2:$NF$60,MATCH(1,(GMWQ!$NE$2:$NE$60=C$3)*(GMWQ!$NF$2:$NF$60=C$1),0),$B59-1966)</f>
        <v>7830.5</v>
      </c>
      <c r="D59" s="7" cm="1">
        <f t="array" ref="D59">INDEX(GMWQ!$A$2:$NF$60,MATCH(1,(GMWQ!$NE$2:$NE$60=D$3)*(GMWQ!$NF$2:$NF$60=D$1),0),$B59-1966)</f>
        <v>1E-3</v>
      </c>
      <c r="E59" s="7" cm="1">
        <f t="array" ref="E59">INDEX(GMWQ!$A$2:$NF$60,MATCH(1,(GMWQ!$NE$2:$NE$60=E$3)*(GMWQ!$NF$2:$NF$60=E$1),0),$B59-1966)</f>
        <v>70501</v>
      </c>
      <c r="F59" s="13" cm="1">
        <f t="array" ref="F59">INDEX(GMWQ!$A$2:$NF$60,MATCH(1,(GMWQ!$NE$2:$NE$60=F$3)*(GMWQ!$NF$2:$NF$60=F$1),0),$B59-1966)</f>
        <v>11.3</v>
      </c>
      <c r="G59" s="14" cm="1">
        <f t="array" ref="G59">INDEX(GMWQ!$A$2:$NF$60,MATCH(1,(GMWQ!$NE$2:$NE$60=G$3)*(GMWQ!$NF$2:$NF$60=G$1),0),$B59-1966)</f>
        <v>183769.3</v>
      </c>
      <c r="H59" s="14" cm="1">
        <f t="array" ref="H59">INDEX(GMWQ!$A$2:$NF$60,MATCH(1,(GMWQ!$NE$2:$NE$60=H$3)*(GMWQ!$NF$2:$NF$60=H$1),0),$B59-1966)</f>
        <v>1E-3</v>
      </c>
      <c r="I59" s="14" cm="1">
        <f t="array" ref="I59">INDEX(GMWQ!$A$2:$NF$60,MATCH(1,(GMWQ!$NE$2:$NE$60=I$3)*(GMWQ!$NF$2:$NF$60=I$1),0),$B59-1966)</f>
        <v>120178.5</v>
      </c>
      <c r="J59" s="13" cm="1">
        <f t="array" ref="J59">INDEX(GMWQ!$A$2:$NF$60,MATCH(1,(GMWQ!$NE$2:$NE$60=J$3)*(GMWQ!$NF$2:$NF$60=J$1),0),$B59-1966)</f>
        <v>13</v>
      </c>
      <c r="K59" s="13" cm="1">
        <f t="array" ref="K59">INDEX(GMWQ!$A$2:$NF$60,MATCH(1,(GMWQ!$NE$2:$NE$60=K$3)*(GMWQ!$NF$2:$NF$60=K$1),0),$B59-1966)</f>
        <v>1E-3</v>
      </c>
      <c r="L59" s="13" cm="1">
        <f t="array" ref="L59">INDEX(GMWQ!$A$2:$NF$60,MATCH(1,(GMWQ!$NE$2:$NE$60=L$3)*(GMWQ!$NF$2:$NF$60=L$1),0),$B59-1966)</f>
        <v>1E-3</v>
      </c>
      <c r="M59" s="13" cm="1">
        <f t="array" ref="M59">INDEX(GMWQ!$A$2:$NF$60,MATCH(1,(GMWQ!$NE$2:$NE$60=M$3)*(GMWQ!$NF$2:$NF$60=M$1),0),$B59-1966)</f>
        <v>1E-3</v>
      </c>
      <c r="N59" s="13" cm="1">
        <f t="array" ref="N59">INDEX(GMWQ!$A$2:$NF$60,MATCH(1,(GMWQ!$NE$2:$NE$60=N$3)*(GMWQ!$NF$2:$NF$60=N$1),0),$B59-1966)</f>
        <v>1E-3</v>
      </c>
      <c r="O59" s="13" cm="1">
        <f t="array" ref="O59">INDEX(GMWQ!$A$2:$NF$60,MATCH(1,(GMWQ!$NE$2:$NE$60=O$3)*(GMWQ!$NF$2:$NF$60=O$1),0),$B59-1966)</f>
        <v>1E-3</v>
      </c>
      <c r="P59" s="13" cm="1">
        <f t="array" ref="P59">INDEX(GMWQ!$A$2:$NF$60,MATCH(1,(GMWQ!$NE$2:$NE$60=P$3)*(GMWQ!$NF$2:$NF$60=P$1),0),$B59-1966)</f>
        <v>7.0682970000000003</v>
      </c>
      <c r="Q59" s="13" cm="1">
        <f t="array" ref="Q59">INDEX(GMWQ!$A$2:$NF$60,MATCH(1,(GMWQ!$NE$2:$NE$60=Q$3)*(GMWQ!$NF$2:$NF$60=Q$1),0),$B59-1966)</f>
        <v>1E-3</v>
      </c>
      <c r="R59" s="13" cm="1">
        <f t="array" ref="R59">INDEX(GMWQ!$A$2:$NF$60,MATCH(1,(GMWQ!$NE$2:$NE$60=R$3)*(GMWQ!$NF$2:$NF$60=R$1),0),$B59-1966)</f>
        <v>63590.77</v>
      </c>
      <c r="S59" s="13" cm="1">
        <f t="array" ref="S59">INDEX(GMWQ!$A$2:$NF$60,MATCH(1,(GMWQ!$NE$2:$NE$60=S$3)*(GMWQ!$NF$2:$NF$60=S$1),0),$B59-1966)</f>
        <v>496159.2</v>
      </c>
      <c r="T59" s="13" cm="1">
        <f t="array" ref="T59">INDEX(GMWQ!$A$2:$NF$60,MATCH(1,(GMWQ!$NE$2:$NE$60=T$3)*(GMWQ!$NF$2:$NF$60=T$1),0),$B59-1966)</f>
        <v>34690.29</v>
      </c>
      <c r="U59" s="13" cm="1">
        <f t="array" ref="U59">INDEX(GMWQ!$A$2:$NF$60,MATCH(1,(GMWQ!$NE$2:$NE$60=U$3)*(GMWQ!$NF$2:$NF$60=U$1),0),$B59-1966)</f>
        <v>15.84211</v>
      </c>
      <c r="V59" s="13" cm="1">
        <f t="array" ref="V59">INDEX(GMWQ!$A$2:$NF$60,MATCH(1,(GMWQ!$NE$2:$NE$60=V$3)*(GMWQ!$NF$2:$NF$60=V$1),0),$B59-1966)</f>
        <v>1E-3</v>
      </c>
      <c r="W59" s="13" cm="1">
        <f t="array" ref="W59">INDEX(GMWQ!$A$2:$NF$60,MATCH(1,(GMWQ!$NE$2:$NE$60=W$3)*(GMWQ!$NF$2:$NF$60=W$1),0),$B59-1966)</f>
        <v>1E-3</v>
      </c>
    </row>
    <row r="60" spans="1:23" x14ac:dyDescent="0.35">
      <c r="B60" s="7">
        <f t="shared" si="2"/>
        <v>2026</v>
      </c>
      <c r="C60" s="14" cm="1">
        <f t="array" ref="C60">INDEX(GMWQ!$A$2:$NF$60,MATCH(1,(GMWQ!$NE$2:$NE$60=C$3)*(GMWQ!$NF$2:$NF$60=C$1),0),$B60-1966)</f>
        <v>7944</v>
      </c>
      <c r="D60" s="7" cm="1">
        <f t="array" ref="D60">INDEX(GMWQ!$A$2:$NF$60,MATCH(1,(GMWQ!$NE$2:$NE$60=D$3)*(GMWQ!$NF$2:$NF$60=D$1),0),$B60-1966)</f>
        <v>1E-3</v>
      </c>
      <c r="E60" s="7" cm="1">
        <f t="array" ref="E60">INDEX(GMWQ!$A$2:$NF$60,MATCH(1,(GMWQ!$NE$2:$NE$60=E$3)*(GMWQ!$NF$2:$NF$60=E$1),0),$B60-1966)</f>
        <v>73909</v>
      </c>
      <c r="F60" s="13" cm="1">
        <f t="array" ref="F60">INDEX(GMWQ!$A$2:$NF$60,MATCH(1,(GMWQ!$NE$2:$NE$60=F$3)*(GMWQ!$NF$2:$NF$60=F$1),0),$B60-1966)</f>
        <v>11.3</v>
      </c>
      <c r="G60" s="14" cm="1">
        <f t="array" ref="G60">INDEX(GMWQ!$A$2:$NF$60,MATCH(1,(GMWQ!$NE$2:$NE$60=G$3)*(GMWQ!$NF$2:$NF$60=G$1),0),$B60-1966)</f>
        <v>192567.8</v>
      </c>
      <c r="H60" s="14" cm="1">
        <f t="array" ref="H60">INDEX(GMWQ!$A$2:$NF$60,MATCH(1,(GMWQ!$NE$2:$NE$60=H$3)*(GMWQ!$NF$2:$NF$60=H$1),0),$B60-1966)</f>
        <v>1E-3</v>
      </c>
      <c r="I60" s="14" cm="1">
        <f t="array" ref="I60">INDEX(GMWQ!$A$2:$NF$60,MATCH(1,(GMWQ!$NE$2:$NE$60=I$3)*(GMWQ!$NF$2:$NF$60=I$1),0),$B60-1966)</f>
        <v>126107.2</v>
      </c>
      <c r="J60" s="13" cm="1">
        <f t="array" ref="J60">INDEX(GMWQ!$A$2:$NF$60,MATCH(1,(GMWQ!$NE$2:$NE$60=J$3)*(GMWQ!$NF$2:$NF$60=J$1),0),$B60-1966)</f>
        <v>11.06</v>
      </c>
      <c r="K60" s="13" cm="1">
        <f t="array" ref="K60">INDEX(GMWQ!$A$2:$NF$60,MATCH(1,(GMWQ!$NE$2:$NE$60=K$3)*(GMWQ!$NF$2:$NF$60=K$1),0),$B60-1966)</f>
        <v>1E-3</v>
      </c>
      <c r="L60" s="13" cm="1">
        <f t="array" ref="L60">INDEX(GMWQ!$A$2:$NF$60,MATCH(1,(GMWQ!$NE$2:$NE$60=L$3)*(GMWQ!$NF$2:$NF$60=L$1),0),$B60-1966)</f>
        <v>1E-3</v>
      </c>
      <c r="M60" s="13" cm="1">
        <f t="array" ref="M60">INDEX(GMWQ!$A$2:$NF$60,MATCH(1,(GMWQ!$NE$2:$NE$60=M$3)*(GMWQ!$NF$2:$NF$60=M$1),0),$B60-1966)</f>
        <v>1E-3</v>
      </c>
      <c r="N60" s="13" cm="1">
        <f t="array" ref="N60">INDEX(GMWQ!$A$2:$NF$60,MATCH(1,(GMWQ!$NE$2:$NE$60=N$3)*(GMWQ!$NF$2:$NF$60=N$1),0),$B60-1966)</f>
        <v>1E-3</v>
      </c>
      <c r="O60" s="13" cm="1">
        <f t="array" ref="O60">INDEX(GMWQ!$A$2:$NF$60,MATCH(1,(GMWQ!$NE$2:$NE$60=O$3)*(GMWQ!$NF$2:$NF$60=O$1),0),$B60-1966)</f>
        <v>1E-3</v>
      </c>
      <c r="P60" s="13" cm="1">
        <f t="array" ref="P60">INDEX(GMWQ!$A$2:$NF$60,MATCH(1,(GMWQ!$NE$2:$NE$60=P$3)*(GMWQ!$NF$2:$NF$60=P$1),0),$B60-1966)</f>
        <v>5.2832549999999996</v>
      </c>
      <c r="Q60" s="13" cm="1">
        <f t="array" ref="Q60">INDEX(GMWQ!$A$2:$NF$60,MATCH(1,(GMWQ!$NE$2:$NE$60=Q$3)*(GMWQ!$NF$2:$NF$60=Q$1),0),$B60-1966)</f>
        <v>1E-3</v>
      </c>
      <c r="R60" s="13" cm="1">
        <f t="array" ref="R60">INDEX(GMWQ!$A$2:$NF$60,MATCH(1,(GMWQ!$NE$2:$NE$60=R$3)*(GMWQ!$NF$2:$NF$60=R$1),0),$B60-1966)</f>
        <v>66460.52</v>
      </c>
      <c r="S60" s="13" cm="1">
        <f t="array" ref="S60">INDEX(GMWQ!$A$2:$NF$60,MATCH(1,(GMWQ!$NE$2:$NE$60=S$3)*(GMWQ!$NF$2:$NF$60=S$1),0),$B60-1966)</f>
        <v>514776.2</v>
      </c>
      <c r="T60" s="13" cm="1">
        <f t="array" ref="T60">INDEX(GMWQ!$A$2:$NF$60,MATCH(1,(GMWQ!$NE$2:$NE$60=T$3)*(GMWQ!$NF$2:$NF$60=T$1),0),$B60-1966)</f>
        <v>34725.14</v>
      </c>
      <c r="U60" s="13" cm="1">
        <f t="array" ref="U60">INDEX(GMWQ!$A$2:$NF$60,MATCH(1,(GMWQ!$NE$2:$NE$60=U$3)*(GMWQ!$NF$2:$NF$60=U$1),0),$B60-1966)</f>
        <v>13.607200000000001</v>
      </c>
      <c r="V60" s="13" cm="1">
        <f t="array" ref="V60">INDEX(GMWQ!$A$2:$NF$60,MATCH(1,(GMWQ!$NE$2:$NE$60=V$3)*(GMWQ!$NF$2:$NF$60=V$1),0),$B60-1966)</f>
        <v>1E-3</v>
      </c>
      <c r="W60" s="13" cm="1">
        <f t="array" ref="W60">INDEX(GMWQ!$A$2:$NF$60,MATCH(1,(GMWQ!$NE$2:$NE$60=W$3)*(GMWQ!$NF$2:$NF$60=W$1),0),$B60-1966)</f>
        <v>1E-3</v>
      </c>
    </row>
    <row r="61" spans="1:23" x14ac:dyDescent="0.35">
      <c r="B61" s="7">
        <f t="shared" si="2"/>
        <v>2027</v>
      </c>
      <c r="C61" s="14" cm="1">
        <f t="array" ref="C61">INDEX(GMWQ!$A$2:$NF$60,MATCH(1,(GMWQ!$NE$2:$NE$60=C$3)*(GMWQ!$NF$2:$NF$60=C$1),0),$B61-1966)</f>
        <v>8041</v>
      </c>
      <c r="D61" s="7" cm="1">
        <f t="array" ref="D61">INDEX(GMWQ!$A$2:$NF$60,MATCH(1,(GMWQ!$NE$2:$NE$60=D$3)*(GMWQ!$NF$2:$NF$60=D$1),0),$B61-1966)</f>
        <v>1E-3</v>
      </c>
      <c r="E61" s="7" cm="1">
        <f t="array" ref="E61">INDEX(GMWQ!$A$2:$NF$60,MATCH(1,(GMWQ!$NE$2:$NE$60=E$3)*(GMWQ!$NF$2:$NF$60=E$1),0),$B61-1966)</f>
        <v>73297</v>
      </c>
      <c r="F61" s="13" cm="1">
        <f t="array" ref="F61">INDEX(GMWQ!$A$2:$NF$60,MATCH(1,(GMWQ!$NE$2:$NE$60=F$3)*(GMWQ!$NF$2:$NF$60=F$1),0),$B61-1966)</f>
        <v>11.4</v>
      </c>
      <c r="G61" s="14" cm="1">
        <f t="array" ref="G61">INDEX(GMWQ!$A$2:$NF$60,MATCH(1,(GMWQ!$NE$2:$NE$60=G$3)*(GMWQ!$NF$2:$NF$60=G$1),0),$B61-1966)</f>
        <v>200615.5</v>
      </c>
      <c r="H61" s="14" cm="1">
        <f t="array" ref="H61">INDEX(GMWQ!$A$2:$NF$60,MATCH(1,(GMWQ!$NE$2:$NE$60=H$3)*(GMWQ!$NF$2:$NF$60=H$1),0),$B61-1966)</f>
        <v>1E-3</v>
      </c>
      <c r="I61" s="14" cm="1">
        <f t="array" ref="I61">INDEX(GMWQ!$A$2:$NF$60,MATCH(1,(GMWQ!$NE$2:$NE$60=I$3)*(GMWQ!$NF$2:$NF$60=I$1),0),$B61-1966)</f>
        <v>133482</v>
      </c>
      <c r="J61" s="13" cm="1">
        <f t="array" ref="J61">INDEX(GMWQ!$A$2:$NF$60,MATCH(1,(GMWQ!$NE$2:$NE$60=J$3)*(GMWQ!$NF$2:$NF$60=J$1),0),$B61-1966)</f>
        <v>11.04</v>
      </c>
      <c r="K61" s="13" cm="1">
        <f t="array" ref="K61">INDEX(GMWQ!$A$2:$NF$60,MATCH(1,(GMWQ!$NE$2:$NE$60=K$3)*(GMWQ!$NF$2:$NF$60=K$1),0),$B61-1966)</f>
        <v>1E-3</v>
      </c>
      <c r="L61" s="13" cm="1">
        <f t="array" ref="L61">INDEX(GMWQ!$A$2:$NF$60,MATCH(1,(GMWQ!$NE$2:$NE$60=L$3)*(GMWQ!$NF$2:$NF$60=L$1),0),$B61-1966)</f>
        <v>1E-3</v>
      </c>
      <c r="M61" s="13" cm="1">
        <f t="array" ref="M61">INDEX(GMWQ!$A$2:$NF$60,MATCH(1,(GMWQ!$NE$2:$NE$60=M$3)*(GMWQ!$NF$2:$NF$60=M$1),0),$B61-1966)</f>
        <v>1E-3</v>
      </c>
      <c r="N61" s="13" cm="1">
        <f t="array" ref="N61">INDEX(GMWQ!$A$2:$NF$60,MATCH(1,(GMWQ!$NE$2:$NE$60=N$3)*(GMWQ!$NF$2:$NF$60=N$1),0),$B61-1966)</f>
        <v>1E-3</v>
      </c>
      <c r="O61" s="13" cm="1">
        <f t="array" ref="O61">INDEX(GMWQ!$A$2:$NF$60,MATCH(1,(GMWQ!$NE$2:$NE$60=O$3)*(GMWQ!$NF$2:$NF$60=O$1),0),$B61-1966)</f>
        <v>1E-3</v>
      </c>
      <c r="P61" s="13" cm="1">
        <f t="array" ref="P61">INDEX(GMWQ!$A$2:$NF$60,MATCH(1,(GMWQ!$NE$2:$NE$60=P$3)*(GMWQ!$NF$2:$NF$60=P$1),0),$B61-1966)</f>
        <v>5.0052510000000003</v>
      </c>
      <c r="Q61" s="13" cm="1">
        <f t="array" ref="Q61">INDEX(GMWQ!$A$2:$NF$60,MATCH(1,(GMWQ!$NE$2:$NE$60=Q$3)*(GMWQ!$NF$2:$NF$60=Q$1),0),$B61-1966)</f>
        <v>1E-3</v>
      </c>
      <c r="R61" s="13" cm="1">
        <f t="array" ref="R61">INDEX(GMWQ!$A$2:$NF$60,MATCH(1,(GMWQ!$NE$2:$NE$60=R$3)*(GMWQ!$NF$2:$NF$60=R$1),0),$B61-1966)</f>
        <v>67133.52</v>
      </c>
      <c r="S61" s="13" cm="1">
        <f t="array" ref="S61">INDEX(GMWQ!$A$2:$NF$60,MATCH(1,(GMWQ!$NE$2:$NE$60=S$3)*(GMWQ!$NF$2:$NF$60=S$1),0),$B61-1966)</f>
        <v>533393.1</v>
      </c>
      <c r="T61" s="13" cm="1">
        <f t="array" ref="T61">INDEX(GMWQ!$A$2:$NF$60,MATCH(1,(GMWQ!$NE$2:$NE$60=T$3)*(GMWQ!$NF$2:$NF$60=T$1),0),$B61-1966)</f>
        <v>34762.92</v>
      </c>
      <c r="U61" s="13" cm="1">
        <f t="array" ref="U61">INDEX(GMWQ!$A$2:$NF$60,MATCH(1,(GMWQ!$NE$2:$NE$60=U$3)*(GMWQ!$NF$2:$NF$60=U$1),0),$B61-1966)</f>
        <v>13.44899</v>
      </c>
      <c r="V61" s="13" cm="1">
        <f t="array" ref="V61">INDEX(GMWQ!$A$2:$NF$60,MATCH(1,(GMWQ!$NE$2:$NE$60=V$3)*(GMWQ!$NF$2:$NF$60=V$1),0),$B61-1966)</f>
        <v>1E-3</v>
      </c>
      <c r="W61" s="13" cm="1">
        <f t="array" ref="W61">INDEX(GMWQ!$A$2:$NF$60,MATCH(1,(GMWQ!$NE$2:$NE$60=W$3)*(GMWQ!$NF$2:$NF$60=W$1),0),$B61-1966)</f>
        <v>1E-3</v>
      </c>
    </row>
    <row r="62" spans="1:23" x14ac:dyDescent="0.35">
      <c r="B62" s="7">
        <f t="shared" si="2"/>
        <v>2028</v>
      </c>
      <c r="C62" s="14" cm="1">
        <f t="array" ref="C62">INDEX(GMWQ!$A$2:$NF$60,MATCH(1,(GMWQ!$NE$2:$NE$60=C$3)*(GMWQ!$NF$2:$NF$60=C$1),0),$B62-1966)</f>
        <v>8138</v>
      </c>
      <c r="D62" s="7" cm="1">
        <f t="array" ref="D62">INDEX(GMWQ!$A$2:$NF$60,MATCH(1,(GMWQ!$NE$2:$NE$60=D$3)*(GMWQ!$NF$2:$NF$60=D$1),0),$B62-1966)</f>
        <v>1E-3</v>
      </c>
      <c r="E62" s="7" cm="1">
        <f t="array" ref="E62">INDEX(GMWQ!$A$2:$NF$60,MATCH(1,(GMWQ!$NE$2:$NE$60=E$3)*(GMWQ!$NF$2:$NF$60=E$1),0),$B62-1966)</f>
        <v>74329</v>
      </c>
      <c r="F62" s="13" cm="1">
        <f t="array" ref="F62">INDEX(GMWQ!$A$2:$NF$60,MATCH(1,(GMWQ!$NE$2:$NE$60=F$3)*(GMWQ!$NF$2:$NF$60=F$1),0),$B62-1966)</f>
        <v>11.3</v>
      </c>
      <c r="G62" s="14" cm="1">
        <f t="array" ref="G62">INDEX(GMWQ!$A$2:$NF$60,MATCH(1,(GMWQ!$NE$2:$NE$60=G$3)*(GMWQ!$NF$2:$NF$60=G$1),0),$B62-1966)</f>
        <v>209439.8</v>
      </c>
      <c r="H62" s="14" cm="1">
        <f t="array" ref="H62">INDEX(GMWQ!$A$2:$NF$60,MATCH(1,(GMWQ!$NE$2:$NE$60=H$3)*(GMWQ!$NF$2:$NF$60=H$1),0),$B62-1966)</f>
        <v>1E-3</v>
      </c>
      <c r="I62" s="14" cm="1">
        <f t="array" ref="I62">INDEX(GMWQ!$A$2:$NF$60,MATCH(1,(GMWQ!$NE$2:$NE$60=I$3)*(GMWQ!$NF$2:$NF$60=I$1),0),$B62-1966)</f>
        <v>140406.29999999999</v>
      </c>
      <c r="J62" s="13" cm="1">
        <f t="array" ref="J62">INDEX(GMWQ!$A$2:$NF$60,MATCH(1,(GMWQ!$NE$2:$NE$60=J$3)*(GMWQ!$NF$2:$NF$60=J$1),0),$B62-1966)</f>
        <v>12.32</v>
      </c>
      <c r="K62" s="13" cm="1">
        <f t="array" ref="K62">INDEX(GMWQ!$A$2:$NF$60,MATCH(1,(GMWQ!$NE$2:$NE$60=K$3)*(GMWQ!$NF$2:$NF$60=K$1),0),$B62-1966)</f>
        <v>1E-3</v>
      </c>
      <c r="L62" s="13" cm="1">
        <f t="array" ref="L62">INDEX(GMWQ!$A$2:$NF$60,MATCH(1,(GMWQ!$NE$2:$NE$60=L$3)*(GMWQ!$NF$2:$NF$60=L$1),0),$B62-1966)</f>
        <v>1E-3</v>
      </c>
      <c r="M62" s="13" cm="1">
        <f t="array" ref="M62">INDEX(GMWQ!$A$2:$NF$60,MATCH(1,(GMWQ!$NE$2:$NE$60=M$3)*(GMWQ!$NF$2:$NF$60=M$1),0),$B62-1966)</f>
        <v>1E-3</v>
      </c>
      <c r="N62" s="13" cm="1">
        <f t="array" ref="N62">INDEX(GMWQ!$A$2:$NF$60,MATCH(1,(GMWQ!$NE$2:$NE$60=N$3)*(GMWQ!$NF$2:$NF$60=N$1),0),$B62-1966)</f>
        <v>1E-3</v>
      </c>
      <c r="O62" s="13" cm="1">
        <f t="array" ref="O62">INDEX(GMWQ!$A$2:$NF$60,MATCH(1,(GMWQ!$NE$2:$NE$60=O$3)*(GMWQ!$NF$2:$NF$60=O$1),0),$B62-1966)</f>
        <v>1E-3</v>
      </c>
      <c r="P62" s="13" cm="1">
        <f t="array" ref="P62">INDEX(GMWQ!$A$2:$NF$60,MATCH(1,(GMWQ!$NE$2:$NE$60=P$3)*(GMWQ!$NF$2:$NF$60=P$1),0),$B62-1966)</f>
        <v>5.5870759999999997</v>
      </c>
      <c r="Q62" s="13" cm="1">
        <f t="array" ref="Q62">INDEX(GMWQ!$A$2:$NF$60,MATCH(1,(GMWQ!$NE$2:$NE$60=Q$3)*(GMWQ!$NF$2:$NF$60=Q$1),0),$B62-1966)</f>
        <v>1E-3</v>
      </c>
      <c r="R62" s="13" cm="1">
        <f t="array" ref="R62">INDEX(GMWQ!$A$2:$NF$60,MATCH(1,(GMWQ!$NE$2:$NE$60=R$3)*(GMWQ!$NF$2:$NF$60=R$1),0),$B62-1966)</f>
        <v>69033.48</v>
      </c>
      <c r="S62" s="13" cm="1">
        <f t="array" ref="S62">INDEX(GMWQ!$A$2:$NF$60,MATCH(1,(GMWQ!$NE$2:$NE$60=S$3)*(GMWQ!$NF$2:$NF$60=S$1),0),$B62-1966)</f>
        <v>552010.1</v>
      </c>
      <c r="T62" s="13" cm="1">
        <f t="array" ref="T62">INDEX(GMWQ!$A$2:$NF$60,MATCH(1,(GMWQ!$NE$2:$NE$60=T$3)*(GMWQ!$NF$2:$NF$60=T$1),0),$B62-1966)</f>
        <v>34800.699999999997</v>
      </c>
      <c r="U62" s="13" cm="1">
        <f t="array" ref="U62">INDEX(GMWQ!$A$2:$NF$60,MATCH(1,(GMWQ!$NE$2:$NE$60=U$3)*(GMWQ!$NF$2:$NF$60=U$1),0),$B62-1966)</f>
        <v>14.698729999999999</v>
      </c>
      <c r="V62" s="13" cm="1">
        <f t="array" ref="V62">INDEX(GMWQ!$A$2:$NF$60,MATCH(1,(GMWQ!$NE$2:$NE$60=V$3)*(GMWQ!$NF$2:$NF$60=V$1),0),$B62-1966)</f>
        <v>1E-3</v>
      </c>
      <c r="W62" s="13" cm="1">
        <f t="array" ref="W62">INDEX(GMWQ!$A$2:$NF$60,MATCH(1,(GMWQ!$NE$2:$NE$60=W$3)*(GMWQ!$NF$2:$NF$60=W$1),0),$B62-1966)</f>
        <v>1E-3</v>
      </c>
    </row>
    <row r="63" spans="1:23" x14ac:dyDescent="0.35">
      <c r="A63" s="7">
        <v>1987</v>
      </c>
      <c r="B63" s="7">
        <f t="shared" si="2"/>
        <v>2029</v>
      </c>
      <c r="C63" s="14" cm="1">
        <f t="array" ref="C63">INDEX(GMWQ!$A$2:$NF$60,MATCH(1,(GMWQ!$NE$2:$NE$60=C$3)*(GMWQ!$NF$2:$NF$60=C$1),0),$B63-1966)</f>
        <v>8197.5</v>
      </c>
      <c r="D63" s="7" cm="1">
        <f t="array" ref="D63">INDEX(GMWQ!$A$2:$NF$60,MATCH(1,(GMWQ!$NE$2:$NE$60=D$3)*(GMWQ!$NF$2:$NF$60=D$1),0),$B63-1966)</f>
        <v>5414</v>
      </c>
      <c r="E63" s="7" cm="1">
        <f t="array" ref="E63">INDEX(GMWQ!$A$2:$NF$60,MATCH(1,(GMWQ!$NE$2:$NE$60=E$3)*(GMWQ!$NF$2:$NF$60=E$1),0),$B63-1966)</f>
        <v>74158</v>
      </c>
      <c r="F63" s="13" cm="1">
        <f t="array" ref="F63">INDEX(GMWQ!$A$2:$NF$60,MATCH(1,(GMWQ!$NE$2:$NE$60=F$3)*(GMWQ!$NF$2:$NF$60=F$1),0),$B63-1966)</f>
        <v>11.1</v>
      </c>
      <c r="G63" s="14" cm="1">
        <f t="array" ref="G63">INDEX(GMWQ!$A$2:$NF$60,MATCH(1,(GMWQ!$NE$2:$NE$60=G$3)*(GMWQ!$NF$2:$NF$60=G$1),0),$B63-1966)</f>
        <v>216611</v>
      </c>
      <c r="H63" s="14" cm="1">
        <f t="array" ref="H63">INDEX(GMWQ!$A$2:$NF$60,MATCH(1,(GMWQ!$NE$2:$NE$60=H$3)*(GMWQ!$NF$2:$NF$60=H$1),0),$B63-1966)</f>
        <v>6357</v>
      </c>
      <c r="I63" s="14" cm="1">
        <f t="array" ref="I63">INDEX(GMWQ!$A$2:$NF$60,MATCH(1,(GMWQ!$NE$2:$NE$60=I$3)*(GMWQ!$NF$2:$NF$60=I$1),0),$B63-1966)</f>
        <v>145476</v>
      </c>
      <c r="J63" s="13" cm="1">
        <f t="array" ref="J63">INDEX(GMWQ!$A$2:$NF$60,MATCH(1,(GMWQ!$NE$2:$NE$60=J$3)*(GMWQ!$NF$2:$NF$60=J$1),0),$B63-1966)</f>
        <v>12.32</v>
      </c>
      <c r="K63" s="13" cm="1">
        <f t="array" ref="K63">INDEX(GMWQ!$A$2:$NF$60,MATCH(1,(GMWQ!$NE$2:$NE$60=K$3)*(GMWQ!$NF$2:$NF$60=K$1),0),$B63-1966)</f>
        <v>1E-3</v>
      </c>
      <c r="L63" s="13" cm="1">
        <f t="array" ref="L63">INDEX(GMWQ!$A$2:$NF$60,MATCH(1,(GMWQ!$NE$2:$NE$60=L$3)*(GMWQ!$NF$2:$NF$60=L$1),0),$B63-1966)</f>
        <v>253223</v>
      </c>
      <c r="M63" s="13" cm="1">
        <f t="array" ref="M63">INDEX(GMWQ!$A$2:$NF$60,MATCH(1,(GMWQ!$NE$2:$NE$60=M$3)*(GMWQ!$NF$2:$NF$60=M$1),0),$B63-1966)</f>
        <v>53.587179999999996</v>
      </c>
      <c r="N63" s="13" cm="1">
        <f t="array" ref="N63">INDEX(GMWQ!$A$2:$NF$60,MATCH(1,(GMWQ!$NE$2:$NE$60=N$3)*(GMWQ!$NF$2:$NF$60=N$1),0),$B63-1966)</f>
        <v>85.366039999999998</v>
      </c>
      <c r="O63" s="13" cm="1">
        <f t="array" ref="O63">INDEX(GMWQ!$A$2:$NF$60,MATCH(1,(GMWQ!$NE$2:$NE$60=O$3)*(GMWQ!$NF$2:$NF$60=O$1),0),$B63-1966)</f>
        <v>1E-3</v>
      </c>
      <c r="P63" s="13" cm="1">
        <f t="array" ref="P63">INDEX(GMWQ!$A$2:$NF$60,MATCH(1,(GMWQ!$NE$2:$NE$60=P$3)*(GMWQ!$NF$2:$NF$60=P$1),0),$B63-1966)</f>
        <v>5.7094360000000002</v>
      </c>
      <c r="Q63" s="13" cm="1">
        <f t="array" ref="Q63">INDEX(GMWQ!$A$2:$NF$60,MATCH(1,(GMWQ!$NE$2:$NE$60=Q$3)*(GMWQ!$NF$2:$NF$60=Q$1),0),$B63-1966)</f>
        <v>1E-3</v>
      </c>
      <c r="R63" s="13" cm="1">
        <f t="array" ref="R63">INDEX(GMWQ!$A$2:$NF$60,MATCH(1,(GMWQ!$NE$2:$NE$60=R$3)*(GMWQ!$NF$2:$NF$60=R$1),0),$B63-1966)</f>
        <v>71135</v>
      </c>
      <c r="S63" s="13" cm="1">
        <f t="array" ref="S63">INDEX(GMWQ!$A$2:$NF$60,MATCH(1,(GMWQ!$NE$2:$NE$60=S$3)*(GMWQ!$NF$2:$NF$60=S$1),0),$B63-1966)</f>
        <v>579627</v>
      </c>
      <c r="T63" s="13" cm="1">
        <f t="array" ref="T63">INDEX(GMWQ!$A$2:$NF$60,MATCH(1,(GMWQ!$NE$2:$NE$60=T$3)*(GMWQ!$NF$2:$NF$60=T$1),0),$B63-1966)</f>
        <v>34838.480000000003</v>
      </c>
      <c r="U63" s="13" cm="1">
        <f t="array" ref="U63">INDEX(GMWQ!$A$2:$NF$60,MATCH(1,(GMWQ!$NE$2:$NE$60=U$3)*(GMWQ!$NF$2:$NF$60=U$1),0),$B63-1966)</f>
        <v>14.09695</v>
      </c>
      <c r="V63" s="13" cm="1">
        <f t="array" ref="V63">INDEX(GMWQ!$A$2:$NF$60,MATCH(1,(GMWQ!$NE$2:$NE$60=V$3)*(GMWQ!$NF$2:$NF$60=V$1),0),$B63-1966)</f>
        <v>1E-3</v>
      </c>
      <c r="W63" s="13" cm="1">
        <f t="array" ref="W63">INDEX(GMWQ!$A$2:$NF$60,MATCH(1,(GMWQ!$NE$2:$NE$60=W$3)*(GMWQ!$NF$2:$NF$60=W$1),0),$B63-1966)</f>
        <v>1E-3</v>
      </c>
    </row>
    <row r="64" spans="1:23" x14ac:dyDescent="0.35">
      <c r="B64" s="7">
        <f t="shared" si="2"/>
        <v>2030</v>
      </c>
      <c r="C64" s="14" cm="1">
        <f t="array" ref="C64">INDEX(GMWQ!$A$2:$NF$60,MATCH(1,(GMWQ!$NE$2:$NE$60=C$3)*(GMWQ!$NF$2:$NF$60=C$1),0),$B64-1966)</f>
        <v>8257</v>
      </c>
      <c r="D64" s="7" cm="1">
        <f t="array" ref="D64">INDEX(GMWQ!$A$2:$NF$60,MATCH(1,(GMWQ!$NE$2:$NE$60=D$3)*(GMWQ!$NF$2:$NF$60=D$1),0),$B64-1966)</f>
        <v>5168</v>
      </c>
      <c r="E64" s="7" cm="1">
        <f t="array" ref="E64">INDEX(GMWQ!$A$2:$NF$60,MATCH(1,(GMWQ!$NE$2:$NE$60=E$3)*(GMWQ!$NF$2:$NF$60=E$1),0),$B64-1966)</f>
        <v>76563</v>
      </c>
      <c r="F64" s="13" cm="1">
        <f t="array" ref="F64">INDEX(GMWQ!$A$2:$NF$60,MATCH(1,(GMWQ!$NE$2:$NE$60=F$3)*(GMWQ!$NF$2:$NF$60=F$1),0),$B64-1966)</f>
        <v>10.7</v>
      </c>
      <c r="G64" s="14" cm="1">
        <f t="array" ref="G64">INDEX(GMWQ!$A$2:$NF$60,MATCH(1,(GMWQ!$NE$2:$NE$60=G$3)*(GMWQ!$NF$2:$NF$60=G$1),0),$B64-1966)</f>
        <v>225716</v>
      </c>
      <c r="H64" s="14" cm="1">
        <f t="array" ref="H64">INDEX(GMWQ!$A$2:$NF$60,MATCH(1,(GMWQ!$NE$2:$NE$60=H$3)*(GMWQ!$NF$2:$NF$60=H$1),0),$B64-1966)</f>
        <v>6287</v>
      </c>
      <c r="I64" s="14" cm="1">
        <f t="array" ref="I64">INDEX(GMWQ!$A$2:$NF$60,MATCH(1,(GMWQ!$NE$2:$NE$60=I$3)*(GMWQ!$NF$2:$NF$60=I$1),0),$B64-1966)</f>
        <v>151660</v>
      </c>
      <c r="J64" s="13" cm="1">
        <f t="array" ref="J64">INDEX(GMWQ!$A$2:$NF$60,MATCH(1,(GMWQ!$NE$2:$NE$60=J$3)*(GMWQ!$NF$2:$NF$60=J$1),0),$B64-1966)</f>
        <v>11.28</v>
      </c>
      <c r="K64" s="13" cm="1">
        <f t="array" ref="K64">INDEX(GMWQ!$A$2:$NF$60,MATCH(1,(GMWQ!$NE$2:$NE$60=K$3)*(GMWQ!$NF$2:$NF$60=K$1),0),$B64-1966)</f>
        <v>1E-3</v>
      </c>
      <c r="L64" s="13" cm="1">
        <f t="array" ref="L64">INDEX(GMWQ!$A$2:$NF$60,MATCH(1,(GMWQ!$NE$2:$NE$60=L$3)*(GMWQ!$NF$2:$NF$60=L$1),0),$B64-1966)</f>
        <v>263050</v>
      </c>
      <c r="M64" s="13" cm="1">
        <f t="array" ref="M64">INDEX(GMWQ!$A$2:$NF$60,MATCH(1,(GMWQ!$NE$2:$NE$60=M$3)*(GMWQ!$NF$2:$NF$60=M$1),0),$B64-1966)</f>
        <v>54.01925</v>
      </c>
      <c r="N64" s="13" cm="1">
        <f t="array" ref="N64">INDEX(GMWQ!$A$2:$NF$60,MATCH(1,(GMWQ!$NE$2:$NE$60=N$3)*(GMWQ!$NF$2:$NF$60=N$1),0),$B64-1966)</f>
        <v>85.89331</v>
      </c>
      <c r="O64" s="13" cm="1">
        <f t="array" ref="O64">INDEX(GMWQ!$A$2:$NF$60,MATCH(1,(GMWQ!$NE$2:$NE$60=O$3)*(GMWQ!$NF$2:$NF$60=O$1),0),$B64-1966)</f>
        <v>1E-3</v>
      </c>
      <c r="P64" s="13" cm="1">
        <f t="array" ref="P64">INDEX(GMWQ!$A$2:$NF$60,MATCH(1,(GMWQ!$NE$2:$NE$60=P$3)*(GMWQ!$NF$2:$NF$60=P$1),0),$B64-1966)</f>
        <v>4.8337899999999996</v>
      </c>
      <c r="Q64" s="13" cm="1">
        <f t="array" ref="Q64">INDEX(GMWQ!$A$2:$NF$60,MATCH(1,(GMWQ!$NE$2:$NE$60=Q$3)*(GMWQ!$NF$2:$NF$60=Q$1),0),$B64-1966)</f>
        <v>1E-3</v>
      </c>
      <c r="R64" s="13" cm="1">
        <f t="array" ref="R64">INDEX(GMWQ!$A$2:$NF$60,MATCH(1,(GMWQ!$NE$2:$NE$60=R$3)*(GMWQ!$NF$2:$NF$60=R$1),0),$B64-1966)</f>
        <v>74056</v>
      </c>
      <c r="S64" s="13" cm="1">
        <f t="array" ref="S64">INDEX(GMWQ!$A$2:$NF$60,MATCH(1,(GMWQ!$NE$2:$NE$60=S$3)*(GMWQ!$NF$2:$NF$60=S$1),0),$B64-1966)</f>
        <v>607243.80000000005</v>
      </c>
      <c r="T64" s="13" cm="1">
        <f t="array" ref="T64">INDEX(GMWQ!$A$2:$NF$60,MATCH(1,(GMWQ!$NE$2:$NE$60=T$3)*(GMWQ!$NF$2:$NF$60=T$1),0),$B64-1966)</f>
        <v>34876.26</v>
      </c>
      <c r="U64" s="13" cm="1">
        <f t="array" ref="U64">INDEX(GMWQ!$A$2:$NF$60,MATCH(1,(GMWQ!$NE$2:$NE$60=U$3)*(GMWQ!$NF$2:$NF$60=U$1),0),$B64-1966)</f>
        <v>12.6531</v>
      </c>
      <c r="V64" s="13" cm="1">
        <f t="array" ref="V64">INDEX(GMWQ!$A$2:$NF$60,MATCH(1,(GMWQ!$NE$2:$NE$60=V$3)*(GMWQ!$NF$2:$NF$60=V$1),0),$B64-1966)</f>
        <v>1E-3</v>
      </c>
      <c r="W64" s="13" cm="1">
        <f t="array" ref="W64">INDEX(GMWQ!$A$2:$NF$60,MATCH(1,(GMWQ!$NE$2:$NE$60=W$3)*(GMWQ!$NF$2:$NF$60=W$1),0),$B64-1966)</f>
        <v>1E-3</v>
      </c>
    </row>
    <row r="65" spans="1:23" x14ac:dyDescent="0.35">
      <c r="B65" s="7">
        <f t="shared" si="2"/>
        <v>2031</v>
      </c>
      <c r="C65" s="14" cm="1">
        <f t="array" ref="C65">INDEX(GMWQ!$A$2:$NF$60,MATCH(1,(GMWQ!$NE$2:$NE$60=C$3)*(GMWQ!$NF$2:$NF$60=C$1),0),$B65-1966)</f>
        <v>8270</v>
      </c>
      <c r="D65" s="7" cm="1">
        <f t="array" ref="D65">INDEX(GMWQ!$A$2:$NF$60,MATCH(1,(GMWQ!$NE$2:$NE$60=D$3)*(GMWQ!$NF$2:$NF$60=D$1),0),$B65-1966)</f>
        <v>5394</v>
      </c>
      <c r="E65" s="7" cm="1">
        <f t="array" ref="E65">INDEX(GMWQ!$A$2:$NF$60,MATCH(1,(GMWQ!$NE$2:$NE$60=E$3)*(GMWQ!$NF$2:$NF$60=E$1),0),$B65-1966)</f>
        <v>78295</v>
      </c>
      <c r="F65" s="13" cm="1">
        <f t="array" ref="F65">INDEX(GMWQ!$A$2:$NF$60,MATCH(1,(GMWQ!$NE$2:$NE$60=F$3)*(GMWQ!$NF$2:$NF$60=F$1),0),$B65-1966)</f>
        <v>10.199999999999999</v>
      </c>
      <c r="G65" s="14" cm="1">
        <f t="array" ref="G65">INDEX(GMWQ!$A$2:$NF$60,MATCH(1,(GMWQ!$NE$2:$NE$60=G$3)*(GMWQ!$NF$2:$NF$60=G$1),0),$B65-1966)</f>
        <v>235970</v>
      </c>
      <c r="H65" s="14" cm="1">
        <f t="array" ref="H65">INDEX(GMWQ!$A$2:$NF$60,MATCH(1,(GMWQ!$NE$2:$NE$60=H$3)*(GMWQ!$NF$2:$NF$60=H$1),0),$B65-1966)</f>
        <v>6587</v>
      </c>
      <c r="I65" s="14" cm="1">
        <f t="array" ref="I65">INDEX(GMWQ!$A$2:$NF$60,MATCH(1,(GMWQ!$NE$2:$NE$60=I$3)*(GMWQ!$NF$2:$NF$60=I$1),0),$B65-1966)</f>
        <v>158214</v>
      </c>
      <c r="J65" s="13" cm="1">
        <f t="array" ref="J65">INDEX(GMWQ!$A$2:$NF$60,MATCH(1,(GMWQ!$NE$2:$NE$60=J$3)*(GMWQ!$NF$2:$NF$60=J$1),0),$B65-1966)</f>
        <v>11.28</v>
      </c>
      <c r="K65" s="13" cm="1">
        <f t="array" ref="K65">INDEX(GMWQ!$A$2:$NF$60,MATCH(1,(GMWQ!$NE$2:$NE$60=K$3)*(GMWQ!$NF$2:$NF$60=K$1),0),$B65-1966)</f>
        <v>1E-3</v>
      </c>
      <c r="L65" s="13" cm="1">
        <f t="array" ref="L65">INDEX(GMWQ!$A$2:$NF$60,MATCH(1,(GMWQ!$NE$2:$NE$60=L$3)*(GMWQ!$NF$2:$NF$60=L$1),0),$B65-1966)</f>
        <v>274219</v>
      </c>
      <c r="M65" s="13" cm="1">
        <f t="array" ref="M65">INDEX(GMWQ!$A$2:$NF$60,MATCH(1,(GMWQ!$NE$2:$NE$60=M$3)*(GMWQ!$NF$2:$NF$60=M$1),0),$B65-1966)</f>
        <v>53.929580000000001</v>
      </c>
      <c r="N65" s="13" cm="1">
        <f t="array" ref="N65">INDEX(GMWQ!$A$2:$NF$60,MATCH(1,(GMWQ!$NE$2:$NE$60=N$3)*(GMWQ!$NF$2:$NF$60=N$1),0),$B65-1966)</f>
        <v>87.559560000000005</v>
      </c>
      <c r="O65" s="13" cm="1">
        <f t="array" ref="O65">INDEX(GMWQ!$A$2:$NF$60,MATCH(1,(GMWQ!$NE$2:$NE$60=O$3)*(GMWQ!$NF$2:$NF$60=O$1),0),$B65-1966)</f>
        <v>1E-3</v>
      </c>
      <c r="P65" s="13" cm="1">
        <f t="array" ref="P65">INDEX(GMWQ!$A$2:$NF$60,MATCH(1,(GMWQ!$NE$2:$NE$60=P$3)*(GMWQ!$NF$2:$NF$60=P$1),0),$B65-1966)</f>
        <v>4.8327020000000003</v>
      </c>
      <c r="Q65" s="13" cm="1">
        <f t="array" ref="Q65">INDEX(GMWQ!$A$2:$NF$60,MATCH(1,(GMWQ!$NE$2:$NE$60=Q$3)*(GMWQ!$NF$2:$NF$60=Q$1),0),$B65-1966)</f>
        <v>1E-3</v>
      </c>
      <c r="R65" s="13" cm="1">
        <f t="array" ref="R65">INDEX(GMWQ!$A$2:$NF$60,MATCH(1,(GMWQ!$NE$2:$NE$60=R$3)*(GMWQ!$NF$2:$NF$60=R$1),0),$B65-1966)</f>
        <v>77756</v>
      </c>
      <c r="S65" s="13" cm="1">
        <f t="array" ref="S65">INDEX(GMWQ!$A$2:$NF$60,MATCH(1,(GMWQ!$NE$2:$NE$60=S$3)*(GMWQ!$NF$2:$NF$60=S$1),0),$B65-1966)</f>
        <v>634860.6</v>
      </c>
      <c r="T65" s="13" cm="1">
        <f t="array" ref="T65">INDEX(GMWQ!$A$2:$NF$60,MATCH(1,(GMWQ!$NE$2:$NE$60=T$3)*(GMWQ!$NF$2:$NF$60=T$1),0),$B65-1966)</f>
        <v>34903.01</v>
      </c>
      <c r="U65" s="13" cm="1">
        <f t="array" ref="U65">INDEX(GMWQ!$A$2:$NF$60,MATCH(1,(GMWQ!$NE$2:$NE$60=U$3)*(GMWQ!$NF$2:$NF$60=U$1),0),$B65-1966)</f>
        <v>13.256209999999999</v>
      </c>
      <c r="V65" s="13" cm="1">
        <f t="array" ref="V65">INDEX(GMWQ!$A$2:$NF$60,MATCH(1,(GMWQ!$NE$2:$NE$60=V$3)*(GMWQ!$NF$2:$NF$60=V$1),0),$B65-1966)</f>
        <v>1E-3</v>
      </c>
      <c r="W65" s="13" cm="1">
        <f t="array" ref="W65">INDEX(GMWQ!$A$2:$NF$60,MATCH(1,(GMWQ!$NE$2:$NE$60=W$3)*(GMWQ!$NF$2:$NF$60=W$1),0),$B65-1966)</f>
        <v>1E-3</v>
      </c>
    </row>
    <row r="66" spans="1:23" x14ac:dyDescent="0.35">
      <c r="B66" s="7">
        <f t="shared" si="2"/>
        <v>2032</v>
      </c>
      <c r="C66" s="14" cm="1">
        <f t="array" ref="C66">INDEX(GMWQ!$A$2:$NF$60,MATCH(1,(GMWQ!$NE$2:$NE$60=C$3)*(GMWQ!$NF$2:$NF$60=C$1),0),$B66-1966)</f>
        <v>8283</v>
      </c>
      <c r="D66" s="7" cm="1">
        <f t="array" ref="D66">INDEX(GMWQ!$A$2:$NF$60,MATCH(1,(GMWQ!$NE$2:$NE$60=D$3)*(GMWQ!$NF$2:$NF$60=D$1),0),$B66-1966)</f>
        <v>5967</v>
      </c>
      <c r="E66" s="7" cm="1">
        <f t="array" ref="E66">INDEX(GMWQ!$A$2:$NF$60,MATCH(1,(GMWQ!$NE$2:$NE$60=E$3)*(GMWQ!$NF$2:$NF$60=E$1),0),$B66-1966)</f>
        <v>79796</v>
      </c>
      <c r="F66" s="13" cm="1">
        <f t="array" ref="F66">INDEX(GMWQ!$A$2:$NF$60,MATCH(1,(GMWQ!$NE$2:$NE$60=F$3)*(GMWQ!$NF$2:$NF$60=F$1),0),$B66-1966)</f>
        <v>9.6999999999999993</v>
      </c>
      <c r="G66" s="14" cm="1">
        <f t="array" ref="G66">INDEX(GMWQ!$A$2:$NF$60,MATCH(1,(GMWQ!$NE$2:$NE$60=G$3)*(GMWQ!$NF$2:$NF$60=G$1),0),$B66-1966)</f>
        <v>246373</v>
      </c>
      <c r="H66" s="14" cm="1">
        <f t="array" ref="H66">INDEX(GMWQ!$A$2:$NF$60,MATCH(1,(GMWQ!$NE$2:$NE$60=H$3)*(GMWQ!$NF$2:$NF$60=H$1),0),$B66-1966)</f>
        <v>7170</v>
      </c>
      <c r="I66" s="14" cm="1">
        <f t="array" ref="I66">INDEX(GMWQ!$A$2:$NF$60,MATCH(1,(GMWQ!$NE$2:$NE$60=I$3)*(GMWQ!$NF$2:$NF$60=I$1),0),$B66-1966)</f>
        <v>165158</v>
      </c>
      <c r="J66" s="13" cm="1">
        <f t="array" ref="J66">INDEX(GMWQ!$A$2:$NF$60,MATCH(1,(GMWQ!$NE$2:$NE$60=J$3)*(GMWQ!$NF$2:$NF$60=J$1),0),$B66-1966)</f>
        <v>10.34</v>
      </c>
      <c r="K66" s="13" cm="1">
        <f t="array" ref="K66">INDEX(GMWQ!$A$2:$NF$60,MATCH(1,(GMWQ!$NE$2:$NE$60=K$3)*(GMWQ!$NF$2:$NF$60=K$1),0),$B66-1966)</f>
        <v>1E-3</v>
      </c>
      <c r="L66" s="13" cm="1">
        <f t="array" ref="L66">INDEX(GMWQ!$A$2:$NF$60,MATCH(1,(GMWQ!$NE$2:$NE$60=L$3)*(GMWQ!$NF$2:$NF$60=L$1),0),$B66-1966)</f>
        <v>284919</v>
      </c>
      <c r="M66" s="13" cm="1">
        <f t="array" ref="M66">INDEX(GMWQ!$A$2:$NF$60,MATCH(1,(GMWQ!$NE$2:$NE$60=M$3)*(GMWQ!$NF$2:$NF$60=M$1),0),$B66-1966)</f>
        <v>54.870199999999997</v>
      </c>
      <c r="N66" s="13" cm="1">
        <f t="array" ref="N66">INDEX(GMWQ!$A$2:$NF$60,MATCH(1,(GMWQ!$NE$2:$NE$60=N$3)*(GMWQ!$NF$2:$NF$60=N$1),0),$B66-1966)</f>
        <v>89.26482</v>
      </c>
      <c r="O66" s="13" cm="1">
        <f t="array" ref="O66">INDEX(GMWQ!$A$2:$NF$60,MATCH(1,(GMWQ!$NE$2:$NE$60=O$3)*(GMWQ!$NF$2:$NF$60=O$1),0),$B66-1966)</f>
        <v>1E-3</v>
      </c>
      <c r="P66" s="13" cm="1">
        <f t="array" ref="P66">INDEX(GMWQ!$A$2:$NF$60,MATCH(1,(GMWQ!$NE$2:$NE$60=P$3)*(GMWQ!$NF$2:$NF$60=P$1),0),$B66-1966)</f>
        <v>4.030977</v>
      </c>
      <c r="Q66" s="13" cm="1">
        <f t="array" ref="Q66">INDEX(GMWQ!$A$2:$NF$60,MATCH(1,(GMWQ!$NE$2:$NE$60=Q$3)*(GMWQ!$NF$2:$NF$60=Q$1),0),$B66-1966)</f>
        <v>1E-3</v>
      </c>
      <c r="R66" s="13" cm="1">
        <f t="array" ref="R66">INDEX(GMWQ!$A$2:$NF$60,MATCH(1,(GMWQ!$NE$2:$NE$60=R$3)*(GMWQ!$NF$2:$NF$60=R$1),0),$B66-1966)</f>
        <v>81215</v>
      </c>
      <c r="S66" s="13" cm="1">
        <f t="array" ref="S66">INDEX(GMWQ!$A$2:$NF$60,MATCH(1,(GMWQ!$NE$2:$NE$60=S$3)*(GMWQ!$NF$2:$NF$60=S$1),0),$B66-1966)</f>
        <v>662477.5</v>
      </c>
      <c r="T66" s="13" cm="1">
        <f t="array" ref="T66">INDEX(GMWQ!$A$2:$NF$60,MATCH(1,(GMWQ!$NE$2:$NE$60=T$3)*(GMWQ!$NF$2:$NF$60=T$1),0),$B66-1966)</f>
        <v>34929.769999999997</v>
      </c>
      <c r="U66" s="13" cm="1">
        <f t="array" ref="U66">INDEX(GMWQ!$A$2:$NF$60,MATCH(1,(GMWQ!$NE$2:$NE$60=U$3)*(GMWQ!$NF$2:$NF$60=U$1),0),$B66-1966)</f>
        <v>12.694929999999999</v>
      </c>
      <c r="V66" s="13" cm="1">
        <f t="array" ref="V66">INDEX(GMWQ!$A$2:$NF$60,MATCH(1,(GMWQ!$NE$2:$NE$60=V$3)*(GMWQ!$NF$2:$NF$60=V$1),0),$B66-1966)</f>
        <v>1E-3</v>
      </c>
      <c r="W66" s="13" cm="1">
        <f t="array" ref="W66">INDEX(GMWQ!$A$2:$NF$60,MATCH(1,(GMWQ!$NE$2:$NE$60=W$3)*(GMWQ!$NF$2:$NF$60=W$1),0),$B66-1966)</f>
        <v>1E-3</v>
      </c>
    </row>
    <row r="67" spans="1:23" x14ac:dyDescent="0.35">
      <c r="A67" s="7">
        <v>1988</v>
      </c>
      <c r="B67" s="7">
        <f t="shared" si="2"/>
        <v>2033</v>
      </c>
      <c r="C67" s="14" cm="1">
        <f t="array" ref="C67">INDEX(GMWQ!$A$2:$NF$60,MATCH(1,(GMWQ!$NE$2:$NE$60=C$3)*(GMWQ!$NF$2:$NF$60=C$1),0),$B67-1966)</f>
        <v>8330.5</v>
      </c>
      <c r="D67" s="7" cm="1">
        <f t="array" ref="D67">INDEX(GMWQ!$A$2:$NF$60,MATCH(1,(GMWQ!$NE$2:$NE$60=D$3)*(GMWQ!$NF$2:$NF$60=D$1),0),$B67-1966)</f>
        <v>5380</v>
      </c>
      <c r="E67" s="7" cm="1">
        <f t="array" ref="E67">INDEX(GMWQ!$A$2:$NF$60,MATCH(1,(GMWQ!$NE$2:$NE$60=E$3)*(GMWQ!$NF$2:$NF$60=E$1),0),$B67-1966)</f>
        <v>82285</v>
      </c>
      <c r="F67" s="13" cm="1">
        <f t="array" ref="F67">INDEX(GMWQ!$A$2:$NF$60,MATCH(1,(GMWQ!$NE$2:$NE$60=F$3)*(GMWQ!$NF$2:$NF$60=F$1),0),$B67-1966)</f>
        <v>9.1999999999999993</v>
      </c>
      <c r="G67" s="14" cm="1">
        <f t="array" ref="G67">INDEX(GMWQ!$A$2:$NF$60,MATCH(1,(GMWQ!$NE$2:$NE$60=G$3)*(GMWQ!$NF$2:$NF$60=G$1),0),$B67-1966)</f>
        <v>255791</v>
      </c>
      <c r="H67" s="14" cm="1">
        <f t="array" ref="H67">INDEX(GMWQ!$A$2:$NF$60,MATCH(1,(GMWQ!$NE$2:$NE$60=H$3)*(GMWQ!$NF$2:$NF$60=H$1),0),$B67-1966)</f>
        <v>6637</v>
      </c>
      <c r="I67" s="14" cm="1">
        <f t="array" ref="I67">INDEX(GMWQ!$A$2:$NF$60,MATCH(1,(GMWQ!$NE$2:$NE$60=I$3)*(GMWQ!$NF$2:$NF$60=I$1),0),$B67-1966)</f>
        <v>172898</v>
      </c>
      <c r="J67" s="13" cm="1">
        <f t="array" ref="J67">INDEX(GMWQ!$A$2:$NF$60,MATCH(1,(GMWQ!$NE$2:$NE$60=J$3)*(GMWQ!$NF$2:$NF$60=J$1),0),$B67-1966)</f>
        <v>10.26</v>
      </c>
      <c r="K67" s="13" cm="1">
        <f t="array" ref="K67">INDEX(GMWQ!$A$2:$NF$60,MATCH(1,(GMWQ!$NE$2:$NE$60=K$3)*(GMWQ!$NF$2:$NF$60=K$1),0),$B67-1966)</f>
        <v>1E-3</v>
      </c>
      <c r="L67" s="13" cm="1">
        <f t="array" ref="L67">INDEX(GMWQ!$A$2:$NF$60,MATCH(1,(GMWQ!$NE$2:$NE$60=L$3)*(GMWQ!$NF$2:$NF$60=L$1),0),$B67-1966)</f>
        <v>294618</v>
      </c>
      <c r="M67" s="13" cm="1">
        <f t="array" ref="M67">INDEX(GMWQ!$A$2:$NF$60,MATCH(1,(GMWQ!$NE$2:$NE$60=M$3)*(GMWQ!$NF$2:$NF$60=M$1),0),$B67-1966)</f>
        <v>55.261740000000003</v>
      </c>
      <c r="N67" s="13" cm="1">
        <f t="array" ref="N67">INDEX(GMWQ!$A$2:$NF$60,MATCH(1,(GMWQ!$NE$2:$NE$60=N$3)*(GMWQ!$NF$2:$NF$60=N$1),0),$B67-1966)</f>
        <v>89.511449999999996</v>
      </c>
      <c r="O67" s="13" cm="1">
        <f t="array" ref="O67">INDEX(GMWQ!$A$2:$NF$60,MATCH(1,(GMWQ!$NE$2:$NE$60=O$3)*(GMWQ!$NF$2:$NF$60=O$1),0),$B67-1966)</f>
        <v>1E-3</v>
      </c>
      <c r="P67" s="13" cm="1">
        <f t="array" ref="P67">INDEX(GMWQ!$A$2:$NF$60,MATCH(1,(GMWQ!$NE$2:$NE$60=P$3)*(GMWQ!$NF$2:$NF$60=P$1),0),$B67-1966)</f>
        <v>3.18092</v>
      </c>
      <c r="Q67" s="13" cm="1">
        <f t="array" ref="Q67">INDEX(GMWQ!$A$2:$NF$60,MATCH(1,(GMWQ!$NE$2:$NE$60=Q$3)*(GMWQ!$NF$2:$NF$60=Q$1),0),$B67-1966)</f>
        <v>1E-3</v>
      </c>
      <c r="R67" s="13" cm="1">
        <f t="array" ref="R67">INDEX(GMWQ!$A$2:$NF$60,MATCH(1,(GMWQ!$NE$2:$NE$60=R$3)*(GMWQ!$NF$2:$NF$60=R$1),0),$B67-1966)</f>
        <v>82893</v>
      </c>
      <c r="S67" s="13" cm="1">
        <f t="array" ref="S67">INDEX(GMWQ!$A$2:$NF$60,MATCH(1,(GMWQ!$NE$2:$NE$60=S$3)*(GMWQ!$NF$2:$NF$60=S$1),0),$B67-1966)</f>
        <v>713302.1</v>
      </c>
      <c r="T67" s="13" cm="1">
        <f t="array" ref="T67">INDEX(GMWQ!$A$2:$NF$60,MATCH(1,(GMWQ!$NE$2:$NE$60=T$3)*(GMWQ!$NF$2:$NF$60=T$1),0),$B67-1966)</f>
        <v>34956.53</v>
      </c>
      <c r="U67" s="13" cm="1">
        <f t="array" ref="U67">INDEX(GMWQ!$A$2:$NF$60,MATCH(1,(GMWQ!$NE$2:$NE$60=U$3)*(GMWQ!$NF$2:$NF$60=U$1),0),$B67-1966)</f>
        <v>12.412559999999999</v>
      </c>
      <c r="V67" s="13" cm="1">
        <f t="array" ref="V67">INDEX(GMWQ!$A$2:$NF$60,MATCH(1,(GMWQ!$NE$2:$NE$60=V$3)*(GMWQ!$NF$2:$NF$60=V$1),0),$B67-1966)</f>
        <v>1E-3</v>
      </c>
      <c r="W67" s="13" cm="1">
        <f t="array" ref="W67">INDEX(GMWQ!$A$2:$NF$60,MATCH(1,(GMWQ!$NE$2:$NE$60=W$3)*(GMWQ!$NF$2:$NF$60=W$1),0),$B67-1966)</f>
        <v>1E-3</v>
      </c>
    </row>
    <row r="68" spans="1:23" x14ac:dyDescent="0.35">
      <c r="B68" s="7">
        <f t="shared" si="2"/>
        <v>2034</v>
      </c>
      <c r="C68" s="14" cm="1">
        <f t="array" ref="C68">INDEX(GMWQ!$A$2:$NF$60,MATCH(1,(GMWQ!$NE$2:$NE$60=C$3)*(GMWQ!$NF$2:$NF$60=C$1),0),$B68-1966)</f>
        <v>8378</v>
      </c>
      <c r="D68" s="7" cm="1">
        <f t="array" ref="D68">INDEX(GMWQ!$A$2:$NF$60,MATCH(1,(GMWQ!$NE$2:$NE$60=D$3)*(GMWQ!$NF$2:$NF$60=D$1),0),$B68-1966)</f>
        <v>5508</v>
      </c>
      <c r="E68" s="7" cm="1">
        <f t="array" ref="E68">INDEX(GMWQ!$A$2:$NF$60,MATCH(1,(GMWQ!$NE$2:$NE$60=E$3)*(GMWQ!$NF$2:$NF$60=E$1),0),$B68-1966)</f>
        <v>84810</v>
      </c>
      <c r="F68" s="13" cm="1">
        <f t="array" ref="F68">INDEX(GMWQ!$A$2:$NF$60,MATCH(1,(GMWQ!$NE$2:$NE$60=F$3)*(GMWQ!$NF$2:$NF$60=F$1),0),$B68-1966)</f>
        <v>8.6999999999999993</v>
      </c>
      <c r="G68" s="14" cm="1">
        <f t="array" ref="G68">INDEX(GMWQ!$A$2:$NF$60,MATCH(1,(GMWQ!$NE$2:$NE$60=G$3)*(GMWQ!$NF$2:$NF$60=G$1),0),$B68-1966)</f>
        <v>269794</v>
      </c>
      <c r="H68" s="14" cm="1">
        <f t="array" ref="H68">INDEX(GMWQ!$A$2:$NF$60,MATCH(1,(GMWQ!$NE$2:$NE$60=H$3)*(GMWQ!$NF$2:$NF$60=H$1),0),$B68-1966)</f>
        <v>6806</v>
      </c>
      <c r="I68" s="14" cm="1">
        <f t="array" ref="I68">INDEX(GMWQ!$A$2:$NF$60,MATCH(1,(GMWQ!$NE$2:$NE$60=I$3)*(GMWQ!$NF$2:$NF$60=I$1),0),$B68-1966)</f>
        <v>182137</v>
      </c>
      <c r="J68" s="13" cm="1">
        <f t="array" ref="J68">INDEX(GMWQ!$A$2:$NF$60,MATCH(1,(GMWQ!$NE$2:$NE$60=J$3)*(GMWQ!$NF$2:$NF$60=J$1),0),$B68-1966)</f>
        <v>9.7799999999999994</v>
      </c>
      <c r="K68" s="13" cm="1">
        <f t="array" ref="K68">INDEX(GMWQ!$A$2:$NF$60,MATCH(1,(GMWQ!$NE$2:$NE$60=K$3)*(GMWQ!$NF$2:$NF$60=K$1),0),$B68-1966)</f>
        <v>1E-3</v>
      </c>
      <c r="L68" s="13" cm="1">
        <f t="array" ref="L68">INDEX(GMWQ!$A$2:$NF$60,MATCH(1,(GMWQ!$NE$2:$NE$60=L$3)*(GMWQ!$NF$2:$NF$60=L$1),0),$B68-1966)</f>
        <v>309309</v>
      </c>
      <c r="M68" s="13" cm="1">
        <f t="array" ref="M68">INDEX(GMWQ!$A$2:$NF$60,MATCH(1,(GMWQ!$NE$2:$NE$60=M$3)*(GMWQ!$NF$2:$NF$60=M$1),0),$B68-1966)</f>
        <v>56.5961</v>
      </c>
      <c r="N68" s="13" cm="1">
        <f t="array" ref="N68">INDEX(GMWQ!$A$2:$NF$60,MATCH(1,(GMWQ!$NE$2:$NE$60=N$3)*(GMWQ!$NF$2:$NF$60=N$1),0),$B68-1966)</f>
        <v>91.177040000000005</v>
      </c>
      <c r="O68" s="13" cm="1">
        <f t="array" ref="O68">INDEX(GMWQ!$A$2:$NF$60,MATCH(1,(GMWQ!$NE$2:$NE$60=O$3)*(GMWQ!$NF$2:$NF$60=O$1),0),$B68-1966)</f>
        <v>1E-3</v>
      </c>
      <c r="P68" s="13" cm="1">
        <f t="array" ref="P68">INDEX(GMWQ!$A$2:$NF$60,MATCH(1,(GMWQ!$NE$2:$NE$60=P$3)*(GMWQ!$NF$2:$NF$60=P$1),0),$B68-1966)</f>
        <v>2.9543699999999999</v>
      </c>
      <c r="Q68" s="13" cm="1">
        <f t="array" ref="Q68">INDEX(GMWQ!$A$2:$NF$60,MATCH(1,(GMWQ!$NE$2:$NE$60=Q$3)*(GMWQ!$NF$2:$NF$60=Q$1),0),$B68-1966)</f>
        <v>1E-3</v>
      </c>
      <c r="R68" s="13" cm="1">
        <f t="array" ref="R68">INDEX(GMWQ!$A$2:$NF$60,MATCH(1,(GMWQ!$NE$2:$NE$60=R$3)*(GMWQ!$NF$2:$NF$60=R$1),0),$B68-1966)</f>
        <v>87657</v>
      </c>
      <c r="S68" s="13" cm="1">
        <f t="array" ref="S68">INDEX(GMWQ!$A$2:$NF$60,MATCH(1,(GMWQ!$NE$2:$NE$60=S$3)*(GMWQ!$NF$2:$NF$60=S$1),0),$B68-1966)</f>
        <v>764126.7</v>
      </c>
      <c r="T68" s="13" cm="1">
        <f t="array" ref="T68">INDEX(GMWQ!$A$2:$NF$60,MATCH(1,(GMWQ!$NE$2:$NE$60=T$3)*(GMWQ!$NF$2:$NF$60=T$1),0),$B68-1966)</f>
        <v>34983.279999999999</v>
      </c>
      <c r="U68" s="13" cm="1">
        <f t="array" ref="U68">INDEX(GMWQ!$A$2:$NF$60,MATCH(1,(GMWQ!$NE$2:$NE$60=U$3)*(GMWQ!$NF$2:$NF$60=U$1),0),$B68-1966)</f>
        <v>11.78782</v>
      </c>
      <c r="V68" s="13" cm="1">
        <f t="array" ref="V68">INDEX(GMWQ!$A$2:$NF$60,MATCH(1,(GMWQ!$NE$2:$NE$60=V$3)*(GMWQ!$NF$2:$NF$60=V$1),0),$B68-1966)</f>
        <v>1E-3</v>
      </c>
      <c r="W68" s="13" cm="1">
        <f t="array" ref="W68">INDEX(GMWQ!$A$2:$NF$60,MATCH(1,(GMWQ!$NE$2:$NE$60=W$3)*(GMWQ!$NF$2:$NF$60=W$1),0),$B68-1966)</f>
        <v>1E-3</v>
      </c>
    </row>
    <row r="69" spans="1:23" x14ac:dyDescent="0.35">
      <c r="B69" s="7">
        <f t="shared" si="2"/>
        <v>2035</v>
      </c>
      <c r="C69" s="14" cm="1">
        <f t="array" ref="C69">INDEX(GMWQ!$A$2:$NF$60,MATCH(1,(GMWQ!$NE$2:$NE$60=C$3)*(GMWQ!$NF$2:$NF$60=C$1),0),$B69-1966)</f>
        <v>8471</v>
      </c>
      <c r="D69" s="7" cm="1">
        <f t="array" ref="D69">INDEX(GMWQ!$A$2:$NF$60,MATCH(1,(GMWQ!$NE$2:$NE$60=D$3)*(GMWQ!$NF$2:$NF$60=D$1),0),$B69-1966)</f>
        <v>6312</v>
      </c>
      <c r="E69" s="7" cm="1">
        <f t="array" ref="E69">INDEX(GMWQ!$A$2:$NF$60,MATCH(1,(GMWQ!$NE$2:$NE$60=E$3)*(GMWQ!$NF$2:$NF$60=E$1),0),$B69-1966)</f>
        <v>86563</v>
      </c>
      <c r="F69" s="13" cm="1">
        <f t="array" ref="F69">INDEX(GMWQ!$A$2:$NF$60,MATCH(1,(GMWQ!$NE$2:$NE$60=F$3)*(GMWQ!$NF$2:$NF$60=F$1),0),$B69-1966)</f>
        <v>8.4</v>
      </c>
      <c r="G69" s="14" cm="1">
        <f t="array" ref="G69">INDEX(GMWQ!$A$2:$NF$60,MATCH(1,(GMWQ!$NE$2:$NE$60=G$3)*(GMWQ!$NF$2:$NF$60=G$1),0),$B69-1966)</f>
        <v>285703</v>
      </c>
      <c r="H69" s="14" cm="1">
        <f t="array" ref="H69">INDEX(GMWQ!$A$2:$NF$60,MATCH(1,(GMWQ!$NE$2:$NE$60=H$3)*(GMWQ!$NF$2:$NF$60=H$1),0),$B69-1966)</f>
        <v>7710</v>
      </c>
      <c r="I69" s="14" cm="1">
        <f t="array" ref="I69">INDEX(GMWQ!$A$2:$NF$60,MATCH(1,(GMWQ!$NE$2:$NE$60=I$3)*(GMWQ!$NF$2:$NF$60=I$1),0),$B69-1966)</f>
        <v>192178</v>
      </c>
      <c r="J69" s="13" cm="1">
        <f t="array" ref="J69">INDEX(GMWQ!$A$2:$NF$60,MATCH(1,(GMWQ!$NE$2:$NE$60=J$3)*(GMWQ!$NF$2:$NF$60=J$1),0),$B69-1966)</f>
        <v>11.54</v>
      </c>
      <c r="K69" s="13" cm="1">
        <f t="array" ref="K69">INDEX(GMWQ!$A$2:$NF$60,MATCH(1,(GMWQ!$NE$2:$NE$60=K$3)*(GMWQ!$NF$2:$NF$60=K$1),0),$B69-1966)</f>
        <v>1E-3</v>
      </c>
      <c r="L69" s="13" cm="1">
        <f t="array" ref="L69">INDEX(GMWQ!$A$2:$NF$60,MATCH(1,(GMWQ!$NE$2:$NE$60=L$3)*(GMWQ!$NF$2:$NF$60=L$1),0),$B69-1966)</f>
        <v>325668</v>
      </c>
      <c r="M69" s="13" cm="1">
        <f t="array" ref="M69">INDEX(GMWQ!$A$2:$NF$60,MATCH(1,(GMWQ!$NE$2:$NE$60=M$3)*(GMWQ!$NF$2:$NF$60=M$1),0),$B69-1966)</f>
        <v>57.824159999999999</v>
      </c>
      <c r="N69" s="13" cm="1">
        <f t="array" ref="N69">INDEX(GMWQ!$A$2:$NF$60,MATCH(1,(GMWQ!$NE$2:$NE$60=N$3)*(GMWQ!$NF$2:$NF$60=N$1),0),$B69-1966)</f>
        <v>94.055199999999999</v>
      </c>
      <c r="O69" s="13" cm="1">
        <f t="array" ref="O69">INDEX(GMWQ!$A$2:$NF$60,MATCH(1,(GMWQ!$NE$2:$NE$60=O$3)*(GMWQ!$NF$2:$NF$60=O$1),0),$B69-1966)</f>
        <v>1E-3</v>
      </c>
      <c r="P69" s="13" cm="1">
        <f t="array" ref="P69">INDEX(GMWQ!$A$2:$NF$60,MATCH(1,(GMWQ!$NE$2:$NE$60=P$3)*(GMWQ!$NF$2:$NF$60=P$1),0),$B69-1966)</f>
        <v>3.9423249999999999</v>
      </c>
      <c r="Q69" s="13" cm="1">
        <f t="array" ref="Q69">INDEX(GMWQ!$A$2:$NF$60,MATCH(1,(GMWQ!$NE$2:$NE$60=Q$3)*(GMWQ!$NF$2:$NF$60=Q$1),0),$B69-1966)</f>
        <v>1E-3</v>
      </c>
      <c r="R69" s="13" cm="1">
        <f t="array" ref="R69">INDEX(GMWQ!$A$2:$NF$60,MATCH(1,(GMWQ!$NE$2:$NE$60=R$3)*(GMWQ!$NF$2:$NF$60=R$1),0),$B69-1966)</f>
        <v>93525</v>
      </c>
      <c r="S69" s="13" cm="1">
        <f t="array" ref="S69">INDEX(GMWQ!$A$2:$NF$60,MATCH(1,(GMWQ!$NE$2:$NE$60=S$3)*(GMWQ!$NF$2:$NF$60=S$1),0),$B69-1966)</f>
        <v>814951.3</v>
      </c>
      <c r="T69" s="13" cm="1">
        <f t="array" ref="T69">INDEX(GMWQ!$A$2:$NF$60,MATCH(1,(GMWQ!$NE$2:$NE$60=T$3)*(GMWQ!$NF$2:$NF$60=T$1),0),$B69-1966)</f>
        <v>35007.24</v>
      </c>
      <c r="U69" s="13" cm="1">
        <f t="array" ref="U69">INDEX(GMWQ!$A$2:$NF$60,MATCH(1,(GMWQ!$NE$2:$NE$60=U$3)*(GMWQ!$NF$2:$NF$60=U$1),0),$B69-1966)</f>
        <v>14.658580000000001</v>
      </c>
      <c r="V69" s="13" cm="1">
        <f t="array" ref="V69">INDEX(GMWQ!$A$2:$NF$60,MATCH(1,(GMWQ!$NE$2:$NE$60=V$3)*(GMWQ!$NF$2:$NF$60=V$1),0),$B69-1966)</f>
        <v>1E-3</v>
      </c>
      <c r="W69" s="13" cm="1">
        <f t="array" ref="W69">INDEX(GMWQ!$A$2:$NF$60,MATCH(1,(GMWQ!$NE$2:$NE$60=W$3)*(GMWQ!$NF$2:$NF$60=W$1),0),$B69-1966)</f>
        <v>1E-3</v>
      </c>
    </row>
    <row r="70" spans="1:23" x14ac:dyDescent="0.35">
      <c r="B70" s="7">
        <f t="shared" si="2"/>
        <v>2036</v>
      </c>
      <c r="C70" s="14" cm="1">
        <f t="array" ref="C70">INDEX(GMWQ!$A$2:$NF$60,MATCH(1,(GMWQ!$NE$2:$NE$60=C$3)*(GMWQ!$NF$2:$NF$60=C$1),0),$B70-1966)</f>
        <v>8564</v>
      </c>
      <c r="D70" s="7" cm="1">
        <f t="array" ref="D70">INDEX(GMWQ!$A$2:$NF$60,MATCH(1,(GMWQ!$NE$2:$NE$60=D$3)*(GMWQ!$NF$2:$NF$60=D$1),0),$B70-1966)</f>
        <v>7269</v>
      </c>
      <c r="E70" s="7" cm="1">
        <f t="array" ref="E70">INDEX(GMWQ!$A$2:$NF$60,MATCH(1,(GMWQ!$NE$2:$NE$60=E$3)*(GMWQ!$NF$2:$NF$60=E$1),0),$B70-1966)</f>
        <v>88240</v>
      </c>
      <c r="F70" s="13" cm="1">
        <f t="array" ref="F70">INDEX(GMWQ!$A$2:$NF$60,MATCH(1,(GMWQ!$NE$2:$NE$60=F$3)*(GMWQ!$NF$2:$NF$60=F$1),0),$B70-1966)</f>
        <v>8</v>
      </c>
      <c r="G70" s="14" cm="1">
        <f t="array" ref="G70">INDEX(GMWQ!$A$2:$NF$60,MATCH(1,(GMWQ!$NE$2:$NE$60=G$3)*(GMWQ!$NF$2:$NF$60=G$1),0),$B70-1966)</f>
        <v>297630</v>
      </c>
      <c r="H70" s="14" cm="1">
        <f t="array" ref="H70">INDEX(GMWQ!$A$2:$NF$60,MATCH(1,(GMWQ!$NE$2:$NE$60=H$3)*(GMWQ!$NF$2:$NF$60=H$1),0),$B70-1966)</f>
        <v>8784</v>
      </c>
      <c r="I70" s="14" cm="1">
        <f t="array" ref="I70">INDEX(GMWQ!$A$2:$NF$60,MATCH(1,(GMWQ!$NE$2:$NE$60=I$3)*(GMWQ!$NF$2:$NF$60=I$1),0),$B70-1966)</f>
        <v>207268</v>
      </c>
      <c r="J70" s="13" cm="1">
        <f t="array" ref="J70">INDEX(GMWQ!$A$2:$NF$60,MATCH(1,(GMWQ!$NE$2:$NE$60=J$3)*(GMWQ!$NF$2:$NF$60=J$1),0),$B70-1966)</f>
        <v>12.75</v>
      </c>
      <c r="K70" s="13" cm="1">
        <f t="array" ref="K70">INDEX(GMWQ!$A$2:$NF$60,MATCH(1,(GMWQ!$NE$2:$NE$60=K$3)*(GMWQ!$NF$2:$NF$60=K$1),0),$B70-1966)</f>
        <v>1E-3</v>
      </c>
      <c r="L70" s="13" cm="1">
        <f t="array" ref="L70">INDEX(GMWQ!$A$2:$NF$60,MATCH(1,(GMWQ!$NE$2:$NE$60=L$3)*(GMWQ!$NF$2:$NF$60=L$1),0),$B70-1966)</f>
        <v>337587</v>
      </c>
      <c r="M70" s="13" cm="1">
        <f t="array" ref="M70">INDEX(GMWQ!$A$2:$NF$60,MATCH(1,(GMWQ!$NE$2:$NE$60=M$3)*(GMWQ!$NF$2:$NF$60=M$1),0),$B70-1966)</f>
        <v>58.217100000000002</v>
      </c>
      <c r="N70" s="13" cm="1">
        <f t="array" ref="N70">INDEX(GMWQ!$A$2:$NF$60,MATCH(1,(GMWQ!$NE$2:$NE$60=N$3)*(GMWQ!$NF$2:$NF$60=N$1),0),$B70-1966)</f>
        <v>95.644549999999995</v>
      </c>
      <c r="O70" s="13" cm="1">
        <f t="array" ref="O70">INDEX(GMWQ!$A$2:$NF$60,MATCH(1,(GMWQ!$NE$2:$NE$60=O$3)*(GMWQ!$NF$2:$NF$60=O$1),0),$B70-1966)</f>
        <v>1E-3</v>
      </c>
      <c r="P70" s="13" cm="1">
        <f t="array" ref="P70">INDEX(GMWQ!$A$2:$NF$60,MATCH(1,(GMWQ!$NE$2:$NE$60=P$3)*(GMWQ!$NF$2:$NF$60=P$1),0),$B70-1966)</f>
        <v>3.0246439999999999</v>
      </c>
      <c r="Q70" s="13" cm="1">
        <f t="array" ref="Q70">INDEX(GMWQ!$A$2:$NF$60,MATCH(1,(GMWQ!$NE$2:$NE$60=Q$3)*(GMWQ!$NF$2:$NF$60=Q$1),0),$B70-1966)</f>
        <v>1E-3</v>
      </c>
      <c r="R70" s="13" cm="1">
        <f t="array" ref="R70">INDEX(GMWQ!$A$2:$NF$60,MATCH(1,(GMWQ!$NE$2:$NE$60=R$3)*(GMWQ!$NF$2:$NF$60=R$1),0),$B70-1966)</f>
        <v>90362</v>
      </c>
      <c r="S70" s="13" cm="1">
        <f t="array" ref="S70">INDEX(GMWQ!$A$2:$NF$60,MATCH(1,(GMWQ!$NE$2:$NE$60=S$3)*(GMWQ!$NF$2:$NF$60=S$1),0),$B70-1966)</f>
        <v>865775.9</v>
      </c>
      <c r="T70" s="13" cm="1">
        <f t="array" ref="T70">INDEX(GMWQ!$A$2:$NF$60,MATCH(1,(GMWQ!$NE$2:$NE$60=T$3)*(GMWQ!$NF$2:$NF$60=T$1),0),$B70-1966)</f>
        <v>35031.199999999997</v>
      </c>
      <c r="U70" s="13" cm="1">
        <f t="array" ref="U70">INDEX(GMWQ!$A$2:$NF$60,MATCH(1,(GMWQ!$NE$2:$NE$60=U$3)*(GMWQ!$NF$2:$NF$60=U$1),0),$B70-1966)</f>
        <v>15.689590000000001</v>
      </c>
      <c r="V70" s="13" cm="1">
        <f t="array" ref="V70">INDEX(GMWQ!$A$2:$NF$60,MATCH(1,(GMWQ!$NE$2:$NE$60=V$3)*(GMWQ!$NF$2:$NF$60=V$1),0),$B70-1966)</f>
        <v>1E-3</v>
      </c>
      <c r="W70" s="13" cm="1">
        <f t="array" ref="W70">INDEX(GMWQ!$A$2:$NF$60,MATCH(1,(GMWQ!$NE$2:$NE$60=W$3)*(GMWQ!$NF$2:$NF$60=W$1),0),$B70-1966)</f>
        <v>1E-3</v>
      </c>
    </row>
    <row r="71" spans="1:23" x14ac:dyDescent="0.35">
      <c r="A71" s="7">
        <v>1989</v>
      </c>
      <c r="B71" s="7">
        <f t="shared" si="2"/>
        <v>2037</v>
      </c>
      <c r="C71" s="14" cm="1">
        <f t="array" ref="C71">INDEX(GMWQ!$A$2:$NF$60,MATCH(1,(GMWQ!$NE$2:$NE$60=C$3)*(GMWQ!$NF$2:$NF$60=C$1),0),$B71-1966)</f>
        <v>8698</v>
      </c>
      <c r="D71" s="7" cm="1">
        <f t="array" ref="D71">INDEX(GMWQ!$A$2:$NF$60,MATCH(1,(GMWQ!$NE$2:$NE$60=D$3)*(GMWQ!$NF$2:$NF$60=D$1),0),$B71-1966)</f>
        <v>8124</v>
      </c>
      <c r="E71" s="7" cm="1">
        <f t="array" ref="E71">INDEX(GMWQ!$A$2:$NF$60,MATCH(1,(GMWQ!$NE$2:$NE$60=E$3)*(GMWQ!$NF$2:$NF$60=E$1),0),$B71-1966)</f>
        <v>90548</v>
      </c>
      <c r="F71" s="13" cm="1">
        <f t="array" ref="F71">INDEX(GMWQ!$A$2:$NF$60,MATCH(1,(GMWQ!$NE$2:$NE$60=F$3)*(GMWQ!$NF$2:$NF$60=F$1),0),$B71-1966)</f>
        <v>7.6</v>
      </c>
      <c r="G71" s="14" cm="1">
        <f t="array" ref="G71">INDEX(GMWQ!$A$2:$NF$60,MATCH(1,(GMWQ!$NE$2:$NE$60=G$3)*(GMWQ!$NF$2:$NF$60=G$1),0),$B71-1966)</f>
        <v>307440</v>
      </c>
      <c r="H71" s="14" cm="1">
        <f t="array" ref="H71">INDEX(GMWQ!$A$2:$NF$60,MATCH(1,(GMWQ!$NE$2:$NE$60=H$3)*(GMWQ!$NF$2:$NF$60=H$1),0),$B71-1966)</f>
        <v>9692</v>
      </c>
      <c r="I71" s="14" cm="1">
        <f t="array" ref="I71">INDEX(GMWQ!$A$2:$NF$60,MATCH(1,(GMWQ!$NE$2:$NE$60=I$3)*(GMWQ!$NF$2:$NF$60=I$1),0),$B71-1966)</f>
        <v>214900</v>
      </c>
      <c r="J71" s="13" cm="1">
        <f t="array" ref="J71">INDEX(GMWQ!$A$2:$NF$60,MATCH(1,(GMWQ!$NE$2:$NE$60=J$3)*(GMWQ!$NF$2:$NF$60=J$1),0),$B71-1966)</f>
        <v>13.46</v>
      </c>
      <c r="K71" s="13" cm="1">
        <f t="array" ref="K71">INDEX(GMWQ!$A$2:$NF$60,MATCH(1,(GMWQ!$NE$2:$NE$60=K$3)*(GMWQ!$NF$2:$NF$60=K$1),0),$B71-1966)</f>
        <v>1E-3</v>
      </c>
      <c r="L71" s="13" cm="1">
        <f t="array" ref="L71">INDEX(GMWQ!$A$2:$NF$60,MATCH(1,(GMWQ!$NE$2:$NE$60=L$3)*(GMWQ!$NF$2:$NF$60=L$1),0),$B71-1966)</f>
        <v>348294</v>
      </c>
      <c r="M71" s="13" cm="1">
        <f t="array" ref="M71">INDEX(GMWQ!$A$2:$NF$60,MATCH(1,(GMWQ!$NE$2:$NE$60=M$3)*(GMWQ!$NF$2:$NF$60=M$1),0),$B71-1966)</f>
        <v>58.586829999999999</v>
      </c>
      <c r="N71" s="13" cm="1">
        <f t="array" ref="N71">INDEX(GMWQ!$A$2:$NF$60,MATCH(1,(GMWQ!$NE$2:$NE$60=N$3)*(GMWQ!$NF$2:$NF$60=N$1),0),$B71-1966)</f>
        <v>96.162800000000004</v>
      </c>
      <c r="O71" s="13" cm="1">
        <f t="array" ref="O71">INDEX(GMWQ!$A$2:$NF$60,MATCH(1,(GMWQ!$NE$2:$NE$60=O$3)*(GMWQ!$NF$2:$NF$60=O$1),0),$B71-1966)</f>
        <v>1E-3</v>
      </c>
      <c r="P71" s="13" cm="1">
        <f t="array" ref="P71">INDEX(GMWQ!$A$2:$NF$60,MATCH(1,(GMWQ!$NE$2:$NE$60=P$3)*(GMWQ!$NF$2:$NF$60=P$1),0),$B71-1966)</f>
        <v>3.5407709999999999</v>
      </c>
      <c r="Q71" s="13" cm="1">
        <f t="array" ref="Q71">INDEX(GMWQ!$A$2:$NF$60,MATCH(1,(GMWQ!$NE$2:$NE$60=Q$3)*(GMWQ!$NF$2:$NF$60=Q$1),0),$B71-1966)</f>
        <v>1E-3</v>
      </c>
      <c r="R71" s="13" cm="1">
        <f t="array" ref="R71">INDEX(GMWQ!$A$2:$NF$60,MATCH(1,(GMWQ!$NE$2:$NE$60=R$3)*(GMWQ!$NF$2:$NF$60=R$1),0),$B71-1966)</f>
        <v>92540</v>
      </c>
      <c r="S71" s="13" cm="1">
        <f t="array" ref="S71">INDEX(GMWQ!$A$2:$NF$60,MATCH(1,(GMWQ!$NE$2:$NE$60=S$3)*(GMWQ!$NF$2:$NF$60=S$1),0),$B71-1966)</f>
        <v>913980.9</v>
      </c>
      <c r="T71" s="13" cm="1">
        <f t="array" ref="T71">INDEX(GMWQ!$A$2:$NF$60,MATCH(1,(GMWQ!$NE$2:$NE$60=T$3)*(GMWQ!$NF$2:$NF$60=T$1),0),$B71-1966)</f>
        <v>35055.160000000003</v>
      </c>
      <c r="U71" s="13" cm="1">
        <f t="array" ref="U71">INDEX(GMWQ!$A$2:$NF$60,MATCH(1,(GMWQ!$NE$2:$NE$60=U$3)*(GMWQ!$NF$2:$NF$60=U$1),0),$B71-1966)</f>
        <v>16.22101</v>
      </c>
      <c r="V71" s="13" cm="1">
        <f t="array" ref="V71">INDEX(GMWQ!$A$2:$NF$60,MATCH(1,(GMWQ!$NE$2:$NE$60=V$3)*(GMWQ!$NF$2:$NF$60=V$1),0),$B71-1966)</f>
        <v>1E-3</v>
      </c>
      <c r="W71" s="13" cm="1">
        <f t="array" ref="W71">INDEX(GMWQ!$A$2:$NF$60,MATCH(1,(GMWQ!$NE$2:$NE$60=W$3)*(GMWQ!$NF$2:$NF$60=W$1),0),$B71-1966)</f>
        <v>1E-3</v>
      </c>
    </row>
    <row r="72" spans="1:23" x14ac:dyDescent="0.35">
      <c r="B72" s="7">
        <f t="shared" si="2"/>
        <v>2038</v>
      </c>
      <c r="C72" s="14" cm="1">
        <f t="array" ref="C72">INDEX(GMWQ!$A$2:$NF$60,MATCH(1,(GMWQ!$NE$2:$NE$60=C$3)*(GMWQ!$NF$2:$NF$60=C$1),0),$B72-1966)</f>
        <v>8832</v>
      </c>
      <c r="D72" s="7" cm="1">
        <f t="array" ref="D72">INDEX(GMWQ!$A$2:$NF$60,MATCH(1,(GMWQ!$NE$2:$NE$60=D$3)*(GMWQ!$NF$2:$NF$60=D$1),0),$B72-1966)</f>
        <v>9068</v>
      </c>
      <c r="E72" s="7" cm="1">
        <f t="array" ref="E72">INDEX(GMWQ!$A$2:$NF$60,MATCH(1,(GMWQ!$NE$2:$NE$60=E$3)*(GMWQ!$NF$2:$NF$60=E$1),0),$B72-1966)</f>
        <v>93363</v>
      </c>
      <c r="F72" s="13" cm="1">
        <f t="array" ref="F72">INDEX(GMWQ!$A$2:$NF$60,MATCH(1,(GMWQ!$NE$2:$NE$60=F$3)*(GMWQ!$NF$2:$NF$60=F$1),0),$B72-1966)</f>
        <v>7.2</v>
      </c>
      <c r="G72" s="14" cm="1">
        <f t="array" ref="G72">INDEX(GMWQ!$A$2:$NF$60,MATCH(1,(GMWQ!$NE$2:$NE$60=G$3)*(GMWQ!$NF$2:$NF$60=G$1),0),$B72-1966)</f>
        <v>318905</v>
      </c>
      <c r="H72" s="14" cm="1">
        <f t="array" ref="H72">INDEX(GMWQ!$A$2:$NF$60,MATCH(1,(GMWQ!$NE$2:$NE$60=H$3)*(GMWQ!$NF$2:$NF$60=H$1),0),$B72-1966)</f>
        <v>10649</v>
      </c>
      <c r="I72" s="14" cm="1">
        <f t="array" ref="I72">INDEX(GMWQ!$A$2:$NF$60,MATCH(1,(GMWQ!$NE$2:$NE$60=I$3)*(GMWQ!$NF$2:$NF$60=I$1),0),$B72-1966)</f>
        <v>239325</v>
      </c>
      <c r="J72" s="13" cm="1">
        <f t="array" ref="J72">INDEX(GMWQ!$A$2:$NF$60,MATCH(1,(GMWQ!$NE$2:$NE$60=J$3)*(GMWQ!$NF$2:$NF$60=J$1),0),$B72-1966)</f>
        <v>13.43</v>
      </c>
      <c r="K72" s="13" cm="1">
        <f t="array" ref="K72">INDEX(GMWQ!$A$2:$NF$60,MATCH(1,(GMWQ!$NE$2:$NE$60=K$3)*(GMWQ!$NF$2:$NF$60=K$1),0),$B72-1966)</f>
        <v>1E-3</v>
      </c>
      <c r="L72" s="13" cm="1">
        <f t="array" ref="L72">INDEX(GMWQ!$A$2:$NF$60,MATCH(1,(GMWQ!$NE$2:$NE$60=L$3)*(GMWQ!$NF$2:$NF$60=L$1),0),$B72-1966)</f>
        <v>360489</v>
      </c>
      <c r="M72" s="13" cm="1">
        <f t="array" ref="M72">INDEX(GMWQ!$A$2:$NF$60,MATCH(1,(GMWQ!$NE$2:$NE$60=M$3)*(GMWQ!$NF$2:$NF$60=M$1),0),$B72-1966)</f>
        <v>59.58023</v>
      </c>
      <c r="N72" s="13" cm="1">
        <f t="array" ref="N72">INDEX(GMWQ!$A$2:$NF$60,MATCH(1,(GMWQ!$NE$2:$NE$60=N$3)*(GMWQ!$NF$2:$NF$60=N$1),0),$B72-1966)</f>
        <v>96.528869999999998</v>
      </c>
      <c r="O72" s="13" cm="1">
        <f t="array" ref="O72">INDEX(GMWQ!$A$2:$NF$60,MATCH(1,(GMWQ!$NE$2:$NE$60=O$3)*(GMWQ!$NF$2:$NF$60=O$1),0),$B72-1966)</f>
        <v>1E-3</v>
      </c>
      <c r="P72" s="13" cm="1">
        <f t="array" ref="P72">INDEX(GMWQ!$A$2:$NF$60,MATCH(1,(GMWQ!$NE$2:$NE$60=P$3)*(GMWQ!$NF$2:$NF$60=P$1),0),$B72-1966)</f>
        <v>4.235595</v>
      </c>
      <c r="Q72" s="13" cm="1">
        <f t="array" ref="Q72">INDEX(GMWQ!$A$2:$NF$60,MATCH(1,(GMWQ!$NE$2:$NE$60=Q$3)*(GMWQ!$NF$2:$NF$60=Q$1),0),$B72-1966)</f>
        <v>1E-3</v>
      </c>
      <c r="R72" s="13" cm="1">
        <f t="array" ref="R72">INDEX(GMWQ!$A$2:$NF$60,MATCH(1,(GMWQ!$NE$2:$NE$60=R$3)*(GMWQ!$NF$2:$NF$60=R$1),0),$B72-1966)</f>
        <v>79580</v>
      </c>
      <c r="S72" s="13" cm="1">
        <f t="array" ref="S72">INDEX(GMWQ!$A$2:$NF$60,MATCH(1,(GMWQ!$NE$2:$NE$60=S$3)*(GMWQ!$NF$2:$NF$60=S$1),0),$B72-1966)</f>
        <v>962185.9</v>
      </c>
      <c r="T72" s="13" cm="1">
        <f t="array" ref="T72">INDEX(GMWQ!$A$2:$NF$60,MATCH(1,(GMWQ!$NE$2:$NE$60=T$3)*(GMWQ!$NF$2:$NF$60=T$1),0),$B72-1966)</f>
        <v>35079.120000000003</v>
      </c>
      <c r="U72" s="13" cm="1">
        <f t="array" ref="U72">INDEX(GMWQ!$A$2:$NF$60,MATCH(1,(GMWQ!$NE$2:$NE$60=U$3)*(GMWQ!$NF$2:$NF$60=U$1),0),$B72-1966)</f>
        <v>16.586729999999999</v>
      </c>
      <c r="V72" s="13" cm="1">
        <f t="array" ref="V72">INDEX(GMWQ!$A$2:$NF$60,MATCH(1,(GMWQ!$NE$2:$NE$60=V$3)*(GMWQ!$NF$2:$NF$60=V$1),0),$B72-1966)</f>
        <v>1E-3</v>
      </c>
      <c r="W72" s="13" cm="1">
        <f t="array" ref="W72">INDEX(GMWQ!$A$2:$NF$60,MATCH(1,(GMWQ!$NE$2:$NE$60=W$3)*(GMWQ!$NF$2:$NF$60=W$1),0),$B72-1966)</f>
        <v>1E-3</v>
      </c>
    </row>
    <row r="73" spans="1:23" x14ac:dyDescent="0.35">
      <c r="B73" s="7">
        <f t="shared" si="2"/>
        <v>2039</v>
      </c>
      <c r="C73" s="14" cm="1">
        <f t="array" ref="C73">INDEX(GMWQ!$A$2:$NF$60,MATCH(1,(GMWQ!$NE$2:$NE$60=C$3)*(GMWQ!$NF$2:$NF$60=C$1),0),$B73-1966)</f>
        <v>8978.5</v>
      </c>
      <c r="D73" s="7" cm="1">
        <f t="array" ref="D73">INDEX(GMWQ!$A$2:$NF$60,MATCH(1,(GMWQ!$NE$2:$NE$60=D$3)*(GMWQ!$NF$2:$NF$60=D$1),0),$B73-1966)</f>
        <v>9245</v>
      </c>
      <c r="E73" s="7" cm="1">
        <f t="array" ref="E73">INDEX(GMWQ!$A$2:$NF$60,MATCH(1,(GMWQ!$NE$2:$NE$60=E$3)*(GMWQ!$NF$2:$NF$60=E$1),0),$B73-1966)</f>
        <v>97490</v>
      </c>
      <c r="F73" s="13" cm="1">
        <f t="array" ref="F73">INDEX(GMWQ!$A$2:$NF$60,MATCH(1,(GMWQ!$NE$2:$NE$60=F$3)*(GMWQ!$NF$2:$NF$60=F$1),0),$B73-1966)</f>
        <v>7.1</v>
      </c>
      <c r="G73" s="14" cm="1">
        <f t="array" ref="G73">INDEX(GMWQ!$A$2:$NF$60,MATCH(1,(GMWQ!$NE$2:$NE$60=G$3)*(GMWQ!$NF$2:$NF$60=G$1),0),$B73-1966)</f>
        <v>331089</v>
      </c>
      <c r="H73" s="14" cm="1">
        <f t="array" ref="H73">INDEX(GMWQ!$A$2:$NF$60,MATCH(1,(GMWQ!$NE$2:$NE$60=H$3)*(GMWQ!$NF$2:$NF$60=H$1),0),$B73-1966)</f>
        <v>10881</v>
      </c>
      <c r="I73" s="14" cm="1">
        <f t="array" ref="I73">INDEX(GMWQ!$A$2:$NF$60,MATCH(1,(GMWQ!$NE$2:$NE$60=I$3)*(GMWQ!$NF$2:$NF$60=I$1),0),$B73-1966)</f>
        <v>247567</v>
      </c>
      <c r="J73" s="13" cm="1">
        <f t="array" ref="J73">INDEX(GMWQ!$A$2:$NF$60,MATCH(1,(GMWQ!$NE$2:$NE$60=J$3)*(GMWQ!$NF$2:$NF$60=J$1),0),$B73-1966)</f>
        <v>13.48</v>
      </c>
      <c r="K73" s="13" cm="1">
        <f t="array" ref="K73">INDEX(GMWQ!$A$2:$NF$60,MATCH(1,(GMWQ!$NE$2:$NE$60=K$3)*(GMWQ!$NF$2:$NF$60=K$1),0),$B73-1966)</f>
        <v>1E-3</v>
      </c>
      <c r="L73" s="13" cm="1">
        <f t="array" ref="L73">INDEX(GMWQ!$A$2:$NF$60,MATCH(1,(GMWQ!$NE$2:$NE$60=L$3)*(GMWQ!$NF$2:$NF$60=L$1),0),$B73-1966)</f>
        <v>373104</v>
      </c>
      <c r="M73" s="13" cm="1">
        <f t="array" ref="M73">INDEX(GMWQ!$A$2:$NF$60,MATCH(1,(GMWQ!$NE$2:$NE$60=M$3)*(GMWQ!$NF$2:$NF$60=M$1),0),$B73-1966)</f>
        <v>60.034759999999999</v>
      </c>
      <c r="N73" s="13" cm="1">
        <f t="array" ref="N73">INDEX(GMWQ!$A$2:$NF$60,MATCH(1,(GMWQ!$NE$2:$NE$60=N$3)*(GMWQ!$NF$2:$NF$60=N$1),0),$B73-1966)</f>
        <v>95.677509999999998</v>
      </c>
      <c r="O73" s="13" cm="1">
        <f t="array" ref="O73">INDEX(GMWQ!$A$2:$NF$60,MATCH(1,(GMWQ!$NE$2:$NE$60=O$3)*(GMWQ!$NF$2:$NF$60=O$1),0),$B73-1966)</f>
        <v>1E-3</v>
      </c>
      <c r="P73" s="13" cm="1">
        <f t="array" ref="P73">INDEX(GMWQ!$A$2:$NF$60,MATCH(1,(GMWQ!$NE$2:$NE$60=P$3)*(GMWQ!$NF$2:$NF$60=P$1),0),$B73-1966)</f>
        <v>4.815601</v>
      </c>
      <c r="Q73" s="13" cm="1">
        <f t="array" ref="Q73">INDEX(GMWQ!$A$2:$NF$60,MATCH(1,(GMWQ!$NE$2:$NE$60=Q$3)*(GMWQ!$NF$2:$NF$60=Q$1),0),$B73-1966)</f>
        <v>1E-3</v>
      </c>
      <c r="R73" s="13" cm="1">
        <f t="array" ref="R73">INDEX(GMWQ!$A$2:$NF$60,MATCH(1,(GMWQ!$NE$2:$NE$60=R$3)*(GMWQ!$NF$2:$NF$60=R$1),0),$B73-1966)</f>
        <v>83522</v>
      </c>
      <c r="S73" s="13" cm="1">
        <f t="array" ref="S73">INDEX(GMWQ!$A$2:$NF$60,MATCH(1,(GMWQ!$NE$2:$NE$60=S$3)*(GMWQ!$NF$2:$NF$60=S$1),0),$B73-1966)</f>
        <v>1010391</v>
      </c>
      <c r="T73" s="13" cm="1">
        <f t="array" ref="T73">INDEX(GMWQ!$A$2:$NF$60,MATCH(1,(GMWQ!$NE$2:$NE$60=T$3)*(GMWQ!$NF$2:$NF$60=T$1),0),$B73-1966)</f>
        <v>35096.11</v>
      </c>
      <c r="U73" s="13" cm="1">
        <f t="array" ref="U73">INDEX(GMWQ!$A$2:$NF$60,MATCH(1,(GMWQ!$NE$2:$NE$60=U$3)*(GMWQ!$NF$2:$NF$60=U$1),0),$B73-1966)</f>
        <v>16.95215</v>
      </c>
      <c r="V73" s="13" cm="1">
        <f t="array" ref="V73">INDEX(GMWQ!$A$2:$NF$60,MATCH(1,(GMWQ!$NE$2:$NE$60=V$3)*(GMWQ!$NF$2:$NF$60=V$1),0),$B73-1966)</f>
        <v>1E-3</v>
      </c>
      <c r="W73" s="13" cm="1">
        <f t="array" ref="W73">INDEX(GMWQ!$A$2:$NF$60,MATCH(1,(GMWQ!$NE$2:$NE$60=W$3)*(GMWQ!$NF$2:$NF$60=W$1),0),$B73-1966)</f>
        <v>1E-3</v>
      </c>
    </row>
    <row r="74" spans="1:23" x14ac:dyDescent="0.35">
      <c r="B74" s="7">
        <f t="shared" si="2"/>
        <v>2040</v>
      </c>
      <c r="C74" s="14" cm="1">
        <f t="array" ref="C74">INDEX(GMWQ!$A$2:$NF$60,MATCH(1,(GMWQ!$NE$2:$NE$60=C$3)*(GMWQ!$NF$2:$NF$60=C$1),0),$B74-1966)</f>
        <v>9125</v>
      </c>
      <c r="D74" s="7" cm="1">
        <f t="array" ref="D74">INDEX(GMWQ!$A$2:$NF$60,MATCH(1,(GMWQ!$NE$2:$NE$60=D$3)*(GMWQ!$NF$2:$NF$60=D$1),0),$B74-1966)</f>
        <v>9778</v>
      </c>
      <c r="E74" s="7" cm="1">
        <f t="array" ref="E74">INDEX(GMWQ!$A$2:$NF$60,MATCH(1,(GMWQ!$NE$2:$NE$60=E$3)*(GMWQ!$NF$2:$NF$60=E$1),0),$B74-1966)</f>
        <v>98361</v>
      </c>
      <c r="F74" s="13" cm="1">
        <f t="array" ref="F74">INDEX(GMWQ!$A$2:$NF$60,MATCH(1,(GMWQ!$NE$2:$NE$60=F$3)*(GMWQ!$NF$2:$NF$60=F$1),0),$B74-1966)</f>
        <v>7</v>
      </c>
      <c r="G74" s="14" cm="1">
        <f t="array" ref="G74">INDEX(GMWQ!$A$2:$NF$60,MATCH(1,(GMWQ!$NE$2:$NE$60=G$3)*(GMWQ!$NF$2:$NF$60=G$1),0),$B74-1966)</f>
        <v>342452</v>
      </c>
      <c r="H74" s="14" cm="1">
        <f t="array" ref="H74">INDEX(GMWQ!$A$2:$NF$60,MATCH(1,(GMWQ!$NE$2:$NE$60=H$3)*(GMWQ!$NF$2:$NF$60=H$1),0),$B74-1966)</f>
        <v>11595</v>
      </c>
      <c r="I74" s="14" cm="1">
        <f t="array" ref="I74">INDEX(GMWQ!$A$2:$NF$60,MATCH(1,(GMWQ!$NE$2:$NE$60=I$3)*(GMWQ!$NF$2:$NF$60=I$1),0),$B74-1966)</f>
        <v>256572</v>
      </c>
      <c r="J74" s="13" cm="1">
        <f t="array" ref="J74">INDEX(GMWQ!$A$2:$NF$60,MATCH(1,(GMWQ!$NE$2:$NE$60=J$3)*(GMWQ!$NF$2:$NF$60=J$1),0),$B74-1966)</f>
        <v>14.44</v>
      </c>
      <c r="K74" s="13" cm="1">
        <f t="array" ref="K74">INDEX(GMWQ!$A$2:$NF$60,MATCH(1,(GMWQ!$NE$2:$NE$60=K$3)*(GMWQ!$NF$2:$NF$60=K$1),0),$B74-1966)</f>
        <v>1E-3</v>
      </c>
      <c r="L74" s="13" cm="1">
        <f t="array" ref="L74">INDEX(GMWQ!$A$2:$NF$60,MATCH(1,(GMWQ!$NE$2:$NE$60=L$3)*(GMWQ!$NF$2:$NF$60=L$1),0),$B74-1966)</f>
        <v>384317</v>
      </c>
      <c r="M74" s="13" cm="1">
        <f t="array" ref="M74">INDEX(GMWQ!$A$2:$NF$60,MATCH(1,(GMWQ!$NE$2:$NE$60=M$3)*(GMWQ!$NF$2:$NF$60=M$1),0),$B74-1966)</f>
        <v>60.284640000000003</v>
      </c>
      <c r="N74" s="13" cm="1">
        <f t="array" ref="N74">INDEX(GMWQ!$A$2:$NF$60,MATCH(1,(GMWQ!$NE$2:$NE$60=N$3)*(GMWQ!$NF$2:$NF$60=N$1),0),$B74-1966)</f>
        <v>97.680229999999995</v>
      </c>
      <c r="O74" s="13" cm="1">
        <f t="array" ref="O74">INDEX(GMWQ!$A$2:$NF$60,MATCH(1,(GMWQ!$NE$2:$NE$60=O$3)*(GMWQ!$NF$2:$NF$60=O$1),0),$B74-1966)</f>
        <v>1E-3</v>
      </c>
      <c r="P74" s="13" cm="1">
        <f t="array" ref="P74">INDEX(GMWQ!$A$2:$NF$60,MATCH(1,(GMWQ!$NE$2:$NE$60=P$3)*(GMWQ!$NF$2:$NF$60=P$1),0),$B74-1966)</f>
        <v>7.8775360000000001</v>
      </c>
      <c r="Q74" s="13" cm="1">
        <f t="array" ref="Q74">INDEX(GMWQ!$A$2:$NF$60,MATCH(1,(GMWQ!$NE$2:$NE$60=Q$3)*(GMWQ!$NF$2:$NF$60=Q$1),0),$B74-1966)</f>
        <v>1E-3</v>
      </c>
      <c r="R74" s="13" cm="1">
        <f t="array" ref="R74">INDEX(GMWQ!$A$2:$NF$60,MATCH(1,(GMWQ!$NE$2:$NE$60=R$3)*(GMWQ!$NF$2:$NF$60=R$1),0),$B74-1966)</f>
        <v>85880</v>
      </c>
      <c r="S74" s="13" cm="1">
        <f t="array" ref="S74">INDEX(GMWQ!$A$2:$NF$60,MATCH(1,(GMWQ!$NE$2:$NE$60=S$3)*(GMWQ!$NF$2:$NF$60=S$1),0),$B74-1966)</f>
        <v>1058596</v>
      </c>
      <c r="T74" s="13" cm="1">
        <f t="array" ref="T74">INDEX(GMWQ!$A$2:$NF$60,MATCH(1,(GMWQ!$NE$2:$NE$60=T$3)*(GMWQ!$NF$2:$NF$60=T$1),0),$B74-1966)</f>
        <v>35113.1</v>
      </c>
      <c r="U74" s="13" cm="1">
        <f t="array" ref="U74">INDEX(GMWQ!$A$2:$NF$60,MATCH(1,(GMWQ!$NE$2:$NE$60=U$3)*(GMWQ!$NF$2:$NF$60=U$1),0),$B74-1966)</f>
        <v>18.035319999999999</v>
      </c>
      <c r="V74" s="13" cm="1">
        <f t="array" ref="V74">INDEX(GMWQ!$A$2:$NF$60,MATCH(1,(GMWQ!$NE$2:$NE$60=V$3)*(GMWQ!$NF$2:$NF$60=V$1),0),$B74-1966)</f>
        <v>1E-3</v>
      </c>
      <c r="W74" s="13" cm="1">
        <f t="array" ref="W74">INDEX(GMWQ!$A$2:$NF$60,MATCH(1,(GMWQ!$NE$2:$NE$60=W$3)*(GMWQ!$NF$2:$NF$60=W$1),0),$B74-1966)</f>
        <v>1E-3</v>
      </c>
    </row>
    <row r="75" spans="1:23" x14ac:dyDescent="0.35">
      <c r="A75" s="7">
        <v>1990</v>
      </c>
      <c r="B75" s="7">
        <f t="shared" si="2"/>
        <v>2041</v>
      </c>
      <c r="C75" s="14" cm="1">
        <f t="array" ref="C75">INDEX(GMWQ!$A$2:$NF$60,MATCH(1,(GMWQ!$NE$2:$NE$60=C$3)*(GMWQ!$NF$2:$NF$60=C$1),0),$B75-1966)</f>
        <v>9201.5</v>
      </c>
      <c r="D75" s="7" cm="1">
        <f t="array" ref="D75">INDEX(GMWQ!$A$2:$NF$60,MATCH(1,(GMWQ!$NE$2:$NE$60=D$3)*(GMWQ!$NF$2:$NF$60=D$1),0),$B75-1966)</f>
        <v>10584</v>
      </c>
      <c r="E75" s="7" cm="1">
        <f t="array" ref="E75">INDEX(GMWQ!$A$2:$NF$60,MATCH(1,(GMWQ!$NE$2:$NE$60=E$3)*(GMWQ!$NF$2:$NF$60=E$1),0),$B75-1966)</f>
        <v>102928</v>
      </c>
      <c r="F75" s="13" cm="1">
        <f t="array" ref="F75">INDEX(GMWQ!$A$2:$NF$60,MATCH(1,(GMWQ!$NE$2:$NE$60=F$3)*(GMWQ!$NF$2:$NF$60=F$1),0),$B75-1966)</f>
        <v>6.9</v>
      </c>
      <c r="G75" s="14" cm="1">
        <f t="array" ref="G75">INDEX(GMWQ!$A$2:$NF$60,MATCH(1,(GMWQ!$NE$2:$NE$60=G$3)*(GMWQ!$NF$2:$NF$60=G$1),0),$B75-1966)</f>
        <v>351756</v>
      </c>
      <c r="H75" s="14" cm="1">
        <f t="array" ref="H75">INDEX(GMWQ!$A$2:$NF$60,MATCH(1,(GMWQ!$NE$2:$NE$60=H$3)*(GMWQ!$NF$2:$NF$60=H$1),0),$B75-1966)</f>
        <v>12502</v>
      </c>
      <c r="I75" s="14" cm="1">
        <f t="array" ref="I75">INDEX(GMWQ!$A$2:$NF$60,MATCH(1,(GMWQ!$NE$2:$NE$60=I$3)*(GMWQ!$NF$2:$NF$60=I$1),0),$B75-1966)</f>
        <v>265313</v>
      </c>
      <c r="J75" s="13" cm="1">
        <f t="array" ref="J75">INDEX(GMWQ!$A$2:$NF$60,MATCH(1,(GMWQ!$NE$2:$NE$60=J$3)*(GMWQ!$NF$2:$NF$60=J$1),0),$B75-1966)</f>
        <v>15.24</v>
      </c>
      <c r="K75" s="13" cm="1">
        <f t="array" ref="K75">INDEX(GMWQ!$A$2:$NF$60,MATCH(1,(GMWQ!$NE$2:$NE$60=K$3)*(GMWQ!$NF$2:$NF$60=K$1),0),$B75-1966)</f>
        <v>1E-3</v>
      </c>
      <c r="L75" s="13" cm="1">
        <f t="array" ref="L75">INDEX(GMWQ!$A$2:$NF$60,MATCH(1,(GMWQ!$NE$2:$NE$60=L$3)*(GMWQ!$NF$2:$NF$60=L$1),0),$B75-1966)</f>
        <v>395179</v>
      </c>
      <c r="M75" s="13" cm="1">
        <f t="array" ref="M75">INDEX(GMWQ!$A$2:$NF$60,MATCH(1,(GMWQ!$NE$2:$NE$60=M$3)*(GMWQ!$NF$2:$NF$60=M$1),0),$B75-1966)</f>
        <v>60.589460000000003</v>
      </c>
      <c r="N75" s="13" cm="1">
        <f t="array" ref="N75">INDEX(GMWQ!$A$2:$NF$60,MATCH(1,(GMWQ!$NE$2:$NE$60=N$3)*(GMWQ!$NF$2:$NF$60=N$1),0),$B75-1966)</f>
        <v>95.984319999999997</v>
      </c>
      <c r="O75" s="13" cm="1">
        <f t="array" ref="O75">INDEX(GMWQ!$A$2:$NF$60,MATCH(1,(GMWQ!$NE$2:$NE$60=O$3)*(GMWQ!$NF$2:$NF$60=O$1),0),$B75-1966)</f>
        <v>1E-3</v>
      </c>
      <c r="P75" s="13" cm="1">
        <f t="array" ref="P75">INDEX(GMWQ!$A$2:$NF$60,MATCH(1,(GMWQ!$NE$2:$NE$60=P$3)*(GMWQ!$NF$2:$NF$60=P$1),0),$B75-1966)</f>
        <v>10.46707</v>
      </c>
      <c r="Q75" s="13" cm="1">
        <f t="array" ref="Q75">INDEX(GMWQ!$A$2:$NF$60,MATCH(1,(GMWQ!$NE$2:$NE$60=Q$3)*(GMWQ!$NF$2:$NF$60=Q$1),0),$B75-1966)</f>
        <v>1E-3</v>
      </c>
      <c r="R75" s="13" cm="1">
        <f t="array" ref="R75">INDEX(GMWQ!$A$2:$NF$60,MATCH(1,(GMWQ!$NE$2:$NE$60=R$3)*(GMWQ!$NF$2:$NF$60=R$1),0),$B75-1966)</f>
        <v>86443</v>
      </c>
      <c r="S75" s="13" cm="1">
        <f t="array" ref="S75">INDEX(GMWQ!$A$2:$NF$60,MATCH(1,(GMWQ!$NE$2:$NE$60=S$3)*(GMWQ!$NF$2:$NF$60=S$1),0),$B75-1966)</f>
        <v>1060352</v>
      </c>
      <c r="T75" s="13" cm="1">
        <f t="array" ref="T75">INDEX(GMWQ!$A$2:$NF$60,MATCH(1,(GMWQ!$NE$2:$NE$60=T$3)*(GMWQ!$NF$2:$NF$60=T$1),0),$B75-1966)</f>
        <v>35130.089999999997</v>
      </c>
      <c r="U75" s="13" cm="1">
        <f t="array" ref="U75">INDEX(GMWQ!$A$2:$NF$60,MATCH(1,(GMWQ!$NE$2:$NE$60=U$3)*(GMWQ!$NF$2:$NF$60=U$1),0),$B75-1966)</f>
        <v>18.071210000000001</v>
      </c>
      <c r="V75" s="13" cm="1">
        <f t="array" ref="V75">INDEX(GMWQ!$A$2:$NF$60,MATCH(1,(GMWQ!$NE$2:$NE$60=V$3)*(GMWQ!$NF$2:$NF$60=V$1),0),$B75-1966)</f>
        <v>1E-3</v>
      </c>
      <c r="W75" s="13" cm="1">
        <f t="array" ref="W75">INDEX(GMWQ!$A$2:$NF$60,MATCH(1,(GMWQ!$NE$2:$NE$60=W$3)*(GMWQ!$NF$2:$NF$60=W$1),0),$B75-1966)</f>
        <v>1E-3</v>
      </c>
    </row>
    <row r="76" spans="1:23" x14ac:dyDescent="0.35">
      <c r="B76" s="7">
        <f t="shared" si="2"/>
        <v>2042</v>
      </c>
      <c r="C76" s="14" cm="1">
        <f t="array" ref="C76">INDEX(GMWQ!$A$2:$NF$60,MATCH(1,(GMWQ!$NE$2:$NE$60=C$3)*(GMWQ!$NF$2:$NF$60=C$1),0),$B76-1966)</f>
        <v>9278</v>
      </c>
      <c r="D76" s="7" cm="1">
        <f t="array" ref="D76">INDEX(GMWQ!$A$2:$NF$60,MATCH(1,(GMWQ!$NE$2:$NE$60=D$3)*(GMWQ!$NF$2:$NF$60=D$1),0),$B76-1966)</f>
        <v>11491</v>
      </c>
      <c r="E76" s="7" cm="1">
        <f t="array" ref="E76">INDEX(GMWQ!$A$2:$NF$60,MATCH(1,(GMWQ!$NE$2:$NE$60=E$3)*(GMWQ!$NF$2:$NF$60=E$1),0),$B76-1966)</f>
        <v>103890</v>
      </c>
      <c r="F76" s="13" cm="1">
        <f t="array" ref="F76">INDEX(GMWQ!$A$2:$NF$60,MATCH(1,(GMWQ!$NE$2:$NE$60=F$3)*(GMWQ!$NF$2:$NF$60=F$1),0),$B76-1966)</f>
        <v>6.9</v>
      </c>
      <c r="G76" s="14" cm="1">
        <f t="array" ref="G76">INDEX(GMWQ!$A$2:$NF$60,MATCH(1,(GMWQ!$NE$2:$NE$60=G$3)*(GMWQ!$NF$2:$NF$60=G$1),0),$B76-1966)</f>
        <v>366288</v>
      </c>
      <c r="H76" s="14" cm="1">
        <f t="array" ref="H76">INDEX(GMWQ!$A$2:$NF$60,MATCH(1,(GMWQ!$NE$2:$NE$60=H$3)*(GMWQ!$NF$2:$NF$60=H$1),0),$B76-1966)</f>
        <v>13402</v>
      </c>
      <c r="I76" s="14" cm="1">
        <f t="array" ref="I76">INDEX(GMWQ!$A$2:$NF$60,MATCH(1,(GMWQ!$NE$2:$NE$60=I$3)*(GMWQ!$NF$2:$NF$60=I$1),0),$B76-1966)</f>
        <v>277370</v>
      </c>
      <c r="J76" s="13" cm="1">
        <f t="array" ref="J76">INDEX(GMWQ!$A$2:$NF$60,MATCH(1,(GMWQ!$NE$2:$NE$60=J$3)*(GMWQ!$NF$2:$NF$60=J$1),0),$B76-1966)</f>
        <v>15.25</v>
      </c>
      <c r="K76" s="13" cm="1">
        <f t="array" ref="K76">INDEX(GMWQ!$A$2:$NF$60,MATCH(1,(GMWQ!$NE$2:$NE$60=K$3)*(GMWQ!$NF$2:$NF$60=K$1),0),$B76-1966)</f>
        <v>1E-3</v>
      </c>
      <c r="L76" s="13" cm="1">
        <f t="array" ref="L76">INDEX(GMWQ!$A$2:$NF$60,MATCH(1,(GMWQ!$NE$2:$NE$60=L$3)*(GMWQ!$NF$2:$NF$60=L$1),0),$B76-1966)</f>
        <v>411581</v>
      </c>
      <c r="M76" s="13" cm="1">
        <f t="array" ref="M76">INDEX(GMWQ!$A$2:$NF$60,MATCH(1,(GMWQ!$NE$2:$NE$60=M$3)*(GMWQ!$NF$2:$NF$60=M$1),0),$B76-1966)</f>
        <v>61.717770000000002</v>
      </c>
      <c r="N76" s="13" cm="1">
        <f t="array" ref="N76">INDEX(GMWQ!$A$2:$NF$60,MATCH(1,(GMWQ!$NE$2:$NE$60=N$3)*(GMWQ!$NF$2:$NF$60=N$1),0),$B76-1966)</f>
        <v>99.042500000000004</v>
      </c>
      <c r="O76" s="13" cm="1">
        <f t="array" ref="O76">INDEX(GMWQ!$A$2:$NF$60,MATCH(1,(GMWQ!$NE$2:$NE$60=O$3)*(GMWQ!$NF$2:$NF$60=O$1),0),$B76-1966)</f>
        <v>1E-3</v>
      </c>
      <c r="P76" s="13" cm="1">
        <f t="array" ref="P76">INDEX(GMWQ!$A$2:$NF$60,MATCH(1,(GMWQ!$NE$2:$NE$60=P$3)*(GMWQ!$NF$2:$NF$60=P$1),0),$B76-1966)</f>
        <v>11.801819999999999</v>
      </c>
      <c r="Q76" s="13" cm="1">
        <f t="array" ref="Q76">INDEX(GMWQ!$A$2:$NF$60,MATCH(1,(GMWQ!$NE$2:$NE$60=Q$3)*(GMWQ!$NF$2:$NF$60=Q$1),0),$B76-1966)</f>
        <v>1E-3</v>
      </c>
      <c r="R76" s="13" cm="1">
        <f t="array" ref="R76">INDEX(GMWQ!$A$2:$NF$60,MATCH(1,(GMWQ!$NE$2:$NE$60=R$3)*(GMWQ!$NF$2:$NF$60=R$1),0),$B76-1966)</f>
        <v>88918</v>
      </c>
      <c r="S76" s="13" cm="1">
        <f t="array" ref="S76">INDEX(GMWQ!$A$2:$NF$60,MATCH(1,(GMWQ!$NE$2:$NE$60=S$3)*(GMWQ!$NF$2:$NF$60=S$1),0),$B76-1966)</f>
        <v>1062108</v>
      </c>
      <c r="T76" s="13" cm="1">
        <f t="array" ref="T76">INDEX(GMWQ!$A$2:$NF$60,MATCH(1,(GMWQ!$NE$2:$NE$60=T$3)*(GMWQ!$NF$2:$NF$60=T$1),0),$B76-1966)</f>
        <v>35147.07</v>
      </c>
      <c r="U76" s="13" cm="1">
        <f t="array" ref="U76">INDEX(GMWQ!$A$2:$NF$60,MATCH(1,(GMWQ!$NE$2:$NE$60=U$3)*(GMWQ!$NF$2:$NF$60=U$1),0),$B76-1966)</f>
        <v>17.940539999999999</v>
      </c>
      <c r="V76" s="13" cm="1">
        <f t="array" ref="V76">INDEX(GMWQ!$A$2:$NF$60,MATCH(1,(GMWQ!$NE$2:$NE$60=V$3)*(GMWQ!$NF$2:$NF$60=V$1),0),$B76-1966)</f>
        <v>1E-3</v>
      </c>
      <c r="W76" s="13" cm="1">
        <f t="array" ref="W76">INDEX(GMWQ!$A$2:$NF$60,MATCH(1,(GMWQ!$NE$2:$NE$60=W$3)*(GMWQ!$NF$2:$NF$60=W$1),0),$B76-1966)</f>
        <v>1E-3</v>
      </c>
    </row>
    <row r="77" spans="1:23" x14ac:dyDescent="0.35">
      <c r="B77" s="7">
        <f t="shared" si="2"/>
        <v>2043</v>
      </c>
      <c r="C77" s="14" cm="1">
        <f t="array" ref="C77">INDEX(GMWQ!$A$2:$NF$60,MATCH(1,(GMWQ!$NE$2:$NE$60=C$3)*(GMWQ!$NF$2:$NF$60=C$1),0),$B77-1966)</f>
        <v>9346.5</v>
      </c>
      <c r="D77" s="7" cm="1">
        <f t="array" ref="D77">INDEX(GMWQ!$A$2:$NF$60,MATCH(1,(GMWQ!$NE$2:$NE$60=D$3)*(GMWQ!$NF$2:$NF$60=D$1),0),$B77-1966)</f>
        <v>11880</v>
      </c>
      <c r="E77" s="7" cm="1">
        <f t="array" ref="E77">INDEX(GMWQ!$A$2:$NF$60,MATCH(1,(GMWQ!$NE$2:$NE$60=E$3)*(GMWQ!$NF$2:$NF$60=E$1),0),$B77-1966)</f>
        <v>107142</v>
      </c>
      <c r="F77" s="13" cm="1">
        <f t="array" ref="F77">INDEX(GMWQ!$A$2:$NF$60,MATCH(1,(GMWQ!$NE$2:$NE$60=F$3)*(GMWQ!$NF$2:$NF$60=F$1),0),$B77-1966)</f>
        <v>7.1</v>
      </c>
      <c r="G77" s="14" cm="1">
        <f t="array" ref="G77">INDEX(GMWQ!$A$2:$NF$60,MATCH(1,(GMWQ!$NE$2:$NE$60=G$3)*(GMWQ!$NF$2:$NF$60=G$1),0),$B77-1966)</f>
        <v>376714</v>
      </c>
      <c r="H77" s="14" cm="1">
        <f t="array" ref="H77">INDEX(GMWQ!$A$2:$NF$60,MATCH(1,(GMWQ!$NE$2:$NE$60=H$3)*(GMWQ!$NF$2:$NF$60=H$1),0),$B77-1966)</f>
        <v>13746</v>
      </c>
      <c r="I77" s="14" cm="1">
        <f t="array" ref="I77">INDEX(GMWQ!$A$2:$NF$60,MATCH(1,(GMWQ!$NE$2:$NE$60=I$3)*(GMWQ!$NF$2:$NF$60=I$1),0),$B77-1966)</f>
        <v>285601</v>
      </c>
      <c r="J77" s="13" cm="1">
        <f t="array" ref="J77">INDEX(GMWQ!$A$2:$NF$60,MATCH(1,(GMWQ!$NE$2:$NE$60=J$3)*(GMWQ!$NF$2:$NF$60=J$1),0),$B77-1966)</f>
        <v>15.25</v>
      </c>
      <c r="K77" s="13" cm="1">
        <f t="array" ref="K77">INDEX(GMWQ!$A$2:$NF$60,MATCH(1,(GMWQ!$NE$2:$NE$60=K$3)*(GMWQ!$NF$2:$NF$60=K$1),0),$B77-1966)</f>
        <v>1E-3</v>
      </c>
      <c r="L77" s="13" cm="1">
        <f t="array" ref="L77">INDEX(GMWQ!$A$2:$NF$60,MATCH(1,(GMWQ!$NE$2:$NE$60=L$3)*(GMWQ!$NF$2:$NF$60=L$1),0),$B77-1966)</f>
        <v>423384</v>
      </c>
      <c r="M77" s="13" cm="1">
        <f t="array" ref="M77">INDEX(GMWQ!$A$2:$NF$60,MATCH(1,(GMWQ!$NE$2:$NE$60=M$3)*(GMWQ!$NF$2:$NF$60=M$1),0),$B77-1966)</f>
        <v>62.237459999999999</v>
      </c>
      <c r="N77" s="13" cm="1">
        <f t="array" ref="N77">INDEX(GMWQ!$A$2:$NF$60,MATCH(1,(GMWQ!$NE$2:$NE$60=N$3)*(GMWQ!$NF$2:$NF$60=N$1),0),$B77-1966)</f>
        <v>98.790400000000005</v>
      </c>
      <c r="O77" s="13" cm="1">
        <f t="array" ref="O77">INDEX(GMWQ!$A$2:$NF$60,MATCH(1,(GMWQ!$NE$2:$NE$60=O$3)*(GMWQ!$NF$2:$NF$60=O$1),0),$B77-1966)</f>
        <v>1E-3</v>
      </c>
      <c r="P77" s="13" cm="1">
        <f t="array" ref="P77">INDEX(GMWQ!$A$2:$NF$60,MATCH(1,(GMWQ!$NE$2:$NE$60=P$3)*(GMWQ!$NF$2:$NF$60=P$1),0),$B77-1966)</f>
        <v>12.86206</v>
      </c>
      <c r="Q77" s="13" cm="1">
        <f t="array" ref="Q77">INDEX(GMWQ!$A$2:$NF$60,MATCH(1,(GMWQ!$NE$2:$NE$60=Q$3)*(GMWQ!$NF$2:$NF$60=Q$1),0),$B77-1966)</f>
        <v>1E-3</v>
      </c>
      <c r="R77" s="13" cm="1">
        <f t="array" ref="R77">INDEX(GMWQ!$A$2:$NF$60,MATCH(1,(GMWQ!$NE$2:$NE$60=R$3)*(GMWQ!$NF$2:$NF$60=R$1),0),$B77-1966)</f>
        <v>91113</v>
      </c>
      <c r="S77" s="13" cm="1">
        <f t="array" ref="S77">INDEX(GMWQ!$A$2:$NF$60,MATCH(1,(GMWQ!$NE$2:$NE$60=S$3)*(GMWQ!$NF$2:$NF$60=S$1),0),$B77-1966)</f>
        <v>1063864</v>
      </c>
      <c r="T77" s="13" cm="1">
        <f t="array" ref="T77">INDEX(GMWQ!$A$2:$NF$60,MATCH(1,(GMWQ!$NE$2:$NE$60=T$3)*(GMWQ!$NF$2:$NF$60=T$1),0),$B77-1966)</f>
        <v>35159.49</v>
      </c>
      <c r="U77" s="13" cm="1">
        <f t="array" ref="U77">INDEX(GMWQ!$A$2:$NF$60,MATCH(1,(GMWQ!$NE$2:$NE$60=U$3)*(GMWQ!$NF$2:$NF$60=U$1),0),$B77-1966)</f>
        <v>17.728950000000001</v>
      </c>
      <c r="V77" s="13" cm="1">
        <f t="array" ref="V77">INDEX(GMWQ!$A$2:$NF$60,MATCH(1,(GMWQ!$NE$2:$NE$60=V$3)*(GMWQ!$NF$2:$NF$60=V$1),0),$B77-1966)</f>
        <v>1E-3</v>
      </c>
      <c r="W77" s="13" cm="1">
        <f t="array" ref="W77">INDEX(GMWQ!$A$2:$NF$60,MATCH(1,(GMWQ!$NE$2:$NE$60=W$3)*(GMWQ!$NF$2:$NF$60=W$1),0),$B77-1966)</f>
        <v>1E-3</v>
      </c>
    </row>
    <row r="78" spans="1:23" x14ac:dyDescent="0.35">
      <c r="B78" s="7">
        <f t="shared" si="2"/>
        <v>2044</v>
      </c>
      <c r="C78" s="14" cm="1">
        <f t="array" ref="C78">INDEX(GMWQ!$A$2:$NF$60,MATCH(1,(GMWQ!$NE$2:$NE$60=C$3)*(GMWQ!$NF$2:$NF$60=C$1),0),$B78-1966)</f>
        <v>9415</v>
      </c>
      <c r="D78" s="7" cm="1">
        <f t="array" ref="D78">INDEX(GMWQ!$A$2:$NF$60,MATCH(1,(GMWQ!$NE$2:$NE$60=D$3)*(GMWQ!$NF$2:$NF$60=D$1),0),$B78-1966)</f>
        <v>11492</v>
      </c>
      <c r="E78" s="7" cm="1">
        <f t="array" ref="E78">INDEX(GMWQ!$A$2:$NF$60,MATCH(1,(GMWQ!$NE$2:$NE$60=E$3)*(GMWQ!$NF$2:$NF$60=E$1),0),$B78-1966)</f>
        <v>110535</v>
      </c>
      <c r="F78" s="13" cm="1">
        <f t="array" ref="F78">INDEX(GMWQ!$A$2:$NF$60,MATCH(1,(GMWQ!$NE$2:$NE$60=F$3)*(GMWQ!$NF$2:$NF$60=F$1),0),$B78-1966)</f>
        <v>7.5</v>
      </c>
      <c r="G78" s="14" cm="1">
        <f t="array" ref="G78">INDEX(GMWQ!$A$2:$NF$60,MATCH(1,(GMWQ!$NE$2:$NE$60=G$3)*(GMWQ!$NF$2:$NF$60=G$1),0),$B78-1966)</f>
        <v>386248</v>
      </c>
      <c r="H78" s="14" cm="1">
        <f t="array" ref="H78">INDEX(GMWQ!$A$2:$NF$60,MATCH(1,(GMWQ!$NE$2:$NE$60=H$3)*(GMWQ!$NF$2:$NF$60=H$1),0),$B78-1966)</f>
        <v>13298</v>
      </c>
      <c r="I78" s="14" cm="1">
        <f t="array" ref="I78">INDEX(GMWQ!$A$2:$NF$60,MATCH(1,(GMWQ!$NE$2:$NE$60=I$3)*(GMWQ!$NF$2:$NF$60=I$1),0),$B78-1966)</f>
        <v>293665</v>
      </c>
      <c r="J78" s="13" cm="1">
        <f t="array" ref="J78">INDEX(GMWQ!$A$2:$NF$60,MATCH(1,(GMWQ!$NE$2:$NE$60=J$3)*(GMWQ!$NF$2:$NF$60=J$1),0),$B78-1966)</f>
        <v>14.34</v>
      </c>
      <c r="K78" s="13" cm="1">
        <f t="array" ref="K78">INDEX(GMWQ!$A$2:$NF$60,MATCH(1,(GMWQ!$NE$2:$NE$60=K$3)*(GMWQ!$NF$2:$NF$60=K$1),0),$B78-1966)</f>
        <v>1E-3</v>
      </c>
      <c r="L78" s="13" cm="1">
        <f t="array" ref="L78">INDEX(GMWQ!$A$2:$NF$60,MATCH(1,(GMWQ!$NE$2:$NE$60=L$3)*(GMWQ!$NF$2:$NF$60=L$1),0),$B78-1966)</f>
        <v>433944</v>
      </c>
      <c r="M78" s="13" cm="1">
        <f t="array" ref="M78">INDEX(GMWQ!$A$2:$NF$60,MATCH(1,(GMWQ!$NE$2:$NE$60=M$3)*(GMWQ!$NF$2:$NF$60=M$1),0),$B78-1966)</f>
        <v>63.459180000000003</v>
      </c>
      <c r="N78" s="13" cm="1">
        <f t="array" ref="N78">INDEX(GMWQ!$A$2:$NF$60,MATCH(1,(GMWQ!$NE$2:$NE$60=N$3)*(GMWQ!$NF$2:$NF$60=N$1),0),$B78-1966)</f>
        <v>98.146289999999993</v>
      </c>
      <c r="O78" s="13" cm="1">
        <f t="array" ref="O78">INDEX(GMWQ!$A$2:$NF$60,MATCH(1,(GMWQ!$NE$2:$NE$60=O$3)*(GMWQ!$NF$2:$NF$60=O$1),0),$B78-1966)</f>
        <v>1E-3</v>
      </c>
      <c r="P78" s="13" cm="1">
        <f t="array" ref="P78">INDEX(GMWQ!$A$2:$NF$60,MATCH(1,(GMWQ!$NE$2:$NE$60=P$3)*(GMWQ!$NF$2:$NF$60=P$1),0),$B78-1966)</f>
        <v>12.55467</v>
      </c>
      <c r="Q78" s="13" cm="1">
        <f t="array" ref="Q78">INDEX(GMWQ!$A$2:$NF$60,MATCH(1,(GMWQ!$NE$2:$NE$60=Q$3)*(GMWQ!$NF$2:$NF$60=Q$1),0),$B78-1966)</f>
        <v>1E-3</v>
      </c>
      <c r="R78" s="13" cm="1">
        <f t="array" ref="R78">INDEX(GMWQ!$A$2:$NF$60,MATCH(1,(GMWQ!$NE$2:$NE$60=R$3)*(GMWQ!$NF$2:$NF$60=R$1),0),$B78-1966)</f>
        <v>92583</v>
      </c>
      <c r="S78" s="13" cm="1">
        <f t="array" ref="S78">INDEX(GMWQ!$A$2:$NF$60,MATCH(1,(GMWQ!$NE$2:$NE$60=S$3)*(GMWQ!$NF$2:$NF$60=S$1),0),$B78-1966)</f>
        <v>1065620</v>
      </c>
      <c r="T78" s="13" cm="1">
        <f t="array" ref="T78">INDEX(GMWQ!$A$2:$NF$60,MATCH(1,(GMWQ!$NE$2:$NE$60=T$3)*(GMWQ!$NF$2:$NF$60=T$1),0),$B78-1966)</f>
        <v>35171.9</v>
      </c>
      <c r="U78" s="13" cm="1">
        <f t="array" ref="U78">INDEX(GMWQ!$A$2:$NF$60,MATCH(1,(GMWQ!$NE$2:$NE$60=U$3)*(GMWQ!$NF$2:$NF$60=U$1),0),$B78-1966)</f>
        <v>16.5869</v>
      </c>
      <c r="V78" s="13" cm="1">
        <f t="array" ref="V78">INDEX(GMWQ!$A$2:$NF$60,MATCH(1,(GMWQ!$NE$2:$NE$60=V$3)*(GMWQ!$NF$2:$NF$60=V$1),0),$B78-1966)</f>
        <v>1E-3</v>
      </c>
      <c r="W78" s="13" cm="1">
        <f t="array" ref="W78">INDEX(GMWQ!$A$2:$NF$60,MATCH(1,(GMWQ!$NE$2:$NE$60=W$3)*(GMWQ!$NF$2:$NF$60=W$1),0),$B78-1966)</f>
        <v>36.200000000000003</v>
      </c>
    </row>
    <row r="79" spans="1:23" x14ac:dyDescent="0.35">
      <c r="A79" s="7">
        <v>1991</v>
      </c>
      <c r="B79" s="7">
        <f t="shared" si="2"/>
        <v>2045</v>
      </c>
      <c r="C79" s="14" cm="1">
        <f t="array" ref="C79">INDEX(GMWQ!$A$2:$NF$60,MATCH(1,(GMWQ!$NE$2:$NE$60=C$3)*(GMWQ!$NF$2:$NF$60=C$1),0),$B79-1966)</f>
        <v>9521.5</v>
      </c>
      <c r="D79" s="7" cm="1">
        <f t="array" ref="D79">INDEX(GMWQ!$A$2:$NF$60,MATCH(1,(GMWQ!$NE$2:$NE$60=D$3)*(GMWQ!$NF$2:$NF$60=D$1),0),$B79-1966)</f>
        <v>11454</v>
      </c>
      <c r="E79" s="7" cm="1">
        <f t="array" ref="E79">INDEX(GMWQ!$A$2:$NF$60,MATCH(1,(GMWQ!$NE$2:$NE$60=E$3)*(GMWQ!$NF$2:$NF$60=E$1),0),$B79-1966)</f>
        <v>113229</v>
      </c>
      <c r="F79" s="13" cm="1">
        <f t="array" ref="F79">INDEX(GMWQ!$A$2:$NF$60,MATCH(1,(GMWQ!$NE$2:$NE$60=F$3)*(GMWQ!$NF$2:$NF$60=F$1),0),$B79-1966)</f>
        <v>8</v>
      </c>
      <c r="G79" s="14" cm="1">
        <f t="array" ref="G79">INDEX(GMWQ!$A$2:$NF$60,MATCH(1,(GMWQ!$NE$2:$NE$60=G$3)*(GMWQ!$NF$2:$NF$60=G$1),0),$B79-1966)</f>
        <v>392051</v>
      </c>
      <c r="H79" s="14" cm="1">
        <f t="array" ref="H79">INDEX(GMWQ!$A$2:$NF$60,MATCH(1,(GMWQ!$NE$2:$NE$60=H$3)*(GMWQ!$NF$2:$NF$60=H$1),0),$B79-1966)</f>
        <v>13298</v>
      </c>
      <c r="I79" s="14" cm="1">
        <f t="array" ref="I79">INDEX(GMWQ!$A$2:$NF$60,MATCH(1,(GMWQ!$NE$2:$NE$60=I$3)*(GMWQ!$NF$2:$NF$60=I$1),0),$B79-1966)</f>
        <v>301031</v>
      </c>
      <c r="J79" s="13" cm="1">
        <f t="array" ref="J79">INDEX(GMWQ!$A$2:$NF$60,MATCH(1,(GMWQ!$NE$2:$NE$60=J$3)*(GMWQ!$NF$2:$NF$60=J$1),0),$B79-1966)</f>
        <v>14.24</v>
      </c>
      <c r="K79" s="13" cm="1">
        <f t="array" ref="K79">INDEX(GMWQ!$A$2:$NF$60,MATCH(1,(GMWQ!$NE$2:$NE$60=K$3)*(GMWQ!$NF$2:$NF$60=K$1),0),$B79-1966)</f>
        <v>1E-3</v>
      </c>
      <c r="L79" s="13" cm="1">
        <f t="array" ref="L79">INDEX(GMWQ!$A$2:$NF$60,MATCH(1,(GMWQ!$NE$2:$NE$60=L$3)*(GMWQ!$NF$2:$NF$60=L$1),0),$B79-1966)</f>
        <v>441991</v>
      </c>
      <c r="M79" s="13" cm="1">
        <f t="array" ref="M79">INDEX(GMWQ!$A$2:$NF$60,MATCH(1,(GMWQ!$NE$2:$NE$60=M$3)*(GMWQ!$NF$2:$NF$60=M$1),0),$B79-1966)</f>
        <v>63.800719999999998</v>
      </c>
      <c r="N79" s="13" cm="1">
        <f t="array" ref="N79">INDEX(GMWQ!$A$2:$NF$60,MATCH(1,(GMWQ!$NE$2:$NE$60=N$3)*(GMWQ!$NF$2:$NF$60=N$1),0),$B79-1966)</f>
        <v>97.587860000000006</v>
      </c>
      <c r="O79" s="13" cm="1">
        <f t="array" ref="O79">INDEX(GMWQ!$A$2:$NF$60,MATCH(1,(GMWQ!$NE$2:$NE$60=O$3)*(GMWQ!$NF$2:$NF$60=O$1),0),$B79-1966)</f>
        <v>1E-3</v>
      </c>
      <c r="P79" s="13" cm="1">
        <f t="array" ref="P79">INDEX(GMWQ!$A$2:$NF$60,MATCH(1,(GMWQ!$NE$2:$NE$60=P$3)*(GMWQ!$NF$2:$NF$60=P$1),0),$B79-1966)</f>
        <v>12.28046</v>
      </c>
      <c r="Q79" s="13" cm="1">
        <f t="array" ref="Q79">INDEX(GMWQ!$A$2:$NF$60,MATCH(1,(GMWQ!$NE$2:$NE$60=Q$3)*(GMWQ!$NF$2:$NF$60=Q$1),0),$B79-1966)</f>
        <v>1E-3</v>
      </c>
      <c r="R79" s="13" cm="1">
        <f t="array" ref="R79">INDEX(GMWQ!$A$2:$NF$60,MATCH(1,(GMWQ!$NE$2:$NE$60=R$3)*(GMWQ!$NF$2:$NF$60=R$1),0),$B79-1966)</f>
        <v>91020</v>
      </c>
      <c r="S79" s="13" cm="1">
        <f t="array" ref="S79">INDEX(GMWQ!$A$2:$NF$60,MATCH(1,(GMWQ!$NE$2:$NE$60=S$3)*(GMWQ!$NF$2:$NF$60=S$1),0),$B79-1966)</f>
        <v>1060645</v>
      </c>
      <c r="T79" s="13" cm="1">
        <f t="array" ref="T79">INDEX(GMWQ!$A$2:$NF$60,MATCH(1,(GMWQ!$NE$2:$NE$60=T$3)*(GMWQ!$NF$2:$NF$60=T$1),0),$B79-1966)</f>
        <v>35184.32</v>
      </c>
      <c r="U79" s="13" cm="1">
        <f t="array" ref="U79">INDEX(GMWQ!$A$2:$NF$60,MATCH(1,(GMWQ!$NE$2:$NE$60=U$3)*(GMWQ!$NF$2:$NF$60=U$1),0),$B79-1966)</f>
        <v>15.97991</v>
      </c>
      <c r="V79" s="13" cm="1">
        <f t="array" ref="V79">INDEX(GMWQ!$A$2:$NF$60,MATCH(1,(GMWQ!$NE$2:$NE$60=V$3)*(GMWQ!$NF$2:$NF$60=V$1),0),$B79-1966)</f>
        <v>1E-3</v>
      </c>
      <c r="W79" s="13" cm="1">
        <f t="array" ref="W79">INDEX(GMWQ!$A$2:$NF$60,MATCH(1,(GMWQ!$NE$2:$NE$60=W$3)*(GMWQ!$NF$2:$NF$60=W$1),0),$B79-1966)</f>
        <v>44.85</v>
      </c>
    </row>
    <row r="80" spans="1:23" x14ac:dyDescent="0.35">
      <c r="B80" s="7">
        <f t="shared" si="2"/>
        <v>2046</v>
      </c>
      <c r="C80" s="14" cm="1">
        <f t="array" ref="C80">INDEX(GMWQ!$A$2:$NF$60,MATCH(1,(GMWQ!$NE$2:$NE$60=C$3)*(GMWQ!$NF$2:$NF$60=C$1),0),$B80-1966)</f>
        <v>9628</v>
      </c>
      <c r="D80" s="7" cm="1">
        <f t="array" ref="D80">INDEX(GMWQ!$A$2:$NF$60,MATCH(1,(GMWQ!$NE$2:$NE$60=D$3)*(GMWQ!$NF$2:$NF$60=D$1),0),$B80-1966)</f>
        <v>10793</v>
      </c>
      <c r="E80" s="7" cm="1">
        <f t="array" ref="E80">INDEX(GMWQ!$A$2:$NF$60,MATCH(1,(GMWQ!$NE$2:$NE$60=E$3)*(GMWQ!$NF$2:$NF$60=E$1),0),$B80-1966)</f>
        <v>113790</v>
      </c>
      <c r="F80" s="13" cm="1">
        <f t="array" ref="F80">INDEX(GMWQ!$A$2:$NF$60,MATCH(1,(GMWQ!$NE$2:$NE$60=F$3)*(GMWQ!$NF$2:$NF$60=F$1),0),$B80-1966)</f>
        <v>8.6999999999999993</v>
      </c>
      <c r="G80" s="14" cm="1">
        <f t="array" ref="G80">INDEX(GMWQ!$A$2:$NF$60,MATCH(1,(GMWQ!$NE$2:$NE$60=G$3)*(GMWQ!$NF$2:$NF$60=G$1),0),$B80-1966)</f>
        <v>402389</v>
      </c>
      <c r="H80" s="14" cm="1">
        <f t="array" ref="H80">INDEX(GMWQ!$A$2:$NF$60,MATCH(1,(GMWQ!$NE$2:$NE$60=H$3)*(GMWQ!$NF$2:$NF$60=H$1),0),$B80-1966)</f>
        <v>12592</v>
      </c>
      <c r="I80" s="14" cm="1">
        <f t="array" ref="I80">INDEX(GMWQ!$A$2:$NF$60,MATCH(1,(GMWQ!$NE$2:$NE$60=I$3)*(GMWQ!$NF$2:$NF$60=I$1),0),$B80-1966)</f>
        <v>307831</v>
      </c>
      <c r="J80" s="13" cm="1">
        <f t="array" ref="J80">INDEX(GMWQ!$A$2:$NF$60,MATCH(1,(GMWQ!$NE$2:$NE$60=J$3)*(GMWQ!$NF$2:$NF$60=J$1),0),$B80-1966)</f>
        <v>12.75</v>
      </c>
      <c r="K80" s="13" cm="1">
        <f t="array" ref="K80">INDEX(GMWQ!$A$2:$NF$60,MATCH(1,(GMWQ!$NE$2:$NE$60=K$3)*(GMWQ!$NF$2:$NF$60=K$1),0),$B80-1966)</f>
        <v>1E-3</v>
      </c>
      <c r="L80" s="13" cm="1">
        <f t="array" ref="L80">INDEX(GMWQ!$A$2:$NF$60,MATCH(1,(GMWQ!$NE$2:$NE$60=L$3)*(GMWQ!$NF$2:$NF$60=L$1),0),$B80-1966)</f>
        <v>454543</v>
      </c>
      <c r="M80" s="13" cm="1">
        <f t="array" ref="M80">INDEX(GMWQ!$A$2:$NF$60,MATCH(1,(GMWQ!$NE$2:$NE$60=M$3)*(GMWQ!$NF$2:$NF$60=M$1),0),$B80-1966)</f>
        <v>64.631129999999999</v>
      </c>
      <c r="N80" s="13" cm="1">
        <f t="array" ref="N80">INDEX(GMWQ!$A$2:$NF$60,MATCH(1,(GMWQ!$NE$2:$NE$60=N$3)*(GMWQ!$NF$2:$NF$60=N$1),0),$B80-1966)</f>
        <v>99.864440000000002</v>
      </c>
      <c r="O80" s="13" cm="1">
        <f t="array" ref="O80">INDEX(GMWQ!$A$2:$NF$60,MATCH(1,(GMWQ!$NE$2:$NE$60=O$3)*(GMWQ!$NF$2:$NF$60=O$1),0),$B80-1966)</f>
        <v>1E-3</v>
      </c>
      <c r="P80" s="13" cm="1">
        <f t="array" ref="P80">INDEX(GMWQ!$A$2:$NF$60,MATCH(1,(GMWQ!$NE$2:$NE$60=P$3)*(GMWQ!$NF$2:$NF$60=P$1),0),$B80-1966)</f>
        <v>11.17421</v>
      </c>
      <c r="Q80" s="13" cm="1">
        <f t="array" ref="Q80">INDEX(GMWQ!$A$2:$NF$60,MATCH(1,(GMWQ!$NE$2:$NE$60=Q$3)*(GMWQ!$NF$2:$NF$60=Q$1),0),$B80-1966)</f>
        <v>1E-3</v>
      </c>
      <c r="R80" s="13" cm="1">
        <f t="array" ref="R80">INDEX(GMWQ!$A$2:$NF$60,MATCH(1,(GMWQ!$NE$2:$NE$60=R$3)*(GMWQ!$NF$2:$NF$60=R$1),0),$B80-1966)</f>
        <v>94558</v>
      </c>
      <c r="S80" s="13" cm="1">
        <f t="array" ref="S80">INDEX(GMWQ!$A$2:$NF$60,MATCH(1,(GMWQ!$NE$2:$NE$60=S$3)*(GMWQ!$NF$2:$NF$60=S$1),0),$B80-1966)</f>
        <v>1055669</v>
      </c>
      <c r="T80" s="13" cm="1">
        <f t="array" ref="T80">INDEX(GMWQ!$A$2:$NF$60,MATCH(1,(GMWQ!$NE$2:$NE$60=T$3)*(GMWQ!$NF$2:$NF$60=T$1),0),$B80-1966)</f>
        <v>35196.730000000003</v>
      </c>
      <c r="U80" s="13" cm="1">
        <f t="array" ref="U80">INDEX(GMWQ!$A$2:$NF$60,MATCH(1,(GMWQ!$NE$2:$NE$60=U$3)*(GMWQ!$NF$2:$NF$60=U$1),0),$B80-1966)</f>
        <v>14.33451</v>
      </c>
      <c r="V80" s="13" cm="1">
        <f t="array" ref="V80">INDEX(GMWQ!$A$2:$NF$60,MATCH(1,(GMWQ!$NE$2:$NE$60=V$3)*(GMWQ!$NF$2:$NF$60=V$1),0),$B80-1966)</f>
        <v>1E-3</v>
      </c>
      <c r="W80" s="13" cm="1">
        <f t="array" ref="W80">INDEX(GMWQ!$A$2:$NF$60,MATCH(1,(GMWQ!$NE$2:$NE$60=W$3)*(GMWQ!$NF$2:$NF$60=W$1),0),$B80-1966)</f>
        <v>53.5</v>
      </c>
    </row>
    <row r="81" spans="1:24" x14ac:dyDescent="0.35">
      <c r="B81" s="7">
        <f t="shared" si="2"/>
        <v>2047</v>
      </c>
      <c r="C81" s="14" cm="1">
        <f t="array" ref="C81">INDEX(GMWQ!$A$2:$NF$60,MATCH(1,(GMWQ!$NE$2:$NE$60=C$3)*(GMWQ!$NF$2:$NF$60=C$1),0),$B81-1966)</f>
        <v>9721.5</v>
      </c>
      <c r="D81" s="7" cm="1">
        <f t="array" ref="D81">INDEX(GMWQ!$A$2:$NF$60,MATCH(1,(GMWQ!$NE$2:$NE$60=D$3)*(GMWQ!$NF$2:$NF$60=D$1),0),$B81-1966)</f>
        <v>10251</v>
      </c>
      <c r="E81" s="7" cm="1">
        <f t="array" ref="E81">INDEX(GMWQ!$A$2:$NF$60,MATCH(1,(GMWQ!$NE$2:$NE$60=E$3)*(GMWQ!$NF$2:$NF$60=E$1),0),$B81-1966)</f>
        <v>118607</v>
      </c>
      <c r="F81" s="13" cm="1">
        <f t="array" ref="F81">INDEX(GMWQ!$A$2:$NF$60,MATCH(1,(GMWQ!$NE$2:$NE$60=F$3)*(GMWQ!$NF$2:$NF$60=F$1),0),$B81-1966)</f>
        <v>9.1999999999999993</v>
      </c>
      <c r="G81" s="14" cm="1">
        <f t="array" ref="G81">INDEX(GMWQ!$A$2:$NF$60,MATCH(1,(GMWQ!$NE$2:$NE$60=G$3)*(GMWQ!$NF$2:$NF$60=G$1),0),$B81-1966)</f>
        <v>409627</v>
      </c>
      <c r="H81" s="14" cm="1">
        <f t="array" ref="H81">INDEX(GMWQ!$A$2:$NF$60,MATCH(1,(GMWQ!$NE$2:$NE$60=H$3)*(GMWQ!$NF$2:$NF$60=H$1),0),$B81-1966)</f>
        <v>11972</v>
      </c>
      <c r="I81" s="14" cm="1">
        <f t="array" ref="I81">INDEX(GMWQ!$A$2:$NF$60,MATCH(1,(GMWQ!$NE$2:$NE$60=I$3)*(GMWQ!$NF$2:$NF$60=I$1),0),$B81-1966)</f>
        <v>314190</v>
      </c>
      <c r="J81" s="13" cm="1">
        <f t="array" ref="J81">INDEX(GMWQ!$A$2:$NF$60,MATCH(1,(GMWQ!$NE$2:$NE$60=J$3)*(GMWQ!$NF$2:$NF$60=J$1),0),$B81-1966)</f>
        <v>11.82</v>
      </c>
      <c r="K81" s="13" cm="1">
        <f t="array" ref="K81">INDEX(GMWQ!$A$2:$NF$60,MATCH(1,(GMWQ!$NE$2:$NE$60=K$3)*(GMWQ!$NF$2:$NF$60=K$1),0),$B81-1966)</f>
        <v>1E-3</v>
      </c>
      <c r="L81" s="13" cm="1">
        <f t="array" ref="L81">INDEX(GMWQ!$A$2:$NF$60,MATCH(1,(GMWQ!$NE$2:$NE$60=L$3)*(GMWQ!$NF$2:$NF$60=L$1),0),$B81-1966)</f>
        <v>462816</v>
      </c>
      <c r="M81" s="13" cm="1">
        <f t="array" ref="M81">INDEX(GMWQ!$A$2:$NF$60,MATCH(1,(GMWQ!$NE$2:$NE$60=M$3)*(GMWQ!$NF$2:$NF$60=M$1),0),$B81-1966)</f>
        <v>65.266239999999996</v>
      </c>
      <c r="N81" s="13" cm="1">
        <f t="array" ref="N81">INDEX(GMWQ!$A$2:$NF$60,MATCH(1,(GMWQ!$NE$2:$NE$60=N$3)*(GMWQ!$NF$2:$NF$60=N$1),0),$B81-1966)</f>
        <v>97.552430000000001</v>
      </c>
      <c r="O81" s="13" cm="1">
        <f t="array" ref="O81">INDEX(GMWQ!$A$2:$NF$60,MATCH(1,(GMWQ!$NE$2:$NE$60=O$3)*(GMWQ!$NF$2:$NF$60=O$1),0),$B81-1966)</f>
        <v>1E-3</v>
      </c>
      <c r="P81" s="13" cm="1">
        <f t="array" ref="P81">INDEX(GMWQ!$A$2:$NF$60,MATCH(1,(GMWQ!$NE$2:$NE$60=P$3)*(GMWQ!$NF$2:$NF$60=P$1),0),$B81-1966)</f>
        <v>10.25375</v>
      </c>
      <c r="Q81" s="13" cm="1">
        <f t="array" ref="Q81">INDEX(GMWQ!$A$2:$NF$60,MATCH(1,(GMWQ!$NE$2:$NE$60=Q$3)*(GMWQ!$NF$2:$NF$60=Q$1),0),$B81-1966)</f>
        <v>1E-3</v>
      </c>
      <c r="R81" s="13" cm="1">
        <f t="array" ref="R81">INDEX(GMWQ!$A$2:$NF$60,MATCH(1,(GMWQ!$NE$2:$NE$60=R$3)*(GMWQ!$NF$2:$NF$60=R$1),0),$B81-1966)</f>
        <v>95437</v>
      </c>
      <c r="S81" s="13" cm="1">
        <f t="array" ref="S81">INDEX(GMWQ!$A$2:$NF$60,MATCH(1,(GMWQ!$NE$2:$NE$60=S$3)*(GMWQ!$NF$2:$NF$60=S$1),0),$B81-1966)</f>
        <v>1050693</v>
      </c>
      <c r="T81" s="13" cm="1">
        <f t="array" ref="T81">INDEX(GMWQ!$A$2:$NF$60,MATCH(1,(GMWQ!$NE$2:$NE$60=T$3)*(GMWQ!$NF$2:$NF$60=T$1),0),$B81-1966)</f>
        <v>35199</v>
      </c>
      <c r="U81" s="13" cm="1">
        <f t="array" ref="U81">INDEX(GMWQ!$A$2:$NF$60,MATCH(1,(GMWQ!$NE$2:$NE$60=U$3)*(GMWQ!$NF$2:$NF$60=U$1),0),$B81-1966)</f>
        <v>13.545500000000001</v>
      </c>
      <c r="V81" s="13" cm="1">
        <f t="array" ref="V81">INDEX(GMWQ!$A$2:$NF$60,MATCH(1,(GMWQ!$NE$2:$NE$60=V$3)*(GMWQ!$NF$2:$NF$60=V$1),0),$B81-1966)</f>
        <v>1E-3</v>
      </c>
      <c r="W81" s="13" cm="1">
        <f t="array" ref="W81">INDEX(GMWQ!$A$2:$NF$60,MATCH(1,(GMWQ!$NE$2:$NE$60=W$3)*(GMWQ!$NF$2:$NF$60=W$1),0),$B81-1966)</f>
        <v>60.45</v>
      </c>
    </row>
    <row r="82" spans="1:24" x14ac:dyDescent="0.35">
      <c r="B82" s="7">
        <f t="shared" si="2"/>
        <v>2048</v>
      </c>
      <c r="C82" s="14" cm="1">
        <f t="array" ref="C82">INDEX(GMWQ!$A$2:$NF$60,MATCH(1,(GMWQ!$NE$2:$NE$60=C$3)*(GMWQ!$NF$2:$NF$60=C$1),0),$B82-1966)</f>
        <v>9815</v>
      </c>
      <c r="D82" s="7" cm="1">
        <f t="array" ref="D82">INDEX(GMWQ!$A$2:$NF$60,MATCH(1,(GMWQ!$NE$2:$NE$60=D$3)*(GMWQ!$NF$2:$NF$60=D$1),0),$B82-1966)</f>
        <v>9965</v>
      </c>
      <c r="E82" s="7" cm="1">
        <f t="array" ref="E82">INDEX(GMWQ!$A$2:$NF$60,MATCH(1,(GMWQ!$NE$2:$NE$60=E$3)*(GMWQ!$NF$2:$NF$60=E$1),0),$B82-1966)</f>
        <v>119800</v>
      </c>
      <c r="F82" s="13" cm="1">
        <f t="array" ref="F82">INDEX(GMWQ!$A$2:$NF$60,MATCH(1,(GMWQ!$NE$2:$NE$60=F$3)*(GMWQ!$NF$2:$NF$60=F$1),0),$B82-1966)</f>
        <v>9.5</v>
      </c>
      <c r="G82" s="14" cm="1">
        <f t="array" ref="G82">INDEX(GMWQ!$A$2:$NF$60,MATCH(1,(GMWQ!$NE$2:$NE$60=G$3)*(GMWQ!$NF$2:$NF$60=G$1),0),$B82-1966)</f>
        <v>413615</v>
      </c>
      <c r="H82" s="14" cm="1">
        <f t="array" ref="H82">INDEX(GMWQ!$A$2:$NF$60,MATCH(1,(GMWQ!$NE$2:$NE$60=H$3)*(GMWQ!$NF$2:$NF$60=H$1),0),$B82-1966)</f>
        <v>11596</v>
      </c>
      <c r="I82" s="14" cm="1">
        <f t="array" ref="I82">INDEX(GMWQ!$A$2:$NF$60,MATCH(1,(GMWQ!$NE$2:$NE$60=I$3)*(GMWQ!$NF$2:$NF$60=I$1),0),$B82-1966)</f>
        <v>319578</v>
      </c>
      <c r="J82" s="13" cm="1">
        <f t="array" ref="J82">INDEX(GMWQ!$A$2:$NF$60,MATCH(1,(GMWQ!$NE$2:$NE$60=J$3)*(GMWQ!$NF$2:$NF$60=J$1),0),$B82-1966)</f>
        <v>11.39</v>
      </c>
      <c r="K82" s="13" cm="1">
        <f t="array" ref="K82">INDEX(GMWQ!$A$2:$NF$60,MATCH(1,(GMWQ!$NE$2:$NE$60=K$3)*(GMWQ!$NF$2:$NF$60=K$1),0),$B82-1966)</f>
        <v>1E-3</v>
      </c>
      <c r="L82" s="13" cm="1">
        <f t="array" ref="L82">INDEX(GMWQ!$A$2:$NF$60,MATCH(1,(GMWQ!$NE$2:$NE$60=L$3)*(GMWQ!$NF$2:$NF$60=L$1),0),$B82-1966)</f>
        <v>467880</v>
      </c>
      <c r="M82" s="13" cm="1">
        <f t="array" ref="M82">INDEX(GMWQ!$A$2:$NF$60,MATCH(1,(GMWQ!$NE$2:$NE$60=M$3)*(GMWQ!$NF$2:$NF$60=M$1),0),$B82-1966)</f>
        <v>65.131690000000006</v>
      </c>
      <c r="N82" s="13" cm="1">
        <f t="array" ref="N82">INDEX(GMWQ!$A$2:$NF$60,MATCH(1,(GMWQ!$NE$2:$NE$60=N$3)*(GMWQ!$NF$2:$NF$60=N$1),0),$B82-1966)</f>
        <v>97.637730000000005</v>
      </c>
      <c r="O82" s="13" cm="1">
        <f t="array" ref="O82">INDEX(GMWQ!$A$2:$NF$60,MATCH(1,(GMWQ!$NE$2:$NE$60=O$3)*(GMWQ!$NF$2:$NF$60=O$1),0),$B82-1966)</f>
        <v>1E-3</v>
      </c>
      <c r="P82" s="13" cm="1">
        <f t="array" ref="P82">INDEX(GMWQ!$A$2:$NF$60,MATCH(1,(GMWQ!$NE$2:$NE$60=P$3)*(GMWQ!$NF$2:$NF$60=P$1),0),$B82-1966)</f>
        <v>9.8344459999999998</v>
      </c>
      <c r="Q82" s="13" cm="1">
        <f t="array" ref="Q82">INDEX(GMWQ!$A$2:$NF$60,MATCH(1,(GMWQ!$NE$2:$NE$60=Q$3)*(GMWQ!$NF$2:$NF$60=Q$1),0),$B82-1966)</f>
        <v>1E-3</v>
      </c>
      <c r="R82" s="13" cm="1">
        <f t="array" ref="R82">INDEX(GMWQ!$A$2:$NF$60,MATCH(1,(GMWQ!$NE$2:$NE$60=R$3)*(GMWQ!$NF$2:$NF$60=R$1),0),$B82-1966)</f>
        <v>94037</v>
      </c>
      <c r="S82" s="13" cm="1">
        <f t="array" ref="S82">INDEX(GMWQ!$A$2:$NF$60,MATCH(1,(GMWQ!$NE$2:$NE$60=S$3)*(GMWQ!$NF$2:$NF$60=S$1),0),$B82-1966)</f>
        <v>1045717</v>
      </c>
      <c r="T82" s="13" cm="1">
        <f t="array" ref="T82">INDEX(GMWQ!$A$2:$NF$60,MATCH(1,(GMWQ!$NE$2:$NE$60=T$3)*(GMWQ!$NF$2:$NF$60=T$1),0),$B82-1966)</f>
        <v>35201.279999999999</v>
      </c>
      <c r="U82" s="13" cm="1">
        <f t="array" ref="U82">INDEX(GMWQ!$A$2:$NF$60,MATCH(1,(GMWQ!$NE$2:$NE$60=U$3)*(GMWQ!$NF$2:$NF$60=U$1),0),$B82-1966)</f>
        <v>13.36402</v>
      </c>
      <c r="V82" s="13" cm="1">
        <f t="array" ref="V82">INDEX(GMWQ!$A$2:$NF$60,MATCH(1,(GMWQ!$NE$2:$NE$60=V$3)*(GMWQ!$NF$2:$NF$60=V$1),0),$B82-1966)</f>
        <v>1E-3</v>
      </c>
      <c r="W82" s="13" cm="1">
        <f t="array" ref="W82">INDEX(GMWQ!$A$2:$NF$60,MATCH(1,(GMWQ!$NE$2:$NE$60=W$3)*(GMWQ!$NF$2:$NF$60=W$1),0),$B82-1966)</f>
        <v>67.400000000000006</v>
      </c>
    </row>
    <row r="83" spans="1:24" x14ac:dyDescent="0.35">
      <c r="A83" s="7">
        <v>1992</v>
      </c>
      <c r="B83" s="7">
        <f t="shared" si="2"/>
        <v>2049</v>
      </c>
      <c r="C83" s="14" cm="1">
        <f t="array" ref="C83">INDEX(GMWQ!$A$2:$NF$60,MATCH(1,(GMWQ!$NE$2:$NE$60=C$3)*(GMWQ!$NF$2:$NF$60=C$1),0),$B83-1966)</f>
        <v>9827.5</v>
      </c>
      <c r="D83" s="7" cm="1">
        <f t="array" ref="D83">INDEX(GMWQ!$A$2:$NF$60,MATCH(1,(GMWQ!$NE$2:$NE$60=D$3)*(GMWQ!$NF$2:$NF$60=D$1),0),$B83-1966)</f>
        <v>11073</v>
      </c>
      <c r="E83" s="7" cm="1">
        <f t="array" ref="E83">INDEX(GMWQ!$A$2:$NF$60,MATCH(1,(GMWQ!$NE$2:$NE$60=E$3)*(GMWQ!$NF$2:$NF$60=E$1),0),$B83-1966)</f>
        <v>121876</v>
      </c>
      <c r="F83" s="13" cm="1">
        <f t="array" ref="F83">INDEX(GMWQ!$A$2:$NF$60,MATCH(1,(GMWQ!$NE$2:$NE$60=F$3)*(GMWQ!$NF$2:$NF$60=F$1),0),$B83-1966)</f>
        <v>9.6999999999999993</v>
      </c>
      <c r="G83" s="14" cm="1">
        <f t="array" ref="G83">INDEX(GMWQ!$A$2:$NF$60,MATCH(1,(GMWQ!$NE$2:$NE$60=G$3)*(GMWQ!$NF$2:$NF$60=G$1),0),$B83-1966)</f>
        <v>415419</v>
      </c>
      <c r="H83" s="14" cm="1">
        <f t="array" ref="H83">INDEX(GMWQ!$A$2:$NF$60,MATCH(1,(GMWQ!$NE$2:$NE$60=H$3)*(GMWQ!$NF$2:$NF$60=H$1),0),$B83-1966)</f>
        <v>12466</v>
      </c>
      <c r="I83" s="14" cm="1">
        <f t="array" ref="I83">INDEX(GMWQ!$A$2:$NF$60,MATCH(1,(GMWQ!$NE$2:$NE$60=I$3)*(GMWQ!$NF$2:$NF$60=I$1),0),$B83-1966)</f>
        <v>325268</v>
      </c>
      <c r="J83" s="13" cm="1">
        <f t="array" ref="J83">INDEX(GMWQ!$A$2:$NF$60,MATCH(1,(GMWQ!$NE$2:$NE$60=J$3)*(GMWQ!$NF$2:$NF$60=J$1),0),$B83-1966)</f>
        <v>10.96</v>
      </c>
      <c r="K83" s="13" cm="1">
        <f t="array" ref="K83">INDEX(GMWQ!$A$2:$NF$60,MATCH(1,(GMWQ!$NE$2:$NE$60=K$3)*(GMWQ!$NF$2:$NF$60=K$1),0),$B83-1966)</f>
        <v>1E-3</v>
      </c>
      <c r="L83" s="13" cm="1">
        <f t="array" ref="L83">INDEX(GMWQ!$A$2:$NF$60,MATCH(1,(GMWQ!$NE$2:$NE$60=L$3)*(GMWQ!$NF$2:$NF$60=L$1),0),$B83-1966)</f>
        <v>471057</v>
      </c>
      <c r="M83" s="13" cm="1">
        <f t="array" ref="M83">INDEX(GMWQ!$A$2:$NF$60,MATCH(1,(GMWQ!$NE$2:$NE$60=M$3)*(GMWQ!$NF$2:$NF$60=M$1),0),$B83-1966)</f>
        <v>64.906059999999997</v>
      </c>
      <c r="N83" s="13" cm="1">
        <f t="array" ref="N83">INDEX(GMWQ!$A$2:$NF$60,MATCH(1,(GMWQ!$NE$2:$NE$60=N$3)*(GMWQ!$NF$2:$NF$60=N$1),0),$B83-1966)</f>
        <v>96.626289999999997</v>
      </c>
      <c r="O83" s="13" cm="1">
        <f t="array" ref="O83">INDEX(GMWQ!$A$2:$NF$60,MATCH(1,(GMWQ!$NE$2:$NE$60=O$3)*(GMWQ!$NF$2:$NF$60=O$1),0),$B83-1966)</f>
        <v>1E-3</v>
      </c>
      <c r="P83" s="13" cm="1">
        <f t="array" ref="P83">INDEX(GMWQ!$A$2:$NF$60,MATCH(1,(GMWQ!$NE$2:$NE$60=P$3)*(GMWQ!$NF$2:$NF$60=P$1),0),$B83-1966)</f>
        <v>9.2434980000000007</v>
      </c>
      <c r="Q83" s="13" cm="1">
        <f t="array" ref="Q83">INDEX(GMWQ!$A$2:$NF$60,MATCH(1,(GMWQ!$NE$2:$NE$60=Q$3)*(GMWQ!$NF$2:$NF$60=Q$1),0),$B83-1966)</f>
        <v>1E-3</v>
      </c>
      <c r="R83" s="13" cm="1">
        <f t="array" ref="R83">INDEX(GMWQ!$A$2:$NF$60,MATCH(1,(GMWQ!$NE$2:$NE$60=R$3)*(GMWQ!$NF$2:$NF$60=R$1),0),$B83-1966)</f>
        <v>90151</v>
      </c>
      <c r="S83" s="13" cm="1">
        <f t="array" ref="S83">INDEX(GMWQ!$A$2:$NF$60,MATCH(1,(GMWQ!$NE$2:$NE$60=S$3)*(GMWQ!$NF$2:$NF$60=S$1),0),$B83-1966)</f>
        <v>1039421</v>
      </c>
      <c r="T83" s="13" cm="1">
        <f t="array" ref="T83">INDEX(GMWQ!$A$2:$NF$60,MATCH(1,(GMWQ!$NE$2:$NE$60=T$3)*(GMWQ!$NF$2:$NF$60=T$1),0),$B83-1966)</f>
        <v>35203.550000000003</v>
      </c>
      <c r="U83" s="13" cm="1">
        <f t="array" ref="U83">INDEX(GMWQ!$A$2:$NF$60,MATCH(1,(GMWQ!$NE$2:$NE$60=U$3)*(GMWQ!$NF$2:$NF$60=U$1),0),$B83-1966)</f>
        <v>13.4031</v>
      </c>
      <c r="V83" s="13" cm="1">
        <f t="array" ref="V83">INDEX(GMWQ!$A$2:$NF$60,MATCH(1,(GMWQ!$NE$2:$NE$60=V$3)*(GMWQ!$NF$2:$NF$60=V$1),0),$B83-1966)</f>
        <v>1E-3</v>
      </c>
      <c r="W83" s="13" cm="1">
        <f t="array" ref="W83">INDEX(GMWQ!$A$2:$NF$60,MATCH(1,(GMWQ!$NE$2:$NE$60=W$3)*(GMWQ!$NF$2:$NF$60=W$1),0),$B83-1966)</f>
        <v>67.95</v>
      </c>
    </row>
    <row r="84" spans="1:24" x14ac:dyDescent="0.35">
      <c r="B84" s="7">
        <f t="shared" si="2"/>
        <v>2050</v>
      </c>
      <c r="C84" s="14" cm="1">
        <f t="array" ref="C84">INDEX(GMWQ!$A$2:$NF$60,MATCH(1,(GMWQ!$NE$2:$NE$60=C$3)*(GMWQ!$NF$2:$NF$60=C$1),0),$B84-1966)</f>
        <v>9840</v>
      </c>
      <c r="D84" s="7" cm="1">
        <f t="array" ref="D84">INDEX(GMWQ!$A$2:$NF$60,MATCH(1,(GMWQ!$NE$2:$NE$60=D$3)*(GMWQ!$NF$2:$NF$60=D$1),0),$B84-1966)</f>
        <v>10082</v>
      </c>
      <c r="E84" s="7" cm="1">
        <f t="array" ref="E84">INDEX(GMWQ!$A$2:$NF$60,MATCH(1,(GMWQ!$NE$2:$NE$60=E$3)*(GMWQ!$NF$2:$NF$60=E$1),0),$B84-1966)</f>
        <v>123668</v>
      </c>
      <c r="F84" s="13" cm="1">
        <f t="array" ref="F84">INDEX(GMWQ!$A$2:$NF$60,MATCH(1,(GMWQ!$NE$2:$NE$60=F$3)*(GMWQ!$NF$2:$NF$60=F$1),0),$B84-1966)</f>
        <v>9.8000000000000007</v>
      </c>
      <c r="G84" s="14" cm="1">
        <f t="array" ref="G84">INDEX(GMWQ!$A$2:$NF$60,MATCH(1,(GMWQ!$NE$2:$NE$60=G$3)*(GMWQ!$NF$2:$NF$60=G$1),0),$B84-1966)</f>
        <v>420035</v>
      </c>
      <c r="H84" s="14" cm="1">
        <f t="array" ref="H84">INDEX(GMWQ!$A$2:$NF$60,MATCH(1,(GMWQ!$NE$2:$NE$60=H$3)*(GMWQ!$NF$2:$NF$60=H$1),0),$B84-1966)</f>
        <v>11383</v>
      </c>
      <c r="I84" s="14" cm="1">
        <f t="array" ref="I84">INDEX(GMWQ!$A$2:$NF$60,MATCH(1,(GMWQ!$NE$2:$NE$60=I$3)*(GMWQ!$NF$2:$NF$60=I$1),0),$B84-1966)</f>
        <v>330110</v>
      </c>
      <c r="J84" s="13" cm="1">
        <f t="array" ref="J84">INDEX(GMWQ!$A$2:$NF$60,MATCH(1,(GMWQ!$NE$2:$NE$60=J$3)*(GMWQ!$NF$2:$NF$60=J$1),0),$B84-1966)</f>
        <v>10.82</v>
      </c>
      <c r="K84" s="13" cm="1">
        <f t="array" ref="K84">INDEX(GMWQ!$A$2:$NF$60,MATCH(1,(GMWQ!$NE$2:$NE$60=K$3)*(GMWQ!$NF$2:$NF$60=K$1),0),$B84-1966)</f>
        <v>1E-3</v>
      </c>
      <c r="L84" s="13" cm="1">
        <f t="array" ref="L84">INDEX(GMWQ!$A$2:$NF$60,MATCH(1,(GMWQ!$NE$2:$NE$60=L$3)*(GMWQ!$NF$2:$NF$60=L$1),0),$B84-1966)</f>
        <v>476779</v>
      </c>
      <c r="M84" s="13" cm="1">
        <f t="array" ref="M84">INDEX(GMWQ!$A$2:$NF$60,MATCH(1,(GMWQ!$NE$2:$NE$60=M$3)*(GMWQ!$NF$2:$NF$60=M$1),0),$B84-1966)</f>
        <v>65.531589999999994</v>
      </c>
      <c r="N84" s="13" cm="1">
        <f t="array" ref="N84">INDEX(GMWQ!$A$2:$NF$60,MATCH(1,(GMWQ!$NE$2:$NE$60=N$3)*(GMWQ!$NF$2:$NF$60=N$1),0),$B84-1966)</f>
        <v>96.382859999999994</v>
      </c>
      <c r="O84" s="13" cm="1">
        <f t="array" ref="O84">INDEX(GMWQ!$A$2:$NF$60,MATCH(1,(GMWQ!$NE$2:$NE$60=O$3)*(GMWQ!$NF$2:$NF$60=O$1),0),$B84-1966)</f>
        <v>1E-3</v>
      </c>
      <c r="P84" s="13" cm="1">
        <f t="array" ref="P84">INDEX(GMWQ!$A$2:$NF$60,MATCH(1,(GMWQ!$NE$2:$NE$60=P$3)*(GMWQ!$NF$2:$NF$60=P$1),0),$B84-1966)</f>
        <v>9.2698099999999997</v>
      </c>
      <c r="Q84" s="13" cm="1">
        <f t="array" ref="Q84">INDEX(GMWQ!$A$2:$NF$60,MATCH(1,(GMWQ!$NE$2:$NE$60=Q$3)*(GMWQ!$NF$2:$NF$60=Q$1),0),$B84-1966)</f>
        <v>1E-3</v>
      </c>
      <c r="R84" s="13" cm="1">
        <f t="array" ref="R84">INDEX(GMWQ!$A$2:$NF$60,MATCH(1,(GMWQ!$NE$2:$NE$60=R$3)*(GMWQ!$NF$2:$NF$60=R$1),0),$B84-1966)</f>
        <v>89925</v>
      </c>
      <c r="S84" s="13" cm="1">
        <f t="array" ref="S84">INDEX(GMWQ!$A$2:$NF$60,MATCH(1,(GMWQ!$NE$2:$NE$60=S$3)*(GMWQ!$NF$2:$NF$60=S$1),0),$B84-1966)</f>
        <v>1033124</v>
      </c>
      <c r="T84" s="13" cm="1">
        <f t="array" ref="T84">INDEX(GMWQ!$A$2:$NF$60,MATCH(1,(GMWQ!$NE$2:$NE$60=T$3)*(GMWQ!$NF$2:$NF$60=T$1),0),$B84-1966)</f>
        <v>35205.82</v>
      </c>
      <c r="U84" s="13" cm="1">
        <f t="array" ref="U84">INDEX(GMWQ!$A$2:$NF$60,MATCH(1,(GMWQ!$NE$2:$NE$60=U$3)*(GMWQ!$NF$2:$NF$60=U$1),0),$B84-1966)</f>
        <v>13.10726</v>
      </c>
      <c r="V84" s="13" cm="1">
        <f t="array" ref="V84">INDEX(GMWQ!$A$2:$NF$60,MATCH(1,(GMWQ!$NE$2:$NE$60=V$3)*(GMWQ!$NF$2:$NF$60=V$1),0),$B84-1966)</f>
        <v>1E-3</v>
      </c>
      <c r="W84" s="13" cm="1">
        <f t="array" ref="W84">INDEX(GMWQ!$A$2:$NF$60,MATCH(1,(GMWQ!$NE$2:$NE$60=W$3)*(GMWQ!$NF$2:$NF$60=W$1),0),$B84-1966)</f>
        <v>68.5</v>
      </c>
    </row>
    <row r="85" spans="1:24" x14ac:dyDescent="0.35">
      <c r="B85" s="7">
        <f t="shared" si="2"/>
        <v>2051</v>
      </c>
      <c r="C85" s="14" cm="1">
        <f t="array" ref="C85">INDEX(GMWQ!$A$2:$NF$60,MATCH(1,(GMWQ!$NE$2:$NE$60=C$3)*(GMWQ!$NF$2:$NF$60=C$1),0),$B85-1966)</f>
        <v>9881</v>
      </c>
      <c r="D85" s="7" cm="1">
        <f t="array" ref="D85">INDEX(GMWQ!$A$2:$NF$60,MATCH(1,(GMWQ!$NE$2:$NE$60=D$3)*(GMWQ!$NF$2:$NF$60=D$1),0),$B85-1966)</f>
        <v>9682</v>
      </c>
      <c r="E85" s="7" cm="1">
        <f t="array" ref="E85">INDEX(GMWQ!$A$2:$NF$60,MATCH(1,(GMWQ!$NE$2:$NE$60=E$3)*(GMWQ!$NF$2:$NF$60=E$1),0),$B85-1966)</f>
        <v>125292</v>
      </c>
      <c r="F85" s="13" cm="1">
        <f t="array" ref="F85">INDEX(GMWQ!$A$2:$NF$60,MATCH(1,(GMWQ!$NE$2:$NE$60=F$3)*(GMWQ!$NF$2:$NF$60=F$1),0),$B85-1966)</f>
        <v>9.9</v>
      </c>
      <c r="G85" s="14" cm="1">
        <f t="array" ref="G85">INDEX(GMWQ!$A$2:$NF$60,MATCH(1,(GMWQ!$NE$2:$NE$60=G$3)*(GMWQ!$NF$2:$NF$60=G$1),0),$B85-1966)</f>
        <v>427788</v>
      </c>
      <c r="H85" s="14" cm="1">
        <f t="array" ref="H85">INDEX(GMWQ!$A$2:$NF$60,MATCH(1,(GMWQ!$NE$2:$NE$60=H$3)*(GMWQ!$NF$2:$NF$60=H$1),0),$B85-1966)</f>
        <v>11075</v>
      </c>
      <c r="I85" s="14" cm="1">
        <f t="array" ref="I85">INDEX(GMWQ!$A$2:$NF$60,MATCH(1,(GMWQ!$NE$2:$NE$60=I$3)*(GMWQ!$NF$2:$NF$60=I$1),0),$B85-1966)</f>
        <v>336612</v>
      </c>
      <c r="J85" s="13" cm="1">
        <f t="array" ref="J85">INDEX(GMWQ!$A$2:$NF$60,MATCH(1,(GMWQ!$NE$2:$NE$60=J$3)*(GMWQ!$NF$2:$NF$60=J$1),0),$B85-1966)</f>
        <v>10.6</v>
      </c>
      <c r="K85" s="13" cm="1">
        <f t="array" ref="K85">INDEX(GMWQ!$A$2:$NF$60,MATCH(1,(GMWQ!$NE$2:$NE$60=K$3)*(GMWQ!$NF$2:$NF$60=K$1),0),$B85-1966)</f>
        <v>1E-3</v>
      </c>
      <c r="L85" s="13" cm="1">
        <f t="array" ref="L85">INDEX(GMWQ!$A$2:$NF$60,MATCH(1,(GMWQ!$NE$2:$NE$60=L$3)*(GMWQ!$NF$2:$NF$60=L$1),0),$B85-1966)</f>
        <v>485804</v>
      </c>
      <c r="M85" s="13" cm="1">
        <f t="array" ref="M85">INDEX(GMWQ!$A$2:$NF$60,MATCH(1,(GMWQ!$NE$2:$NE$60=M$3)*(GMWQ!$NF$2:$NF$60=M$1),0),$B85-1966)</f>
        <v>66.527349999999998</v>
      </c>
      <c r="N85" s="13" cm="1">
        <f t="array" ref="N85">INDEX(GMWQ!$A$2:$NF$60,MATCH(1,(GMWQ!$NE$2:$NE$60=N$3)*(GMWQ!$NF$2:$NF$60=N$1),0),$B85-1966)</f>
        <v>96.934359999999998</v>
      </c>
      <c r="O85" s="13" cm="1">
        <f t="array" ref="O85">INDEX(GMWQ!$A$2:$NF$60,MATCH(1,(GMWQ!$NE$2:$NE$60=O$3)*(GMWQ!$NF$2:$NF$60=O$1),0),$B85-1966)</f>
        <v>1E-3</v>
      </c>
      <c r="P85" s="13" cm="1">
        <f t="array" ref="P85">INDEX(GMWQ!$A$2:$NF$60,MATCH(1,(GMWQ!$NE$2:$NE$60=P$3)*(GMWQ!$NF$2:$NF$60=P$1),0),$B85-1966)</f>
        <v>9.6500730000000008</v>
      </c>
      <c r="Q85" s="13" cm="1">
        <f t="array" ref="Q85">INDEX(GMWQ!$A$2:$NF$60,MATCH(1,(GMWQ!$NE$2:$NE$60=Q$3)*(GMWQ!$NF$2:$NF$60=Q$1),0),$B85-1966)</f>
        <v>1E-3</v>
      </c>
      <c r="R85" s="13" cm="1">
        <f t="array" ref="R85">INDEX(GMWQ!$A$2:$NF$60,MATCH(1,(GMWQ!$NE$2:$NE$60=R$3)*(GMWQ!$NF$2:$NF$60=R$1),0),$B85-1966)</f>
        <v>91176</v>
      </c>
      <c r="S85" s="13" cm="1">
        <f t="array" ref="S85">INDEX(GMWQ!$A$2:$NF$60,MATCH(1,(GMWQ!$NE$2:$NE$60=S$3)*(GMWQ!$NF$2:$NF$60=S$1),0),$B85-1966)</f>
        <v>1026827</v>
      </c>
      <c r="T85" s="13" cm="1">
        <f t="array" ref="T85">INDEX(GMWQ!$A$2:$NF$60,MATCH(1,(GMWQ!$NE$2:$NE$60=T$3)*(GMWQ!$NF$2:$NF$60=T$1),0),$B85-1966)</f>
        <v>35206.36</v>
      </c>
      <c r="U85" s="13" cm="1">
        <f t="array" ref="U85">INDEX(GMWQ!$A$2:$NF$60,MATCH(1,(GMWQ!$NE$2:$NE$60=U$3)*(GMWQ!$NF$2:$NF$60=U$1),0),$B85-1966)</f>
        <v>13.05096</v>
      </c>
      <c r="V85" s="13" cm="1">
        <f t="array" ref="V85">INDEX(GMWQ!$A$2:$NF$60,MATCH(1,(GMWQ!$NE$2:$NE$60=V$3)*(GMWQ!$NF$2:$NF$60=V$1),0),$B85-1966)</f>
        <v>1E-3</v>
      </c>
      <c r="W85" s="13" cm="1">
        <f t="array" ref="W85">INDEX(GMWQ!$A$2:$NF$60,MATCH(1,(GMWQ!$NE$2:$NE$60=W$3)*(GMWQ!$NF$2:$NF$60=W$1),0),$B85-1966)</f>
        <v>66.75</v>
      </c>
    </row>
    <row r="86" spans="1:24" x14ac:dyDescent="0.35">
      <c r="B86" s="7">
        <f t="shared" si="2"/>
        <v>2052</v>
      </c>
      <c r="C86" s="14" cm="1">
        <f t="array" ref="C86">INDEX(GMWQ!$A$2:$NF$60,MATCH(1,(GMWQ!$NE$2:$NE$60=C$3)*(GMWQ!$NF$2:$NF$60=C$1),0),$B86-1966)</f>
        <v>9922</v>
      </c>
      <c r="D86" s="7" cm="1">
        <f t="array" ref="D86">INDEX(GMWQ!$A$2:$NF$60,MATCH(1,(GMWQ!$NE$2:$NE$60=D$3)*(GMWQ!$NF$2:$NF$60=D$1),0),$B86-1966)</f>
        <v>8436</v>
      </c>
      <c r="E86" s="7" cm="1">
        <f t="array" ref="E86">INDEX(GMWQ!$A$2:$NF$60,MATCH(1,(GMWQ!$NE$2:$NE$60=E$3)*(GMWQ!$NF$2:$NF$60=E$1),0),$B86-1966)</f>
        <v>126339</v>
      </c>
      <c r="F86" s="13" cm="1">
        <f t="array" ref="F86">INDEX(GMWQ!$A$2:$NF$60,MATCH(1,(GMWQ!$NE$2:$NE$60=F$3)*(GMWQ!$NF$2:$NF$60=F$1),0),$B86-1966)</f>
        <v>10.4</v>
      </c>
      <c r="G86" s="14" cm="1">
        <f t="array" ref="G86">INDEX(GMWQ!$A$2:$NF$60,MATCH(1,(GMWQ!$NE$2:$NE$60=G$3)*(GMWQ!$NF$2:$NF$60=G$1),0),$B86-1966)</f>
        <v>430722</v>
      </c>
      <c r="H86" s="14" cm="1">
        <f t="array" ref="H86">INDEX(GMWQ!$A$2:$NF$60,MATCH(1,(GMWQ!$NE$2:$NE$60=H$3)*(GMWQ!$NF$2:$NF$60=H$1),0),$B86-1966)</f>
        <v>10240</v>
      </c>
      <c r="I86" s="14" cm="1">
        <f t="array" ref="I86">INDEX(GMWQ!$A$2:$NF$60,MATCH(1,(GMWQ!$NE$2:$NE$60=I$3)*(GMWQ!$NF$2:$NF$60=I$1),0),$B86-1966)</f>
        <v>339609</v>
      </c>
      <c r="J86" s="13" cm="1">
        <f t="array" ref="J86">INDEX(GMWQ!$A$2:$NF$60,MATCH(1,(GMWQ!$NE$2:$NE$60=J$3)*(GMWQ!$NF$2:$NF$60=J$1),0),$B86-1966)</f>
        <v>8.98</v>
      </c>
      <c r="K86" s="13" cm="1">
        <f t="array" ref="K86">INDEX(GMWQ!$A$2:$NF$60,MATCH(1,(GMWQ!$NE$2:$NE$60=K$3)*(GMWQ!$NF$2:$NF$60=K$1),0),$B86-1966)</f>
        <v>1E-3</v>
      </c>
      <c r="L86" s="13" cm="1">
        <f t="array" ref="L86">INDEX(GMWQ!$A$2:$NF$60,MATCH(1,(GMWQ!$NE$2:$NE$60=L$3)*(GMWQ!$NF$2:$NF$60=L$1),0),$B86-1966)</f>
        <v>489344</v>
      </c>
      <c r="M86" s="13" cm="1">
        <f t="array" ref="M86">INDEX(GMWQ!$A$2:$NF$60,MATCH(1,(GMWQ!$NE$2:$NE$60=M$3)*(GMWQ!$NF$2:$NF$60=M$1),0),$B86-1966)</f>
        <v>66.131500000000003</v>
      </c>
      <c r="N86" s="13" cm="1">
        <f t="array" ref="N86">INDEX(GMWQ!$A$2:$NF$60,MATCH(1,(GMWQ!$NE$2:$NE$60=N$3)*(GMWQ!$NF$2:$NF$60=N$1),0),$B86-1966)</f>
        <v>96.831540000000004</v>
      </c>
      <c r="O86" s="13" cm="1">
        <f t="array" ref="O86">INDEX(GMWQ!$A$2:$NF$60,MATCH(1,(GMWQ!$NE$2:$NE$60=O$3)*(GMWQ!$NF$2:$NF$60=O$1),0),$B86-1966)</f>
        <v>1E-3</v>
      </c>
      <c r="P86" s="13" cm="1">
        <f t="array" ref="P86">INDEX(GMWQ!$A$2:$NF$60,MATCH(1,(GMWQ!$NE$2:$NE$60=P$3)*(GMWQ!$NF$2:$NF$60=P$1),0),$B86-1966)</f>
        <v>8.6333669999999998</v>
      </c>
      <c r="Q86" s="13" cm="1">
        <f t="array" ref="Q86">INDEX(GMWQ!$A$2:$NF$60,MATCH(1,(GMWQ!$NE$2:$NE$60=Q$3)*(GMWQ!$NF$2:$NF$60=Q$1),0),$B86-1966)</f>
        <v>1E-3</v>
      </c>
      <c r="R86" s="13" cm="1">
        <f t="array" ref="R86">INDEX(GMWQ!$A$2:$NF$60,MATCH(1,(GMWQ!$NE$2:$NE$60=R$3)*(GMWQ!$NF$2:$NF$60=R$1),0),$B86-1966)</f>
        <v>91113</v>
      </c>
      <c r="S86" s="13" cm="1">
        <f t="array" ref="S86">INDEX(GMWQ!$A$2:$NF$60,MATCH(1,(GMWQ!$NE$2:$NE$60=S$3)*(GMWQ!$NF$2:$NF$60=S$1),0),$B86-1966)</f>
        <v>1020530</v>
      </c>
      <c r="T86" s="13" cm="1">
        <f t="array" ref="T86">INDEX(GMWQ!$A$2:$NF$60,MATCH(1,(GMWQ!$NE$2:$NE$60=T$3)*(GMWQ!$NF$2:$NF$60=T$1),0),$B86-1966)</f>
        <v>35206.89</v>
      </c>
      <c r="U86" s="13" cm="1">
        <f t="array" ref="U86">INDEX(GMWQ!$A$2:$NF$60,MATCH(1,(GMWQ!$NE$2:$NE$60=U$3)*(GMWQ!$NF$2:$NF$60=U$1),0),$B86-1966)</f>
        <v>10.55364</v>
      </c>
      <c r="V86" s="13" cm="1">
        <f t="array" ref="V86">INDEX(GMWQ!$A$2:$NF$60,MATCH(1,(GMWQ!$NE$2:$NE$60=V$3)*(GMWQ!$NF$2:$NF$60=V$1),0),$B86-1966)</f>
        <v>1E-3</v>
      </c>
      <c r="W86" s="13" cm="1">
        <f t="array" ref="W86">INDEX(GMWQ!$A$2:$NF$60,MATCH(1,(GMWQ!$NE$2:$NE$60=W$3)*(GMWQ!$NF$2:$NF$60=W$1),0),$B86-1966)</f>
        <v>65</v>
      </c>
    </row>
    <row r="87" spans="1:24" x14ac:dyDescent="0.35">
      <c r="A87" s="7">
        <v>1993</v>
      </c>
      <c r="B87" s="7">
        <f t="shared" si="2"/>
        <v>2053</v>
      </c>
      <c r="C87" s="14" cm="1">
        <f t="array" ref="C87">INDEX(GMWQ!$A$2:$NF$60,MATCH(1,(GMWQ!$NE$2:$NE$60=C$3)*(GMWQ!$NF$2:$NF$60=C$1),0),$B87-1966)</f>
        <v>9960</v>
      </c>
      <c r="D87" s="7" cm="1">
        <f t="array" ref="D87">INDEX(GMWQ!$A$2:$NF$60,MATCH(1,(GMWQ!$NE$2:$NE$60=D$3)*(GMWQ!$NF$2:$NF$60=D$1),0),$B87-1966)</f>
        <v>7548</v>
      </c>
      <c r="E87" s="7" cm="1">
        <f t="array" ref="E87">INDEX(GMWQ!$A$2:$NF$60,MATCH(1,(GMWQ!$NE$2:$NE$60=E$3)*(GMWQ!$NF$2:$NF$60=E$1),0),$B87-1966)</f>
        <v>127313</v>
      </c>
      <c r="F87" s="13" cm="1">
        <f t="array" ref="F87">INDEX(GMWQ!$A$2:$NF$60,MATCH(1,(GMWQ!$NE$2:$NE$60=F$3)*(GMWQ!$NF$2:$NF$60=F$1),0),$B87-1966)</f>
        <v>10.6</v>
      </c>
      <c r="G87" s="14" cm="1">
        <f t="array" ref="G87">INDEX(GMWQ!$A$2:$NF$60,MATCH(1,(GMWQ!$NE$2:$NE$60=G$3)*(GMWQ!$NF$2:$NF$60=G$1),0),$B87-1966)</f>
        <v>431530</v>
      </c>
      <c r="H87" s="14" cm="1">
        <f t="array" ref="H87">INDEX(GMWQ!$A$2:$NF$60,MATCH(1,(GMWQ!$NE$2:$NE$60=H$3)*(GMWQ!$NF$2:$NF$60=H$1),0),$B87-1966)</f>
        <v>9225</v>
      </c>
      <c r="I87" s="14" cm="1">
        <f t="array" ref="I87">INDEX(GMWQ!$A$2:$NF$60,MATCH(1,(GMWQ!$NE$2:$NE$60=I$3)*(GMWQ!$NF$2:$NF$60=I$1),0),$B87-1966)</f>
        <v>342497</v>
      </c>
      <c r="J87" s="13" cm="1">
        <f t="array" ref="J87">INDEX(GMWQ!$A$2:$NF$60,MATCH(1,(GMWQ!$NE$2:$NE$60=J$3)*(GMWQ!$NF$2:$NF$60=J$1),0),$B87-1966)</f>
        <v>8.0399999999999991</v>
      </c>
      <c r="K87" s="13" cm="1">
        <f t="array" ref="K87">INDEX(GMWQ!$A$2:$NF$60,MATCH(1,(GMWQ!$NE$2:$NE$60=K$3)*(GMWQ!$NF$2:$NF$60=K$1),0),$B87-1966)</f>
        <v>1.354499E-2</v>
      </c>
      <c r="L87" s="13" cm="1">
        <f t="array" ref="L87">INDEX(GMWQ!$A$2:$NF$60,MATCH(1,(GMWQ!$NE$2:$NE$60=L$3)*(GMWQ!$NF$2:$NF$60=L$1),0),$B87-1966)</f>
        <v>494014</v>
      </c>
      <c r="M87" s="13" cm="1">
        <f t="array" ref="M87">INDEX(GMWQ!$A$2:$NF$60,MATCH(1,(GMWQ!$NE$2:$NE$60=M$3)*(GMWQ!$NF$2:$NF$60=M$1),0),$B87-1966)</f>
        <v>65.145849999999996</v>
      </c>
      <c r="N87" s="13" cm="1">
        <f t="array" ref="N87">INDEX(GMWQ!$A$2:$NF$60,MATCH(1,(GMWQ!$NE$2:$NE$60=N$3)*(GMWQ!$NF$2:$NF$60=N$1),0),$B87-1966)</f>
        <v>97.007769999999994</v>
      </c>
      <c r="O87" s="13" cm="1">
        <f t="array" ref="O87">INDEX(GMWQ!$A$2:$NF$60,MATCH(1,(GMWQ!$NE$2:$NE$60=O$3)*(GMWQ!$NF$2:$NF$60=O$1),0),$B87-1966)</f>
        <v>1E-3</v>
      </c>
      <c r="P87" s="13" cm="1">
        <f t="array" ref="P87">INDEX(GMWQ!$A$2:$NF$60,MATCH(1,(GMWQ!$NE$2:$NE$60=P$3)*(GMWQ!$NF$2:$NF$60=P$1),0),$B87-1966)</f>
        <v>8.584479</v>
      </c>
      <c r="Q87" s="13" cm="1">
        <f t="array" ref="Q87">INDEX(GMWQ!$A$2:$NF$60,MATCH(1,(GMWQ!$NE$2:$NE$60=Q$3)*(GMWQ!$NF$2:$NF$60=Q$1),0),$B87-1966)</f>
        <v>1E-3</v>
      </c>
      <c r="R87" s="13" cm="1">
        <f t="array" ref="R87">INDEX(GMWQ!$A$2:$NF$60,MATCH(1,(GMWQ!$NE$2:$NE$60=R$3)*(GMWQ!$NF$2:$NF$60=R$1),0),$B87-1966)</f>
        <v>89033</v>
      </c>
      <c r="S87" s="13" cm="1">
        <f t="array" ref="S87">INDEX(GMWQ!$A$2:$NF$60,MATCH(1,(GMWQ!$NE$2:$NE$60=S$3)*(GMWQ!$NF$2:$NF$60=S$1),0),$B87-1966)</f>
        <v>1019349</v>
      </c>
      <c r="T87" s="13" cm="1">
        <f t="array" ref="T87">INDEX(GMWQ!$A$2:$NF$60,MATCH(1,(GMWQ!$NE$2:$NE$60=T$3)*(GMWQ!$NF$2:$NF$60=T$1),0),$B87-1966)</f>
        <v>35207.43</v>
      </c>
      <c r="U87" s="13" cm="1">
        <f t="array" ref="U87">INDEX(GMWQ!$A$2:$NF$60,MATCH(1,(GMWQ!$NE$2:$NE$60=U$3)*(GMWQ!$NF$2:$NF$60=U$1),0),$B87-1966)</f>
        <v>9.3547180000000001</v>
      </c>
      <c r="V87" s="13" cm="1">
        <f t="array" ref="V87">INDEX(GMWQ!$A$2:$NF$60,MATCH(1,(GMWQ!$NE$2:$NE$60=V$3)*(GMWQ!$NF$2:$NF$60=V$1),0),$B87-1966)</f>
        <v>1E-3</v>
      </c>
      <c r="W87" s="13" cm="1">
        <f t="array" ref="W87">INDEX(GMWQ!$A$2:$NF$60,MATCH(1,(GMWQ!$NE$2:$NE$60=W$3)*(GMWQ!$NF$2:$NF$60=W$1),0),$B87-1966)</f>
        <v>59.65</v>
      </c>
    </row>
    <row r="88" spans="1:24" x14ac:dyDescent="0.35">
      <c r="B88" s="7">
        <f t="shared" si="2"/>
        <v>2054</v>
      </c>
      <c r="C88" s="14" cm="1">
        <f t="array" ref="C88">INDEX(GMWQ!$A$2:$NF$60,MATCH(1,(GMWQ!$NE$2:$NE$60=C$3)*(GMWQ!$NF$2:$NF$60=C$1),0),$B88-1966)</f>
        <v>9998</v>
      </c>
      <c r="D88" s="7" cm="1">
        <f t="array" ref="D88">INDEX(GMWQ!$A$2:$NF$60,MATCH(1,(GMWQ!$NE$2:$NE$60=D$3)*(GMWQ!$NF$2:$NF$60=D$1),0),$B88-1966)</f>
        <v>7324</v>
      </c>
      <c r="E88" s="7" cm="1">
        <f t="array" ref="E88">INDEX(GMWQ!$A$2:$NF$60,MATCH(1,(GMWQ!$NE$2:$NE$60=E$3)*(GMWQ!$NF$2:$NF$60=E$1),0),$B88-1966)</f>
        <v>131724</v>
      </c>
      <c r="F88" s="13" cm="1">
        <f t="array" ref="F88">INDEX(GMWQ!$A$2:$NF$60,MATCH(1,(GMWQ!$NE$2:$NE$60=F$3)*(GMWQ!$NF$2:$NF$60=F$1),0),$B88-1966)</f>
        <v>10.4</v>
      </c>
      <c r="G88" s="14" cm="1">
        <f t="array" ref="G88">INDEX(GMWQ!$A$2:$NF$60,MATCH(1,(GMWQ!$NE$2:$NE$60=G$3)*(GMWQ!$NF$2:$NF$60=G$1),0),$B88-1966)</f>
        <v>435635</v>
      </c>
      <c r="H88" s="14" cm="1">
        <f t="array" ref="H88">INDEX(GMWQ!$A$2:$NF$60,MATCH(1,(GMWQ!$NE$2:$NE$60=H$3)*(GMWQ!$NF$2:$NF$60=H$1),0),$B88-1966)</f>
        <v>8905</v>
      </c>
      <c r="I88" s="14" cm="1">
        <f t="array" ref="I88">INDEX(GMWQ!$A$2:$NF$60,MATCH(1,(GMWQ!$NE$2:$NE$60=I$3)*(GMWQ!$NF$2:$NF$60=I$1),0),$B88-1966)</f>
        <v>345814</v>
      </c>
      <c r="J88" s="13" cm="1">
        <f t="array" ref="J88">INDEX(GMWQ!$A$2:$NF$60,MATCH(1,(GMWQ!$NE$2:$NE$60=J$3)*(GMWQ!$NF$2:$NF$60=J$1),0),$B88-1966)</f>
        <v>8.01</v>
      </c>
      <c r="K88" s="13" cm="1">
        <f t="array" ref="K88">INDEX(GMWQ!$A$2:$NF$60,MATCH(1,(GMWQ!$NE$2:$NE$60=K$3)*(GMWQ!$NF$2:$NF$60=K$1),0),$B88-1966)</f>
        <v>2.1314050000000001E-2</v>
      </c>
      <c r="L88" s="13" cm="1">
        <f t="array" ref="L88">INDEX(GMWQ!$A$2:$NF$60,MATCH(1,(GMWQ!$NE$2:$NE$60=L$3)*(GMWQ!$NF$2:$NF$60=L$1),0),$B88-1966)</f>
        <v>496688</v>
      </c>
      <c r="M88" s="13" cm="1">
        <f t="array" ref="M88">INDEX(GMWQ!$A$2:$NF$60,MATCH(1,(GMWQ!$NE$2:$NE$60=M$3)*(GMWQ!$NF$2:$NF$60=M$1),0),$B88-1966)</f>
        <v>65.421859999999995</v>
      </c>
      <c r="N88" s="13" cm="1">
        <f t="array" ref="N88">INDEX(GMWQ!$A$2:$NF$60,MATCH(1,(GMWQ!$NE$2:$NE$60=N$3)*(GMWQ!$NF$2:$NF$60=N$1),0),$B88-1966)</f>
        <v>94.266800000000003</v>
      </c>
      <c r="O88" s="13" cm="1">
        <f t="array" ref="O88">INDEX(GMWQ!$A$2:$NF$60,MATCH(1,(GMWQ!$NE$2:$NE$60=O$3)*(GMWQ!$NF$2:$NF$60=O$1),0),$B88-1966)</f>
        <v>1E-3</v>
      </c>
      <c r="P88" s="13" cm="1">
        <f t="array" ref="P88">INDEX(GMWQ!$A$2:$NF$60,MATCH(1,(GMWQ!$NE$2:$NE$60=P$3)*(GMWQ!$NF$2:$NF$60=P$1),0),$B88-1966)</f>
        <v>8.0787700000000005</v>
      </c>
      <c r="Q88" s="13" cm="1">
        <f t="array" ref="Q88">INDEX(GMWQ!$A$2:$NF$60,MATCH(1,(GMWQ!$NE$2:$NE$60=Q$3)*(GMWQ!$NF$2:$NF$60=Q$1),0),$B88-1966)</f>
        <v>1E-3</v>
      </c>
      <c r="R88" s="13" cm="1">
        <f t="array" ref="R88">INDEX(GMWQ!$A$2:$NF$60,MATCH(1,(GMWQ!$NE$2:$NE$60=R$3)*(GMWQ!$NF$2:$NF$60=R$1),0),$B88-1966)</f>
        <v>89821</v>
      </c>
      <c r="S88" s="13" cm="1">
        <f t="array" ref="S88">INDEX(GMWQ!$A$2:$NF$60,MATCH(1,(GMWQ!$NE$2:$NE$60=S$3)*(GMWQ!$NF$2:$NF$60=S$1),0),$B88-1966)</f>
        <v>1018168</v>
      </c>
      <c r="T88" s="13" cm="1">
        <f t="array" ref="T88">INDEX(GMWQ!$A$2:$NF$60,MATCH(1,(GMWQ!$NE$2:$NE$60=T$3)*(GMWQ!$NF$2:$NF$60=T$1),0),$B88-1966)</f>
        <v>35207.96</v>
      </c>
      <c r="U88" s="13" cm="1">
        <f t="array" ref="U88">INDEX(GMWQ!$A$2:$NF$60,MATCH(1,(GMWQ!$NE$2:$NE$60=U$3)*(GMWQ!$NF$2:$NF$60=U$1),0),$B88-1966)</f>
        <v>9.0041609999999999</v>
      </c>
      <c r="V88" s="13" cm="1">
        <f t="array" ref="V88">INDEX(GMWQ!$A$2:$NF$60,MATCH(1,(GMWQ!$NE$2:$NE$60=V$3)*(GMWQ!$NF$2:$NF$60=V$1),0),$B88-1966)</f>
        <v>1E-3</v>
      </c>
      <c r="W88" s="13" cm="1">
        <f t="array" ref="W88">INDEX(GMWQ!$A$2:$NF$60,MATCH(1,(GMWQ!$NE$2:$NE$60=W$3)*(GMWQ!$NF$2:$NF$60=W$1),0),$B88-1966)</f>
        <v>54.3</v>
      </c>
    </row>
    <row r="89" spans="1:24" x14ac:dyDescent="0.35">
      <c r="B89" s="7">
        <f t="shared" si="2"/>
        <v>2055</v>
      </c>
      <c r="C89" s="14" cm="1">
        <f t="array" ref="C89">INDEX(GMWQ!$A$2:$NF$60,MATCH(1,(GMWQ!$NE$2:$NE$60=C$3)*(GMWQ!$NF$2:$NF$60=C$1),0),$B89-1966)</f>
        <v>10067.5</v>
      </c>
      <c r="D89" s="7" cm="1">
        <f t="array" ref="D89">INDEX(GMWQ!$A$2:$NF$60,MATCH(1,(GMWQ!$NE$2:$NE$60=D$3)*(GMWQ!$NF$2:$NF$60=D$1),0),$B89-1966)</f>
        <v>7370</v>
      </c>
      <c r="E89" s="7" cm="1">
        <f t="array" ref="E89">INDEX(GMWQ!$A$2:$NF$60,MATCH(1,(GMWQ!$NE$2:$NE$60=E$3)*(GMWQ!$NF$2:$NF$60=E$1),0),$B89-1966)</f>
        <v>133457</v>
      </c>
      <c r="F89" s="13" cm="1">
        <f t="array" ref="F89">INDEX(GMWQ!$A$2:$NF$60,MATCH(1,(GMWQ!$NE$2:$NE$60=F$3)*(GMWQ!$NF$2:$NF$60=F$1),0),$B89-1966)</f>
        <v>10.199999999999999</v>
      </c>
      <c r="G89" s="14" cm="1">
        <f t="array" ref="G89">INDEX(GMWQ!$A$2:$NF$60,MATCH(1,(GMWQ!$NE$2:$NE$60=G$3)*(GMWQ!$NF$2:$NF$60=G$1),0),$B89-1966)</f>
        <v>441328</v>
      </c>
      <c r="H89" s="14" cm="1">
        <f t="array" ref="H89">INDEX(GMWQ!$A$2:$NF$60,MATCH(1,(GMWQ!$NE$2:$NE$60=H$3)*(GMWQ!$NF$2:$NF$60=H$1),0),$B89-1966)</f>
        <v>8860</v>
      </c>
      <c r="I89" s="14" cm="1">
        <f t="array" ref="I89">INDEX(GMWQ!$A$2:$NF$60,MATCH(1,(GMWQ!$NE$2:$NE$60=I$3)*(GMWQ!$NF$2:$NF$60=I$1),0),$B89-1966)</f>
        <v>349832</v>
      </c>
      <c r="J89" s="13" cm="1">
        <f t="array" ref="J89">INDEX(GMWQ!$A$2:$NF$60,MATCH(1,(GMWQ!$NE$2:$NE$60=J$3)*(GMWQ!$NF$2:$NF$60=J$1),0),$B89-1966)</f>
        <v>8</v>
      </c>
      <c r="K89" s="13" cm="1">
        <f t="array" ref="K89">INDEX(GMWQ!$A$2:$NF$60,MATCH(1,(GMWQ!$NE$2:$NE$60=K$3)*(GMWQ!$NF$2:$NF$60=K$1),0),$B89-1966)</f>
        <v>2.4290519999999999E-2</v>
      </c>
      <c r="L89" s="13" cm="1">
        <f t="array" ref="L89">INDEX(GMWQ!$A$2:$NF$60,MATCH(1,(GMWQ!$NE$2:$NE$60=L$3)*(GMWQ!$NF$2:$NF$60=L$1),0),$B89-1966)</f>
        <v>503284</v>
      </c>
      <c r="M89" s="13" cm="1">
        <f t="array" ref="M89">INDEX(GMWQ!$A$2:$NF$60,MATCH(1,(GMWQ!$NE$2:$NE$60=M$3)*(GMWQ!$NF$2:$NF$60=M$1),0),$B89-1966)</f>
        <v>65.006299999999996</v>
      </c>
      <c r="N89" s="13" cm="1">
        <f t="array" ref="N89">INDEX(GMWQ!$A$2:$NF$60,MATCH(1,(GMWQ!$NE$2:$NE$60=N$3)*(GMWQ!$NF$2:$NF$60=N$1),0),$B89-1966)</f>
        <v>94.278310000000005</v>
      </c>
      <c r="O89" s="13" cm="1">
        <f t="array" ref="O89">INDEX(GMWQ!$A$2:$NF$60,MATCH(1,(GMWQ!$NE$2:$NE$60=O$3)*(GMWQ!$NF$2:$NF$60=O$1),0),$B89-1966)</f>
        <v>1E-3</v>
      </c>
      <c r="P89" s="13" cm="1">
        <f t="array" ref="P89">INDEX(GMWQ!$A$2:$NF$60,MATCH(1,(GMWQ!$NE$2:$NE$60=P$3)*(GMWQ!$NF$2:$NF$60=P$1),0),$B89-1966)</f>
        <v>7.2362780000000004</v>
      </c>
      <c r="Q89" s="13" cm="1">
        <f t="array" ref="Q89">INDEX(GMWQ!$A$2:$NF$60,MATCH(1,(GMWQ!$NE$2:$NE$60=Q$3)*(GMWQ!$NF$2:$NF$60=Q$1),0),$B89-1966)</f>
        <v>1E-3</v>
      </c>
      <c r="R89" s="13" cm="1">
        <f t="array" ref="R89">INDEX(GMWQ!$A$2:$NF$60,MATCH(1,(GMWQ!$NE$2:$NE$60=R$3)*(GMWQ!$NF$2:$NF$60=R$1),0),$B89-1966)</f>
        <v>91496</v>
      </c>
      <c r="S89" s="13" cm="1">
        <f t="array" ref="S89">INDEX(GMWQ!$A$2:$NF$60,MATCH(1,(GMWQ!$NE$2:$NE$60=S$3)*(GMWQ!$NF$2:$NF$60=S$1),0),$B89-1966)</f>
        <v>1016986</v>
      </c>
      <c r="T89" s="13" cm="1">
        <f t="array" ref="T89">INDEX(GMWQ!$A$2:$NF$60,MATCH(1,(GMWQ!$NE$2:$NE$60=T$3)*(GMWQ!$NF$2:$NF$60=T$1),0),$B89-1966)</f>
        <v>35219.89</v>
      </c>
      <c r="U89" s="13" cm="1">
        <f t="array" ref="U89">INDEX(GMWQ!$A$2:$NF$60,MATCH(1,(GMWQ!$NE$2:$NE$60=U$3)*(GMWQ!$NF$2:$NF$60=U$1),0),$B89-1966)</f>
        <v>8.9826060000000005</v>
      </c>
      <c r="V89" s="13" cm="1">
        <f t="array" ref="V89">INDEX(GMWQ!$A$2:$NF$60,MATCH(1,(GMWQ!$NE$2:$NE$60=V$3)*(GMWQ!$NF$2:$NF$60=V$1),0),$B89-1966)</f>
        <v>1E-3</v>
      </c>
      <c r="W89" s="13" cm="1">
        <f t="array" ref="W89">INDEX(GMWQ!$A$2:$NF$60,MATCH(1,(GMWQ!$NE$2:$NE$60=W$3)*(GMWQ!$NF$2:$NF$60=W$1),0),$B89-1966)</f>
        <v>47.1</v>
      </c>
    </row>
    <row r="90" spans="1:24" x14ac:dyDescent="0.35">
      <c r="B90" s="7">
        <f t="shared" si="2"/>
        <v>2056</v>
      </c>
      <c r="C90" s="14" cm="1">
        <f t="array" ref="C90">INDEX(GMWQ!$A$2:$NF$60,MATCH(1,(GMWQ!$NE$2:$NE$60=C$3)*(GMWQ!$NF$2:$NF$60=C$1),0),$B90-1966)</f>
        <v>10137</v>
      </c>
      <c r="D90" s="7" cm="1">
        <f t="array" ref="D90">INDEX(GMWQ!$A$2:$NF$60,MATCH(1,(GMWQ!$NE$2:$NE$60=D$3)*(GMWQ!$NF$2:$NF$60=D$1),0),$B90-1966)</f>
        <v>7335</v>
      </c>
      <c r="E90" s="7" cm="1">
        <f t="array" ref="E90">INDEX(GMWQ!$A$2:$NF$60,MATCH(1,(GMWQ!$NE$2:$NE$60=E$3)*(GMWQ!$NF$2:$NF$60=E$1),0),$B90-1966)</f>
        <v>135003</v>
      </c>
      <c r="F90" s="13" cm="1">
        <f t="array" ref="F90">INDEX(GMWQ!$A$2:$NF$60,MATCH(1,(GMWQ!$NE$2:$NE$60=F$3)*(GMWQ!$NF$2:$NF$60=F$1),0),$B90-1966)</f>
        <v>10.3</v>
      </c>
      <c r="G90" s="14" cm="1">
        <f t="array" ref="G90">INDEX(GMWQ!$A$2:$NF$60,MATCH(1,(GMWQ!$NE$2:$NE$60=G$3)*(GMWQ!$NF$2:$NF$60=G$1),0),$B90-1966)</f>
        <v>447646</v>
      </c>
      <c r="H90" s="14" cm="1">
        <f t="array" ref="H90">INDEX(GMWQ!$A$2:$NF$60,MATCH(1,(GMWQ!$NE$2:$NE$60=H$3)*(GMWQ!$NF$2:$NF$60=H$1),0),$B90-1966)</f>
        <v>8936</v>
      </c>
      <c r="I90" s="14" cm="1">
        <f t="array" ref="I90">INDEX(GMWQ!$A$2:$NF$60,MATCH(1,(GMWQ!$NE$2:$NE$60=I$3)*(GMWQ!$NF$2:$NF$60=I$1),0),$B90-1966)</f>
        <v>354185</v>
      </c>
      <c r="J90" s="13" cm="1">
        <f t="array" ref="J90">INDEX(GMWQ!$A$2:$NF$60,MATCH(1,(GMWQ!$NE$2:$NE$60=J$3)*(GMWQ!$NF$2:$NF$60=J$1),0),$B90-1966)</f>
        <v>7.94</v>
      </c>
      <c r="K90" s="13" cm="1">
        <f t="array" ref="K90">INDEX(GMWQ!$A$2:$NF$60,MATCH(1,(GMWQ!$NE$2:$NE$60=K$3)*(GMWQ!$NF$2:$NF$60=K$1),0),$B90-1966)</f>
        <v>2.115301E-2</v>
      </c>
      <c r="L90" s="13" cm="1">
        <f t="array" ref="L90">INDEX(GMWQ!$A$2:$NF$60,MATCH(1,(GMWQ!$NE$2:$NE$60=L$3)*(GMWQ!$NF$2:$NF$60=L$1),0),$B90-1966)</f>
        <v>510524</v>
      </c>
      <c r="M90" s="13" cm="1">
        <f t="array" ref="M90">INDEX(GMWQ!$A$2:$NF$60,MATCH(1,(GMWQ!$NE$2:$NE$60=M$3)*(GMWQ!$NF$2:$NF$60=M$1),0),$B90-1966)</f>
        <v>64.813299999999998</v>
      </c>
      <c r="N90" s="13" cm="1">
        <f t="array" ref="N90">INDEX(GMWQ!$A$2:$NF$60,MATCH(1,(GMWQ!$NE$2:$NE$60=N$3)*(GMWQ!$NF$2:$NF$60=N$1),0),$B90-1966)</f>
        <v>94.539379999999994</v>
      </c>
      <c r="O90" s="13" cm="1">
        <f t="array" ref="O90">INDEX(GMWQ!$A$2:$NF$60,MATCH(1,(GMWQ!$NE$2:$NE$60=O$3)*(GMWQ!$NF$2:$NF$60=O$1),0),$B90-1966)</f>
        <v>1E-3</v>
      </c>
      <c r="P90" s="13" cm="1">
        <f t="array" ref="P90">INDEX(GMWQ!$A$2:$NF$60,MATCH(1,(GMWQ!$NE$2:$NE$60=P$3)*(GMWQ!$NF$2:$NF$60=P$1),0),$B90-1966)</f>
        <v>6.7233749999999999</v>
      </c>
      <c r="Q90" s="13" cm="1">
        <f t="array" ref="Q90">INDEX(GMWQ!$A$2:$NF$60,MATCH(1,(GMWQ!$NE$2:$NE$60=Q$3)*(GMWQ!$NF$2:$NF$60=Q$1),0),$B90-1966)</f>
        <v>1E-3</v>
      </c>
      <c r="R90" s="13" cm="1">
        <f t="array" ref="R90">INDEX(GMWQ!$A$2:$NF$60,MATCH(1,(GMWQ!$NE$2:$NE$60=R$3)*(GMWQ!$NF$2:$NF$60=R$1),0),$B90-1966)</f>
        <v>93461</v>
      </c>
      <c r="S90" s="13" cm="1">
        <f t="array" ref="S90">INDEX(GMWQ!$A$2:$NF$60,MATCH(1,(GMWQ!$NE$2:$NE$60=S$3)*(GMWQ!$NF$2:$NF$60=S$1),0),$B90-1966)</f>
        <v>1015805</v>
      </c>
      <c r="T90" s="13" cm="1">
        <f t="array" ref="T90">INDEX(GMWQ!$A$2:$NF$60,MATCH(1,(GMWQ!$NE$2:$NE$60=T$3)*(GMWQ!$NF$2:$NF$60=T$1),0),$B90-1966)</f>
        <v>35231.82</v>
      </c>
      <c r="U90" s="13" cm="1">
        <f t="array" ref="U90">INDEX(GMWQ!$A$2:$NF$60,MATCH(1,(GMWQ!$NE$2:$NE$60=U$3)*(GMWQ!$NF$2:$NF$60=U$1),0),$B90-1966)</f>
        <v>8.6526460000000007</v>
      </c>
      <c r="V90" s="13" cm="1">
        <f t="array" ref="V90">INDEX(GMWQ!$A$2:$NF$60,MATCH(1,(GMWQ!$NE$2:$NE$60=V$3)*(GMWQ!$NF$2:$NF$60=V$1),0),$B90-1966)</f>
        <v>1E-3</v>
      </c>
      <c r="W90" s="13" cm="1">
        <f t="array" ref="W90">INDEX(GMWQ!$A$2:$NF$60,MATCH(1,(GMWQ!$NE$2:$NE$60=W$3)*(GMWQ!$NF$2:$NF$60=W$1),0),$B90-1966)</f>
        <v>39.9</v>
      </c>
    </row>
    <row r="91" spans="1:24" x14ac:dyDescent="0.35">
      <c r="A91" s="7">
        <v>1994</v>
      </c>
      <c r="B91" s="7">
        <f t="shared" si="2"/>
        <v>2057</v>
      </c>
      <c r="C91" s="14" cm="1">
        <f t="array" ref="C91">INDEX(GMWQ!$A$2:$NF$60,MATCH(1,(GMWQ!$NE$2:$NE$60=C$3)*(GMWQ!$NF$2:$NF$60=C$1),0),$B91-1966)</f>
        <v>10256</v>
      </c>
      <c r="D91" s="7" cm="1">
        <f t="array" ref="D91">INDEX(GMWQ!$A$2:$NF$60,MATCH(1,(GMWQ!$NE$2:$NE$60=D$3)*(GMWQ!$NF$2:$NF$60=D$1),0),$B91-1966)</f>
        <v>7287</v>
      </c>
      <c r="E91" s="7" cm="1">
        <f t="array" ref="E91">INDEX(GMWQ!$A$2:$NF$60,MATCH(1,(GMWQ!$NE$2:$NE$60=E$3)*(GMWQ!$NF$2:$NF$60=E$1),0),$B91-1966)</f>
        <v>134597</v>
      </c>
      <c r="F91" s="13" cm="1">
        <f t="array" ref="F91">INDEX(GMWQ!$A$2:$NF$60,MATCH(1,(GMWQ!$NE$2:$NE$60=F$3)*(GMWQ!$NF$2:$NF$60=F$1),0),$B91-1966)</f>
        <v>9.9</v>
      </c>
      <c r="G91" s="14" cm="1">
        <f t="array" ref="G91">INDEX(GMWQ!$A$2:$NF$60,MATCH(1,(GMWQ!$NE$2:$NE$60=G$3)*(GMWQ!$NF$2:$NF$60=G$1),0),$B91-1966)</f>
        <v>452748</v>
      </c>
      <c r="H91" s="14" cm="1">
        <f t="array" ref="H91">INDEX(GMWQ!$A$2:$NF$60,MATCH(1,(GMWQ!$NE$2:$NE$60=H$3)*(GMWQ!$NF$2:$NF$60=H$1),0),$B91-1966)</f>
        <v>8891</v>
      </c>
      <c r="I91" s="14" cm="1">
        <f t="array" ref="I91">INDEX(GMWQ!$A$2:$NF$60,MATCH(1,(GMWQ!$NE$2:$NE$60=I$3)*(GMWQ!$NF$2:$NF$60=I$1),0),$B91-1966)</f>
        <v>358465</v>
      </c>
      <c r="J91" s="13" cm="1">
        <f t="array" ref="J91">INDEX(GMWQ!$A$2:$NF$60,MATCH(1,(GMWQ!$NE$2:$NE$60=J$3)*(GMWQ!$NF$2:$NF$60=J$1),0),$B91-1966)</f>
        <v>7.66</v>
      </c>
      <c r="K91" s="13" cm="1">
        <f t="array" ref="K91">INDEX(GMWQ!$A$2:$NF$60,MATCH(1,(GMWQ!$NE$2:$NE$60=K$3)*(GMWQ!$NF$2:$NF$60=K$1),0),$B91-1966)</f>
        <v>2.710448E-2</v>
      </c>
      <c r="L91" s="13" cm="1">
        <f t="array" ref="L91">INDEX(GMWQ!$A$2:$NF$60,MATCH(1,(GMWQ!$NE$2:$NE$60=L$3)*(GMWQ!$NF$2:$NF$60=L$1),0),$B91-1966)</f>
        <v>515249</v>
      </c>
      <c r="M91" s="13" cm="1">
        <f t="array" ref="M91">INDEX(GMWQ!$A$2:$NF$60,MATCH(1,(GMWQ!$NE$2:$NE$60=M$3)*(GMWQ!$NF$2:$NF$60=M$1),0),$B91-1966)</f>
        <v>64.471890000000002</v>
      </c>
      <c r="N91" s="13" cm="1">
        <f t="array" ref="N91">INDEX(GMWQ!$A$2:$NF$60,MATCH(1,(GMWQ!$NE$2:$NE$60=N$3)*(GMWQ!$NF$2:$NF$60=N$1),0),$B91-1966)</f>
        <v>95.702169999999995</v>
      </c>
      <c r="O91" s="13" cm="1">
        <f t="array" ref="O91">INDEX(GMWQ!$A$2:$NF$60,MATCH(1,(GMWQ!$NE$2:$NE$60=O$3)*(GMWQ!$NF$2:$NF$60=O$1),0),$B91-1966)</f>
        <v>1E-3</v>
      </c>
      <c r="P91" s="13" cm="1">
        <f t="array" ref="P91">INDEX(GMWQ!$A$2:$NF$60,MATCH(1,(GMWQ!$NE$2:$NE$60=P$3)*(GMWQ!$NF$2:$NF$60=P$1),0),$B91-1966)</f>
        <v>5.9774370000000001</v>
      </c>
      <c r="Q91" s="13" cm="1">
        <f t="array" ref="Q91">INDEX(GMWQ!$A$2:$NF$60,MATCH(1,(GMWQ!$NE$2:$NE$60=Q$3)*(GMWQ!$NF$2:$NF$60=Q$1),0),$B91-1966)</f>
        <v>1E-3</v>
      </c>
      <c r="R91" s="13" cm="1">
        <f t="array" ref="R91">INDEX(GMWQ!$A$2:$NF$60,MATCH(1,(GMWQ!$NE$2:$NE$60=R$3)*(GMWQ!$NF$2:$NF$60=R$1),0),$B91-1966)</f>
        <v>94283</v>
      </c>
      <c r="S91" s="13" cm="1">
        <f t="array" ref="S91">INDEX(GMWQ!$A$2:$NF$60,MATCH(1,(GMWQ!$NE$2:$NE$60=S$3)*(GMWQ!$NF$2:$NF$60=S$1),0),$B91-1966)</f>
        <v>1026040</v>
      </c>
      <c r="T91" s="13" cm="1">
        <f t="array" ref="T91">INDEX(GMWQ!$A$2:$NF$60,MATCH(1,(GMWQ!$NE$2:$NE$60=T$3)*(GMWQ!$NF$2:$NF$60=T$1),0),$B91-1966)</f>
        <v>35243.75</v>
      </c>
      <c r="U91" s="13" cm="1">
        <f t="array" ref="U91">INDEX(GMWQ!$A$2:$NF$60,MATCH(1,(GMWQ!$NE$2:$NE$60=U$3)*(GMWQ!$NF$2:$NF$60=U$1),0),$B91-1966)</f>
        <v>8.3717570000000006</v>
      </c>
      <c r="V91" s="13" cm="1">
        <f t="array" ref="V91">INDEX(GMWQ!$A$2:$NF$60,MATCH(1,(GMWQ!$NE$2:$NE$60=V$3)*(GMWQ!$NF$2:$NF$60=V$1),0),$B91-1966)</f>
        <v>1E-3</v>
      </c>
      <c r="W91" s="13" cm="1">
        <f t="array" ref="W91">INDEX(GMWQ!$A$2:$NF$60,MATCH(1,(GMWQ!$NE$2:$NE$60=W$3)*(GMWQ!$NF$2:$NF$60=W$1),0),$B91-1966)</f>
        <v>36.549999999999997</v>
      </c>
      <c r="X91" s="21"/>
    </row>
    <row r="92" spans="1:24" x14ac:dyDescent="0.35">
      <c r="B92" s="7">
        <f t="shared" si="2"/>
        <v>2058</v>
      </c>
      <c r="C92" s="14" cm="1">
        <f t="array" ref="C92">INDEX(GMWQ!$A$2:$NF$60,MATCH(1,(GMWQ!$NE$2:$NE$60=C$3)*(GMWQ!$NF$2:$NF$60=C$1),0),$B92-1966)</f>
        <v>10375</v>
      </c>
      <c r="D92" s="7" cm="1">
        <f t="array" ref="D92">INDEX(GMWQ!$A$2:$NF$60,MATCH(1,(GMWQ!$NE$2:$NE$60=D$3)*(GMWQ!$NF$2:$NF$60=D$1),0),$B92-1966)</f>
        <v>7722</v>
      </c>
      <c r="E92" s="7" cm="1">
        <f t="array" ref="E92">INDEX(GMWQ!$A$2:$NF$60,MATCH(1,(GMWQ!$NE$2:$NE$60=E$3)*(GMWQ!$NF$2:$NF$60=E$1),0),$B92-1966)</f>
        <v>135173</v>
      </c>
      <c r="F92" s="13" cm="1">
        <f t="array" ref="F92">INDEX(GMWQ!$A$2:$NF$60,MATCH(1,(GMWQ!$NE$2:$NE$60=F$3)*(GMWQ!$NF$2:$NF$60=F$1),0),$B92-1966)</f>
        <v>9.6999999999999993</v>
      </c>
      <c r="G92" s="14" cm="1">
        <f t="array" ref="G92">INDEX(GMWQ!$A$2:$NF$60,MATCH(1,(GMWQ!$NE$2:$NE$60=G$3)*(GMWQ!$NF$2:$NF$60=G$1),0),$B92-1966)</f>
        <v>457911</v>
      </c>
      <c r="H92" s="14" cm="1">
        <f t="array" ref="H92">INDEX(GMWQ!$A$2:$NF$60,MATCH(1,(GMWQ!$NE$2:$NE$60=H$3)*(GMWQ!$NF$2:$NF$60=H$1),0),$B92-1966)</f>
        <v>9343</v>
      </c>
      <c r="I92" s="14" cm="1">
        <f t="array" ref="I92">INDEX(GMWQ!$A$2:$NF$60,MATCH(1,(GMWQ!$NE$2:$NE$60=I$3)*(GMWQ!$NF$2:$NF$60=I$1),0),$B92-1966)</f>
        <v>362955</v>
      </c>
      <c r="J92" s="13" cm="1">
        <f t="array" ref="J92">INDEX(GMWQ!$A$2:$NF$60,MATCH(1,(GMWQ!$NE$2:$NE$60=J$3)*(GMWQ!$NF$2:$NF$60=J$1),0),$B92-1966)</f>
        <v>7.61</v>
      </c>
      <c r="K92" s="13" cm="1">
        <f t="array" ref="K92">INDEX(GMWQ!$A$2:$NF$60,MATCH(1,(GMWQ!$NE$2:$NE$60=K$3)*(GMWQ!$NF$2:$NF$60=K$1),0),$B92-1966)</f>
        <v>1.394836E-2</v>
      </c>
      <c r="L92" s="13" cm="1">
        <f t="array" ref="L92">INDEX(GMWQ!$A$2:$NF$60,MATCH(1,(GMWQ!$NE$2:$NE$60=L$3)*(GMWQ!$NF$2:$NF$60=L$1),0),$B92-1966)</f>
        <v>518939</v>
      </c>
      <c r="M92" s="13" cm="1">
        <f t="array" ref="M92">INDEX(GMWQ!$A$2:$NF$60,MATCH(1,(GMWQ!$NE$2:$NE$60=M$3)*(GMWQ!$NF$2:$NF$60=M$1),0),$B92-1966)</f>
        <v>64.644030000000001</v>
      </c>
      <c r="N92" s="13" cm="1">
        <f t="array" ref="N92">INDEX(GMWQ!$A$2:$NF$60,MATCH(1,(GMWQ!$NE$2:$NE$60=N$3)*(GMWQ!$NF$2:$NF$60=N$1),0),$B92-1966)</f>
        <v>95.976820000000004</v>
      </c>
      <c r="O92" s="13" cm="1">
        <f t="array" ref="O92">INDEX(GMWQ!$A$2:$NF$60,MATCH(1,(GMWQ!$NE$2:$NE$60=O$3)*(GMWQ!$NF$2:$NF$60=O$1),0),$B92-1966)</f>
        <v>1E-3</v>
      </c>
      <c r="P92" s="13" cm="1">
        <f t="array" ref="P92">INDEX(GMWQ!$A$2:$NF$60,MATCH(1,(GMWQ!$NE$2:$NE$60=P$3)*(GMWQ!$NF$2:$NF$60=P$1),0),$B92-1966)</f>
        <v>6.0940339999999997</v>
      </c>
      <c r="Q92" s="13" cm="1">
        <f t="array" ref="Q92">INDEX(GMWQ!$A$2:$NF$60,MATCH(1,(GMWQ!$NE$2:$NE$60=Q$3)*(GMWQ!$NF$2:$NF$60=Q$1),0),$B92-1966)</f>
        <v>1E-3</v>
      </c>
      <c r="R92" s="13" cm="1">
        <f t="array" ref="R92">INDEX(GMWQ!$A$2:$NF$60,MATCH(1,(GMWQ!$NE$2:$NE$60=R$3)*(GMWQ!$NF$2:$NF$60=R$1),0),$B92-1966)</f>
        <v>94956</v>
      </c>
      <c r="S92" s="13" cm="1">
        <f t="array" ref="S92">INDEX(GMWQ!$A$2:$NF$60,MATCH(1,(GMWQ!$NE$2:$NE$60=S$3)*(GMWQ!$NF$2:$NF$60=S$1),0),$B92-1966)</f>
        <v>1036275</v>
      </c>
      <c r="T92" s="13" cm="1">
        <f t="array" ref="T92">INDEX(GMWQ!$A$2:$NF$60,MATCH(1,(GMWQ!$NE$2:$NE$60=T$3)*(GMWQ!$NF$2:$NF$60=T$1),0),$B92-1966)</f>
        <v>35255.68</v>
      </c>
      <c r="U92" s="13" cm="1">
        <f t="array" ref="U92">INDEX(GMWQ!$A$2:$NF$60,MATCH(1,(GMWQ!$NE$2:$NE$60=U$3)*(GMWQ!$NF$2:$NF$60=U$1),0),$B92-1966)</f>
        <v>8.3000129999999999</v>
      </c>
      <c r="V92" s="13" cm="1">
        <f t="array" ref="V92">INDEX(GMWQ!$A$2:$NF$60,MATCH(1,(GMWQ!$NE$2:$NE$60=V$3)*(GMWQ!$NF$2:$NF$60=V$1),0),$B92-1966)</f>
        <v>1E-3</v>
      </c>
      <c r="W92" s="13" cm="1">
        <f t="array" ref="W92">INDEX(GMWQ!$A$2:$NF$60,MATCH(1,(GMWQ!$NE$2:$NE$60=W$3)*(GMWQ!$NF$2:$NF$60=W$1),0),$B92-1966)</f>
        <v>33.200000000000003</v>
      </c>
      <c r="X92" s="21"/>
    </row>
    <row r="93" spans="1:24" x14ac:dyDescent="0.35">
      <c r="B93" s="7">
        <f t="shared" si="2"/>
        <v>2059</v>
      </c>
      <c r="C93" s="14" cm="1">
        <f t="array" ref="C93">INDEX(GMWQ!$A$2:$NF$60,MATCH(1,(GMWQ!$NE$2:$NE$60=C$3)*(GMWQ!$NF$2:$NF$60=C$1),0),$B93-1966)</f>
        <v>10392.5</v>
      </c>
      <c r="D93" s="7" cm="1">
        <f t="array" ref="D93">INDEX(GMWQ!$A$2:$NF$60,MATCH(1,(GMWQ!$NE$2:$NE$60=D$3)*(GMWQ!$NF$2:$NF$60=D$1),0),$B93-1966)</f>
        <v>7486</v>
      </c>
      <c r="E93" s="7" cm="1">
        <f t="array" ref="E93">INDEX(GMWQ!$A$2:$NF$60,MATCH(1,(GMWQ!$NE$2:$NE$60=E$3)*(GMWQ!$NF$2:$NF$60=E$1),0),$B93-1966)</f>
        <v>138183</v>
      </c>
      <c r="F93" s="13" cm="1">
        <f t="array" ref="F93">INDEX(GMWQ!$A$2:$NF$60,MATCH(1,(GMWQ!$NE$2:$NE$60=F$3)*(GMWQ!$NF$2:$NF$60=F$1),0),$B93-1966)</f>
        <v>9.4</v>
      </c>
      <c r="G93" s="14" cm="1">
        <f t="array" ref="G93">INDEX(GMWQ!$A$2:$NF$60,MATCH(1,(GMWQ!$NE$2:$NE$60=G$3)*(GMWQ!$NF$2:$NF$60=G$1),0),$B93-1966)</f>
        <v>464101</v>
      </c>
      <c r="H93" s="14" cm="1">
        <f t="array" ref="H93">INDEX(GMWQ!$A$2:$NF$60,MATCH(1,(GMWQ!$NE$2:$NE$60=H$3)*(GMWQ!$NF$2:$NF$60=H$1),0),$B93-1966)</f>
        <v>9086</v>
      </c>
      <c r="I93" s="14" cm="1">
        <f t="array" ref="I93">INDEX(GMWQ!$A$2:$NF$60,MATCH(1,(GMWQ!$NE$2:$NE$60=I$3)*(GMWQ!$NF$2:$NF$60=I$1),0),$B93-1966)</f>
        <v>367364</v>
      </c>
      <c r="J93" s="13" cm="1">
        <f t="array" ref="J93">INDEX(GMWQ!$A$2:$NF$60,MATCH(1,(GMWQ!$NE$2:$NE$60=J$3)*(GMWQ!$NF$2:$NF$60=J$1),0),$B93-1966)</f>
        <v>7.57</v>
      </c>
      <c r="K93" s="13" cm="1">
        <f t="array" ref="K93">INDEX(GMWQ!$A$2:$NF$60,MATCH(1,(GMWQ!$NE$2:$NE$60=K$3)*(GMWQ!$NF$2:$NF$60=K$1),0),$B93-1966)</f>
        <v>1.790856E-2</v>
      </c>
      <c r="L93" s="13" cm="1">
        <f t="array" ref="L93">INDEX(GMWQ!$A$2:$NF$60,MATCH(1,(GMWQ!$NE$2:$NE$60=L$3)*(GMWQ!$NF$2:$NF$60=L$1),0),$B93-1966)</f>
        <v>523739</v>
      </c>
      <c r="M93" s="13" cm="1">
        <f t="array" ref="M93">INDEX(GMWQ!$A$2:$NF$60,MATCH(1,(GMWQ!$NE$2:$NE$60=M$3)*(GMWQ!$NF$2:$NF$60=M$1),0),$B93-1966)</f>
        <v>64.407229999999998</v>
      </c>
      <c r="N93" s="13" cm="1">
        <f t="array" ref="N93">INDEX(GMWQ!$A$2:$NF$60,MATCH(1,(GMWQ!$NE$2:$NE$60=N$3)*(GMWQ!$NF$2:$NF$60=N$1),0),$B93-1966)</f>
        <v>94.754599999999996</v>
      </c>
      <c r="O93" s="13" cm="1">
        <f t="array" ref="O93">INDEX(GMWQ!$A$2:$NF$60,MATCH(1,(GMWQ!$NE$2:$NE$60=O$3)*(GMWQ!$NF$2:$NF$60=O$1),0),$B93-1966)</f>
        <v>1E-3</v>
      </c>
      <c r="P93" s="13" cm="1">
        <f t="array" ref="P93">INDEX(GMWQ!$A$2:$NF$60,MATCH(1,(GMWQ!$NE$2:$NE$60=P$3)*(GMWQ!$NF$2:$NF$60=P$1),0),$B93-1966)</f>
        <v>5.954402</v>
      </c>
      <c r="Q93" s="13" cm="1">
        <f t="array" ref="Q93">INDEX(GMWQ!$A$2:$NF$60,MATCH(1,(GMWQ!$NE$2:$NE$60=Q$3)*(GMWQ!$NF$2:$NF$60=Q$1),0),$B93-1966)</f>
        <v>1E-3</v>
      </c>
      <c r="R93" s="13" cm="1">
        <f t="array" ref="R93">INDEX(GMWQ!$A$2:$NF$60,MATCH(1,(GMWQ!$NE$2:$NE$60=R$3)*(GMWQ!$NF$2:$NF$60=R$1),0),$B93-1966)</f>
        <v>96737</v>
      </c>
      <c r="S93" s="13" cm="1">
        <f t="array" ref="S93">INDEX(GMWQ!$A$2:$NF$60,MATCH(1,(GMWQ!$NE$2:$NE$60=S$3)*(GMWQ!$NF$2:$NF$60=S$1),0),$B93-1966)</f>
        <v>1046509</v>
      </c>
      <c r="T93" s="13" cm="1">
        <f t="array" ref="T93">INDEX(GMWQ!$A$2:$NF$60,MATCH(1,(GMWQ!$NE$2:$NE$60=T$3)*(GMWQ!$NF$2:$NF$60=T$1),0),$B93-1966)</f>
        <v>35283.11</v>
      </c>
      <c r="U93" s="13" cm="1">
        <f t="array" ref="U93">INDEX(GMWQ!$A$2:$NF$60,MATCH(1,(GMWQ!$NE$2:$NE$60=U$3)*(GMWQ!$NF$2:$NF$60=U$1),0),$B93-1966)</f>
        <v>8.608409</v>
      </c>
      <c r="V93" s="13" cm="1">
        <f t="array" ref="V93">INDEX(GMWQ!$A$2:$NF$60,MATCH(1,(GMWQ!$NE$2:$NE$60=V$3)*(GMWQ!$NF$2:$NF$60=V$1),0),$B93-1966)</f>
        <v>1E-3</v>
      </c>
      <c r="W93" s="13" cm="1">
        <f t="array" ref="W93">INDEX(GMWQ!$A$2:$NF$60,MATCH(1,(GMWQ!$NE$2:$NE$60=W$3)*(GMWQ!$NF$2:$NF$60=W$1),0),$B93-1966)</f>
        <v>31.3</v>
      </c>
      <c r="X93" s="21"/>
    </row>
    <row r="94" spans="1:24" x14ac:dyDescent="0.35">
      <c r="B94" s="7">
        <f t="shared" si="2"/>
        <v>2060</v>
      </c>
      <c r="C94" s="14" cm="1">
        <f t="array" ref="C94">INDEX(GMWQ!$A$2:$NF$60,MATCH(1,(GMWQ!$NE$2:$NE$60=C$3)*(GMWQ!$NF$2:$NF$60=C$1),0),$B94-1966)</f>
        <v>10410</v>
      </c>
      <c r="D94" s="7" cm="1">
        <f t="array" ref="D94">INDEX(GMWQ!$A$2:$NF$60,MATCH(1,(GMWQ!$NE$2:$NE$60=D$3)*(GMWQ!$NF$2:$NF$60=D$1),0),$B94-1966)</f>
        <v>7720</v>
      </c>
      <c r="E94" s="7" cm="1">
        <f t="array" ref="E94">INDEX(GMWQ!$A$2:$NF$60,MATCH(1,(GMWQ!$NE$2:$NE$60=E$3)*(GMWQ!$NF$2:$NF$60=E$1),0),$B94-1966)</f>
        <v>138391</v>
      </c>
      <c r="F94" s="13" cm="1">
        <f t="array" ref="F94">INDEX(GMWQ!$A$2:$NF$60,MATCH(1,(GMWQ!$NE$2:$NE$60=F$3)*(GMWQ!$NF$2:$NF$60=F$1),0),$B94-1966)</f>
        <v>9</v>
      </c>
      <c r="G94" s="14" cm="1">
        <f t="array" ref="G94">INDEX(GMWQ!$A$2:$NF$60,MATCH(1,(GMWQ!$NE$2:$NE$60=G$3)*(GMWQ!$NF$2:$NF$60=G$1),0),$B94-1966)</f>
        <v>471362</v>
      </c>
      <c r="H94" s="14" cm="1">
        <f t="array" ref="H94">INDEX(GMWQ!$A$2:$NF$60,MATCH(1,(GMWQ!$NE$2:$NE$60=H$3)*(GMWQ!$NF$2:$NF$60=H$1),0),$B94-1966)</f>
        <v>9357</v>
      </c>
      <c r="I94" s="14" cm="1">
        <f t="array" ref="I94">INDEX(GMWQ!$A$2:$NF$60,MATCH(1,(GMWQ!$NE$2:$NE$60=I$3)*(GMWQ!$NF$2:$NF$60=I$1),0),$B94-1966)</f>
        <v>371737</v>
      </c>
      <c r="J94" s="13" cm="1">
        <f t="array" ref="J94">INDEX(GMWQ!$A$2:$NF$60,MATCH(1,(GMWQ!$NE$2:$NE$60=J$3)*(GMWQ!$NF$2:$NF$60=J$1),0),$B94-1966)</f>
        <v>7.84</v>
      </c>
      <c r="K94" s="13" cm="1">
        <f t="array" ref="K94">INDEX(GMWQ!$A$2:$NF$60,MATCH(1,(GMWQ!$NE$2:$NE$60=K$3)*(GMWQ!$NF$2:$NF$60=K$1),0),$B94-1966)</f>
        <v>1.388269E-2</v>
      </c>
      <c r="L94" s="13" cm="1">
        <f t="array" ref="L94">INDEX(GMWQ!$A$2:$NF$60,MATCH(1,(GMWQ!$NE$2:$NE$60=L$3)*(GMWQ!$NF$2:$NF$60=L$1),0),$B94-1966)</f>
        <v>529489</v>
      </c>
      <c r="M94" s="13" cm="1">
        <f t="array" ref="M94">INDEX(GMWQ!$A$2:$NF$60,MATCH(1,(GMWQ!$NE$2:$NE$60=M$3)*(GMWQ!$NF$2:$NF$60=M$1),0),$B94-1966)</f>
        <v>63.943309999999997</v>
      </c>
      <c r="N94" s="13" cm="1">
        <f t="array" ref="N94">INDEX(GMWQ!$A$2:$NF$60,MATCH(1,(GMWQ!$NE$2:$NE$60=N$3)*(GMWQ!$NF$2:$NF$60=N$1),0),$B94-1966)</f>
        <v>95.650909999999996</v>
      </c>
      <c r="O94" s="13" cm="1">
        <f t="array" ref="O94">INDEX(GMWQ!$A$2:$NF$60,MATCH(1,(GMWQ!$NE$2:$NE$60=O$3)*(GMWQ!$NF$2:$NF$60=O$1),0),$B94-1966)</f>
        <v>1E-3</v>
      </c>
      <c r="P94" s="13" cm="1">
        <f t="array" ref="P94">INDEX(GMWQ!$A$2:$NF$60,MATCH(1,(GMWQ!$NE$2:$NE$60=P$3)*(GMWQ!$NF$2:$NF$60=P$1),0),$B94-1966)</f>
        <v>6.2257100000000003</v>
      </c>
      <c r="Q94" s="13" cm="1">
        <f t="array" ref="Q94">INDEX(GMWQ!$A$2:$NF$60,MATCH(1,(GMWQ!$NE$2:$NE$60=Q$3)*(GMWQ!$NF$2:$NF$60=Q$1),0),$B94-1966)</f>
        <v>1E-3</v>
      </c>
      <c r="R94" s="13" cm="1">
        <f t="array" ref="R94">INDEX(GMWQ!$A$2:$NF$60,MATCH(1,(GMWQ!$NE$2:$NE$60=R$3)*(GMWQ!$NF$2:$NF$60=R$1),0),$B94-1966)</f>
        <v>99625</v>
      </c>
      <c r="S94" s="13" cm="1">
        <f t="array" ref="S94">INDEX(GMWQ!$A$2:$NF$60,MATCH(1,(GMWQ!$NE$2:$NE$60=S$3)*(GMWQ!$NF$2:$NF$60=S$1),0),$B94-1966)</f>
        <v>1056744</v>
      </c>
      <c r="T94" s="13" cm="1">
        <f t="array" ref="T94">INDEX(GMWQ!$A$2:$NF$60,MATCH(1,(GMWQ!$NE$2:$NE$60=T$3)*(GMWQ!$NF$2:$NF$60=T$1),0),$B94-1966)</f>
        <v>35310.53</v>
      </c>
      <c r="U94" s="13" cm="1">
        <f t="array" ref="U94">INDEX(GMWQ!$A$2:$NF$60,MATCH(1,(GMWQ!$NE$2:$NE$60=U$3)*(GMWQ!$NF$2:$NF$60=U$1),0),$B94-1966)</f>
        <v>9.2240009999999995</v>
      </c>
      <c r="V94" s="13" cm="1">
        <f t="array" ref="V94">INDEX(GMWQ!$A$2:$NF$60,MATCH(1,(GMWQ!$NE$2:$NE$60=V$3)*(GMWQ!$NF$2:$NF$60=V$1),0),$B94-1966)</f>
        <v>425.2</v>
      </c>
      <c r="W94" s="13" cm="1">
        <f t="array" ref="W94">INDEX(GMWQ!$A$2:$NF$60,MATCH(1,(GMWQ!$NE$2:$NE$60=W$3)*(GMWQ!$NF$2:$NF$60=W$1),0),$B94-1966)</f>
        <v>29.4</v>
      </c>
      <c r="X94" s="21"/>
    </row>
    <row r="95" spans="1:24" x14ac:dyDescent="0.35">
      <c r="A95" s="7">
        <v>1995</v>
      </c>
      <c r="B95" s="7">
        <f t="shared" si="2"/>
        <v>2061</v>
      </c>
      <c r="C95" s="14" cm="1">
        <f t="array" ref="C95">INDEX(GMWQ!$A$2:$NF$60,MATCH(1,(GMWQ!$NE$2:$NE$60=C$3)*(GMWQ!$NF$2:$NF$60=C$1),0),$B95-1966)</f>
        <v>10426.5</v>
      </c>
      <c r="D95" s="7" cm="1">
        <f t="array" ref="D95">INDEX(GMWQ!$A$2:$NF$60,MATCH(1,(GMWQ!$NE$2:$NE$60=D$3)*(GMWQ!$NF$2:$NF$60=D$1),0),$B95-1966)</f>
        <v>8283</v>
      </c>
      <c r="E95" s="7" cm="1">
        <f t="array" ref="E95">INDEX(GMWQ!$A$2:$NF$60,MATCH(1,(GMWQ!$NE$2:$NE$60=E$3)*(GMWQ!$NF$2:$NF$60=E$1),0),$B95-1966)</f>
        <v>141861</v>
      </c>
      <c r="F95" s="13" cm="1">
        <f t="array" ref="F95">INDEX(GMWQ!$A$2:$NF$60,MATCH(1,(GMWQ!$NE$2:$NE$60=F$3)*(GMWQ!$NF$2:$NF$60=F$1),0),$B95-1966)</f>
        <v>8.9</v>
      </c>
      <c r="G95" s="14" cm="1">
        <f t="array" ref="G95">INDEX(GMWQ!$A$2:$NF$60,MATCH(1,(GMWQ!$NE$2:$NE$60=G$3)*(GMWQ!$NF$2:$NF$60=G$1),0),$B95-1966)</f>
        <v>475489</v>
      </c>
      <c r="H95" s="14" cm="1">
        <f t="array" ref="H95">INDEX(GMWQ!$A$2:$NF$60,MATCH(1,(GMWQ!$NE$2:$NE$60=H$3)*(GMWQ!$NF$2:$NF$60=H$1),0),$B95-1966)</f>
        <v>9868</v>
      </c>
      <c r="I95" s="14" cm="1">
        <f t="array" ref="I95">INDEX(GMWQ!$A$2:$NF$60,MATCH(1,(GMWQ!$NE$2:$NE$60=I$3)*(GMWQ!$NF$2:$NF$60=I$1),0),$B95-1966)</f>
        <v>375738</v>
      </c>
      <c r="J95" s="13" cm="1">
        <f t="array" ref="J95">INDEX(GMWQ!$A$2:$NF$60,MATCH(1,(GMWQ!$NE$2:$NE$60=J$3)*(GMWQ!$NF$2:$NF$60=J$1),0),$B95-1966)</f>
        <v>8</v>
      </c>
      <c r="K95" s="13" cm="1">
        <f t="array" ref="K95">INDEX(GMWQ!$A$2:$NF$60,MATCH(1,(GMWQ!$NE$2:$NE$60=K$3)*(GMWQ!$NF$2:$NF$60=K$1),0),$B95-1966)</f>
        <v>8.8772439999999994E-3</v>
      </c>
      <c r="L95" s="13" cm="1">
        <f t="array" ref="L95">INDEX(GMWQ!$A$2:$NF$60,MATCH(1,(GMWQ!$NE$2:$NE$60=L$3)*(GMWQ!$NF$2:$NF$60=L$1),0),$B95-1966)</f>
        <v>536048</v>
      </c>
      <c r="M95" s="13" cm="1">
        <f t="array" ref="M95">INDEX(GMWQ!$A$2:$NF$60,MATCH(1,(GMWQ!$NE$2:$NE$60=M$3)*(GMWQ!$NF$2:$NF$60=M$1),0),$B95-1966)</f>
        <v>64.225980000000007</v>
      </c>
      <c r="N95" s="13" cm="1">
        <f t="array" ref="N95">INDEX(GMWQ!$A$2:$NF$60,MATCH(1,(GMWQ!$NE$2:$NE$60=N$3)*(GMWQ!$NF$2:$NF$60=N$1),0),$B95-1966)</f>
        <v>94.467119999999994</v>
      </c>
      <c r="O95" s="13" cm="1">
        <f t="array" ref="O95">INDEX(GMWQ!$A$2:$NF$60,MATCH(1,(GMWQ!$NE$2:$NE$60=O$3)*(GMWQ!$NF$2:$NF$60=O$1),0),$B95-1966)</f>
        <v>1E-3</v>
      </c>
      <c r="P95" s="13" cm="1">
        <f t="array" ref="P95">INDEX(GMWQ!$A$2:$NF$60,MATCH(1,(GMWQ!$NE$2:$NE$60=P$3)*(GMWQ!$NF$2:$NF$60=P$1),0),$B95-1966)</f>
        <v>6.0638959999999997</v>
      </c>
      <c r="Q95" s="13" cm="1">
        <f t="array" ref="Q95">INDEX(GMWQ!$A$2:$NF$60,MATCH(1,(GMWQ!$NE$2:$NE$60=Q$3)*(GMWQ!$NF$2:$NF$60=Q$1),0),$B95-1966)</f>
        <v>1E-3</v>
      </c>
      <c r="R95" s="13" cm="1">
        <f t="array" ref="R95">INDEX(GMWQ!$A$2:$NF$60,MATCH(1,(GMWQ!$NE$2:$NE$60=R$3)*(GMWQ!$NF$2:$NF$60=R$1),0),$B95-1966)</f>
        <v>99751</v>
      </c>
      <c r="S95" s="13" cm="1">
        <f t="array" ref="S95">INDEX(GMWQ!$A$2:$NF$60,MATCH(1,(GMWQ!$NE$2:$NE$60=S$3)*(GMWQ!$NF$2:$NF$60=S$1),0),$B95-1966)</f>
        <v>1063008</v>
      </c>
      <c r="T95" s="13" cm="1">
        <f t="array" ref="T95">INDEX(GMWQ!$A$2:$NF$60,MATCH(1,(GMWQ!$NE$2:$NE$60=T$3)*(GMWQ!$NF$2:$NF$60=T$1),0),$B95-1966)</f>
        <v>35337.949999999997</v>
      </c>
      <c r="U95" s="13" cm="1">
        <f t="array" ref="U95">INDEX(GMWQ!$A$2:$NF$60,MATCH(1,(GMWQ!$NE$2:$NE$60=U$3)*(GMWQ!$NF$2:$NF$60=U$1),0),$B95-1966)</f>
        <v>9.7540230000000001</v>
      </c>
      <c r="V95" s="13" cm="1">
        <f t="array" ref="V95">INDEX(GMWQ!$A$2:$NF$60,MATCH(1,(GMWQ!$NE$2:$NE$60=V$3)*(GMWQ!$NF$2:$NF$60=V$1),0),$B95-1966)</f>
        <v>427.5</v>
      </c>
      <c r="W95" s="13" cm="1">
        <f t="array" ref="W95">INDEX(GMWQ!$A$2:$NF$60,MATCH(1,(GMWQ!$NE$2:$NE$60=W$3)*(GMWQ!$NF$2:$NF$60=W$1),0),$B95-1966)</f>
        <v>29.6</v>
      </c>
      <c r="X95" s="21"/>
    </row>
    <row r="96" spans="1:24" x14ac:dyDescent="0.35">
      <c r="B96" s="7">
        <f t="shared" si="2"/>
        <v>2062</v>
      </c>
      <c r="C96" s="14" cm="1">
        <f t="array" ref="C96">INDEX(GMWQ!$A$2:$NF$60,MATCH(1,(GMWQ!$NE$2:$NE$60=C$3)*(GMWQ!$NF$2:$NF$60=C$1),0),$B96-1966)</f>
        <v>10443</v>
      </c>
      <c r="D96" s="7" cm="1">
        <f t="array" ref="D96">INDEX(GMWQ!$A$2:$NF$60,MATCH(1,(GMWQ!$NE$2:$NE$60=D$3)*(GMWQ!$NF$2:$NF$60=D$1),0),$B96-1966)</f>
        <v>8575</v>
      </c>
      <c r="E96" s="7" cm="1">
        <f t="array" ref="E96">INDEX(GMWQ!$A$2:$NF$60,MATCH(1,(GMWQ!$NE$2:$NE$60=E$3)*(GMWQ!$NF$2:$NF$60=E$1),0),$B96-1966)</f>
        <v>143287</v>
      </c>
      <c r="F96" s="13" cm="1">
        <f t="array" ref="F96">INDEX(GMWQ!$A$2:$NF$60,MATCH(1,(GMWQ!$NE$2:$NE$60=F$3)*(GMWQ!$NF$2:$NF$60=F$1),0),$B96-1966)</f>
        <v>8.6999999999999993</v>
      </c>
      <c r="G96" s="14" cm="1">
        <f t="array" ref="G96">INDEX(GMWQ!$A$2:$NF$60,MATCH(1,(GMWQ!$NE$2:$NE$60=G$3)*(GMWQ!$NF$2:$NF$60=G$1),0),$B96-1966)</f>
        <v>481275</v>
      </c>
      <c r="H96" s="14" cm="1">
        <f t="array" ref="H96">INDEX(GMWQ!$A$2:$NF$60,MATCH(1,(GMWQ!$NE$2:$NE$60=H$3)*(GMWQ!$NF$2:$NF$60=H$1),0),$B96-1966)</f>
        <v>10163</v>
      </c>
      <c r="I96" s="14" cm="1">
        <f t="array" ref="I96">INDEX(GMWQ!$A$2:$NF$60,MATCH(1,(GMWQ!$NE$2:$NE$60=I$3)*(GMWQ!$NF$2:$NF$60=I$1),0),$B96-1966)</f>
        <v>379402</v>
      </c>
      <c r="J96" s="13" cm="1">
        <f t="array" ref="J96">INDEX(GMWQ!$A$2:$NF$60,MATCH(1,(GMWQ!$NE$2:$NE$60=J$3)*(GMWQ!$NF$2:$NF$60=J$1),0),$B96-1966)</f>
        <v>7.95</v>
      </c>
      <c r="K96" s="13" cm="1">
        <f t="array" ref="K96">INDEX(GMWQ!$A$2:$NF$60,MATCH(1,(GMWQ!$NE$2:$NE$60=K$3)*(GMWQ!$NF$2:$NF$60=K$1),0),$B96-1966)</f>
        <v>5.5890009999999997E-3</v>
      </c>
      <c r="L96" s="13" cm="1">
        <f t="array" ref="L96">INDEX(GMWQ!$A$2:$NF$60,MATCH(1,(GMWQ!$NE$2:$NE$60=L$3)*(GMWQ!$NF$2:$NF$60=L$1),0),$B96-1966)</f>
        <v>543034</v>
      </c>
      <c r="M96" s="13" cm="1">
        <f t="array" ref="M96">INDEX(GMWQ!$A$2:$NF$60,MATCH(1,(GMWQ!$NE$2:$NE$60=M$3)*(GMWQ!$NF$2:$NF$60=M$1),0),$B96-1966)</f>
        <v>64.417460000000005</v>
      </c>
      <c r="N96" s="13" cm="1">
        <f t="array" ref="N96">INDEX(GMWQ!$A$2:$NF$60,MATCH(1,(GMWQ!$NE$2:$NE$60=N$3)*(GMWQ!$NF$2:$NF$60=N$1),0),$B96-1966)</f>
        <v>94.745859999999993</v>
      </c>
      <c r="O96" s="13" cm="1">
        <f t="array" ref="O96">INDEX(GMWQ!$A$2:$NF$60,MATCH(1,(GMWQ!$NE$2:$NE$60=O$3)*(GMWQ!$NF$2:$NF$60=O$1),0),$B96-1966)</f>
        <v>1E-3</v>
      </c>
      <c r="P96" s="13" cm="1">
        <f t="array" ref="P96">INDEX(GMWQ!$A$2:$NF$60,MATCH(1,(GMWQ!$NE$2:$NE$60=P$3)*(GMWQ!$NF$2:$NF$60=P$1),0),$B96-1966)</f>
        <v>6.7729220000000003</v>
      </c>
      <c r="Q96" s="13" cm="1">
        <f t="array" ref="Q96">INDEX(GMWQ!$A$2:$NF$60,MATCH(1,(GMWQ!$NE$2:$NE$60=Q$3)*(GMWQ!$NF$2:$NF$60=Q$1),0),$B96-1966)</f>
        <v>1E-3</v>
      </c>
      <c r="R96" s="13" cm="1">
        <f t="array" ref="R96">INDEX(GMWQ!$A$2:$NF$60,MATCH(1,(GMWQ!$NE$2:$NE$60=R$3)*(GMWQ!$NF$2:$NF$60=R$1),0),$B96-1966)</f>
        <v>101873</v>
      </c>
      <c r="S96" s="13" cm="1">
        <f t="array" ref="S96">INDEX(GMWQ!$A$2:$NF$60,MATCH(1,(GMWQ!$NE$2:$NE$60=S$3)*(GMWQ!$NF$2:$NF$60=S$1),0),$B96-1966)</f>
        <v>1069272</v>
      </c>
      <c r="T96" s="13" cm="1">
        <f t="array" ref="T96">INDEX(GMWQ!$A$2:$NF$60,MATCH(1,(GMWQ!$NE$2:$NE$60=T$3)*(GMWQ!$NF$2:$NF$60=T$1),0),$B96-1966)</f>
        <v>35365.379999999997</v>
      </c>
      <c r="U96" s="13" cm="1">
        <f t="array" ref="U96">INDEX(GMWQ!$A$2:$NF$60,MATCH(1,(GMWQ!$NE$2:$NE$60=U$3)*(GMWQ!$NF$2:$NF$60=U$1),0),$B96-1966)</f>
        <v>9.7600300000000004</v>
      </c>
      <c r="V96" s="13" cm="1">
        <f t="array" ref="V96">INDEX(GMWQ!$A$2:$NF$60,MATCH(1,(GMWQ!$NE$2:$NE$60=V$3)*(GMWQ!$NF$2:$NF$60=V$1),0),$B96-1966)</f>
        <v>429.8</v>
      </c>
      <c r="W96" s="13" cm="1">
        <f t="array" ref="W96">INDEX(GMWQ!$A$2:$NF$60,MATCH(1,(GMWQ!$NE$2:$NE$60=W$3)*(GMWQ!$NF$2:$NF$60=W$1),0),$B96-1966)</f>
        <v>29.8</v>
      </c>
      <c r="X96" s="21"/>
    </row>
    <row r="97" spans="1:24" x14ac:dyDescent="0.35">
      <c r="B97" s="7">
        <f t="shared" si="2"/>
        <v>2063</v>
      </c>
      <c r="C97" s="14" cm="1">
        <f t="array" ref="C97">INDEX(GMWQ!$A$2:$NF$60,MATCH(1,(GMWQ!$NE$2:$NE$60=C$3)*(GMWQ!$NF$2:$NF$60=C$1),0),$B97-1966)</f>
        <v>10482</v>
      </c>
      <c r="D97" s="7" cm="1">
        <f t="array" ref="D97">INDEX(GMWQ!$A$2:$NF$60,MATCH(1,(GMWQ!$NE$2:$NE$60=D$3)*(GMWQ!$NF$2:$NF$60=D$1),0),$B97-1966)</f>
        <v>8424</v>
      </c>
      <c r="E97" s="7" cm="1">
        <f t="array" ref="E97">INDEX(GMWQ!$A$2:$NF$60,MATCH(1,(GMWQ!$NE$2:$NE$60=E$3)*(GMWQ!$NF$2:$NF$60=E$1),0),$B97-1966)</f>
        <v>146426</v>
      </c>
      <c r="F97" s="13" cm="1">
        <f t="array" ref="F97">INDEX(GMWQ!$A$2:$NF$60,MATCH(1,(GMWQ!$NE$2:$NE$60=F$3)*(GMWQ!$NF$2:$NF$60=F$1),0),$B97-1966)</f>
        <v>8.6</v>
      </c>
      <c r="G97" s="14" cm="1">
        <f t="array" ref="G97">INDEX(GMWQ!$A$2:$NF$60,MATCH(1,(GMWQ!$NE$2:$NE$60=G$3)*(GMWQ!$NF$2:$NF$60=G$1),0),$B97-1966)</f>
        <v>488139</v>
      </c>
      <c r="H97" s="14" cm="1">
        <f t="array" ref="H97">INDEX(GMWQ!$A$2:$NF$60,MATCH(1,(GMWQ!$NE$2:$NE$60=H$3)*(GMWQ!$NF$2:$NF$60=H$1),0),$B97-1966)</f>
        <v>10060</v>
      </c>
      <c r="I97" s="14" cm="1">
        <f t="array" ref="I97">INDEX(GMWQ!$A$2:$NF$60,MATCH(1,(GMWQ!$NE$2:$NE$60=I$3)*(GMWQ!$NF$2:$NF$60=I$1),0),$B97-1966)</f>
        <v>383252</v>
      </c>
      <c r="J97" s="13" cm="1">
        <f t="array" ref="J97">INDEX(GMWQ!$A$2:$NF$60,MATCH(1,(GMWQ!$NE$2:$NE$60=J$3)*(GMWQ!$NF$2:$NF$60=J$1),0),$B97-1966)</f>
        <v>7.9</v>
      </c>
      <c r="K97" s="13" cm="1">
        <f t="array" ref="K97">INDEX(GMWQ!$A$2:$NF$60,MATCH(1,(GMWQ!$NE$2:$NE$60=K$3)*(GMWQ!$NF$2:$NF$60=K$1),0),$B97-1966)</f>
        <v>1.2124340000000001E-2</v>
      </c>
      <c r="L97" s="13" cm="1">
        <f t="array" ref="L97">INDEX(GMWQ!$A$2:$NF$60,MATCH(1,(GMWQ!$NE$2:$NE$60=L$3)*(GMWQ!$NF$2:$NF$60=L$1),0),$B97-1966)</f>
        <v>551434</v>
      </c>
      <c r="M97" s="13" cm="1">
        <f t="array" ref="M97">INDEX(GMWQ!$A$2:$NF$60,MATCH(1,(GMWQ!$NE$2:$NE$60=M$3)*(GMWQ!$NF$2:$NF$60=M$1),0),$B97-1966)</f>
        <v>64.234960000000001</v>
      </c>
      <c r="N97" s="13" cm="1">
        <f t="array" ref="N97">INDEX(GMWQ!$A$2:$NF$60,MATCH(1,(GMWQ!$NE$2:$NE$60=N$3)*(GMWQ!$NF$2:$NF$60=N$1),0),$B97-1966)</f>
        <v>94.148930000000007</v>
      </c>
      <c r="O97" s="13" cm="1">
        <f t="array" ref="O97">INDEX(GMWQ!$A$2:$NF$60,MATCH(1,(GMWQ!$NE$2:$NE$60=O$3)*(GMWQ!$NF$2:$NF$60=O$1),0),$B97-1966)</f>
        <v>1E-3</v>
      </c>
      <c r="P97" s="13" cm="1">
        <f t="array" ref="P97">INDEX(GMWQ!$A$2:$NF$60,MATCH(1,(GMWQ!$NE$2:$NE$60=P$3)*(GMWQ!$NF$2:$NF$60=P$1),0),$B97-1966)</f>
        <v>6.8053910000000002</v>
      </c>
      <c r="Q97" s="13" cm="1">
        <f t="array" ref="Q97">INDEX(GMWQ!$A$2:$NF$60,MATCH(1,(GMWQ!$NE$2:$NE$60=Q$3)*(GMWQ!$NF$2:$NF$60=Q$1),0),$B97-1966)</f>
        <v>1E-3</v>
      </c>
      <c r="R97" s="13" cm="1">
        <f t="array" ref="R97">INDEX(GMWQ!$A$2:$NF$60,MATCH(1,(GMWQ!$NE$2:$NE$60=R$3)*(GMWQ!$NF$2:$NF$60=R$1),0),$B97-1966)</f>
        <v>104887</v>
      </c>
      <c r="S97" s="13" cm="1">
        <f t="array" ref="S97">INDEX(GMWQ!$A$2:$NF$60,MATCH(1,(GMWQ!$NE$2:$NE$60=S$3)*(GMWQ!$NF$2:$NF$60=S$1),0),$B97-1966)</f>
        <v>1075537</v>
      </c>
      <c r="T97" s="13" cm="1">
        <f t="array" ref="T97">INDEX(GMWQ!$A$2:$NF$60,MATCH(1,(GMWQ!$NE$2:$NE$60=T$3)*(GMWQ!$NF$2:$NF$60=T$1),0),$B97-1966)</f>
        <v>35398.47</v>
      </c>
      <c r="U97" s="13" cm="1">
        <f t="array" ref="U97">INDEX(GMWQ!$A$2:$NF$60,MATCH(1,(GMWQ!$NE$2:$NE$60=U$3)*(GMWQ!$NF$2:$NF$60=U$1),0),$B97-1966)</f>
        <v>9.8409610000000001</v>
      </c>
      <c r="V97" s="13" cm="1">
        <f t="array" ref="V97">INDEX(GMWQ!$A$2:$NF$60,MATCH(1,(GMWQ!$NE$2:$NE$60=V$3)*(GMWQ!$NF$2:$NF$60=V$1),0),$B97-1966)</f>
        <v>413.75</v>
      </c>
      <c r="W97" s="13" cm="1">
        <f t="array" ref="W97">INDEX(GMWQ!$A$2:$NF$60,MATCH(1,(GMWQ!$NE$2:$NE$60=W$3)*(GMWQ!$NF$2:$NF$60=W$1),0),$B97-1966)</f>
        <v>28.5</v>
      </c>
      <c r="X97" s="21"/>
    </row>
    <row r="98" spans="1:24" x14ac:dyDescent="0.35">
      <c r="B98" s="7">
        <f t="shared" si="2"/>
        <v>2064</v>
      </c>
      <c r="C98" s="14" cm="1">
        <f t="array" ref="C98">INDEX(GMWQ!$A$2:$NF$60,MATCH(1,(GMWQ!$NE$2:$NE$60=C$3)*(GMWQ!$NF$2:$NF$60=C$1),0),$B98-1966)</f>
        <v>10521</v>
      </c>
      <c r="D98" s="7" cm="1">
        <f t="array" ref="D98">INDEX(GMWQ!$A$2:$NF$60,MATCH(1,(GMWQ!$NE$2:$NE$60=D$3)*(GMWQ!$NF$2:$NF$60=D$1),0),$B98-1966)</f>
        <v>8145</v>
      </c>
      <c r="E98" s="7" cm="1">
        <f t="array" ref="E98">INDEX(GMWQ!$A$2:$NF$60,MATCH(1,(GMWQ!$NE$2:$NE$60=E$3)*(GMWQ!$NF$2:$NF$60=E$1),0),$B98-1966)</f>
        <v>147725</v>
      </c>
      <c r="F98" s="13" cm="1">
        <f t="array" ref="F98">INDEX(GMWQ!$A$2:$NF$60,MATCH(1,(GMWQ!$NE$2:$NE$60=F$3)*(GMWQ!$NF$2:$NF$60=F$1),0),$B98-1966)</f>
        <v>8.3000000000000007</v>
      </c>
      <c r="G98" s="14" cm="1">
        <f t="array" ref="G98">INDEX(GMWQ!$A$2:$NF$60,MATCH(1,(GMWQ!$NE$2:$NE$60=G$3)*(GMWQ!$NF$2:$NF$60=G$1),0),$B98-1966)</f>
        <v>493365</v>
      </c>
      <c r="H98" s="14" cm="1">
        <f t="array" ref="H98">INDEX(GMWQ!$A$2:$NF$60,MATCH(1,(GMWQ!$NE$2:$NE$60=H$3)*(GMWQ!$NF$2:$NF$60=H$1),0),$B98-1966)</f>
        <v>9867</v>
      </c>
      <c r="I98" s="14" cm="1">
        <f t="array" ref="I98">INDEX(GMWQ!$A$2:$NF$60,MATCH(1,(GMWQ!$NE$2:$NE$60=I$3)*(GMWQ!$NF$2:$NF$60=I$1),0),$B98-1966)</f>
        <v>385484</v>
      </c>
      <c r="J98" s="13" cm="1">
        <f t="array" ref="J98">INDEX(GMWQ!$A$2:$NF$60,MATCH(1,(GMWQ!$NE$2:$NE$60=J$3)*(GMWQ!$NF$2:$NF$60=J$1),0),$B98-1966)</f>
        <v>7.48</v>
      </c>
      <c r="K98" s="13" cm="1">
        <f t="array" ref="K98">INDEX(GMWQ!$A$2:$NF$60,MATCH(1,(GMWQ!$NE$2:$NE$60=K$3)*(GMWQ!$NF$2:$NF$60=K$1),0),$B98-1966)</f>
        <v>1.0958849999999999E-2</v>
      </c>
      <c r="L98" s="13" cm="1">
        <f t="array" ref="L98">INDEX(GMWQ!$A$2:$NF$60,MATCH(1,(GMWQ!$NE$2:$NE$60=L$3)*(GMWQ!$NF$2:$NF$60=L$1),0),$B98-1966)</f>
        <v>557935</v>
      </c>
      <c r="M98" s="13" cm="1">
        <f t="array" ref="M98">INDEX(GMWQ!$A$2:$NF$60,MATCH(1,(GMWQ!$NE$2:$NE$60=M$3)*(GMWQ!$NF$2:$NF$60=M$1),0),$B98-1966)</f>
        <v>64.035070000000005</v>
      </c>
      <c r="N98" s="13" cm="1">
        <f t="array" ref="N98">INDEX(GMWQ!$A$2:$NF$60,MATCH(1,(GMWQ!$NE$2:$NE$60=N$3)*(GMWQ!$NF$2:$NF$60=N$1),0),$B98-1966)</f>
        <v>94.421220000000005</v>
      </c>
      <c r="O98" s="13" cm="1">
        <f t="array" ref="O98">INDEX(GMWQ!$A$2:$NF$60,MATCH(1,(GMWQ!$NE$2:$NE$60=O$3)*(GMWQ!$NF$2:$NF$60=O$1),0),$B98-1966)</f>
        <v>1E-3</v>
      </c>
      <c r="P98" s="13" cm="1">
        <f t="array" ref="P98">INDEX(GMWQ!$A$2:$NF$60,MATCH(1,(GMWQ!$NE$2:$NE$60=P$3)*(GMWQ!$NF$2:$NF$60=P$1),0),$B98-1966)</f>
        <v>6.6560269999999999</v>
      </c>
      <c r="Q98" s="13" cm="1">
        <f t="array" ref="Q98">INDEX(GMWQ!$A$2:$NF$60,MATCH(1,(GMWQ!$NE$2:$NE$60=Q$3)*(GMWQ!$NF$2:$NF$60=Q$1),0),$B98-1966)</f>
        <v>1E-3</v>
      </c>
      <c r="R98" s="13" cm="1">
        <f t="array" ref="R98">INDEX(GMWQ!$A$2:$NF$60,MATCH(1,(GMWQ!$NE$2:$NE$60=R$3)*(GMWQ!$NF$2:$NF$60=R$1),0),$B98-1966)</f>
        <v>107881</v>
      </c>
      <c r="S98" s="13" cm="1">
        <f t="array" ref="S98">INDEX(GMWQ!$A$2:$NF$60,MATCH(1,(GMWQ!$NE$2:$NE$60=S$3)*(GMWQ!$NF$2:$NF$60=S$1),0),$B98-1966)</f>
        <v>1081801</v>
      </c>
      <c r="T98" s="13" cm="1">
        <f t="array" ref="T98">INDEX(GMWQ!$A$2:$NF$60,MATCH(1,(GMWQ!$NE$2:$NE$60=T$3)*(GMWQ!$NF$2:$NF$60=T$1),0),$B98-1966)</f>
        <v>35431.57</v>
      </c>
      <c r="U98" s="13" cm="1">
        <f t="array" ref="U98">INDEX(GMWQ!$A$2:$NF$60,MATCH(1,(GMWQ!$NE$2:$NE$60=U$3)*(GMWQ!$NF$2:$NF$60=U$1),0),$B98-1966)</f>
        <v>9.6650399999999994</v>
      </c>
      <c r="V98" s="13" cm="1">
        <f t="array" ref="V98">INDEX(GMWQ!$A$2:$NF$60,MATCH(1,(GMWQ!$NE$2:$NE$60=V$3)*(GMWQ!$NF$2:$NF$60=V$1),0),$B98-1966)</f>
        <v>397.7</v>
      </c>
      <c r="W98" s="13" cm="1">
        <f t="array" ref="W98">INDEX(GMWQ!$A$2:$NF$60,MATCH(1,(GMWQ!$NE$2:$NE$60=W$3)*(GMWQ!$NF$2:$NF$60=W$1),0),$B98-1966)</f>
        <v>27.2</v>
      </c>
      <c r="X98" s="21"/>
    </row>
    <row r="99" spans="1:24" x14ac:dyDescent="0.35">
      <c r="A99" s="7">
        <v>1996</v>
      </c>
      <c r="B99" s="7">
        <f t="shared" si="2"/>
        <v>2065</v>
      </c>
      <c r="C99" s="14" cm="1">
        <f t="array" ref="C99">INDEX(GMWQ!$A$2:$NF$60,MATCH(1,(GMWQ!$NE$2:$NE$60=C$3)*(GMWQ!$NF$2:$NF$60=C$1),0),$B99-1966)</f>
        <v>10556</v>
      </c>
      <c r="D99" s="7" cm="1">
        <f t="array" ref="D99">INDEX(GMWQ!$A$2:$NF$60,MATCH(1,(GMWQ!$NE$2:$NE$60=D$3)*(GMWQ!$NF$2:$NF$60=D$1),0),$B99-1966)</f>
        <v>8006</v>
      </c>
      <c r="E99" s="7" cm="1">
        <f t="array" ref="E99">INDEX(GMWQ!$A$2:$NF$60,MATCH(1,(GMWQ!$NE$2:$NE$60=E$3)*(GMWQ!$NF$2:$NF$60=E$1),0),$B99-1966)</f>
        <v>151630</v>
      </c>
      <c r="F99" s="13" cm="1">
        <f t="array" ref="F99">INDEX(GMWQ!$A$2:$NF$60,MATCH(1,(GMWQ!$NE$2:$NE$60=F$3)*(GMWQ!$NF$2:$NF$60=F$1),0),$B99-1966)</f>
        <v>8.1999999999999993</v>
      </c>
      <c r="G99" s="14" cm="1">
        <f t="array" ref="G99">INDEX(GMWQ!$A$2:$NF$60,MATCH(1,(GMWQ!$NE$2:$NE$60=G$3)*(GMWQ!$NF$2:$NF$60=G$1),0),$B99-1966)</f>
        <v>495738</v>
      </c>
      <c r="H99" s="14" cm="1">
        <f t="array" ref="H99">INDEX(GMWQ!$A$2:$NF$60,MATCH(1,(GMWQ!$NE$2:$NE$60=H$3)*(GMWQ!$NF$2:$NF$60=H$1),0),$B99-1966)</f>
        <v>9831</v>
      </c>
      <c r="I99" s="14" cm="1">
        <f t="array" ref="I99">INDEX(GMWQ!$A$2:$NF$60,MATCH(1,(GMWQ!$NE$2:$NE$60=I$3)*(GMWQ!$NF$2:$NF$60=I$1),0),$B99-1966)</f>
        <v>389315</v>
      </c>
      <c r="J99" s="13" cm="1">
        <f t="array" ref="J99">INDEX(GMWQ!$A$2:$NF$60,MATCH(1,(GMWQ!$NE$2:$NE$60=J$3)*(GMWQ!$NF$2:$NF$60=J$1),0),$B99-1966)</f>
        <v>7.03</v>
      </c>
      <c r="K99" s="13" cm="1">
        <f t="array" ref="K99">INDEX(GMWQ!$A$2:$NF$60,MATCH(1,(GMWQ!$NE$2:$NE$60=K$3)*(GMWQ!$NF$2:$NF$60=K$1),0),$B99-1966)</f>
        <v>1.011715E-2</v>
      </c>
      <c r="L99" s="13" cm="1">
        <f t="array" ref="L99">INDEX(GMWQ!$A$2:$NF$60,MATCH(1,(GMWQ!$NE$2:$NE$60=L$3)*(GMWQ!$NF$2:$NF$60=L$1),0),$B99-1966)</f>
        <v>561470</v>
      </c>
      <c r="M99" s="13" cm="1">
        <f t="array" ref="M99">INDEX(GMWQ!$A$2:$NF$60,MATCH(1,(GMWQ!$NE$2:$NE$60=M$3)*(GMWQ!$NF$2:$NF$60=M$1),0),$B99-1966)</f>
        <v>63.390509999999999</v>
      </c>
      <c r="N99" s="13" cm="1">
        <f t="array" ref="N99">INDEX(GMWQ!$A$2:$NF$60,MATCH(1,(GMWQ!$NE$2:$NE$60=N$3)*(GMWQ!$NF$2:$NF$60=N$1),0),$B99-1966)</f>
        <v>92.572379999999995</v>
      </c>
      <c r="O99" s="13" cm="1">
        <f t="array" ref="O99">INDEX(GMWQ!$A$2:$NF$60,MATCH(1,(GMWQ!$NE$2:$NE$60=O$3)*(GMWQ!$NF$2:$NF$60=O$1),0),$B99-1966)</f>
        <v>1E-3</v>
      </c>
      <c r="P99" s="13" cm="1">
        <f t="array" ref="P99">INDEX(GMWQ!$A$2:$NF$60,MATCH(1,(GMWQ!$NE$2:$NE$60=P$3)*(GMWQ!$NF$2:$NF$60=P$1),0),$B99-1966)</f>
        <v>6.4205300000000003</v>
      </c>
      <c r="Q99" s="13" cm="1">
        <f t="array" ref="Q99">INDEX(GMWQ!$A$2:$NF$60,MATCH(1,(GMWQ!$NE$2:$NE$60=Q$3)*(GMWQ!$NF$2:$NF$60=Q$1),0),$B99-1966)</f>
        <v>1E-3</v>
      </c>
      <c r="R99" s="13" cm="1">
        <f t="array" ref="R99">INDEX(GMWQ!$A$2:$NF$60,MATCH(1,(GMWQ!$NE$2:$NE$60=R$3)*(GMWQ!$NF$2:$NF$60=R$1),0),$B99-1966)</f>
        <v>106423</v>
      </c>
      <c r="S99" s="13" cm="1">
        <f t="array" ref="S99">INDEX(GMWQ!$A$2:$NF$60,MATCH(1,(GMWQ!$NE$2:$NE$60=S$3)*(GMWQ!$NF$2:$NF$60=S$1),0),$B99-1966)</f>
        <v>1102866</v>
      </c>
      <c r="T99" s="13" cm="1">
        <f t="array" ref="T99">INDEX(GMWQ!$A$2:$NF$60,MATCH(1,(GMWQ!$NE$2:$NE$60=T$3)*(GMWQ!$NF$2:$NF$60=T$1),0),$B99-1966)</f>
        <v>35464.660000000003</v>
      </c>
      <c r="U99" s="13" cm="1">
        <f t="array" ref="U99">INDEX(GMWQ!$A$2:$NF$60,MATCH(1,(GMWQ!$NE$2:$NE$60=U$3)*(GMWQ!$NF$2:$NF$60=U$1),0),$B99-1966)</f>
        <v>9.2109660000000009</v>
      </c>
      <c r="V99" s="13" cm="1">
        <f t="array" ref="V99">INDEX(GMWQ!$A$2:$NF$60,MATCH(1,(GMWQ!$NE$2:$NE$60=V$3)*(GMWQ!$NF$2:$NF$60=V$1),0),$B99-1966)</f>
        <v>373.8</v>
      </c>
      <c r="W99" s="13" cm="1">
        <f t="array" ref="W99">INDEX(GMWQ!$A$2:$NF$60,MATCH(1,(GMWQ!$NE$2:$NE$60=W$3)*(GMWQ!$NF$2:$NF$60=W$1),0),$B99-1966)</f>
        <v>25.6</v>
      </c>
      <c r="X99" s="21"/>
    </row>
    <row r="100" spans="1:24" x14ac:dyDescent="0.35">
      <c r="B100" s="7">
        <f t="shared" si="2"/>
        <v>2066</v>
      </c>
      <c r="C100" s="14" cm="1">
        <f t="array" ref="C100">INDEX(GMWQ!$A$2:$NF$60,MATCH(1,(GMWQ!$NE$2:$NE$60=C$3)*(GMWQ!$NF$2:$NF$60=C$1),0),$B100-1966)</f>
        <v>10591</v>
      </c>
      <c r="D100" s="7" cm="1">
        <f t="array" ref="D100">INDEX(GMWQ!$A$2:$NF$60,MATCH(1,(GMWQ!$NE$2:$NE$60=D$3)*(GMWQ!$NF$2:$NF$60=D$1),0),$B100-1966)</f>
        <v>7771</v>
      </c>
      <c r="E100" s="7" cm="1">
        <f t="array" ref="E100">INDEX(GMWQ!$A$2:$NF$60,MATCH(1,(GMWQ!$NE$2:$NE$60=E$3)*(GMWQ!$NF$2:$NF$60=E$1),0),$B100-1966)</f>
        <v>153565</v>
      </c>
      <c r="F100" s="13" cm="1">
        <f t="array" ref="F100">INDEX(GMWQ!$A$2:$NF$60,MATCH(1,(GMWQ!$NE$2:$NE$60=F$3)*(GMWQ!$NF$2:$NF$60=F$1),0),$B100-1966)</f>
        <v>8.3000000000000007</v>
      </c>
      <c r="G100" s="14" cm="1">
        <f t="array" ref="G100">INDEX(GMWQ!$A$2:$NF$60,MATCH(1,(GMWQ!$NE$2:$NE$60=G$3)*(GMWQ!$NF$2:$NF$60=G$1),0),$B100-1966)</f>
        <v>503790</v>
      </c>
      <c r="H100" s="14" cm="1">
        <f t="array" ref="H100">INDEX(GMWQ!$A$2:$NF$60,MATCH(1,(GMWQ!$NE$2:$NE$60=H$3)*(GMWQ!$NF$2:$NF$60=H$1),0),$B100-1966)</f>
        <v>9604</v>
      </c>
      <c r="I100" s="14" cm="1">
        <f t="array" ref="I100">INDEX(GMWQ!$A$2:$NF$60,MATCH(1,(GMWQ!$NE$2:$NE$60=I$3)*(GMWQ!$NF$2:$NF$60=I$1),0),$B100-1966)</f>
        <v>393930</v>
      </c>
      <c r="J100" s="13" cm="1">
        <f t="array" ref="J100">INDEX(GMWQ!$A$2:$NF$60,MATCH(1,(GMWQ!$NE$2:$NE$60=J$3)*(GMWQ!$NF$2:$NF$60=J$1),0),$B100-1966)</f>
        <v>6.71</v>
      </c>
      <c r="K100" s="13" cm="1">
        <f t="array" ref="K100">INDEX(GMWQ!$A$2:$NF$60,MATCH(1,(GMWQ!$NE$2:$NE$60=K$3)*(GMWQ!$NF$2:$NF$60=K$1),0),$B100-1966)</f>
        <v>1.00176E-2</v>
      </c>
      <c r="L100" s="13" cm="1">
        <f t="array" ref="L100">INDEX(GMWQ!$A$2:$NF$60,MATCH(1,(GMWQ!$NE$2:$NE$60=L$3)*(GMWQ!$NF$2:$NF$60=L$1),0),$B100-1966)</f>
        <v>569719</v>
      </c>
      <c r="M100" s="13" cm="1">
        <f t="array" ref="M100">INDEX(GMWQ!$A$2:$NF$60,MATCH(1,(GMWQ!$NE$2:$NE$60=M$3)*(GMWQ!$NF$2:$NF$60=M$1),0),$B100-1966)</f>
        <v>62.969909999999999</v>
      </c>
      <c r="N100" s="13" cm="1">
        <f t="array" ref="N100">INDEX(GMWQ!$A$2:$NF$60,MATCH(1,(GMWQ!$NE$2:$NE$60=N$3)*(GMWQ!$NF$2:$NF$60=N$1),0),$B100-1966)</f>
        <v>92.748840000000001</v>
      </c>
      <c r="O100" s="13" cm="1">
        <f t="array" ref="O100">INDEX(GMWQ!$A$2:$NF$60,MATCH(1,(GMWQ!$NE$2:$NE$60=O$3)*(GMWQ!$NF$2:$NF$60=O$1),0),$B100-1966)</f>
        <v>1E-3</v>
      </c>
      <c r="P100" s="13" cm="1">
        <f t="array" ref="P100">INDEX(GMWQ!$A$2:$NF$60,MATCH(1,(GMWQ!$NE$2:$NE$60=P$3)*(GMWQ!$NF$2:$NF$60=P$1),0),$B100-1966)</f>
        <v>5.5072299999999998</v>
      </c>
      <c r="Q100" s="13" cm="1">
        <f t="array" ref="Q100">INDEX(GMWQ!$A$2:$NF$60,MATCH(1,(GMWQ!$NE$2:$NE$60=Q$3)*(GMWQ!$NF$2:$NF$60=Q$1),0),$B100-1966)</f>
        <v>1E-3</v>
      </c>
      <c r="R100" s="13" cm="1">
        <f t="array" ref="R100">INDEX(GMWQ!$A$2:$NF$60,MATCH(1,(GMWQ!$NE$2:$NE$60=R$3)*(GMWQ!$NF$2:$NF$60=R$1),0),$B100-1966)</f>
        <v>109860</v>
      </c>
      <c r="S100" s="13" cm="1">
        <f t="array" ref="S100">INDEX(GMWQ!$A$2:$NF$60,MATCH(1,(GMWQ!$NE$2:$NE$60=S$3)*(GMWQ!$NF$2:$NF$60=S$1),0),$B100-1966)</f>
        <v>1123930</v>
      </c>
      <c r="T100" s="13" cm="1">
        <f t="array" ref="T100">INDEX(GMWQ!$A$2:$NF$60,MATCH(1,(GMWQ!$NE$2:$NE$60=T$3)*(GMWQ!$NF$2:$NF$60=T$1),0),$B100-1966)</f>
        <v>35497.760000000002</v>
      </c>
      <c r="U100" s="13" cm="1">
        <f t="array" ref="U100">INDEX(GMWQ!$A$2:$NF$60,MATCH(1,(GMWQ!$NE$2:$NE$60=U$3)*(GMWQ!$NF$2:$NF$60=U$1),0),$B100-1966)</f>
        <v>8.9545759999999994</v>
      </c>
      <c r="V100" s="13" cm="1">
        <f t="array" ref="V100">INDEX(GMWQ!$A$2:$NF$60,MATCH(1,(GMWQ!$NE$2:$NE$60=V$3)*(GMWQ!$NF$2:$NF$60=V$1),0),$B100-1966)</f>
        <v>349.9</v>
      </c>
      <c r="W100" s="13" cm="1">
        <f t="array" ref="W100">INDEX(GMWQ!$A$2:$NF$60,MATCH(1,(GMWQ!$NE$2:$NE$60=W$3)*(GMWQ!$NF$2:$NF$60=W$1),0),$B100-1966)</f>
        <v>24</v>
      </c>
      <c r="X100" s="21"/>
    </row>
    <row r="101" spans="1:24" x14ac:dyDescent="0.35">
      <c r="B101" s="7">
        <f t="shared" si="2"/>
        <v>2067</v>
      </c>
      <c r="C101" s="14" cm="1">
        <f t="array" ref="C101">INDEX(GMWQ!$A$2:$NF$60,MATCH(1,(GMWQ!$NE$2:$NE$60=C$3)*(GMWQ!$NF$2:$NF$60=C$1),0),$B101-1966)</f>
        <v>10614</v>
      </c>
      <c r="D101" s="7" cm="1">
        <f t="array" ref="D101">INDEX(GMWQ!$A$2:$NF$60,MATCH(1,(GMWQ!$NE$2:$NE$60=D$3)*(GMWQ!$NF$2:$NF$60=D$1),0),$B101-1966)</f>
        <v>7586</v>
      </c>
      <c r="E101" s="7" cm="1">
        <f t="array" ref="E101">INDEX(GMWQ!$A$2:$NF$60,MATCH(1,(GMWQ!$NE$2:$NE$60=E$3)*(GMWQ!$NF$2:$NF$60=E$1),0),$B101-1966)</f>
        <v>156382</v>
      </c>
      <c r="F101" s="13" cm="1">
        <f t="array" ref="F101">INDEX(GMWQ!$A$2:$NF$60,MATCH(1,(GMWQ!$NE$2:$NE$60=F$3)*(GMWQ!$NF$2:$NF$60=F$1),0),$B101-1966)</f>
        <v>8.1</v>
      </c>
      <c r="G101" s="14" cm="1">
        <f t="array" ref="G101">INDEX(GMWQ!$A$2:$NF$60,MATCH(1,(GMWQ!$NE$2:$NE$60=G$3)*(GMWQ!$NF$2:$NF$60=G$1),0),$B101-1966)</f>
        <v>510436</v>
      </c>
      <c r="H101" s="14" cm="1">
        <f t="array" ref="H101">INDEX(GMWQ!$A$2:$NF$60,MATCH(1,(GMWQ!$NE$2:$NE$60=H$3)*(GMWQ!$NF$2:$NF$60=H$1),0),$B101-1966)</f>
        <v>9382</v>
      </c>
      <c r="I101" s="14" cm="1">
        <f t="array" ref="I101">INDEX(GMWQ!$A$2:$NF$60,MATCH(1,(GMWQ!$NE$2:$NE$60=I$3)*(GMWQ!$NF$2:$NF$60=I$1),0),$B101-1966)</f>
        <v>398362</v>
      </c>
      <c r="J101" s="13" cm="1">
        <f t="array" ref="J101">INDEX(GMWQ!$A$2:$NF$60,MATCH(1,(GMWQ!$NE$2:$NE$60=J$3)*(GMWQ!$NF$2:$NF$60=J$1),0),$B101-1966)</f>
        <v>6.45</v>
      </c>
      <c r="K101" s="13" cm="1">
        <f t="array" ref="K101">INDEX(GMWQ!$A$2:$NF$60,MATCH(1,(GMWQ!$NE$2:$NE$60=K$3)*(GMWQ!$NF$2:$NF$60=K$1),0),$B101-1966)</f>
        <v>7.6155659999999998E-3</v>
      </c>
      <c r="L101" s="13" cm="1">
        <f t="array" ref="L101">INDEX(GMWQ!$A$2:$NF$60,MATCH(1,(GMWQ!$NE$2:$NE$60=L$3)*(GMWQ!$NF$2:$NF$60=L$1),0),$B101-1966)</f>
        <v>576214</v>
      </c>
      <c r="M101" s="13" cm="1">
        <f t="array" ref="M101">INDEX(GMWQ!$A$2:$NF$60,MATCH(1,(GMWQ!$NE$2:$NE$60=M$3)*(GMWQ!$NF$2:$NF$60=M$1),0),$B101-1966)</f>
        <v>62.655929999999998</v>
      </c>
      <c r="N101" s="13" cm="1">
        <f t="array" ref="N101">INDEX(GMWQ!$A$2:$NF$60,MATCH(1,(GMWQ!$NE$2:$NE$60=N$3)*(GMWQ!$NF$2:$NF$60=N$1),0),$B101-1966)</f>
        <v>92.116420000000005</v>
      </c>
      <c r="O101" s="13" cm="1">
        <f t="array" ref="O101">INDEX(GMWQ!$A$2:$NF$60,MATCH(1,(GMWQ!$NE$2:$NE$60=O$3)*(GMWQ!$NF$2:$NF$60=O$1),0),$B101-1966)</f>
        <v>1E-3</v>
      </c>
      <c r="P101" s="13" cm="1">
        <f t="array" ref="P101">INDEX(GMWQ!$A$2:$NF$60,MATCH(1,(GMWQ!$NE$2:$NE$60=P$3)*(GMWQ!$NF$2:$NF$60=P$1),0),$B101-1966)</f>
        <v>5.5460739999999999</v>
      </c>
      <c r="Q101" s="13" cm="1">
        <f t="array" ref="Q101">INDEX(GMWQ!$A$2:$NF$60,MATCH(1,(GMWQ!$NE$2:$NE$60=Q$3)*(GMWQ!$NF$2:$NF$60=Q$1),0),$B101-1966)</f>
        <v>1E-3</v>
      </c>
      <c r="R101" s="13" cm="1">
        <f t="array" ref="R101">INDEX(GMWQ!$A$2:$NF$60,MATCH(1,(GMWQ!$NE$2:$NE$60=R$3)*(GMWQ!$NF$2:$NF$60=R$1),0),$B101-1966)</f>
        <v>112074</v>
      </c>
      <c r="S101" s="13" cm="1">
        <f t="array" ref="S101">INDEX(GMWQ!$A$2:$NF$60,MATCH(1,(GMWQ!$NE$2:$NE$60=S$3)*(GMWQ!$NF$2:$NF$60=S$1),0),$B101-1966)</f>
        <v>1144995</v>
      </c>
      <c r="T101" s="13" cm="1">
        <f t="array" ref="T101">INDEX(GMWQ!$A$2:$NF$60,MATCH(1,(GMWQ!$NE$2:$NE$60=T$3)*(GMWQ!$NF$2:$NF$60=T$1),0),$B101-1966)</f>
        <v>35529.269999999997</v>
      </c>
      <c r="U101" s="13" cm="1">
        <f t="array" ref="U101">INDEX(GMWQ!$A$2:$NF$60,MATCH(1,(GMWQ!$NE$2:$NE$60=U$3)*(GMWQ!$NF$2:$NF$60=U$1),0),$B101-1966)</f>
        <v>8.7218959999999992</v>
      </c>
      <c r="V101" s="13" cm="1">
        <f t="array" ref="V101">INDEX(GMWQ!$A$2:$NF$60,MATCH(1,(GMWQ!$NE$2:$NE$60=V$3)*(GMWQ!$NF$2:$NF$60=V$1),0),$B101-1966)</f>
        <v>323.35000000000002</v>
      </c>
      <c r="W101" s="13" cm="1">
        <f t="array" ref="W101">INDEX(GMWQ!$A$2:$NF$60,MATCH(1,(GMWQ!$NE$2:$NE$60=W$3)*(GMWQ!$NF$2:$NF$60=W$1),0),$B101-1966)</f>
        <v>20.100000000000001</v>
      </c>
      <c r="X101" s="21"/>
    </row>
    <row r="102" spans="1:24" x14ac:dyDescent="0.35">
      <c r="B102" s="7">
        <f t="shared" si="2"/>
        <v>2068</v>
      </c>
      <c r="C102" s="14" cm="1">
        <f t="array" ref="C102">INDEX(GMWQ!$A$2:$NF$60,MATCH(1,(GMWQ!$NE$2:$NE$60=C$3)*(GMWQ!$NF$2:$NF$60=C$1),0),$B102-1966)</f>
        <v>10637</v>
      </c>
      <c r="D102" s="7" cm="1">
        <f t="array" ref="D102">INDEX(GMWQ!$A$2:$NF$60,MATCH(1,(GMWQ!$NE$2:$NE$60=D$3)*(GMWQ!$NF$2:$NF$60=D$1),0),$B102-1966)</f>
        <v>7442</v>
      </c>
      <c r="E102" s="7" cm="1">
        <f t="array" ref="E102">INDEX(GMWQ!$A$2:$NF$60,MATCH(1,(GMWQ!$NE$2:$NE$60=E$3)*(GMWQ!$NF$2:$NF$60=E$1),0),$B102-1966)</f>
        <v>154146</v>
      </c>
      <c r="F102" s="13" cm="1">
        <f t="array" ref="F102">INDEX(GMWQ!$A$2:$NF$60,MATCH(1,(GMWQ!$NE$2:$NE$60=F$3)*(GMWQ!$NF$2:$NF$60=F$1),0),$B102-1966)</f>
        <v>7.8</v>
      </c>
      <c r="G102" s="14" cm="1">
        <f t="array" ref="G102">INDEX(GMWQ!$A$2:$NF$60,MATCH(1,(GMWQ!$NE$2:$NE$60=G$3)*(GMWQ!$NF$2:$NF$60=G$1),0),$B102-1966)</f>
        <v>514960</v>
      </c>
      <c r="H102" s="14" cm="1">
        <f t="array" ref="H102">INDEX(GMWQ!$A$2:$NF$60,MATCH(1,(GMWQ!$NE$2:$NE$60=H$3)*(GMWQ!$NF$2:$NF$60=H$1),0),$B102-1966)</f>
        <v>9346</v>
      </c>
      <c r="I102" s="14" cm="1">
        <f t="array" ref="I102">INDEX(GMWQ!$A$2:$NF$60,MATCH(1,(GMWQ!$NE$2:$NE$60=I$3)*(GMWQ!$NF$2:$NF$60=I$1),0),$B102-1966)</f>
        <v>404008</v>
      </c>
      <c r="J102" s="13" cm="1">
        <f t="array" ref="J102">INDEX(GMWQ!$A$2:$NF$60,MATCH(1,(GMWQ!$NE$2:$NE$60=J$3)*(GMWQ!$NF$2:$NF$60=J$1),0),$B102-1966)</f>
        <v>6.51</v>
      </c>
      <c r="K102" s="13" cm="1">
        <f t="array" ref="K102">INDEX(GMWQ!$A$2:$NF$60,MATCH(1,(GMWQ!$NE$2:$NE$60=K$3)*(GMWQ!$NF$2:$NF$60=K$1),0),$B102-1966)</f>
        <v>1.029215E-2</v>
      </c>
      <c r="L102" s="13" cm="1">
        <f t="array" ref="L102">INDEX(GMWQ!$A$2:$NF$60,MATCH(1,(GMWQ!$NE$2:$NE$60=L$3)*(GMWQ!$NF$2:$NF$60=L$1),0),$B102-1966)</f>
        <v>580321</v>
      </c>
      <c r="M102" s="13" cm="1">
        <f t="array" ref="M102">INDEX(GMWQ!$A$2:$NF$60,MATCH(1,(GMWQ!$NE$2:$NE$60=M$3)*(GMWQ!$NF$2:$NF$60=M$1),0),$B102-1966)</f>
        <v>62.410580000000003</v>
      </c>
      <c r="N102" s="13" cm="1">
        <f t="array" ref="N102">INDEX(GMWQ!$A$2:$NF$60,MATCH(1,(GMWQ!$NE$2:$NE$60=N$3)*(GMWQ!$NF$2:$NF$60=N$1),0),$B102-1966)</f>
        <v>94.118729999999999</v>
      </c>
      <c r="O102" s="13" cm="1">
        <f t="array" ref="O102">INDEX(GMWQ!$A$2:$NF$60,MATCH(1,(GMWQ!$NE$2:$NE$60=O$3)*(GMWQ!$NF$2:$NF$60=O$1),0),$B102-1966)</f>
        <v>1E-3</v>
      </c>
      <c r="P102" s="13" cm="1">
        <f t="array" ref="P102">INDEX(GMWQ!$A$2:$NF$60,MATCH(1,(GMWQ!$NE$2:$NE$60=P$3)*(GMWQ!$NF$2:$NF$60=P$1),0),$B102-1966)</f>
        <v>4.8751420000000003</v>
      </c>
      <c r="Q102" s="13" cm="1">
        <f t="array" ref="Q102">INDEX(GMWQ!$A$2:$NF$60,MATCH(1,(GMWQ!$NE$2:$NE$60=Q$3)*(GMWQ!$NF$2:$NF$60=Q$1),0),$B102-1966)</f>
        <v>1E-3</v>
      </c>
      <c r="R102" s="13" cm="1">
        <f t="array" ref="R102">INDEX(GMWQ!$A$2:$NF$60,MATCH(1,(GMWQ!$NE$2:$NE$60=R$3)*(GMWQ!$NF$2:$NF$60=R$1),0),$B102-1966)</f>
        <v>110952</v>
      </c>
      <c r="S102" s="13" cm="1">
        <f t="array" ref="S102">INDEX(GMWQ!$A$2:$NF$60,MATCH(1,(GMWQ!$NE$2:$NE$60=S$3)*(GMWQ!$NF$2:$NF$60=S$1),0),$B102-1966)</f>
        <v>1166060</v>
      </c>
      <c r="T102" s="13" cm="1">
        <f t="array" ref="T102">INDEX(GMWQ!$A$2:$NF$60,MATCH(1,(GMWQ!$NE$2:$NE$60=T$3)*(GMWQ!$NF$2:$NF$60=T$1),0),$B102-1966)</f>
        <v>35560.78</v>
      </c>
      <c r="U102" s="13" cm="1">
        <f t="array" ref="U102">INDEX(GMWQ!$A$2:$NF$60,MATCH(1,(GMWQ!$NE$2:$NE$60=U$3)*(GMWQ!$NF$2:$NF$60=U$1),0),$B102-1966)</f>
        <v>9.1150680000000008</v>
      </c>
      <c r="V102" s="13" cm="1">
        <f t="array" ref="V102">INDEX(GMWQ!$A$2:$NF$60,MATCH(1,(GMWQ!$NE$2:$NE$60=V$3)*(GMWQ!$NF$2:$NF$60=V$1),0),$B102-1966)</f>
        <v>296.8</v>
      </c>
      <c r="W102" s="13" cm="1">
        <f t="array" ref="W102">INDEX(GMWQ!$A$2:$NF$60,MATCH(1,(GMWQ!$NE$2:$NE$60=W$3)*(GMWQ!$NF$2:$NF$60=W$1),0),$B102-1966)</f>
        <v>16.2</v>
      </c>
      <c r="X102" s="21"/>
    </row>
    <row r="103" spans="1:24" x14ac:dyDescent="0.35">
      <c r="A103" s="7">
        <v>1997</v>
      </c>
      <c r="B103" s="7">
        <f t="shared" si="2"/>
        <v>2069</v>
      </c>
      <c r="C103" s="14" cm="1">
        <f t="array" ref="C103">INDEX(GMWQ!$A$2:$NF$60,MATCH(1,(GMWQ!$NE$2:$NE$60=C$3)*(GMWQ!$NF$2:$NF$60=C$1),0),$B103-1966)</f>
        <v>10677.5</v>
      </c>
      <c r="D103" s="7" cm="1">
        <f t="array" ref="D103">INDEX(GMWQ!$A$2:$NF$60,MATCH(1,(GMWQ!$NE$2:$NE$60=D$3)*(GMWQ!$NF$2:$NF$60=D$1),0),$B103-1966)</f>
        <v>7777</v>
      </c>
      <c r="E103" s="7" cm="1">
        <f t="array" ref="E103">INDEX(GMWQ!$A$2:$NF$60,MATCH(1,(GMWQ!$NE$2:$NE$60=E$3)*(GMWQ!$NF$2:$NF$60=E$1),0),$B103-1966)</f>
        <v>156641</v>
      </c>
      <c r="F103" s="13" cm="1">
        <f t="array" ref="F103">INDEX(GMWQ!$A$2:$NF$60,MATCH(1,(GMWQ!$NE$2:$NE$60=F$3)*(GMWQ!$NF$2:$NF$60=F$1),0),$B103-1966)</f>
        <v>7.3</v>
      </c>
      <c r="G103" s="14" cm="1">
        <f t="array" ref="G103">INDEX(GMWQ!$A$2:$NF$60,MATCH(1,(GMWQ!$NE$2:$NE$60=G$3)*(GMWQ!$NF$2:$NF$60=G$1),0),$B103-1966)</f>
        <v>518156</v>
      </c>
      <c r="H103" s="14" cm="1">
        <f t="array" ref="H103">INDEX(GMWQ!$A$2:$NF$60,MATCH(1,(GMWQ!$NE$2:$NE$60=H$3)*(GMWQ!$NF$2:$NF$60=H$1),0),$B103-1966)</f>
        <v>9701</v>
      </c>
      <c r="I103" s="14" cm="1">
        <f t="array" ref="I103">INDEX(GMWQ!$A$2:$NF$60,MATCH(1,(GMWQ!$NE$2:$NE$60=I$3)*(GMWQ!$NF$2:$NF$60=I$1),0),$B103-1966)</f>
        <v>409822</v>
      </c>
      <c r="J103" s="13" cm="1">
        <f t="array" ref="J103">INDEX(GMWQ!$A$2:$NF$60,MATCH(1,(GMWQ!$NE$2:$NE$60=J$3)*(GMWQ!$NF$2:$NF$60=J$1),0),$B103-1966)</f>
        <v>6.66</v>
      </c>
      <c r="K103" s="13" cm="1">
        <f t="array" ref="K103">INDEX(GMWQ!$A$2:$NF$60,MATCH(1,(GMWQ!$NE$2:$NE$60=K$3)*(GMWQ!$NF$2:$NF$60=K$1),0),$B103-1966)</f>
        <v>8.1681549999999999E-3</v>
      </c>
      <c r="L103" s="13" cm="1">
        <f t="array" ref="L103">INDEX(GMWQ!$A$2:$NF$60,MATCH(1,(GMWQ!$NE$2:$NE$60=L$3)*(GMWQ!$NF$2:$NF$60=L$1),0),$B103-1966)</f>
        <v>584941</v>
      </c>
      <c r="M103" s="13" cm="1">
        <f t="array" ref="M103">INDEX(GMWQ!$A$2:$NF$60,MATCH(1,(GMWQ!$NE$2:$NE$60=M$3)*(GMWQ!$NF$2:$NF$60=M$1),0),$B103-1966)</f>
        <v>62.829590000000003</v>
      </c>
      <c r="N103" s="13" cm="1">
        <f t="array" ref="N103">INDEX(GMWQ!$A$2:$NF$60,MATCH(1,(GMWQ!$NE$2:$NE$60=N$3)*(GMWQ!$NF$2:$NF$60=N$1),0),$B103-1966)</f>
        <v>93.356949999999998</v>
      </c>
      <c r="O103" s="13" cm="1">
        <f t="array" ref="O103">INDEX(GMWQ!$A$2:$NF$60,MATCH(1,(GMWQ!$NE$2:$NE$60=O$3)*(GMWQ!$NF$2:$NF$60=O$1),0),$B103-1966)</f>
        <v>1E-3</v>
      </c>
      <c r="P103" s="13" cm="1">
        <f t="array" ref="P103">INDEX(GMWQ!$A$2:$NF$60,MATCH(1,(GMWQ!$NE$2:$NE$60=P$3)*(GMWQ!$NF$2:$NF$60=P$1),0),$B103-1966)</f>
        <v>4.2015880000000001</v>
      </c>
      <c r="Q103" s="13" cm="1">
        <f t="array" ref="Q103">INDEX(GMWQ!$A$2:$NF$60,MATCH(1,(GMWQ!$NE$2:$NE$60=Q$3)*(GMWQ!$NF$2:$NF$60=Q$1),0),$B103-1966)</f>
        <v>1E-3</v>
      </c>
      <c r="R103" s="13" cm="1">
        <f t="array" ref="R103">INDEX(GMWQ!$A$2:$NF$60,MATCH(1,(GMWQ!$NE$2:$NE$60=R$3)*(GMWQ!$NF$2:$NF$60=R$1),0),$B103-1966)</f>
        <v>108334</v>
      </c>
      <c r="S103" s="13" cm="1">
        <f t="array" ref="S103">INDEX(GMWQ!$A$2:$NF$60,MATCH(1,(GMWQ!$NE$2:$NE$60=S$3)*(GMWQ!$NF$2:$NF$60=S$1),0),$B103-1966)</f>
        <v>1198325</v>
      </c>
      <c r="T103" s="13" cm="1">
        <f t="array" ref="T103">INDEX(GMWQ!$A$2:$NF$60,MATCH(1,(GMWQ!$NE$2:$NE$60=T$3)*(GMWQ!$NF$2:$NF$60=T$1),0),$B103-1966)</f>
        <v>35592.29</v>
      </c>
      <c r="U103" s="13" cm="1">
        <f t="array" ref="U103">INDEX(GMWQ!$A$2:$NF$60,MATCH(1,(GMWQ!$NE$2:$NE$60=U$3)*(GMWQ!$NF$2:$NF$60=U$1),0),$B103-1966)</f>
        <v>9.1351309999999994</v>
      </c>
      <c r="V103" s="13" cm="1">
        <f t="array" ref="V103">INDEX(GMWQ!$A$2:$NF$60,MATCH(1,(GMWQ!$NE$2:$NE$60=V$3)*(GMWQ!$NF$2:$NF$60=V$1),0),$B103-1966)</f>
        <v>281.8</v>
      </c>
      <c r="W103" s="13" cm="1">
        <f t="array" ref="W103">INDEX(GMWQ!$A$2:$NF$60,MATCH(1,(GMWQ!$NE$2:$NE$60=W$3)*(GMWQ!$NF$2:$NF$60=W$1),0),$B103-1966)</f>
        <v>15.15</v>
      </c>
      <c r="X103" s="21"/>
    </row>
    <row r="104" spans="1:24" x14ac:dyDescent="0.35">
      <c r="B104" s="7">
        <f t="shared" si="2"/>
        <v>2070</v>
      </c>
      <c r="C104" s="14" cm="1">
        <f t="array" ref="C104">INDEX(GMWQ!$A$2:$NF$60,MATCH(1,(GMWQ!$NE$2:$NE$60=C$3)*(GMWQ!$NF$2:$NF$60=C$1),0),$B104-1966)</f>
        <v>10718</v>
      </c>
      <c r="D104" s="7" cm="1">
        <f t="array" ref="D104">INDEX(GMWQ!$A$2:$NF$60,MATCH(1,(GMWQ!$NE$2:$NE$60=D$3)*(GMWQ!$NF$2:$NF$60=D$1),0),$B104-1966)</f>
        <v>7915</v>
      </c>
      <c r="E104" s="7" cm="1">
        <f t="array" ref="E104">INDEX(GMWQ!$A$2:$NF$60,MATCH(1,(GMWQ!$NE$2:$NE$60=E$3)*(GMWQ!$NF$2:$NF$60=E$1),0),$B104-1966)</f>
        <v>159690</v>
      </c>
      <c r="F104" s="13" cm="1">
        <f t="array" ref="F104">INDEX(GMWQ!$A$2:$NF$60,MATCH(1,(GMWQ!$NE$2:$NE$60=F$3)*(GMWQ!$NF$2:$NF$60=F$1),0),$B104-1966)</f>
        <v>7.2</v>
      </c>
      <c r="G104" s="14" cm="1">
        <f t="array" ref="G104">INDEX(GMWQ!$A$2:$NF$60,MATCH(1,(GMWQ!$NE$2:$NE$60=G$3)*(GMWQ!$NF$2:$NF$60=G$1),0),$B104-1966)</f>
        <v>528534</v>
      </c>
      <c r="H104" s="14" cm="1">
        <f t="array" ref="H104">INDEX(GMWQ!$A$2:$NF$60,MATCH(1,(GMWQ!$NE$2:$NE$60=H$3)*(GMWQ!$NF$2:$NF$60=H$1),0),$B104-1966)</f>
        <v>9854</v>
      </c>
      <c r="I104" s="14" cm="1">
        <f t="array" ref="I104">INDEX(GMWQ!$A$2:$NF$60,MATCH(1,(GMWQ!$NE$2:$NE$60=I$3)*(GMWQ!$NF$2:$NF$60=I$1),0),$B104-1966)</f>
        <v>414521</v>
      </c>
      <c r="J104" s="13" cm="1">
        <f t="array" ref="J104">INDEX(GMWQ!$A$2:$NF$60,MATCH(1,(GMWQ!$NE$2:$NE$60=J$3)*(GMWQ!$NF$2:$NF$60=J$1),0),$B104-1966)</f>
        <v>6.98</v>
      </c>
      <c r="K104" s="13" cm="1">
        <f t="array" ref="K104">INDEX(GMWQ!$A$2:$NF$60,MATCH(1,(GMWQ!$NE$2:$NE$60=K$3)*(GMWQ!$NF$2:$NF$60=K$1),0),$B104-1966)</f>
        <v>9.2723179999999999E-3</v>
      </c>
      <c r="L104" s="13" cm="1">
        <f t="array" ref="L104">INDEX(GMWQ!$A$2:$NF$60,MATCH(1,(GMWQ!$NE$2:$NE$60=L$3)*(GMWQ!$NF$2:$NF$60=L$1),0),$B104-1966)</f>
        <v>594322</v>
      </c>
      <c r="M104" s="13" cm="1">
        <f t="array" ref="M104">INDEX(GMWQ!$A$2:$NF$60,MATCH(1,(GMWQ!$NE$2:$NE$60=M$3)*(GMWQ!$NF$2:$NF$60=M$1),0),$B104-1966)</f>
        <v>62.958370000000002</v>
      </c>
      <c r="N104" s="13" cm="1">
        <f t="array" ref="N104">INDEX(GMWQ!$A$2:$NF$60,MATCH(1,(GMWQ!$NE$2:$NE$60=N$3)*(GMWQ!$NF$2:$NF$60=N$1),0),$B104-1966)</f>
        <v>93.043080000000003</v>
      </c>
      <c r="O104" s="13" cm="1">
        <f t="array" ref="O104">INDEX(GMWQ!$A$2:$NF$60,MATCH(1,(GMWQ!$NE$2:$NE$60=O$3)*(GMWQ!$NF$2:$NF$60=O$1),0),$B104-1966)</f>
        <v>1E-3</v>
      </c>
      <c r="P104" s="13" cm="1">
        <f t="array" ref="P104">INDEX(GMWQ!$A$2:$NF$60,MATCH(1,(GMWQ!$NE$2:$NE$60=P$3)*(GMWQ!$NF$2:$NF$60=P$1),0),$B104-1966)</f>
        <v>4.4737450000000001</v>
      </c>
      <c r="Q104" s="13" cm="1">
        <f t="array" ref="Q104">INDEX(GMWQ!$A$2:$NF$60,MATCH(1,(GMWQ!$NE$2:$NE$60=Q$3)*(GMWQ!$NF$2:$NF$60=Q$1),0),$B104-1966)</f>
        <v>1E-3</v>
      </c>
      <c r="R104" s="13" cm="1">
        <f t="array" ref="R104">INDEX(GMWQ!$A$2:$NF$60,MATCH(1,(GMWQ!$NE$2:$NE$60=R$3)*(GMWQ!$NF$2:$NF$60=R$1),0),$B104-1966)</f>
        <v>114013</v>
      </c>
      <c r="S104" s="13" cm="1">
        <f t="array" ref="S104">INDEX(GMWQ!$A$2:$NF$60,MATCH(1,(GMWQ!$NE$2:$NE$60=S$3)*(GMWQ!$NF$2:$NF$60=S$1),0),$B104-1966)</f>
        <v>1230590</v>
      </c>
      <c r="T104" s="13" cm="1">
        <f t="array" ref="T104">INDEX(GMWQ!$A$2:$NF$60,MATCH(1,(GMWQ!$NE$2:$NE$60=T$3)*(GMWQ!$NF$2:$NF$60=T$1),0),$B104-1966)</f>
        <v>35623.800000000003</v>
      </c>
      <c r="U104" s="13" cm="1">
        <f t="array" ref="U104">INDEX(GMWQ!$A$2:$NF$60,MATCH(1,(GMWQ!$NE$2:$NE$60=U$3)*(GMWQ!$NF$2:$NF$60=U$1),0),$B104-1966)</f>
        <v>9.3361330000000002</v>
      </c>
      <c r="V104" s="13" cm="1">
        <f t="array" ref="V104">INDEX(GMWQ!$A$2:$NF$60,MATCH(1,(GMWQ!$NE$2:$NE$60=V$3)*(GMWQ!$NF$2:$NF$60=V$1),0),$B104-1966)</f>
        <v>266.8</v>
      </c>
      <c r="W104" s="13" cm="1">
        <f t="array" ref="W104">INDEX(GMWQ!$A$2:$NF$60,MATCH(1,(GMWQ!$NE$2:$NE$60=W$3)*(GMWQ!$NF$2:$NF$60=W$1),0),$B104-1966)</f>
        <v>14.1</v>
      </c>
      <c r="X104" s="21"/>
    </row>
    <row r="105" spans="1:24" x14ac:dyDescent="0.35">
      <c r="B105" s="7">
        <f t="shared" si="2"/>
        <v>2071</v>
      </c>
      <c r="C105" s="14" cm="1">
        <f t="array" ref="C105">INDEX(GMWQ!$A$2:$NF$60,MATCH(1,(GMWQ!$NE$2:$NE$60=C$3)*(GMWQ!$NF$2:$NF$60=C$1),0),$B105-1966)</f>
        <v>10728</v>
      </c>
      <c r="D105" s="7" cm="1">
        <f t="array" ref="D105">INDEX(GMWQ!$A$2:$NF$60,MATCH(1,(GMWQ!$NE$2:$NE$60=D$3)*(GMWQ!$NF$2:$NF$60=D$1),0),$B105-1966)</f>
        <v>8565</v>
      </c>
      <c r="E105" s="7" cm="1">
        <f t="array" ref="E105">INDEX(GMWQ!$A$2:$NF$60,MATCH(1,(GMWQ!$NE$2:$NE$60=E$3)*(GMWQ!$NF$2:$NF$60=E$1),0),$B105-1966)</f>
        <v>162111</v>
      </c>
      <c r="F105" s="13" cm="1">
        <f t="array" ref="F105">INDEX(GMWQ!$A$2:$NF$60,MATCH(1,(GMWQ!$NE$2:$NE$60=F$3)*(GMWQ!$NF$2:$NF$60=F$1),0),$B105-1966)</f>
        <v>6.8</v>
      </c>
      <c r="G105" s="14" cm="1">
        <f t="array" ref="G105">INDEX(GMWQ!$A$2:$NF$60,MATCH(1,(GMWQ!$NE$2:$NE$60=G$3)*(GMWQ!$NF$2:$NF$60=G$1),0),$B105-1966)</f>
        <v>538689</v>
      </c>
      <c r="H105" s="14" cm="1">
        <f t="array" ref="H105">INDEX(GMWQ!$A$2:$NF$60,MATCH(1,(GMWQ!$NE$2:$NE$60=H$3)*(GMWQ!$NF$2:$NF$60=H$1),0),$B105-1966)</f>
        <v>10600</v>
      </c>
      <c r="I105" s="14" cm="1">
        <f t="array" ref="I105">INDEX(GMWQ!$A$2:$NF$60,MATCH(1,(GMWQ!$NE$2:$NE$60=I$3)*(GMWQ!$NF$2:$NF$60=I$1),0),$B105-1966)</f>
        <v>418433</v>
      </c>
      <c r="J105" s="13" cm="1">
        <f t="array" ref="J105">INDEX(GMWQ!$A$2:$NF$60,MATCH(1,(GMWQ!$NE$2:$NE$60=J$3)*(GMWQ!$NF$2:$NF$60=J$1),0),$B105-1966)</f>
        <v>7.5</v>
      </c>
      <c r="K105" s="13" cm="1">
        <f t="array" ref="K105">INDEX(GMWQ!$A$2:$NF$60,MATCH(1,(GMWQ!$NE$2:$NE$60=K$3)*(GMWQ!$NF$2:$NF$60=K$1),0),$B105-1966)</f>
        <v>1.4474539999999999E-2</v>
      </c>
      <c r="L105" s="13" cm="1">
        <f t="array" ref="L105">INDEX(GMWQ!$A$2:$NF$60,MATCH(1,(GMWQ!$NE$2:$NE$60=L$3)*(GMWQ!$NF$2:$NF$60=L$1),0),$B105-1966)</f>
        <v>605263</v>
      </c>
      <c r="M105" s="13" cm="1">
        <f t="array" ref="M105">INDEX(GMWQ!$A$2:$NF$60,MATCH(1,(GMWQ!$NE$2:$NE$60=M$3)*(GMWQ!$NF$2:$NF$60=M$1),0),$B105-1966)</f>
        <v>62.170589999999997</v>
      </c>
      <c r="N105" s="13" cm="1">
        <f t="array" ref="N105">INDEX(GMWQ!$A$2:$NF$60,MATCH(1,(GMWQ!$NE$2:$NE$60=N$3)*(GMWQ!$NF$2:$NF$60=N$1),0),$B105-1966)</f>
        <v>93.340829999999997</v>
      </c>
      <c r="O105" s="13" cm="1">
        <f t="array" ref="O105">INDEX(GMWQ!$A$2:$NF$60,MATCH(1,(GMWQ!$NE$2:$NE$60=O$3)*(GMWQ!$NF$2:$NF$60=O$1),0),$B105-1966)</f>
        <v>1E-3</v>
      </c>
      <c r="P105" s="13" cm="1">
        <f t="array" ref="P105">INDEX(GMWQ!$A$2:$NF$60,MATCH(1,(GMWQ!$NE$2:$NE$60=P$3)*(GMWQ!$NF$2:$NF$60=P$1),0),$B105-1966)</f>
        <v>4.5466420000000003</v>
      </c>
      <c r="Q105" s="13" cm="1">
        <f t="array" ref="Q105">INDEX(GMWQ!$A$2:$NF$60,MATCH(1,(GMWQ!$NE$2:$NE$60=Q$3)*(GMWQ!$NF$2:$NF$60=Q$1),0),$B105-1966)</f>
        <v>1E-3</v>
      </c>
      <c r="R105" s="13" cm="1">
        <f t="array" ref="R105">INDEX(GMWQ!$A$2:$NF$60,MATCH(1,(GMWQ!$NE$2:$NE$60=R$3)*(GMWQ!$NF$2:$NF$60=R$1),0),$B105-1966)</f>
        <v>120256</v>
      </c>
      <c r="S105" s="13" cm="1">
        <f t="array" ref="S105">INDEX(GMWQ!$A$2:$NF$60,MATCH(1,(GMWQ!$NE$2:$NE$60=S$3)*(GMWQ!$NF$2:$NF$60=S$1),0),$B105-1966)</f>
        <v>1262855</v>
      </c>
      <c r="T105" s="13" cm="1">
        <f t="array" ref="T105">INDEX(GMWQ!$A$2:$NF$60,MATCH(1,(GMWQ!$NE$2:$NE$60=T$3)*(GMWQ!$NF$2:$NF$60=T$1),0),$B105-1966)</f>
        <v>35654.31</v>
      </c>
      <c r="U105" s="13" cm="1">
        <f t="array" ref="U105">INDEX(GMWQ!$A$2:$NF$60,MATCH(1,(GMWQ!$NE$2:$NE$60=U$3)*(GMWQ!$NF$2:$NF$60=U$1),0),$B105-1966)</f>
        <v>9.8935759999999995</v>
      </c>
      <c r="V105" s="13" cm="1">
        <f t="array" ref="V105">INDEX(GMWQ!$A$2:$NF$60,MATCH(1,(GMWQ!$NE$2:$NE$60=V$3)*(GMWQ!$NF$2:$NF$60=V$1),0),$B105-1966)</f>
        <v>260.35000000000002</v>
      </c>
      <c r="W105" s="13" cm="1">
        <f t="array" ref="W105">INDEX(GMWQ!$A$2:$NF$60,MATCH(1,(GMWQ!$NE$2:$NE$60=W$3)*(GMWQ!$NF$2:$NF$60=W$1),0),$B105-1966)</f>
        <v>14</v>
      </c>
      <c r="X105" s="21"/>
    </row>
    <row r="106" spans="1:24" x14ac:dyDescent="0.35">
      <c r="B106" s="7">
        <f t="shared" si="2"/>
        <v>2072</v>
      </c>
      <c r="C106" s="14" cm="1">
        <f t="array" ref="C106">INDEX(GMWQ!$A$2:$NF$60,MATCH(1,(GMWQ!$NE$2:$NE$60=C$3)*(GMWQ!$NF$2:$NF$60=C$1),0),$B106-1966)</f>
        <v>10738</v>
      </c>
      <c r="D106" s="7" cm="1">
        <f t="array" ref="D106">INDEX(GMWQ!$A$2:$NF$60,MATCH(1,(GMWQ!$NE$2:$NE$60=D$3)*(GMWQ!$NF$2:$NF$60=D$1),0),$B106-1966)</f>
        <v>9175</v>
      </c>
      <c r="E106" s="7" cm="1">
        <f t="array" ref="E106">INDEX(GMWQ!$A$2:$NF$60,MATCH(1,(GMWQ!$NE$2:$NE$60=E$3)*(GMWQ!$NF$2:$NF$60=E$1),0),$B106-1966)</f>
        <v>160529</v>
      </c>
      <c r="F106" s="13" cm="1">
        <f t="array" ref="F106">INDEX(GMWQ!$A$2:$NF$60,MATCH(1,(GMWQ!$NE$2:$NE$60=F$3)*(GMWQ!$NF$2:$NF$60=F$1),0),$B106-1966)</f>
        <v>6.5</v>
      </c>
      <c r="G106" s="14" cm="1">
        <f t="array" ref="G106">INDEX(GMWQ!$A$2:$NF$60,MATCH(1,(GMWQ!$NE$2:$NE$60=G$3)*(GMWQ!$NF$2:$NF$60=G$1),0),$B106-1966)</f>
        <v>547859</v>
      </c>
      <c r="H106" s="14" cm="1">
        <f t="array" ref="H106">INDEX(GMWQ!$A$2:$NF$60,MATCH(1,(GMWQ!$NE$2:$NE$60=H$3)*(GMWQ!$NF$2:$NF$60=H$1),0),$B106-1966)</f>
        <v>11308</v>
      </c>
      <c r="I106" s="14" cm="1">
        <f t="array" ref="I106">INDEX(GMWQ!$A$2:$NF$60,MATCH(1,(GMWQ!$NE$2:$NE$60=I$3)*(GMWQ!$NF$2:$NF$60=I$1),0),$B106-1966)</f>
        <v>423935</v>
      </c>
      <c r="J106" s="13" cm="1">
        <f t="array" ref="J106">INDEX(GMWQ!$A$2:$NF$60,MATCH(1,(GMWQ!$NE$2:$NE$60=J$3)*(GMWQ!$NF$2:$NF$60=J$1),0),$B106-1966)</f>
        <v>7.58</v>
      </c>
      <c r="K106" s="13" cm="1">
        <f t="array" ref="K106">INDEX(GMWQ!$A$2:$NF$60,MATCH(1,(GMWQ!$NE$2:$NE$60=K$3)*(GMWQ!$NF$2:$NF$60=K$1),0),$B106-1966)</f>
        <v>2.4854640000000001E-2</v>
      </c>
      <c r="L106" s="13" cm="1">
        <f t="array" ref="L106">INDEX(GMWQ!$A$2:$NF$60,MATCH(1,(GMWQ!$NE$2:$NE$60=L$3)*(GMWQ!$NF$2:$NF$60=L$1),0),$B106-1966)</f>
        <v>616957</v>
      </c>
      <c r="M106" s="13" cm="1">
        <f t="array" ref="M106">INDEX(GMWQ!$A$2:$NF$60,MATCH(1,(GMWQ!$NE$2:$NE$60=M$3)*(GMWQ!$NF$2:$NF$60=M$1),0),$B106-1966)</f>
        <v>63.928069999999998</v>
      </c>
      <c r="N106" s="13" cm="1">
        <f t="array" ref="N106">INDEX(GMWQ!$A$2:$NF$60,MATCH(1,(GMWQ!$NE$2:$NE$60=N$3)*(GMWQ!$NF$2:$NF$60=N$1),0),$B106-1966)</f>
        <v>96.081860000000006</v>
      </c>
      <c r="O106" s="13" cm="1">
        <f t="array" ref="O106">INDEX(GMWQ!$A$2:$NF$60,MATCH(1,(GMWQ!$NE$2:$NE$60=O$3)*(GMWQ!$NF$2:$NF$60=O$1),0),$B106-1966)</f>
        <v>1E-3</v>
      </c>
      <c r="P106" s="13" cm="1">
        <f t="array" ref="P106">INDEX(GMWQ!$A$2:$NF$60,MATCH(1,(GMWQ!$NE$2:$NE$60=P$3)*(GMWQ!$NF$2:$NF$60=P$1),0),$B106-1966)</f>
        <v>4.3407419999999997</v>
      </c>
      <c r="Q106" s="13" cm="1">
        <f t="array" ref="Q106">INDEX(GMWQ!$A$2:$NF$60,MATCH(1,(GMWQ!$NE$2:$NE$60=Q$3)*(GMWQ!$NF$2:$NF$60=Q$1),0),$B106-1966)</f>
        <v>1E-3</v>
      </c>
      <c r="R106" s="13" cm="1">
        <f t="array" ref="R106">INDEX(GMWQ!$A$2:$NF$60,MATCH(1,(GMWQ!$NE$2:$NE$60=R$3)*(GMWQ!$NF$2:$NF$60=R$1),0),$B106-1966)</f>
        <v>123924</v>
      </c>
      <c r="S106" s="13" cm="1">
        <f t="array" ref="S106">INDEX(GMWQ!$A$2:$NF$60,MATCH(1,(GMWQ!$NE$2:$NE$60=S$3)*(GMWQ!$NF$2:$NF$60=S$1),0),$B106-1966)</f>
        <v>1295120</v>
      </c>
      <c r="T106" s="13" cm="1">
        <f t="array" ref="T106">INDEX(GMWQ!$A$2:$NF$60,MATCH(1,(GMWQ!$NE$2:$NE$60=T$3)*(GMWQ!$NF$2:$NF$60=T$1),0),$B106-1966)</f>
        <v>35684.82</v>
      </c>
      <c r="U106" s="13" cm="1">
        <f t="array" ref="U106">INDEX(GMWQ!$A$2:$NF$60,MATCH(1,(GMWQ!$NE$2:$NE$60=U$3)*(GMWQ!$NF$2:$NF$60=U$1),0),$B106-1966)</f>
        <v>10.208270000000001</v>
      </c>
      <c r="V106" s="13" cm="1">
        <f t="array" ref="V106">INDEX(GMWQ!$A$2:$NF$60,MATCH(1,(GMWQ!$NE$2:$NE$60=V$3)*(GMWQ!$NF$2:$NF$60=V$1),0),$B106-1966)</f>
        <v>253.9</v>
      </c>
      <c r="W106" s="13" cm="1">
        <f t="array" ref="W106">INDEX(GMWQ!$A$2:$NF$60,MATCH(1,(GMWQ!$NE$2:$NE$60=W$3)*(GMWQ!$NF$2:$NF$60=W$1),0),$B106-1966)</f>
        <v>13.9</v>
      </c>
      <c r="X106" s="21"/>
    </row>
    <row r="107" spans="1:24" x14ac:dyDescent="0.35">
      <c r="A107" s="7">
        <v>1998</v>
      </c>
      <c r="B107" s="7">
        <f t="shared" si="2"/>
        <v>2073</v>
      </c>
      <c r="C107" s="14" cm="1">
        <f t="array" ref="C107">INDEX(GMWQ!$A$2:$NF$60,MATCH(1,(GMWQ!$NE$2:$NE$60=C$3)*(GMWQ!$NF$2:$NF$60=C$1),0),$B107-1966)</f>
        <v>10762.5</v>
      </c>
      <c r="D107" s="7" cm="1">
        <f t="array" ref="D107">INDEX(GMWQ!$A$2:$NF$60,MATCH(1,(GMWQ!$NE$2:$NE$60=D$3)*(GMWQ!$NF$2:$NF$60=D$1),0),$B107-1966)</f>
        <v>8666</v>
      </c>
      <c r="E107" s="7" cm="1">
        <f t="array" ref="E107">INDEX(GMWQ!$A$2:$NF$60,MATCH(1,(GMWQ!$NE$2:$NE$60=E$3)*(GMWQ!$NF$2:$NF$60=E$1),0),$B107-1966)</f>
        <v>161179</v>
      </c>
      <c r="F107" s="13" cm="1">
        <f t="array" ref="F107">INDEX(GMWQ!$A$2:$NF$60,MATCH(1,(GMWQ!$NE$2:$NE$60=F$3)*(GMWQ!$NF$2:$NF$60=F$1),0),$B107-1966)</f>
        <v>6.4</v>
      </c>
      <c r="G107" s="14" cm="1">
        <f t="array" ref="G107">INDEX(GMWQ!$A$2:$NF$60,MATCH(1,(GMWQ!$NE$2:$NE$60=G$3)*(GMWQ!$NF$2:$NF$60=G$1),0),$B107-1966)</f>
        <v>561587</v>
      </c>
      <c r="H107" s="14" cm="1">
        <f t="array" ref="H107">INDEX(GMWQ!$A$2:$NF$60,MATCH(1,(GMWQ!$NE$2:$NE$60=H$3)*(GMWQ!$NF$2:$NF$60=H$1),0),$B107-1966)</f>
        <v>10912</v>
      </c>
      <c r="I107" s="14" cm="1">
        <f t="array" ref="I107">INDEX(GMWQ!$A$2:$NF$60,MATCH(1,(GMWQ!$NE$2:$NE$60=I$3)*(GMWQ!$NF$2:$NF$60=I$1),0),$B107-1966)</f>
        <v>428886</v>
      </c>
      <c r="J107" s="13" cm="1">
        <f t="array" ref="J107">INDEX(GMWQ!$A$2:$NF$60,MATCH(1,(GMWQ!$NE$2:$NE$60=J$3)*(GMWQ!$NF$2:$NF$60=J$1),0),$B107-1966)</f>
        <v>7.77</v>
      </c>
      <c r="K107" s="13" cm="1">
        <f t="array" ref="K107">INDEX(GMWQ!$A$2:$NF$60,MATCH(1,(GMWQ!$NE$2:$NE$60=K$3)*(GMWQ!$NF$2:$NF$60=K$1),0),$B107-1966)</f>
        <v>1.6983740000000001E-2</v>
      </c>
      <c r="L107" s="13" cm="1">
        <f t="array" ref="L107">INDEX(GMWQ!$A$2:$NF$60,MATCH(1,(GMWQ!$NE$2:$NE$60=L$3)*(GMWQ!$NF$2:$NF$60=L$1),0),$B107-1966)</f>
        <v>633201</v>
      </c>
      <c r="M107" s="13" cm="1">
        <f t="array" ref="M107">INDEX(GMWQ!$A$2:$NF$60,MATCH(1,(GMWQ!$NE$2:$NE$60=M$3)*(GMWQ!$NF$2:$NF$60=M$1),0),$B107-1966)</f>
        <v>64.360690000000005</v>
      </c>
      <c r="N107" s="13" cm="1">
        <f t="array" ref="N107">INDEX(GMWQ!$A$2:$NF$60,MATCH(1,(GMWQ!$NE$2:$NE$60=N$3)*(GMWQ!$NF$2:$NF$60=N$1),0),$B107-1966)</f>
        <v>98.213939999999994</v>
      </c>
      <c r="O107" s="13" cm="1">
        <f t="array" ref="O107">INDEX(GMWQ!$A$2:$NF$60,MATCH(1,(GMWQ!$NE$2:$NE$60=O$3)*(GMWQ!$NF$2:$NF$60=O$1),0),$B107-1966)</f>
        <v>6.915</v>
      </c>
      <c r="P107" s="13" cm="1">
        <f t="array" ref="P107">INDEX(GMWQ!$A$2:$NF$60,MATCH(1,(GMWQ!$NE$2:$NE$60=P$3)*(GMWQ!$NF$2:$NF$60=P$1),0),$B107-1966)</f>
        <v>5.101064</v>
      </c>
      <c r="Q107" s="13" cm="1">
        <f t="array" ref="Q107">INDEX(GMWQ!$A$2:$NF$60,MATCH(1,(GMWQ!$NE$2:$NE$60=Q$3)*(GMWQ!$NF$2:$NF$60=Q$1),0),$B107-1966)</f>
        <v>1E-3</v>
      </c>
      <c r="R107" s="13" cm="1">
        <f t="array" ref="R107">INDEX(GMWQ!$A$2:$NF$60,MATCH(1,(GMWQ!$NE$2:$NE$60=R$3)*(GMWQ!$NF$2:$NF$60=R$1),0),$B107-1966)</f>
        <v>132701</v>
      </c>
      <c r="S107" s="13" cm="1">
        <f t="array" ref="S107">INDEX(GMWQ!$A$2:$NF$60,MATCH(1,(GMWQ!$NE$2:$NE$60=S$3)*(GMWQ!$NF$2:$NF$60=S$1),0),$B107-1966)</f>
        <v>1319074</v>
      </c>
      <c r="T107" s="13" cm="1">
        <f t="array" ref="T107">INDEX(GMWQ!$A$2:$NF$60,MATCH(1,(GMWQ!$NE$2:$NE$60=T$3)*(GMWQ!$NF$2:$NF$60=T$1),0),$B107-1966)</f>
        <v>35715.33</v>
      </c>
      <c r="U107" s="13" cm="1">
        <f t="array" ref="U107">INDEX(GMWQ!$A$2:$NF$60,MATCH(1,(GMWQ!$NE$2:$NE$60=U$3)*(GMWQ!$NF$2:$NF$60=U$1),0),$B107-1966)</f>
        <v>10.15793</v>
      </c>
      <c r="V107" s="13" cm="1">
        <f t="array" ref="V107">INDEX(GMWQ!$A$2:$NF$60,MATCH(1,(GMWQ!$NE$2:$NE$60=V$3)*(GMWQ!$NF$2:$NF$60=V$1),0),$B107-1966)</f>
        <v>257.25</v>
      </c>
      <c r="W107" s="13" cm="1">
        <f t="array" ref="W107">INDEX(GMWQ!$A$2:$NF$60,MATCH(1,(GMWQ!$NE$2:$NE$60=W$3)*(GMWQ!$NF$2:$NF$60=W$1),0),$B107-1966)</f>
        <v>14.55</v>
      </c>
      <c r="X107" s="21"/>
    </row>
    <row r="108" spans="1:24" x14ac:dyDescent="0.35">
      <c r="B108" s="7">
        <f t="shared" si="2"/>
        <v>2074</v>
      </c>
      <c r="C108" s="14" cm="1">
        <f t="array" ref="C108">INDEX(GMWQ!$A$2:$NF$60,MATCH(1,(GMWQ!$NE$2:$NE$60=C$3)*(GMWQ!$NF$2:$NF$60=C$1),0),$B108-1966)</f>
        <v>10787</v>
      </c>
      <c r="D108" s="7" cm="1">
        <f t="array" ref="D108">INDEX(GMWQ!$A$2:$NF$60,MATCH(1,(GMWQ!$NE$2:$NE$60=D$3)*(GMWQ!$NF$2:$NF$60=D$1),0),$B108-1966)</f>
        <v>9118</v>
      </c>
      <c r="E108" s="7" cm="1">
        <f t="array" ref="E108">INDEX(GMWQ!$A$2:$NF$60,MATCH(1,(GMWQ!$NE$2:$NE$60=E$3)*(GMWQ!$NF$2:$NF$60=E$1),0),$B108-1966)</f>
        <v>163132</v>
      </c>
      <c r="F108" s="13" cm="1">
        <f t="array" ref="F108">INDEX(GMWQ!$A$2:$NF$60,MATCH(1,(GMWQ!$NE$2:$NE$60=F$3)*(GMWQ!$NF$2:$NF$60=F$1),0),$B108-1966)</f>
        <v>6.3</v>
      </c>
      <c r="G108" s="14" cm="1">
        <f t="array" ref="G108">INDEX(GMWQ!$A$2:$NF$60,MATCH(1,(GMWQ!$NE$2:$NE$60=G$3)*(GMWQ!$NF$2:$NF$60=G$1),0),$B108-1966)</f>
        <v>571995</v>
      </c>
      <c r="H108" s="14" cm="1">
        <f t="array" ref="H108">INDEX(GMWQ!$A$2:$NF$60,MATCH(1,(GMWQ!$NE$2:$NE$60=H$3)*(GMWQ!$NF$2:$NF$60=H$1),0),$B108-1966)</f>
        <v>11401</v>
      </c>
      <c r="I108" s="14" cm="1">
        <f t="array" ref="I108">INDEX(GMWQ!$A$2:$NF$60,MATCH(1,(GMWQ!$NE$2:$NE$60=I$3)*(GMWQ!$NF$2:$NF$60=I$1),0),$B108-1966)</f>
        <v>434659</v>
      </c>
      <c r="J108" s="13" cm="1">
        <f t="array" ref="J108">INDEX(GMWQ!$A$2:$NF$60,MATCH(1,(GMWQ!$NE$2:$NE$60=J$3)*(GMWQ!$NF$2:$NF$60=J$1),0),$B108-1966)</f>
        <v>7.78</v>
      </c>
      <c r="K108" s="13" cm="1">
        <f t="array" ref="K108">INDEX(GMWQ!$A$2:$NF$60,MATCH(1,(GMWQ!$NE$2:$NE$60=K$3)*(GMWQ!$NF$2:$NF$60=K$1),0),$B108-1966)</f>
        <v>9.3264880000000008E-3</v>
      </c>
      <c r="L108" s="13" cm="1">
        <f t="array" ref="L108">INDEX(GMWQ!$A$2:$NF$60,MATCH(1,(GMWQ!$NE$2:$NE$60=L$3)*(GMWQ!$NF$2:$NF$60=L$1),0),$B108-1966)</f>
        <v>645222</v>
      </c>
      <c r="M108" s="13" cm="1">
        <f t="array" ref="M108">INDEX(GMWQ!$A$2:$NF$60,MATCH(1,(GMWQ!$NE$2:$NE$60=M$3)*(GMWQ!$NF$2:$NF$60=M$1),0),$B108-1966)</f>
        <v>65.021299999999997</v>
      </c>
      <c r="N108" s="13" cm="1">
        <f t="array" ref="N108">INDEX(GMWQ!$A$2:$NF$60,MATCH(1,(GMWQ!$NE$2:$NE$60=N$3)*(GMWQ!$NF$2:$NF$60=N$1),0),$B108-1966)</f>
        <v>98.880359999999996</v>
      </c>
      <c r="O108" s="13" cm="1">
        <f t="array" ref="O108">INDEX(GMWQ!$A$2:$NF$60,MATCH(1,(GMWQ!$NE$2:$NE$60=O$3)*(GMWQ!$NF$2:$NF$60=O$1),0),$B108-1966)</f>
        <v>7.0010000000000003</v>
      </c>
      <c r="P108" s="13" cm="1">
        <f t="array" ref="P108">INDEX(GMWQ!$A$2:$NF$60,MATCH(1,(GMWQ!$NE$2:$NE$60=P$3)*(GMWQ!$NF$2:$NF$60=P$1),0),$B108-1966)</f>
        <v>5.016578</v>
      </c>
      <c r="Q108" s="13" cm="1">
        <f t="array" ref="Q108">INDEX(GMWQ!$A$2:$NF$60,MATCH(1,(GMWQ!$NE$2:$NE$60=Q$3)*(GMWQ!$NF$2:$NF$60=Q$1),0),$B108-1966)</f>
        <v>1E-3</v>
      </c>
      <c r="R108" s="13" cm="1">
        <f t="array" ref="R108">INDEX(GMWQ!$A$2:$NF$60,MATCH(1,(GMWQ!$NE$2:$NE$60=R$3)*(GMWQ!$NF$2:$NF$60=R$1),0),$B108-1966)</f>
        <v>137336</v>
      </c>
      <c r="S108" s="13" cm="1">
        <f t="array" ref="S108">INDEX(GMWQ!$A$2:$NF$60,MATCH(1,(GMWQ!$NE$2:$NE$60=S$3)*(GMWQ!$NF$2:$NF$60=S$1),0),$B108-1966)</f>
        <v>1343028</v>
      </c>
      <c r="T108" s="13" cm="1">
        <f t="array" ref="T108">INDEX(GMWQ!$A$2:$NF$60,MATCH(1,(GMWQ!$NE$2:$NE$60=T$3)*(GMWQ!$NF$2:$NF$60=T$1),0),$B108-1966)</f>
        <v>35745.839999999997</v>
      </c>
      <c r="U108" s="13" cm="1">
        <f t="array" ref="U108">INDEX(GMWQ!$A$2:$NF$60,MATCH(1,(GMWQ!$NE$2:$NE$60=U$3)*(GMWQ!$NF$2:$NF$60=U$1),0),$B108-1966)</f>
        <v>10.12548</v>
      </c>
      <c r="V108" s="13" cm="1">
        <f t="array" ref="V108">INDEX(GMWQ!$A$2:$NF$60,MATCH(1,(GMWQ!$NE$2:$NE$60=V$3)*(GMWQ!$NF$2:$NF$60=V$1),0),$B108-1966)</f>
        <v>260.60000000000002</v>
      </c>
      <c r="W108" s="13" cm="1">
        <f t="array" ref="W108">INDEX(GMWQ!$A$2:$NF$60,MATCH(1,(GMWQ!$NE$2:$NE$60=W$3)*(GMWQ!$NF$2:$NF$60=W$1),0),$B108-1966)</f>
        <v>15.2</v>
      </c>
      <c r="X108" s="21"/>
    </row>
    <row r="109" spans="1:24" x14ac:dyDescent="0.35">
      <c r="B109" s="7">
        <f t="shared" si="2"/>
        <v>2075</v>
      </c>
      <c r="C109" s="14" cm="1">
        <f t="array" ref="C109">INDEX(GMWQ!$A$2:$NF$60,MATCH(1,(GMWQ!$NE$2:$NE$60=C$3)*(GMWQ!$NF$2:$NF$60=C$1),0),$B109-1966)</f>
        <v>10804</v>
      </c>
      <c r="D109" s="7" cm="1">
        <f t="array" ref="D109">INDEX(GMWQ!$A$2:$NF$60,MATCH(1,(GMWQ!$NE$2:$NE$60=D$3)*(GMWQ!$NF$2:$NF$60=D$1),0),$B109-1966)</f>
        <v>9637</v>
      </c>
      <c r="E109" s="7" cm="1">
        <f t="array" ref="E109">INDEX(GMWQ!$A$2:$NF$60,MATCH(1,(GMWQ!$NE$2:$NE$60=E$3)*(GMWQ!$NF$2:$NF$60=E$1),0),$B109-1966)</f>
        <v>163306</v>
      </c>
      <c r="F109" s="13" cm="1">
        <f t="array" ref="F109">INDEX(GMWQ!$A$2:$NF$60,MATCH(1,(GMWQ!$NE$2:$NE$60=F$3)*(GMWQ!$NF$2:$NF$60=F$1),0),$B109-1966)</f>
        <v>6.2</v>
      </c>
      <c r="G109" s="14" cm="1">
        <f t="array" ref="G109">INDEX(GMWQ!$A$2:$NF$60,MATCH(1,(GMWQ!$NE$2:$NE$60=G$3)*(GMWQ!$NF$2:$NF$60=G$1),0),$B109-1966)</f>
        <v>584273</v>
      </c>
      <c r="H109" s="14" cm="1">
        <f t="array" ref="H109">INDEX(GMWQ!$A$2:$NF$60,MATCH(1,(GMWQ!$NE$2:$NE$60=H$3)*(GMWQ!$NF$2:$NF$60=H$1),0),$B109-1966)</f>
        <v>12066</v>
      </c>
      <c r="I109" s="14" cm="1">
        <f t="array" ref="I109">INDEX(GMWQ!$A$2:$NF$60,MATCH(1,(GMWQ!$NE$2:$NE$60=I$3)*(GMWQ!$NF$2:$NF$60=I$1),0),$B109-1966)</f>
        <v>440789</v>
      </c>
      <c r="J109" s="13" cm="1">
        <f t="array" ref="J109">INDEX(GMWQ!$A$2:$NF$60,MATCH(1,(GMWQ!$NE$2:$NE$60=J$3)*(GMWQ!$NF$2:$NF$60=J$1),0),$B109-1966)</f>
        <v>7.99</v>
      </c>
      <c r="K109" s="13" cm="1">
        <f t="array" ref="K109">INDEX(GMWQ!$A$2:$NF$60,MATCH(1,(GMWQ!$NE$2:$NE$60=K$3)*(GMWQ!$NF$2:$NF$60=K$1),0),$B109-1966)</f>
        <v>1.104314E-2</v>
      </c>
      <c r="L109" s="13" cm="1">
        <f t="array" ref="L109">INDEX(GMWQ!$A$2:$NF$60,MATCH(1,(GMWQ!$NE$2:$NE$60=L$3)*(GMWQ!$NF$2:$NF$60=L$1),0),$B109-1966)</f>
        <v>660611</v>
      </c>
      <c r="M109" s="13" cm="1">
        <f t="array" ref="M109">INDEX(GMWQ!$A$2:$NF$60,MATCH(1,(GMWQ!$NE$2:$NE$60=M$3)*(GMWQ!$NF$2:$NF$60=M$1),0),$B109-1966)</f>
        <v>65.913449999999997</v>
      </c>
      <c r="N109" s="13" cm="1">
        <f t="array" ref="N109">INDEX(GMWQ!$A$2:$NF$60,MATCH(1,(GMWQ!$NE$2:$NE$60=N$3)*(GMWQ!$NF$2:$NF$60=N$1),0),$B109-1966)</f>
        <v>101.1309</v>
      </c>
      <c r="O109" s="13" cm="1">
        <f t="array" ref="O109">INDEX(GMWQ!$A$2:$NF$60,MATCH(1,(GMWQ!$NE$2:$NE$60=O$3)*(GMWQ!$NF$2:$NF$60=O$1),0),$B109-1966)</f>
        <v>7.702</v>
      </c>
      <c r="P109" s="13" cm="1">
        <f t="array" ref="P109">INDEX(GMWQ!$A$2:$NF$60,MATCH(1,(GMWQ!$NE$2:$NE$60=P$3)*(GMWQ!$NF$2:$NF$60=P$1),0),$B109-1966)</f>
        <v>4.4786979999999996</v>
      </c>
      <c r="Q109" s="13" cm="1">
        <f t="array" ref="Q109">INDEX(GMWQ!$A$2:$NF$60,MATCH(1,(GMWQ!$NE$2:$NE$60=Q$3)*(GMWQ!$NF$2:$NF$60=Q$1),0),$B109-1966)</f>
        <v>1E-3</v>
      </c>
      <c r="R109" s="13" cm="1">
        <f t="array" ref="R109">INDEX(GMWQ!$A$2:$NF$60,MATCH(1,(GMWQ!$NE$2:$NE$60=R$3)*(GMWQ!$NF$2:$NF$60=R$1),0),$B109-1966)</f>
        <v>143484</v>
      </c>
      <c r="S109" s="13" cm="1">
        <f t="array" ref="S109">INDEX(GMWQ!$A$2:$NF$60,MATCH(1,(GMWQ!$NE$2:$NE$60=S$3)*(GMWQ!$NF$2:$NF$60=S$1),0),$B109-1966)</f>
        <v>1366983</v>
      </c>
      <c r="T109" s="13" cm="1">
        <f t="array" ref="T109">INDEX(GMWQ!$A$2:$NF$60,MATCH(1,(GMWQ!$NE$2:$NE$60=T$3)*(GMWQ!$NF$2:$NF$60=T$1),0),$B109-1966)</f>
        <v>35791.39</v>
      </c>
      <c r="U109" s="13" cm="1">
        <f t="array" ref="U109">INDEX(GMWQ!$A$2:$NF$60,MATCH(1,(GMWQ!$NE$2:$NE$60=U$3)*(GMWQ!$NF$2:$NF$60=U$1),0),$B109-1966)</f>
        <v>10.160450000000001</v>
      </c>
      <c r="V109" s="13" cm="1">
        <f t="array" ref="V109">INDEX(GMWQ!$A$2:$NF$60,MATCH(1,(GMWQ!$NE$2:$NE$60=V$3)*(GMWQ!$NF$2:$NF$60=V$1),0),$B109-1966)</f>
        <v>260.8</v>
      </c>
      <c r="W109" s="13" cm="1">
        <f t="array" ref="W109">INDEX(GMWQ!$A$2:$NF$60,MATCH(1,(GMWQ!$NE$2:$NE$60=W$3)*(GMWQ!$NF$2:$NF$60=W$1),0),$B109-1966)</f>
        <v>14.55</v>
      </c>
      <c r="X109" s="21"/>
    </row>
    <row r="110" spans="1:24" x14ac:dyDescent="0.35">
      <c r="B110" s="7">
        <f t="shared" si="2"/>
        <v>2076</v>
      </c>
      <c r="C110" s="14" cm="1">
        <f t="array" ref="C110">INDEX(GMWQ!$A$2:$NF$60,MATCH(1,(GMWQ!$NE$2:$NE$60=C$3)*(GMWQ!$NF$2:$NF$60=C$1),0),$B110-1966)</f>
        <v>10821</v>
      </c>
      <c r="D110" s="7" cm="1">
        <f t="array" ref="D110">INDEX(GMWQ!$A$2:$NF$60,MATCH(1,(GMWQ!$NE$2:$NE$60=D$3)*(GMWQ!$NF$2:$NF$60=D$1),0),$B110-1966)</f>
        <v>9759</v>
      </c>
      <c r="E110" s="7" cm="1">
        <f t="array" ref="E110">INDEX(GMWQ!$A$2:$NF$60,MATCH(1,(GMWQ!$NE$2:$NE$60=E$3)*(GMWQ!$NF$2:$NF$60=E$1),0),$B110-1966)</f>
        <v>166168</v>
      </c>
      <c r="F110" s="13" cm="1">
        <f t="array" ref="F110">INDEX(GMWQ!$A$2:$NF$60,MATCH(1,(GMWQ!$NE$2:$NE$60=F$3)*(GMWQ!$NF$2:$NF$60=F$1),0),$B110-1966)</f>
        <v>6.1</v>
      </c>
      <c r="G110" s="14" cm="1">
        <f t="array" ref="G110">INDEX(GMWQ!$A$2:$NF$60,MATCH(1,(GMWQ!$NE$2:$NE$60=G$3)*(GMWQ!$NF$2:$NF$60=G$1),0),$B110-1966)</f>
        <v>594941</v>
      </c>
      <c r="H110" s="14" cm="1">
        <f t="array" ref="H110">INDEX(GMWQ!$A$2:$NF$60,MATCH(1,(GMWQ!$NE$2:$NE$60=H$3)*(GMWQ!$NF$2:$NF$60=H$1),0),$B110-1966)</f>
        <v>11966</v>
      </c>
      <c r="I110" s="14" cm="1">
        <f t="array" ref="I110">INDEX(GMWQ!$A$2:$NF$60,MATCH(1,(GMWQ!$NE$2:$NE$60=I$3)*(GMWQ!$NF$2:$NF$60=I$1),0),$B110-1966)</f>
        <v>448121</v>
      </c>
      <c r="J110" s="13" cm="1">
        <f t="array" ref="J110">INDEX(GMWQ!$A$2:$NF$60,MATCH(1,(GMWQ!$NE$2:$NE$60=J$3)*(GMWQ!$NF$2:$NF$60=J$1),0),$B110-1966)</f>
        <v>7.29</v>
      </c>
      <c r="K110" s="13" cm="1">
        <f t="array" ref="K110">INDEX(GMWQ!$A$2:$NF$60,MATCH(1,(GMWQ!$NE$2:$NE$60=K$3)*(GMWQ!$NF$2:$NF$60=K$1),0),$B110-1966)</f>
        <v>1.746868E-2</v>
      </c>
      <c r="L110" s="13" cm="1">
        <f t="array" ref="L110">INDEX(GMWQ!$A$2:$NF$60,MATCH(1,(GMWQ!$NE$2:$NE$60=L$3)*(GMWQ!$NF$2:$NF$60=L$1),0),$B110-1966)</f>
        <v>670288</v>
      </c>
      <c r="M110" s="13" cm="1">
        <f t="array" ref="M110">INDEX(GMWQ!$A$2:$NF$60,MATCH(1,(GMWQ!$NE$2:$NE$60=M$3)*(GMWQ!$NF$2:$NF$60=M$1),0),$B110-1966)</f>
        <v>65.998699999999999</v>
      </c>
      <c r="N110" s="13" cm="1">
        <f t="array" ref="N110">INDEX(GMWQ!$A$2:$NF$60,MATCH(1,(GMWQ!$NE$2:$NE$60=N$3)*(GMWQ!$NF$2:$NF$60=N$1),0),$B110-1966)</f>
        <v>100.8449</v>
      </c>
      <c r="O110" s="13" cm="1">
        <f t="array" ref="O110">INDEX(GMWQ!$A$2:$NF$60,MATCH(1,(GMWQ!$NE$2:$NE$60=O$3)*(GMWQ!$NF$2:$NF$60=O$1),0),$B110-1966)</f>
        <v>7.641</v>
      </c>
      <c r="P110" s="13" cm="1">
        <f t="array" ref="P110">INDEX(GMWQ!$A$2:$NF$60,MATCH(1,(GMWQ!$NE$2:$NE$60=P$3)*(GMWQ!$NF$2:$NF$60=P$1),0),$B110-1966)</f>
        <v>3.9872329999999998</v>
      </c>
      <c r="Q110" s="13" cm="1">
        <f t="array" ref="Q110">INDEX(GMWQ!$A$2:$NF$60,MATCH(1,(GMWQ!$NE$2:$NE$60=Q$3)*(GMWQ!$NF$2:$NF$60=Q$1),0),$B110-1966)</f>
        <v>1E-3</v>
      </c>
      <c r="R110" s="13" cm="1">
        <f t="array" ref="R110">INDEX(GMWQ!$A$2:$NF$60,MATCH(1,(GMWQ!$NE$2:$NE$60=R$3)*(GMWQ!$NF$2:$NF$60=R$1),0),$B110-1966)</f>
        <v>146820</v>
      </c>
      <c r="S110" s="13" cm="1">
        <f t="array" ref="S110">INDEX(GMWQ!$A$2:$NF$60,MATCH(1,(GMWQ!$NE$2:$NE$60=S$3)*(GMWQ!$NF$2:$NF$60=S$1),0),$B110-1966)</f>
        <v>1390937</v>
      </c>
      <c r="T110" s="13" cm="1">
        <f t="array" ref="T110">INDEX(GMWQ!$A$2:$NF$60,MATCH(1,(GMWQ!$NE$2:$NE$60=T$3)*(GMWQ!$NF$2:$NF$60=T$1),0),$B110-1966)</f>
        <v>35836.949999999997</v>
      </c>
      <c r="U110" s="13" cm="1">
        <f t="array" ref="U110">INDEX(GMWQ!$A$2:$NF$60,MATCH(1,(GMWQ!$NE$2:$NE$60=U$3)*(GMWQ!$NF$2:$NF$60=U$1),0),$B110-1966)</f>
        <v>9.3357759999999992</v>
      </c>
      <c r="V110" s="13" cm="1">
        <f t="array" ref="V110">INDEX(GMWQ!$A$2:$NF$60,MATCH(1,(GMWQ!$NE$2:$NE$60=V$3)*(GMWQ!$NF$2:$NF$60=V$1),0),$B110-1966)</f>
        <v>261</v>
      </c>
      <c r="W110" s="13" cm="1">
        <f t="array" ref="W110">INDEX(GMWQ!$A$2:$NF$60,MATCH(1,(GMWQ!$NE$2:$NE$60=W$3)*(GMWQ!$NF$2:$NF$60=W$1),0),$B110-1966)</f>
        <v>13.9</v>
      </c>
      <c r="X110" s="21"/>
    </row>
    <row r="111" spans="1:24" x14ac:dyDescent="0.35">
      <c r="A111" s="7">
        <v>1999</v>
      </c>
      <c r="B111" s="7">
        <f t="shared" si="2"/>
        <v>2077</v>
      </c>
      <c r="C111" s="14" cm="1">
        <f t="array" ref="C111">INDEX(GMWQ!$A$2:$NF$60,MATCH(1,(GMWQ!$NE$2:$NE$60=C$3)*(GMWQ!$NF$2:$NF$60=C$1),0),$B111-1966)</f>
        <v>10861</v>
      </c>
      <c r="D111" s="7" cm="1">
        <f t="array" ref="D111">INDEX(GMWQ!$A$2:$NF$60,MATCH(1,(GMWQ!$NE$2:$NE$60=D$3)*(GMWQ!$NF$2:$NF$60=D$1),0),$B111-1966)</f>
        <v>9118</v>
      </c>
      <c r="E111" s="7" cm="1">
        <f t="array" ref="E111">INDEX(GMWQ!$A$2:$NF$60,MATCH(1,(GMWQ!$NE$2:$NE$60=E$3)*(GMWQ!$NF$2:$NF$60=E$1),0),$B111-1966)</f>
        <v>165049</v>
      </c>
      <c r="F111" s="13" cm="1">
        <f t="array" ref="F111">INDEX(GMWQ!$A$2:$NF$60,MATCH(1,(GMWQ!$NE$2:$NE$60=F$3)*(GMWQ!$NF$2:$NF$60=F$1),0),$B111-1966)</f>
        <v>6.2</v>
      </c>
      <c r="G111" s="14" cm="1">
        <f t="array" ref="G111">INDEX(GMWQ!$A$2:$NF$60,MATCH(1,(GMWQ!$NE$2:$NE$60=G$3)*(GMWQ!$NF$2:$NF$60=G$1),0),$B111-1966)</f>
        <v>607994</v>
      </c>
      <c r="H111" s="14" cm="1">
        <f t="array" ref="H111">INDEX(GMWQ!$A$2:$NF$60,MATCH(1,(GMWQ!$NE$2:$NE$60=H$3)*(GMWQ!$NF$2:$NF$60=H$1),0),$B111-1966)</f>
        <v>11508</v>
      </c>
      <c r="I111" s="14" cm="1">
        <f t="array" ref="I111">INDEX(GMWQ!$A$2:$NF$60,MATCH(1,(GMWQ!$NE$2:$NE$60=I$3)*(GMWQ!$NF$2:$NF$60=I$1),0),$B111-1966)</f>
        <v>456464</v>
      </c>
      <c r="J111" s="13" cm="1">
        <f t="array" ref="J111">INDEX(GMWQ!$A$2:$NF$60,MATCH(1,(GMWQ!$NE$2:$NE$60=J$3)*(GMWQ!$NF$2:$NF$60=J$1),0),$B111-1966)</f>
        <v>7.17</v>
      </c>
      <c r="K111" s="13" cm="1">
        <f t="array" ref="K111">INDEX(GMWQ!$A$2:$NF$60,MATCH(1,(GMWQ!$NE$2:$NE$60=K$3)*(GMWQ!$NF$2:$NF$60=K$1),0),$B111-1966)</f>
        <v>9.5956219999999998E-3</v>
      </c>
      <c r="L111" s="13" cm="1">
        <f t="array" ref="L111">INDEX(GMWQ!$A$2:$NF$60,MATCH(1,(GMWQ!$NE$2:$NE$60=L$3)*(GMWQ!$NF$2:$NF$60=L$1),0),$B111-1966)</f>
        <v>683847</v>
      </c>
      <c r="M111" s="13" cm="1">
        <f t="array" ref="M111">INDEX(GMWQ!$A$2:$NF$60,MATCH(1,(GMWQ!$NE$2:$NE$60=M$3)*(GMWQ!$NF$2:$NF$60=M$1),0),$B111-1966)</f>
        <v>66.807249999999996</v>
      </c>
      <c r="N111" s="13" cm="1">
        <f t="array" ref="N111">INDEX(GMWQ!$A$2:$NF$60,MATCH(1,(GMWQ!$NE$2:$NE$60=N$3)*(GMWQ!$NF$2:$NF$60=N$1),0),$B111-1966)</f>
        <v>103.58240000000001</v>
      </c>
      <c r="O111" s="13" cm="1">
        <f t="array" ref="O111">INDEX(GMWQ!$A$2:$NF$60,MATCH(1,(GMWQ!$NE$2:$NE$60=O$3)*(GMWQ!$NF$2:$NF$60=O$1),0),$B111-1966)</f>
        <v>8.26</v>
      </c>
      <c r="P111" s="13" cm="1">
        <f t="array" ref="P111">INDEX(GMWQ!$A$2:$NF$60,MATCH(1,(GMWQ!$NE$2:$NE$60=P$3)*(GMWQ!$NF$2:$NF$60=P$1),0),$B111-1966)</f>
        <v>3.8505769999999999</v>
      </c>
      <c r="Q111" s="13" cm="1">
        <f t="array" ref="Q111">INDEX(GMWQ!$A$2:$NF$60,MATCH(1,(GMWQ!$NE$2:$NE$60=Q$3)*(GMWQ!$NF$2:$NF$60=Q$1),0),$B111-1966)</f>
        <v>76910.789999999994</v>
      </c>
      <c r="R111" s="13" cm="1">
        <f t="array" ref="R111">INDEX(GMWQ!$A$2:$NF$60,MATCH(1,(GMWQ!$NE$2:$NE$60=R$3)*(GMWQ!$NF$2:$NF$60=R$1),0),$B111-1966)</f>
        <v>151530</v>
      </c>
      <c r="S111" s="13" cm="1">
        <f t="array" ref="S111">INDEX(GMWQ!$A$2:$NF$60,MATCH(1,(GMWQ!$NE$2:$NE$60=S$3)*(GMWQ!$NF$2:$NF$60=S$1),0),$B111-1966)</f>
        <v>1439044</v>
      </c>
      <c r="T111" s="13" cm="1">
        <f t="array" ref="T111">INDEX(GMWQ!$A$2:$NF$60,MATCH(1,(GMWQ!$NE$2:$NE$60=T$3)*(GMWQ!$NF$2:$NF$60=T$1),0),$B111-1966)</f>
        <v>35882.5</v>
      </c>
      <c r="U111" s="13" cm="1">
        <f t="array" ref="U111">INDEX(GMWQ!$A$2:$NF$60,MATCH(1,(GMWQ!$NE$2:$NE$60=U$3)*(GMWQ!$NF$2:$NF$60=U$1),0),$B111-1966)</f>
        <v>8.0045809999999999</v>
      </c>
      <c r="V111" s="13" cm="1">
        <f t="array" ref="V111">INDEX(GMWQ!$A$2:$NF$60,MATCH(1,(GMWQ!$NE$2:$NE$60=V$3)*(GMWQ!$NF$2:$NF$60=V$1),0),$B111-1966)</f>
        <v>246.7</v>
      </c>
      <c r="W111" s="13" cm="1">
        <f t="array" ref="W111">INDEX(GMWQ!$A$2:$NF$60,MATCH(1,(GMWQ!$NE$2:$NE$60=W$3)*(GMWQ!$NF$2:$NF$60=W$1),0),$B111-1966)</f>
        <v>13.5</v>
      </c>
      <c r="X111" s="21"/>
    </row>
    <row r="112" spans="1:24" x14ac:dyDescent="0.35">
      <c r="B112" s="7">
        <f t="shared" si="2"/>
        <v>2078</v>
      </c>
      <c r="C112" s="14" cm="1">
        <f t="array" ref="C112">INDEX(GMWQ!$A$2:$NF$60,MATCH(1,(GMWQ!$NE$2:$NE$60=C$3)*(GMWQ!$NF$2:$NF$60=C$1),0),$B112-1966)</f>
        <v>10901</v>
      </c>
      <c r="D112" s="7" cm="1">
        <f t="array" ref="D112">INDEX(GMWQ!$A$2:$NF$60,MATCH(1,(GMWQ!$NE$2:$NE$60=D$3)*(GMWQ!$NF$2:$NF$60=D$1),0),$B112-1966)</f>
        <v>9051</v>
      </c>
      <c r="E112" s="7" cm="1">
        <f t="array" ref="E112">INDEX(GMWQ!$A$2:$NF$60,MATCH(1,(GMWQ!$NE$2:$NE$60=E$3)*(GMWQ!$NF$2:$NF$60=E$1),0),$B112-1966)</f>
        <v>172636</v>
      </c>
      <c r="F112" s="13" cm="1">
        <f t="array" ref="F112">INDEX(GMWQ!$A$2:$NF$60,MATCH(1,(GMWQ!$NE$2:$NE$60=F$3)*(GMWQ!$NF$2:$NF$60=F$1),0),$B112-1966)</f>
        <v>6</v>
      </c>
      <c r="G112" s="14" cm="1">
        <f t="array" ref="G112">INDEX(GMWQ!$A$2:$NF$60,MATCH(1,(GMWQ!$NE$2:$NE$60=G$3)*(GMWQ!$NF$2:$NF$60=G$1),0),$B112-1966)</f>
        <v>620553</v>
      </c>
      <c r="H112" s="14" cm="1">
        <f t="array" ref="H112">INDEX(GMWQ!$A$2:$NF$60,MATCH(1,(GMWQ!$NE$2:$NE$60=H$3)*(GMWQ!$NF$2:$NF$60=H$1),0),$B112-1966)</f>
        <v>11374</v>
      </c>
      <c r="I112" s="14" cm="1">
        <f t="array" ref="I112">INDEX(GMWQ!$A$2:$NF$60,MATCH(1,(GMWQ!$NE$2:$NE$60=I$3)*(GMWQ!$NF$2:$NF$60=I$1),0),$B112-1966)</f>
        <v>465011</v>
      </c>
      <c r="J112" s="13" cm="1">
        <f t="array" ref="J112">INDEX(GMWQ!$A$2:$NF$60,MATCH(1,(GMWQ!$NE$2:$NE$60=J$3)*(GMWQ!$NF$2:$NF$60=J$1),0),$B112-1966)</f>
        <v>6.74</v>
      </c>
      <c r="K112" s="13" cm="1">
        <f t="array" ref="K112">INDEX(GMWQ!$A$2:$NF$60,MATCH(1,(GMWQ!$NE$2:$NE$60=K$3)*(GMWQ!$NF$2:$NF$60=K$1),0),$B112-1966)</f>
        <v>1.248729E-2</v>
      </c>
      <c r="L112" s="13" cm="1">
        <f t="array" ref="L112">INDEX(GMWQ!$A$2:$NF$60,MATCH(1,(GMWQ!$NE$2:$NE$60=L$3)*(GMWQ!$NF$2:$NF$60=L$1),0),$B112-1966)</f>
        <v>694803</v>
      </c>
      <c r="M112" s="13" cm="1">
        <f t="array" ref="M112">INDEX(GMWQ!$A$2:$NF$60,MATCH(1,(GMWQ!$NE$2:$NE$60=M$3)*(GMWQ!$NF$2:$NF$60=M$1),0),$B112-1966)</f>
        <v>67.220609999999994</v>
      </c>
      <c r="N112" s="13" cm="1">
        <f t="array" ref="N112">INDEX(GMWQ!$A$2:$NF$60,MATCH(1,(GMWQ!$NE$2:$NE$60=N$3)*(GMWQ!$NF$2:$NF$60=N$1),0),$B112-1966)</f>
        <v>100.6168</v>
      </c>
      <c r="O112" s="13" cm="1">
        <f t="array" ref="O112">INDEX(GMWQ!$A$2:$NF$60,MATCH(1,(GMWQ!$NE$2:$NE$60=O$3)*(GMWQ!$NF$2:$NF$60=O$1),0),$B112-1966)</f>
        <v>8.48</v>
      </c>
      <c r="P112" s="13" cm="1">
        <f t="array" ref="P112">INDEX(GMWQ!$A$2:$NF$60,MATCH(1,(GMWQ!$NE$2:$NE$60=P$3)*(GMWQ!$NF$2:$NF$60=P$1),0),$B112-1966)</f>
        <v>3.8417180000000002</v>
      </c>
      <c r="Q112" s="13" cm="1">
        <f t="array" ref="Q112">INDEX(GMWQ!$A$2:$NF$60,MATCH(1,(GMWQ!$NE$2:$NE$60=Q$3)*(GMWQ!$NF$2:$NF$60=Q$1),0),$B112-1966)</f>
        <v>77262.399999999994</v>
      </c>
      <c r="R112" s="13" cm="1">
        <f t="array" ref="R112">INDEX(GMWQ!$A$2:$NF$60,MATCH(1,(GMWQ!$NE$2:$NE$60=R$3)*(GMWQ!$NF$2:$NF$60=R$1),0),$B112-1966)</f>
        <v>155542</v>
      </c>
      <c r="S112" s="13" cm="1">
        <f t="array" ref="S112">INDEX(GMWQ!$A$2:$NF$60,MATCH(1,(GMWQ!$NE$2:$NE$60=S$3)*(GMWQ!$NF$2:$NF$60=S$1),0),$B112-1966)</f>
        <v>1487151</v>
      </c>
      <c r="T112" s="13" cm="1">
        <f t="array" ref="T112">INDEX(GMWQ!$A$2:$NF$60,MATCH(1,(GMWQ!$NE$2:$NE$60=T$3)*(GMWQ!$NF$2:$NF$60=T$1),0),$B112-1966)</f>
        <v>35928.06</v>
      </c>
      <c r="U112" s="13" cm="1">
        <f t="array" ref="U112">INDEX(GMWQ!$A$2:$NF$60,MATCH(1,(GMWQ!$NE$2:$NE$60=U$3)*(GMWQ!$NF$2:$NF$60=U$1),0),$B112-1966)</f>
        <v>7.6508019999999997</v>
      </c>
      <c r="V112" s="13" cm="1">
        <f t="array" ref="V112">INDEX(GMWQ!$A$2:$NF$60,MATCH(1,(GMWQ!$NE$2:$NE$60=V$3)*(GMWQ!$NF$2:$NF$60=V$1),0),$B112-1966)</f>
        <v>232.4</v>
      </c>
      <c r="W112" s="13" cm="1">
        <f t="array" ref="W112">INDEX(GMWQ!$A$2:$NF$60,MATCH(1,(GMWQ!$NE$2:$NE$60=W$3)*(GMWQ!$NF$2:$NF$60=W$1),0),$B112-1966)</f>
        <v>13.1</v>
      </c>
      <c r="X112" s="21"/>
    </row>
    <row r="113" spans="1:24" x14ac:dyDescent="0.35">
      <c r="B113" s="7">
        <f t="shared" ref="B113:B176" si="3">+B112+1</f>
        <v>2079</v>
      </c>
      <c r="C113" s="14" cm="1">
        <f t="array" ref="C113">INDEX(GMWQ!$A$2:$NF$60,MATCH(1,(GMWQ!$NE$2:$NE$60=C$3)*(GMWQ!$NF$2:$NF$60=C$1),0),$B113-1966)</f>
        <v>10941.5</v>
      </c>
      <c r="D113" s="7" cm="1">
        <f t="array" ref="D113">INDEX(GMWQ!$A$2:$NF$60,MATCH(1,(GMWQ!$NE$2:$NE$60=D$3)*(GMWQ!$NF$2:$NF$60=D$1),0),$B113-1966)</f>
        <v>8086</v>
      </c>
      <c r="E113" s="7" cm="1">
        <f t="array" ref="E113">INDEX(GMWQ!$A$2:$NF$60,MATCH(1,(GMWQ!$NE$2:$NE$60=E$3)*(GMWQ!$NF$2:$NF$60=E$1),0),$B113-1966)</f>
        <v>172330</v>
      </c>
      <c r="F113" s="13" cm="1">
        <f t="array" ref="F113">INDEX(GMWQ!$A$2:$NF$60,MATCH(1,(GMWQ!$NE$2:$NE$60=F$3)*(GMWQ!$NF$2:$NF$60=F$1),0),$B113-1966)</f>
        <v>5.9</v>
      </c>
      <c r="G113" s="14" cm="1">
        <f t="array" ref="G113">INDEX(GMWQ!$A$2:$NF$60,MATCH(1,(GMWQ!$NE$2:$NE$60=G$3)*(GMWQ!$NF$2:$NF$60=G$1),0),$B113-1966)</f>
        <v>636829</v>
      </c>
      <c r="H113" s="14" cm="1">
        <f t="array" ref="H113">INDEX(GMWQ!$A$2:$NF$60,MATCH(1,(GMWQ!$NE$2:$NE$60=H$3)*(GMWQ!$NF$2:$NF$60=H$1),0),$B113-1966)</f>
        <v>10963</v>
      </c>
      <c r="I113" s="14" cm="1">
        <f t="array" ref="I113">INDEX(GMWQ!$A$2:$NF$60,MATCH(1,(GMWQ!$NE$2:$NE$60=I$3)*(GMWQ!$NF$2:$NF$60=I$1),0),$B113-1966)</f>
        <v>474696</v>
      </c>
      <c r="J113" s="13" cm="1">
        <f t="array" ref="J113">INDEX(GMWQ!$A$2:$NF$60,MATCH(1,(GMWQ!$NE$2:$NE$60=J$3)*(GMWQ!$NF$2:$NF$60=J$1),0),$B113-1966)</f>
        <v>6.6166669999999996</v>
      </c>
      <c r="K113" s="13" cm="1">
        <f t="array" ref="K113">INDEX(GMWQ!$A$2:$NF$60,MATCH(1,(GMWQ!$NE$2:$NE$60=K$3)*(GMWQ!$NF$2:$NF$60=K$1),0),$B113-1966)</f>
        <v>1.311797E-2</v>
      </c>
      <c r="L113" s="13" cm="1">
        <f t="array" ref="L113">INDEX(GMWQ!$A$2:$NF$60,MATCH(1,(GMWQ!$NE$2:$NE$60=L$3)*(GMWQ!$NF$2:$NF$60=L$1),0),$B113-1966)</f>
        <v>711302</v>
      </c>
      <c r="M113" s="13" cm="1">
        <f t="array" ref="M113">INDEX(GMWQ!$A$2:$NF$60,MATCH(1,(GMWQ!$NE$2:$NE$60=M$3)*(GMWQ!$NF$2:$NF$60=M$1),0),$B113-1966)</f>
        <v>67.975070000000002</v>
      </c>
      <c r="N113" s="13" cm="1">
        <f t="array" ref="N113">INDEX(GMWQ!$A$2:$NF$60,MATCH(1,(GMWQ!$NE$2:$NE$60=N$3)*(GMWQ!$NF$2:$NF$60=N$1),0),$B113-1966)</f>
        <v>103.1889</v>
      </c>
      <c r="O113" s="13" cm="1">
        <f t="array" ref="O113">INDEX(GMWQ!$A$2:$NF$60,MATCH(1,(GMWQ!$NE$2:$NE$60=O$3)*(GMWQ!$NF$2:$NF$60=O$1),0),$B113-1966)</f>
        <v>9.0340000000000007</v>
      </c>
      <c r="P113" s="13" cm="1">
        <f t="array" ref="P113">INDEX(GMWQ!$A$2:$NF$60,MATCH(1,(GMWQ!$NE$2:$NE$60=P$3)*(GMWQ!$NF$2:$NF$60=P$1),0),$B113-1966)</f>
        <v>4.0977079999999999</v>
      </c>
      <c r="Q113" s="13" cm="1">
        <f t="array" ref="Q113">INDEX(GMWQ!$A$2:$NF$60,MATCH(1,(GMWQ!$NE$2:$NE$60=Q$3)*(GMWQ!$NF$2:$NF$60=Q$1),0),$B113-1966)</f>
        <v>81064.899999999994</v>
      </c>
      <c r="R113" s="13" cm="1">
        <f t="array" ref="R113">INDEX(GMWQ!$A$2:$NF$60,MATCH(1,(GMWQ!$NE$2:$NE$60=R$3)*(GMWQ!$NF$2:$NF$60=R$1),0),$B113-1966)</f>
        <v>162133</v>
      </c>
      <c r="S113" s="13" cm="1">
        <f t="array" ref="S113">INDEX(GMWQ!$A$2:$NF$60,MATCH(1,(GMWQ!$NE$2:$NE$60=S$3)*(GMWQ!$NF$2:$NF$60=S$1),0),$B113-1966)</f>
        <v>1535258</v>
      </c>
      <c r="T113" s="13" cm="1">
        <f t="array" ref="T113">INDEX(GMWQ!$A$2:$NF$60,MATCH(1,(GMWQ!$NE$2:$NE$60=T$3)*(GMWQ!$NF$2:$NF$60=T$1),0),$B113-1966)</f>
        <v>35980.61</v>
      </c>
      <c r="U113" s="13" cm="1">
        <f t="array" ref="U113">INDEX(GMWQ!$A$2:$NF$60,MATCH(1,(GMWQ!$NE$2:$NE$60=U$3)*(GMWQ!$NF$2:$NF$60=U$1),0),$B113-1966)</f>
        <v>7.5940589999999997</v>
      </c>
      <c r="V113" s="13" cm="1">
        <f t="array" ref="V113">INDEX(GMWQ!$A$2:$NF$60,MATCH(1,(GMWQ!$NE$2:$NE$60=V$3)*(GMWQ!$NF$2:$NF$60=V$1),0),$B113-1966)</f>
        <v>220.4</v>
      </c>
      <c r="W113" s="13" cm="1">
        <f t="array" ref="W113">INDEX(GMWQ!$A$2:$NF$60,MATCH(1,(GMWQ!$NE$2:$NE$60=W$3)*(GMWQ!$NF$2:$NF$60=W$1),0),$B113-1966)</f>
        <v>11.95</v>
      </c>
      <c r="X113" s="21"/>
    </row>
    <row r="114" spans="1:24" x14ac:dyDescent="0.35">
      <c r="B114" s="7">
        <f t="shared" si="3"/>
        <v>2080</v>
      </c>
      <c r="C114" s="14" cm="1">
        <f t="array" ref="C114">INDEX(GMWQ!$A$2:$NF$60,MATCH(1,(GMWQ!$NE$2:$NE$60=C$3)*(GMWQ!$NF$2:$NF$60=C$1),0),$B114-1966)</f>
        <v>10982</v>
      </c>
      <c r="D114" s="7" cm="1">
        <f t="array" ref="D114">INDEX(GMWQ!$A$2:$NF$60,MATCH(1,(GMWQ!$NE$2:$NE$60=D$3)*(GMWQ!$NF$2:$NF$60=D$1),0),$B114-1966)</f>
        <v>9064</v>
      </c>
      <c r="E114" s="7" cm="1">
        <f t="array" ref="E114">INDEX(GMWQ!$A$2:$NF$60,MATCH(1,(GMWQ!$NE$2:$NE$60=E$3)*(GMWQ!$NF$2:$NF$60=E$1),0),$B114-1966)</f>
        <v>177162</v>
      </c>
      <c r="F114" s="13" cm="1">
        <f t="array" ref="F114">INDEX(GMWQ!$A$2:$NF$60,MATCH(1,(GMWQ!$NE$2:$NE$60=F$3)*(GMWQ!$NF$2:$NF$60=F$1),0),$B114-1966)</f>
        <v>5.8</v>
      </c>
      <c r="G114" s="14" cm="1">
        <f t="array" ref="G114">INDEX(GMWQ!$A$2:$NF$60,MATCH(1,(GMWQ!$NE$2:$NE$60=G$3)*(GMWQ!$NF$2:$NF$60=G$1),0),$B114-1966)</f>
        <v>655674</v>
      </c>
      <c r="H114" s="14" cm="1">
        <f t="array" ref="H114">INDEX(GMWQ!$A$2:$NF$60,MATCH(1,(GMWQ!$NE$2:$NE$60=H$3)*(GMWQ!$NF$2:$NF$60=H$1),0),$B114-1966)</f>
        <v>11851</v>
      </c>
      <c r="I114" s="14" cm="1">
        <f t="array" ref="I114">INDEX(GMWQ!$A$2:$NF$60,MATCH(1,(GMWQ!$NE$2:$NE$60=I$3)*(GMWQ!$NF$2:$NF$60=I$1),0),$B114-1966)</f>
        <v>484544</v>
      </c>
      <c r="J114" s="13" cm="1">
        <f t="array" ref="J114">INDEX(GMWQ!$A$2:$NF$60,MATCH(1,(GMWQ!$NE$2:$NE$60=J$3)*(GMWQ!$NF$2:$NF$60=J$1),0),$B114-1966)</f>
        <v>6.7566670000000002</v>
      </c>
      <c r="K114" s="13" cm="1">
        <f t="array" ref="K114">INDEX(GMWQ!$A$2:$NF$60,MATCH(1,(GMWQ!$NE$2:$NE$60=K$3)*(GMWQ!$NF$2:$NF$60=K$1),0),$B114-1966)</f>
        <v>1.2218349999999999E-2</v>
      </c>
      <c r="L114" s="13" cm="1">
        <f t="array" ref="L114">INDEX(GMWQ!$A$2:$NF$60,MATCH(1,(GMWQ!$NE$2:$NE$60=L$3)*(GMWQ!$NF$2:$NF$60=L$1),0),$B114-1966)</f>
        <v>728055</v>
      </c>
      <c r="M114" s="13" cm="1">
        <f t="array" ref="M114">INDEX(GMWQ!$A$2:$NF$60,MATCH(1,(GMWQ!$NE$2:$NE$60=M$3)*(GMWQ!$NF$2:$NF$60=M$1),0),$B114-1966)</f>
        <v>68.084010000000006</v>
      </c>
      <c r="N114" s="13" cm="1">
        <f t="array" ref="N114">INDEX(GMWQ!$A$2:$NF$60,MATCH(1,(GMWQ!$NE$2:$NE$60=N$3)*(GMWQ!$NF$2:$NF$60=N$1),0),$B114-1966)</f>
        <v>102.73860000000001</v>
      </c>
      <c r="O114" s="13" cm="1">
        <f t="array" ref="O114">INDEX(GMWQ!$A$2:$NF$60,MATCH(1,(GMWQ!$NE$2:$NE$60=O$3)*(GMWQ!$NF$2:$NF$60=O$1),0),$B114-1966)</f>
        <v>8.6280000000000001</v>
      </c>
      <c r="P114" s="13" cm="1">
        <f t="array" ref="P114">INDEX(GMWQ!$A$2:$NF$60,MATCH(1,(GMWQ!$NE$2:$NE$60=P$3)*(GMWQ!$NF$2:$NF$60=P$1),0),$B114-1966)</f>
        <v>3.8084530000000001</v>
      </c>
      <c r="Q114" s="13" cm="1">
        <f t="array" ref="Q114">INDEX(GMWQ!$A$2:$NF$60,MATCH(1,(GMWQ!$NE$2:$NE$60=Q$3)*(GMWQ!$NF$2:$NF$60=Q$1),0),$B114-1966)</f>
        <v>84729.86</v>
      </c>
      <c r="R114" s="13" cm="1">
        <f t="array" ref="R114">INDEX(GMWQ!$A$2:$NF$60,MATCH(1,(GMWQ!$NE$2:$NE$60=R$3)*(GMWQ!$NF$2:$NF$60=R$1),0),$B114-1966)</f>
        <v>171130</v>
      </c>
      <c r="S114" s="13" cm="1">
        <f t="array" ref="S114">INDEX(GMWQ!$A$2:$NF$60,MATCH(1,(GMWQ!$NE$2:$NE$60=S$3)*(GMWQ!$NF$2:$NF$60=S$1),0),$B114-1966)</f>
        <v>1583365</v>
      </c>
      <c r="T114" s="13" cm="1">
        <f t="array" ref="T114">INDEX(GMWQ!$A$2:$NF$60,MATCH(1,(GMWQ!$NE$2:$NE$60=T$3)*(GMWQ!$NF$2:$NF$60=T$1),0),$B114-1966)</f>
        <v>36033.17</v>
      </c>
      <c r="U114" s="13" cm="1">
        <f t="array" ref="U114">INDEX(GMWQ!$A$2:$NF$60,MATCH(1,(GMWQ!$NE$2:$NE$60=U$3)*(GMWQ!$NF$2:$NF$60=U$1),0),$B114-1966)</f>
        <v>8.2551850000000009</v>
      </c>
      <c r="V114" s="13" cm="1">
        <f t="array" ref="V114">INDEX(GMWQ!$A$2:$NF$60,MATCH(1,(GMWQ!$NE$2:$NE$60=V$3)*(GMWQ!$NF$2:$NF$60=V$1),0),$B114-1966)</f>
        <v>208.4</v>
      </c>
      <c r="W114" s="13" cm="1">
        <f t="array" ref="W114">INDEX(GMWQ!$A$2:$NF$60,MATCH(1,(GMWQ!$NE$2:$NE$60=W$3)*(GMWQ!$NF$2:$NF$60=W$1),0),$B114-1966)</f>
        <v>10.8</v>
      </c>
      <c r="X114" s="21"/>
    </row>
    <row r="115" spans="1:24" x14ac:dyDescent="0.35">
      <c r="A115" s="7">
        <v>2000</v>
      </c>
      <c r="B115" s="7">
        <f t="shared" si="3"/>
        <v>2081</v>
      </c>
      <c r="C115" s="14" cm="1">
        <f t="array" ref="C115">INDEX(GMWQ!$A$2:$NF$60,MATCH(1,(GMWQ!$NE$2:$NE$60=C$3)*(GMWQ!$NF$2:$NF$60=C$1),0),$B115-1966)</f>
        <v>11065</v>
      </c>
      <c r="D115" s="7" cm="1">
        <f t="array" ref="D115">INDEX(GMWQ!$A$2:$NF$60,MATCH(1,(GMWQ!$NE$2:$NE$60=D$3)*(GMWQ!$NF$2:$NF$60=D$1),0),$B115-1966)</f>
        <v>10293</v>
      </c>
      <c r="E115" s="7" cm="1">
        <f t="array" ref="E115">INDEX(GMWQ!$A$2:$NF$60,MATCH(1,(GMWQ!$NE$2:$NE$60=E$3)*(GMWQ!$NF$2:$NF$60=E$1),0),$B115-1966)</f>
        <v>178102</v>
      </c>
      <c r="F115" s="13" cm="1">
        <f t="array" ref="F115">INDEX(GMWQ!$A$2:$NF$60,MATCH(1,(GMWQ!$NE$2:$NE$60=F$3)*(GMWQ!$NF$2:$NF$60=F$1),0),$B115-1966)</f>
        <v>5.8</v>
      </c>
      <c r="G115" s="14" cm="1">
        <f t="array" ref="G115">INDEX(GMWQ!$A$2:$NF$60,MATCH(1,(GMWQ!$NE$2:$NE$60=G$3)*(GMWQ!$NF$2:$NF$60=G$1),0),$B115-1966)</f>
        <v>667552</v>
      </c>
      <c r="H115" s="14" cm="1">
        <f t="array" ref="H115">INDEX(GMWQ!$A$2:$NF$60,MATCH(1,(GMWQ!$NE$2:$NE$60=H$3)*(GMWQ!$NF$2:$NF$60=H$1),0),$B115-1966)</f>
        <v>12576</v>
      </c>
      <c r="I115" s="14" cm="1">
        <f t="array" ref="I115">INDEX(GMWQ!$A$2:$NF$60,MATCH(1,(GMWQ!$NE$2:$NE$60=I$3)*(GMWQ!$NF$2:$NF$60=I$1),0),$B115-1966)</f>
        <v>495178</v>
      </c>
      <c r="J115" s="13" cm="1">
        <f t="array" ref="J115">INDEX(GMWQ!$A$2:$NF$60,MATCH(1,(GMWQ!$NE$2:$NE$60=J$3)*(GMWQ!$NF$2:$NF$60=J$1),0),$B115-1966)</f>
        <v>7.056667</v>
      </c>
      <c r="K115" s="13" cm="1">
        <f t="array" ref="K115">INDEX(GMWQ!$A$2:$NF$60,MATCH(1,(GMWQ!$NE$2:$NE$60=K$3)*(GMWQ!$NF$2:$NF$60=K$1),0),$B115-1966)</f>
        <v>7.6360459999999996E-3</v>
      </c>
      <c r="L115" s="13" cm="1">
        <f t="array" ref="L115">INDEX(GMWQ!$A$2:$NF$60,MATCH(1,(GMWQ!$NE$2:$NE$60=L$3)*(GMWQ!$NF$2:$NF$60=L$1),0),$B115-1966)</f>
        <v>741673</v>
      </c>
      <c r="M115" s="13" cm="1">
        <f t="array" ref="M115">INDEX(GMWQ!$A$2:$NF$60,MATCH(1,(GMWQ!$NE$2:$NE$60=M$3)*(GMWQ!$NF$2:$NF$60=M$1),0),$B115-1966)</f>
        <v>68.092119999999994</v>
      </c>
      <c r="N115" s="13" cm="1">
        <f t="array" ref="N115">INDEX(GMWQ!$A$2:$NF$60,MATCH(1,(GMWQ!$NE$2:$NE$60=N$3)*(GMWQ!$NF$2:$NF$60=N$1),0),$B115-1966)</f>
        <v>104.1079</v>
      </c>
      <c r="O115" s="13" cm="1">
        <f t="array" ref="O115">INDEX(GMWQ!$A$2:$NF$60,MATCH(1,(GMWQ!$NE$2:$NE$60=O$3)*(GMWQ!$NF$2:$NF$60=O$1),0),$B115-1966)</f>
        <v>9.3879999999999999</v>
      </c>
      <c r="P115" s="13" cm="1">
        <f t="array" ref="P115">INDEX(GMWQ!$A$2:$NF$60,MATCH(1,(GMWQ!$NE$2:$NE$60=P$3)*(GMWQ!$NF$2:$NF$60=P$1),0),$B115-1966)</f>
        <v>3.3381090000000002</v>
      </c>
      <c r="Q115" s="13" cm="1">
        <f t="array" ref="Q115">INDEX(GMWQ!$A$2:$NF$60,MATCH(1,(GMWQ!$NE$2:$NE$60=Q$3)*(GMWQ!$NF$2:$NF$60=Q$1),0),$B115-1966)</f>
        <v>87157.97</v>
      </c>
      <c r="R115" s="13" cm="1">
        <f t="array" ref="R115">INDEX(GMWQ!$A$2:$NF$60,MATCH(1,(GMWQ!$NE$2:$NE$60=R$3)*(GMWQ!$NF$2:$NF$60=R$1),0),$B115-1966)</f>
        <v>172374</v>
      </c>
      <c r="S115" s="13" cm="1">
        <f t="array" ref="S115">INDEX(GMWQ!$A$2:$NF$60,MATCH(1,(GMWQ!$NE$2:$NE$60=S$3)*(GMWQ!$NF$2:$NF$60=S$1),0),$B115-1966)</f>
        <v>1633432</v>
      </c>
      <c r="T115" s="13" cm="1">
        <f t="array" ref="T115">INDEX(GMWQ!$A$2:$NF$60,MATCH(1,(GMWQ!$NE$2:$NE$60=T$3)*(GMWQ!$NF$2:$NF$60=T$1),0),$B115-1966)</f>
        <v>36085.72</v>
      </c>
      <c r="U115" s="13" cm="1">
        <f t="array" ref="U115">INDEX(GMWQ!$A$2:$NF$60,MATCH(1,(GMWQ!$NE$2:$NE$60=U$3)*(GMWQ!$NF$2:$NF$60=U$1),0),$B115-1966)</f>
        <v>8.4404210000000006</v>
      </c>
      <c r="V115" s="13" cm="1">
        <f t="array" ref="V115">INDEX(GMWQ!$A$2:$NF$60,MATCH(1,(GMWQ!$NE$2:$NE$60=V$3)*(GMWQ!$NF$2:$NF$60=V$1),0),$B115-1966)</f>
        <v>204.4</v>
      </c>
      <c r="W115" s="13" cm="1">
        <f t="array" ref="W115">INDEX(GMWQ!$A$2:$NF$60,MATCH(1,(GMWQ!$NE$2:$NE$60=W$3)*(GMWQ!$NF$2:$NF$60=W$1),0),$B115-1966)</f>
        <v>10</v>
      </c>
      <c r="X115" s="21"/>
    </row>
    <row r="116" spans="1:24" x14ac:dyDescent="0.35">
      <c r="B116" s="7">
        <f t="shared" si="3"/>
        <v>2082</v>
      </c>
      <c r="C116" s="14" cm="1">
        <f t="array" ref="C116">INDEX(GMWQ!$A$2:$NF$60,MATCH(1,(GMWQ!$NE$2:$NE$60=C$3)*(GMWQ!$NF$2:$NF$60=C$1),0),$B116-1966)</f>
        <v>11148</v>
      </c>
      <c r="D116" s="7" cm="1">
        <f t="array" ref="D116">INDEX(GMWQ!$A$2:$NF$60,MATCH(1,(GMWQ!$NE$2:$NE$60=D$3)*(GMWQ!$NF$2:$NF$60=D$1),0),$B116-1966)</f>
        <v>10693</v>
      </c>
      <c r="E116" s="7" cm="1">
        <f t="array" ref="E116">INDEX(GMWQ!$A$2:$NF$60,MATCH(1,(GMWQ!$NE$2:$NE$60=E$3)*(GMWQ!$NF$2:$NF$60=E$1),0),$B116-1966)</f>
        <v>179721</v>
      </c>
      <c r="F116" s="13" cm="1">
        <f t="array" ref="F116">INDEX(GMWQ!$A$2:$NF$60,MATCH(1,(GMWQ!$NE$2:$NE$60=F$3)*(GMWQ!$NF$2:$NF$60=F$1),0),$B116-1966)</f>
        <v>5.5</v>
      </c>
      <c r="G116" s="14" cm="1">
        <f t="array" ref="G116">INDEX(GMWQ!$A$2:$NF$60,MATCH(1,(GMWQ!$NE$2:$NE$60=G$3)*(GMWQ!$NF$2:$NF$60=G$1),0),$B116-1966)</f>
        <v>688202</v>
      </c>
      <c r="H116" s="14" cm="1">
        <f t="array" ref="H116">INDEX(GMWQ!$A$2:$NF$60,MATCH(1,(GMWQ!$NE$2:$NE$60=H$3)*(GMWQ!$NF$2:$NF$60=H$1),0),$B116-1966)</f>
        <v>13036</v>
      </c>
      <c r="I116" s="14" cm="1">
        <f t="array" ref="I116">INDEX(GMWQ!$A$2:$NF$60,MATCH(1,(GMWQ!$NE$2:$NE$60=I$3)*(GMWQ!$NF$2:$NF$60=I$1),0),$B116-1966)</f>
        <v>505425</v>
      </c>
      <c r="J116" s="13" cm="1">
        <f t="array" ref="J116">INDEX(GMWQ!$A$2:$NF$60,MATCH(1,(GMWQ!$NE$2:$NE$60=J$3)*(GMWQ!$NF$2:$NF$60=J$1),0),$B116-1966)</f>
        <v>7.1433330000000002</v>
      </c>
      <c r="K116" s="13" cm="1">
        <f t="array" ref="K116">INDEX(GMWQ!$A$2:$NF$60,MATCH(1,(GMWQ!$NE$2:$NE$60=K$3)*(GMWQ!$NF$2:$NF$60=K$1),0),$B116-1966)</f>
        <v>6.6642699999999999E-3</v>
      </c>
      <c r="L116" s="13" cm="1">
        <f t="array" ref="L116">INDEX(GMWQ!$A$2:$NF$60,MATCH(1,(GMWQ!$NE$2:$NE$60=L$3)*(GMWQ!$NF$2:$NF$60=L$1),0),$B116-1966)</f>
        <v>763023</v>
      </c>
      <c r="M116" s="13" cm="1">
        <f t="array" ref="M116">INDEX(GMWQ!$A$2:$NF$60,MATCH(1,(GMWQ!$NE$2:$NE$60=M$3)*(GMWQ!$NF$2:$NF$60=M$1),0),$B116-1966)</f>
        <v>69.640240000000006</v>
      </c>
      <c r="N116" s="13" cm="1">
        <f t="array" ref="N116">INDEX(GMWQ!$A$2:$NF$60,MATCH(1,(GMWQ!$NE$2:$NE$60=N$3)*(GMWQ!$NF$2:$NF$60=N$1),0),$B116-1966)</f>
        <v>106.1399</v>
      </c>
      <c r="O116" s="13" cm="1">
        <f t="array" ref="O116">INDEX(GMWQ!$A$2:$NF$60,MATCH(1,(GMWQ!$NE$2:$NE$60=O$3)*(GMWQ!$NF$2:$NF$60=O$1),0),$B116-1966)</f>
        <v>9.1289999999999996</v>
      </c>
      <c r="P116" s="13" cm="1">
        <f t="array" ref="P116">INDEX(GMWQ!$A$2:$NF$60,MATCH(1,(GMWQ!$NE$2:$NE$60=P$3)*(GMWQ!$NF$2:$NF$60=P$1),0),$B116-1966)</f>
        <v>3.4089360000000002</v>
      </c>
      <c r="Q116" s="13" cm="1">
        <f t="array" ref="Q116">INDEX(GMWQ!$A$2:$NF$60,MATCH(1,(GMWQ!$NE$2:$NE$60=Q$3)*(GMWQ!$NF$2:$NF$60=Q$1),0),$B116-1966)</f>
        <v>85040.78</v>
      </c>
      <c r="R116" s="13" cm="1">
        <f t="array" ref="R116">INDEX(GMWQ!$A$2:$NF$60,MATCH(1,(GMWQ!$NE$2:$NE$60=R$3)*(GMWQ!$NF$2:$NF$60=R$1),0),$B116-1966)</f>
        <v>182777</v>
      </c>
      <c r="S116" s="13" cm="1">
        <f t="array" ref="S116">INDEX(GMWQ!$A$2:$NF$60,MATCH(1,(GMWQ!$NE$2:$NE$60=S$3)*(GMWQ!$NF$2:$NF$60=S$1),0),$B116-1966)</f>
        <v>1683498</v>
      </c>
      <c r="T116" s="13" cm="1">
        <f t="array" ref="T116">INDEX(GMWQ!$A$2:$NF$60,MATCH(1,(GMWQ!$NE$2:$NE$60=T$3)*(GMWQ!$NF$2:$NF$60=T$1),0),$B116-1966)</f>
        <v>36138.28</v>
      </c>
      <c r="U116" s="13" cm="1">
        <f t="array" ref="U116">INDEX(GMWQ!$A$2:$NF$60,MATCH(1,(GMWQ!$NE$2:$NE$60=U$3)*(GMWQ!$NF$2:$NF$60=U$1),0),$B116-1966)</f>
        <v>8.4669799999999995</v>
      </c>
      <c r="V116" s="13" cm="1">
        <f t="array" ref="V116">INDEX(GMWQ!$A$2:$NF$60,MATCH(1,(GMWQ!$NE$2:$NE$60=V$3)*(GMWQ!$NF$2:$NF$60=V$1),0),$B116-1966)</f>
        <v>200.4</v>
      </c>
      <c r="W116" s="13" cm="1">
        <f t="array" ref="W116">INDEX(GMWQ!$A$2:$NF$60,MATCH(1,(GMWQ!$NE$2:$NE$60=W$3)*(GMWQ!$NF$2:$NF$60=W$1),0),$B116-1966)</f>
        <v>9.1999999999999993</v>
      </c>
      <c r="X116" s="21"/>
    </row>
    <row r="117" spans="1:24" x14ac:dyDescent="0.35">
      <c r="B117" s="7">
        <f t="shared" si="3"/>
        <v>2083</v>
      </c>
      <c r="C117" s="14" cm="1">
        <f t="array" ref="C117">INDEX(GMWQ!$A$2:$NF$60,MATCH(1,(GMWQ!$NE$2:$NE$60=C$3)*(GMWQ!$NF$2:$NF$60=C$1),0),$B117-1966)</f>
        <v>11160.5</v>
      </c>
      <c r="D117" s="7" cm="1">
        <f t="array" ref="D117">INDEX(GMWQ!$A$2:$NF$60,MATCH(1,(GMWQ!$NE$2:$NE$60=D$3)*(GMWQ!$NF$2:$NF$60=D$1),0),$B117-1966)</f>
        <v>10594</v>
      </c>
      <c r="E117" s="7" cm="1">
        <f t="array" ref="E117">INDEX(GMWQ!$A$2:$NF$60,MATCH(1,(GMWQ!$NE$2:$NE$60=E$3)*(GMWQ!$NF$2:$NF$60=E$1),0),$B117-1966)</f>
        <v>183528</v>
      </c>
      <c r="F117" s="13" cm="1">
        <f t="array" ref="F117">INDEX(GMWQ!$A$2:$NF$60,MATCH(1,(GMWQ!$NE$2:$NE$60=F$3)*(GMWQ!$NF$2:$NF$60=F$1),0),$B117-1966)</f>
        <v>5.3</v>
      </c>
      <c r="G117" s="14" cm="1">
        <f t="array" ref="G117">INDEX(GMWQ!$A$2:$NF$60,MATCH(1,(GMWQ!$NE$2:$NE$60=G$3)*(GMWQ!$NF$2:$NF$60=G$1),0),$B117-1966)</f>
        <v>703014</v>
      </c>
      <c r="H117" s="14" cm="1">
        <f t="array" ref="H117">INDEX(GMWQ!$A$2:$NF$60,MATCH(1,(GMWQ!$NE$2:$NE$60=H$3)*(GMWQ!$NF$2:$NF$60=H$1),0),$B117-1966)</f>
        <v>13014</v>
      </c>
      <c r="I117" s="14" cm="1">
        <f t="array" ref="I117">INDEX(GMWQ!$A$2:$NF$60,MATCH(1,(GMWQ!$NE$2:$NE$60=I$3)*(GMWQ!$NF$2:$NF$60=I$1),0),$B117-1966)</f>
        <v>514353</v>
      </c>
      <c r="J117" s="13" cm="1">
        <f t="array" ref="J117">INDEX(GMWQ!$A$2:$NF$60,MATCH(1,(GMWQ!$NE$2:$NE$60=J$3)*(GMWQ!$NF$2:$NF$60=J$1),0),$B117-1966)</f>
        <v>7.1133329999999999</v>
      </c>
      <c r="K117" s="13" cm="1">
        <f t="array" ref="K117">INDEX(GMWQ!$A$2:$NF$60,MATCH(1,(GMWQ!$NE$2:$NE$60=K$3)*(GMWQ!$NF$2:$NF$60=K$1),0),$B117-1966)</f>
        <v>6.7270120000000001E-3</v>
      </c>
      <c r="L117" s="13" cm="1">
        <f t="array" ref="L117">INDEX(GMWQ!$A$2:$NF$60,MATCH(1,(GMWQ!$NE$2:$NE$60=L$3)*(GMWQ!$NF$2:$NF$60=L$1),0),$B117-1966)</f>
        <v>778610</v>
      </c>
      <c r="M117" s="13" cm="1">
        <f t="array" ref="M117">INDEX(GMWQ!$A$2:$NF$60,MATCH(1,(GMWQ!$NE$2:$NE$60=M$3)*(GMWQ!$NF$2:$NF$60=M$1),0),$B117-1966)</f>
        <v>70.481830000000002</v>
      </c>
      <c r="N117" s="13" cm="1">
        <f t="array" ref="N117">INDEX(GMWQ!$A$2:$NF$60,MATCH(1,(GMWQ!$NE$2:$NE$60=N$3)*(GMWQ!$NF$2:$NF$60=N$1),0),$B117-1966)</f>
        <v>106.0615</v>
      </c>
      <c r="O117" s="13" cm="1">
        <f t="array" ref="O117">INDEX(GMWQ!$A$2:$NF$60,MATCH(1,(GMWQ!$NE$2:$NE$60=O$3)*(GMWQ!$NF$2:$NF$60=O$1),0),$B117-1966)</f>
        <v>9.0139999999999993</v>
      </c>
      <c r="P117" s="13" cm="1">
        <f t="array" ref="P117">INDEX(GMWQ!$A$2:$NF$60,MATCH(1,(GMWQ!$NE$2:$NE$60=P$3)*(GMWQ!$NF$2:$NF$60=P$1),0),$B117-1966)</f>
        <v>3.1251069999999999</v>
      </c>
      <c r="Q117" s="13" cm="1">
        <f t="array" ref="Q117">INDEX(GMWQ!$A$2:$NF$60,MATCH(1,(GMWQ!$NE$2:$NE$60=Q$3)*(GMWQ!$NF$2:$NF$60=Q$1),0),$B117-1966)</f>
        <v>93288.73</v>
      </c>
      <c r="R117" s="13" cm="1">
        <f t="array" ref="R117">INDEX(GMWQ!$A$2:$NF$60,MATCH(1,(GMWQ!$NE$2:$NE$60=R$3)*(GMWQ!$NF$2:$NF$60=R$1),0),$B117-1966)</f>
        <v>188661</v>
      </c>
      <c r="S117" s="13" cm="1">
        <f t="array" ref="S117">INDEX(GMWQ!$A$2:$NF$60,MATCH(1,(GMWQ!$NE$2:$NE$60=S$3)*(GMWQ!$NF$2:$NF$60=S$1),0),$B117-1966)</f>
        <v>1733565</v>
      </c>
      <c r="T117" s="13" cm="1">
        <f t="array" ref="T117">INDEX(GMWQ!$A$2:$NF$60,MATCH(1,(GMWQ!$NE$2:$NE$60=T$3)*(GMWQ!$NF$2:$NF$60=T$1),0),$B117-1966)</f>
        <v>36204.839999999997</v>
      </c>
      <c r="U117" s="13" cm="1">
        <f t="array" ref="U117">INDEX(GMWQ!$A$2:$NF$60,MATCH(1,(GMWQ!$NE$2:$NE$60=U$3)*(GMWQ!$NF$2:$NF$60=U$1),0),$B117-1966)</f>
        <v>8.3544370000000008</v>
      </c>
      <c r="V117" s="13" cm="1">
        <f t="array" ref="V117">INDEX(GMWQ!$A$2:$NF$60,MATCH(1,(GMWQ!$NE$2:$NE$60=V$3)*(GMWQ!$NF$2:$NF$60=V$1),0),$B117-1966)</f>
        <v>184</v>
      </c>
      <c r="W117" s="13" cm="1">
        <f t="array" ref="W117">INDEX(GMWQ!$A$2:$NF$60,MATCH(1,(GMWQ!$NE$2:$NE$60=W$3)*(GMWQ!$NF$2:$NF$60=W$1),0),$B117-1966)</f>
        <v>8.5500000000000007</v>
      </c>
      <c r="X117" s="21"/>
    </row>
    <row r="118" spans="1:24" x14ac:dyDescent="0.35">
      <c r="B118" s="7">
        <f t="shared" si="3"/>
        <v>2084</v>
      </c>
      <c r="C118" s="14" cm="1">
        <f t="array" ref="C118">INDEX(GMWQ!$A$2:$NF$60,MATCH(1,(GMWQ!$NE$2:$NE$60=C$3)*(GMWQ!$NF$2:$NF$60=C$1),0),$B118-1966)</f>
        <v>11173</v>
      </c>
      <c r="D118" s="7" cm="1">
        <f t="array" ref="D118">INDEX(GMWQ!$A$2:$NF$60,MATCH(1,(GMWQ!$NE$2:$NE$60=D$3)*(GMWQ!$NF$2:$NF$60=D$1),0),$B118-1966)</f>
        <v>10714</v>
      </c>
      <c r="E118" s="7" cm="1">
        <f t="array" ref="E118">INDEX(GMWQ!$A$2:$NF$60,MATCH(1,(GMWQ!$NE$2:$NE$60=E$3)*(GMWQ!$NF$2:$NF$60=E$1),0),$B118-1966)</f>
        <v>186259</v>
      </c>
      <c r="F118" s="13" cm="1">
        <f t="array" ref="F118">INDEX(GMWQ!$A$2:$NF$60,MATCH(1,(GMWQ!$NE$2:$NE$60=F$3)*(GMWQ!$NF$2:$NF$60=F$1),0),$B118-1966)</f>
        <v>5.2</v>
      </c>
      <c r="G118" s="14" cm="1">
        <f t="array" ref="G118">INDEX(GMWQ!$A$2:$NF$60,MATCH(1,(GMWQ!$NE$2:$NE$60=G$3)*(GMWQ!$NF$2:$NF$60=G$1),0),$B118-1966)</f>
        <v>715604</v>
      </c>
      <c r="H118" s="14" cm="1">
        <f t="array" ref="H118">INDEX(GMWQ!$A$2:$NF$60,MATCH(1,(GMWQ!$NE$2:$NE$60=H$3)*(GMWQ!$NF$2:$NF$60=H$1),0),$B118-1966)</f>
        <v>13200</v>
      </c>
      <c r="I118" s="14" cm="1">
        <f t="array" ref="I118">INDEX(GMWQ!$A$2:$NF$60,MATCH(1,(GMWQ!$NE$2:$NE$60=I$3)*(GMWQ!$NF$2:$NF$60=I$1),0),$B118-1966)</f>
        <v>524511</v>
      </c>
      <c r="J118" s="13" cm="1">
        <f t="array" ref="J118">INDEX(GMWQ!$A$2:$NF$60,MATCH(1,(GMWQ!$NE$2:$NE$60=J$3)*(GMWQ!$NF$2:$NF$60=J$1),0),$B118-1966)</f>
        <v>7.056667</v>
      </c>
      <c r="K118" s="13" cm="1">
        <f t="array" ref="K118">INDEX(GMWQ!$A$2:$NF$60,MATCH(1,(GMWQ!$NE$2:$NE$60=K$3)*(GMWQ!$NF$2:$NF$60=K$1),0),$B118-1966)</f>
        <v>7.1935030000000004E-3</v>
      </c>
      <c r="L118" s="13" cm="1">
        <f t="array" ref="L118">INDEX(GMWQ!$A$2:$NF$60,MATCH(1,(GMWQ!$NE$2:$NE$60=L$3)*(GMWQ!$NF$2:$NF$60=L$1),0),$B118-1966)</f>
        <v>792532</v>
      </c>
      <c r="M118" s="13" cm="1">
        <f t="array" ref="M118">INDEX(GMWQ!$A$2:$NF$60,MATCH(1,(GMWQ!$NE$2:$NE$60=M$3)*(GMWQ!$NF$2:$NF$60=M$1),0),$B118-1966)</f>
        <v>71.179460000000006</v>
      </c>
      <c r="N118" s="13" cm="1">
        <f t="array" ref="N118">INDEX(GMWQ!$A$2:$NF$60,MATCH(1,(GMWQ!$NE$2:$NE$60=N$3)*(GMWQ!$NF$2:$NF$60=N$1),0),$B118-1966)</f>
        <v>106.375</v>
      </c>
      <c r="O118" s="13" cm="1">
        <f t="array" ref="O118">INDEX(GMWQ!$A$2:$NF$60,MATCH(1,(GMWQ!$NE$2:$NE$60=O$3)*(GMWQ!$NF$2:$NF$60=O$1),0),$B118-1966)</f>
        <v>8.3439999999999994</v>
      </c>
      <c r="P118" s="13" cm="1">
        <f t="array" ref="P118">INDEX(GMWQ!$A$2:$NF$60,MATCH(1,(GMWQ!$NE$2:$NE$60=P$3)*(GMWQ!$NF$2:$NF$60=P$1),0),$B118-1966)</f>
        <v>3.9570259999999999</v>
      </c>
      <c r="Q118" s="13" cm="1">
        <f t="array" ref="Q118">INDEX(GMWQ!$A$2:$NF$60,MATCH(1,(GMWQ!$NE$2:$NE$60=Q$3)*(GMWQ!$NF$2:$NF$60=Q$1),0),$B118-1966)</f>
        <v>91021.72</v>
      </c>
      <c r="R118" s="13" cm="1">
        <f t="array" ref="R118">INDEX(GMWQ!$A$2:$NF$60,MATCH(1,(GMWQ!$NE$2:$NE$60=R$3)*(GMWQ!$NF$2:$NF$60=R$1),0),$B118-1966)</f>
        <v>191093</v>
      </c>
      <c r="S118" s="13" cm="1">
        <f t="array" ref="S118">INDEX(GMWQ!$A$2:$NF$60,MATCH(1,(GMWQ!$NE$2:$NE$60=S$3)*(GMWQ!$NF$2:$NF$60=S$1),0),$B118-1966)</f>
        <v>1783632</v>
      </c>
      <c r="T118" s="13" cm="1">
        <f t="array" ref="T118">INDEX(GMWQ!$A$2:$NF$60,MATCH(1,(GMWQ!$NE$2:$NE$60=T$3)*(GMWQ!$NF$2:$NF$60=T$1),0),$B118-1966)</f>
        <v>36271.4</v>
      </c>
      <c r="U118" s="13" cm="1">
        <f t="array" ref="U118">INDEX(GMWQ!$A$2:$NF$60,MATCH(1,(GMWQ!$NE$2:$NE$60=U$3)*(GMWQ!$NF$2:$NF$60=U$1),0),$B118-1966)</f>
        <v>8.1813760000000002</v>
      </c>
      <c r="V118" s="13" cm="1">
        <f t="array" ref="V118">INDEX(GMWQ!$A$2:$NF$60,MATCH(1,(GMWQ!$NE$2:$NE$60=V$3)*(GMWQ!$NF$2:$NF$60=V$1),0),$B118-1966)</f>
        <v>167.6</v>
      </c>
      <c r="W118" s="13" cm="1">
        <f t="array" ref="W118">INDEX(GMWQ!$A$2:$NF$60,MATCH(1,(GMWQ!$NE$2:$NE$60=W$3)*(GMWQ!$NF$2:$NF$60=W$1),0),$B118-1966)</f>
        <v>7.9</v>
      </c>
      <c r="X118" s="21"/>
    </row>
    <row r="119" spans="1:24" x14ac:dyDescent="0.35">
      <c r="A119" s="7">
        <v>2001</v>
      </c>
      <c r="B119" s="7">
        <f t="shared" si="3"/>
        <v>2085</v>
      </c>
      <c r="C119" s="14" cm="1">
        <f t="array" ref="C119">INDEX(GMWQ!$A$2:$NF$60,MATCH(1,(GMWQ!$NE$2:$NE$60=C$3)*(GMWQ!$NF$2:$NF$60=C$1),0),$B119-1966)</f>
        <v>11186</v>
      </c>
      <c r="D119" s="7" cm="1">
        <f t="array" ref="D119">INDEX(GMWQ!$A$2:$NF$60,MATCH(1,(GMWQ!$NE$2:$NE$60=D$3)*(GMWQ!$NF$2:$NF$60=D$1),0),$B119-1966)</f>
        <v>10928</v>
      </c>
      <c r="E119" s="7" cm="1">
        <f t="array" ref="E119">INDEX(GMWQ!$A$2:$NF$60,MATCH(1,(GMWQ!$NE$2:$NE$60=E$3)*(GMWQ!$NF$2:$NF$60=E$1),0),$B119-1966)</f>
        <v>189667</v>
      </c>
      <c r="F119" s="13" cm="1">
        <f t="array" ref="F119">INDEX(GMWQ!$A$2:$NF$60,MATCH(1,(GMWQ!$NE$2:$NE$60=F$3)*(GMWQ!$NF$2:$NF$60=F$1),0),$B119-1966)</f>
        <v>5.0999999999999996</v>
      </c>
      <c r="G119" s="14" cm="1">
        <f t="array" ref="G119">INDEX(GMWQ!$A$2:$NF$60,MATCH(1,(GMWQ!$NE$2:$NE$60=G$3)*(GMWQ!$NF$2:$NF$60=G$1),0),$B119-1966)</f>
        <v>729342</v>
      </c>
      <c r="H119" s="14" cm="1">
        <f t="array" ref="H119">INDEX(GMWQ!$A$2:$NF$60,MATCH(1,(GMWQ!$NE$2:$NE$60=H$3)*(GMWQ!$NF$2:$NF$60=H$1),0),$B119-1966)</f>
        <v>13292</v>
      </c>
      <c r="I119" s="14" cm="1">
        <f t="array" ref="I119">INDEX(GMWQ!$A$2:$NF$60,MATCH(1,(GMWQ!$NE$2:$NE$60=I$3)*(GMWQ!$NF$2:$NF$60=I$1),0),$B119-1966)</f>
        <v>535960</v>
      </c>
      <c r="J119" s="13" cm="1">
        <f t="array" ref="J119">INDEX(GMWQ!$A$2:$NF$60,MATCH(1,(GMWQ!$NE$2:$NE$60=J$3)*(GMWQ!$NF$2:$NF$60=J$1),0),$B119-1966)</f>
        <v>6.9366659999999998</v>
      </c>
      <c r="K119" s="13" cm="1">
        <f t="array" ref="K119">INDEX(GMWQ!$A$2:$NF$60,MATCH(1,(GMWQ!$NE$2:$NE$60=K$3)*(GMWQ!$NF$2:$NF$60=K$1),0),$B119-1966)</f>
        <v>4.3850369999999996E-3</v>
      </c>
      <c r="L119" s="13" cm="1">
        <f t="array" ref="L119">INDEX(GMWQ!$A$2:$NF$60,MATCH(1,(GMWQ!$NE$2:$NE$60=L$3)*(GMWQ!$NF$2:$NF$60=L$1),0),$B119-1966)</f>
        <v>812135</v>
      </c>
      <c r="M119" s="13" cm="1">
        <f t="array" ref="M119">INDEX(GMWQ!$A$2:$NF$60,MATCH(1,(GMWQ!$NE$2:$NE$60=M$3)*(GMWQ!$NF$2:$NF$60=M$1),0),$B119-1966)</f>
        <v>71.771519999999995</v>
      </c>
      <c r="N119" s="13" cm="1">
        <f t="array" ref="N119">INDEX(GMWQ!$A$2:$NF$60,MATCH(1,(GMWQ!$NE$2:$NE$60=N$3)*(GMWQ!$NF$2:$NF$60=N$1),0),$B119-1966)</f>
        <v>107.0475</v>
      </c>
      <c r="O119" s="13" cm="1">
        <f t="array" ref="O119">INDEX(GMWQ!$A$2:$NF$60,MATCH(1,(GMWQ!$NE$2:$NE$60=O$3)*(GMWQ!$NF$2:$NF$60=O$1),0),$B119-1966)</f>
        <v>9.3360000000000003</v>
      </c>
      <c r="P119" s="13" cm="1">
        <f t="array" ref="P119">INDEX(GMWQ!$A$2:$NF$60,MATCH(1,(GMWQ!$NE$2:$NE$60=P$3)*(GMWQ!$NF$2:$NF$60=P$1),0),$B119-1966)</f>
        <v>3.8239489999999998</v>
      </c>
      <c r="Q119" s="13" cm="1">
        <f t="array" ref="Q119">INDEX(GMWQ!$A$2:$NF$60,MATCH(1,(GMWQ!$NE$2:$NE$60=Q$3)*(GMWQ!$NF$2:$NF$60=Q$1),0),$B119-1966)</f>
        <v>97154.53</v>
      </c>
      <c r="R119" s="13" cm="1">
        <f t="array" ref="R119">INDEX(GMWQ!$A$2:$NF$60,MATCH(1,(GMWQ!$NE$2:$NE$60=R$3)*(GMWQ!$NF$2:$NF$60=R$1),0),$B119-1966)</f>
        <v>193382</v>
      </c>
      <c r="S119" s="13" cm="1">
        <f t="array" ref="S119">INDEX(GMWQ!$A$2:$NF$60,MATCH(1,(GMWQ!$NE$2:$NE$60=S$3)*(GMWQ!$NF$2:$NF$60=S$1),0),$B119-1966)</f>
        <v>1842200</v>
      </c>
      <c r="T119" s="13" cm="1">
        <f t="array" ref="T119">INDEX(GMWQ!$A$2:$NF$60,MATCH(1,(GMWQ!$NE$2:$NE$60=T$3)*(GMWQ!$NF$2:$NF$60=T$1),0),$B119-1966)</f>
        <v>36337.96</v>
      </c>
      <c r="U119" s="13" cm="1">
        <f t="array" ref="U119">INDEX(GMWQ!$A$2:$NF$60,MATCH(1,(GMWQ!$NE$2:$NE$60=U$3)*(GMWQ!$NF$2:$NF$60=U$1),0),$B119-1966)</f>
        <v>7.7780319999999996</v>
      </c>
      <c r="V119" s="13" cm="1">
        <f t="array" ref="V119">INDEX(GMWQ!$A$2:$NF$60,MATCH(1,(GMWQ!$NE$2:$NE$60=V$3)*(GMWQ!$NF$2:$NF$60=V$1),0),$B119-1966)</f>
        <v>162.55000000000001</v>
      </c>
      <c r="W119" s="13" cm="1">
        <f t="array" ref="W119">INDEX(GMWQ!$A$2:$NF$60,MATCH(1,(GMWQ!$NE$2:$NE$60=W$3)*(GMWQ!$NF$2:$NF$60=W$1),0),$B119-1966)</f>
        <v>7.6</v>
      </c>
      <c r="X119" s="21"/>
    </row>
    <row r="120" spans="1:24" x14ac:dyDescent="0.35">
      <c r="B120" s="7">
        <f t="shared" si="3"/>
        <v>2086</v>
      </c>
      <c r="C120" s="14" cm="1">
        <f t="array" ref="C120">INDEX(GMWQ!$A$2:$NF$60,MATCH(1,(GMWQ!$NE$2:$NE$60=C$3)*(GMWQ!$NF$2:$NF$60=C$1),0),$B120-1966)</f>
        <v>11199</v>
      </c>
      <c r="D120" s="7" cm="1">
        <f t="array" ref="D120">INDEX(GMWQ!$A$2:$NF$60,MATCH(1,(GMWQ!$NE$2:$NE$60=D$3)*(GMWQ!$NF$2:$NF$60=D$1),0),$B120-1966)</f>
        <v>10417</v>
      </c>
      <c r="E120" s="7" cm="1">
        <f t="array" ref="E120">INDEX(GMWQ!$A$2:$NF$60,MATCH(1,(GMWQ!$NE$2:$NE$60=E$3)*(GMWQ!$NF$2:$NF$60=E$1),0),$B120-1966)</f>
        <v>188957</v>
      </c>
      <c r="F120" s="13" cm="1">
        <f t="array" ref="F120">INDEX(GMWQ!$A$2:$NF$60,MATCH(1,(GMWQ!$NE$2:$NE$60=F$3)*(GMWQ!$NF$2:$NF$60=F$1),0),$B120-1966)</f>
        <v>5</v>
      </c>
      <c r="G120" s="14" cm="1">
        <f t="array" ref="G120">INDEX(GMWQ!$A$2:$NF$60,MATCH(1,(GMWQ!$NE$2:$NE$60=G$3)*(GMWQ!$NF$2:$NF$60=G$1),0),$B120-1966)</f>
        <v>747987</v>
      </c>
      <c r="H120" s="14" cm="1">
        <f t="array" ref="H120">INDEX(GMWQ!$A$2:$NF$60,MATCH(1,(GMWQ!$NE$2:$NE$60=H$3)*(GMWQ!$NF$2:$NF$60=H$1),0),$B120-1966)</f>
        <v>13032</v>
      </c>
      <c r="I120" s="14" cm="1">
        <f t="array" ref="I120">INDEX(GMWQ!$A$2:$NF$60,MATCH(1,(GMWQ!$NE$2:$NE$60=I$3)*(GMWQ!$NF$2:$NF$60=I$1),0),$B120-1966)</f>
        <v>548728</v>
      </c>
      <c r="J120" s="13" cm="1">
        <f t="array" ref="J120">INDEX(GMWQ!$A$2:$NF$60,MATCH(1,(GMWQ!$NE$2:$NE$60=J$3)*(GMWQ!$NF$2:$NF$60=J$1),0),$B120-1966)</f>
        <v>6.6133329999999999</v>
      </c>
      <c r="K120" s="13" cm="1">
        <f t="array" ref="K120">INDEX(GMWQ!$A$2:$NF$60,MATCH(1,(GMWQ!$NE$2:$NE$60=K$3)*(GMWQ!$NF$2:$NF$60=K$1),0),$B120-1966)</f>
        <v>4.6645269999999999E-3</v>
      </c>
      <c r="L120" s="13" cm="1">
        <f t="array" ref="L120">INDEX(GMWQ!$A$2:$NF$60,MATCH(1,(GMWQ!$NE$2:$NE$60=L$3)*(GMWQ!$NF$2:$NF$60=L$1),0),$B120-1966)</f>
        <v>831287</v>
      </c>
      <c r="M120" s="13" cm="1">
        <f t="array" ref="M120">INDEX(GMWQ!$A$2:$NF$60,MATCH(1,(GMWQ!$NE$2:$NE$60=M$3)*(GMWQ!$NF$2:$NF$60=M$1),0),$B120-1966)</f>
        <v>72.480450000000005</v>
      </c>
      <c r="N120" s="13" cm="1">
        <f t="array" ref="N120">INDEX(GMWQ!$A$2:$NF$60,MATCH(1,(GMWQ!$NE$2:$NE$60=N$3)*(GMWQ!$NF$2:$NF$60=N$1),0),$B120-1966)</f>
        <v>109.9836</v>
      </c>
      <c r="O120" s="13" cm="1">
        <f t="array" ref="O120">INDEX(GMWQ!$A$2:$NF$60,MATCH(1,(GMWQ!$NE$2:$NE$60=O$3)*(GMWQ!$NF$2:$NF$60=O$1),0),$B120-1966)</f>
        <v>9.3539999999999992</v>
      </c>
      <c r="P120" s="13" cm="1">
        <f t="array" ref="P120">INDEX(GMWQ!$A$2:$NF$60,MATCH(1,(GMWQ!$NE$2:$NE$60=P$3)*(GMWQ!$NF$2:$NF$60=P$1),0),$B120-1966)</f>
        <v>4.1770610000000001</v>
      </c>
      <c r="Q120" s="13" cm="1">
        <f t="array" ref="Q120">INDEX(GMWQ!$A$2:$NF$60,MATCH(1,(GMWQ!$NE$2:$NE$60=Q$3)*(GMWQ!$NF$2:$NF$60=Q$1),0),$B120-1966)</f>
        <v>102146.2</v>
      </c>
      <c r="R120" s="13" cm="1">
        <f t="array" ref="R120">INDEX(GMWQ!$A$2:$NF$60,MATCH(1,(GMWQ!$NE$2:$NE$60=R$3)*(GMWQ!$NF$2:$NF$60=R$1),0),$B120-1966)</f>
        <v>199259</v>
      </c>
      <c r="S120" s="13" cm="1">
        <f t="array" ref="S120">INDEX(GMWQ!$A$2:$NF$60,MATCH(1,(GMWQ!$NE$2:$NE$60=S$3)*(GMWQ!$NF$2:$NF$60=S$1),0),$B120-1966)</f>
        <v>1900768</v>
      </c>
      <c r="T120" s="13" cm="1">
        <f t="array" ref="T120">INDEX(GMWQ!$A$2:$NF$60,MATCH(1,(GMWQ!$NE$2:$NE$60=T$3)*(GMWQ!$NF$2:$NF$60=T$1),0),$B120-1966)</f>
        <v>36404.519999999997</v>
      </c>
      <c r="U120" s="13" cm="1">
        <f t="array" ref="U120">INDEX(GMWQ!$A$2:$NF$60,MATCH(1,(GMWQ!$NE$2:$NE$60=U$3)*(GMWQ!$NF$2:$NF$60=U$1),0),$B120-1966)</f>
        <v>7.3205330000000002</v>
      </c>
      <c r="V120" s="13" cm="1">
        <f t="array" ref="V120">INDEX(GMWQ!$A$2:$NF$60,MATCH(1,(GMWQ!$NE$2:$NE$60=V$3)*(GMWQ!$NF$2:$NF$60=V$1),0),$B120-1966)</f>
        <v>157.5</v>
      </c>
      <c r="W120" s="13" cm="1">
        <f t="array" ref="W120">INDEX(GMWQ!$A$2:$NF$60,MATCH(1,(GMWQ!$NE$2:$NE$60=W$3)*(GMWQ!$NF$2:$NF$60=W$1),0),$B120-1966)</f>
        <v>7.3</v>
      </c>
      <c r="X120" s="21"/>
    </row>
    <row r="121" spans="1:24" x14ac:dyDescent="0.35">
      <c r="B121" s="7">
        <f t="shared" si="3"/>
        <v>2087</v>
      </c>
      <c r="C121" s="14" cm="1">
        <f t="array" ref="C121">INDEX(GMWQ!$A$2:$NF$60,MATCH(1,(GMWQ!$NE$2:$NE$60=C$3)*(GMWQ!$NF$2:$NF$60=C$1),0),$B121-1966)</f>
        <v>11223</v>
      </c>
      <c r="D121" s="7" cm="1">
        <f t="array" ref="D121">INDEX(GMWQ!$A$2:$NF$60,MATCH(1,(GMWQ!$NE$2:$NE$60=D$3)*(GMWQ!$NF$2:$NF$60=D$1),0),$B121-1966)</f>
        <v>9901</v>
      </c>
      <c r="E121" s="7" cm="1">
        <f t="array" ref="E121">INDEX(GMWQ!$A$2:$NF$60,MATCH(1,(GMWQ!$NE$2:$NE$60=E$3)*(GMWQ!$NF$2:$NF$60=E$1),0),$B121-1966)</f>
        <v>190102</v>
      </c>
      <c r="F121" s="13" cm="1">
        <f t="array" ref="F121">INDEX(GMWQ!$A$2:$NF$60,MATCH(1,(GMWQ!$NE$2:$NE$60=F$3)*(GMWQ!$NF$2:$NF$60=F$1),0),$B121-1966)</f>
        <v>5.0999999999999996</v>
      </c>
      <c r="G121" s="14" cm="1">
        <f t="array" ref="G121">INDEX(GMWQ!$A$2:$NF$60,MATCH(1,(GMWQ!$NE$2:$NE$60=G$3)*(GMWQ!$NF$2:$NF$60=G$1),0),$B121-1966)</f>
        <v>769137</v>
      </c>
      <c r="H121" s="14" cm="1">
        <f t="array" ref="H121">INDEX(GMWQ!$A$2:$NF$60,MATCH(1,(GMWQ!$NE$2:$NE$60=H$3)*(GMWQ!$NF$2:$NF$60=H$1),0),$B121-1966)</f>
        <v>12681</v>
      </c>
      <c r="I121" s="14" cm="1">
        <f t="array" ref="I121">INDEX(GMWQ!$A$2:$NF$60,MATCH(1,(GMWQ!$NE$2:$NE$60=I$3)*(GMWQ!$NF$2:$NF$60=I$1),0),$B121-1966)</f>
        <v>562531</v>
      </c>
      <c r="J121" s="13" cm="1">
        <f t="array" ref="J121">INDEX(GMWQ!$A$2:$NF$60,MATCH(1,(GMWQ!$NE$2:$NE$60=J$3)*(GMWQ!$NF$2:$NF$60=J$1),0),$B121-1966)</f>
        <v>6.35</v>
      </c>
      <c r="K121" s="13" cm="1">
        <f t="array" ref="K121">INDEX(GMWQ!$A$2:$NF$60,MATCH(1,(GMWQ!$NE$2:$NE$60=K$3)*(GMWQ!$NF$2:$NF$60=K$1),0),$B121-1966)</f>
        <v>4.5559909999999997E-3</v>
      </c>
      <c r="L121" s="13" cm="1">
        <f t="array" ref="L121">INDEX(GMWQ!$A$2:$NF$60,MATCH(1,(GMWQ!$NE$2:$NE$60=L$3)*(GMWQ!$NF$2:$NF$60=L$1),0),$B121-1966)</f>
        <v>856060</v>
      </c>
      <c r="M121" s="13" cm="1">
        <f t="array" ref="M121">INDEX(GMWQ!$A$2:$NF$60,MATCH(1,(GMWQ!$NE$2:$NE$60=M$3)*(GMWQ!$NF$2:$NF$60=M$1),0),$B121-1966)</f>
        <v>74.267960000000002</v>
      </c>
      <c r="N121" s="13" cm="1">
        <f t="array" ref="N121">INDEX(GMWQ!$A$2:$NF$60,MATCH(1,(GMWQ!$NE$2:$NE$60=N$3)*(GMWQ!$NF$2:$NF$60=N$1),0),$B121-1966)</f>
        <v>112.57899999999999</v>
      </c>
      <c r="O121" s="13" cm="1">
        <f t="array" ref="O121">INDEX(GMWQ!$A$2:$NF$60,MATCH(1,(GMWQ!$NE$2:$NE$60=O$3)*(GMWQ!$NF$2:$NF$60=O$1),0),$B121-1966)</f>
        <v>9.3170000000000002</v>
      </c>
      <c r="P121" s="13" cm="1">
        <f t="array" ref="P121">INDEX(GMWQ!$A$2:$NF$60,MATCH(1,(GMWQ!$NE$2:$NE$60=P$3)*(GMWQ!$NF$2:$NF$60=P$1),0),$B121-1966)</f>
        <v>4.4101819999999998</v>
      </c>
      <c r="Q121" s="13" cm="1">
        <f t="array" ref="Q121">INDEX(GMWQ!$A$2:$NF$60,MATCH(1,(GMWQ!$NE$2:$NE$60=Q$3)*(GMWQ!$NF$2:$NF$60=Q$1),0),$B121-1966)</f>
        <v>103090.3</v>
      </c>
      <c r="R121" s="13" cm="1">
        <f t="array" ref="R121">INDEX(GMWQ!$A$2:$NF$60,MATCH(1,(GMWQ!$NE$2:$NE$60=R$3)*(GMWQ!$NF$2:$NF$60=R$1),0),$B121-1966)</f>
        <v>206606</v>
      </c>
      <c r="S121" s="13" cm="1">
        <f t="array" ref="S121">INDEX(GMWQ!$A$2:$NF$60,MATCH(1,(GMWQ!$NE$2:$NE$60=S$3)*(GMWQ!$NF$2:$NF$60=S$1),0),$B121-1966)</f>
        <v>1959335</v>
      </c>
      <c r="T121" s="13" cm="1">
        <f t="array" ref="T121">INDEX(GMWQ!$A$2:$NF$60,MATCH(1,(GMWQ!$NE$2:$NE$60=T$3)*(GMWQ!$NF$2:$NF$60=T$1),0),$B121-1966)</f>
        <v>36468.300000000003</v>
      </c>
      <c r="U121" s="13" cm="1">
        <f t="array" ref="U121">INDEX(GMWQ!$A$2:$NF$60,MATCH(1,(GMWQ!$NE$2:$NE$60=U$3)*(GMWQ!$NF$2:$NF$60=U$1),0),$B121-1966)</f>
        <v>6.9872500000000004</v>
      </c>
      <c r="V121" s="13" cm="1">
        <f t="array" ref="V121">INDEX(GMWQ!$A$2:$NF$60,MATCH(1,(GMWQ!$NE$2:$NE$60=V$3)*(GMWQ!$NF$2:$NF$60=V$1),0),$B121-1966)</f>
        <v>148.85</v>
      </c>
      <c r="W121" s="13" cm="1">
        <f t="array" ref="W121">INDEX(GMWQ!$A$2:$NF$60,MATCH(1,(GMWQ!$NE$2:$NE$60=W$3)*(GMWQ!$NF$2:$NF$60=W$1),0),$B121-1966)</f>
        <v>6.45</v>
      </c>
      <c r="X121" s="21"/>
    </row>
    <row r="122" spans="1:24" x14ac:dyDescent="0.35">
      <c r="B122" s="7">
        <f t="shared" si="3"/>
        <v>2088</v>
      </c>
      <c r="C122" s="14" cm="1">
        <f t="array" ref="C122">INDEX(GMWQ!$A$2:$NF$60,MATCH(1,(GMWQ!$NE$2:$NE$60=C$3)*(GMWQ!$NF$2:$NF$60=C$1),0),$B122-1966)</f>
        <v>11247</v>
      </c>
      <c r="D122" s="7" cm="1">
        <f t="array" ref="D122">INDEX(GMWQ!$A$2:$NF$60,MATCH(1,(GMWQ!$NE$2:$NE$60=D$3)*(GMWQ!$NF$2:$NF$60=D$1),0),$B122-1966)</f>
        <v>8885</v>
      </c>
      <c r="E122" s="7" cm="1">
        <f t="array" ref="E122">INDEX(GMWQ!$A$2:$NF$60,MATCH(1,(GMWQ!$NE$2:$NE$60=E$3)*(GMWQ!$NF$2:$NF$60=E$1),0),$B122-1966)</f>
        <v>191388</v>
      </c>
      <c r="F122" s="13" cm="1">
        <f t="array" ref="F122">INDEX(GMWQ!$A$2:$NF$60,MATCH(1,(GMWQ!$NE$2:$NE$60=F$3)*(GMWQ!$NF$2:$NF$60=F$1),0),$B122-1966)</f>
        <v>5.2</v>
      </c>
      <c r="G122" s="14" cm="1">
        <f t="array" ref="G122">INDEX(GMWQ!$A$2:$NF$60,MATCH(1,(GMWQ!$NE$2:$NE$60=G$3)*(GMWQ!$NF$2:$NF$60=G$1),0),$B122-1966)</f>
        <v>790305</v>
      </c>
      <c r="H122" s="14" cm="1">
        <f t="array" ref="H122">INDEX(GMWQ!$A$2:$NF$60,MATCH(1,(GMWQ!$NE$2:$NE$60=H$3)*(GMWQ!$NF$2:$NF$60=H$1),0),$B122-1966)</f>
        <v>12358</v>
      </c>
      <c r="I122" s="14" cm="1">
        <f t="array" ref="I122">INDEX(GMWQ!$A$2:$NF$60,MATCH(1,(GMWQ!$NE$2:$NE$60=I$3)*(GMWQ!$NF$2:$NF$60=I$1),0),$B122-1966)</f>
        <v>576559</v>
      </c>
      <c r="J122" s="13" cm="1">
        <f t="array" ref="J122">INDEX(GMWQ!$A$2:$NF$60,MATCH(1,(GMWQ!$NE$2:$NE$60=J$3)*(GMWQ!$NF$2:$NF$60=J$1),0),$B122-1966)</f>
        <v>5.8466670000000001</v>
      </c>
      <c r="K122" s="13" cm="1">
        <f t="array" ref="K122">INDEX(GMWQ!$A$2:$NF$60,MATCH(1,(GMWQ!$NE$2:$NE$60=K$3)*(GMWQ!$NF$2:$NF$60=K$1),0),$B122-1966)</f>
        <v>5.6885759999999999E-3</v>
      </c>
      <c r="L122" s="13" cm="1">
        <f t="array" ref="L122">INDEX(GMWQ!$A$2:$NF$60,MATCH(1,(GMWQ!$NE$2:$NE$60=L$3)*(GMWQ!$NF$2:$NF$60=L$1),0),$B122-1966)</f>
        <v>877466</v>
      </c>
      <c r="M122" s="13" cm="1">
        <f t="array" ref="M122">INDEX(GMWQ!$A$2:$NF$60,MATCH(1,(GMWQ!$NE$2:$NE$60=M$3)*(GMWQ!$NF$2:$NF$60=M$1),0),$B122-1966)</f>
        <v>76.075940000000003</v>
      </c>
      <c r="N122" s="13" cm="1">
        <f t="array" ref="N122">INDEX(GMWQ!$A$2:$NF$60,MATCH(1,(GMWQ!$NE$2:$NE$60=N$3)*(GMWQ!$NF$2:$NF$60=N$1),0),$B122-1966)</f>
        <v>114.6187</v>
      </c>
      <c r="O122" s="13" cm="1">
        <f t="array" ref="O122">INDEX(GMWQ!$A$2:$NF$60,MATCH(1,(GMWQ!$NE$2:$NE$60=O$3)*(GMWQ!$NF$2:$NF$60=O$1),0),$B122-1966)</f>
        <v>8.8369999999999997</v>
      </c>
      <c r="P122" s="13" cm="1">
        <f t="array" ref="P122">INDEX(GMWQ!$A$2:$NF$60,MATCH(1,(GMWQ!$NE$2:$NE$60=P$3)*(GMWQ!$NF$2:$NF$60=P$1),0),$B122-1966)</f>
        <v>3.4463200000000001</v>
      </c>
      <c r="Q122" s="13" cm="1">
        <f t="array" ref="Q122">INDEX(GMWQ!$A$2:$NF$60,MATCH(1,(GMWQ!$NE$2:$NE$60=Q$3)*(GMWQ!$NF$2:$NF$60=Q$1),0),$B122-1966)</f>
        <v>110383.6</v>
      </c>
      <c r="R122" s="13" cm="1">
        <f t="array" ref="R122">INDEX(GMWQ!$A$2:$NF$60,MATCH(1,(GMWQ!$NE$2:$NE$60=R$3)*(GMWQ!$NF$2:$NF$60=R$1),0),$B122-1966)</f>
        <v>213746</v>
      </c>
      <c r="S122" s="13" cm="1">
        <f t="array" ref="S122">INDEX(GMWQ!$A$2:$NF$60,MATCH(1,(GMWQ!$NE$2:$NE$60=S$3)*(GMWQ!$NF$2:$NF$60=S$1),0),$B122-1966)</f>
        <v>2017903</v>
      </c>
      <c r="T122" s="13" cm="1">
        <f t="array" ref="T122">INDEX(GMWQ!$A$2:$NF$60,MATCH(1,(GMWQ!$NE$2:$NE$60=T$3)*(GMWQ!$NF$2:$NF$60=T$1),0),$B122-1966)</f>
        <v>36532.089999999997</v>
      </c>
      <c r="U122" s="13" cm="1">
        <f t="array" ref="U122">INDEX(GMWQ!$A$2:$NF$60,MATCH(1,(GMWQ!$NE$2:$NE$60=U$3)*(GMWQ!$NF$2:$NF$60=U$1),0),$B122-1966)</f>
        <v>6.1240519999999998</v>
      </c>
      <c r="V122" s="13" cm="1">
        <f t="array" ref="V122">INDEX(GMWQ!$A$2:$NF$60,MATCH(1,(GMWQ!$NE$2:$NE$60=V$3)*(GMWQ!$NF$2:$NF$60=V$1),0),$B122-1966)</f>
        <v>140.19999999999999</v>
      </c>
      <c r="W122" s="13" cm="1">
        <f t="array" ref="W122">INDEX(GMWQ!$A$2:$NF$60,MATCH(1,(GMWQ!$NE$2:$NE$60=W$3)*(GMWQ!$NF$2:$NF$60=W$1),0),$B122-1966)</f>
        <v>5.6</v>
      </c>
      <c r="X122" s="21"/>
    </row>
    <row r="123" spans="1:24" x14ac:dyDescent="0.35">
      <c r="A123" s="7">
        <v>2002</v>
      </c>
      <c r="B123" s="7">
        <f t="shared" si="3"/>
        <v>2089</v>
      </c>
      <c r="C123" s="14" cm="1">
        <f t="array" ref="C123">INDEX(GMWQ!$A$2:$NF$60,MATCH(1,(GMWQ!$NE$2:$NE$60=C$3)*(GMWQ!$NF$2:$NF$60=C$1),0),$B123-1966)</f>
        <v>11258.5</v>
      </c>
      <c r="D123" s="7" cm="1">
        <f t="array" ref="D123">INDEX(GMWQ!$A$2:$NF$60,MATCH(1,(GMWQ!$NE$2:$NE$60=D$3)*(GMWQ!$NF$2:$NF$60=D$1),0),$B123-1966)</f>
        <v>8869</v>
      </c>
      <c r="E123" s="7" cm="1">
        <f t="array" ref="E123">INDEX(GMWQ!$A$2:$NF$60,MATCH(1,(GMWQ!$NE$2:$NE$60=E$3)*(GMWQ!$NF$2:$NF$60=E$1),0),$B123-1966)</f>
        <v>194378</v>
      </c>
      <c r="F123" s="13" cm="1">
        <f t="array" ref="F123">INDEX(GMWQ!$A$2:$NF$60,MATCH(1,(GMWQ!$NE$2:$NE$60=F$3)*(GMWQ!$NF$2:$NF$60=F$1),0),$B123-1966)</f>
        <v>5.2</v>
      </c>
      <c r="G123" s="14" cm="1">
        <f t="array" ref="G123">INDEX(GMWQ!$A$2:$NF$60,MATCH(1,(GMWQ!$NE$2:$NE$60=G$3)*(GMWQ!$NF$2:$NF$60=G$1),0),$B123-1966)</f>
        <v>809928</v>
      </c>
      <c r="H123" s="14" cm="1">
        <f t="array" ref="H123">INDEX(GMWQ!$A$2:$NF$60,MATCH(1,(GMWQ!$NE$2:$NE$60=H$3)*(GMWQ!$NF$2:$NF$60=H$1),0),$B123-1966)</f>
        <v>12166</v>
      </c>
      <c r="I123" s="14" cm="1">
        <f t="array" ref="I123">INDEX(GMWQ!$A$2:$NF$60,MATCH(1,(GMWQ!$NE$2:$NE$60=I$3)*(GMWQ!$NF$2:$NF$60=I$1),0),$B123-1966)</f>
        <v>593114</v>
      </c>
      <c r="J123" s="13" cm="1">
        <f t="array" ref="J123">INDEX(GMWQ!$A$2:$NF$60,MATCH(1,(GMWQ!$NE$2:$NE$60=J$3)*(GMWQ!$NF$2:$NF$60=J$1),0),$B123-1966)</f>
        <v>5.5133330000000003</v>
      </c>
      <c r="K123" s="13" cm="1">
        <f t="array" ref="K123">INDEX(GMWQ!$A$2:$NF$60,MATCH(1,(GMWQ!$NE$2:$NE$60=K$3)*(GMWQ!$NF$2:$NF$60=K$1),0),$B123-1966)</f>
        <v>2.4281989999999998E-3</v>
      </c>
      <c r="L123" s="13" cm="1">
        <f t="array" ref="L123">INDEX(GMWQ!$A$2:$NF$60,MATCH(1,(GMWQ!$NE$2:$NE$60=L$3)*(GMWQ!$NF$2:$NF$60=L$1),0),$B123-1966)</f>
        <v>903491</v>
      </c>
      <c r="M123" s="13" cm="1">
        <f t="array" ref="M123">INDEX(GMWQ!$A$2:$NF$60,MATCH(1,(GMWQ!$NE$2:$NE$60=M$3)*(GMWQ!$NF$2:$NF$60=M$1),0),$B123-1966)</f>
        <v>77.225149999999999</v>
      </c>
      <c r="N123" s="13" cm="1">
        <f t="array" ref="N123">INDEX(GMWQ!$A$2:$NF$60,MATCH(1,(GMWQ!$NE$2:$NE$60=N$3)*(GMWQ!$NF$2:$NF$60=N$1),0),$B123-1966)</f>
        <v>116.2028</v>
      </c>
      <c r="O123" s="13" cm="1">
        <f t="array" ref="O123">INDEX(GMWQ!$A$2:$NF$60,MATCH(1,(GMWQ!$NE$2:$NE$60=O$3)*(GMWQ!$NF$2:$NF$60=O$1),0),$B123-1966)</f>
        <v>9.2230000000000008</v>
      </c>
      <c r="P123" s="13" cm="1">
        <f t="array" ref="P123">INDEX(GMWQ!$A$2:$NF$60,MATCH(1,(GMWQ!$NE$2:$NE$60=P$3)*(GMWQ!$NF$2:$NF$60=P$1),0),$B123-1966)</f>
        <v>4.407572</v>
      </c>
      <c r="Q123" s="13" cm="1">
        <f t="array" ref="Q123">INDEX(GMWQ!$A$2:$NF$60,MATCH(1,(GMWQ!$NE$2:$NE$60=Q$3)*(GMWQ!$NF$2:$NF$60=Q$1),0),$B123-1966)</f>
        <v>110746.6</v>
      </c>
      <c r="R123" s="13" cm="1">
        <f t="array" ref="R123">INDEX(GMWQ!$A$2:$NF$60,MATCH(1,(GMWQ!$NE$2:$NE$60=R$3)*(GMWQ!$NF$2:$NF$60=R$1),0),$B123-1966)</f>
        <v>216814</v>
      </c>
      <c r="S123" s="13" cm="1">
        <f t="array" ref="S123">INDEX(GMWQ!$A$2:$NF$60,MATCH(1,(GMWQ!$NE$2:$NE$60=S$3)*(GMWQ!$NF$2:$NF$60=S$1),0),$B123-1966)</f>
        <v>2136497</v>
      </c>
      <c r="T123" s="13" cm="1">
        <f t="array" ref="T123">INDEX(GMWQ!$A$2:$NF$60,MATCH(1,(GMWQ!$NE$2:$NE$60=T$3)*(GMWQ!$NF$2:$NF$60=T$1),0),$B123-1966)</f>
        <v>36595.879999999997</v>
      </c>
      <c r="U123" s="13" cm="1">
        <f t="array" ref="U123">INDEX(GMWQ!$A$2:$NF$60,MATCH(1,(GMWQ!$NE$2:$NE$60=U$3)*(GMWQ!$NF$2:$NF$60=U$1),0),$B123-1966)</f>
        <v>6.004715</v>
      </c>
      <c r="V123" s="13" cm="1">
        <f t="array" ref="V123">INDEX(GMWQ!$A$2:$NF$60,MATCH(1,(GMWQ!$NE$2:$NE$60=V$3)*(GMWQ!$NF$2:$NF$60=V$1),0),$B123-1966)</f>
        <v>129.94999999999999</v>
      </c>
      <c r="W123" s="13" cm="1">
        <f t="array" ref="W123">INDEX(GMWQ!$A$2:$NF$60,MATCH(1,(GMWQ!$NE$2:$NE$60=W$3)*(GMWQ!$NF$2:$NF$60=W$1),0),$B123-1966)</f>
        <v>4.8499999999999996</v>
      </c>
      <c r="X123" s="21"/>
    </row>
    <row r="124" spans="1:24" x14ac:dyDescent="0.35">
      <c r="B124" s="7">
        <f t="shared" si="3"/>
        <v>2090</v>
      </c>
      <c r="C124" s="14" cm="1">
        <f t="array" ref="C124">INDEX(GMWQ!$A$2:$NF$60,MATCH(1,(GMWQ!$NE$2:$NE$60=C$3)*(GMWQ!$NF$2:$NF$60=C$1),0),$B124-1966)</f>
        <v>11270</v>
      </c>
      <c r="D124" s="7" cm="1">
        <f t="array" ref="D124">INDEX(GMWQ!$A$2:$NF$60,MATCH(1,(GMWQ!$NE$2:$NE$60=D$3)*(GMWQ!$NF$2:$NF$60=D$1),0),$B124-1966)</f>
        <v>9186</v>
      </c>
      <c r="E124" s="7" cm="1">
        <f t="array" ref="E124">INDEX(GMWQ!$A$2:$NF$60,MATCH(1,(GMWQ!$NE$2:$NE$60=E$3)*(GMWQ!$NF$2:$NF$60=E$1),0),$B124-1966)</f>
        <v>196467</v>
      </c>
      <c r="F124" s="13" cm="1">
        <f t="array" ref="F124">INDEX(GMWQ!$A$2:$NF$60,MATCH(1,(GMWQ!$NE$2:$NE$60=F$3)*(GMWQ!$NF$2:$NF$60=F$1),0),$B124-1966)</f>
        <v>5.2</v>
      </c>
      <c r="G124" s="14" cm="1">
        <f t="array" ref="G124">INDEX(GMWQ!$A$2:$NF$60,MATCH(1,(GMWQ!$NE$2:$NE$60=G$3)*(GMWQ!$NF$2:$NF$60=G$1),0),$B124-1966)</f>
        <v>834201</v>
      </c>
      <c r="H124" s="14" cm="1">
        <f t="array" ref="H124">INDEX(GMWQ!$A$2:$NF$60,MATCH(1,(GMWQ!$NE$2:$NE$60=H$3)*(GMWQ!$NF$2:$NF$60=H$1),0),$B124-1966)</f>
        <v>12278</v>
      </c>
      <c r="I124" s="14" cm="1">
        <f t="array" ref="I124">INDEX(GMWQ!$A$2:$NF$60,MATCH(1,(GMWQ!$NE$2:$NE$60=I$3)*(GMWQ!$NF$2:$NF$60=I$1),0),$B124-1966)</f>
        <v>611788</v>
      </c>
      <c r="J124" s="13" cm="1">
        <f t="array" ref="J124">INDEX(GMWQ!$A$2:$NF$60,MATCH(1,(GMWQ!$NE$2:$NE$60=J$3)*(GMWQ!$NF$2:$NF$60=J$1),0),$B124-1966)</f>
        <v>5.4366659999999998</v>
      </c>
      <c r="K124" s="13" cm="1">
        <f t="array" ref="K124">INDEX(GMWQ!$A$2:$NF$60,MATCH(1,(GMWQ!$NE$2:$NE$60=K$3)*(GMWQ!$NF$2:$NF$60=K$1),0),$B124-1966)</f>
        <v>1.6860169999999999E-3</v>
      </c>
      <c r="L124" s="13" cm="1">
        <f t="array" ref="L124">INDEX(GMWQ!$A$2:$NF$60,MATCH(1,(GMWQ!$NE$2:$NE$60=L$3)*(GMWQ!$NF$2:$NF$60=L$1),0),$B124-1966)</f>
        <v>931899</v>
      </c>
      <c r="M124" s="13" cm="1">
        <f t="array" ref="M124">INDEX(GMWQ!$A$2:$NF$60,MATCH(1,(GMWQ!$NE$2:$NE$60=M$3)*(GMWQ!$NF$2:$NF$60=M$1),0),$B124-1966)</f>
        <v>78.836590000000001</v>
      </c>
      <c r="N124" s="13" cm="1">
        <f t="array" ref="N124">INDEX(GMWQ!$A$2:$NF$60,MATCH(1,(GMWQ!$NE$2:$NE$60=N$3)*(GMWQ!$NF$2:$NF$60=N$1),0),$B124-1966)</f>
        <v>118.5821</v>
      </c>
      <c r="O124" s="13" cm="1">
        <f t="array" ref="O124">INDEX(GMWQ!$A$2:$NF$60,MATCH(1,(GMWQ!$NE$2:$NE$60=O$3)*(GMWQ!$NF$2:$NF$60=O$1),0),$B124-1966)</f>
        <v>9.84</v>
      </c>
      <c r="P124" s="13" cm="1">
        <f t="array" ref="P124">INDEX(GMWQ!$A$2:$NF$60,MATCH(1,(GMWQ!$NE$2:$NE$60=P$3)*(GMWQ!$NF$2:$NF$60=P$1),0),$B124-1966)</f>
        <v>2.9660920000000002</v>
      </c>
      <c r="Q124" s="13" cm="1">
        <f t="array" ref="Q124">INDEX(GMWQ!$A$2:$NF$60,MATCH(1,(GMWQ!$NE$2:$NE$60=Q$3)*(GMWQ!$NF$2:$NF$60=Q$1),0),$B124-1966)</f>
        <v>109571.1</v>
      </c>
      <c r="R124" s="13" cm="1">
        <f t="array" ref="R124">INDEX(GMWQ!$A$2:$NF$60,MATCH(1,(GMWQ!$NE$2:$NE$60=R$3)*(GMWQ!$NF$2:$NF$60=R$1),0),$B124-1966)</f>
        <v>222413</v>
      </c>
      <c r="S124" s="13" cm="1">
        <f t="array" ref="S124">INDEX(GMWQ!$A$2:$NF$60,MATCH(1,(GMWQ!$NE$2:$NE$60=S$3)*(GMWQ!$NF$2:$NF$60=S$1),0),$B124-1966)</f>
        <v>2255090</v>
      </c>
      <c r="T124" s="13" cm="1">
        <f t="array" ref="T124">INDEX(GMWQ!$A$2:$NF$60,MATCH(1,(GMWQ!$NE$2:$NE$60=T$3)*(GMWQ!$NF$2:$NF$60=T$1),0),$B124-1966)</f>
        <v>36659.67</v>
      </c>
      <c r="U124" s="13" cm="1">
        <f t="array" ref="U124">INDEX(GMWQ!$A$2:$NF$60,MATCH(1,(GMWQ!$NE$2:$NE$60=U$3)*(GMWQ!$NF$2:$NF$60=U$1),0),$B124-1966)</f>
        <v>6.0744959999999999</v>
      </c>
      <c r="V124" s="13" cm="1">
        <f t="array" ref="V124">INDEX(GMWQ!$A$2:$NF$60,MATCH(1,(GMWQ!$NE$2:$NE$60=V$3)*(GMWQ!$NF$2:$NF$60=V$1),0),$B124-1966)</f>
        <v>119.7</v>
      </c>
      <c r="W124" s="13" cm="1">
        <f t="array" ref="W124">INDEX(GMWQ!$A$2:$NF$60,MATCH(1,(GMWQ!$NE$2:$NE$60=W$3)*(GMWQ!$NF$2:$NF$60=W$1),0),$B124-1966)</f>
        <v>4.0999999999999996</v>
      </c>
      <c r="X124" s="21"/>
    </row>
    <row r="125" spans="1:24" x14ac:dyDescent="0.35">
      <c r="B125" s="7">
        <f t="shared" si="3"/>
        <v>2091</v>
      </c>
      <c r="C125" s="14" cm="1">
        <f t="array" ref="C125">INDEX(GMWQ!$A$2:$NF$60,MATCH(1,(GMWQ!$NE$2:$NE$60=C$3)*(GMWQ!$NF$2:$NF$60=C$1),0),$B125-1966)</f>
        <v>11317</v>
      </c>
      <c r="D125" s="7" cm="1">
        <f t="array" ref="D125">INDEX(GMWQ!$A$2:$NF$60,MATCH(1,(GMWQ!$NE$2:$NE$60=D$3)*(GMWQ!$NF$2:$NF$60=D$1),0),$B125-1966)</f>
        <v>9389</v>
      </c>
      <c r="E125" s="7" cm="1">
        <f t="array" ref="E125">INDEX(GMWQ!$A$2:$NF$60,MATCH(1,(GMWQ!$NE$2:$NE$60=E$3)*(GMWQ!$NF$2:$NF$60=E$1),0),$B125-1966)</f>
        <v>196149</v>
      </c>
      <c r="F125" s="13" cm="1">
        <f t="array" ref="F125">INDEX(GMWQ!$A$2:$NF$60,MATCH(1,(GMWQ!$NE$2:$NE$60=F$3)*(GMWQ!$NF$2:$NF$60=F$1),0),$B125-1966)</f>
        <v>5.3</v>
      </c>
      <c r="G125" s="14" cm="1">
        <f t="array" ref="G125">INDEX(GMWQ!$A$2:$NF$60,MATCH(1,(GMWQ!$NE$2:$NE$60=G$3)*(GMWQ!$NF$2:$NF$60=G$1),0),$B125-1966)</f>
        <v>865435</v>
      </c>
      <c r="H125" s="14" cm="1">
        <f t="array" ref="H125">INDEX(GMWQ!$A$2:$NF$60,MATCH(1,(GMWQ!$NE$2:$NE$60=H$3)*(GMWQ!$NF$2:$NF$60=H$1),0),$B125-1966)</f>
        <v>12463</v>
      </c>
      <c r="I125" s="14" cm="1">
        <f t="array" ref="I125">INDEX(GMWQ!$A$2:$NF$60,MATCH(1,(GMWQ!$NE$2:$NE$60=I$3)*(GMWQ!$NF$2:$NF$60=I$1),0),$B125-1966)</f>
        <v>635900</v>
      </c>
      <c r="J125" s="13" cm="1">
        <f t="array" ref="J125">INDEX(GMWQ!$A$2:$NF$60,MATCH(1,(GMWQ!$NE$2:$NE$60=J$3)*(GMWQ!$NF$2:$NF$60=J$1),0),$B125-1966)</f>
        <v>5.3133340000000002</v>
      </c>
      <c r="K125" s="13" cm="1">
        <f t="array" ref="K125">INDEX(GMWQ!$A$2:$NF$60,MATCH(1,(GMWQ!$NE$2:$NE$60=K$3)*(GMWQ!$NF$2:$NF$60=K$1),0),$B125-1966)</f>
        <v>1.961464E-3</v>
      </c>
      <c r="L125" s="13" cm="1">
        <f t="array" ref="L125">INDEX(GMWQ!$A$2:$NF$60,MATCH(1,(GMWQ!$NE$2:$NE$60=L$3)*(GMWQ!$NF$2:$NF$60=L$1),0),$B125-1966)</f>
        <v>968385</v>
      </c>
      <c r="M125" s="13" cm="1">
        <f t="array" ref="M125">INDEX(GMWQ!$A$2:$NF$60,MATCH(1,(GMWQ!$NE$2:$NE$60=M$3)*(GMWQ!$NF$2:$NF$60=M$1),0),$B125-1966)</f>
        <v>80.906409999999994</v>
      </c>
      <c r="N125" s="13" cm="1">
        <f t="array" ref="N125">INDEX(GMWQ!$A$2:$NF$60,MATCH(1,(GMWQ!$NE$2:$NE$60=N$3)*(GMWQ!$NF$2:$NF$60=N$1),0),$B125-1966)</f>
        <v>123.4247</v>
      </c>
      <c r="O125" s="13" cm="1">
        <f t="array" ref="O125">INDEX(GMWQ!$A$2:$NF$60,MATCH(1,(GMWQ!$NE$2:$NE$60=O$3)*(GMWQ!$NF$2:$NF$60=O$1),0),$B125-1966)</f>
        <v>10.170999999999999</v>
      </c>
      <c r="P125" s="13" cm="1">
        <f t="array" ref="P125">INDEX(GMWQ!$A$2:$NF$60,MATCH(1,(GMWQ!$NE$2:$NE$60=P$3)*(GMWQ!$NF$2:$NF$60=P$1),0),$B125-1966)</f>
        <v>1.9969460000000001</v>
      </c>
      <c r="Q125" s="13" cm="1">
        <f t="array" ref="Q125">INDEX(GMWQ!$A$2:$NF$60,MATCH(1,(GMWQ!$NE$2:$NE$60=Q$3)*(GMWQ!$NF$2:$NF$60=Q$1),0),$B125-1966)</f>
        <v>119855.8</v>
      </c>
      <c r="R125" s="13" cm="1">
        <f t="array" ref="R125">INDEX(GMWQ!$A$2:$NF$60,MATCH(1,(GMWQ!$NE$2:$NE$60=R$3)*(GMWQ!$NF$2:$NF$60=R$1),0),$B125-1966)</f>
        <v>229535</v>
      </c>
      <c r="S125" s="13" cm="1">
        <f t="array" ref="S125">INDEX(GMWQ!$A$2:$NF$60,MATCH(1,(GMWQ!$NE$2:$NE$60=S$3)*(GMWQ!$NF$2:$NF$60=S$1),0),$B125-1966)</f>
        <v>2373684</v>
      </c>
      <c r="T125" s="13" cm="1">
        <f t="array" ref="T125">INDEX(GMWQ!$A$2:$NF$60,MATCH(1,(GMWQ!$NE$2:$NE$60=T$3)*(GMWQ!$NF$2:$NF$60=T$1),0),$B125-1966)</f>
        <v>36715.11</v>
      </c>
      <c r="U125" s="13" cm="1">
        <f t="array" ref="U125">INDEX(GMWQ!$A$2:$NF$60,MATCH(1,(GMWQ!$NE$2:$NE$60=U$3)*(GMWQ!$NF$2:$NF$60=U$1),0),$B125-1966)</f>
        <v>5.9020260000000002</v>
      </c>
      <c r="V125" s="13" cm="1">
        <f t="array" ref="V125">INDEX(GMWQ!$A$2:$NF$60,MATCH(1,(GMWQ!$NE$2:$NE$60=V$3)*(GMWQ!$NF$2:$NF$60=V$1),0),$B125-1966)</f>
        <v>111.45</v>
      </c>
      <c r="W125" s="13" cm="1">
        <f t="array" ref="W125">INDEX(GMWQ!$A$2:$NF$60,MATCH(1,(GMWQ!$NE$2:$NE$60=W$3)*(GMWQ!$NF$2:$NF$60=W$1),0),$B125-1966)</f>
        <v>3.45</v>
      </c>
      <c r="X125" s="21"/>
    </row>
    <row r="126" spans="1:24" x14ac:dyDescent="0.35">
      <c r="B126" s="7">
        <f t="shared" si="3"/>
        <v>2092</v>
      </c>
      <c r="C126" s="14" cm="1">
        <f t="array" ref="C126">INDEX(GMWQ!$A$2:$NF$60,MATCH(1,(GMWQ!$NE$2:$NE$60=C$3)*(GMWQ!$NF$2:$NF$60=C$1),0),$B126-1966)</f>
        <v>11364</v>
      </c>
      <c r="D126" s="7" cm="1">
        <f t="array" ref="D126">INDEX(GMWQ!$A$2:$NF$60,MATCH(1,(GMWQ!$NE$2:$NE$60=D$3)*(GMWQ!$NF$2:$NF$60=D$1),0),$B126-1966)</f>
        <v>9667</v>
      </c>
      <c r="E126" s="7" cm="1">
        <f t="array" ref="E126">INDEX(GMWQ!$A$2:$NF$60,MATCH(1,(GMWQ!$NE$2:$NE$60=E$3)*(GMWQ!$NF$2:$NF$60=E$1),0),$B126-1966)</f>
        <v>198304</v>
      </c>
      <c r="F126" s="13" cm="1">
        <f t="array" ref="F126">INDEX(GMWQ!$A$2:$NF$60,MATCH(1,(GMWQ!$NE$2:$NE$60=F$3)*(GMWQ!$NF$2:$NF$60=F$1),0),$B126-1966)</f>
        <v>5.0999999999999996</v>
      </c>
      <c r="G126" s="14" cm="1">
        <f t="array" ref="G126">INDEX(GMWQ!$A$2:$NF$60,MATCH(1,(GMWQ!$NE$2:$NE$60=G$3)*(GMWQ!$NF$2:$NF$60=G$1),0),$B126-1966)</f>
        <v>890807</v>
      </c>
      <c r="H126" s="14" cm="1">
        <f t="array" ref="H126">INDEX(GMWQ!$A$2:$NF$60,MATCH(1,(GMWQ!$NE$2:$NE$60=H$3)*(GMWQ!$NF$2:$NF$60=H$1),0),$B126-1966)</f>
        <v>12837</v>
      </c>
      <c r="I126" s="14" cm="1">
        <f t="array" ref="I126">INDEX(GMWQ!$A$2:$NF$60,MATCH(1,(GMWQ!$NE$2:$NE$60=I$3)*(GMWQ!$NF$2:$NF$60=I$1),0),$B126-1966)</f>
        <v>658331</v>
      </c>
      <c r="J126" s="13" cm="1">
        <f t="array" ref="J126">INDEX(GMWQ!$A$2:$NF$60,MATCH(1,(GMWQ!$NE$2:$NE$60=J$3)*(GMWQ!$NF$2:$NF$60=J$1),0),$B126-1966)</f>
        <v>5.2966670000000002</v>
      </c>
      <c r="K126" s="13" cm="1">
        <f t="array" ref="K126">INDEX(GMWQ!$A$2:$NF$60,MATCH(1,(GMWQ!$NE$2:$NE$60=K$3)*(GMWQ!$NF$2:$NF$60=K$1),0),$B126-1966)</f>
        <v>2.3588620000000002E-3</v>
      </c>
      <c r="L126" s="13" cm="1">
        <f t="array" ref="L126">INDEX(GMWQ!$A$2:$NF$60,MATCH(1,(GMWQ!$NE$2:$NE$60=L$3)*(GMWQ!$NF$2:$NF$60=L$1),0),$B126-1966)</f>
        <v>994204</v>
      </c>
      <c r="M126" s="13" cm="1">
        <f t="array" ref="M126">INDEX(GMWQ!$A$2:$NF$60,MATCH(1,(GMWQ!$NE$2:$NE$60=M$3)*(GMWQ!$NF$2:$NF$60=M$1),0),$B126-1966)</f>
        <v>81.704560000000001</v>
      </c>
      <c r="N126" s="13" cm="1">
        <f t="array" ref="N126">INDEX(GMWQ!$A$2:$NF$60,MATCH(1,(GMWQ!$NE$2:$NE$60=N$3)*(GMWQ!$NF$2:$NF$60=N$1),0),$B126-1966)</f>
        <v>125.33839999999999</v>
      </c>
      <c r="O126" s="13" cm="1">
        <f t="array" ref="O126">INDEX(GMWQ!$A$2:$NF$60,MATCH(1,(GMWQ!$NE$2:$NE$60=O$3)*(GMWQ!$NF$2:$NF$60=O$1),0),$B126-1966)</f>
        <v>9.7910000000000004</v>
      </c>
      <c r="P126" s="13" cm="1">
        <f t="array" ref="P126">INDEX(GMWQ!$A$2:$NF$60,MATCH(1,(GMWQ!$NE$2:$NE$60=P$3)*(GMWQ!$NF$2:$NF$60=P$1),0),$B126-1966)</f>
        <v>1.4136139999999999</v>
      </c>
      <c r="Q126" s="13" cm="1">
        <f t="array" ref="Q126">INDEX(GMWQ!$A$2:$NF$60,MATCH(1,(GMWQ!$NE$2:$NE$60=Q$3)*(GMWQ!$NF$2:$NF$60=Q$1),0),$B126-1966)</f>
        <v>119210.2</v>
      </c>
      <c r="R126" s="13" cm="1">
        <f t="array" ref="R126">INDEX(GMWQ!$A$2:$NF$60,MATCH(1,(GMWQ!$NE$2:$NE$60=R$3)*(GMWQ!$NF$2:$NF$60=R$1),0),$B126-1966)</f>
        <v>232476</v>
      </c>
      <c r="S126" s="13" cm="1">
        <f t="array" ref="S126">INDEX(GMWQ!$A$2:$NF$60,MATCH(1,(GMWQ!$NE$2:$NE$60=S$3)*(GMWQ!$NF$2:$NF$60=S$1),0),$B126-1966)</f>
        <v>2492278</v>
      </c>
      <c r="T126" s="13" cm="1">
        <f t="array" ref="T126">INDEX(GMWQ!$A$2:$NF$60,MATCH(1,(GMWQ!$NE$2:$NE$60=T$3)*(GMWQ!$NF$2:$NF$60=T$1),0),$B126-1966)</f>
        <v>36770.550000000003</v>
      </c>
      <c r="U126" s="13" cm="1">
        <f t="array" ref="U126">INDEX(GMWQ!$A$2:$NF$60,MATCH(1,(GMWQ!$NE$2:$NE$60=U$3)*(GMWQ!$NF$2:$NF$60=U$1),0),$B126-1966)</f>
        <v>5.8490359999999999</v>
      </c>
      <c r="V126" s="13" cm="1">
        <f t="array" ref="V126">INDEX(GMWQ!$A$2:$NF$60,MATCH(1,(GMWQ!$NE$2:$NE$60=V$3)*(GMWQ!$NF$2:$NF$60=V$1),0),$B126-1966)</f>
        <v>103.2</v>
      </c>
      <c r="W126" s="13" cm="1">
        <f t="array" ref="W126">INDEX(GMWQ!$A$2:$NF$60,MATCH(1,(GMWQ!$NE$2:$NE$60=W$3)*(GMWQ!$NF$2:$NF$60=W$1),0),$B126-1966)</f>
        <v>2.8</v>
      </c>
      <c r="X126" s="21"/>
    </row>
    <row r="127" spans="1:24" x14ac:dyDescent="0.35">
      <c r="A127" s="7">
        <v>2003</v>
      </c>
      <c r="B127" s="7">
        <f t="shared" si="3"/>
        <v>2093</v>
      </c>
      <c r="C127" s="14" cm="1">
        <f t="array" ref="C127">INDEX(GMWQ!$A$2:$NF$60,MATCH(1,(GMWQ!$NE$2:$NE$60=C$3)*(GMWQ!$NF$2:$NF$60=C$1),0),$B127-1966)</f>
        <v>11391</v>
      </c>
      <c r="D127" s="7" cm="1">
        <f t="array" ref="D127">INDEX(GMWQ!$A$2:$NF$60,MATCH(1,(GMWQ!$NE$2:$NE$60=D$3)*(GMWQ!$NF$2:$NF$60=D$1),0),$B127-1966)</f>
        <v>9783</v>
      </c>
      <c r="E127" s="7" cm="1">
        <f t="array" ref="E127">INDEX(GMWQ!$A$2:$NF$60,MATCH(1,(GMWQ!$NE$2:$NE$60=E$3)*(GMWQ!$NF$2:$NF$60=E$1),0),$B127-1966)</f>
        <v>200276</v>
      </c>
      <c r="F127" s="13" cm="1">
        <f t="array" ref="F127">INDEX(GMWQ!$A$2:$NF$60,MATCH(1,(GMWQ!$NE$2:$NE$60=F$3)*(GMWQ!$NF$2:$NF$60=F$1),0),$B127-1966)</f>
        <v>5.2</v>
      </c>
      <c r="G127" s="14" cm="1">
        <f t="array" ref="G127">INDEX(GMWQ!$A$2:$NF$60,MATCH(1,(GMWQ!$NE$2:$NE$60=G$3)*(GMWQ!$NF$2:$NF$60=G$1),0),$B127-1966)</f>
        <v>910822</v>
      </c>
      <c r="H127" s="14" cm="1">
        <f t="array" ref="H127">INDEX(GMWQ!$A$2:$NF$60,MATCH(1,(GMWQ!$NE$2:$NE$60=H$3)*(GMWQ!$NF$2:$NF$60=H$1),0),$B127-1966)</f>
        <v>12803</v>
      </c>
      <c r="I127" s="14" cm="1">
        <f t="array" ref="I127">INDEX(GMWQ!$A$2:$NF$60,MATCH(1,(GMWQ!$NE$2:$NE$60=I$3)*(GMWQ!$NF$2:$NF$60=I$1),0),$B127-1966)</f>
        <v>680848</v>
      </c>
      <c r="J127" s="13" cm="1">
        <f t="array" ref="J127">INDEX(GMWQ!$A$2:$NF$60,MATCH(1,(GMWQ!$NE$2:$NE$60=J$3)*(GMWQ!$NF$2:$NF$60=J$1),0),$B127-1966)</f>
        <v>5.1733330000000004</v>
      </c>
      <c r="K127" s="13" cm="1">
        <f t="array" ref="K127">INDEX(GMWQ!$A$2:$NF$60,MATCH(1,(GMWQ!$NE$2:$NE$60=K$3)*(GMWQ!$NF$2:$NF$60=K$1),0),$B127-1966)</f>
        <v>2.5822879999999999E-3</v>
      </c>
      <c r="L127" s="13" cm="1">
        <f t="array" ref="L127">INDEX(GMWQ!$A$2:$NF$60,MATCH(1,(GMWQ!$NE$2:$NE$60=L$3)*(GMWQ!$NF$2:$NF$60=L$1),0),$B127-1966)</f>
        <v>1021035</v>
      </c>
      <c r="M127" s="13" cm="1">
        <f t="array" ref="M127">INDEX(GMWQ!$A$2:$NF$60,MATCH(1,(GMWQ!$NE$2:$NE$60=M$3)*(GMWQ!$NF$2:$NF$60=M$1),0),$B127-1966)</f>
        <v>83.015020000000007</v>
      </c>
      <c r="N127" s="13" cm="1">
        <f t="array" ref="N127">INDEX(GMWQ!$A$2:$NF$60,MATCH(1,(GMWQ!$NE$2:$NE$60=N$3)*(GMWQ!$NF$2:$NF$60=N$1),0),$B127-1966)</f>
        <v>127.45350000000001</v>
      </c>
      <c r="O127" s="13" cm="1">
        <f t="array" ref="O127">INDEX(GMWQ!$A$2:$NF$60,MATCH(1,(GMWQ!$NE$2:$NE$60=O$3)*(GMWQ!$NF$2:$NF$60=O$1),0),$B127-1966)</f>
        <v>10.73</v>
      </c>
      <c r="P127" s="13" cm="1">
        <f t="array" ref="P127">INDEX(GMWQ!$A$2:$NF$60,MATCH(1,(GMWQ!$NE$2:$NE$60=P$3)*(GMWQ!$NF$2:$NF$60=P$1),0),$B127-1966)</f>
        <v>-0.47116780000000003</v>
      </c>
      <c r="Q127" s="13" cm="1">
        <f t="array" ref="Q127">INDEX(GMWQ!$A$2:$NF$60,MATCH(1,(GMWQ!$NE$2:$NE$60=Q$3)*(GMWQ!$NF$2:$NF$60=Q$1),0),$B127-1966)</f>
        <v>112840</v>
      </c>
      <c r="R127" s="13" cm="1">
        <f t="array" ref="R127">INDEX(GMWQ!$A$2:$NF$60,MATCH(1,(GMWQ!$NE$2:$NE$60=R$3)*(GMWQ!$NF$2:$NF$60=R$1),0),$B127-1966)</f>
        <v>229974</v>
      </c>
      <c r="S127" s="13" cm="1">
        <f t="array" ref="S127">INDEX(GMWQ!$A$2:$NF$60,MATCH(1,(GMWQ!$NE$2:$NE$60=S$3)*(GMWQ!$NF$2:$NF$60=S$1),0),$B127-1966)</f>
        <v>2580357</v>
      </c>
      <c r="T127" s="13" cm="1">
        <f t="array" ref="T127">INDEX(GMWQ!$A$2:$NF$60,MATCH(1,(GMWQ!$NE$2:$NE$60=T$3)*(GMWQ!$NF$2:$NF$60=T$1),0),$B127-1966)</f>
        <v>36826</v>
      </c>
      <c r="U127" s="13" cm="1">
        <f t="array" ref="U127">INDEX(GMWQ!$A$2:$NF$60,MATCH(1,(GMWQ!$NE$2:$NE$60=U$3)*(GMWQ!$NF$2:$NF$60=U$1),0),$B127-1966)</f>
        <v>5.6489940000000001</v>
      </c>
      <c r="V127" s="13" cm="1">
        <f t="array" ref="V127">INDEX(GMWQ!$A$2:$NF$60,MATCH(1,(GMWQ!$NE$2:$NE$60=V$3)*(GMWQ!$NF$2:$NF$60=V$1),0),$B127-1966)</f>
        <v>103.55</v>
      </c>
      <c r="W127" s="13" cm="1">
        <f t="array" ref="W127">INDEX(GMWQ!$A$2:$NF$60,MATCH(1,(GMWQ!$NE$2:$NE$60=W$3)*(GMWQ!$NF$2:$NF$60=W$1),0),$B127-1966)</f>
        <v>2.75</v>
      </c>
      <c r="X127" s="21"/>
    </row>
    <row r="128" spans="1:24" x14ac:dyDescent="0.35">
      <c r="B128" s="7">
        <f t="shared" si="3"/>
        <v>2094</v>
      </c>
      <c r="C128" s="14" cm="1">
        <f t="array" ref="C128">INDEX(GMWQ!$A$2:$NF$60,MATCH(1,(GMWQ!$NE$2:$NE$60=C$3)*(GMWQ!$NF$2:$NF$60=C$1),0),$B128-1966)</f>
        <v>11418</v>
      </c>
      <c r="D128" s="7" cm="1">
        <f t="array" ref="D128">INDEX(GMWQ!$A$2:$NF$60,MATCH(1,(GMWQ!$NE$2:$NE$60=D$3)*(GMWQ!$NF$2:$NF$60=D$1),0),$B128-1966)</f>
        <v>9684</v>
      </c>
      <c r="E128" s="7" cm="1">
        <f t="array" ref="E128">INDEX(GMWQ!$A$2:$NF$60,MATCH(1,(GMWQ!$NE$2:$NE$60=E$3)*(GMWQ!$NF$2:$NF$60=E$1),0),$B128-1966)</f>
        <v>201618</v>
      </c>
      <c r="F128" s="13" cm="1">
        <f t="array" ref="F128">INDEX(GMWQ!$A$2:$NF$60,MATCH(1,(GMWQ!$NE$2:$NE$60=F$3)*(GMWQ!$NF$2:$NF$60=F$1),0),$B128-1966)</f>
        <v>4.9000000000000004</v>
      </c>
      <c r="G128" s="14" cm="1">
        <f t="array" ref="G128">INDEX(GMWQ!$A$2:$NF$60,MATCH(1,(GMWQ!$NE$2:$NE$60=G$3)*(GMWQ!$NF$2:$NF$60=G$1),0),$B128-1966)</f>
        <v>939241</v>
      </c>
      <c r="H128" s="14" cm="1">
        <f t="array" ref="H128">INDEX(GMWQ!$A$2:$NF$60,MATCH(1,(GMWQ!$NE$2:$NE$60=H$3)*(GMWQ!$NF$2:$NF$60=H$1),0),$B128-1966)</f>
        <v>12837</v>
      </c>
      <c r="I128" s="14" cm="1">
        <f t="array" ref="I128">INDEX(GMWQ!$A$2:$NF$60,MATCH(1,(GMWQ!$NE$2:$NE$60=I$3)*(GMWQ!$NF$2:$NF$60=I$1),0),$B128-1966)</f>
        <v>702297</v>
      </c>
      <c r="J128" s="13" cm="1">
        <f t="array" ref="J128">INDEX(GMWQ!$A$2:$NF$60,MATCH(1,(GMWQ!$NE$2:$NE$60=J$3)*(GMWQ!$NF$2:$NF$60=J$1),0),$B128-1966)</f>
        <v>5.01</v>
      </c>
      <c r="K128" s="13" cm="1">
        <f t="array" ref="K128">INDEX(GMWQ!$A$2:$NF$60,MATCH(1,(GMWQ!$NE$2:$NE$60=K$3)*(GMWQ!$NF$2:$NF$60=K$1),0),$B128-1966)</f>
        <v>4.8468970000000002E-3</v>
      </c>
      <c r="L128" s="13" cm="1">
        <f t="array" ref="L128">INDEX(GMWQ!$A$2:$NF$60,MATCH(1,(GMWQ!$NE$2:$NE$60=L$3)*(GMWQ!$NF$2:$NF$60=L$1),0),$B128-1966)</f>
        <v>1053171</v>
      </c>
      <c r="M128" s="13" cm="1">
        <f t="array" ref="M128">INDEX(GMWQ!$A$2:$NF$60,MATCH(1,(GMWQ!$NE$2:$NE$60=M$3)*(GMWQ!$NF$2:$NF$60=M$1),0),$B128-1966)</f>
        <v>84.13306</v>
      </c>
      <c r="N128" s="13" cm="1">
        <f t="array" ref="N128">INDEX(GMWQ!$A$2:$NF$60,MATCH(1,(GMWQ!$NE$2:$NE$60=N$3)*(GMWQ!$NF$2:$NF$60=N$1),0),$B128-1966)</f>
        <v>130.5899</v>
      </c>
      <c r="O128" s="13" cm="1">
        <f t="array" ref="O128">INDEX(GMWQ!$A$2:$NF$60,MATCH(1,(GMWQ!$NE$2:$NE$60=O$3)*(GMWQ!$NF$2:$NF$60=O$1),0),$B128-1966)</f>
        <v>11.05</v>
      </c>
      <c r="P128" s="13" cm="1">
        <f t="array" ref="P128">INDEX(GMWQ!$A$2:$NF$60,MATCH(1,(GMWQ!$NE$2:$NE$60=P$3)*(GMWQ!$NF$2:$NF$60=P$1),0),$B128-1966)</f>
        <v>0.27644659999999999</v>
      </c>
      <c r="Q128" s="13" cm="1">
        <f t="array" ref="Q128">INDEX(GMWQ!$A$2:$NF$60,MATCH(1,(GMWQ!$NE$2:$NE$60=Q$3)*(GMWQ!$NF$2:$NF$60=Q$1),0),$B128-1966)</f>
        <v>121267</v>
      </c>
      <c r="R128" s="13" cm="1">
        <f t="array" ref="R128">INDEX(GMWQ!$A$2:$NF$60,MATCH(1,(GMWQ!$NE$2:$NE$60=R$3)*(GMWQ!$NF$2:$NF$60=R$1),0),$B128-1966)</f>
        <v>236944</v>
      </c>
      <c r="S128" s="13" cm="1">
        <f t="array" ref="S128">INDEX(GMWQ!$A$2:$NF$60,MATCH(1,(GMWQ!$NE$2:$NE$60=S$3)*(GMWQ!$NF$2:$NF$60=S$1),0),$B128-1966)</f>
        <v>2668436</v>
      </c>
      <c r="T128" s="13" cm="1">
        <f t="array" ref="T128">INDEX(GMWQ!$A$2:$NF$60,MATCH(1,(GMWQ!$NE$2:$NE$60=T$3)*(GMWQ!$NF$2:$NF$60=T$1),0),$B128-1966)</f>
        <v>36881.440000000002</v>
      </c>
      <c r="U128" s="13" cm="1">
        <f t="array" ref="U128">INDEX(GMWQ!$A$2:$NF$60,MATCH(1,(GMWQ!$NE$2:$NE$60=U$3)*(GMWQ!$NF$2:$NF$60=U$1),0),$B128-1966)</f>
        <v>5.4635179999999997</v>
      </c>
      <c r="V128" s="13" cm="1">
        <f t="array" ref="V128">INDEX(GMWQ!$A$2:$NF$60,MATCH(1,(GMWQ!$NE$2:$NE$60=V$3)*(GMWQ!$NF$2:$NF$60=V$1),0),$B128-1966)</f>
        <v>103.9</v>
      </c>
      <c r="W128" s="13" cm="1">
        <f t="array" ref="W128">INDEX(GMWQ!$A$2:$NF$60,MATCH(1,(GMWQ!$NE$2:$NE$60=W$3)*(GMWQ!$NF$2:$NF$60=W$1),0),$B128-1966)</f>
        <v>2.7</v>
      </c>
      <c r="X128" s="21"/>
    </row>
    <row r="129" spans="1:24" x14ac:dyDescent="0.35">
      <c r="B129" s="7">
        <f t="shared" si="3"/>
        <v>2095</v>
      </c>
      <c r="C129" s="14" cm="1">
        <f t="array" ref="C129">INDEX(GMWQ!$A$2:$NF$60,MATCH(1,(GMWQ!$NE$2:$NE$60=C$3)*(GMWQ!$NF$2:$NF$60=C$1),0),$B129-1966)</f>
        <v>11433</v>
      </c>
      <c r="D129" s="7" cm="1">
        <f t="array" ref="D129">INDEX(GMWQ!$A$2:$NF$60,MATCH(1,(GMWQ!$NE$2:$NE$60=D$3)*(GMWQ!$NF$2:$NF$60=D$1),0),$B129-1966)</f>
        <v>9380</v>
      </c>
      <c r="E129" s="7" cm="1">
        <f t="array" ref="E129">INDEX(GMWQ!$A$2:$NF$60,MATCH(1,(GMWQ!$NE$2:$NE$60=E$3)*(GMWQ!$NF$2:$NF$60=E$1),0),$B129-1966)</f>
        <v>204034</v>
      </c>
      <c r="F129" s="13" cm="1">
        <f t="array" ref="F129">INDEX(GMWQ!$A$2:$NF$60,MATCH(1,(GMWQ!$NE$2:$NE$60=F$3)*(GMWQ!$NF$2:$NF$60=F$1),0),$B129-1966)</f>
        <v>5</v>
      </c>
      <c r="G129" s="14" cm="1">
        <f t="array" ref="G129">INDEX(GMWQ!$A$2:$NF$60,MATCH(1,(GMWQ!$NE$2:$NE$60=G$3)*(GMWQ!$NF$2:$NF$60=G$1),0),$B129-1966)</f>
        <v>971319</v>
      </c>
      <c r="H129" s="14" cm="1">
        <f t="array" ref="H129">INDEX(GMWQ!$A$2:$NF$60,MATCH(1,(GMWQ!$NE$2:$NE$60=H$3)*(GMWQ!$NF$2:$NF$60=H$1),0),$B129-1966)</f>
        <v>12786</v>
      </c>
      <c r="I129" s="14" cm="1">
        <f t="array" ref="I129">INDEX(GMWQ!$A$2:$NF$60,MATCH(1,(GMWQ!$NE$2:$NE$60=I$3)*(GMWQ!$NF$2:$NF$60=I$1),0),$B129-1966)</f>
        <v>727495</v>
      </c>
      <c r="J129" s="13" cm="1">
        <f t="array" ref="J129">INDEX(GMWQ!$A$2:$NF$60,MATCH(1,(GMWQ!$NE$2:$NE$60=J$3)*(GMWQ!$NF$2:$NF$60=J$1),0),$B129-1966)</f>
        <v>4.8499999999999996</v>
      </c>
      <c r="K129" s="13" cm="1">
        <f t="array" ref="K129">INDEX(GMWQ!$A$2:$NF$60,MATCH(1,(GMWQ!$NE$2:$NE$60=K$3)*(GMWQ!$NF$2:$NF$60=K$1),0),$B129-1966)</f>
        <v>3.8445269999999999E-3</v>
      </c>
      <c r="L129" s="13" cm="1">
        <f t="array" ref="L129">INDEX(GMWQ!$A$2:$NF$60,MATCH(1,(GMWQ!$NE$2:$NE$60=L$3)*(GMWQ!$NF$2:$NF$60=L$1),0),$B129-1966)</f>
        <v>1092110</v>
      </c>
      <c r="M129" s="13" cm="1">
        <f t="array" ref="M129">INDEX(GMWQ!$A$2:$NF$60,MATCH(1,(GMWQ!$NE$2:$NE$60=M$3)*(GMWQ!$NF$2:$NF$60=M$1),0),$B129-1966)</f>
        <v>86.002939999999995</v>
      </c>
      <c r="N129" s="13" cm="1">
        <f t="array" ref="N129">INDEX(GMWQ!$A$2:$NF$60,MATCH(1,(GMWQ!$NE$2:$NE$60=N$3)*(GMWQ!$NF$2:$NF$60=N$1),0),$B129-1966)</f>
        <v>133.81469999999999</v>
      </c>
      <c r="O129" s="13" cm="1">
        <f t="array" ref="O129">INDEX(GMWQ!$A$2:$NF$60,MATCH(1,(GMWQ!$NE$2:$NE$60=O$3)*(GMWQ!$NF$2:$NF$60=O$1),0),$B129-1966)</f>
        <v>11.699</v>
      </c>
      <c r="P129" s="13" cm="1">
        <f t="array" ref="P129">INDEX(GMWQ!$A$2:$NF$60,MATCH(1,(GMWQ!$NE$2:$NE$60=P$3)*(GMWQ!$NF$2:$NF$60=P$1),0),$B129-1966)</f>
        <v>0.88579479999999999</v>
      </c>
      <c r="Q129" s="13" cm="1">
        <f t="array" ref="Q129">INDEX(GMWQ!$A$2:$NF$60,MATCH(1,(GMWQ!$NE$2:$NE$60=Q$3)*(GMWQ!$NF$2:$NF$60=Q$1),0),$B129-1966)</f>
        <v>122785.2</v>
      </c>
      <c r="R129" s="13" cm="1">
        <f t="array" ref="R129">INDEX(GMWQ!$A$2:$NF$60,MATCH(1,(GMWQ!$NE$2:$NE$60=R$3)*(GMWQ!$NF$2:$NF$60=R$1),0),$B129-1966)</f>
        <v>243824</v>
      </c>
      <c r="S129" s="13" cm="1">
        <f t="array" ref="S129">INDEX(GMWQ!$A$2:$NF$60,MATCH(1,(GMWQ!$NE$2:$NE$60=S$3)*(GMWQ!$NF$2:$NF$60=S$1),0),$B129-1966)</f>
        <v>2756516</v>
      </c>
      <c r="T129" s="13" cm="1">
        <f t="array" ref="T129">INDEX(GMWQ!$A$2:$NF$60,MATCH(1,(GMWQ!$NE$2:$NE$60=T$3)*(GMWQ!$NF$2:$NF$60=T$1),0),$B129-1966)</f>
        <v>36946.639999999999</v>
      </c>
      <c r="U129" s="13" cm="1">
        <f t="array" ref="U129">INDEX(GMWQ!$A$2:$NF$60,MATCH(1,(GMWQ!$NE$2:$NE$60=U$3)*(GMWQ!$NF$2:$NF$60=U$1),0),$B129-1966)</f>
        <v>5.3735249999999999</v>
      </c>
      <c r="V129" s="13" cm="1">
        <f t="array" ref="V129">INDEX(GMWQ!$A$2:$NF$60,MATCH(1,(GMWQ!$NE$2:$NE$60=V$3)*(GMWQ!$NF$2:$NF$60=V$1),0),$B129-1966)</f>
        <v>98.85</v>
      </c>
      <c r="W129" s="13" cm="1">
        <f t="array" ref="W129">INDEX(GMWQ!$A$2:$NF$60,MATCH(1,(GMWQ!$NE$2:$NE$60=W$3)*(GMWQ!$NF$2:$NF$60=W$1),0),$B129-1966)</f>
        <v>2.7</v>
      </c>
      <c r="X129" s="21"/>
    </row>
    <row r="130" spans="1:24" x14ac:dyDescent="0.35">
      <c r="B130" s="7">
        <f t="shared" si="3"/>
        <v>2096</v>
      </c>
      <c r="C130" s="14" cm="1">
        <f t="array" ref="C130">INDEX(GMWQ!$A$2:$NF$60,MATCH(1,(GMWQ!$NE$2:$NE$60=C$3)*(GMWQ!$NF$2:$NF$60=C$1),0),$B130-1966)</f>
        <v>11448</v>
      </c>
      <c r="D130" s="7" cm="1">
        <f t="array" ref="D130">INDEX(GMWQ!$A$2:$NF$60,MATCH(1,(GMWQ!$NE$2:$NE$60=D$3)*(GMWQ!$NF$2:$NF$60=D$1),0),$B130-1966)</f>
        <v>9776</v>
      </c>
      <c r="E130" s="7" cm="1">
        <f t="array" ref="E130">INDEX(GMWQ!$A$2:$NF$60,MATCH(1,(GMWQ!$NE$2:$NE$60=E$3)*(GMWQ!$NF$2:$NF$60=E$1),0),$B130-1966)</f>
        <v>207685</v>
      </c>
      <c r="F130" s="13" cm="1">
        <f t="array" ref="F130">INDEX(GMWQ!$A$2:$NF$60,MATCH(1,(GMWQ!$NE$2:$NE$60=F$3)*(GMWQ!$NF$2:$NF$60=F$1),0),$B130-1966)</f>
        <v>4.9000000000000004</v>
      </c>
      <c r="G130" s="14" cm="1">
        <f t="array" ref="G130">INDEX(GMWQ!$A$2:$NF$60,MATCH(1,(GMWQ!$NE$2:$NE$60=G$3)*(GMWQ!$NF$2:$NF$60=G$1),0),$B130-1966)</f>
        <v>1003798</v>
      </c>
      <c r="H130" s="14" cm="1">
        <f t="array" ref="H130">INDEX(GMWQ!$A$2:$NF$60,MATCH(1,(GMWQ!$NE$2:$NE$60=H$3)*(GMWQ!$NF$2:$NF$60=H$1),0),$B130-1966)</f>
        <v>13144</v>
      </c>
      <c r="I130" s="14" cm="1">
        <f t="array" ref="I130">INDEX(GMWQ!$A$2:$NF$60,MATCH(1,(GMWQ!$NE$2:$NE$60=I$3)*(GMWQ!$NF$2:$NF$60=I$1),0),$B130-1966)</f>
        <v>755573</v>
      </c>
      <c r="J130" s="13" cm="1">
        <f t="array" ref="J130">INDEX(GMWQ!$A$2:$NF$60,MATCH(1,(GMWQ!$NE$2:$NE$60=J$3)*(GMWQ!$NF$2:$NF$60=J$1),0),$B130-1966)</f>
        <v>4.806667</v>
      </c>
      <c r="K130" s="13" cm="1">
        <f t="array" ref="K130">INDEX(GMWQ!$A$2:$NF$60,MATCH(1,(GMWQ!$NE$2:$NE$60=K$3)*(GMWQ!$NF$2:$NF$60=K$1),0),$B130-1966)</f>
        <v>2.474244E-3</v>
      </c>
      <c r="L130" s="13" cm="1">
        <f t="array" ref="L130">INDEX(GMWQ!$A$2:$NF$60,MATCH(1,(GMWQ!$NE$2:$NE$60=L$3)*(GMWQ!$NF$2:$NF$60=L$1),0),$B130-1966)</f>
        <v>1130983</v>
      </c>
      <c r="M130" s="13" cm="1">
        <f t="array" ref="M130">INDEX(GMWQ!$A$2:$NF$60,MATCH(1,(GMWQ!$NE$2:$NE$60=M$3)*(GMWQ!$NF$2:$NF$60=M$1),0),$B130-1966)</f>
        <v>88.237269999999995</v>
      </c>
      <c r="N130" s="13" cm="1">
        <f t="array" ref="N130">INDEX(GMWQ!$A$2:$NF$60,MATCH(1,(GMWQ!$NE$2:$NE$60=N$3)*(GMWQ!$NF$2:$NF$60=N$1),0),$B130-1966)</f>
        <v>136.14160000000001</v>
      </c>
      <c r="O130" s="13" cm="1">
        <f t="array" ref="O130">INDEX(GMWQ!$A$2:$NF$60,MATCH(1,(GMWQ!$NE$2:$NE$60=O$3)*(GMWQ!$NF$2:$NF$60=O$1),0),$B130-1966)</f>
        <v>11.57</v>
      </c>
      <c r="P130" s="13" cm="1">
        <f t="array" ref="P130">INDEX(GMWQ!$A$2:$NF$60,MATCH(1,(GMWQ!$NE$2:$NE$60=P$3)*(GMWQ!$NF$2:$NF$60=P$1),0),$B130-1966)</f>
        <v>1.6848970000000001</v>
      </c>
      <c r="Q130" s="13" cm="1">
        <f t="array" ref="Q130">INDEX(GMWQ!$A$2:$NF$60,MATCH(1,(GMWQ!$NE$2:$NE$60=Q$3)*(GMWQ!$NF$2:$NF$60=Q$1),0),$B130-1966)</f>
        <v>122848</v>
      </c>
      <c r="R130" s="13" cm="1">
        <f t="array" ref="R130">INDEX(GMWQ!$A$2:$NF$60,MATCH(1,(GMWQ!$NE$2:$NE$60=R$3)*(GMWQ!$NF$2:$NF$60=R$1),0),$B130-1966)</f>
        <v>248225</v>
      </c>
      <c r="S130" s="13" cm="1">
        <f t="array" ref="S130">INDEX(GMWQ!$A$2:$NF$60,MATCH(1,(GMWQ!$NE$2:$NE$60=S$3)*(GMWQ!$NF$2:$NF$60=S$1),0),$B130-1966)</f>
        <v>2844595</v>
      </c>
      <c r="T130" s="13" cm="1">
        <f t="array" ref="T130">INDEX(GMWQ!$A$2:$NF$60,MATCH(1,(GMWQ!$NE$2:$NE$60=T$3)*(GMWQ!$NF$2:$NF$60=T$1),0),$B130-1966)</f>
        <v>37011.85</v>
      </c>
      <c r="U130" s="13" cm="1">
        <f t="array" ref="U130">INDEX(GMWQ!$A$2:$NF$60,MATCH(1,(GMWQ!$NE$2:$NE$60=U$3)*(GMWQ!$NF$2:$NF$60=U$1),0),$B130-1966)</f>
        <v>5.7154210000000001</v>
      </c>
      <c r="V130" s="13" cm="1">
        <f t="array" ref="V130">INDEX(GMWQ!$A$2:$NF$60,MATCH(1,(GMWQ!$NE$2:$NE$60=V$3)*(GMWQ!$NF$2:$NF$60=V$1),0),$B130-1966)</f>
        <v>93.8</v>
      </c>
      <c r="W130" s="13" cm="1">
        <f t="array" ref="W130">INDEX(GMWQ!$A$2:$NF$60,MATCH(1,(GMWQ!$NE$2:$NE$60=W$3)*(GMWQ!$NF$2:$NF$60=W$1),0),$B130-1966)</f>
        <v>2.7</v>
      </c>
      <c r="X130" s="21"/>
    </row>
    <row r="131" spans="1:24" x14ac:dyDescent="0.35">
      <c r="A131" s="7">
        <v>2004</v>
      </c>
      <c r="B131" s="7">
        <f t="shared" si="3"/>
        <v>2097</v>
      </c>
      <c r="C131" s="14" cm="1">
        <f t="array" ref="C131">INDEX(GMWQ!$A$2:$NF$60,MATCH(1,(GMWQ!$NE$2:$NE$60=C$3)*(GMWQ!$NF$2:$NF$60=C$1),0),$B131-1966)</f>
        <v>11488.5</v>
      </c>
      <c r="D131" s="7" cm="1">
        <f t="array" ref="D131">INDEX(GMWQ!$A$2:$NF$60,MATCH(1,(GMWQ!$NE$2:$NE$60=D$3)*(GMWQ!$NF$2:$NF$60=D$1),0),$B131-1966)</f>
        <v>10893</v>
      </c>
      <c r="E131" s="7" cm="1">
        <f t="array" ref="E131">INDEX(GMWQ!$A$2:$NF$60,MATCH(1,(GMWQ!$NE$2:$NE$60=E$3)*(GMWQ!$NF$2:$NF$60=E$1),0),$B131-1966)</f>
        <v>208995</v>
      </c>
      <c r="F131" s="13" cm="1">
        <f t="array" ref="F131">INDEX(GMWQ!$A$2:$NF$60,MATCH(1,(GMWQ!$NE$2:$NE$60=F$3)*(GMWQ!$NF$2:$NF$60=F$1),0),$B131-1966)</f>
        <v>4.8</v>
      </c>
      <c r="G131" s="14" cm="1">
        <f t="array" ref="G131">INDEX(GMWQ!$A$2:$NF$60,MATCH(1,(GMWQ!$NE$2:$NE$60=G$3)*(GMWQ!$NF$2:$NF$60=G$1),0),$B131-1966)</f>
        <v>1032893</v>
      </c>
      <c r="H131" s="14" cm="1">
        <f t="array" ref="H131">INDEX(GMWQ!$A$2:$NF$60,MATCH(1,(GMWQ!$NE$2:$NE$60=H$3)*(GMWQ!$NF$2:$NF$60=H$1),0),$B131-1966)</f>
        <v>14142</v>
      </c>
      <c r="I131" s="14" cm="1">
        <f t="array" ref="I131">INDEX(GMWQ!$A$2:$NF$60,MATCH(1,(GMWQ!$NE$2:$NE$60=I$3)*(GMWQ!$NF$2:$NF$60=I$1),0),$B131-1966)</f>
        <v>783271</v>
      </c>
      <c r="J131" s="13" cm="1">
        <f t="array" ref="J131">INDEX(GMWQ!$A$2:$NF$60,MATCH(1,(GMWQ!$NE$2:$NE$60=J$3)*(GMWQ!$NF$2:$NF$60=J$1),0),$B131-1966)</f>
        <v>4.983333</v>
      </c>
      <c r="K131" s="13" cm="1">
        <f t="array" ref="K131">INDEX(GMWQ!$A$2:$NF$60,MATCH(1,(GMWQ!$NE$2:$NE$60=K$3)*(GMWQ!$NF$2:$NF$60=K$1),0),$B131-1966)</f>
        <v>7.9409930000000004E-4</v>
      </c>
      <c r="L131" s="13" cm="1">
        <f t="array" ref="L131">INDEX(GMWQ!$A$2:$NF$60,MATCH(1,(GMWQ!$NE$2:$NE$60=L$3)*(GMWQ!$NF$2:$NF$60=L$1),0),$B131-1966)</f>
        <v>1165174</v>
      </c>
      <c r="M131" s="13" cm="1">
        <f t="array" ref="M131">INDEX(GMWQ!$A$2:$NF$60,MATCH(1,(GMWQ!$NE$2:$NE$60=M$3)*(GMWQ!$NF$2:$NF$60=M$1),0),$B131-1966)</f>
        <v>90.245769999999993</v>
      </c>
      <c r="N131" s="13" cm="1">
        <f t="array" ref="N131">INDEX(GMWQ!$A$2:$NF$60,MATCH(1,(GMWQ!$NE$2:$NE$60=N$3)*(GMWQ!$NF$2:$NF$60=N$1),0),$B131-1966)</f>
        <v>139.37819999999999</v>
      </c>
      <c r="O131" s="13" cm="1">
        <f t="array" ref="O131">INDEX(GMWQ!$A$2:$NF$60,MATCH(1,(GMWQ!$NE$2:$NE$60=O$3)*(GMWQ!$NF$2:$NF$60=O$1),0),$B131-1966)</f>
        <v>13.138999999999999</v>
      </c>
      <c r="P131" s="13" cm="1">
        <f t="array" ref="P131">INDEX(GMWQ!$A$2:$NF$60,MATCH(1,(GMWQ!$NE$2:$NE$60=P$3)*(GMWQ!$NF$2:$NF$60=P$1),0),$B131-1966)</f>
        <v>2.5849530000000001</v>
      </c>
      <c r="Q131" s="13" cm="1">
        <f t="array" ref="Q131">INDEX(GMWQ!$A$2:$NF$60,MATCH(1,(GMWQ!$NE$2:$NE$60=Q$3)*(GMWQ!$NF$2:$NF$60=Q$1),0),$B131-1966)</f>
        <v>129634.1</v>
      </c>
      <c r="R131" s="13" cm="1">
        <f t="array" ref="R131">INDEX(GMWQ!$A$2:$NF$60,MATCH(1,(GMWQ!$NE$2:$NE$60=R$3)*(GMWQ!$NF$2:$NF$60=R$1),0),$B131-1966)</f>
        <v>249622</v>
      </c>
      <c r="S131" s="13" cm="1">
        <f t="array" ref="S131">INDEX(GMWQ!$A$2:$NF$60,MATCH(1,(GMWQ!$NE$2:$NE$60=S$3)*(GMWQ!$NF$2:$NF$60=S$1),0),$B131-1966)</f>
        <v>2948841</v>
      </c>
      <c r="T131" s="13" cm="1">
        <f t="array" ref="T131">INDEX(GMWQ!$A$2:$NF$60,MATCH(1,(GMWQ!$NE$2:$NE$60=T$3)*(GMWQ!$NF$2:$NF$60=T$1),0),$B131-1966)</f>
        <v>37077.050000000003</v>
      </c>
      <c r="U131" s="13" cm="1">
        <f t="array" ref="U131">INDEX(GMWQ!$A$2:$NF$60,MATCH(1,(GMWQ!$NE$2:$NE$60=U$3)*(GMWQ!$NF$2:$NF$60=U$1),0),$B131-1966)</f>
        <v>5.9364790000000003</v>
      </c>
      <c r="V131" s="13" cm="1">
        <f t="array" ref="V131">INDEX(GMWQ!$A$2:$NF$60,MATCH(1,(GMWQ!$NE$2:$NE$60=V$3)*(GMWQ!$NF$2:$NF$60=V$1),0),$B131-1966)</f>
        <v>93.75</v>
      </c>
      <c r="W131" s="13" cm="1">
        <f t="array" ref="W131">INDEX(GMWQ!$A$2:$NF$60,MATCH(1,(GMWQ!$NE$2:$NE$60=W$3)*(GMWQ!$NF$2:$NF$60=W$1),0),$B131-1966)</f>
        <v>2.65</v>
      </c>
      <c r="X131" s="21"/>
    </row>
    <row r="132" spans="1:24" x14ac:dyDescent="0.35">
      <c r="B132" s="7">
        <f t="shared" si="3"/>
        <v>2098</v>
      </c>
      <c r="C132" s="14" cm="1">
        <f t="array" ref="C132">INDEX(GMWQ!$A$2:$NF$60,MATCH(1,(GMWQ!$NE$2:$NE$60=C$3)*(GMWQ!$NF$2:$NF$60=C$1),0),$B132-1966)</f>
        <v>11529</v>
      </c>
      <c r="D132" s="7" cm="1">
        <f t="array" ref="D132">INDEX(GMWQ!$A$2:$NF$60,MATCH(1,(GMWQ!$NE$2:$NE$60=D$3)*(GMWQ!$NF$2:$NF$60=D$1),0),$B132-1966)</f>
        <v>11972</v>
      </c>
      <c r="E132" s="7" cm="1">
        <f t="array" ref="E132">INDEX(GMWQ!$A$2:$NF$60,MATCH(1,(GMWQ!$NE$2:$NE$60=E$3)*(GMWQ!$NF$2:$NF$60=E$1),0),$B132-1966)</f>
        <v>212236</v>
      </c>
      <c r="F132" s="13" cm="1">
        <f t="array" ref="F132">INDEX(GMWQ!$A$2:$NF$60,MATCH(1,(GMWQ!$NE$2:$NE$60=F$3)*(GMWQ!$NF$2:$NF$60=F$1),0),$B132-1966)</f>
        <v>4.8</v>
      </c>
      <c r="G132" s="14" cm="1">
        <f t="array" ref="G132">INDEX(GMWQ!$A$2:$NF$60,MATCH(1,(GMWQ!$NE$2:$NE$60=G$3)*(GMWQ!$NF$2:$NF$60=G$1),0),$B132-1966)</f>
        <v>1065242</v>
      </c>
      <c r="H132" s="14" cm="1">
        <f t="array" ref="H132">INDEX(GMWQ!$A$2:$NF$60,MATCH(1,(GMWQ!$NE$2:$NE$60=H$3)*(GMWQ!$NF$2:$NF$60=H$1),0),$B132-1966)</f>
        <v>15019</v>
      </c>
      <c r="I132" s="14" cm="1">
        <f t="array" ref="I132">INDEX(GMWQ!$A$2:$NF$60,MATCH(1,(GMWQ!$NE$2:$NE$60=I$3)*(GMWQ!$NF$2:$NF$60=I$1),0),$B132-1966)</f>
        <v>808854</v>
      </c>
      <c r="J132" s="13" cm="1">
        <f t="array" ref="J132">INDEX(GMWQ!$A$2:$NF$60,MATCH(1,(GMWQ!$NE$2:$NE$60=J$3)*(GMWQ!$NF$2:$NF$60=J$1),0),$B132-1966)</f>
        <v>5.1033330000000001</v>
      </c>
      <c r="K132" s="13" cm="1">
        <f t="array" ref="K132">INDEX(GMWQ!$A$2:$NF$60,MATCH(1,(GMWQ!$NE$2:$NE$60=K$3)*(GMWQ!$NF$2:$NF$60=K$1),0),$B132-1966)</f>
        <v>6.3834869999999998E-4</v>
      </c>
      <c r="L132" s="13" cm="1">
        <f t="array" ref="L132">INDEX(GMWQ!$A$2:$NF$60,MATCH(1,(GMWQ!$NE$2:$NE$60=L$3)*(GMWQ!$NF$2:$NF$60=L$1),0),$B132-1966)</f>
        <v>1200183</v>
      </c>
      <c r="M132" s="13" cm="1">
        <f t="array" ref="M132">INDEX(GMWQ!$A$2:$NF$60,MATCH(1,(GMWQ!$NE$2:$NE$60=M$3)*(GMWQ!$NF$2:$NF$60=M$1),0),$B132-1966)</f>
        <v>90.996859999999998</v>
      </c>
      <c r="N132" s="13" cm="1">
        <f t="array" ref="N132">INDEX(GMWQ!$A$2:$NF$60,MATCH(1,(GMWQ!$NE$2:$NE$60=N$3)*(GMWQ!$NF$2:$NF$60=N$1),0),$B132-1966)</f>
        <v>141.37360000000001</v>
      </c>
      <c r="O132" s="13" cm="1">
        <f t="array" ref="O132">INDEX(GMWQ!$A$2:$NF$60,MATCH(1,(GMWQ!$NE$2:$NE$60=O$3)*(GMWQ!$NF$2:$NF$60=O$1),0),$B132-1966)</f>
        <v>13.944000000000001</v>
      </c>
      <c r="P132" s="13" cm="1">
        <f t="array" ref="P132">INDEX(GMWQ!$A$2:$NF$60,MATCH(1,(GMWQ!$NE$2:$NE$60=P$3)*(GMWQ!$NF$2:$NF$60=P$1),0),$B132-1966)</f>
        <v>2.9491969999999998</v>
      </c>
      <c r="Q132" s="13" cm="1">
        <f t="array" ref="Q132">INDEX(GMWQ!$A$2:$NF$60,MATCH(1,(GMWQ!$NE$2:$NE$60=Q$3)*(GMWQ!$NF$2:$NF$60=Q$1),0),$B132-1966)</f>
        <v>130972.4</v>
      </c>
      <c r="R132" s="13" cm="1">
        <f t="array" ref="R132">INDEX(GMWQ!$A$2:$NF$60,MATCH(1,(GMWQ!$NE$2:$NE$60=R$3)*(GMWQ!$NF$2:$NF$60=R$1),0),$B132-1966)</f>
        <v>256388</v>
      </c>
      <c r="S132" s="13" cm="1">
        <f t="array" ref="S132">INDEX(GMWQ!$A$2:$NF$60,MATCH(1,(GMWQ!$NE$2:$NE$60=S$3)*(GMWQ!$NF$2:$NF$60=S$1),0),$B132-1966)</f>
        <v>3053088</v>
      </c>
      <c r="T132" s="13" cm="1">
        <f t="array" ref="T132">INDEX(GMWQ!$A$2:$NF$60,MATCH(1,(GMWQ!$NE$2:$NE$60=T$3)*(GMWQ!$NF$2:$NF$60=T$1),0),$B132-1966)</f>
        <v>37142.26</v>
      </c>
      <c r="U132" s="13" cm="1">
        <f t="array" ref="U132">INDEX(GMWQ!$A$2:$NF$60,MATCH(1,(GMWQ!$NE$2:$NE$60=U$3)*(GMWQ!$NF$2:$NF$60=U$1),0),$B132-1966)</f>
        <v>6.3198939999999997</v>
      </c>
      <c r="V132" s="13" cm="1">
        <f t="array" ref="V132">INDEX(GMWQ!$A$2:$NF$60,MATCH(1,(GMWQ!$NE$2:$NE$60=V$3)*(GMWQ!$NF$2:$NF$60=V$1),0),$B132-1966)</f>
        <v>93.7</v>
      </c>
      <c r="W132" s="13" cm="1">
        <f t="array" ref="W132">INDEX(GMWQ!$A$2:$NF$60,MATCH(1,(GMWQ!$NE$2:$NE$60=W$3)*(GMWQ!$NF$2:$NF$60=W$1),0),$B132-1966)</f>
        <v>2.6</v>
      </c>
      <c r="X132" s="21"/>
    </row>
    <row r="133" spans="1:24" x14ac:dyDescent="0.35">
      <c r="B133" s="7">
        <f t="shared" si="3"/>
        <v>2099</v>
      </c>
      <c r="C133" s="14" cm="1">
        <f t="array" ref="C133">INDEX(GMWQ!$A$2:$NF$60,MATCH(1,(GMWQ!$NE$2:$NE$60=C$3)*(GMWQ!$NF$2:$NF$60=C$1),0),$B133-1966)</f>
        <v>11520</v>
      </c>
      <c r="D133" s="7" cm="1">
        <f t="array" ref="D133">INDEX(GMWQ!$A$2:$NF$60,MATCH(1,(GMWQ!$NE$2:$NE$60=D$3)*(GMWQ!$NF$2:$NF$60=D$1),0),$B133-1966)</f>
        <v>13528</v>
      </c>
      <c r="E133" s="7" cm="1">
        <f t="array" ref="E133">INDEX(GMWQ!$A$2:$NF$60,MATCH(1,(GMWQ!$NE$2:$NE$60=E$3)*(GMWQ!$NF$2:$NF$60=E$1),0),$B133-1966)</f>
        <v>214798</v>
      </c>
      <c r="F133" s="13" cm="1">
        <f t="array" ref="F133">INDEX(GMWQ!$A$2:$NF$60,MATCH(1,(GMWQ!$NE$2:$NE$60=F$3)*(GMWQ!$NF$2:$NF$60=F$1),0),$B133-1966)</f>
        <v>4.7</v>
      </c>
      <c r="G133" s="14" cm="1">
        <f t="array" ref="G133">INDEX(GMWQ!$A$2:$NF$60,MATCH(1,(GMWQ!$NE$2:$NE$60=G$3)*(GMWQ!$NF$2:$NF$60=G$1),0),$B133-1966)</f>
        <v>1099554</v>
      </c>
      <c r="H133" s="14" cm="1">
        <f t="array" ref="H133">INDEX(GMWQ!$A$2:$NF$60,MATCH(1,(GMWQ!$NE$2:$NE$60=H$3)*(GMWQ!$NF$2:$NF$60=H$1),0),$B133-1966)</f>
        <v>16209</v>
      </c>
      <c r="I133" s="14" cm="1">
        <f t="array" ref="I133">INDEX(GMWQ!$A$2:$NF$60,MATCH(1,(GMWQ!$NE$2:$NE$60=I$3)*(GMWQ!$NF$2:$NF$60=I$1),0),$B133-1966)</f>
        <v>833125</v>
      </c>
      <c r="J133" s="13" cm="1">
        <f t="array" ref="J133">INDEX(GMWQ!$A$2:$NF$60,MATCH(1,(GMWQ!$NE$2:$NE$60=J$3)*(GMWQ!$NF$2:$NF$60=J$1),0),$B133-1966)</f>
        <v>5.4633330000000004</v>
      </c>
      <c r="K133" s="13" cm="1">
        <f t="array" ref="K133">INDEX(GMWQ!$A$2:$NF$60,MATCH(1,(GMWQ!$NE$2:$NE$60=K$3)*(GMWQ!$NF$2:$NF$60=K$1),0),$B133-1966)</f>
        <v>4.9452679999999996E-4</v>
      </c>
      <c r="L133" s="13" cm="1">
        <f t="array" ref="L133">INDEX(GMWQ!$A$2:$NF$60,MATCH(1,(GMWQ!$NE$2:$NE$60=L$3)*(GMWQ!$NF$2:$NF$60=L$1),0),$B133-1966)</f>
        <v>1235118</v>
      </c>
      <c r="M133" s="13" cm="1">
        <f t="array" ref="M133">INDEX(GMWQ!$A$2:$NF$60,MATCH(1,(GMWQ!$NE$2:$NE$60=M$3)*(GMWQ!$NF$2:$NF$60=M$1),0),$B133-1966)</f>
        <v>93.120310000000003</v>
      </c>
      <c r="N133" s="13" cm="1">
        <f t="array" ref="N133">INDEX(GMWQ!$A$2:$NF$60,MATCH(1,(GMWQ!$NE$2:$NE$60=N$3)*(GMWQ!$NF$2:$NF$60=N$1),0),$B133-1966)</f>
        <v>143.7534</v>
      </c>
      <c r="O133" s="13" cm="1">
        <f t="array" ref="O133">INDEX(GMWQ!$A$2:$NF$60,MATCH(1,(GMWQ!$NE$2:$NE$60=O$3)*(GMWQ!$NF$2:$NF$60=O$1),0),$B133-1966)</f>
        <v>14.669</v>
      </c>
      <c r="P133" s="13" cm="1">
        <f t="array" ref="P133">INDEX(GMWQ!$A$2:$NF$60,MATCH(1,(GMWQ!$NE$2:$NE$60=P$3)*(GMWQ!$NF$2:$NF$60=P$1),0),$B133-1966)</f>
        <v>2.6200649999999999</v>
      </c>
      <c r="Q133" s="13" cm="1">
        <f t="array" ref="Q133">INDEX(GMWQ!$A$2:$NF$60,MATCH(1,(GMWQ!$NE$2:$NE$60=Q$3)*(GMWQ!$NF$2:$NF$60=Q$1),0),$B133-1966)</f>
        <v>132228.70000000001</v>
      </c>
      <c r="R133" s="13" cm="1">
        <f t="array" ref="R133">INDEX(GMWQ!$A$2:$NF$60,MATCH(1,(GMWQ!$NE$2:$NE$60=R$3)*(GMWQ!$NF$2:$NF$60=R$1),0),$B133-1966)</f>
        <v>266429</v>
      </c>
      <c r="S133" s="13" cm="1">
        <f t="array" ref="S133">INDEX(GMWQ!$A$2:$NF$60,MATCH(1,(GMWQ!$NE$2:$NE$60=S$3)*(GMWQ!$NF$2:$NF$60=S$1),0),$B133-1966)</f>
        <v>3157334</v>
      </c>
      <c r="T133" s="13" cm="1">
        <f t="array" ref="T133">INDEX(GMWQ!$A$2:$NF$60,MATCH(1,(GMWQ!$NE$2:$NE$60=T$3)*(GMWQ!$NF$2:$NF$60=T$1),0),$B133-1966)</f>
        <v>37236.980000000003</v>
      </c>
      <c r="U133" s="13" cm="1">
        <f t="array" ref="U133">INDEX(GMWQ!$A$2:$NF$60,MATCH(1,(GMWQ!$NE$2:$NE$60=U$3)*(GMWQ!$NF$2:$NF$60=U$1),0),$B133-1966)</f>
        <v>6.6423930000000002</v>
      </c>
      <c r="V133" s="13" cm="1">
        <f t="array" ref="V133">INDEX(GMWQ!$A$2:$NF$60,MATCH(1,(GMWQ!$NE$2:$NE$60=V$3)*(GMWQ!$NF$2:$NF$60=V$1),0),$B133-1966)</f>
        <v>99.25</v>
      </c>
      <c r="W133" s="13" cm="1">
        <f t="array" ref="W133">INDEX(GMWQ!$A$2:$NF$60,MATCH(1,(GMWQ!$NE$2:$NE$60=W$3)*(GMWQ!$NF$2:$NF$60=W$1),0),$B133-1966)</f>
        <v>3.1</v>
      </c>
      <c r="X133" s="21"/>
    </row>
    <row r="134" spans="1:24" x14ac:dyDescent="0.35">
      <c r="B134" s="7">
        <f t="shared" si="3"/>
        <v>2100</v>
      </c>
      <c r="C134" s="14" cm="1">
        <f t="array" ref="C134">INDEX(GMWQ!$A$2:$NF$60,MATCH(1,(GMWQ!$NE$2:$NE$60=C$3)*(GMWQ!$NF$2:$NF$60=C$1),0),$B134-1966)</f>
        <v>11511</v>
      </c>
      <c r="D134" s="7" cm="1">
        <f t="array" ref="D134">INDEX(GMWQ!$A$2:$NF$60,MATCH(1,(GMWQ!$NE$2:$NE$60=D$3)*(GMWQ!$NF$2:$NF$60=D$1),0),$B134-1966)</f>
        <v>13991</v>
      </c>
      <c r="E134" s="7" cm="1">
        <f t="array" ref="E134">INDEX(GMWQ!$A$2:$NF$60,MATCH(1,(GMWQ!$NE$2:$NE$60=E$3)*(GMWQ!$NF$2:$NF$60=E$1),0),$B134-1966)</f>
        <v>216771</v>
      </c>
      <c r="F134" s="13" cm="1">
        <f t="array" ref="F134">INDEX(GMWQ!$A$2:$NF$60,MATCH(1,(GMWQ!$NE$2:$NE$60=F$3)*(GMWQ!$NF$2:$NF$60=F$1),0),$B134-1966)</f>
        <v>4.7</v>
      </c>
      <c r="G134" s="14" cm="1">
        <f t="array" ref="G134">INDEX(GMWQ!$A$2:$NF$60,MATCH(1,(GMWQ!$NE$2:$NE$60=G$3)*(GMWQ!$NF$2:$NF$60=G$1),0),$B134-1966)</f>
        <v>1128681</v>
      </c>
      <c r="H134" s="14" cm="1">
        <f t="array" ref="H134">INDEX(GMWQ!$A$2:$NF$60,MATCH(1,(GMWQ!$NE$2:$NE$60=H$3)*(GMWQ!$NF$2:$NF$60=H$1),0),$B134-1966)</f>
        <v>17013</v>
      </c>
      <c r="I134" s="14" cm="1">
        <f t="array" ref="I134">INDEX(GMWQ!$A$2:$NF$60,MATCH(1,(GMWQ!$NE$2:$NE$60=I$3)*(GMWQ!$NF$2:$NF$60=I$1),0),$B134-1966)</f>
        <v>857085</v>
      </c>
      <c r="J134" s="13" cm="1">
        <f t="array" ref="J134">INDEX(GMWQ!$A$2:$NF$60,MATCH(1,(GMWQ!$NE$2:$NE$60=J$3)*(GMWQ!$NF$2:$NF$60=J$1),0),$B134-1966)</f>
        <v>5.5733329999999999</v>
      </c>
      <c r="K134" s="13" cm="1">
        <f t="array" ref="K134">INDEX(GMWQ!$A$2:$NF$60,MATCH(1,(GMWQ!$NE$2:$NE$60=K$3)*(GMWQ!$NF$2:$NF$60=K$1),0),$B134-1966)</f>
        <v>6.0015000000000003E-4</v>
      </c>
      <c r="L134" s="13" cm="1">
        <f t="array" ref="L134">INDEX(GMWQ!$A$2:$NF$60,MATCH(1,(GMWQ!$NE$2:$NE$60=L$3)*(GMWQ!$NF$2:$NF$60=L$1),0),$B134-1966)</f>
        <v>1265117</v>
      </c>
      <c r="M134" s="13" cm="1">
        <f t="array" ref="M134">INDEX(GMWQ!$A$2:$NF$60,MATCH(1,(GMWQ!$NE$2:$NE$60=M$3)*(GMWQ!$NF$2:$NF$60=M$1),0),$B134-1966)</f>
        <v>93.425870000000003</v>
      </c>
      <c r="N134" s="13" cm="1">
        <f t="array" ref="N134">INDEX(GMWQ!$A$2:$NF$60,MATCH(1,(GMWQ!$NE$2:$NE$60=N$3)*(GMWQ!$NF$2:$NF$60=N$1),0),$B134-1966)</f>
        <v>145.90479999999999</v>
      </c>
      <c r="O134" s="13" cm="1">
        <f t="array" ref="O134">INDEX(GMWQ!$A$2:$NF$60,MATCH(1,(GMWQ!$NE$2:$NE$60=O$3)*(GMWQ!$NF$2:$NF$60=O$1),0),$B134-1966)</f>
        <v>14.95</v>
      </c>
      <c r="P134" s="13" cm="1">
        <f t="array" ref="P134">INDEX(GMWQ!$A$2:$NF$60,MATCH(1,(GMWQ!$NE$2:$NE$60=P$3)*(GMWQ!$NF$2:$NF$60=P$1),0),$B134-1966)</f>
        <v>2.3125680000000002</v>
      </c>
      <c r="Q134" s="13" cm="1">
        <f t="array" ref="Q134">INDEX(GMWQ!$A$2:$NF$60,MATCH(1,(GMWQ!$NE$2:$NE$60=Q$3)*(GMWQ!$NF$2:$NF$60=Q$1),0),$B134-1966)</f>
        <v>136870.9</v>
      </c>
      <c r="R134" s="13" cm="1">
        <f t="array" ref="R134">INDEX(GMWQ!$A$2:$NF$60,MATCH(1,(GMWQ!$NE$2:$NE$60=R$3)*(GMWQ!$NF$2:$NF$60=R$1),0),$B134-1966)</f>
        <v>271596</v>
      </c>
      <c r="S134" s="13" cm="1">
        <f t="array" ref="S134">INDEX(GMWQ!$A$2:$NF$60,MATCH(1,(GMWQ!$NE$2:$NE$60=S$3)*(GMWQ!$NF$2:$NF$60=S$1),0),$B134-1966)</f>
        <v>3261580</v>
      </c>
      <c r="T134" s="13" cm="1">
        <f t="array" ref="T134">INDEX(GMWQ!$A$2:$NF$60,MATCH(1,(GMWQ!$NE$2:$NE$60=T$3)*(GMWQ!$NF$2:$NF$60=T$1),0),$B134-1966)</f>
        <v>37331.699999999997</v>
      </c>
      <c r="U134" s="13" cm="1">
        <f t="array" ref="U134">INDEX(GMWQ!$A$2:$NF$60,MATCH(1,(GMWQ!$NE$2:$NE$60=U$3)*(GMWQ!$NF$2:$NF$60=U$1),0),$B134-1966)</f>
        <v>6.5864630000000002</v>
      </c>
      <c r="V134" s="13" cm="1">
        <f t="array" ref="V134">INDEX(GMWQ!$A$2:$NF$60,MATCH(1,(GMWQ!$NE$2:$NE$60=V$3)*(GMWQ!$NF$2:$NF$60=V$1),0),$B134-1966)</f>
        <v>104.8</v>
      </c>
      <c r="W134" s="13" cm="1">
        <f t="array" ref="W134">INDEX(GMWQ!$A$2:$NF$60,MATCH(1,(GMWQ!$NE$2:$NE$60=W$3)*(GMWQ!$NF$2:$NF$60=W$1),0),$B134-1966)</f>
        <v>3.6</v>
      </c>
      <c r="X134" s="21"/>
    </row>
    <row r="135" spans="1:24" x14ac:dyDescent="0.35">
      <c r="A135" s="7">
        <v>2005</v>
      </c>
      <c r="B135" s="7">
        <f t="shared" si="3"/>
        <v>2101</v>
      </c>
      <c r="C135" s="14" cm="1">
        <f t="array" ref="C135">INDEX(GMWQ!$A$2:$NF$60,MATCH(1,(GMWQ!$NE$2:$NE$60=C$3)*(GMWQ!$NF$2:$NF$60=C$1),0),$B135-1966)</f>
        <v>11529</v>
      </c>
      <c r="D135" s="7" cm="1">
        <f t="array" ref="D135">INDEX(GMWQ!$A$2:$NF$60,MATCH(1,(GMWQ!$NE$2:$NE$60=D$3)*(GMWQ!$NF$2:$NF$60=D$1),0),$B135-1966)</f>
        <v>13856</v>
      </c>
      <c r="E135" s="7" cm="1">
        <f t="array" ref="E135">INDEX(GMWQ!$A$2:$NF$60,MATCH(1,(GMWQ!$NE$2:$NE$60=E$3)*(GMWQ!$NF$2:$NF$60=E$1),0),$B135-1966)</f>
        <v>218799</v>
      </c>
      <c r="F135" s="13" cm="1">
        <f t="array" ref="F135">INDEX(GMWQ!$A$2:$NF$60,MATCH(1,(GMWQ!$NE$2:$NE$60=F$3)*(GMWQ!$NF$2:$NF$60=F$1),0),$B135-1966)</f>
        <v>4.7</v>
      </c>
      <c r="G135" s="14" cm="1">
        <f t="array" ref="G135">INDEX(GMWQ!$A$2:$NF$60,MATCH(1,(GMWQ!$NE$2:$NE$60=G$3)*(GMWQ!$NF$2:$NF$60=G$1),0),$B135-1966)</f>
        <v>1146523</v>
      </c>
      <c r="H135" s="14" cm="1">
        <f t="array" ref="H135">INDEX(GMWQ!$A$2:$NF$60,MATCH(1,(GMWQ!$NE$2:$NE$60=H$3)*(GMWQ!$NF$2:$NF$60=H$1),0),$B135-1966)</f>
        <v>17757</v>
      </c>
      <c r="I135" s="14" cm="1">
        <f t="array" ref="I135">INDEX(GMWQ!$A$2:$NF$60,MATCH(1,(GMWQ!$NE$2:$NE$60=I$3)*(GMWQ!$NF$2:$NF$60=I$1),0),$B135-1966)</f>
        <v>875484</v>
      </c>
      <c r="J135" s="13" cm="1">
        <f t="array" ref="J135">INDEX(GMWQ!$A$2:$NF$60,MATCH(1,(GMWQ!$NE$2:$NE$60=J$3)*(GMWQ!$NF$2:$NF$60=J$1),0),$B135-1966)</f>
        <v>5.53</v>
      </c>
      <c r="K135" s="13" cm="1">
        <f t="array" ref="K135">INDEX(GMWQ!$A$2:$NF$60,MATCH(1,(GMWQ!$NE$2:$NE$60=K$3)*(GMWQ!$NF$2:$NF$60=K$1),0),$B135-1966)</f>
        <v>8.1672180000000002E-4</v>
      </c>
      <c r="L135" s="13" cm="1">
        <f t="array" ref="L135">INDEX(GMWQ!$A$2:$NF$60,MATCH(1,(GMWQ!$NE$2:$NE$60=L$3)*(GMWQ!$NF$2:$NF$60=L$1),0),$B135-1966)</f>
        <v>1287000</v>
      </c>
      <c r="M135" s="13" cm="1">
        <f t="array" ref="M135">INDEX(GMWQ!$A$2:$NF$60,MATCH(1,(GMWQ!$NE$2:$NE$60=M$3)*(GMWQ!$NF$2:$NF$60=M$1),0),$B135-1966)</f>
        <v>94.284610000000001</v>
      </c>
      <c r="N135" s="13" cm="1">
        <f t="array" ref="N135">INDEX(GMWQ!$A$2:$NF$60,MATCH(1,(GMWQ!$NE$2:$NE$60=N$3)*(GMWQ!$NF$2:$NF$60=N$1),0),$B135-1966)</f>
        <v>147.05279999999999</v>
      </c>
      <c r="O135" s="13" cm="1">
        <f t="array" ref="O135">INDEX(GMWQ!$A$2:$NF$60,MATCH(1,(GMWQ!$NE$2:$NE$60=O$3)*(GMWQ!$NF$2:$NF$60=O$1),0),$B135-1966)</f>
        <v>16.05</v>
      </c>
      <c r="P135" s="13" cm="1">
        <f t="array" ref="P135">INDEX(GMWQ!$A$2:$NF$60,MATCH(1,(GMWQ!$NE$2:$NE$60=P$3)*(GMWQ!$NF$2:$NF$60=P$1),0),$B135-1966)</f>
        <v>2.6139049999999999</v>
      </c>
      <c r="Q135" s="13" cm="1">
        <f t="array" ref="Q135">INDEX(GMWQ!$A$2:$NF$60,MATCH(1,(GMWQ!$NE$2:$NE$60=Q$3)*(GMWQ!$NF$2:$NF$60=Q$1),0),$B135-1966)</f>
        <v>141884.6</v>
      </c>
      <c r="R135" s="13" cm="1">
        <f t="array" ref="R135">INDEX(GMWQ!$A$2:$NF$60,MATCH(1,(GMWQ!$NE$2:$NE$60=R$3)*(GMWQ!$NF$2:$NF$60=R$1),0),$B135-1966)</f>
        <v>271039</v>
      </c>
      <c r="S135" s="13" cm="1">
        <f t="array" ref="S135">INDEX(GMWQ!$A$2:$NF$60,MATCH(1,(GMWQ!$NE$2:$NE$60=S$3)*(GMWQ!$NF$2:$NF$60=S$1),0),$B135-1966)</f>
        <v>3307858</v>
      </c>
      <c r="T135" s="13" cm="1">
        <f t="array" ref="T135">INDEX(GMWQ!$A$2:$NF$60,MATCH(1,(GMWQ!$NE$2:$NE$60=T$3)*(GMWQ!$NF$2:$NF$60=T$1),0),$B135-1966)</f>
        <v>37426.43</v>
      </c>
      <c r="U135" s="13" cm="1">
        <f t="array" ref="U135">INDEX(GMWQ!$A$2:$NF$60,MATCH(1,(GMWQ!$NE$2:$NE$60=U$3)*(GMWQ!$NF$2:$NF$60=U$1),0),$B135-1966)</f>
        <v>6.6037400000000002</v>
      </c>
      <c r="V135" s="13" cm="1">
        <f t="array" ref="V135">INDEX(GMWQ!$A$2:$NF$60,MATCH(1,(GMWQ!$NE$2:$NE$60=V$3)*(GMWQ!$NF$2:$NF$60=V$1),0),$B135-1966)</f>
        <v>112.05</v>
      </c>
      <c r="W135" s="13" cm="1">
        <f t="array" ref="W135">INDEX(GMWQ!$A$2:$NF$60,MATCH(1,(GMWQ!$NE$2:$NE$60=W$3)*(GMWQ!$NF$2:$NF$60=W$1),0),$B135-1966)</f>
        <v>4.8</v>
      </c>
      <c r="X135" s="21"/>
    </row>
    <row r="136" spans="1:24" x14ac:dyDescent="0.35">
      <c r="B136" s="7">
        <f t="shared" si="3"/>
        <v>2102</v>
      </c>
      <c r="C136" s="14" cm="1">
        <f t="array" ref="C136">INDEX(GMWQ!$A$2:$NF$60,MATCH(1,(GMWQ!$NE$2:$NE$60=C$3)*(GMWQ!$NF$2:$NF$60=C$1),0),$B136-1966)</f>
        <v>11547</v>
      </c>
      <c r="D136" s="7" cm="1">
        <f t="array" ref="D136">INDEX(GMWQ!$A$2:$NF$60,MATCH(1,(GMWQ!$NE$2:$NE$60=D$3)*(GMWQ!$NF$2:$NF$60=D$1),0),$B136-1966)</f>
        <v>14772</v>
      </c>
      <c r="E136" s="7" cm="1">
        <f t="array" ref="E136">INDEX(GMWQ!$A$2:$NF$60,MATCH(1,(GMWQ!$NE$2:$NE$60=E$3)*(GMWQ!$NF$2:$NF$60=E$1),0),$B136-1966)</f>
        <v>221465</v>
      </c>
      <c r="F136" s="13" cm="1">
        <f t="array" ref="F136">INDEX(GMWQ!$A$2:$NF$60,MATCH(1,(GMWQ!$NE$2:$NE$60=F$3)*(GMWQ!$NF$2:$NF$60=F$1),0),$B136-1966)</f>
        <v>4.8</v>
      </c>
      <c r="G136" s="14" cm="1">
        <f t="array" ref="G136">INDEX(GMWQ!$A$2:$NF$60,MATCH(1,(GMWQ!$NE$2:$NE$60=G$3)*(GMWQ!$NF$2:$NF$60=G$1),0),$B136-1966)</f>
        <v>1175403</v>
      </c>
      <c r="H136" s="14" cm="1">
        <f t="array" ref="H136">INDEX(GMWQ!$A$2:$NF$60,MATCH(1,(GMWQ!$NE$2:$NE$60=H$3)*(GMWQ!$NF$2:$NF$60=H$1),0),$B136-1966)</f>
        <v>18326</v>
      </c>
      <c r="I136" s="14" cm="1">
        <f t="array" ref="I136">INDEX(GMWQ!$A$2:$NF$60,MATCH(1,(GMWQ!$NE$2:$NE$60=I$3)*(GMWQ!$NF$2:$NF$60=I$1),0),$B136-1966)</f>
        <v>897360</v>
      </c>
      <c r="J136" s="13" cm="1">
        <f t="array" ref="J136">INDEX(GMWQ!$A$2:$NF$60,MATCH(1,(GMWQ!$NE$2:$NE$60=J$3)*(GMWQ!$NF$2:$NF$60=J$1),0),$B136-1966)</f>
        <v>5.5033339999999997</v>
      </c>
      <c r="K136" s="13" cm="1">
        <f t="array" ref="K136">INDEX(GMWQ!$A$2:$NF$60,MATCH(1,(GMWQ!$NE$2:$NE$60=K$3)*(GMWQ!$NF$2:$NF$60=K$1),0),$B136-1966)</f>
        <v>9.1378019999999996E-4</v>
      </c>
      <c r="L136" s="13" cm="1">
        <f t="array" ref="L136">INDEX(GMWQ!$A$2:$NF$60,MATCH(1,(GMWQ!$NE$2:$NE$60=L$3)*(GMWQ!$NF$2:$NF$60=L$1),0),$B136-1966)</f>
        <v>1316924</v>
      </c>
      <c r="M136" s="13" cm="1">
        <f t="array" ref="M136">INDEX(GMWQ!$A$2:$NF$60,MATCH(1,(GMWQ!$NE$2:$NE$60=M$3)*(GMWQ!$NF$2:$NF$60=M$1),0),$B136-1966)</f>
        <v>94.473309999999998</v>
      </c>
      <c r="N136" s="13" cm="1">
        <f t="array" ref="N136">INDEX(GMWQ!$A$2:$NF$60,MATCH(1,(GMWQ!$NE$2:$NE$60=N$3)*(GMWQ!$NF$2:$NF$60=N$1),0),$B136-1966)</f>
        <v>148.66050000000001</v>
      </c>
      <c r="O136" s="13" cm="1">
        <f t="array" ref="O136">INDEX(GMWQ!$A$2:$NF$60,MATCH(1,(GMWQ!$NE$2:$NE$60=O$3)*(GMWQ!$NF$2:$NF$60=O$1),0),$B136-1966)</f>
        <v>19.637</v>
      </c>
      <c r="P136" s="13" cm="1">
        <f t="array" ref="P136">INDEX(GMWQ!$A$2:$NF$60,MATCH(1,(GMWQ!$NE$2:$NE$60=P$3)*(GMWQ!$NF$2:$NF$60=P$1),0),$B136-1966)</f>
        <v>2.9994969999999999</v>
      </c>
      <c r="Q136" s="13" cm="1">
        <f t="array" ref="Q136">INDEX(GMWQ!$A$2:$NF$60,MATCH(1,(GMWQ!$NE$2:$NE$60=Q$3)*(GMWQ!$NF$2:$NF$60=Q$1),0),$B136-1966)</f>
        <v>143788.79999999999</v>
      </c>
      <c r="R136" s="13" cm="1">
        <f t="array" ref="R136">INDEX(GMWQ!$A$2:$NF$60,MATCH(1,(GMWQ!$NE$2:$NE$60=R$3)*(GMWQ!$NF$2:$NF$60=R$1),0),$B136-1966)</f>
        <v>278043</v>
      </c>
      <c r="S136" s="13" cm="1">
        <f t="array" ref="S136">INDEX(GMWQ!$A$2:$NF$60,MATCH(1,(GMWQ!$NE$2:$NE$60=S$3)*(GMWQ!$NF$2:$NF$60=S$1),0),$B136-1966)</f>
        <v>3354137</v>
      </c>
      <c r="T136" s="13" cm="1">
        <f t="array" ref="T136">INDEX(GMWQ!$A$2:$NF$60,MATCH(1,(GMWQ!$NE$2:$NE$60=T$3)*(GMWQ!$NF$2:$NF$60=T$1),0),$B136-1966)</f>
        <v>37521.15</v>
      </c>
      <c r="U136" s="13" cm="1">
        <f t="array" ref="U136">INDEX(GMWQ!$A$2:$NF$60,MATCH(1,(GMWQ!$NE$2:$NE$60=U$3)*(GMWQ!$NF$2:$NF$60=U$1),0),$B136-1966)</f>
        <v>6.5634860000000002</v>
      </c>
      <c r="V136" s="13" cm="1">
        <f t="array" ref="V136">INDEX(GMWQ!$A$2:$NF$60,MATCH(1,(GMWQ!$NE$2:$NE$60=V$3)*(GMWQ!$NF$2:$NF$60=V$1),0),$B136-1966)</f>
        <v>119.3</v>
      </c>
      <c r="W136" s="13" cm="1">
        <f t="array" ref="W136">INDEX(GMWQ!$A$2:$NF$60,MATCH(1,(GMWQ!$NE$2:$NE$60=W$3)*(GMWQ!$NF$2:$NF$60=W$1),0),$B136-1966)</f>
        <v>6</v>
      </c>
      <c r="X136" s="21"/>
    </row>
    <row r="137" spans="1:24" x14ac:dyDescent="0.35">
      <c r="B137" s="7">
        <f t="shared" si="3"/>
        <v>2103</v>
      </c>
      <c r="C137" s="14" cm="1">
        <f t="array" ref="C137">INDEX(GMWQ!$A$2:$NF$60,MATCH(1,(GMWQ!$NE$2:$NE$60=C$3)*(GMWQ!$NF$2:$NF$60=C$1),0),$B137-1966)</f>
        <v>11575.5</v>
      </c>
      <c r="D137" s="7" cm="1">
        <f t="array" ref="D137">INDEX(GMWQ!$A$2:$NF$60,MATCH(1,(GMWQ!$NE$2:$NE$60=D$3)*(GMWQ!$NF$2:$NF$60=D$1),0),$B137-1966)</f>
        <v>14859</v>
      </c>
      <c r="E137" s="7" cm="1">
        <f t="array" ref="E137">INDEX(GMWQ!$A$2:$NF$60,MATCH(1,(GMWQ!$NE$2:$NE$60=E$3)*(GMWQ!$NF$2:$NF$60=E$1),0),$B137-1966)</f>
        <v>224312</v>
      </c>
      <c r="F137" s="13" cm="1">
        <f t="array" ref="F137">INDEX(GMWQ!$A$2:$NF$60,MATCH(1,(GMWQ!$NE$2:$NE$60=F$3)*(GMWQ!$NF$2:$NF$60=F$1),0),$B137-1966)</f>
        <v>4.7</v>
      </c>
      <c r="G137" s="14" cm="1">
        <f t="array" ref="G137">INDEX(GMWQ!$A$2:$NF$60,MATCH(1,(GMWQ!$NE$2:$NE$60=G$3)*(GMWQ!$NF$2:$NF$60=G$1),0),$B137-1966)</f>
        <v>1199192</v>
      </c>
      <c r="H137" s="14" cm="1">
        <f t="array" ref="H137">INDEX(GMWQ!$A$2:$NF$60,MATCH(1,(GMWQ!$NE$2:$NE$60=H$3)*(GMWQ!$NF$2:$NF$60=H$1),0),$B137-1966)</f>
        <v>18490</v>
      </c>
      <c r="I137" s="14" cm="1">
        <f t="array" ref="I137">INDEX(GMWQ!$A$2:$NF$60,MATCH(1,(GMWQ!$NE$2:$NE$60=I$3)*(GMWQ!$NF$2:$NF$60=I$1),0),$B137-1966)</f>
        <v>918440</v>
      </c>
      <c r="J137" s="13" cm="1">
        <f t="array" ref="J137">INDEX(GMWQ!$A$2:$NF$60,MATCH(1,(GMWQ!$NE$2:$NE$60=J$3)*(GMWQ!$NF$2:$NF$60=J$1),0),$B137-1966)</f>
        <v>5.4766659999999998</v>
      </c>
      <c r="K137" s="13" cm="1">
        <f t="array" ref="K137">INDEX(GMWQ!$A$2:$NF$60,MATCH(1,(GMWQ!$NE$2:$NE$60=K$3)*(GMWQ!$NF$2:$NF$60=K$1),0),$B137-1966)</f>
        <v>1.5601320000000001E-3</v>
      </c>
      <c r="L137" s="13" cm="1">
        <f t="array" ref="L137">INDEX(GMWQ!$A$2:$NF$60,MATCH(1,(GMWQ!$NE$2:$NE$60=L$3)*(GMWQ!$NF$2:$NF$60=L$1),0),$B137-1966)</f>
        <v>1341461</v>
      </c>
      <c r="M137" s="13" cm="1">
        <f t="array" ref="M137">INDEX(GMWQ!$A$2:$NF$60,MATCH(1,(GMWQ!$NE$2:$NE$60=M$3)*(GMWQ!$NF$2:$NF$60=M$1),0),$B137-1966)</f>
        <v>95.273949999999999</v>
      </c>
      <c r="N137" s="13" cm="1">
        <f t="array" ref="N137">INDEX(GMWQ!$A$2:$NF$60,MATCH(1,(GMWQ!$NE$2:$NE$60=N$3)*(GMWQ!$NF$2:$NF$60=N$1),0),$B137-1966)</f>
        <v>149.50839999999999</v>
      </c>
      <c r="O137" s="13" cm="1">
        <f t="array" ref="O137">INDEX(GMWQ!$A$2:$NF$60,MATCH(1,(GMWQ!$NE$2:$NE$60=O$3)*(GMWQ!$NF$2:$NF$60=O$1),0),$B137-1966)</f>
        <v>21.305</v>
      </c>
      <c r="P137" s="13" cm="1">
        <f t="array" ref="P137">INDEX(GMWQ!$A$2:$NF$60,MATCH(1,(GMWQ!$NE$2:$NE$60=P$3)*(GMWQ!$NF$2:$NF$60=P$1),0),$B137-1966)</f>
        <v>3.9579580000000001</v>
      </c>
      <c r="Q137" s="13" cm="1">
        <f t="array" ref="Q137">INDEX(GMWQ!$A$2:$NF$60,MATCH(1,(GMWQ!$NE$2:$NE$60=Q$3)*(GMWQ!$NF$2:$NF$60=Q$1),0),$B137-1966)</f>
        <v>143857.20000000001</v>
      </c>
      <c r="R137" s="13" cm="1">
        <f t="array" ref="R137">INDEX(GMWQ!$A$2:$NF$60,MATCH(1,(GMWQ!$NE$2:$NE$60=R$3)*(GMWQ!$NF$2:$NF$60=R$1),0),$B137-1966)</f>
        <v>280752</v>
      </c>
      <c r="S137" s="13" cm="1">
        <f t="array" ref="S137">INDEX(GMWQ!$A$2:$NF$60,MATCH(1,(GMWQ!$NE$2:$NE$60=S$3)*(GMWQ!$NF$2:$NF$60=S$1),0),$B137-1966)</f>
        <v>3400416</v>
      </c>
      <c r="T137" s="13" cm="1">
        <f t="array" ref="T137">INDEX(GMWQ!$A$2:$NF$60,MATCH(1,(GMWQ!$NE$2:$NE$60=T$3)*(GMWQ!$NF$2:$NF$60=T$1),0),$B137-1966)</f>
        <v>37602.980000000003</v>
      </c>
      <c r="U137" s="13" cm="1">
        <f t="array" ref="U137">INDEX(GMWQ!$A$2:$NF$60,MATCH(1,(GMWQ!$NE$2:$NE$60=U$3)*(GMWQ!$NF$2:$NF$60=U$1),0),$B137-1966)</f>
        <v>6.2732720000000004</v>
      </c>
      <c r="V137" s="13" cm="1">
        <f t="array" ref="V137">INDEX(GMWQ!$A$2:$NF$60,MATCH(1,(GMWQ!$NE$2:$NE$60=V$3)*(GMWQ!$NF$2:$NF$60=V$1),0),$B137-1966)</f>
        <v>119.3</v>
      </c>
      <c r="W137" s="13" cm="1">
        <f t="array" ref="W137">INDEX(GMWQ!$A$2:$NF$60,MATCH(1,(GMWQ!$NE$2:$NE$60=W$3)*(GMWQ!$NF$2:$NF$60=W$1),0),$B137-1966)</f>
        <v>5.95</v>
      </c>
      <c r="X137" s="21"/>
    </row>
    <row r="138" spans="1:24" x14ac:dyDescent="0.35">
      <c r="B138" s="7">
        <f t="shared" si="3"/>
        <v>2104</v>
      </c>
      <c r="C138" s="14" cm="1">
        <f t="array" ref="C138">INDEX(GMWQ!$A$2:$NF$60,MATCH(1,(GMWQ!$NE$2:$NE$60=C$3)*(GMWQ!$NF$2:$NF$60=C$1),0),$B138-1966)</f>
        <v>11604</v>
      </c>
      <c r="D138" s="7" cm="1">
        <f t="array" ref="D138">INDEX(GMWQ!$A$2:$NF$60,MATCH(1,(GMWQ!$NE$2:$NE$60=D$3)*(GMWQ!$NF$2:$NF$60=D$1),0),$B138-1966)</f>
        <v>14939</v>
      </c>
      <c r="E138" s="7" cm="1">
        <f t="array" ref="E138">INDEX(GMWQ!$A$2:$NF$60,MATCH(1,(GMWQ!$NE$2:$NE$60=E$3)*(GMWQ!$NF$2:$NF$60=E$1),0),$B138-1966)</f>
        <v>226448</v>
      </c>
      <c r="F138" s="13" cm="1">
        <f t="array" ref="F138">INDEX(GMWQ!$A$2:$NF$60,MATCH(1,(GMWQ!$NE$2:$NE$60=F$3)*(GMWQ!$NF$2:$NF$60=F$1),0),$B138-1966)</f>
        <v>5.0999999999999996</v>
      </c>
      <c r="G138" s="14" cm="1">
        <f t="array" ref="G138">INDEX(GMWQ!$A$2:$NF$60,MATCH(1,(GMWQ!$NE$2:$NE$60=G$3)*(GMWQ!$NF$2:$NF$60=G$1),0),$B138-1966)</f>
        <v>1222723</v>
      </c>
      <c r="H138" s="14" cm="1">
        <f t="array" ref="H138">INDEX(GMWQ!$A$2:$NF$60,MATCH(1,(GMWQ!$NE$2:$NE$60=H$3)*(GMWQ!$NF$2:$NF$60=H$1),0),$B138-1966)</f>
        <v>18710</v>
      </c>
      <c r="I138" s="14" cm="1">
        <f t="array" ref="I138">INDEX(GMWQ!$A$2:$NF$60,MATCH(1,(GMWQ!$NE$2:$NE$60=I$3)*(GMWQ!$NF$2:$NF$60=I$1),0),$B138-1966)</f>
        <v>941951</v>
      </c>
      <c r="J138" s="13" cm="1">
        <f t="array" ref="J138">INDEX(GMWQ!$A$2:$NF$60,MATCH(1,(GMWQ!$NE$2:$NE$60=J$3)*(GMWQ!$NF$2:$NF$60=J$1),0),$B138-1966)</f>
        <v>5.35</v>
      </c>
      <c r="K138" s="13" cm="1">
        <f t="array" ref="K138">INDEX(GMWQ!$A$2:$NF$60,MATCH(1,(GMWQ!$NE$2:$NE$60=K$3)*(GMWQ!$NF$2:$NF$60=K$1),0),$B138-1966)</f>
        <v>1.5243240000000001E-3</v>
      </c>
      <c r="L138" s="13" cm="1">
        <f t="array" ref="L138">INDEX(GMWQ!$A$2:$NF$60,MATCH(1,(GMWQ!$NE$2:$NE$60=L$3)*(GMWQ!$NF$2:$NF$60=L$1),0),$B138-1966)</f>
        <v>1365700</v>
      </c>
      <c r="M138" s="13" cm="1">
        <f t="array" ref="M138">INDEX(GMWQ!$A$2:$NF$60,MATCH(1,(GMWQ!$NE$2:$NE$60=M$3)*(GMWQ!$NF$2:$NF$60=M$1),0),$B138-1966)</f>
        <v>95.636449999999996</v>
      </c>
      <c r="N138" s="13" cm="1">
        <f t="array" ref="N138">INDEX(GMWQ!$A$2:$NF$60,MATCH(1,(GMWQ!$NE$2:$NE$60=N$3)*(GMWQ!$NF$2:$NF$60=N$1),0),$B138-1966)</f>
        <v>150.7741</v>
      </c>
      <c r="O138" s="13" cm="1">
        <f t="array" ref="O138">INDEX(GMWQ!$A$2:$NF$60,MATCH(1,(GMWQ!$NE$2:$NE$60=O$3)*(GMWQ!$NF$2:$NF$60=O$1),0),$B138-1966)</f>
        <v>23.459</v>
      </c>
      <c r="P138" s="13" cm="1">
        <f t="array" ref="P138">INDEX(GMWQ!$A$2:$NF$60,MATCH(1,(GMWQ!$NE$2:$NE$60=P$3)*(GMWQ!$NF$2:$NF$60=P$1),0),$B138-1966)</f>
        <v>4.536829</v>
      </c>
      <c r="Q138" s="13" cm="1">
        <f t="array" ref="Q138">INDEX(GMWQ!$A$2:$NF$60,MATCH(1,(GMWQ!$NE$2:$NE$60=Q$3)*(GMWQ!$NF$2:$NF$60=Q$1),0),$B138-1966)</f>
        <v>142644.1</v>
      </c>
      <c r="R138" s="13" cm="1">
        <f t="array" ref="R138">INDEX(GMWQ!$A$2:$NF$60,MATCH(1,(GMWQ!$NE$2:$NE$60=R$3)*(GMWQ!$NF$2:$NF$60=R$1),0),$B138-1966)</f>
        <v>280772</v>
      </c>
      <c r="S138" s="13" cm="1">
        <f t="array" ref="S138">INDEX(GMWQ!$A$2:$NF$60,MATCH(1,(GMWQ!$NE$2:$NE$60=S$3)*(GMWQ!$NF$2:$NF$60=S$1),0),$B138-1966)</f>
        <v>3446694</v>
      </c>
      <c r="T138" s="13" cm="1">
        <f t="array" ref="T138">INDEX(GMWQ!$A$2:$NF$60,MATCH(1,(GMWQ!$NE$2:$NE$60=T$3)*(GMWQ!$NF$2:$NF$60=T$1),0),$B138-1966)</f>
        <v>37684.81</v>
      </c>
      <c r="U138" s="13" cm="1">
        <f t="array" ref="U138">INDEX(GMWQ!$A$2:$NF$60,MATCH(1,(GMWQ!$NE$2:$NE$60=U$3)*(GMWQ!$NF$2:$NF$60=U$1),0),$B138-1966)</f>
        <v>6.2701359999999999</v>
      </c>
      <c r="V138" s="13" cm="1">
        <f t="array" ref="V138">INDEX(GMWQ!$A$2:$NF$60,MATCH(1,(GMWQ!$NE$2:$NE$60=V$3)*(GMWQ!$NF$2:$NF$60=V$1),0),$B138-1966)</f>
        <v>119.3</v>
      </c>
      <c r="W138" s="13" cm="1">
        <f t="array" ref="W138">INDEX(GMWQ!$A$2:$NF$60,MATCH(1,(GMWQ!$NE$2:$NE$60=W$3)*(GMWQ!$NF$2:$NF$60=W$1),0),$B138-1966)</f>
        <v>5.9</v>
      </c>
      <c r="X138" s="21"/>
    </row>
    <row r="139" spans="1:24" x14ac:dyDescent="0.35">
      <c r="A139" s="7">
        <v>2006</v>
      </c>
      <c r="B139" s="7">
        <f t="shared" si="3"/>
        <v>2105</v>
      </c>
      <c r="C139" s="14" cm="1">
        <f t="array" ref="C139">INDEX(GMWQ!$A$2:$NF$60,MATCH(1,(GMWQ!$NE$2:$NE$60=C$3)*(GMWQ!$NF$2:$NF$60=C$1),0),$B139-1966)</f>
        <v>11637.5</v>
      </c>
      <c r="D139" s="7" cm="1">
        <f t="array" ref="D139">INDEX(GMWQ!$A$2:$NF$60,MATCH(1,(GMWQ!$NE$2:$NE$60=D$3)*(GMWQ!$NF$2:$NF$60=D$1),0),$B139-1966)</f>
        <v>15223</v>
      </c>
      <c r="E139" s="7" cm="1">
        <f t="array" ref="E139">INDEX(GMWQ!$A$2:$NF$60,MATCH(1,(GMWQ!$NE$2:$NE$60=E$3)*(GMWQ!$NF$2:$NF$60=E$1),0),$B139-1966)</f>
        <v>229729</v>
      </c>
      <c r="F139" s="13" cm="1">
        <f t="array" ref="F139">INDEX(GMWQ!$A$2:$NF$60,MATCH(1,(GMWQ!$NE$2:$NE$60=F$3)*(GMWQ!$NF$2:$NF$60=F$1),0),$B139-1966)</f>
        <v>5.2</v>
      </c>
      <c r="G139" s="14" cm="1">
        <f t="array" ref="G139">INDEX(GMWQ!$A$2:$NF$60,MATCH(1,(GMWQ!$NE$2:$NE$60=G$3)*(GMWQ!$NF$2:$NF$60=G$1),0),$B139-1966)</f>
        <v>1243570</v>
      </c>
      <c r="H139" s="14" cm="1">
        <f t="array" ref="H139">INDEX(GMWQ!$A$2:$NF$60,MATCH(1,(GMWQ!$NE$2:$NE$60=H$3)*(GMWQ!$NF$2:$NF$60=H$1),0),$B139-1966)</f>
        <v>19010</v>
      </c>
      <c r="I139" s="14" cm="1">
        <f t="array" ref="I139">INDEX(GMWQ!$A$2:$NF$60,MATCH(1,(GMWQ!$NE$2:$NE$60=I$3)*(GMWQ!$NF$2:$NF$60=I$1),0),$B139-1966)</f>
        <v>965881</v>
      </c>
      <c r="J139" s="13" cm="1">
        <f t="array" ref="J139">INDEX(GMWQ!$A$2:$NF$60,MATCH(1,(GMWQ!$NE$2:$NE$60=J$3)*(GMWQ!$NF$2:$NF$60=J$1),0),$B139-1966)</f>
        <v>5.3266669999999996</v>
      </c>
      <c r="K139" s="13" cm="1">
        <f t="array" ref="K139">INDEX(GMWQ!$A$2:$NF$60,MATCH(1,(GMWQ!$NE$2:$NE$60=K$3)*(GMWQ!$NF$2:$NF$60=K$1),0),$B139-1966)</f>
        <v>2.6540660000000001E-3</v>
      </c>
      <c r="L139" s="13" cm="1">
        <f t="array" ref="L139">INDEX(GMWQ!$A$2:$NF$60,MATCH(1,(GMWQ!$NE$2:$NE$60=L$3)*(GMWQ!$NF$2:$NF$60=L$1),0),$B139-1966)</f>
        <v>1392746</v>
      </c>
      <c r="M139" s="13" cm="1">
        <f t="array" ref="M139">INDEX(GMWQ!$A$2:$NF$60,MATCH(1,(GMWQ!$NE$2:$NE$60=M$3)*(GMWQ!$NF$2:$NF$60=M$1),0),$B139-1966)</f>
        <v>96.393680000000003</v>
      </c>
      <c r="N139" s="13" cm="1">
        <f t="array" ref="N139">INDEX(GMWQ!$A$2:$NF$60,MATCH(1,(GMWQ!$NE$2:$NE$60=N$3)*(GMWQ!$NF$2:$NF$60=N$1),0),$B139-1966)</f>
        <v>151.56399999999999</v>
      </c>
      <c r="O139" s="13" cm="1">
        <f t="array" ref="O139">INDEX(GMWQ!$A$2:$NF$60,MATCH(1,(GMWQ!$NE$2:$NE$60=O$3)*(GMWQ!$NF$2:$NF$60=O$1),0),$B139-1966)</f>
        <v>27.283000000000001</v>
      </c>
      <c r="P139" s="13" cm="1">
        <f t="array" ref="P139">INDEX(GMWQ!$A$2:$NF$60,MATCH(1,(GMWQ!$NE$2:$NE$60=P$3)*(GMWQ!$NF$2:$NF$60=P$1),0),$B139-1966)</f>
        <v>4.7549619999999999</v>
      </c>
      <c r="Q139" s="13" cm="1">
        <f t="array" ref="Q139">INDEX(GMWQ!$A$2:$NF$60,MATCH(1,(GMWQ!$NE$2:$NE$60=Q$3)*(GMWQ!$NF$2:$NF$60=Q$1),0),$B139-1966)</f>
        <v>140115.29999999999</v>
      </c>
      <c r="R139" s="13" cm="1">
        <f t="array" ref="R139">INDEX(GMWQ!$A$2:$NF$60,MATCH(1,(GMWQ!$NE$2:$NE$60=R$3)*(GMWQ!$NF$2:$NF$60=R$1),0),$B139-1966)</f>
        <v>277689</v>
      </c>
      <c r="S139" s="13" cm="1">
        <f t="array" ref="S139">INDEX(GMWQ!$A$2:$NF$60,MATCH(1,(GMWQ!$NE$2:$NE$60=S$3)*(GMWQ!$NF$2:$NF$60=S$1),0),$B139-1966)</f>
        <v>3539721</v>
      </c>
      <c r="T139" s="13" cm="1">
        <f t="array" ref="T139">INDEX(GMWQ!$A$2:$NF$60,MATCH(1,(GMWQ!$NE$2:$NE$60=T$3)*(GMWQ!$NF$2:$NF$60=T$1),0),$B139-1966)</f>
        <v>37766.639999999999</v>
      </c>
      <c r="U139" s="13" cm="1">
        <f t="array" ref="U139">INDEX(GMWQ!$A$2:$NF$60,MATCH(1,(GMWQ!$NE$2:$NE$60=U$3)*(GMWQ!$NF$2:$NF$60=U$1),0),$B139-1966)</f>
        <v>6.2486509999999997</v>
      </c>
      <c r="V139" s="13" cm="1">
        <f t="array" ref="V139">INDEX(GMWQ!$A$2:$NF$60,MATCH(1,(GMWQ!$NE$2:$NE$60=V$3)*(GMWQ!$NF$2:$NF$60=V$1),0),$B139-1966)</f>
        <v>118.5</v>
      </c>
      <c r="W139" s="13" cm="1">
        <f t="array" ref="W139">INDEX(GMWQ!$A$2:$NF$60,MATCH(1,(GMWQ!$NE$2:$NE$60=W$3)*(GMWQ!$NF$2:$NF$60=W$1),0),$B139-1966)</f>
        <v>7</v>
      </c>
      <c r="X139" s="21"/>
    </row>
    <row r="140" spans="1:24" x14ac:dyDescent="0.35">
      <c r="B140" s="7">
        <f t="shared" si="3"/>
        <v>2106</v>
      </c>
      <c r="C140" s="14" cm="1">
        <f t="array" ref="C140">INDEX(GMWQ!$A$2:$NF$60,MATCH(1,(GMWQ!$NE$2:$NE$60=C$3)*(GMWQ!$NF$2:$NF$60=C$1),0),$B140-1966)</f>
        <v>11671</v>
      </c>
      <c r="D140" s="7" cm="1">
        <f t="array" ref="D140">INDEX(GMWQ!$A$2:$NF$60,MATCH(1,(GMWQ!$NE$2:$NE$60=D$3)*(GMWQ!$NF$2:$NF$60=D$1),0),$B140-1966)</f>
        <v>15513</v>
      </c>
      <c r="E140" s="7" cm="1">
        <f t="array" ref="E140">INDEX(GMWQ!$A$2:$NF$60,MATCH(1,(GMWQ!$NE$2:$NE$60=E$3)*(GMWQ!$NF$2:$NF$60=E$1),0),$B140-1966)</f>
        <v>231892</v>
      </c>
      <c r="F140" s="13" cm="1">
        <f t="array" ref="F140">INDEX(GMWQ!$A$2:$NF$60,MATCH(1,(GMWQ!$NE$2:$NE$60=F$3)*(GMWQ!$NF$2:$NF$60=F$1),0),$B140-1966)</f>
        <v>5.5</v>
      </c>
      <c r="G140" s="14" cm="1">
        <f t="array" ref="G140">INDEX(GMWQ!$A$2:$NF$60,MATCH(1,(GMWQ!$NE$2:$NE$60=G$3)*(GMWQ!$NF$2:$NF$60=G$1),0),$B140-1966)</f>
        <v>1276132</v>
      </c>
      <c r="H140" s="14" cm="1">
        <f t="array" ref="H140">INDEX(GMWQ!$A$2:$NF$60,MATCH(1,(GMWQ!$NE$2:$NE$60=H$3)*(GMWQ!$NF$2:$NF$60=H$1),0),$B140-1966)</f>
        <v>19457</v>
      </c>
      <c r="I140" s="14" cm="1">
        <f t="array" ref="I140">INDEX(GMWQ!$A$2:$NF$60,MATCH(1,(GMWQ!$NE$2:$NE$60=I$3)*(GMWQ!$NF$2:$NF$60=I$1),0),$B140-1966)</f>
        <v>990667</v>
      </c>
      <c r="J140" s="13" cm="1">
        <f t="array" ref="J140">INDEX(GMWQ!$A$2:$NF$60,MATCH(1,(GMWQ!$NE$2:$NE$60=J$3)*(GMWQ!$NF$2:$NF$60=J$1),0),$B140-1966)</f>
        <v>5.31</v>
      </c>
      <c r="K140" s="13" cm="1">
        <f t="array" ref="K140">INDEX(GMWQ!$A$2:$NF$60,MATCH(1,(GMWQ!$NE$2:$NE$60=K$3)*(GMWQ!$NF$2:$NF$60=K$1),0),$B140-1966)</f>
        <v>4.2448299999999998E-3</v>
      </c>
      <c r="L140" s="13" cm="1">
        <f t="array" ref="L140">INDEX(GMWQ!$A$2:$NF$60,MATCH(1,(GMWQ!$NE$2:$NE$60=L$3)*(GMWQ!$NF$2:$NF$60=L$1),0),$B140-1966)</f>
        <v>1435580</v>
      </c>
      <c r="M140" s="13" cm="1">
        <f t="array" ref="M140">INDEX(GMWQ!$A$2:$NF$60,MATCH(1,(GMWQ!$NE$2:$NE$60=M$3)*(GMWQ!$NF$2:$NF$60=M$1),0),$B140-1966)</f>
        <v>97.780360000000002</v>
      </c>
      <c r="N140" s="13" cm="1">
        <f t="array" ref="N140">INDEX(GMWQ!$A$2:$NF$60,MATCH(1,(GMWQ!$NE$2:$NE$60=N$3)*(GMWQ!$NF$2:$NF$60=N$1),0),$B140-1966)</f>
        <v>154.76820000000001</v>
      </c>
      <c r="O140" s="13" cm="1">
        <f t="array" ref="O140">INDEX(GMWQ!$A$2:$NF$60,MATCH(1,(GMWQ!$NE$2:$NE$60=O$3)*(GMWQ!$NF$2:$NF$60=O$1),0),$B140-1966)</f>
        <v>30.317</v>
      </c>
      <c r="P140" s="13" cm="1">
        <f t="array" ref="P140">INDEX(GMWQ!$A$2:$NF$60,MATCH(1,(GMWQ!$NE$2:$NE$60=P$3)*(GMWQ!$NF$2:$NF$60=P$1),0),$B140-1966)</f>
        <v>3.7626189999999999</v>
      </c>
      <c r="Q140" s="13" cm="1">
        <f t="array" ref="Q140">INDEX(GMWQ!$A$2:$NF$60,MATCH(1,(GMWQ!$NE$2:$NE$60=Q$3)*(GMWQ!$NF$2:$NF$60=Q$1),0),$B140-1966)</f>
        <v>142522.29999999999</v>
      </c>
      <c r="R140" s="13" cm="1">
        <f t="array" ref="R140">INDEX(GMWQ!$A$2:$NF$60,MATCH(1,(GMWQ!$NE$2:$NE$60=R$3)*(GMWQ!$NF$2:$NF$60=R$1),0),$B140-1966)</f>
        <v>285465</v>
      </c>
      <c r="S140" s="13" cm="1">
        <f t="array" ref="S140">INDEX(GMWQ!$A$2:$NF$60,MATCH(1,(GMWQ!$NE$2:$NE$60=S$3)*(GMWQ!$NF$2:$NF$60=S$1),0),$B140-1966)</f>
        <v>3632748</v>
      </c>
      <c r="T140" s="13" cm="1">
        <f t="array" ref="T140">INDEX(GMWQ!$A$2:$NF$60,MATCH(1,(GMWQ!$NE$2:$NE$60=T$3)*(GMWQ!$NF$2:$NF$60=T$1),0),$B140-1966)</f>
        <v>37848.46</v>
      </c>
      <c r="U140" s="13" cm="1">
        <f t="array" ref="U140">INDEX(GMWQ!$A$2:$NF$60,MATCH(1,(GMWQ!$NE$2:$NE$60=U$3)*(GMWQ!$NF$2:$NF$60=U$1),0),$B140-1966)</f>
        <v>6.3594780000000002</v>
      </c>
      <c r="V140" s="13" cm="1">
        <f t="array" ref="V140">INDEX(GMWQ!$A$2:$NF$60,MATCH(1,(GMWQ!$NE$2:$NE$60=V$3)*(GMWQ!$NF$2:$NF$60=V$1),0),$B140-1966)</f>
        <v>117.7</v>
      </c>
      <c r="W140" s="13" cm="1">
        <f t="array" ref="W140">INDEX(GMWQ!$A$2:$NF$60,MATCH(1,(GMWQ!$NE$2:$NE$60=W$3)*(GMWQ!$NF$2:$NF$60=W$1),0),$B140-1966)</f>
        <v>8.1</v>
      </c>
      <c r="X140" s="21"/>
    </row>
    <row r="141" spans="1:24" x14ac:dyDescent="0.35">
      <c r="B141" s="7">
        <f t="shared" si="3"/>
        <v>2107</v>
      </c>
      <c r="C141" s="14" cm="1">
        <f t="array" ref="C141">INDEX(GMWQ!$A$2:$NF$60,MATCH(1,(GMWQ!$NE$2:$NE$60=C$3)*(GMWQ!$NF$2:$NF$60=C$1),0),$B141-1966)</f>
        <v>11706.5</v>
      </c>
      <c r="D141" s="7" cm="1">
        <f t="array" ref="D141">INDEX(GMWQ!$A$2:$NF$60,MATCH(1,(GMWQ!$NE$2:$NE$60=D$3)*(GMWQ!$NF$2:$NF$60=D$1),0),$B141-1966)</f>
        <v>16282</v>
      </c>
      <c r="E141" s="7" cm="1">
        <f t="array" ref="E141">INDEX(GMWQ!$A$2:$NF$60,MATCH(1,(GMWQ!$NE$2:$NE$60=E$3)*(GMWQ!$NF$2:$NF$60=E$1),0),$B141-1966)</f>
        <v>236075</v>
      </c>
      <c r="F141" s="13" cm="1">
        <f t="array" ref="F141">INDEX(GMWQ!$A$2:$NF$60,MATCH(1,(GMWQ!$NE$2:$NE$60=F$3)*(GMWQ!$NF$2:$NF$60=F$1),0),$B141-1966)</f>
        <v>5.5</v>
      </c>
      <c r="G141" s="14" cm="1">
        <f t="array" ref="G141">INDEX(GMWQ!$A$2:$NF$60,MATCH(1,(GMWQ!$NE$2:$NE$60=G$3)*(GMWQ!$NF$2:$NF$60=G$1),0),$B141-1966)</f>
        <v>1317180</v>
      </c>
      <c r="H141" s="14" cm="1">
        <f t="array" ref="H141">INDEX(GMWQ!$A$2:$NF$60,MATCH(1,(GMWQ!$NE$2:$NE$60=H$3)*(GMWQ!$NF$2:$NF$60=H$1),0),$B141-1966)</f>
        <v>20199</v>
      </c>
      <c r="I141" s="14" cm="1">
        <f t="array" ref="I141">INDEX(GMWQ!$A$2:$NF$60,MATCH(1,(GMWQ!$NE$2:$NE$60=I$3)*(GMWQ!$NF$2:$NF$60=I$1),0),$B141-1966)</f>
        <v>1020748</v>
      </c>
      <c r="J141" s="13" cm="1">
        <f t="array" ref="J141">INDEX(GMWQ!$A$2:$NF$60,MATCH(1,(GMWQ!$NE$2:$NE$60=J$3)*(GMWQ!$NF$2:$NF$60=J$1),0),$B141-1966)</f>
        <v>5.33</v>
      </c>
      <c r="K141" s="13" cm="1">
        <f t="array" ref="K141">INDEX(GMWQ!$A$2:$NF$60,MATCH(1,(GMWQ!$NE$2:$NE$60=K$3)*(GMWQ!$NF$2:$NF$60=K$1),0),$B141-1966)</f>
        <v>4.4414520000000002E-3</v>
      </c>
      <c r="L141" s="13" cm="1">
        <f t="array" ref="L141">INDEX(GMWQ!$A$2:$NF$60,MATCH(1,(GMWQ!$NE$2:$NE$60=L$3)*(GMWQ!$NF$2:$NF$60=L$1),0),$B141-1966)</f>
        <v>1489985</v>
      </c>
      <c r="M141" s="13" cm="1">
        <f t="array" ref="M141">INDEX(GMWQ!$A$2:$NF$60,MATCH(1,(GMWQ!$NE$2:$NE$60=M$3)*(GMWQ!$NF$2:$NF$60=M$1),0),$B141-1966)</f>
        <v>100.435</v>
      </c>
      <c r="N141" s="13" cm="1">
        <f t="array" ref="N141">INDEX(GMWQ!$A$2:$NF$60,MATCH(1,(GMWQ!$NE$2:$NE$60=N$3)*(GMWQ!$NF$2:$NF$60=N$1),0),$B141-1966)</f>
        <v>157.78720000000001</v>
      </c>
      <c r="O141" s="13" cm="1">
        <f t="array" ref="O141">INDEX(GMWQ!$A$2:$NF$60,MATCH(1,(GMWQ!$NE$2:$NE$60=O$3)*(GMWQ!$NF$2:$NF$60=O$1),0),$B141-1966)</f>
        <v>32.076999999999998</v>
      </c>
      <c r="P141" s="13" cm="1">
        <f t="array" ref="P141">INDEX(GMWQ!$A$2:$NF$60,MATCH(1,(GMWQ!$NE$2:$NE$60=P$3)*(GMWQ!$NF$2:$NF$60=P$1),0),$B141-1966)</f>
        <v>3.5849880000000001</v>
      </c>
      <c r="Q141" s="13" cm="1">
        <f t="array" ref="Q141">INDEX(GMWQ!$A$2:$NF$60,MATCH(1,(GMWQ!$NE$2:$NE$60=Q$3)*(GMWQ!$NF$2:$NF$60=Q$1),0),$B141-1966)</f>
        <v>144288.20000000001</v>
      </c>
      <c r="R141" s="13" cm="1">
        <f t="array" ref="R141">INDEX(GMWQ!$A$2:$NF$60,MATCH(1,(GMWQ!$NE$2:$NE$60=R$3)*(GMWQ!$NF$2:$NF$60=R$1),0),$B141-1966)</f>
        <v>296432</v>
      </c>
      <c r="S141" s="13" cm="1">
        <f t="array" ref="S141">INDEX(GMWQ!$A$2:$NF$60,MATCH(1,(GMWQ!$NE$2:$NE$60=S$3)*(GMWQ!$NF$2:$NF$60=S$1),0),$B141-1966)</f>
        <v>3725775</v>
      </c>
      <c r="T141" s="13" cm="1">
        <f t="array" ref="T141">INDEX(GMWQ!$A$2:$NF$60,MATCH(1,(GMWQ!$NE$2:$NE$60=T$3)*(GMWQ!$NF$2:$NF$60=T$1),0),$B141-1966)</f>
        <v>37914.589999999997</v>
      </c>
      <c r="U141" s="13" cm="1">
        <f t="array" ref="U141">INDEX(GMWQ!$A$2:$NF$60,MATCH(1,(GMWQ!$NE$2:$NE$60=U$3)*(GMWQ!$NF$2:$NF$60=U$1),0),$B141-1966)</f>
        <v>6.5798069999999997</v>
      </c>
      <c r="V141" s="13" cm="1">
        <f t="array" ref="V141">INDEX(GMWQ!$A$2:$NF$60,MATCH(1,(GMWQ!$NE$2:$NE$60=V$3)*(GMWQ!$NF$2:$NF$60=V$1),0),$B141-1966)</f>
        <v>115.35</v>
      </c>
      <c r="W141" s="13" cm="1">
        <f t="array" ref="W141">INDEX(GMWQ!$A$2:$NF$60,MATCH(1,(GMWQ!$NE$2:$NE$60=W$3)*(GMWQ!$NF$2:$NF$60=W$1),0),$B141-1966)</f>
        <v>8.3000000000000007</v>
      </c>
      <c r="X141" s="21"/>
    </row>
    <row r="142" spans="1:24" x14ac:dyDescent="0.35">
      <c r="B142" s="7">
        <f t="shared" si="3"/>
        <v>2108</v>
      </c>
      <c r="C142" s="14" cm="1">
        <f t="array" ref="C142">INDEX(GMWQ!$A$2:$NF$60,MATCH(1,(GMWQ!$NE$2:$NE$60=C$3)*(GMWQ!$NF$2:$NF$60=C$1),0),$B142-1966)</f>
        <v>11742</v>
      </c>
      <c r="D142" s="7" cm="1">
        <f t="array" ref="D142">INDEX(GMWQ!$A$2:$NF$60,MATCH(1,(GMWQ!$NE$2:$NE$60=D$3)*(GMWQ!$NF$2:$NF$60=D$1),0),$B142-1966)</f>
        <v>17312</v>
      </c>
      <c r="E142" s="7" cm="1">
        <f t="array" ref="E142">INDEX(GMWQ!$A$2:$NF$60,MATCH(1,(GMWQ!$NE$2:$NE$60=E$3)*(GMWQ!$NF$2:$NF$60=E$1),0),$B142-1966)</f>
        <v>237463</v>
      </c>
      <c r="F142" s="13" cm="1">
        <f t="array" ref="F142">INDEX(GMWQ!$A$2:$NF$60,MATCH(1,(GMWQ!$NE$2:$NE$60=F$3)*(GMWQ!$NF$2:$NF$60=F$1),0),$B142-1966)</f>
        <v>5.5</v>
      </c>
      <c r="G142" s="14" cm="1">
        <f t="array" ref="G142">INDEX(GMWQ!$A$2:$NF$60,MATCH(1,(GMWQ!$NE$2:$NE$60=G$3)*(GMWQ!$NF$2:$NF$60=G$1),0),$B142-1966)</f>
        <v>1346853</v>
      </c>
      <c r="H142" s="14" cm="1">
        <f t="array" ref="H142">INDEX(GMWQ!$A$2:$NF$60,MATCH(1,(GMWQ!$NE$2:$NE$60=H$3)*(GMWQ!$NF$2:$NF$60=H$1),0),$B142-1966)</f>
        <v>21189</v>
      </c>
      <c r="I142" s="14" cm="1">
        <f t="array" ref="I142">INDEX(GMWQ!$A$2:$NF$60,MATCH(1,(GMWQ!$NE$2:$NE$60=I$3)*(GMWQ!$NF$2:$NF$60=I$1),0),$B142-1966)</f>
        <v>1050772</v>
      </c>
      <c r="J142" s="13" cm="1">
        <f t="array" ref="J142">INDEX(GMWQ!$A$2:$NF$60,MATCH(1,(GMWQ!$NE$2:$NE$60=J$3)*(GMWQ!$NF$2:$NF$60=J$1),0),$B142-1966)</f>
        <v>5.45</v>
      </c>
      <c r="K142" s="13" cm="1">
        <f t="array" ref="K142">INDEX(GMWQ!$A$2:$NF$60,MATCH(1,(GMWQ!$NE$2:$NE$60=K$3)*(GMWQ!$NF$2:$NF$60=K$1),0),$B142-1966)</f>
        <v>5.192271E-3</v>
      </c>
      <c r="L142" s="13" cm="1">
        <f t="array" ref="L142">INDEX(GMWQ!$A$2:$NF$60,MATCH(1,(GMWQ!$NE$2:$NE$60=L$3)*(GMWQ!$NF$2:$NF$60=L$1),0),$B142-1966)</f>
        <v>1531237</v>
      </c>
      <c r="M142" s="13" cm="1">
        <f t="array" ref="M142">INDEX(GMWQ!$A$2:$NF$60,MATCH(1,(GMWQ!$NE$2:$NE$60=M$3)*(GMWQ!$NF$2:$NF$60=M$1),0),$B142-1966)</f>
        <v>102.65730000000001</v>
      </c>
      <c r="N142" s="13" cm="1">
        <f t="array" ref="N142">INDEX(GMWQ!$A$2:$NF$60,MATCH(1,(GMWQ!$NE$2:$NE$60=N$3)*(GMWQ!$NF$2:$NF$60=N$1),0),$B142-1966)</f>
        <v>161.2079</v>
      </c>
      <c r="O142" s="13" cm="1">
        <f t="array" ref="O142">INDEX(GMWQ!$A$2:$NF$60,MATCH(1,(GMWQ!$NE$2:$NE$60=O$3)*(GMWQ!$NF$2:$NF$60=O$1),0),$B142-1966)</f>
        <v>32.530999999999999</v>
      </c>
      <c r="P142" s="13" cm="1">
        <f t="array" ref="P142">INDEX(GMWQ!$A$2:$NF$60,MATCH(1,(GMWQ!$NE$2:$NE$60=P$3)*(GMWQ!$NF$2:$NF$60=P$1),0),$B142-1966)</f>
        <v>3.5386929999999999</v>
      </c>
      <c r="Q142" s="13" cm="1">
        <f t="array" ref="Q142">INDEX(GMWQ!$A$2:$NF$60,MATCH(1,(GMWQ!$NE$2:$NE$60=Q$3)*(GMWQ!$NF$2:$NF$60=Q$1),0),$B142-1966)</f>
        <v>144258.20000000001</v>
      </c>
      <c r="R142" s="13" cm="1">
        <f t="array" ref="R142">INDEX(GMWQ!$A$2:$NF$60,MATCH(1,(GMWQ!$NE$2:$NE$60=R$3)*(GMWQ!$NF$2:$NF$60=R$1),0),$B142-1966)</f>
        <v>296081</v>
      </c>
      <c r="S142" s="13" cm="1">
        <f t="array" ref="S142">INDEX(GMWQ!$A$2:$NF$60,MATCH(1,(GMWQ!$NE$2:$NE$60=S$3)*(GMWQ!$NF$2:$NF$60=S$1),0),$B142-1966)</f>
        <v>3818802</v>
      </c>
      <c r="T142" s="13" cm="1">
        <f t="array" ref="T142">INDEX(GMWQ!$A$2:$NF$60,MATCH(1,(GMWQ!$NE$2:$NE$60=T$3)*(GMWQ!$NF$2:$NF$60=T$1),0),$B142-1966)</f>
        <v>37980.71</v>
      </c>
      <c r="U142" s="13" cm="1">
        <f t="array" ref="U142">INDEX(GMWQ!$A$2:$NF$60,MATCH(1,(GMWQ!$NE$2:$NE$60=U$3)*(GMWQ!$NF$2:$NF$60=U$1),0),$B142-1966)</f>
        <v>6.9012890000000002</v>
      </c>
      <c r="V142" s="13" cm="1">
        <f t="array" ref="V142">INDEX(GMWQ!$A$2:$NF$60,MATCH(1,(GMWQ!$NE$2:$NE$60=V$3)*(GMWQ!$NF$2:$NF$60=V$1),0),$B142-1966)</f>
        <v>113</v>
      </c>
      <c r="W142" s="13" cm="1">
        <f t="array" ref="W142">INDEX(GMWQ!$A$2:$NF$60,MATCH(1,(GMWQ!$NE$2:$NE$60=W$3)*(GMWQ!$NF$2:$NF$60=W$1),0),$B142-1966)</f>
        <v>8.5</v>
      </c>
      <c r="X142" s="21"/>
    </row>
    <row r="143" spans="1:24" x14ac:dyDescent="0.35">
      <c r="A143" s="7">
        <v>2007</v>
      </c>
      <c r="B143" s="7">
        <f t="shared" si="3"/>
        <v>2109</v>
      </c>
      <c r="C143" s="14" cm="1">
        <f t="array" ref="C143">INDEX(GMWQ!$A$2:$NF$60,MATCH(1,(GMWQ!$NE$2:$NE$60=C$3)*(GMWQ!$NF$2:$NF$60=C$1),0),$B143-1966)</f>
        <v>11789</v>
      </c>
      <c r="D143" s="7" cm="1">
        <f t="array" ref="D143">INDEX(GMWQ!$A$2:$NF$60,MATCH(1,(GMWQ!$NE$2:$NE$60=D$3)*(GMWQ!$NF$2:$NF$60=D$1),0),$B143-1966)</f>
        <v>18398</v>
      </c>
      <c r="E143" s="7" cm="1">
        <f t="array" ref="E143">INDEX(GMWQ!$A$2:$NF$60,MATCH(1,(GMWQ!$NE$2:$NE$60=E$3)*(GMWQ!$NF$2:$NF$60=E$1),0),$B143-1966)</f>
        <v>243111</v>
      </c>
      <c r="F143" s="13" cm="1">
        <f t="array" ref="F143">INDEX(GMWQ!$A$2:$NF$60,MATCH(1,(GMWQ!$NE$2:$NE$60=F$3)*(GMWQ!$NF$2:$NF$60=F$1),0),$B143-1966)</f>
        <v>5.5</v>
      </c>
      <c r="G143" s="14" cm="1">
        <f t="array" ref="G143">INDEX(GMWQ!$A$2:$NF$60,MATCH(1,(GMWQ!$NE$2:$NE$60=G$3)*(GMWQ!$NF$2:$NF$60=G$1),0),$B143-1966)</f>
        <v>1372001</v>
      </c>
      <c r="H143" s="14" cm="1">
        <f t="array" ref="H143">INDEX(GMWQ!$A$2:$NF$60,MATCH(1,(GMWQ!$NE$2:$NE$60=H$3)*(GMWQ!$NF$2:$NF$60=H$1),0),$B143-1966)</f>
        <v>22405</v>
      </c>
      <c r="I143" s="14" cm="1">
        <f t="array" ref="I143">INDEX(GMWQ!$A$2:$NF$60,MATCH(1,(GMWQ!$NE$2:$NE$60=I$3)*(GMWQ!$NF$2:$NF$60=I$1),0),$B143-1966)</f>
        <v>1075311</v>
      </c>
      <c r="J143" s="13" cm="1">
        <f t="array" ref="J143">INDEX(GMWQ!$A$2:$NF$60,MATCH(1,(GMWQ!$NE$2:$NE$60=J$3)*(GMWQ!$NF$2:$NF$60=J$1),0),$B143-1966)</f>
        <v>5.6233329999999997</v>
      </c>
      <c r="K143" s="13" cm="1">
        <f t="array" ref="K143">INDEX(GMWQ!$A$2:$NF$60,MATCH(1,(GMWQ!$NE$2:$NE$60=K$3)*(GMWQ!$NF$2:$NF$60=K$1),0),$B143-1966)</f>
        <v>5.4245830000000002E-3</v>
      </c>
      <c r="L143" s="13" cm="1">
        <f t="array" ref="L143">INDEX(GMWQ!$A$2:$NF$60,MATCH(1,(GMWQ!$NE$2:$NE$60=L$3)*(GMWQ!$NF$2:$NF$60=L$1),0),$B143-1966)</f>
        <v>1560788</v>
      </c>
      <c r="M143" s="13" cm="1">
        <f t="array" ref="M143">INDEX(GMWQ!$A$2:$NF$60,MATCH(1,(GMWQ!$NE$2:$NE$60=M$3)*(GMWQ!$NF$2:$NF$60=M$1),0),$B143-1966)</f>
        <v>103.5121</v>
      </c>
      <c r="N143" s="13" cm="1">
        <f t="array" ref="N143">INDEX(GMWQ!$A$2:$NF$60,MATCH(1,(GMWQ!$NE$2:$NE$60=N$3)*(GMWQ!$NF$2:$NF$60=N$1),0),$B143-1966)</f>
        <v>160.5016</v>
      </c>
      <c r="O143" s="13" cm="1">
        <f t="array" ref="O143">INDEX(GMWQ!$A$2:$NF$60,MATCH(1,(GMWQ!$NE$2:$NE$60=O$3)*(GMWQ!$NF$2:$NF$60=O$1),0),$B143-1966)</f>
        <v>33.258000000000003</v>
      </c>
      <c r="P143" s="13" cm="1">
        <f t="array" ref="P143">INDEX(GMWQ!$A$2:$NF$60,MATCH(1,(GMWQ!$NE$2:$NE$60=P$3)*(GMWQ!$NF$2:$NF$60=P$1),0),$B143-1966)</f>
        <v>3.291687</v>
      </c>
      <c r="Q143" s="13" cm="1">
        <f t="array" ref="Q143">INDEX(GMWQ!$A$2:$NF$60,MATCH(1,(GMWQ!$NE$2:$NE$60=Q$3)*(GMWQ!$NF$2:$NF$60=Q$1),0),$B143-1966)</f>
        <v>140001.9</v>
      </c>
      <c r="R143" s="13" cm="1">
        <f t="array" ref="R143">INDEX(GMWQ!$A$2:$NF$60,MATCH(1,(GMWQ!$NE$2:$NE$60=R$3)*(GMWQ!$NF$2:$NF$60=R$1),0),$B143-1966)</f>
        <v>296690</v>
      </c>
      <c r="S143" s="13" cm="1">
        <f t="array" ref="S143">INDEX(GMWQ!$A$2:$NF$60,MATCH(1,(GMWQ!$NE$2:$NE$60=S$3)*(GMWQ!$NF$2:$NF$60=S$1),0),$B143-1966)</f>
        <v>3898800</v>
      </c>
      <c r="T143" s="13" cm="1">
        <f t="array" ref="T143">INDEX(GMWQ!$A$2:$NF$60,MATCH(1,(GMWQ!$NE$2:$NE$60=T$3)*(GMWQ!$NF$2:$NF$60=T$1),0),$B143-1966)</f>
        <v>38046.83</v>
      </c>
      <c r="U143" s="13" cm="1">
        <f t="array" ref="U143">INDEX(GMWQ!$A$2:$NF$60,MATCH(1,(GMWQ!$NE$2:$NE$60=U$3)*(GMWQ!$NF$2:$NF$60=U$1),0),$B143-1966)</f>
        <v>7.2277459999999998</v>
      </c>
      <c r="V143" s="13" cm="1">
        <f t="array" ref="V143">INDEX(GMWQ!$A$2:$NF$60,MATCH(1,(GMWQ!$NE$2:$NE$60=V$3)*(GMWQ!$NF$2:$NF$60=V$1),0),$B143-1966)</f>
        <v>117.1</v>
      </c>
      <c r="W143" s="13" cm="1">
        <f t="array" ref="W143">INDEX(GMWQ!$A$2:$NF$60,MATCH(1,(GMWQ!$NE$2:$NE$60=W$3)*(GMWQ!$NF$2:$NF$60=W$1),0),$B143-1966)</f>
        <v>9.1999999999999993</v>
      </c>
      <c r="X143" s="21"/>
    </row>
    <row r="144" spans="1:24" x14ac:dyDescent="0.35">
      <c r="B144" s="7">
        <f t="shared" si="3"/>
        <v>2110</v>
      </c>
      <c r="C144" s="14" cm="1">
        <f t="array" ref="C144">INDEX(GMWQ!$A$2:$NF$60,MATCH(1,(GMWQ!$NE$2:$NE$60=C$3)*(GMWQ!$NF$2:$NF$60=C$1),0),$B144-1966)</f>
        <v>11836</v>
      </c>
      <c r="D144" s="7" cm="1">
        <f t="array" ref="D144">INDEX(GMWQ!$A$2:$NF$60,MATCH(1,(GMWQ!$NE$2:$NE$60=D$3)*(GMWQ!$NF$2:$NF$60=D$1),0),$B144-1966)</f>
        <v>19478</v>
      </c>
      <c r="E144" s="7" cm="1">
        <f t="array" ref="E144">INDEX(GMWQ!$A$2:$NF$60,MATCH(1,(GMWQ!$NE$2:$NE$60=E$3)*(GMWQ!$NF$2:$NF$60=E$1),0),$B144-1966)</f>
        <v>244614</v>
      </c>
      <c r="F144" s="13" cm="1">
        <f t="array" ref="F144">INDEX(GMWQ!$A$2:$NF$60,MATCH(1,(GMWQ!$NE$2:$NE$60=F$3)*(GMWQ!$NF$2:$NF$60=F$1),0),$B144-1966)</f>
        <v>5.4</v>
      </c>
      <c r="G144" s="14" cm="1">
        <f t="array" ref="G144">INDEX(GMWQ!$A$2:$NF$60,MATCH(1,(GMWQ!$NE$2:$NE$60=G$3)*(GMWQ!$NF$2:$NF$60=G$1),0),$B144-1966)</f>
        <v>1406912</v>
      </c>
      <c r="H144" s="14" cm="1">
        <f t="array" ref="H144">INDEX(GMWQ!$A$2:$NF$60,MATCH(1,(GMWQ!$NE$2:$NE$60=H$3)*(GMWQ!$NF$2:$NF$60=H$1),0),$B144-1966)</f>
        <v>23235</v>
      </c>
      <c r="I144" s="14" cm="1">
        <f t="array" ref="I144">INDEX(GMWQ!$A$2:$NF$60,MATCH(1,(GMWQ!$NE$2:$NE$60=I$3)*(GMWQ!$NF$2:$NF$60=I$1),0),$B144-1966)</f>
        <v>1102655</v>
      </c>
      <c r="J144" s="13" cm="1">
        <f t="array" ref="J144">INDEX(GMWQ!$A$2:$NF$60,MATCH(1,(GMWQ!$NE$2:$NE$60=J$3)*(GMWQ!$NF$2:$NF$60=J$1),0),$B144-1966)</f>
        <v>5.7033329999999998</v>
      </c>
      <c r="K144" s="13" cm="1">
        <f t="array" ref="K144">INDEX(GMWQ!$A$2:$NF$60,MATCH(1,(GMWQ!$NE$2:$NE$60=K$3)*(GMWQ!$NF$2:$NF$60=K$1),0),$B144-1966)</f>
        <v>3.5338610000000001E-3</v>
      </c>
      <c r="L144" s="13" cm="1">
        <f t="array" ref="L144">INDEX(GMWQ!$A$2:$NF$60,MATCH(1,(GMWQ!$NE$2:$NE$60=L$3)*(GMWQ!$NF$2:$NF$60=L$1),0),$B144-1966)</f>
        <v>1587343</v>
      </c>
      <c r="M144" s="13" cm="1">
        <f t="array" ref="M144">INDEX(GMWQ!$A$2:$NF$60,MATCH(1,(GMWQ!$NE$2:$NE$60=M$3)*(GMWQ!$NF$2:$NF$60=M$1),0),$B144-1966)</f>
        <v>102.7689</v>
      </c>
      <c r="N144" s="13" cm="1">
        <f t="array" ref="N144">INDEX(GMWQ!$A$2:$NF$60,MATCH(1,(GMWQ!$NE$2:$NE$60=N$3)*(GMWQ!$NF$2:$NF$60=N$1),0),$B144-1966)</f>
        <v>162.2294</v>
      </c>
      <c r="O144" s="13" cm="1">
        <f t="array" ref="O144">INDEX(GMWQ!$A$2:$NF$60,MATCH(1,(GMWQ!$NE$2:$NE$60=O$3)*(GMWQ!$NF$2:$NF$60=O$1),0),$B144-1966)</f>
        <v>31.251000000000001</v>
      </c>
      <c r="P144" s="13" cm="1">
        <f t="array" ref="P144">INDEX(GMWQ!$A$2:$NF$60,MATCH(1,(GMWQ!$NE$2:$NE$60=P$3)*(GMWQ!$NF$2:$NF$60=P$1),0),$B144-1966)</f>
        <v>3.189997</v>
      </c>
      <c r="Q144" s="13" cm="1">
        <f t="array" ref="Q144">INDEX(GMWQ!$A$2:$NF$60,MATCH(1,(GMWQ!$NE$2:$NE$60=Q$3)*(GMWQ!$NF$2:$NF$60=Q$1),0),$B144-1966)</f>
        <v>142582.29999999999</v>
      </c>
      <c r="R144" s="13" cm="1">
        <f t="array" ref="R144">INDEX(GMWQ!$A$2:$NF$60,MATCH(1,(GMWQ!$NE$2:$NE$60=R$3)*(GMWQ!$NF$2:$NF$60=R$1),0),$B144-1966)</f>
        <v>304257</v>
      </c>
      <c r="S144" s="13" cm="1">
        <f t="array" ref="S144">INDEX(GMWQ!$A$2:$NF$60,MATCH(1,(GMWQ!$NE$2:$NE$60=S$3)*(GMWQ!$NF$2:$NF$60=S$1),0),$B144-1966)</f>
        <v>3978798</v>
      </c>
      <c r="T144" s="13" cm="1">
        <f t="array" ref="T144">INDEX(GMWQ!$A$2:$NF$60,MATCH(1,(GMWQ!$NE$2:$NE$60=T$3)*(GMWQ!$NF$2:$NF$60=T$1),0),$B144-1966)</f>
        <v>38112.959999999999</v>
      </c>
      <c r="U144" s="13" cm="1">
        <f t="array" ref="U144">INDEX(GMWQ!$A$2:$NF$60,MATCH(1,(GMWQ!$NE$2:$NE$60=U$3)*(GMWQ!$NF$2:$NF$60=U$1),0),$B144-1966)</f>
        <v>7.4694539999999998</v>
      </c>
      <c r="V144" s="13" cm="1">
        <f t="array" ref="V144">INDEX(GMWQ!$A$2:$NF$60,MATCH(1,(GMWQ!$NE$2:$NE$60=V$3)*(GMWQ!$NF$2:$NF$60=V$1),0),$B144-1966)</f>
        <v>121.2</v>
      </c>
      <c r="W144" s="13" cm="1">
        <f t="array" ref="W144">INDEX(GMWQ!$A$2:$NF$60,MATCH(1,(GMWQ!$NE$2:$NE$60=W$3)*(GMWQ!$NF$2:$NF$60=W$1),0),$B144-1966)</f>
        <v>9.9</v>
      </c>
      <c r="X144" s="21"/>
    </row>
    <row r="145" spans="1:24" x14ac:dyDescent="0.35">
      <c r="B145" s="7">
        <f t="shared" si="3"/>
        <v>2111</v>
      </c>
      <c r="C145" s="14" cm="1">
        <f t="array" ref="C145">INDEX(GMWQ!$A$2:$NF$60,MATCH(1,(GMWQ!$NE$2:$NE$60=C$3)*(GMWQ!$NF$2:$NF$60=C$1),0),$B145-1966)</f>
        <v>11829</v>
      </c>
      <c r="D145" s="7" cm="1">
        <f t="array" ref="D145">INDEX(GMWQ!$A$2:$NF$60,MATCH(1,(GMWQ!$NE$2:$NE$60=D$3)*(GMWQ!$NF$2:$NF$60=D$1),0),$B145-1966)</f>
        <v>20406</v>
      </c>
      <c r="E145" s="7" cm="1">
        <f t="array" ref="E145">INDEX(GMWQ!$A$2:$NF$60,MATCH(1,(GMWQ!$NE$2:$NE$60=E$3)*(GMWQ!$NF$2:$NF$60=E$1),0),$B145-1966)</f>
        <v>248998</v>
      </c>
      <c r="F145" s="13" cm="1">
        <f t="array" ref="F145">INDEX(GMWQ!$A$2:$NF$60,MATCH(1,(GMWQ!$NE$2:$NE$60=F$3)*(GMWQ!$NF$2:$NF$60=F$1),0),$B145-1966)</f>
        <v>5.3</v>
      </c>
      <c r="G145" s="14" cm="1">
        <f t="array" ref="G145">INDEX(GMWQ!$A$2:$NF$60,MATCH(1,(GMWQ!$NE$2:$NE$60=G$3)*(GMWQ!$NF$2:$NF$60=G$1),0),$B145-1966)</f>
        <v>1441224</v>
      </c>
      <c r="H145" s="14" cm="1">
        <f t="array" ref="H145">INDEX(GMWQ!$A$2:$NF$60,MATCH(1,(GMWQ!$NE$2:$NE$60=H$3)*(GMWQ!$NF$2:$NF$60=H$1),0),$B145-1966)</f>
        <v>24167</v>
      </c>
      <c r="I145" s="14" cm="1">
        <f t="array" ref="I145">INDEX(GMWQ!$A$2:$NF$60,MATCH(1,(GMWQ!$NE$2:$NE$60=I$3)*(GMWQ!$NF$2:$NF$60=I$1),0),$B145-1966)</f>
        <v>1135109</v>
      </c>
      <c r="J145" s="13" cm="1">
        <f t="array" ref="J145">INDEX(GMWQ!$A$2:$NF$60,MATCH(1,(GMWQ!$NE$2:$NE$60=J$3)*(GMWQ!$NF$2:$NF$60=J$1),0),$B145-1966)</f>
        <v>5.8833330000000004</v>
      </c>
      <c r="K145" s="13" cm="1">
        <f t="array" ref="K145">INDEX(GMWQ!$A$2:$NF$60,MATCH(1,(GMWQ!$NE$2:$NE$60=K$3)*(GMWQ!$NF$2:$NF$60=K$1),0),$B145-1966)</f>
        <v>3.7182980000000001E-3</v>
      </c>
      <c r="L145" s="13" cm="1">
        <f t="array" ref="L145">INDEX(GMWQ!$A$2:$NF$60,MATCH(1,(GMWQ!$NE$2:$NE$60=L$3)*(GMWQ!$NF$2:$NF$60=L$1),0),$B145-1966)</f>
        <v>1617429</v>
      </c>
      <c r="M145" s="13" cm="1">
        <f t="array" ref="M145">INDEX(GMWQ!$A$2:$NF$60,MATCH(1,(GMWQ!$NE$2:$NE$60=M$3)*(GMWQ!$NF$2:$NF$60=M$1),0),$B145-1966)</f>
        <v>103.8702</v>
      </c>
      <c r="N145" s="13" cm="1">
        <f t="array" ref="N145">INDEX(GMWQ!$A$2:$NF$60,MATCH(1,(GMWQ!$NE$2:$NE$60=N$3)*(GMWQ!$NF$2:$NF$60=N$1),0),$B145-1966)</f>
        <v>162.3938</v>
      </c>
      <c r="O145" s="13" cm="1">
        <f t="array" ref="O145">INDEX(GMWQ!$A$2:$NF$60,MATCH(1,(GMWQ!$NE$2:$NE$60=O$3)*(GMWQ!$NF$2:$NF$60=O$1),0),$B145-1966)</f>
        <v>30.088000000000001</v>
      </c>
      <c r="P145" s="13" cm="1">
        <f t="array" ref="P145">INDEX(GMWQ!$A$2:$NF$60,MATCH(1,(GMWQ!$NE$2:$NE$60=P$3)*(GMWQ!$NF$2:$NF$60=P$1),0),$B145-1966)</f>
        <v>3.354333</v>
      </c>
      <c r="Q145" s="13" cm="1">
        <f t="array" ref="Q145">INDEX(GMWQ!$A$2:$NF$60,MATCH(1,(GMWQ!$NE$2:$NE$60=Q$3)*(GMWQ!$NF$2:$NF$60=Q$1),0),$B145-1966)</f>
        <v>139505</v>
      </c>
      <c r="R145" s="13" cm="1">
        <f t="array" ref="R145">INDEX(GMWQ!$A$2:$NF$60,MATCH(1,(GMWQ!$NE$2:$NE$60=R$3)*(GMWQ!$NF$2:$NF$60=R$1),0),$B145-1966)</f>
        <v>306115</v>
      </c>
      <c r="S145" s="13" cm="1">
        <f t="array" ref="S145">INDEX(GMWQ!$A$2:$NF$60,MATCH(1,(GMWQ!$NE$2:$NE$60=S$3)*(GMWQ!$NF$2:$NF$60=S$1),0),$B145-1966)</f>
        <v>4058797</v>
      </c>
      <c r="T145" s="13" cm="1">
        <f t="array" ref="T145">INDEX(GMWQ!$A$2:$NF$60,MATCH(1,(GMWQ!$NE$2:$NE$60=T$3)*(GMWQ!$NF$2:$NF$60=T$1),0),$B145-1966)</f>
        <v>38173.57</v>
      </c>
      <c r="U145" s="13" cm="1">
        <f t="array" ref="U145">INDEX(GMWQ!$A$2:$NF$60,MATCH(1,(GMWQ!$NE$2:$NE$60=U$3)*(GMWQ!$NF$2:$NF$60=U$1),0),$B145-1966)</f>
        <v>8.0524439999999995</v>
      </c>
      <c r="V145" s="13" cm="1">
        <f t="array" ref="V145">INDEX(GMWQ!$A$2:$NF$60,MATCH(1,(GMWQ!$NE$2:$NE$60=V$3)*(GMWQ!$NF$2:$NF$60=V$1),0),$B145-1966)</f>
        <v>125.35</v>
      </c>
      <c r="W145" s="13" cm="1">
        <f t="array" ref="W145">INDEX(GMWQ!$A$2:$NF$60,MATCH(1,(GMWQ!$NE$2:$NE$60=W$3)*(GMWQ!$NF$2:$NF$60=W$1),0),$B145-1966)</f>
        <v>11.1</v>
      </c>
      <c r="X145" s="21"/>
    </row>
    <row r="146" spans="1:24" x14ac:dyDescent="0.35">
      <c r="B146" s="7">
        <f t="shared" si="3"/>
        <v>2112</v>
      </c>
      <c r="C146" s="14" cm="1">
        <f t="array" ref="C146">INDEX(GMWQ!$A$2:$NF$60,MATCH(1,(GMWQ!$NE$2:$NE$60=C$3)*(GMWQ!$NF$2:$NF$60=C$1),0),$B146-1966)</f>
        <v>11822</v>
      </c>
      <c r="D146" s="7" cm="1">
        <f t="array" ref="D146">INDEX(GMWQ!$A$2:$NF$60,MATCH(1,(GMWQ!$NE$2:$NE$60=D$3)*(GMWQ!$NF$2:$NF$60=D$1),0),$B146-1966)</f>
        <v>22142</v>
      </c>
      <c r="E146" s="7" cm="1">
        <f t="array" ref="E146">INDEX(GMWQ!$A$2:$NF$60,MATCH(1,(GMWQ!$NE$2:$NE$60=E$3)*(GMWQ!$NF$2:$NF$60=E$1),0),$B146-1966)</f>
        <v>249640</v>
      </c>
      <c r="F146" s="13" cm="1">
        <f t="array" ref="F146">INDEX(GMWQ!$A$2:$NF$60,MATCH(1,(GMWQ!$NE$2:$NE$60=F$3)*(GMWQ!$NF$2:$NF$60=F$1),0),$B146-1966)</f>
        <v>5.2</v>
      </c>
      <c r="G146" s="14" cm="1">
        <f t="array" ref="G146">INDEX(GMWQ!$A$2:$NF$60,MATCH(1,(GMWQ!$NE$2:$NE$60=G$3)*(GMWQ!$NF$2:$NF$60=G$1),0),$B146-1966)</f>
        <v>1461726</v>
      </c>
      <c r="H146" s="14" cm="1">
        <f t="array" ref="H146">INDEX(GMWQ!$A$2:$NF$60,MATCH(1,(GMWQ!$NE$2:$NE$60=H$3)*(GMWQ!$NF$2:$NF$60=H$1),0),$B146-1966)</f>
        <v>24599</v>
      </c>
      <c r="I146" s="14" cm="1">
        <f t="array" ref="I146">INDEX(GMWQ!$A$2:$NF$60,MATCH(1,(GMWQ!$NE$2:$NE$60=I$3)*(GMWQ!$NF$2:$NF$60=I$1),0),$B146-1966)</f>
        <v>1155240</v>
      </c>
      <c r="J146" s="13" cm="1">
        <f t="array" ref="J146">INDEX(GMWQ!$A$2:$NF$60,MATCH(1,(GMWQ!$NE$2:$NE$60=J$3)*(GMWQ!$NF$2:$NF$60=J$1),0),$B146-1966)</f>
        <v>5.95</v>
      </c>
      <c r="K146" s="13" cm="1">
        <f t="array" ref="K146">INDEX(GMWQ!$A$2:$NF$60,MATCH(1,(GMWQ!$NE$2:$NE$60=K$3)*(GMWQ!$NF$2:$NF$60=K$1),0),$B146-1966)</f>
        <v>2.5548210000000001E-3</v>
      </c>
      <c r="L146" s="13" cm="1">
        <f t="array" ref="L146">INDEX(GMWQ!$A$2:$NF$60,MATCH(1,(GMWQ!$NE$2:$NE$60=L$3)*(GMWQ!$NF$2:$NF$60=L$1),0),$B146-1966)</f>
        <v>1633618</v>
      </c>
      <c r="M146" s="13" cm="1">
        <f t="array" ref="M146">INDEX(GMWQ!$A$2:$NF$60,MATCH(1,(GMWQ!$NE$2:$NE$60=M$3)*(GMWQ!$NF$2:$NF$60=M$1),0),$B146-1966)</f>
        <v>104.12</v>
      </c>
      <c r="N146" s="13" cm="1">
        <f t="array" ref="N146">INDEX(GMWQ!$A$2:$NF$60,MATCH(1,(GMWQ!$NE$2:$NE$60=N$3)*(GMWQ!$NF$2:$NF$60=N$1),0),$B146-1966)</f>
        <v>163.59739999999999</v>
      </c>
      <c r="O146" s="13" cm="1">
        <f t="array" ref="O146">INDEX(GMWQ!$A$2:$NF$60,MATCH(1,(GMWQ!$NE$2:$NE$60=O$3)*(GMWQ!$NF$2:$NF$60=O$1),0),$B146-1966)</f>
        <v>27.695</v>
      </c>
      <c r="P146" s="13" cm="1">
        <f t="array" ref="P146">INDEX(GMWQ!$A$2:$NF$60,MATCH(1,(GMWQ!$NE$2:$NE$60=P$3)*(GMWQ!$NF$2:$NF$60=P$1),0),$B146-1966)</f>
        <v>3.501979</v>
      </c>
      <c r="Q146" s="13" cm="1">
        <f t="array" ref="Q146">INDEX(GMWQ!$A$2:$NF$60,MATCH(1,(GMWQ!$NE$2:$NE$60=Q$3)*(GMWQ!$NF$2:$NF$60=Q$1),0),$B146-1966)</f>
        <v>140619.6</v>
      </c>
      <c r="R146" s="13" cm="1">
        <f t="array" ref="R146">INDEX(GMWQ!$A$2:$NF$60,MATCH(1,(GMWQ!$NE$2:$NE$60=R$3)*(GMWQ!$NF$2:$NF$60=R$1),0),$B146-1966)</f>
        <v>306486</v>
      </c>
      <c r="S146" s="13" cm="1">
        <f t="array" ref="S146">INDEX(GMWQ!$A$2:$NF$60,MATCH(1,(GMWQ!$NE$2:$NE$60=S$3)*(GMWQ!$NF$2:$NF$60=S$1),0),$B146-1966)</f>
        <v>4138795</v>
      </c>
      <c r="T146" s="13" cm="1">
        <f t="array" ref="T146">INDEX(GMWQ!$A$2:$NF$60,MATCH(1,(GMWQ!$NE$2:$NE$60=T$3)*(GMWQ!$NF$2:$NF$60=T$1),0),$B146-1966)</f>
        <v>38234.18</v>
      </c>
      <c r="U146" s="13" cm="1">
        <f t="array" ref="U146">INDEX(GMWQ!$A$2:$NF$60,MATCH(1,(GMWQ!$NE$2:$NE$60=U$3)*(GMWQ!$NF$2:$NF$60=U$1),0),$B146-1966)</f>
        <v>8.0522449999999992</v>
      </c>
      <c r="V146" s="13" cm="1">
        <f t="array" ref="V146">INDEX(GMWQ!$A$2:$NF$60,MATCH(1,(GMWQ!$NE$2:$NE$60=V$3)*(GMWQ!$NF$2:$NF$60=V$1),0),$B146-1966)</f>
        <v>129.5</v>
      </c>
      <c r="W146" s="13" cm="1">
        <f t="array" ref="W146">INDEX(GMWQ!$A$2:$NF$60,MATCH(1,(GMWQ!$NE$2:$NE$60=W$3)*(GMWQ!$NF$2:$NF$60=W$1),0),$B146-1966)</f>
        <v>12.3</v>
      </c>
      <c r="X146" s="21"/>
    </row>
    <row r="147" spans="1:24" x14ac:dyDescent="0.35">
      <c r="A147" s="7">
        <v>2008</v>
      </c>
      <c r="B147" s="7">
        <f t="shared" si="3"/>
        <v>2113</v>
      </c>
      <c r="C147" s="14" cm="1">
        <f t="array" ref="C147">INDEX(GMWQ!$A$2:$NF$60,MATCH(1,(GMWQ!$NE$2:$NE$60=C$3)*(GMWQ!$NF$2:$NF$60=C$1),0),$B147-1966)</f>
        <v>11769</v>
      </c>
      <c r="D147" s="7" cm="1">
        <f t="array" ref="D147">INDEX(GMWQ!$A$2:$NF$60,MATCH(1,(GMWQ!$NE$2:$NE$60=D$3)*(GMWQ!$NF$2:$NF$60=D$1),0),$B147-1966)</f>
        <v>23284</v>
      </c>
      <c r="E147" s="7" cm="1">
        <f t="array" ref="E147">INDEX(GMWQ!$A$2:$NF$60,MATCH(1,(GMWQ!$NE$2:$NE$60=E$3)*(GMWQ!$NF$2:$NF$60=E$1),0),$B147-1966)</f>
        <v>249920</v>
      </c>
      <c r="F147" s="13" cm="1">
        <f t="array" ref="F147">INDEX(GMWQ!$A$2:$NF$60,MATCH(1,(GMWQ!$NE$2:$NE$60=F$3)*(GMWQ!$NF$2:$NF$60=F$1),0),$B147-1966)</f>
        <v>5.2</v>
      </c>
      <c r="G147" s="14" cm="1">
        <f t="array" ref="G147">INDEX(GMWQ!$A$2:$NF$60,MATCH(1,(GMWQ!$NE$2:$NE$60=G$3)*(GMWQ!$NF$2:$NF$60=G$1),0),$B147-1966)</f>
        <v>1483670</v>
      </c>
      <c r="H147" s="14" cm="1">
        <f t="array" ref="H147">INDEX(GMWQ!$A$2:$NF$60,MATCH(1,(GMWQ!$NE$2:$NE$60=H$3)*(GMWQ!$NF$2:$NF$60=H$1),0),$B147-1966)</f>
        <v>24853</v>
      </c>
      <c r="I147" s="14" cm="1">
        <f t="array" ref="I147">INDEX(GMWQ!$A$2:$NF$60,MATCH(1,(GMWQ!$NE$2:$NE$60=I$3)*(GMWQ!$NF$2:$NF$60=I$1),0),$B147-1966)</f>
        <v>1163881</v>
      </c>
      <c r="J147" s="13" cm="1">
        <f t="array" ref="J147">INDEX(GMWQ!$A$2:$NF$60,MATCH(1,(GMWQ!$NE$2:$NE$60=J$3)*(GMWQ!$NF$2:$NF$60=J$1),0),$B147-1966)</f>
        <v>5.8566669999999998</v>
      </c>
      <c r="K147" s="13" cm="1">
        <f t="array" ref="K147">INDEX(GMWQ!$A$2:$NF$60,MATCH(1,(GMWQ!$NE$2:$NE$60=K$3)*(GMWQ!$NF$2:$NF$60=K$1),0),$B147-1966)</f>
        <v>3.029674E-3</v>
      </c>
      <c r="L147" s="13" cm="1">
        <f t="array" ref="L147">INDEX(GMWQ!$A$2:$NF$60,MATCH(1,(GMWQ!$NE$2:$NE$60=L$3)*(GMWQ!$NF$2:$NF$60=L$1),0),$B147-1966)</f>
        <v>1650301</v>
      </c>
      <c r="M147" s="13" cm="1">
        <f t="array" ref="M147">INDEX(GMWQ!$A$2:$NF$60,MATCH(1,(GMWQ!$NE$2:$NE$60=M$3)*(GMWQ!$NF$2:$NF$60=M$1),0),$B147-1966)</f>
        <v>103.71420000000001</v>
      </c>
      <c r="N147" s="13" cm="1">
        <f t="array" ref="N147">INDEX(GMWQ!$A$2:$NF$60,MATCH(1,(GMWQ!$NE$2:$NE$60=N$3)*(GMWQ!$NF$2:$NF$60=N$1),0),$B147-1966)</f>
        <v>165.0829</v>
      </c>
      <c r="O147" s="13" cm="1">
        <f t="array" ref="O147">INDEX(GMWQ!$A$2:$NF$60,MATCH(1,(GMWQ!$NE$2:$NE$60=O$3)*(GMWQ!$NF$2:$NF$60=O$1),0),$B147-1966)</f>
        <v>28.256</v>
      </c>
      <c r="P147" s="13" cm="1">
        <f t="array" ref="P147">INDEX(GMWQ!$A$2:$NF$60,MATCH(1,(GMWQ!$NE$2:$NE$60=P$3)*(GMWQ!$NF$2:$NF$60=P$1),0),$B147-1966)</f>
        <v>3.8883350000000001</v>
      </c>
      <c r="Q147" s="13" cm="1">
        <f t="array" ref="Q147">INDEX(GMWQ!$A$2:$NF$60,MATCH(1,(GMWQ!$NE$2:$NE$60=Q$3)*(GMWQ!$NF$2:$NF$60=Q$1),0),$B147-1966)</f>
        <v>138565.29999999999</v>
      </c>
      <c r="R147" s="13" cm="1">
        <f t="array" ref="R147">INDEX(GMWQ!$A$2:$NF$60,MATCH(1,(GMWQ!$NE$2:$NE$60=R$3)*(GMWQ!$NF$2:$NF$60=R$1),0),$B147-1966)</f>
        <v>319789</v>
      </c>
      <c r="S147" s="13" cm="1">
        <f t="array" ref="S147">INDEX(GMWQ!$A$2:$NF$60,MATCH(1,(GMWQ!$NE$2:$NE$60=S$3)*(GMWQ!$NF$2:$NF$60=S$1),0),$B147-1966)</f>
        <v>3988680</v>
      </c>
      <c r="T147" s="13" cm="1">
        <f t="array" ref="T147">INDEX(GMWQ!$A$2:$NF$60,MATCH(1,(GMWQ!$NE$2:$NE$60=T$3)*(GMWQ!$NF$2:$NF$60=T$1),0),$B147-1966)</f>
        <v>38294.800000000003</v>
      </c>
      <c r="U147" s="13" cm="1">
        <f t="array" ref="U147">INDEX(GMWQ!$A$2:$NF$60,MATCH(1,(GMWQ!$NE$2:$NE$60=U$3)*(GMWQ!$NF$2:$NF$60=U$1),0),$B147-1966)</f>
        <v>7.4155930000000003</v>
      </c>
      <c r="V147" s="13" cm="1">
        <f t="array" ref="V147">INDEX(GMWQ!$A$2:$NF$60,MATCH(1,(GMWQ!$NE$2:$NE$60=V$3)*(GMWQ!$NF$2:$NF$60=V$1),0),$B147-1966)</f>
        <v>127</v>
      </c>
      <c r="W147" s="13" cm="1">
        <f t="array" ref="W147">INDEX(GMWQ!$A$2:$NF$60,MATCH(1,(GMWQ!$NE$2:$NE$60=W$3)*(GMWQ!$NF$2:$NF$60=W$1),0),$B147-1966)</f>
        <v>15.6</v>
      </c>
      <c r="X147" s="21"/>
    </row>
    <row r="148" spans="1:24" x14ac:dyDescent="0.35">
      <c r="B148" s="7">
        <f t="shared" si="3"/>
        <v>2114</v>
      </c>
      <c r="C148" s="14" cm="1">
        <f t="array" ref="C148">INDEX(GMWQ!$A$2:$NF$60,MATCH(1,(GMWQ!$NE$2:$NE$60=C$3)*(GMWQ!$NF$2:$NF$60=C$1),0),$B148-1966)</f>
        <v>11737</v>
      </c>
      <c r="D148" s="7" cm="1">
        <f t="array" ref="D148">INDEX(GMWQ!$A$2:$NF$60,MATCH(1,(GMWQ!$NE$2:$NE$60=D$3)*(GMWQ!$NF$2:$NF$60=D$1),0),$B148-1966)</f>
        <v>22703</v>
      </c>
      <c r="E148" s="7" cm="1">
        <f t="array" ref="E148">INDEX(GMWQ!$A$2:$NF$60,MATCH(1,(GMWQ!$NE$2:$NE$60=E$3)*(GMWQ!$NF$2:$NF$60=E$1),0),$B148-1966)</f>
        <v>256466</v>
      </c>
      <c r="F148" s="13" cm="1">
        <f t="array" ref="F148">INDEX(GMWQ!$A$2:$NF$60,MATCH(1,(GMWQ!$NE$2:$NE$60=F$3)*(GMWQ!$NF$2:$NF$60=F$1),0),$B148-1966)</f>
        <v>5.4</v>
      </c>
      <c r="G148" s="14" cm="1">
        <f t="array" ref="G148">INDEX(GMWQ!$A$2:$NF$60,MATCH(1,(GMWQ!$NE$2:$NE$60=G$3)*(GMWQ!$NF$2:$NF$60=G$1),0),$B148-1966)</f>
        <v>1502996</v>
      </c>
      <c r="H148" s="14" cm="1">
        <f t="array" ref="H148">INDEX(GMWQ!$A$2:$NF$60,MATCH(1,(GMWQ!$NE$2:$NE$60=H$3)*(GMWQ!$NF$2:$NF$60=H$1),0),$B148-1966)</f>
        <v>24469</v>
      </c>
      <c r="I148" s="14" cm="1">
        <f t="array" ref="I148">INDEX(GMWQ!$A$2:$NF$60,MATCH(1,(GMWQ!$NE$2:$NE$60=I$3)*(GMWQ!$NF$2:$NF$60=I$1),0),$B148-1966)</f>
        <v>1175517</v>
      </c>
      <c r="J148" s="13" cm="1">
        <f t="array" ref="J148">INDEX(GMWQ!$A$2:$NF$60,MATCH(1,(GMWQ!$NE$2:$NE$60=J$3)*(GMWQ!$NF$2:$NF$60=J$1),0),$B148-1966)</f>
        <v>5.7633330000000003</v>
      </c>
      <c r="K148" s="13" cm="1">
        <f t="array" ref="K148">INDEX(GMWQ!$A$2:$NF$60,MATCH(1,(GMWQ!$NE$2:$NE$60=K$3)*(GMWQ!$NF$2:$NF$60=K$1),0),$B148-1966)</f>
        <v>4.8114890000000004E-3</v>
      </c>
      <c r="L148" s="13" cm="1">
        <f t="array" ref="L148">INDEX(GMWQ!$A$2:$NF$60,MATCH(1,(GMWQ!$NE$2:$NE$60=L$3)*(GMWQ!$NF$2:$NF$60=L$1),0),$B148-1966)</f>
        <v>1657017</v>
      </c>
      <c r="M148" s="13" cm="1">
        <f t="array" ref="M148">INDEX(GMWQ!$A$2:$NF$60,MATCH(1,(GMWQ!$NE$2:$NE$60=M$3)*(GMWQ!$NF$2:$NF$60=M$1),0),$B148-1966)</f>
        <v>103.3865</v>
      </c>
      <c r="N148" s="13" cm="1">
        <f t="array" ref="N148">INDEX(GMWQ!$A$2:$NF$60,MATCH(1,(GMWQ!$NE$2:$NE$60=N$3)*(GMWQ!$NF$2:$NF$60=N$1),0),$B148-1966)</f>
        <v>161.524</v>
      </c>
      <c r="O148" s="13" cm="1">
        <f t="array" ref="O148">INDEX(GMWQ!$A$2:$NF$60,MATCH(1,(GMWQ!$NE$2:$NE$60=O$3)*(GMWQ!$NF$2:$NF$60=O$1),0),$B148-1966)</f>
        <v>29.62</v>
      </c>
      <c r="P148" s="13" cm="1">
        <f t="array" ref="P148">INDEX(GMWQ!$A$2:$NF$60,MATCH(1,(GMWQ!$NE$2:$NE$60=P$3)*(GMWQ!$NF$2:$NF$60=P$1),0),$B148-1966)</f>
        <v>4.8367579999999997</v>
      </c>
      <c r="Q148" s="13" cm="1">
        <f t="array" ref="Q148">INDEX(GMWQ!$A$2:$NF$60,MATCH(1,(GMWQ!$NE$2:$NE$60=Q$3)*(GMWQ!$NF$2:$NF$60=Q$1),0),$B148-1966)</f>
        <v>146363.9</v>
      </c>
      <c r="R148" s="13" cm="1">
        <f t="array" ref="R148">INDEX(GMWQ!$A$2:$NF$60,MATCH(1,(GMWQ!$NE$2:$NE$60=R$3)*(GMWQ!$NF$2:$NF$60=R$1),0),$B148-1966)</f>
        <v>327479</v>
      </c>
      <c r="S148" s="13" cm="1">
        <f t="array" ref="S148">INDEX(GMWQ!$A$2:$NF$60,MATCH(1,(GMWQ!$NE$2:$NE$60=S$3)*(GMWQ!$NF$2:$NF$60=S$1),0),$B148-1966)</f>
        <v>3838566</v>
      </c>
      <c r="T148" s="13" cm="1">
        <f t="array" ref="T148">INDEX(GMWQ!$A$2:$NF$60,MATCH(1,(GMWQ!$NE$2:$NE$60=T$3)*(GMWQ!$NF$2:$NF$60=T$1),0),$B148-1966)</f>
        <v>38355.410000000003</v>
      </c>
      <c r="U148" s="13" cm="1">
        <f t="array" ref="U148">INDEX(GMWQ!$A$2:$NF$60,MATCH(1,(GMWQ!$NE$2:$NE$60=U$3)*(GMWQ!$NF$2:$NF$60=U$1),0),$B148-1966)</f>
        <v>7.5935579999999998</v>
      </c>
      <c r="V148" s="13" cm="1">
        <f t="array" ref="V148">INDEX(GMWQ!$A$2:$NF$60,MATCH(1,(GMWQ!$NE$2:$NE$60=V$3)*(GMWQ!$NF$2:$NF$60=V$1),0),$B148-1966)</f>
        <v>139.69999999999999</v>
      </c>
      <c r="W148" s="13" cm="1">
        <f t="array" ref="W148">INDEX(GMWQ!$A$2:$NF$60,MATCH(1,(GMWQ!$NE$2:$NE$60=W$3)*(GMWQ!$NF$2:$NF$60=W$1),0),$B148-1966)</f>
        <v>18.7</v>
      </c>
      <c r="X148" s="21"/>
    </row>
    <row r="149" spans="1:24" x14ac:dyDescent="0.35">
      <c r="B149" s="7">
        <f t="shared" si="3"/>
        <v>2115</v>
      </c>
      <c r="C149" s="14" cm="1">
        <f t="array" ref="C149">INDEX(GMWQ!$A$2:$NF$60,MATCH(1,(GMWQ!$NE$2:$NE$60=C$3)*(GMWQ!$NF$2:$NF$60=C$1),0),$B149-1966)</f>
        <v>11692</v>
      </c>
      <c r="D149" s="7" cm="1">
        <f t="array" ref="D149">INDEX(GMWQ!$A$2:$NF$60,MATCH(1,(GMWQ!$NE$2:$NE$60=D$3)*(GMWQ!$NF$2:$NF$60=D$1),0),$B149-1966)</f>
        <v>22898</v>
      </c>
      <c r="E149" s="7" cm="1">
        <f t="array" ref="E149">INDEX(GMWQ!$A$2:$NF$60,MATCH(1,(GMWQ!$NE$2:$NE$60=E$3)*(GMWQ!$NF$2:$NF$60=E$1),0),$B149-1966)</f>
        <v>255800</v>
      </c>
      <c r="F149" s="13" cm="1">
        <f t="array" ref="F149">INDEX(GMWQ!$A$2:$NF$60,MATCH(1,(GMWQ!$NE$2:$NE$60=F$3)*(GMWQ!$NF$2:$NF$60=F$1),0),$B149-1966)</f>
        <v>5.9</v>
      </c>
      <c r="G149" s="14" cm="1">
        <f t="array" ref="G149">INDEX(GMWQ!$A$2:$NF$60,MATCH(1,(GMWQ!$NE$2:$NE$60=G$3)*(GMWQ!$NF$2:$NF$60=G$1),0),$B149-1966)</f>
        <v>1515434</v>
      </c>
      <c r="H149" s="14" cm="1">
        <f t="array" ref="H149">INDEX(GMWQ!$A$2:$NF$60,MATCH(1,(GMWQ!$NE$2:$NE$60=H$3)*(GMWQ!$NF$2:$NF$60=H$1),0),$B149-1966)</f>
        <v>24892</v>
      </c>
      <c r="I149" s="14" cm="1">
        <f t="array" ref="I149">INDEX(GMWQ!$A$2:$NF$60,MATCH(1,(GMWQ!$NE$2:$NE$60=I$3)*(GMWQ!$NF$2:$NF$60=I$1),0),$B149-1966)</f>
        <v>1182695</v>
      </c>
      <c r="J149" s="13" cm="1">
        <f t="array" ref="J149">INDEX(GMWQ!$A$2:$NF$60,MATCH(1,(GMWQ!$NE$2:$NE$60=J$3)*(GMWQ!$NF$2:$NF$60=J$1),0),$B149-1966)</f>
        <v>5.7966670000000002</v>
      </c>
      <c r="K149" s="13" cm="1">
        <f t="array" ref="K149">INDEX(GMWQ!$A$2:$NF$60,MATCH(1,(GMWQ!$NE$2:$NE$60=K$3)*(GMWQ!$NF$2:$NF$60=K$1),0),$B149-1966)</f>
        <v>9.6127910000000007E-3</v>
      </c>
      <c r="L149" s="13" cm="1">
        <f t="array" ref="L149">INDEX(GMWQ!$A$2:$NF$60,MATCH(1,(GMWQ!$NE$2:$NE$60=L$3)*(GMWQ!$NF$2:$NF$60=L$1),0),$B149-1966)</f>
        <v>1669228</v>
      </c>
      <c r="M149" s="13" cm="1">
        <f t="array" ref="M149">INDEX(GMWQ!$A$2:$NF$60,MATCH(1,(GMWQ!$NE$2:$NE$60=M$3)*(GMWQ!$NF$2:$NF$60=M$1),0),$B149-1966)</f>
        <v>104.3283</v>
      </c>
      <c r="N149" s="13" cm="1">
        <f t="array" ref="N149">INDEX(GMWQ!$A$2:$NF$60,MATCH(1,(GMWQ!$NE$2:$NE$60=N$3)*(GMWQ!$NF$2:$NF$60=N$1),0),$B149-1966)</f>
        <v>163.13800000000001</v>
      </c>
      <c r="O149" s="13" cm="1">
        <f t="array" ref="O149">INDEX(GMWQ!$A$2:$NF$60,MATCH(1,(GMWQ!$NE$2:$NE$60=O$3)*(GMWQ!$NF$2:$NF$60=O$1),0),$B149-1966)</f>
        <v>32.780999999999999</v>
      </c>
      <c r="P149" s="13" cm="1">
        <f t="array" ref="P149">INDEX(GMWQ!$A$2:$NF$60,MATCH(1,(GMWQ!$NE$2:$NE$60=P$3)*(GMWQ!$NF$2:$NF$60=P$1),0),$B149-1966)</f>
        <v>5.9534979999999997</v>
      </c>
      <c r="Q149" s="13" cm="1">
        <f t="array" ref="Q149">INDEX(GMWQ!$A$2:$NF$60,MATCH(1,(GMWQ!$NE$2:$NE$60=Q$3)*(GMWQ!$NF$2:$NF$60=Q$1),0),$B149-1966)</f>
        <v>149126.79999999999</v>
      </c>
      <c r="R149" s="13" cm="1">
        <f t="array" ref="R149">INDEX(GMWQ!$A$2:$NF$60,MATCH(1,(GMWQ!$NE$2:$NE$60=R$3)*(GMWQ!$NF$2:$NF$60=R$1),0),$B149-1966)</f>
        <v>332739</v>
      </c>
      <c r="S149" s="13" cm="1">
        <f t="array" ref="S149">INDEX(GMWQ!$A$2:$NF$60,MATCH(1,(GMWQ!$NE$2:$NE$60=S$3)*(GMWQ!$NF$2:$NF$60=S$1),0),$B149-1966)</f>
        <v>3688451</v>
      </c>
      <c r="T149" s="13" cm="1">
        <f t="array" ref="T149">INDEX(GMWQ!$A$2:$NF$60,MATCH(1,(GMWQ!$NE$2:$NE$60=T$3)*(GMWQ!$NF$2:$NF$60=T$1),0),$B149-1966)</f>
        <v>38398.92</v>
      </c>
      <c r="U149" s="13" cm="1">
        <f t="array" ref="U149">INDEX(GMWQ!$A$2:$NF$60,MATCH(1,(GMWQ!$NE$2:$NE$60=U$3)*(GMWQ!$NF$2:$NF$60=U$1),0),$B149-1966)</f>
        <v>7.5582729999999998</v>
      </c>
      <c r="V149" s="13" cm="1">
        <f t="array" ref="V149">INDEX(GMWQ!$A$2:$NF$60,MATCH(1,(GMWQ!$NE$2:$NE$60=V$3)*(GMWQ!$NF$2:$NF$60=V$1),0),$B149-1966)</f>
        <v>150.80000000000001</v>
      </c>
      <c r="W149" s="13" cm="1">
        <f t="array" ref="W149">INDEX(GMWQ!$A$2:$NF$60,MATCH(1,(GMWQ!$NE$2:$NE$60=W$3)*(GMWQ!$NF$2:$NF$60=W$1),0),$B149-1966)</f>
        <v>22.6</v>
      </c>
      <c r="X149" s="21"/>
    </row>
    <row r="150" spans="1:24" x14ac:dyDescent="0.35">
      <c r="B150" s="7">
        <f t="shared" si="3"/>
        <v>2116</v>
      </c>
      <c r="C150" s="14" cm="1">
        <f t="array" ref="C150">INDEX(GMWQ!$A$2:$NF$60,MATCH(1,(GMWQ!$NE$2:$NE$60=C$3)*(GMWQ!$NF$2:$NF$60=C$1),0),$B150-1966)</f>
        <v>11667</v>
      </c>
      <c r="D150" s="7" cm="1">
        <f t="array" ref="D150">INDEX(GMWQ!$A$2:$NF$60,MATCH(1,(GMWQ!$NE$2:$NE$60=D$3)*(GMWQ!$NF$2:$NF$60=D$1),0),$B150-1966)</f>
        <v>21935</v>
      </c>
      <c r="E150" s="7" cm="1">
        <f t="array" ref="E150">INDEX(GMWQ!$A$2:$NF$60,MATCH(1,(GMWQ!$NE$2:$NE$60=E$3)*(GMWQ!$NF$2:$NF$60=E$1),0),$B150-1966)</f>
        <v>258834</v>
      </c>
      <c r="F150" s="13" cm="1">
        <f t="array" ref="F150">INDEX(GMWQ!$A$2:$NF$60,MATCH(1,(GMWQ!$NE$2:$NE$60=F$3)*(GMWQ!$NF$2:$NF$60=F$1),0),$B150-1966)</f>
        <v>6.4</v>
      </c>
      <c r="G150" s="14" cm="1">
        <f t="array" ref="G150">INDEX(GMWQ!$A$2:$NF$60,MATCH(1,(GMWQ!$NE$2:$NE$60=G$3)*(GMWQ!$NF$2:$NF$60=G$1),0),$B150-1966)</f>
        <v>1516691</v>
      </c>
      <c r="H150" s="14" cm="1">
        <f t="array" ref="H150">INDEX(GMWQ!$A$2:$NF$60,MATCH(1,(GMWQ!$NE$2:$NE$60=H$3)*(GMWQ!$NF$2:$NF$60=H$1),0),$B150-1966)</f>
        <v>24063</v>
      </c>
      <c r="I150" s="14" cm="1">
        <f t="array" ref="I150">INDEX(GMWQ!$A$2:$NF$60,MATCH(1,(GMWQ!$NE$2:$NE$60=I$3)*(GMWQ!$NF$2:$NF$60=I$1),0),$B150-1966)</f>
        <v>1184812</v>
      </c>
      <c r="J150" s="13" cm="1">
        <f t="array" ref="J150">INDEX(GMWQ!$A$2:$NF$60,MATCH(1,(GMWQ!$NE$2:$NE$60=J$3)*(GMWQ!$NF$2:$NF$60=J$1),0),$B150-1966)</f>
        <v>5.3866670000000001</v>
      </c>
      <c r="K150" s="13" cm="1">
        <f t="array" ref="K150">INDEX(GMWQ!$A$2:$NF$60,MATCH(1,(GMWQ!$NE$2:$NE$60=K$3)*(GMWQ!$NF$2:$NF$60=K$1),0),$B150-1966)</f>
        <v>1.7248739999999999E-2</v>
      </c>
      <c r="L150" s="13" cm="1">
        <f t="array" ref="L150">INDEX(GMWQ!$A$2:$NF$60,MATCH(1,(GMWQ!$NE$2:$NE$60=L$3)*(GMWQ!$NF$2:$NF$60=L$1),0),$B150-1966)</f>
        <v>1674508</v>
      </c>
      <c r="M150" s="13" cm="1">
        <f t="array" ref="M150">INDEX(GMWQ!$A$2:$NF$60,MATCH(1,(GMWQ!$NE$2:$NE$60=M$3)*(GMWQ!$NF$2:$NF$60=M$1),0),$B150-1966)</f>
        <v>105.9491</v>
      </c>
      <c r="N150" s="13" cm="1">
        <f t="array" ref="N150">INDEX(GMWQ!$A$2:$NF$60,MATCH(1,(GMWQ!$NE$2:$NE$60=N$3)*(GMWQ!$NF$2:$NF$60=N$1),0),$B150-1966)</f>
        <v>161.73570000000001</v>
      </c>
      <c r="O150" s="13" cm="1">
        <f t="array" ref="O150">INDEX(GMWQ!$A$2:$NF$60,MATCH(1,(GMWQ!$NE$2:$NE$60=O$3)*(GMWQ!$NF$2:$NF$60=O$1),0),$B150-1966)</f>
        <v>34.877000000000002</v>
      </c>
      <c r="P150" s="13" cm="1">
        <f t="array" ref="P150">INDEX(GMWQ!$A$2:$NF$60,MATCH(1,(GMWQ!$NE$2:$NE$60=P$3)*(GMWQ!$NF$2:$NF$60=P$1),0),$B150-1966)</f>
        <v>7.2612490000000003</v>
      </c>
      <c r="Q150" s="13" cm="1">
        <f t="array" ref="Q150">INDEX(GMWQ!$A$2:$NF$60,MATCH(1,(GMWQ!$NE$2:$NE$60=Q$3)*(GMWQ!$NF$2:$NF$60=Q$1),0),$B150-1966)</f>
        <v>123681.1</v>
      </c>
      <c r="R150" s="13" cm="1">
        <f t="array" ref="R150">INDEX(GMWQ!$A$2:$NF$60,MATCH(1,(GMWQ!$NE$2:$NE$60=R$3)*(GMWQ!$NF$2:$NF$60=R$1),0),$B150-1966)</f>
        <v>331879</v>
      </c>
      <c r="S150" s="13" cm="1">
        <f t="array" ref="S150">INDEX(GMWQ!$A$2:$NF$60,MATCH(1,(GMWQ!$NE$2:$NE$60=S$3)*(GMWQ!$NF$2:$NF$60=S$1),0),$B150-1966)</f>
        <v>3538336</v>
      </c>
      <c r="T150" s="13" cm="1">
        <f t="array" ref="T150">INDEX(GMWQ!$A$2:$NF$60,MATCH(1,(GMWQ!$NE$2:$NE$60=T$3)*(GMWQ!$NF$2:$NF$60=T$1),0),$B150-1966)</f>
        <v>38442.42</v>
      </c>
      <c r="U150" s="13" cm="1">
        <f t="array" ref="U150">INDEX(GMWQ!$A$2:$NF$60,MATCH(1,(GMWQ!$NE$2:$NE$60=U$3)*(GMWQ!$NF$2:$NF$60=U$1),0),$B150-1966)</f>
        <v>6.3958399999999997</v>
      </c>
      <c r="V150" s="13" cm="1">
        <f t="array" ref="V150">INDEX(GMWQ!$A$2:$NF$60,MATCH(1,(GMWQ!$NE$2:$NE$60=V$3)*(GMWQ!$NF$2:$NF$60=V$1),0),$B150-1966)</f>
        <v>182.6</v>
      </c>
      <c r="W150" s="13" cm="1">
        <f t="array" ref="W150">INDEX(GMWQ!$A$2:$NF$60,MATCH(1,(GMWQ!$NE$2:$NE$60=W$3)*(GMWQ!$NF$2:$NF$60=W$1),0),$B150-1966)</f>
        <v>22.7</v>
      </c>
      <c r="X150" s="21"/>
    </row>
    <row r="151" spans="1:24" x14ac:dyDescent="0.35">
      <c r="A151" s="7">
        <v>2009</v>
      </c>
      <c r="B151" s="7">
        <f t="shared" si="3"/>
        <v>2117</v>
      </c>
      <c r="C151" s="14" cm="1">
        <f t="array" ref="C151">INDEX(GMWQ!$A$2:$NF$60,MATCH(1,(GMWQ!$NE$2:$NE$60=C$3)*(GMWQ!$NF$2:$NF$60=C$1),0),$B151-1966)</f>
        <v>11553</v>
      </c>
      <c r="D151" s="7" cm="1">
        <f t="array" ref="D151">INDEX(GMWQ!$A$2:$NF$60,MATCH(1,(GMWQ!$NE$2:$NE$60=D$3)*(GMWQ!$NF$2:$NF$60=D$1),0),$B151-1966)</f>
        <v>11932</v>
      </c>
      <c r="E151" s="7" cm="1">
        <f t="array" ref="E151">INDEX(GMWQ!$A$2:$NF$60,MATCH(1,(GMWQ!$NE$2:$NE$60=E$3)*(GMWQ!$NF$2:$NF$60=E$1),0),$B151-1966)</f>
        <v>256355</v>
      </c>
      <c r="F151" s="13" cm="1">
        <f t="array" ref="F151">INDEX(GMWQ!$A$2:$NF$60,MATCH(1,(GMWQ!$NE$2:$NE$60=F$3)*(GMWQ!$NF$2:$NF$60=F$1),0),$B151-1966)</f>
        <v>7.1</v>
      </c>
      <c r="G151" s="14" cm="1">
        <f t="array" ref="G151">INDEX(GMWQ!$A$2:$NF$60,MATCH(1,(GMWQ!$NE$2:$NE$60=G$3)*(GMWQ!$NF$2:$NF$60=G$1),0),$B151-1966)</f>
        <v>1514202</v>
      </c>
      <c r="H151" s="14" cm="1">
        <f t="array" ref="H151">INDEX(GMWQ!$A$2:$NF$60,MATCH(1,(GMWQ!$NE$2:$NE$60=H$3)*(GMWQ!$NF$2:$NF$60=H$1),0),$B151-1966)</f>
        <v>19293</v>
      </c>
      <c r="I151" s="14" cm="1">
        <f t="array" ref="I151">INDEX(GMWQ!$A$2:$NF$60,MATCH(1,(GMWQ!$NE$2:$NE$60=I$3)*(GMWQ!$NF$2:$NF$60=I$1),0),$B151-1966)</f>
        <v>1186027</v>
      </c>
      <c r="J151" s="13" cm="1">
        <f t="array" ref="J151">INDEX(GMWQ!$A$2:$NF$60,MATCH(1,(GMWQ!$NE$2:$NE$60=J$3)*(GMWQ!$NF$2:$NF$60=J$1),0),$B151-1966)</f>
        <v>4.0833329999999997</v>
      </c>
      <c r="K151" s="13" cm="1">
        <f t="array" ref="K151">INDEX(GMWQ!$A$2:$NF$60,MATCH(1,(GMWQ!$NE$2:$NE$60=K$3)*(GMWQ!$NF$2:$NF$60=K$1),0),$B151-1966)</f>
        <v>2.076279E-2</v>
      </c>
      <c r="L151" s="13" cm="1">
        <f t="array" ref="L151">INDEX(GMWQ!$A$2:$NF$60,MATCH(1,(GMWQ!$NE$2:$NE$60=L$3)*(GMWQ!$NF$2:$NF$60=L$1),0),$B151-1966)</f>
        <v>1677888</v>
      </c>
      <c r="M151" s="13" cm="1">
        <f t="array" ref="M151">INDEX(GMWQ!$A$2:$NF$60,MATCH(1,(GMWQ!$NE$2:$NE$60=M$3)*(GMWQ!$NF$2:$NF$60=M$1),0),$B151-1966)</f>
        <v>108.426</v>
      </c>
      <c r="N151" s="13" cm="1">
        <f t="array" ref="N151">INDEX(GMWQ!$A$2:$NF$60,MATCH(1,(GMWQ!$NE$2:$NE$60=N$3)*(GMWQ!$NF$2:$NF$60=N$1),0),$B151-1966)</f>
        <v>163.6293</v>
      </c>
      <c r="O151" s="13" cm="1">
        <f t="array" ref="O151">INDEX(GMWQ!$A$2:$NF$60,MATCH(1,(GMWQ!$NE$2:$NE$60=O$3)*(GMWQ!$NF$2:$NF$60=O$1),0),$B151-1966)</f>
        <v>36.529000000000003</v>
      </c>
      <c r="P151" s="13" cm="1">
        <f t="array" ref="P151">INDEX(GMWQ!$A$2:$NF$60,MATCH(1,(GMWQ!$NE$2:$NE$60=P$3)*(GMWQ!$NF$2:$NF$60=P$1),0),$B151-1966)</f>
        <v>7.6574989999999996</v>
      </c>
      <c r="Q151" s="13" cm="1">
        <f t="array" ref="Q151">INDEX(GMWQ!$A$2:$NF$60,MATCH(1,(GMWQ!$NE$2:$NE$60=Q$3)*(GMWQ!$NF$2:$NF$60=Q$1),0),$B151-1966)</f>
        <v>133144</v>
      </c>
      <c r="R151" s="13" cm="1">
        <f t="array" ref="R151">INDEX(GMWQ!$A$2:$NF$60,MATCH(1,(GMWQ!$NE$2:$NE$60=R$3)*(GMWQ!$NF$2:$NF$60=R$1),0),$B151-1966)</f>
        <v>328175</v>
      </c>
      <c r="S151" s="13" cm="1">
        <f t="array" ref="S151">INDEX(GMWQ!$A$2:$NF$60,MATCH(1,(GMWQ!$NE$2:$NE$60=S$3)*(GMWQ!$NF$2:$NF$60=S$1),0),$B151-1966)</f>
        <v>3579251</v>
      </c>
      <c r="T151" s="13" cm="1">
        <f t="array" ref="T151">INDEX(GMWQ!$A$2:$NF$60,MATCH(1,(GMWQ!$NE$2:$NE$60=T$3)*(GMWQ!$NF$2:$NF$60=T$1),0),$B151-1966)</f>
        <v>38485.93</v>
      </c>
      <c r="U151" s="13" cm="1">
        <f t="array" ref="U151">INDEX(GMWQ!$A$2:$NF$60,MATCH(1,(GMWQ!$NE$2:$NE$60=U$3)*(GMWQ!$NF$2:$NF$60=U$1),0),$B151-1966)</f>
        <v>3.8791639999999998</v>
      </c>
      <c r="V151" s="13" cm="1">
        <f t="array" ref="V151">INDEX(GMWQ!$A$2:$NF$60,MATCH(1,(GMWQ!$NE$2:$NE$60=V$3)*(GMWQ!$NF$2:$NF$60=V$1),0),$B151-1966)</f>
        <v>209.6</v>
      </c>
      <c r="W151" s="13" cm="1">
        <f t="array" ref="W151">INDEX(GMWQ!$A$2:$NF$60,MATCH(1,(GMWQ!$NE$2:$NE$60=W$3)*(GMWQ!$NF$2:$NF$60=W$1),0),$B151-1966)</f>
        <v>24.4</v>
      </c>
      <c r="X151" s="21"/>
    </row>
    <row r="152" spans="1:24" x14ac:dyDescent="0.35">
      <c r="B152" s="7">
        <f t="shared" si="3"/>
        <v>2118</v>
      </c>
      <c r="C152" s="14" cm="1">
        <f t="array" ref="C152">INDEX(GMWQ!$A$2:$NF$60,MATCH(1,(GMWQ!$NE$2:$NE$60=C$3)*(GMWQ!$NF$2:$NF$60=C$1),0),$B152-1966)</f>
        <v>11539</v>
      </c>
      <c r="D152" s="7" cm="1">
        <f t="array" ref="D152">INDEX(GMWQ!$A$2:$NF$60,MATCH(1,(GMWQ!$NE$2:$NE$60=D$3)*(GMWQ!$NF$2:$NF$60=D$1),0),$B152-1966)</f>
        <v>9127</v>
      </c>
      <c r="E152" s="7" cm="1">
        <f t="array" ref="E152">INDEX(GMWQ!$A$2:$NF$60,MATCH(1,(GMWQ!$NE$2:$NE$60=E$3)*(GMWQ!$NF$2:$NF$60=E$1),0),$B152-1966)</f>
        <v>263934</v>
      </c>
      <c r="F152" s="13" cm="1">
        <f t="array" ref="F152">INDEX(GMWQ!$A$2:$NF$60,MATCH(1,(GMWQ!$NE$2:$NE$60=F$3)*(GMWQ!$NF$2:$NF$60=F$1),0),$B152-1966)</f>
        <v>7.8</v>
      </c>
      <c r="G152" s="14" cm="1">
        <f t="array" ref="G152">INDEX(GMWQ!$A$2:$NF$60,MATCH(1,(GMWQ!$NE$2:$NE$60=G$3)*(GMWQ!$NF$2:$NF$60=G$1),0),$B152-1966)</f>
        <v>1512964</v>
      </c>
      <c r="H152" s="14" cm="1">
        <f t="array" ref="H152">INDEX(GMWQ!$A$2:$NF$60,MATCH(1,(GMWQ!$NE$2:$NE$60=H$3)*(GMWQ!$NF$2:$NF$60=H$1),0),$B152-1966)</f>
        <v>17688</v>
      </c>
      <c r="I152" s="14" cm="1">
        <f t="array" ref="I152">INDEX(GMWQ!$A$2:$NF$60,MATCH(1,(GMWQ!$NE$2:$NE$60=I$3)*(GMWQ!$NF$2:$NF$60=I$1),0),$B152-1966)</f>
        <v>1186228</v>
      </c>
      <c r="J152" s="13" cm="1">
        <f t="array" ref="J152">INDEX(GMWQ!$A$2:$NF$60,MATCH(1,(GMWQ!$NE$2:$NE$60=J$3)*(GMWQ!$NF$2:$NF$60=J$1),0),$B152-1966)</f>
        <v>3.6</v>
      </c>
      <c r="K152" s="13" cm="1">
        <f t="array" ref="K152">INDEX(GMWQ!$A$2:$NF$60,MATCH(1,(GMWQ!$NE$2:$NE$60=K$3)*(GMWQ!$NF$2:$NF$60=K$1),0),$B152-1966)</f>
        <v>2.276508E-2</v>
      </c>
      <c r="L152" s="13" cm="1">
        <f t="array" ref="L152">INDEX(GMWQ!$A$2:$NF$60,MATCH(1,(GMWQ!$NE$2:$NE$60=L$3)*(GMWQ!$NF$2:$NF$60=L$1),0),$B152-1966)</f>
        <v>1671473</v>
      </c>
      <c r="M152" s="13" cm="1">
        <f t="array" ref="M152">INDEX(GMWQ!$A$2:$NF$60,MATCH(1,(GMWQ!$NE$2:$NE$60=M$3)*(GMWQ!$NF$2:$NF$60=M$1),0),$B152-1966)</f>
        <v>108.10120000000001</v>
      </c>
      <c r="N152" s="13" cm="1">
        <f t="array" ref="N152">INDEX(GMWQ!$A$2:$NF$60,MATCH(1,(GMWQ!$NE$2:$NE$60=N$3)*(GMWQ!$NF$2:$NF$60=N$1),0),$B152-1966)</f>
        <v>158.32300000000001</v>
      </c>
      <c r="O152" s="13" cm="1">
        <f t="array" ref="O152">INDEX(GMWQ!$A$2:$NF$60,MATCH(1,(GMWQ!$NE$2:$NE$60=O$3)*(GMWQ!$NF$2:$NF$60=O$1),0),$B152-1966)</f>
        <v>39.262</v>
      </c>
      <c r="P152" s="13" cm="1">
        <f t="array" ref="P152">INDEX(GMWQ!$A$2:$NF$60,MATCH(1,(GMWQ!$NE$2:$NE$60=P$3)*(GMWQ!$NF$2:$NF$60=P$1),0),$B152-1966)</f>
        <v>7.8162409999999998</v>
      </c>
      <c r="Q152" s="13" cm="1">
        <f t="array" ref="Q152">INDEX(GMWQ!$A$2:$NF$60,MATCH(1,(GMWQ!$NE$2:$NE$60=Q$3)*(GMWQ!$NF$2:$NF$60=Q$1),0),$B152-1966)</f>
        <v>139597</v>
      </c>
      <c r="R152" s="13" cm="1">
        <f t="array" ref="R152">INDEX(GMWQ!$A$2:$NF$60,MATCH(1,(GMWQ!$NE$2:$NE$60=R$3)*(GMWQ!$NF$2:$NF$60=R$1),0),$B152-1966)</f>
        <v>326736</v>
      </c>
      <c r="S152" s="13" cm="1">
        <f t="array" ref="S152">INDEX(GMWQ!$A$2:$NF$60,MATCH(1,(GMWQ!$NE$2:$NE$60=S$3)*(GMWQ!$NF$2:$NF$60=S$1),0),$B152-1966)</f>
        <v>3620166</v>
      </c>
      <c r="T152" s="13" cm="1">
        <f t="array" ref="T152">INDEX(GMWQ!$A$2:$NF$60,MATCH(1,(GMWQ!$NE$2:$NE$60=T$3)*(GMWQ!$NF$2:$NF$60=T$1),0),$B152-1966)</f>
        <v>38529.43</v>
      </c>
      <c r="U152" s="13" cm="1">
        <f t="array" ref="U152">INDEX(GMWQ!$A$2:$NF$60,MATCH(1,(GMWQ!$NE$2:$NE$60=U$3)*(GMWQ!$NF$2:$NF$60=U$1),0),$B152-1966)</f>
        <v>3.2405659999999998</v>
      </c>
      <c r="V152" s="13" cm="1">
        <f t="array" ref="V152">INDEX(GMWQ!$A$2:$NF$60,MATCH(1,(GMWQ!$NE$2:$NE$60=V$3)*(GMWQ!$NF$2:$NF$60=V$1),0),$B152-1966)</f>
        <v>216.4</v>
      </c>
      <c r="W152" s="13" cm="1">
        <f t="array" ref="W152">INDEX(GMWQ!$A$2:$NF$60,MATCH(1,(GMWQ!$NE$2:$NE$60=W$3)*(GMWQ!$NF$2:$NF$60=W$1),0),$B152-1966)</f>
        <v>21.9</v>
      </c>
      <c r="X152" s="21"/>
    </row>
    <row r="153" spans="1:24" x14ac:dyDescent="0.35">
      <c r="B153" s="7">
        <f t="shared" si="3"/>
        <v>2119</v>
      </c>
      <c r="C153" s="14" cm="1">
        <f t="array" ref="C153">INDEX(GMWQ!$A$2:$NF$60,MATCH(1,(GMWQ!$NE$2:$NE$60=C$3)*(GMWQ!$NF$2:$NF$60=C$1),0),$B153-1966)</f>
        <v>11525</v>
      </c>
      <c r="D153" s="7" cm="1">
        <f t="array" ref="D153">INDEX(GMWQ!$A$2:$NF$60,MATCH(1,(GMWQ!$NE$2:$NE$60=D$3)*(GMWQ!$NF$2:$NF$60=D$1),0),$B153-1966)</f>
        <v>7821</v>
      </c>
      <c r="E153" s="7" cm="1">
        <f t="array" ref="E153">INDEX(GMWQ!$A$2:$NF$60,MATCH(1,(GMWQ!$NE$2:$NE$60=E$3)*(GMWQ!$NF$2:$NF$60=E$1),0),$B153-1966)</f>
        <v>262968</v>
      </c>
      <c r="F153" s="13" cm="1">
        <f t="array" ref="F153">INDEX(GMWQ!$A$2:$NF$60,MATCH(1,(GMWQ!$NE$2:$NE$60=F$3)*(GMWQ!$NF$2:$NF$60=F$1),0),$B153-1966)</f>
        <v>7.8</v>
      </c>
      <c r="G153" s="14" cm="1">
        <f t="array" ref="G153">INDEX(GMWQ!$A$2:$NF$60,MATCH(1,(GMWQ!$NE$2:$NE$60=G$3)*(GMWQ!$NF$2:$NF$60=G$1),0),$B153-1966)</f>
        <v>1513803</v>
      </c>
      <c r="H153" s="14" cm="1">
        <f t="array" ref="H153">INDEX(GMWQ!$A$2:$NF$60,MATCH(1,(GMWQ!$NE$2:$NE$60=H$3)*(GMWQ!$NF$2:$NF$60=H$1),0),$B153-1966)</f>
        <v>17528</v>
      </c>
      <c r="I153" s="14" cm="1">
        <f t="array" ref="I153">INDEX(GMWQ!$A$2:$NF$60,MATCH(1,(GMWQ!$NE$2:$NE$60=I$3)*(GMWQ!$NF$2:$NF$60=I$1),0),$B153-1966)</f>
        <v>1188233</v>
      </c>
      <c r="J153" s="13" cm="1">
        <f t="array" ref="J153">INDEX(GMWQ!$A$2:$NF$60,MATCH(1,(GMWQ!$NE$2:$NE$60=J$3)*(GMWQ!$NF$2:$NF$60=J$1),0),$B153-1966)</f>
        <v>3.576667</v>
      </c>
      <c r="K153" s="13" cm="1">
        <f t="array" ref="K153">INDEX(GMWQ!$A$2:$NF$60,MATCH(1,(GMWQ!$NE$2:$NE$60=K$3)*(GMWQ!$NF$2:$NF$60=K$1),0),$B153-1966)</f>
        <v>2.2171119999999999E-2</v>
      </c>
      <c r="L153" s="13" cm="1">
        <f t="array" ref="L153">INDEX(GMWQ!$A$2:$NF$60,MATCH(1,(GMWQ!$NE$2:$NE$60=L$3)*(GMWQ!$NF$2:$NF$60=L$1),0),$B153-1966)</f>
        <v>1664732</v>
      </c>
      <c r="M153" s="13" cm="1">
        <f t="array" ref="M153">INDEX(GMWQ!$A$2:$NF$60,MATCH(1,(GMWQ!$NE$2:$NE$60=M$3)*(GMWQ!$NF$2:$NF$60=M$1),0),$B153-1966)</f>
        <v>107.09910000000001</v>
      </c>
      <c r="N153" s="13" cm="1">
        <f t="array" ref="N153">INDEX(GMWQ!$A$2:$NF$60,MATCH(1,(GMWQ!$NE$2:$NE$60=N$3)*(GMWQ!$NF$2:$NF$60=N$1),0),$B153-1966)</f>
        <v>158.2637</v>
      </c>
      <c r="O153" s="13" cm="1">
        <f t="array" ref="O153">INDEX(GMWQ!$A$2:$NF$60,MATCH(1,(GMWQ!$NE$2:$NE$60=O$3)*(GMWQ!$NF$2:$NF$60=O$1),0),$B153-1966)</f>
        <v>42.13</v>
      </c>
      <c r="P153" s="13" cm="1">
        <f t="array" ref="P153">INDEX(GMWQ!$A$2:$NF$60,MATCH(1,(GMWQ!$NE$2:$NE$60=P$3)*(GMWQ!$NF$2:$NF$60=P$1),0),$B153-1966)</f>
        <v>7.2828660000000003</v>
      </c>
      <c r="Q153" s="13" cm="1">
        <f t="array" ref="Q153">INDEX(GMWQ!$A$2:$NF$60,MATCH(1,(GMWQ!$NE$2:$NE$60=Q$3)*(GMWQ!$NF$2:$NF$60=Q$1),0),$B153-1966)</f>
        <v>126205</v>
      </c>
      <c r="R153" s="13" cm="1">
        <f t="array" ref="R153">INDEX(GMWQ!$A$2:$NF$60,MATCH(1,(GMWQ!$NE$2:$NE$60=R$3)*(GMWQ!$NF$2:$NF$60=R$1),0),$B153-1966)</f>
        <v>325570</v>
      </c>
      <c r="S153" s="13" cm="1">
        <f t="array" ref="S153">INDEX(GMWQ!$A$2:$NF$60,MATCH(1,(GMWQ!$NE$2:$NE$60=S$3)*(GMWQ!$NF$2:$NF$60=S$1),0),$B153-1966)</f>
        <v>3661080</v>
      </c>
      <c r="T153" s="13" cm="1">
        <f t="array" ref="T153">INDEX(GMWQ!$A$2:$NF$60,MATCH(1,(GMWQ!$NE$2:$NE$60=T$3)*(GMWQ!$NF$2:$NF$60=T$1),0),$B153-1966)</f>
        <v>38600.79</v>
      </c>
      <c r="U153" s="13" cm="1">
        <f t="array" ref="U153">INDEX(GMWQ!$A$2:$NF$60,MATCH(1,(GMWQ!$NE$2:$NE$60=U$3)*(GMWQ!$NF$2:$NF$60=U$1),0),$B153-1966)</f>
        <v>2.7271160000000001</v>
      </c>
      <c r="V153" s="13" cm="1">
        <f t="array" ref="V153">INDEX(GMWQ!$A$2:$NF$60,MATCH(1,(GMWQ!$NE$2:$NE$60=V$3)*(GMWQ!$NF$2:$NF$60=V$1),0),$B153-1966)</f>
        <v>207.2</v>
      </c>
      <c r="W153" s="13" cm="1">
        <f t="array" ref="W153">INDEX(GMWQ!$A$2:$NF$60,MATCH(1,(GMWQ!$NE$2:$NE$60=W$3)*(GMWQ!$NF$2:$NF$60=W$1),0),$B153-1966)</f>
        <v>19.3</v>
      </c>
      <c r="X153" s="21"/>
    </row>
    <row r="154" spans="1:24" x14ac:dyDescent="0.35">
      <c r="B154" s="7">
        <f t="shared" si="3"/>
        <v>2120</v>
      </c>
      <c r="C154" s="14" cm="1">
        <f t="array" ref="C154">INDEX(GMWQ!$A$2:$NF$60,MATCH(1,(GMWQ!$NE$2:$NE$60=C$3)*(GMWQ!$NF$2:$NF$60=C$1),0),$B154-1966)</f>
        <v>11504</v>
      </c>
      <c r="D154" s="7" cm="1">
        <f t="array" ref="D154">INDEX(GMWQ!$A$2:$NF$60,MATCH(1,(GMWQ!$NE$2:$NE$60=D$3)*(GMWQ!$NF$2:$NF$60=D$1),0),$B154-1966)</f>
        <v>7276</v>
      </c>
      <c r="E154" s="7" cm="1">
        <f t="array" ref="E154">INDEX(GMWQ!$A$2:$NF$60,MATCH(1,(GMWQ!$NE$2:$NE$60=E$3)*(GMWQ!$NF$2:$NF$60=E$1),0),$B154-1966)</f>
        <v>263925</v>
      </c>
      <c r="F154" s="13" cm="1">
        <f t="array" ref="F154">INDEX(GMWQ!$A$2:$NF$60,MATCH(1,(GMWQ!$NE$2:$NE$60=F$3)*(GMWQ!$NF$2:$NF$60=F$1),0),$B154-1966)</f>
        <v>7.8</v>
      </c>
      <c r="G154" s="14" cm="1">
        <f t="array" ref="G154">INDEX(GMWQ!$A$2:$NF$60,MATCH(1,(GMWQ!$NE$2:$NE$60=G$3)*(GMWQ!$NF$2:$NF$60=G$1),0),$B154-1966)</f>
        <v>1517589</v>
      </c>
      <c r="H154" s="14" cm="1">
        <f t="array" ref="H154">INDEX(GMWQ!$A$2:$NF$60,MATCH(1,(GMWQ!$NE$2:$NE$60=H$3)*(GMWQ!$NF$2:$NF$60=H$1),0),$B154-1966)</f>
        <v>17230</v>
      </c>
      <c r="I154" s="14" cm="1">
        <f t="array" ref="I154">INDEX(GMWQ!$A$2:$NF$60,MATCH(1,(GMWQ!$NE$2:$NE$60=I$3)*(GMWQ!$NF$2:$NF$60=I$1),0),$B154-1966)</f>
        <v>1191082</v>
      </c>
      <c r="J154" s="13" cm="1">
        <f t="array" ref="J154">INDEX(GMWQ!$A$2:$NF$60,MATCH(1,(GMWQ!$NE$2:$NE$60=J$3)*(GMWQ!$NF$2:$NF$60=J$1),0),$B154-1966)</f>
        <v>3.5733329999999999</v>
      </c>
      <c r="K154" s="13" cm="1">
        <f t="array" ref="K154">INDEX(GMWQ!$A$2:$NF$60,MATCH(1,(GMWQ!$NE$2:$NE$60=K$3)*(GMWQ!$NF$2:$NF$60=K$1),0),$B154-1966)</f>
        <v>1.7252509999999999E-2</v>
      </c>
      <c r="L154" s="13" cm="1">
        <f t="array" ref="L154">INDEX(GMWQ!$A$2:$NF$60,MATCH(1,(GMWQ!$NE$2:$NE$60=L$3)*(GMWQ!$NF$2:$NF$60=L$1),0),$B154-1966)</f>
        <v>1667901</v>
      </c>
      <c r="M154" s="13" cm="1">
        <f t="array" ref="M154">INDEX(GMWQ!$A$2:$NF$60,MATCH(1,(GMWQ!$NE$2:$NE$60=M$3)*(GMWQ!$NF$2:$NF$60=M$1),0),$B154-1966)</f>
        <v>107.80710000000001</v>
      </c>
      <c r="N154" s="13" cm="1">
        <f t="array" ref="N154">INDEX(GMWQ!$A$2:$NF$60,MATCH(1,(GMWQ!$NE$2:$NE$60=N$3)*(GMWQ!$NF$2:$NF$60=N$1),0),$B154-1966)</f>
        <v>157.99010000000001</v>
      </c>
      <c r="O154" s="13" cm="1">
        <f t="array" ref="O154">INDEX(GMWQ!$A$2:$NF$60,MATCH(1,(GMWQ!$NE$2:$NE$60=O$3)*(GMWQ!$NF$2:$NF$60=O$1),0),$B154-1966)</f>
        <v>41.73</v>
      </c>
      <c r="P154" s="13" cm="1">
        <f t="array" ref="P154">INDEX(GMWQ!$A$2:$NF$60,MATCH(1,(GMWQ!$NE$2:$NE$60=P$3)*(GMWQ!$NF$2:$NF$60=P$1),0),$B154-1966)</f>
        <v>5.3359730000000001</v>
      </c>
      <c r="Q154" s="13" cm="1">
        <f t="array" ref="Q154">INDEX(GMWQ!$A$2:$NF$60,MATCH(1,(GMWQ!$NE$2:$NE$60=Q$3)*(GMWQ!$NF$2:$NF$60=Q$1),0),$B154-1966)</f>
        <v>134344.1</v>
      </c>
      <c r="R154" s="13" cm="1">
        <f t="array" ref="R154">INDEX(GMWQ!$A$2:$NF$60,MATCH(1,(GMWQ!$NE$2:$NE$60=R$3)*(GMWQ!$NF$2:$NF$60=R$1),0),$B154-1966)</f>
        <v>326507</v>
      </c>
      <c r="S154" s="13" cm="1">
        <f t="array" ref="S154">INDEX(GMWQ!$A$2:$NF$60,MATCH(1,(GMWQ!$NE$2:$NE$60=S$3)*(GMWQ!$NF$2:$NF$60=S$1),0),$B154-1966)</f>
        <v>3701995</v>
      </c>
      <c r="T154" s="13" cm="1">
        <f t="array" ref="T154">INDEX(GMWQ!$A$2:$NF$60,MATCH(1,(GMWQ!$NE$2:$NE$60=T$3)*(GMWQ!$NF$2:$NF$60=T$1),0),$B154-1966)</f>
        <v>38672.15</v>
      </c>
      <c r="U154" s="13" cm="1">
        <f t="array" ref="U154">INDEX(GMWQ!$A$2:$NF$60,MATCH(1,(GMWQ!$NE$2:$NE$60=U$3)*(GMWQ!$NF$2:$NF$60=U$1),0),$B154-1966)</f>
        <v>2.5781200000000002</v>
      </c>
      <c r="V154" s="13" cm="1">
        <f t="array" ref="V154">INDEX(GMWQ!$A$2:$NF$60,MATCH(1,(GMWQ!$NE$2:$NE$60=V$3)*(GMWQ!$NF$2:$NF$60=V$1),0),$B154-1966)</f>
        <v>199.6</v>
      </c>
      <c r="W154" s="13" cm="1">
        <f t="array" ref="W154">INDEX(GMWQ!$A$2:$NF$60,MATCH(1,(GMWQ!$NE$2:$NE$60=W$3)*(GMWQ!$NF$2:$NF$60=W$1),0),$B154-1966)</f>
        <v>16.2</v>
      </c>
      <c r="X154" s="21"/>
    </row>
    <row r="155" spans="1:24" x14ac:dyDescent="0.35">
      <c r="A155" s="7">
        <v>2010</v>
      </c>
      <c r="B155" s="7">
        <f t="shared" si="3"/>
        <v>2121</v>
      </c>
      <c r="C155" s="14" cm="1">
        <f t="array" ref="C155">INDEX(GMWQ!$A$2:$NF$60,MATCH(1,(GMWQ!$NE$2:$NE$60=C$3)*(GMWQ!$NF$2:$NF$60=C$1),0),$B155-1966)</f>
        <v>11493</v>
      </c>
      <c r="D155" s="7" cm="1">
        <f t="array" ref="D155">INDEX(GMWQ!$A$2:$NF$60,MATCH(1,(GMWQ!$NE$2:$NE$60=D$3)*(GMWQ!$NF$2:$NF$60=D$1),0),$B155-1966)</f>
        <v>5040</v>
      </c>
      <c r="E155" s="7" cm="1">
        <f t="array" ref="E155">INDEX(GMWQ!$A$2:$NF$60,MATCH(1,(GMWQ!$NE$2:$NE$60=E$3)*(GMWQ!$NF$2:$NF$60=E$1),0),$B155-1966)</f>
        <v>264273</v>
      </c>
      <c r="F155" s="13" cm="1">
        <f t="array" ref="F155">INDEX(GMWQ!$A$2:$NF$60,MATCH(1,(GMWQ!$NE$2:$NE$60=F$3)*(GMWQ!$NF$2:$NF$60=F$1),0),$B155-1966)</f>
        <v>8</v>
      </c>
      <c r="G155" s="14" cm="1">
        <f t="array" ref="G155">INDEX(GMWQ!$A$2:$NF$60,MATCH(1,(GMWQ!$NE$2:$NE$60=G$3)*(GMWQ!$NF$2:$NF$60=G$1),0),$B155-1966)</f>
        <v>1528845</v>
      </c>
      <c r="H155" s="14" cm="1">
        <f t="array" ref="H155">INDEX(GMWQ!$A$2:$NF$60,MATCH(1,(GMWQ!$NE$2:$NE$60=H$3)*(GMWQ!$NF$2:$NF$60=H$1),0),$B155-1966)</f>
        <v>16457</v>
      </c>
      <c r="I155" s="14" cm="1">
        <f t="array" ref="I155">INDEX(GMWQ!$A$2:$NF$60,MATCH(1,(GMWQ!$NE$2:$NE$60=I$3)*(GMWQ!$NF$2:$NF$60=I$1),0),$B155-1966)</f>
        <v>1194551</v>
      </c>
      <c r="J155" s="13" cm="1">
        <f t="array" ref="J155">INDEX(GMWQ!$A$2:$NF$60,MATCH(1,(GMWQ!$NE$2:$NE$60=J$3)*(GMWQ!$NF$2:$NF$60=J$1),0),$B155-1966)</f>
        <v>3.6666669999999999</v>
      </c>
      <c r="K155" s="13" cm="1">
        <f t="array" ref="K155">INDEX(GMWQ!$A$2:$NF$60,MATCH(1,(GMWQ!$NE$2:$NE$60=K$3)*(GMWQ!$NF$2:$NF$60=K$1),0),$B155-1966)</f>
        <v>1.376899E-2</v>
      </c>
      <c r="L155" s="13" cm="1">
        <f t="array" ref="L155">INDEX(GMWQ!$A$2:$NF$60,MATCH(1,(GMWQ!$NE$2:$NE$60=L$3)*(GMWQ!$NF$2:$NF$60=L$1),0),$B155-1966)</f>
        <v>1689972</v>
      </c>
      <c r="M155" s="13" cm="1">
        <f t="array" ref="M155">INDEX(GMWQ!$A$2:$NF$60,MATCH(1,(GMWQ!$NE$2:$NE$60=M$3)*(GMWQ!$NF$2:$NF$60=M$1),0),$B155-1966)</f>
        <v>106.64279999999999</v>
      </c>
      <c r="N155" s="13" cm="1">
        <f t="array" ref="N155">INDEX(GMWQ!$A$2:$NF$60,MATCH(1,(GMWQ!$NE$2:$NE$60=N$3)*(GMWQ!$NF$2:$NF$60=N$1),0),$B155-1966)</f>
        <v>159.8699</v>
      </c>
      <c r="O155" s="13" cm="1">
        <f t="array" ref="O155">INDEX(GMWQ!$A$2:$NF$60,MATCH(1,(GMWQ!$NE$2:$NE$60=O$3)*(GMWQ!$NF$2:$NF$60=O$1),0),$B155-1966)</f>
        <v>41.948</v>
      </c>
      <c r="P155" s="13" cm="1">
        <f t="array" ref="P155">INDEX(GMWQ!$A$2:$NF$60,MATCH(1,(GMWQ!$NE$2:$NE$60=P$3)*(GMWQ!$NF$2:$NF$60=P$1),0),$B155-1966)</f>
        <v>3.213009</v>
      </c>
      <c r="Q155" s="13" cm="1">
        <f t="array" ref="Q155">INDEX(GMWQ!$A$2:$NF$60,MATCH(1,(GMWQ!$NE$2:$NE$60=Q$3)*(GMWQ!$NF$2:$NF$60=Q$1),0),$B155-1966)</f>
        <v>138772</v>
      </c>
      <c r="R155" s="13" cm="1">
        <f t="array" ref="R155">INDEX(GMWQ!$A$2:$NF$60,MATCH(1,(GMWQ!$NE$2:$NE$60=R$3)*(GMWQ!$NF$2:$NF$60=R$1),0),$B155-1966)</f>
        <v>334294</v>
      </c>
      <c r="S155" s="13" cm="1">
        <f t="array" ref="S155">INDEX(GMWQ!$A$2:$NF$60,MATCH(1,(GMWQ!$NE$2:$NE$60=S$3)*(GMWQ!$NF$2:$NF$60=S$1),0),$B155-1966)</f>
        <v>3715905</v>
      </c>
      <c r="T155" s="13" cm="1">
        <f t="array" ref="T155">INDEX(GMWQ!$A$2:$NF$60,MATCH(1,(GMWQ!$NE$2:$NE$60=T$3)*(GMWQ!$NF$2:$NF$60=T$1),0),$B155-1966)</f>
        <v>38743.51</v>
      </c>
      <c r="U155" s="13" cm="1">
        <f t="array" ref="U155">INDEX(GMWQ!$A$2:$NF$60,MATCH(1,(GMWQ!$NE$2:$NE$60=U$3)*(GMWQ!$NF$2:$NF$60=U$1),0),$B155-1966)</f>
        <v>2.6700119999999998</v>
      </c>
      <c r="V155" s="13" cm="1">
        <f t="array" ref="V155">INDEX(GMWQ!$A$2:$NF$60,MATCH(1,(GMWQ!$NE$2:$NE$60=V$3)*(GMWQ!$NF$2:$NF$60=V$1),0),$B155-1966)</f>
        <v>196.5</v>
      </c>
      <c r="W155" s="13" cm="1">
        <f t="array" ref="W155">INDEX(GMWQ!$A$2:$NF$60,MATCH(1,(GMWQ!$NE$2:$NE$60=W$3)*(GMWQ!$NF$2:$NF$60=W$1),0),$B155-1966)</f>
        <v>15.9</v>
      </c>
      <c r="X155" s="21"/>
    </row>
    <row r="156" spans="1:24" x14ac:dyDescent="0.35">
      <c r="B156" s="7">
        <f t="shared" si="3"/>
        <v>2122</v>
      </c>
      <c r="C156" s="14" cm="1">
        <f t="array" ref="C156">INDEX(GMWQ!$A$2:$NF$60,MATCH(1,(GMWQ!$NE$2:$NE$60=C$3)*(GMWQ!$NF$2:$NF$60=C$1),0),$B156-1966)</f>
        <v>11491</v>
      </c>
      <c r="D156" s="7" cm="1">
        <f t="array" ref="D156">INDEX(GMWQ!$A$2:$NF$60,MATCH(1,(GMWQ!$NE$2:$NE$60=D$3)*(GMWQ!$NF$2:$NF$60=D$1),0),$B156-1966)</f>
        <v>5486</v>
      </c>
      <c r="E156" s="7" cm="1">
        <f t="array" ref="E156">INDEX(GMWQ!$A$2:$NF$60,MATCH(1,(GMWQ!$NE$2:$NE$60=E$3)*(GMWQ!$NF$2:$NF$60=E$1),0),$B156-1966)</f>
        <v>267166</v>
      </c>
      <c r="F156" s="13" cm="1">
        <f t="array" ref="F156">INDEX(GMWQ!$A$2:$NF$60,MATCH(1,(GMWQ!$NE$2:$NE$60=F$3)*(GMWQ!$NF$2:$NF$60=F$1),0),$B156-1966)</f>
        <v>7.9</v>
      </c>
      <c r="G156" s="14" cm="1">
        <f t="array" ref="G156">INDEX(GMWQ!$A$2:$NF$60,MATCH(1,(GMWQ!$NE$2:$NE$60=G$3)*(GMWQ!$NF$2:$NF$60=G$1),0),$B156-1966)</f>
        <v>1524838</v>
      </c>
      <c r="H156" s="14" cm="1">
        <f t="array" ref="H156">INDEX(GMWQ!$A$2:$NF$60,MATCH(1,(GMWQ!$NE$2:$NE$60=H$3)*(GMWQ!$NF$2:$NF$60=H$1),0),$B156-1966)</f>
        <v>16329</v>
      </c>
      <c r="I156" s="14" cm="1">
        <f t="array" ref="I156">INDEX(GMWQ!$A$2:$NF$60,MATCH(1,(GMWQ!$NE$2:$NE$60=I$3)*(GMWQ!$NF$2:$NF$60=I$1),0),$B156-1966)</f>
        <v>1194779</v>
      </c>
      <c r="J156" s="13" cm="1">
        <f t="array" ref="J156">INDEX(GMWQ!$A$2:$NF$60,MATCH(1,(GMWQ!$NE$2:$NE$60=J$3)*(GMWQ!$NF$2:$NF$60=J$1),0),$B156-1966)</f>
        <v>3.66</v>
      </c>
      <c r="K156" s="13" cm="1">
        <f t="array" ref="K156">INDEX(GMWQ!$A$2:$NF$60,MATCH(1,(GMWQ!$NE$2:$NE$60=K$3)*(GMWQ!$NF$2:$NF$60=K$1),0),$B156-1966)</f>
        <v>1.582184E-2</v>
      </c>
      <c r="L156" s="13" cm="1">
        <f t="array" ref="L156">INDEX(GMWQ!$A$2:$NF$60,MATCH(1,(GMWQ!$NE$2:$NE$60=L$3)*(GMWQ!$NF$2:$NF$60=L$1),0),$B156-1966)</f>
        <v>1682651</v>
      </c>
      <c r="M156" s="13" cm="1">
        <f t="array" ref="M156">INDEX(GMWQ!$A$2:$NF$60,MATCH(1,(GMWQ!$NE$2:$NE$60=M$3)*(GMWQ!$NF$2:$NF$60=M$1),0),$B156-1966)</f>
        <v>104.8451</v>
      </c>
      <c r="N156" s="13" cm="1">
        <f t="array" ref="N156">INDEX(GMWQ!$A$2:$NF$60,MATCH(1,(GMWQ!$NE$2:$NE$60=N$3)*(GMWQ!$NF$2:$NF$60=N$1),0),$B156-1966)</f>
        <v>157.4537</v>
      </c>
      <c r="O156" s="13" cm="1">
        <f t="array" ref="O156">INDEX(GMWQ!$A$2:$NF$60,MATCH(1,(GMWQ!$NE$2:$NE$60=O$3)*(GMWQ!$NF$2:$NF$60=O$1),0),$B156-1966)</f>
        <v>40.497</v>
      </c>
      <c r="P156" s="13" cm="1">
        <f t="array" ref="P156">INDEX(GMWQ!$A$2:$NF$60,MATCH(1,(GMWQ!$NE$2:$NE$60=P$3)*(GMWQ!$NF$2:$NF$60=P$1),0),$B156-1966)</f>
        <v>1.8075909999999999</v>
      </c>
      <c r="Q156" s="13" cm="1">
        <f t="array" ref="Q156">INDEX(GMWQ!$A$2:$NF$60,MATCH(1,(GMWQ!$NE$2:$NE$60=Q$3)*(GMWQ!$NF$2:$NF$60=Q$1),0),$B156-1966)</f>
        <v>140212.4</v>
      </c>
      <c r="R156" s="13" cm="1">
        <f t="array" ref="R156">INDEX(GMWQ!$A$2:$NF$60,MATCH(1,(GMWQ!$NE$2:$NE$60=R$3)*(GMWQ!$NF$2:$NF$60=R$1),0),$B156-1966)</f>
        <v>330059</v>
      </c>
      <c r="S156" s="13" cm="1">
        <f t="array" ref="S156">INDEX(GMWQ!$A$2:$NF$60,MATCH(1,(GMWQ!$NE$2:$NE$60=S$3)*(GMWQ!$NF$2:$NF$60=S$1),0),$B156-1966)</f>
        <v>3729815</v>
      </c>
      <c r="T156" s="13" cm="1">
        <f t="array" ref="T156">INDEX(GMWQ!$A$2:$NF$60,MATCH(1,(GMWQ!$NE$2:$NE$60=T$3)*(GMWQ!$NF$2:$NF$60=T$1),0),$B156-1966)</f>
        <v>38814.870000000003</v>
      </c>
      <c r="U156" s="13" cm="1">
        <f t="array" ref="U156">INDEX(GMWQ!$A$2:$NF$60,MATCH(1,(GMWQ!$NE$2:$NE$60=U$3)*(GMWQ!$NF$2:$NF$60=U$1),0),$B156-1966)</f>
        <v>2.7814410000000001</v>
      </c>
      <c r="V156" s="13" cm="1">
        <f t="array" ref="V156">INDEX(GMWQ!$A$2:$NF$60,MATCH(1,(GMWQ!$NE$2:$NE$60=V$3)*(GMWQ!$NF$2:$NF$60=V$1),0),$B156-1966)</f>
        <v>185.5</v>
      </c>
      <c r="W156" s="13" cm="1">
        <f t="array" ref="W156">INDEX(GMWQ!$A$2:$NF$60,MATCH(1,(GMWQ!$NE$2:$NE$60=W$3)*(GMWQ!$NF$2:$NF$60=W$1),0),$B156-1966)</f>
        <v>15.2</v>
      </c>
      <c r="X156" s="21"/>
    </row>
    <row r="157" spans="1:24" x14ac:dyDescent="0.35">
      <c r="B157" s="7">
        <f t="shared" si="3"/>
        <v>2123</v>
      </c>
      <c r="C157" s="14" cm="1">
        <f t="array" ref="C157">INDEX(GMWQ!$A$2:$NF$60,MATCH(1,(GMWQ!$NE$2:$NE$60=C$3)*(GMWQ!$NF$2:$NF$60=C$1),0),$B157-1966)</f>
        <v>11480</v>
      </c>
      <c r="D157" s="7" cm="1">
        <f t="array" ref="D157">INDEX(GMWQ!$A$2:$NF$60,MATCH(1,(GMWQ!$NE$2:$NE$60=D$3)*(GMWQ!$NF$2:$NF$60=D$1),0),$B157-1966)</f>
        <v>5317</v>
      </c>
      <c r="E157" s="7" cm="1">
        <f t="array" ref="E157">INDEX(GMWQ!$A$2:$NF$60,MATCH(1,(GMWQ!$NE$2:$NE$60=E$3)*(GMWQ!$NF$2:$NF$60=E$1),0),$B157-1966)</f>
        <v>267993</v>
      </c>
      <c r="F157" s="13" cm="1">
        <f t="array" ref="F157">INDEX(GMWQ!$A$2:$NF$60,MATCH(1,(GMWQ!$NE$2:$NE$60=F$3)*(GMWQ!$NF$2:$NF$60=F$1),0),$B157-1966)</f>
        <v>7.8</v>
      </c>
      <c r="G157" s="14" cm="1">
        <f t="array" ref="G157">INDEX(GMWQ!$A$2:$NF$60,MATCH(1,(GMWQ!$NE$2:$NE$60=G$3)*(GMWQ!$NF$2:$NF$60=G$1),0),$B157-1966)</f>
        <v>1529150</v>
      </c>
      <c r="H157" s="14" cm="1">
        <f t="array" ref="H157">INDEX(GMWQ!$A$2:$NF$60,MATCH(1,(GMWQ!$NE$2:$NE$60=H$3)*(GMWQ!$NF$2:$NF$60=H$1),0),$B157-1966)</f>
        <v>16005</v>
      </c>
      <c r="I157" s="14" cm="1">
        <f t="array" ref="I157">INDEX(GMWQ!$A$2:$NF$60,MATCH(1,(GMWQ!$NE$2:$NE$60=I$3)*(GMWQ!$NF$2:$NF$60=I$1),0),$B157-1966)</f>
        <v>1196087</v>
      </c>
      <c r="J157" s="13" cm="1">
        <f t="array" ref="J157">INDEX(GMWQ!$A$2:$NF$60,MATCH(1,(GMWQ!$NE$2:$NE$60=J$3)*(GMWQ!$NF$2:$NF$60=J$1),0),$B157-1966)</f>
        <v>3.57</v>
      </c>
      <c r="K157" s="13" cm="1">
        <f t="array" ref="K157">INDEX(GMWQ!$A$2:$NF$60,MATCH(1,(GMWQ!$NE$2:$NE$60=K$3)*(GMWQ!$NF$2:$NF$60=K$1),0),$B157-1966)</f>
        <v>1.1466560000000001E-2</v>
      </c>
      <c r="L157" s="13" cm="1">
        <f t="array" ref="L157">INDEX(GMWQ!$A$2:$NF$60,MATCH(1,(GMWQ!$NE$2:$NE$60=L$3)*(GMWQ!$NF$2:$NF$60=L$1),0),$B157-1966)</f>
        <v>1682513</v>
      </c>
      <c r="M157" s="13" cm="1">
        <f t="array" ref="M157">INDEX(GMWQ!$A$2:$NF$60,MATCH(1,(GMWQ!$NE$2:$NE$60=M$3)*(GMWQ!$NF$2:$NF$60=M$1),0),$B157-1966)</f>
        <v>104.0219</v>
      </c>
      <c r="N157" s="13" cm="1">
        <f t="array" ref="N157">INDEX(GMWQ!$A$2:$NF$60,MATCH(1,(GMWQ!$NE$2:$NE$60=N$3)*(GMWQ!$NF$2:$NF$60=N$1),0),$B157-1966)</f>
        <v>156.95490000000001</v>
      </c>
      <c r="O157" s="13" cm="1">
        <f t="array" ref="O157">INDEX(GMWQ!$A$2:$NF$60,MATCH(1,(GMWQ!$NE$2:$NE$60=O$3)*(GMWQ!$NF$2:$NF$60=O$1),0),$B157-1966)</f>
        <v>39.954999999999998</v>
      </c>
      <c r="P157" s="13" cm="1">
        <f t="array" ref="P157">INDEX(GMWQ!$A$2:$NF$60,MATCH(1,(GMWQ!$NE$2:$NE$60=P$3)*(GMWQ!$NF$2:$NF$60=P$1),0),$B157-1966)</f>
        <v>1.57511</v>
      </c>
      <c r="Q157" s="13" cm="1">
        <f t="array" ref="Q157">INDEX(GMWQ!$A$2:$NF$60,MATCH(1,(GMWQ!$NE$2:$NE$60=Q$3)*(GMWQ!$NF$2:$NF$60=Q$1),0),$B157-1966)</f>
        <v>128742.5</v>
      </c>
      <c r="R157" s="13" cm="1">
        <f t="array" ref="R157">INDEX(GMWQ!$A$2:$NF$60,MATCH(1,(GMWQ!$NE$2:$NE$60=R$3)*(GMWQ!$NF$2:$NF$60=R$1),0),$B157-1966)</f>
        <v>333063</v>
      </c>
      <c r="S157" s="13" cm="1">
        <f t="array" ref="S157">INDEX(GMWQ!$A$2:$NF$60,MATCH(1,(GMWQ!$NE$2:$NE$60=S$3)*(GMWQ!$NF$2:$NF$60=S$1),0),$B157-1966)</f>
        <v>3743725</v>
      </c>
      <c r="T157" s="13" cm="1">
        <f t="array" ref="T157">INDEX(GMWQ!$A$2:$NF$60,MATCH(1,(GMWQ!$NE$2:$NE$60=T$3)*(GMWQ!$NF$2:$NF$60=T$1),0),$B157-1966)</f>
        <v>38922.019999999997</v>
      </c>
      <c r="U157" s="13" cm="1">
        <f t="array" ref="U157">INDEX(GMWQ!$A$2:$NF$60,MATCH(1,(GMWQ!$NE$2:$NE$60=U$3)*(GMWQ!$NF$2:$NF$60=U$1),0),$B157-1966)</f>
        <v>2.8587690000000001</v>
      </c>
      <c r="V157" s="13" cm="1">
        <f t="array" ref="V157">INDEX(GMWQ!$A$2:$NF$60,MATCH(1,(GMWQ!$NE$2:$NE$60=V$3)*(GMWQ!$NF$2:$NF$60=V$1),0),$B157-1966)</f>
        <v>179.8</v>
      </c>
      <c r="W157" s="13" cm="1">
        <f t="array" ref="W157">INDEX(GMWQ!$A$2:$NF$60,MATCH(1,(GMWQ!$NE$2:$NE$60=W$3)*(GMWQ!$NF$2:$NF$60=W$1),0),$B157-1966)</f>
        <v>14.7</v>
      </c>
      <c r="X157" s="21"/>
    </row>
    <row r="158" spans="1:24" x14ac:dyDescent="0.35">
      <c r="B158" s="7">
        <f t="shared" si="3"/>
        <v>2124</v>
      </c>
      <c r="C158" s="14" cm="1">
        <f t="array" ref="C158">INDEX(GMWQ!$A$2:$NF$60,MATCH(1,(GMWQ!$NE$2:$NE$60=C$3)*(GMWQ!$NF$2:$NF$60=C$1),0),$B158-1966)</f>
        <v>11478</v>
      </c>
      <c r="D158" s="7" cm="1">
        <f t="array" ref="D158">INDEX(GMWQ!$A$2:$NF$60,MATCH(1,(GMWQ!$NE$2:$NE$60=D$3)*(GMWQ!$NF$2:$NF$60=D$1),0),$B158-1966)</f>
        <v>6037</v>
      </c>
      <c r="E158" s="7" cm="1">
        <f t="array" ref="E158">INDEX(GMWQ!$A$2:$NF$60,MATCH(1,(GMWQ!$NE$2:$NE$60=E$3)*(GMWQ!$NF$2:$NF$60=E$1),0),$B158-1966)</f>
        <v>268198</v>
      </c>
      <c r="F158" s="13" cm="1">
        <f t="array" ref="F158">INDEX(GMWQ!$A$2:$NF$60,MATCH(1,(GMWQ!$NE$2:$NE$60=F$3)*(GMWQ!$NF$2:$NF$60=F$1),0),$B158-1966)</f>
        <v>7.9</v>
      </c>
      <c r="G158" s="14" cm="1">
        <f t="array" ref="G158">INDEX(GMWQ!$A$2:$NF$60,MATCH(1,(GMWQ!$NE$2:$NE$60=G$3)*(GMWQ!$NF$2:$NF$60=G$1),0),$B158-1966)</f>
        <v>1525911</v>
      </c>
      <c r="H158" s="14" cm="1">
        <f t="array" ref="H158">INDEX(GMWQ!$A$2:$NF$60,MATCH(1,(GMWQ!$NE$2:$NE$60=H$3)*(GMWQ!$NF$2:$NF$60=H$1),0),$B158-1966)</f>
        <v>15827</v>
      </c>
      <c r="I158" s="14" cm="1">
        <f t="array" ref="I158">INDEX(GMWQ!$A$2:$NF$60,MATCH(1,(GMWQ!$NE$2:$NE$60=I$3)*(GMWQ!$NF$2:$NF$60=I$1),0),$B158-1966)</f>
        <v>1196963</v>
      </c>
      <c r="J158" s="13" cm="1">
        <f t="array" ref="J158">INDEX(GMWQ!$A$2:$NF$60,MATCH(1,(GMWQ!$NE$2:$NE$60=J$3)*(GMWQ!$NF$2:$NF$60=J$1),0),$B158-1966)</f>
        <v>3.5066670000000002</v>
      </c>
      <c r="K158" s="13" cm="1">
        <f t="array" ref="K158">INDEX(GMWQ!$A$2:$NF$60,MATCH(1,(GMWQ!$NE$2:$NE$60=K$3)*(GMWQ!$NF$2:$NF$60=K$1),0),$B158-1966)</f>
        <v>1.4045800000000001E-2</v>
      </c>
      <c r="L158" s="13" cm="1">
        <f t="array" ref="L158">INDEX(GMWQ!$A$2:$NF$60,MATCH(1,(GMWQ!$NE$2:$NE$60=L$3)*(GMWQ!$NF$2:$NF$60=L$1),0),$B158-1966)</f>
        <v>1663152</v>
      </c>
      <c r="M158" s="13" cm="1">
        <f t="array" ref="M158">INDEX(GMWQ!$A$2:$NF$60,MATCH(1,(GMWQ!$NE$2:$NE$60=M$3)*(GMWQ!$NF$2:$NF$60=M$1),0),$B158-1966)</f>
        <v>102.2122</v>
      </c>
      <c r="N158" s="13" cm="1">
        <f t="array" ref="N158">INDEX(GMWQ!$A$2:$NF$60,MATCH(1,(GMWQ!$NE$2:$NE$60=N$3)*(GMWQ!$NF$2:$NF$60=N$1),0),$B158-1966)</f>
        <v>155.03020000000001</v>
      </c>
      <c r="O158" s="13" cm="1">
        <f t="array" ref="O158">INDEX(GMWQ!$A$2:$NF$60,MATCH(1,(GMWQ!$NE$2:$NE$60=O$3)*(GMWQ!$NF$2:$NF$60=O$1),0),$B158-1966)</f>
        <v>36.411000000000001</v>
      </c>
      <c r="P158" s="13" cm="1">
        <f t="array" ref="P158">INDEX(GMWQ!$A$2:$NF$60,MATCH(1,(GMWQ!$NE$2:$NE$60=P$3)*(GMWQ!$NF$2:$NF$60=P$1),0),$B158-1966)</f>
        <v>2.1210420000000001</v>
      </c>
      <c r="Q158" s="13" cm="1">
        <f t="array" ref="Q158">INDEX(GMWQ!$A$2:$NF$60,MATCH(1,(GMWQ!$NE$2:$NE$60=Q$3)*(GMWQ!$NF$2:$NF$60=Q$1),0),$B158-1966)</f>
        <v>128342.9</v>
      </c>
      <c r="R158" s="13" cm="1">
        <f t="array" ref="R158">INDEX(GMWQ!$A$2:$NF$60,MATCH(1,(GMWQ!$NE$2:$NE$60=R$3)*(GMWQ!$NF$2:$NF$60=R$1),0),$B158-1966)</f>
        <v>328948</v>
      </c>
      <c r="S158" s="13" cm="1">
        <f t="array" ref="S158">INDEX(GMWQ!$A$2:$NF$60,MATCH(1,(GMWQ!$NE$2:$NE$60=S$3)*(GMWQ!$NF$2:$NF$60=S$1),0),$B158-1966)</f>
        <v>3757635</v>
      </c>
      <c r="T158" s="13" cm="1">
        <f t="array" ref="T158">INDEX(GMWQ!$A$2:$NF$60,MATCH(1,(GMWQ!$NE$2:$NE$60=T$3)*(GMWQ!$NF$2:$NF$60=T$1),0),$B158-1966)</f>
        <v>39029.18</v>
      </c>
      <c r="U158" s="13" cm="1">
        <f t="array" ref="U158">INDEX(GMWQ!$A$2:$NF$60,MATCH(1,(GMWQ!$NE$2:$NE$60=U$3)*(GMWQ!$NF$2:$NF$60=U$1),0),$B158-1966)</f>
        <v>2.9075530000000001</v>
      </c>
      <c r="V158" s="13" cm="1">
        <f t="array" ref="V158">INDEX(GMWQ!$A$2:$NF$60,MATCH(1,(GMWQ!$NE$2:$NE$60=V$3)*(GMWQ!$NF$2:$NF$60=V$1),0),$B158-1966)</f>
        <v>175.8</v>
      </c>
      <c r="W158" s="13" cm="1">
        <f t="array" ref="W158">INDEX(GMWQ!$A$2:$NF$60,MATCH(1,(GMWQ!$NE$2:$NE$60=W$3)*(GMWQ!$NF$2:$NF$60=W$1),0),$B158-1966)</f>
        <v>13.7</v>
      </c>
      <c r="X158" s="21"/>
    </row>
    <row r="159" spans="1:24" x14ac:dyDescent="0.35">
      <c r="A159" s="7">
        <v>2011</v>
      </c>
      <c r="B159" s="7">
        <f t="shared" si="3"/>
        <v>2125</v>
      </c>
      <c r="C159" s="14" cm="1">
        <f t="array" ref="C159">INDEX(GMWQ!$A$2:$NF$60,MATCH(1,(GMWQ!$NE$2:$NE$60=C$3)*(GMWQ!$NF$2:$NF$60=C$1),0),$B159-1966)</f>
        <v>11454</v>
      </c>
      <c r="D159" s="7" cm="1">
        <f t="array" ref="D159">INDEX(GMWQ!$A$2:$NF$60,MATCH(1,(GMWQ!$NE$2:$NE$60=D$3)*(GMWQ!$NF$2:$NF$60=D$1),0),$B159-1966)</f>
        <v>5808</v>
      </c>
      <c r="E159" s="7" cm="1">
        <f t="array" ref="E159">INDEX(GMWQ!$A$2:$NF$60,MATCH(1,(GMWQ!$NE$2:$NE$60=E$3)*(GMWQ!$NF$2:$NF$60=E$1),0),$B159-1966)</f>
        <v>265811</v>
      </c>
      <c r="F159" s="13" cm="1">
        <f t="array" ref="F159">INDEX(GMWQ!$A$2:$NF$60,MATCH(1,(GMWQ!$NE$2:$NE$60=F$3)*(GMWQ!$NF$2:$NF$60=F$1),0),$B159-1966)</f>
        <v>7.8</v>
      </c>
      <c r="G159" s="14" cm="1">
        <f t="array" ref="G159">INDEX(GMWQ!$A$2:$NF$60,MATCH(1,(GMWQ!$NE$2:$NE$60=G$3)*(GMWQ!$NF$2:$NF$60=G$1),0),$B159-1966)</f>
        <v>1524719</v>
      </c>
      <c r="H159" s="14" cm="1">
        <f t="array" ref="H159">INDEX(GMWQ!$A$2:$NF$60,MATCH(1,(GMWQ!$NE$2:$NE$60=H$3)*(GMWQ!$NF$2:$NF$60=H$1),0),$B159-1966)</f>
        <v>15816</v>
      </c>
      <c r="I159" s="14" cm="1">
        <f t="array" ref="I159">INDEX(GMWQ!$A$2:$NF$60,MATCH(1,(GMWQ!$NE$2:$NE$60=I$3)*(GMWQ!$NF$2:$NF$60=I$1),0),$B159-1966)</f>
        <v>1197882</v>
      </c>
      <c r="J159" s="13" cm="1">
        <f t="array" ref="J159">INDEX(GMWQ!$A$2:$NF$60,MATCH(1,(GMWQ!$NE$2:$NE$60=J$3)*(GMWQ!$NF$2:$NF$60=J$1),0),$B159-1966)</f>
        <v>3.496667</v>
      </c>
      <c r="K159" s="13" cm="1">
        <f t="array" ref="K159">INDEX(GMWQ!$A$2:$NF$60,MATCH(1,(GMWQ!$NE$2:$NE$60=K$3)*(GMWQ!$NF$2:$NF$60=K$1),0),$B159-1966)</f>
        <v>1.303298E-2</v>
      </c>
      <c r="L159" s="13" cm="1">
        <f t="array" ref="L159">INDEX(GMWQ!$A$2:$NF$60,MATCH(1,(GMWQ!$NE$2:$NE$60=L$3)*(GMWQ!$NF$2:$NF$60=L$1),0),$B159-1966)</f>
        <v>1663766</v>
      </c>
      <c r="M159" s="13" cm="1">
        <f t="array" ref="M159">INDEX(GMWQ!$A$2:$NF$60,MATCH(1,(GMWQ!$NE$2:$NE$60=M$3)*(GMWQ!$NF$2:$NF$60=M$1),0),$B159-1966)</f>
        <v>100.27370000000001</v>
      </c>
      <c r="N159" s="13" cm="1">
        <f t="array" ref="N159">INDEX(GMWQ!$A$2:$NF$60,MATCH(1,(GMWQ!$NE$2:$NE$60=N$3)*(GMWQ!$NF$2:$NF$60=N$1),0),$B159-1966)</f>
        <v>156.4802</v>
      </c>
      <c r="O159" s="13" cm="1">
        <f t="array" ref="O159">INDEX(GMWQ!$A$2:$NF$60,MATCH(1,(GMWQ!$NE$2:$NE$60=O$3)*(GMWQ!$NF$2:$NF$60=O$1),0),$B159-1966)</f>
        <v>35.149000000000001</v>
      </c>
      <c r="P159" s="13" cm="1">
        <f t="array" ref="P159">INDEX(GMWQ!$A$2:$NF$60,MATCH(1,(GMWQ!$NE$2:$NE$60=P$3)*(GMWQ!$NF$2:$NF$60=P$1),0),$B159-1966)</f>
        <v>3.1309689999999999</v>
      </c>
      <c r="Q159" s="13" cm="1">
        <f t="array" ref="Q159">INDEX(GMWQ!$A$2:$NF$60,MATCH(1,(GMWQ!$NE$2:$NE$60=Q$3)*(GMWQ!$NF$2:$NF$60=Q$1),0),$B159-1966)</f>
        <v>120502.1</v>
      </c>
      <c r="R159" s="13" cm="1">
        <f t="array" ref="R159">INDEX(GMWQ!$A$2:$NF$60,MATCH(1,(GMWQ!$NE$2:$NE$60=R$3)*(GMWQ!$NF$2:$NF$60=R$1),0),$B159-1966)</f>
        <v>326837</v>
      </c>
      <c r="S159" s="13" cm="1">
        <f t="array" ref="S159">INDEX(GMWQ!$A$2:$NF$60,MATCH(1,(GMWQ!$NE$2:$NE$60=S$3)*(GMWQ!$NF$2:$NF$60=S$1),0),$B159-1966)</f>
        <v>3751216</v>
      </c>
      <c r="T159" s="13" cm="1">
        <f t="array" ref="T159">INDEX(GMWQ!$A$2:$NF$60,MATCH(1,(GMWQ!$NE$2:$NE$60=T$3)*(GMWQ!$NF$2:$NF$60=T$1),0),$B159-1966)</f>
        <v>39136.33</v>
      </c>
      <c r="U159" s="13" cm="1">
        <f t="array" ref="U159">INDEX(GMWQ!$A$2:$NF$60,MATCH(1,(GMWQ!$NE$2:$NE$60=U$3)*(GMWQ!$NF$2:$NF$60=U$1),0),$B159-1966)</f>
        <v>2.9914710000000002</v>
      </c>
      <c r="V159" s="13" cm="1">
        <f t="array" ref="V159">INDEX(GMWQ!$A$2:$NF$60,MATCH(1,(GMWQ!$NE$2:$NE$60=V$3)*(GMWQ!$NF$2:$NF$60=V$1),0),$B159-1966)</f>
        <v>171.9</v>
      </c>
      <c r="W159" s="13" cm="1">
        <f t="array" ref="W159">INDEX(GMWQ!$A$2:$NF$60,MATCH(1,(GMWQ!$NE$2:$NE$60=W$3)*(GMWQ!$NF$2:$NF$60=W$1),0),$B159-1966)</f>
        <v>14.2</v>
      </c>
      <c r="X159" s="21"/>
    </row>
    <row r="160" spans="1:24" x14ac:dyDescent="0.35">
      <c r="B160" s="7">
        <f t="shared" si="3"/>
        <v>2126</v>
      </c>
      <c r="C160" s="14" cm="1">
        <f t="array" ref="C160">INDEX(GMWQ!$A$2:$NF$60,MATCH(1,(GMWQ!$NE$2:$NE$60=C$3)*(GMWQ!$NF$2:$NF$60=C$1),0),$B160-1966)</f>
        <v>11437</v>
      </c>
      <c r="D160" s="7" cm="1">
        <f t="array" ref="D160">INDEX(GMWQ!$A$2:$NF$60,MATCH(1,(GMWQ!$NE$2:$NE$60=D$3)*(GMWQ!$NF$2:$NF$60=D$1),0),$B160-1966)</f>
        <v>5796</v>
      </c>
      <c r="E160" s="7" cm="1">
        <f t="array" ref="E160">INDEX(GMWQ!$A$2:$NF$60,MATCH(1,(GMWQ!$NE$2:$NE$60=E$3)*(GMWQ!$NF$2:$NF$60=E$1),0),$B160-1966)</f>
        <v>271167</v>
      </c>
      <c r="F160" s="13" cm="1">
        <f t="array" ref="F160">INDEX(GMWQ!$A$2:$NF$60,MATCH(1,(GMWQ!$NE$2:$NE$60=F$3)*(GMWQ!$NF$2:$NF$60=F$1),0),$B160-1966)</f>
        <v>7.9</v>
      </c>
      <c r="G160" s="14" cm="1">
        <f t="array" ref="G160">INDEX(GMWQ!$A$2:$NF$60,MATCH(1,(GMWQ!$NE$2:$NE$60=G$3)*(GMWQ!$NF$2:$NF$60=G$1),0),$B160-1966)</f>
        <v>1528931</v>
      </c>
      <c r="H160" s="14" cm="1">
        <f t="array" ref="H160">INDEX(GMWQ!$A$2:$NF$60,MATCH(1,(GMWQ!$NE$2:$NE$60=H$3)*(GMWQ!$NF$2:$NF$60=H$1),0),$B160-1966)</f>
        <v>15576</v>
      </c>
      <c r="I160" s="14" cm="1">
        <f t="array" ref="I160">INDEX(GMWQ!$A$2:$NF$60,MATCH(1,(GMWQ!$NE$2:$NE$60=I$3)*(GMWQ!$NF$2:$NF$60=I$1),0),$B160-1966)</f>
        <v>1198695</v>
      </c>
      <c r="J160" s="13" cm="1">
        <f t="array" ref="J160">INDEX(GMWQ!$A$2:$NF$60,MATCH(1,(GMWQ!$NE$2:$NE$60=J$3)*(GMWQ!$NF$2:$NF$60=J$1),0),$B160-1966)</f>
        <v>3.47</v>
      </c>
      <c r="K160" s="13" cm="1">
        <f t="array" ref="K160">INDEX(GMWQ!$A$2:$NF$60,MATCH(1,(GMWQ!$NE$2:$NE$60=K$3)*(GMWQ!$NF$2:$NF$60=K$1),0),$B160-1966)</f>
        <v>1.2355140000000001E-2</v>
      </c>
      <c r="L160" s="13" cm="1">
        <f t="array" ref="L160">INDEX(GMWQ!$A$2:$NF$60,MATCH(1,(GMWQ!$NE$2:$NE$60=L$3)*(GMWQ!$NF$2:$NF$60=L$1),0),$B160-1966)</f>
        <v>1672753</v>
      </c>
      <c r="M160" s="13" cm="1">
        <f t="array" ref="M160">INDEX(GMWQ!$A$2:$NF$60,MATCH(1,(GMWQ!$NE$2:$NE$60=M$3)*(GMWQ!$NF$2:$NF$60=M$1),0),$B160-1966)</f>
        <v>101.41240000000001</v>
      </c>
      <c r="N160" s="13" cm="1">
        <f t="array" ref="N160">INDEX(GMWQ!$A$2:$NF$60,MATCH(1,(GMWQ!$NE$2:$NE$60=N$3)*(GMWQ!$NF$2:$NF$60=N$1),0),$B160-1966)</f>
        <v>154.21799999999999</v>
      </c>
      <c r="O160" s="13" cm="1">
        <f t="array" ref="O160">INDEX(GMWQ!$A$2:$NF$60,MATCH(1,(GMWQ!$NE$2:$NE$60=O$3)*(GMWQ!$NF$2:$NF$60=O$1),0),$B160-1966)</f>
        <v>36.540999999999997</v>
      </c>
      <c r="P160" s="13" cm="1">
        <f t="array" ref="P160">INDEX(GMWQ!$A$2:$NF$60,MATCH(1,(GMWQ!$NE$2:$NE$60=P$3)*(GMWQ!$NF$2:$NF$60=P$1),0),$B160-1966)</f>
        <v>3.6788430000000001</v>
      </c>
      <c r="Q160" s="13" cm="1">
        <f t="array" ref="Q160">INDEX(GMWQ!$A$2:$NF$60,MATCH(1,(GMWQ!$NE$2:$NE$60=Q$3)*(GMWQ!$NF$2:$NF$60=Q$1),0),$B160-1966)</f>
        <v>120287.7</v>
      </c>
      <c r="R160" s="13" cm="1">
        <f t="array" ref="R160">INDEX(GMWQ!$A$2:$NF$60,MATCH(1,(GMWQ!$NE$2:$NE$60=R$3)*(GMWQ!$NF$2:$NF$60=R$1),0),$B160-1966)</f>
        <v>330236</v>
      </c>
      <c r="S160" s="13" cm="1">
        <f t="array" ref="S160">INDEX(GMWQ!$A$2:$NF$60,MATCH(1,(GMWQ!$NE$2:$NE$60=S$3)*(GMWQ!$NF$2:$NF$60=S$1),0),$B160-1966)</f>
        <v>3744798</v>
      </c>
      <c r="T160" s="13" cm="1">
        <f t="array" ref="T160">INDEX(GMWQ!$A$2:$NF$60,MATCH(1,(GMWQ!$NE$2:$NE$60=T$3)*(GMWQ!$NF$2:$NF$60=T$1),0),$B160-1966)</f>
        <v>39243.480000000003</v>
      </c>
      <c r="U160" s="13" cm="1">
        <f t="array" ref="U160">INDEX(GMWQ!$A$2:$NF$60,MATCH(1,(GMWQ!$NE$2:$NE$60=U$3)*(GMWQ!$NF$2:$NF$60=U$1),0),$B160-1966)</f>
        <v>3.0539369999999999</v>
      </c>
      <c r="V160" s="13" cm="1">
        <f t="array" ref="V160">INDEX(GMWQ!$A$2:$NF$60,MATCH(1,(GMWQ!$NE$2:$NE$60=V$3)*(GMWQ!$NF$2:$NF$60=V$1),0),$B160-1966)</f>
        <v>169.2</v>
      </c>
      <c r="W160" s="13" cm="1">
        <f t="array" ref="W160">INDEX(GMWQ!$A$2:$NF$60,MATCH(1,(GMWQ!$NE$2:$NE$60=W$3)*(GMWQ!$NF$2:$NF$60=W$1),0),$B160-1966)</f>
        <v>14.5</v>
      </c>
      <c r="X160" s="21"/>
    </row>
    <row r="161" spans="1:24" x14ac:dyDescent="0.35">
      <c r="B161" s="7">
        <f t="shared" si="3"/>
        <v>2127</v>
      </c>
      <c r="C161" s="14" cm="1">
        <f t="array" ref="C161">INDEX(GMWQ!$A$2:$NF$60,MATCH(1,(GMWQ!$NE$2:$NE$60=C$3)*(GMWQ!$NF$2:$NF$60=C$1),0),$B161-1966)</f>
        <v>11413</v>
      </c>
      <c r="D161" s="7" cm="1">
        <f t="array" ref="D161">INDEX(GMWQ!$A$2:$NF$60,MATCH(1,(GMWQ!$NE$2:$NE$60=D$3)*(GMWQ!$NF$2:$NF$60=D$1),0),$B161-1966)</f>
        <v>5851</v>
      </c>
      <c r="E161" s="7" cm="1">
        <f t="array" ref="E161">INDEX(GMWQ!$A$2:$NF$60,MATCH(1,(GMWQ!$NE$2:$NE$60=E$3)*(GMWQ!$NF$2:$NF$60=E$1),0),$B161-1966)</f>
        <v>273285</v>
      </c>
      <c r="F161" s="13" cm="1">
        <f t="array" ref="F161">INDEX(GMWQ!$A$2:$NF$60,MATCH(1,(GMWQ!$NE$2:$NE$60=F$3)*(GMWQ!$NF$2:$NF$60=F$1),0),$B161-1966)</f>
        <v>8.3000000000000007</v>
      </c>
      <c r="G161" s="14" cm="1">
        <f t="array" ref="G161">INDEX(GMWQ!$A$2:$NF$60,MATCH(1,(GMWQ!$NE$2:$NE$60=G$3)*(GMWQ!$NF$2:$NF$60=G$1),0),$B161-1966)</f>
        <v>1531162</v>
      </c>
      <c r="H161" s="14" cm="1">
        <f t="array" ref="H161">INDEX(GMWQ!$A$2:$NF$60,MATCH(1,(GMWQ!$NE$2:$NE$60=H$3)*(GMWQ!$NF$2:$NF$60=H$1),0),$B161-1966)</f>
        <v>15289</v>
      </c>
      <c r="I161" s="14" cm="1">
        <f t="array" ref="I161">INDEX(GMWQ!$A$2:$NF$60,MATCH(1,(GMWQ!$NE$2:$NE$60=I$3)*(GMWQ!$NF$2:$NF$60=I$1),0),$B161-1966)</f>
        <v>1199968</v>
      </c>
      <c r="J161" s="13" cm="1">
        <f t="array" ref="J161">INDEX(GMWQ!$A$2:$NF$60,MATCH(1,(GMWQ!$NE$2:$NE$60=J$3)*(GMWQ!$NF$2:$NF$60=J$1),0),$B161-1966)</f>
        <v>3.4</v>
      </c>
      <c r="K161" s="13" cm="1">
        <f t="array" ref="K161">INDEX(GMWQ!$A$2:$NF$60,MATCH(1,(GMWQ!$NE$2:$NE$60=K$3)*(GMWQ!$NF$2:$NF$60=K$1),0),$B161-1966)</f>
        <v>1.134567E-2</v>
      </c>
      <c r="L161" s="13" cm="1">
        <f t="array" ref="L161">INDEX(GMWQ!$A$2:$NF$60,MATCH(1,(GMWQ!$NE$2:$NE$60=L$3)*(GMWQ!$NF$2:$NF$60=L$1),0),$B161-1966)</f>
        <v>1690643</v>
      </c>
      <c r="M161" s="13" cm="1">
        <f t="array" ref="M161">INDEX(GMWQ!$A$2:$NF$60,MATCH(1,(GMWQ!$NE$2:$NE$60=M$3)*(GMWQ!$NF$2:$NF$60=M$1),0),$B161-1966)</f>
        <v>101.5731</v>
      </c>
      <c r="N161" s="13" cm="1">
        <f t="array" ref="N161">INDEX(GMWQ!$A$2:$NF$60,MATCH(1,(GMWQ!$NE$2:$NE$60=N$3)*(GMWQ!$NF$2:$NF$60=N$1),0),$B161-1966)</f>
        <v>154.6593</v>
      </c>
      <c r="O161" s="13" cm="1">
        <f t="array" ref="O161">INDEX(GMWQ!$A$2:$NF$60,MATCH(1,(GMWQ!$NE$2:$NE$60=O$3)*(GMWQ!$NF$2:$NF$60=O$1),0),$B161-1966)</f>
        <v>36.213000000000001</v>
      </c>
      <c r="P161" s="13" cm="1">
        <f t="array" ref="P161">INDEX(GMWQ!$A$2:$NF$60,MATCH(1,(GMWQ!$NE$2:$NE$60=P$3)*(GMWQ!$NF$2:$NF$60=P$1),0),$B161-1966)</f>
        <v>3.8427660000000001</v>
      </c>
      <c r="Q161" s="13" cm="1">
        <f t="array" ref="Q161">INDEX(GMWQ!$A$2:$NF$60,MATCH(1,(GMWQ!$NE$2:$NE$60=Q$3)*(GMWQ!$NF$2:$NF$60=Q$1),0),$B161-1966)</f>
        <v>122841.4</v>
      </c>
      <c r="R161" s="13" cm="1">
        <f t="array" ref="R161">INDEX(GMWQ!$A$2:$NF$60,MATCH(1,(GMWQ!$NE$2:$NE$60=R$3)*(GMWQ!$NF$2:$NF$60=R$1),0),$B161-1966)</f>
        <v>331194</v>
      </c>
      <c r="S161" s="13" cm="1">
        <f t="array" ref="S161">INDEX(GMWQ!$A$2:$NF$60,MATCH(1,(GMWQ!$NE$2:$NE$60=S$3)*(GMWQ!$NF$2:$NF$60=S$1),0),$B161-1966)</f>
        <v>3738380</v>
      </c>
      <c r="T161" s="13" cm="1">
        <f t="array" ref="T161">INDEX(GMWQ!$A$2:$NF$60,MATCH(1,(GMWQ!$NE$2:$NE$60=T$3)*(GMWQ!$NF$2:$NF$60=T$1),0),$B161-1966)</f>
        <v>39301.550000000003</v>
      </c>
      <c r="U161" s="13" cm="1">
        <f t="array" ref="U161">INDEX(GMWQ!$A$2:$NF$60,MATCH(1,(GMWQ!$NE$2:$NE$60=U$3)*(GMWQ!$NF$2:$NF$60=U$1),0),$B161-1966)</f>
        <v>3.140666</v>
      </c>
      <c r="V161" s="13" cm="1">
        <f t="array" ref="V161">INDEX(GMWQ!$A$2:$NF$60,MATCH(1,(GMWQ!$NE$2:$NE$60=V$3)*(GMWQ!$NF$2:$NF$60=V$1),0),$B161-1966)</f>
        <v>165.3</v>
      </c>
      <c r="W161" s="13" cm="1">
        <f t="array" ref="W161">INDEX(GMWQ!$A$2:$NF$60,MATCH(1,(GMWQ!$NE$2:$NE$60=W$3)*(GMWQ!$NF$2:$NF$60=W$1),0),$B161-1966)</f>
        <v>14.7</v>
      </c>
      <c r="X161" s="21"/>
    </row>
    <row r="162" spans="1:24" x14ac:dyDescent="0.35">
      <c r="B162" s="7">
        <f t="shared" si="3"/>
        <v>2128</v>
      </c>
      <c r="C162" s="14" cm="1">
        <f t="array" ref="C162">INDEX(GMWQ!$A$2:$NF$60,MATCH(1,(GMWQ!$NE$2:$NE$60=C$3)*(GMWQ!$NF$2:$NF$60=C$1),0),$B162-1966)</f>
        <v>11384</v>
      </c>
      <c r="D162" s="7" cm="1">
        <f t="array" ref="D162">INDEX(GMWQ!$A$2:$NF$60,MATCH(1,(GMWQ!$NE$2:$NE$60=D$3)*(GMWQ!$NF$2:$NF$60=D$1),0),$B162-1966)</f>
        <v>6471</v>
      </c>
      <c r="E162" s="7" cm="1">
        <f t="array" ref="E162">INDEX(GMWQ!$A$2:$NF$60,MATCH(1,(GMWQ!$NE$2:$NE$60=E$3)*(GMWQ!$NF$2:$NF$60=E$1),0),$B162-1966)</f>
        <v>273407</v>
      </c>
      <c r="F162" s="13" cm="1">
        <f t="array" ref="F162">INDEX(GMWQ!$A$2:$NF$60,MATCH(1,(GMWQ!$NE$2:$NE$60=F$3)*(GMWQ!$NF$2:$NF$60=F$1),0),$B162-1966)</f>
        <v>8.4</v>
      </c>
      <c r="G162" s="14" cm="1">
        <f t="array" ref="G162">INDEX(GMWQ!$A$2:$NF$60,MATCH(1,(GMWQ!$NE$2:$NE$60=G$3)*(GMWQ!$NF$2:$NF$60=G$1),0),$B162-1966)</f>
        <v>1533793</v>
      </c>
      <c r="H162" s="14" cm="1">
        <f t="array" ref="H162">INDEX(GMWQ!$A$2:$NF$60,MATCH(1,(GMWQ!$NE$2:$NE$60=H$3)*(GMWQ!$NF$2:$NF$60=H$1),0),$B162-1966)</f>
        <v>15311</v>
      </c>
      <c r="I162" s="14" cm="1">
        <f t="array" ref="I162">INDEX(GMWQ!$A$2:$NF$60,MATCH(1,(GMWQ!$NE$2:$NE$60=I$3)*(GMWQ!$NF$2:$NF$60=I$1),0),$B162-1966)</f>
        <v>1201405</v>
      </c>
      <c r="J162" s="13" cm="1">
        <f t="array" ref="J162">INDEX(GMWQ!$A$2:$NF$60,MATCH(1,(GMWQ!$NE$2:$NE$60=J$3)*(GMWQ!$NF$2:$NF$60=J$1),0),$B162-1966)</f>
        <v>3.3666670000000001</v>
      </c>
      <c r="K162" s="13" cm="1">
        <f t="array" ref="K162">INDEX(GMWQ!$A$2:$NF$60,MATCH(1,(GMWQ!$NE$2:$NE$60=K$3)*(GMWQ!$NF$2:$NF$60=K$1),0),$B162-1966)</f>
        <v>1.2416999999999999E-2</v>
      </c>
      <c r="L162" s="13" cm="1">
        <f t="array" ref="L162">INDEX(GMWQ!$A$2:$NF$60,MATCH(1,(GMWQ!$NE$2:$NE$60=L$3)*(GMWQ!$NF$2:$NF$60=L$1),0),$B162-1966)</f>
        <v>1675709</v>
      </c>
      <c r="M162" s="13" cm="1">
        <f t="array" ref="M162">INDEX(GMWQ!$A$2:$NF$60,MATCH(1,(GMWQ!$NE$2:$NE$60=M$3)*(GMWQ!$NF$2:$NF$60=M$1),0),$B162-1966)</f>
        <v>99.909909999999996</v>
      </c>
      <c r="N162" s="13" cm="1">
        <f t="array" ref="N162">INDEX(GMWQ!$A$2:$NF$60,MATCH(1,(GMWQ!$NE$2:$NE$60=N$3)*(GMWQ!$NF$2:$NF$60=N$1),0),$B162-1966)</f>
        <v>153.22479999999999</v>
      </c>
      <c r="O162" s="13" cm="1">
        <f t="array" ref="O162">INDEX(GMWQ!$A$2:$NF$60,MATCH(1,(GMWQ!$NE$2:$NE$60=O$3)*(GMWQ!$NF$2:$NF$60=O$1),0),$B162-1966)</f>
        <v>34.493000000000002</v>
      </c>
      <c r="P162" s="13" cm="1">
        <f t="array" ref="P162">INDEX(GMWQ!$A$2:$NF$60,MATCH(1,(GMWQ!$NE$2:$NE$60=P$3)*(GMWQ!$NF$2:$NF$60=P$1),0),$B162-1966)</f>
        <v>3.8691149999999999</v>
      </c>
      <c r="Q162" s="13" cm="1">
        <f t="array" ref="Q162">INDEX(GMWQ!$A$2:$NF$60,MATCH(1,(GMWQ!$NE$2:$NE$60=Q$3)*(GMWQ!$NF$2:$NF$60=Q$1),0),$B162-1966)</f>
        <v>122976.5</v>
      </c>
      <c r="R162" s="13" cm="1">
        <f t="array" ref="R162">INDEX(GMWQ!$A$2:$NF$60,MATCH(1,(GMWQ!$NE$2:$NE$60=R$3)*(GMWQ!$NF$2:$NF$60=R$1),0),$B162-1966)</f>
        <v>332388</v>
      </c>
      <c r="S162" s="13" cm="1">
        <f t="array" ref="S162">INDEX(GMWQ!$A$2:$NF$60,MATCH(1,(GMWQ!$NE$2:$NE$60=S$3)*(GMWQ!$NF$2:$NF$60=S$1),0),$B162-1966)</f>
        <v>3731961</v>
      </c>
      <c r="T162" s="13" cm="1">
        <f t="array" ref="T162">INDEX(GMWQ!$A$2:$NF$60,MATCH(1,(GMWQ!$NE$2:$NE$60=T$3)*(GMWQ!$NF$2:$NF$60=T$1),0),$B162-1966)</f>
        <v>39359.620000000003</v>
      </c>
      <c r="U162" s="13" cm="1">
        <f t="array" ref="U162">INDEX(GMWQ!$A$2:$NF$60,MATCH(1,(GMWQ!$NE$2:$NE$60=U$3)*(GMWQ!$NF$2:$NF$60=U$1),0),$B162-1966)</f>
        <v>3.3259669999999999</v>
      </c>
      <c r="V162" s="13" cm="1">
        <f t="array" ref="V162">INDEX(GMWQ!$A$2:$NF$60,MATCH(1,(GMWQ!$NE$2:$NE$60=V$3)*(GMWQ!$NF$2:$NF$60=V$1),0),$B162-1966)</f>
        <v>161.4</v>
      </c>
      <c r="W162" s="13" cm="1">
        <f t="array" ref="W162">INDEX(GMWQ!$A$2:$NF$60,MATCH(1,(GMWQ!$NE$2:$NE$60=W$3)*(GMWQ!$NF$2:$NF$60=W$1),0),$B162-1966)</f>
        <v>13.9</v>
      </c>
      <c r="X162" s="21"/>
    </row>
    <row r="163" spans="1:24" x14ac:dyDescent="0.35">
      <c r="A163" s="7">
        <v>2012</v>
      </c>
      <c r="B163" s="7">
        <f t="shared" si="3"/>
        <v>2129</v>
      </c>
      <c r="C163" s="14" cm="1">
        <f t="array" ref="C163">INDEX(GMWQ!$A$2:$NF$60,MATCH(1,(GMWQ!$NE$2:$NE$60=C$3)*(GMWQ!$NF$2:$NF$60=C$1),0),$B163-1966)</f>
        <v>11383</v>
      </c>
      <c r="D163" s="7" cm="1">
        <f t="array" ref="D163">INDEX(GMWQ!$A$2:$NF$60,MATCH(1,(GMWQ!$NE$2:$NE$60=D$3)*(GMWQ!$NF$2:$NF$60=D$1),0),$B163-1966)</f>
        <v>7183</v>
      </c>
      <c r="E163" s="7" cm="1">
        <f t="array" ref="E163">INDEX(GMWQ!$A$2:$NF$60,MATCH(1,(GMWQ!$NE$2:$NE$60=E$3)*(GMWQ!$NF$2:$NF$60=E$1),0),$B163-1966)</f>
        <v>279309</v>
      </c>
      <c r="F163" s="13" cm="1">
        <f t="array" ref="F163">INDEX(GMWQ!$A$2:$NF$60,MATCH(1,(GMWQ!$NE$2:$NE$60=F$3)*(GMWQ!$NF$2:$NF$60=F$1),0),$B163-1966)</f>
        <v>8.1999999999999993</v>
      </c>
      <c r="G163" s="14" cm="1">
        <f t="array" ref="G163">INDEX(GMWQ!$A$2:$NF$60,MATCH(1,(GMWQ!$NE$2:$NE$60=G$3)*(GMWQ!$NF$2:$NF$60=G$1),0),$B163-1966)</f>
        <v>1532024</v>
      </c>
      <c r="H163" s="14" cm="1">
        <f t="array" ref="H163">INDEX(GMWQ!$A$2:$NF$60,MATCH(1,(GMWQ!$NE$2:$NE$60=H$3)*(GMWQ!$NF$2:$NF$60=H$1),0),$B163-1966)</f>
        <v>15463</v>
      </c>
      <c r="I163" s="14" cm="1">
        <f t="array" ref="I163">INDEX(GMWQ!$A$2:$NF$60,MATCH(1,(GMWQ!$NE$2:$NE$60=I$3)*(GMWQ!$NF$2:$NF$60=I$1),0),$B163-1966)</f>
        <v>1206854</v>
      </c>
      <c r="J163" s="13" cm="1">
        <f t="array" ref="J163">INDEX(GMWQ!$A$2:$NF$60,MATCH(1,(GMWQ!$NE$2:$NE$60=J$3)*(GMWQ!$NF$2:$NF$60=J$1),0),$B163-1966)</f>
        <v>3.3666670000000001</v>
      </c>
      <c r="K163" s="13" cm="1">
        <f t="array" ref="K163">INDEX(GMWQ!$A$2:$NF$60,MATCH(1,(GMWQ!$NE$2:$NE$60=K$3)*(GMWQ!$NF$2:$NF$60=K$1),0),$B163-1966)</f>
        <v>1.0987139999999999E-2</v>
      </c>
      <c r="L163" s="13" cm="1">
        <f t="array" ref="L163">INDEX(GMWQ!$A$2:$NF$60,MATCH(1,(GMWQ!$NE$2:$NE$60=L$3)*(GMWQ!$NF$2:$NF$60=L$1),0),$B163-1966)</f>
        <v>1668579</v>
      </c>
      <c r="M163" s="13" cm="1">
        <f t="array" ref="M163">INDEX(GMWQ!$A$2:$NF$60,MATCH(1,(GMWQ!$NE$2:$NE$60=M$3)*(GMWQ!$NF$2:$NF$60=M$1),0),$B163-1966)</f>
        <v>98.25806</v>
      </c>
      <c r="N163" s="13" cm="1">
        <f t="array" ref="N163">INDEX(GMWQ!$A$2:$NF$60,MATCH(1,(GMWQ!$NE$2:$NE$60=N$3)*(GMWQ!$NF$2:$NF$60=N$1),0),$B163-1966)</f>
        <v>149.34880000000001</v>
      </c>
      <c r="O163" s="13" cm="1">
        <f t="array" ref="O163">INDEX(GMWQ!$A$2:$NF$60,MATCH(1,(GMWQ!$NE$2:$NE$60=O$3)*(GMWQ!$NF$2:$NF$60=O$1),0),$B163-1966)</f>
        <v>34.334000000000003</v>
      </c>
      <c r="P163" s="13" cm="1">
        <f t="array" ref="P163">INDEX(GMWQ!$A$2:$NF$60,MATCH(1,(GMWQ!$NE$2:$NE$60=P$3)*(GMWQ!$NF$2:$NF$60=P$1),0),$B163-1966)</f>
        <v>3.6694939999999998</v>
      </c>
      <c r="Q163" s="13" cm="1">
        <f t="array" ref="Q163">INDEX(GMWQ!$A$2:$NF$60,MATCH(1,(GMWQ!$NE$2:$NE$60=Q$3)*(GMWQ!$NF$2:$NF$60=Q$1),0),$B163-1966)</f>
        <v>115137.60000000001</v>
      </c>
      <c r="R163" s="13" cm="1">
        <f t="array" ref="R163">INDEX(GMWQ!$A$2:$NF$60,MATCH(1,(GMWQ!$NE$2:$NE$60=R$3)*(GMWQ!$NF$2:$NF$60=R$1),0),$B163-1966)</f>
        <v>325170</v>
      </c>
      <c r="S163" s="13" cm="1">
        <f t="array" ref="S163">INDEX(GMWQ!$A$2:$NF$60,MATCH(1,(GMWQ!$NE$2:$NE$60=S$3)*(GMWQ!$NF$2:$NF$60=S$1),0),$B163-1966)</f>
        <v>3750445</v>
      </c>
      <c r="T163" s="13" cm="1">
        <f t="array" ref="T163">INDEX(GMWQ!$A$2:$NF$60,MATCH(1,(GMWQ!$NE$2:$NE$60=T$3)*(GMWQ!$NF$2:$NF$60=T$1),0),$B163-1966)</f>
        <v>39417.69</v>
      </c>
      <c r="U163" s="13" cm="1">
        <f t="array" ref="U163">INDEX(GMWQ!$A$2:$NF$60,MATCH(1,(GMWQ!$NE$2:$NE$60=U$3)*(GMWQ!$NF$2:$NF$60=U$1),0),$B163-1966)</f>
        <v>3.4091469999999999</v>
      </c>
      <c r="V163" s="13" cm="1">
        <f t="array" ref="V163">INDEX(GMWQ!$A$2:$NF$60,MATCH(1,(GMWQ!$NE$2:$NE$60=V$3)*(GMWQ!$NF$2:$NF$60=V$1),0),$B163-1966)</f>
        <v>159.1</v>
      </c>
      <c r="W163" s="13" cm="1">
        <f t="array" ref="W163">INDEX(GMWQ!$A$2:$NF$60,MATCH(1,(GMWQ!$NE$2:$NE$60=W$3)*(GMWQ!$NF$2:$NF$60=W$1),0),$B163-1966)</f>
        <v>13.9</v>
      </c>
      <c r="X163" s="21"/>
    </row>
    <row r="164" spans="1:24" x14ac:dyDescent="0.35">
      <c r="B164" s="7">
        <f t="shared" si="3"/>
        <v>2130</v>
      </c>
      <c r="C164" s="14" cm="1">
        <f t="array" ref="C164">INDEX(GMWQ!$A$2:$NF$60,MATCH(1,(GMWQ!$NE$2:$NE$60=C$3)*(GMWQ!$NF$2:$NF$60=C$1),0),$B164-1966)</f>
        <v>11364</v>
      </c>
      <c r="D164" s="7" cm="1">
        <f t="array" ref="D164">INDEX(GMWQ!$A$2:$NF$60,MATCH(1,(GMWQ!$NE$2:$NE$60=D$3)*(GMWQ!$NF$2:$NF$60=D$1),0),$B164-1966)</f>
        <v>6818</v>
      </c>
      <c r="E164" s="7" cm="1">
        <f t="array" ref="E164">INDEX(GMWQ!$A$2:$NF$60,MATCH(1,(GMWQ!$NE$2:$NE$60=E$3)*(GMWQ!$NF$2:$NF$60=E$1),0),$B164-1966)</f>
        <v>283629</v>
      </c>
      <c r="F164" s="13" cm="1">
        <f t="array" ref="F164">INDEX(GMWQ!$A$2:$NF$60,MATCH(1,(GMWQ!$NE$2:$NE$60=F$3)*(GMWQ!$NF$2:$NF$60=F$1),0),$B164-1966)</f>
        <v>8</v>
      </c>
      <c r="G164" s="14" cm="1">
        <f t="array" ref="G164">INDEX(GMWQ!$A$2:$NF$60,MATCH(1,(GMWQ!$NE$2:$NE$60=G$3)*(GMWQ!$NF$2:$NF$60=G$1),0),$B164-1966)</f>
        <v>1543909</v>
      </c>
      <c r="H164" s="14" cm="1">
        <f t="array" ref="H164">INDEX(GMWQ!$A$2:$NF$60,MATCH(1,(GMWQ!$NE$2:$NE$60=H$3)*(GMWQ!$NF$2:$NF$60=H$1),0),$B164-1966)</f>
        <v>15351</v>
      </c>
      <c r="I164" s="14" cm="1">
        <f t="array" ref="I164">INDEX(GMWQ!$A$2:$NF$60,MATCH(1,(GMWQ!$NE$2:$NE$60=I$3)*(GMWQ!$NF$2:$NF$60=I$1),0),$B164-1966)</f>
        <v>1220395</v>
      </c>
      <c r="J164" s="13" cm="1">
        <f t="array" ref="J164">INDEX(GMWQ!$A$2:$NF$60,MATCH(1,(GMWQ!$NE$2:$NE$60=J$3)*(GMWQ!$NF$2:$NF$60=J$1),0),$B164-1966)</f>
        <v>3.38</v>
      </c>
      <c r="K164" s="13" cm="1">
        <f t="array" ref="K164">INDEX(GMWQ!$A$2:$NF$60,MATCH(1,(GMWQ!$NE$2:$NE$60=K$3)*(GMWQ!$NF$2:$NF$60=K$1),0),$B164-1966)</f>
        <v>1.184899E-2</v>
      </c>
      <c r="L164" s="13" cm="1">
        <f t="array" ref="L164">INDEX(GMWQ!$A$2:$NF$60,MATCH(1,(GMWQ!$NE$2:$NE$60=L$3)*(GMWQ!$NF$2:$NF$60=L$1),0),$B164-1966)</f>
        <v>1686899</v>
      </c>
      <c r="M164" s="13" cm="1">
        <f t="array" ref="M164">INDEX(GMWQ!$A$2:$NF$60,MATCH(1,(GMWQ!$NE$2:$NE$60=M$3)*(GMWQ!$NF$2:$NF$60=M$1),0),$B164-1966)</f>
        <v>99.243600000000001</v>
      </c>
      <c r="N164" s="13" cm="1">
        <f t="array" ref="N164">INDEX(GMWQ!$A$2:$NF$60,MATCH(1,(GMWQ!$NE$2:$NE$60=N$3)*(GMWQ!$NF$2:$NF$60=N$1),0),$B164-1966)</f>
        <v>148.68889999999999</v>
      </c>
      <c r="O164" s="13" cm="1">
        <f t="array" ref="O164">INDEX(GMWQ!$A$2:$NF$60,MATCH(1,(GMWQ!$NE$2:$NE$60=O$3)*(GMWQ!$NF$2:$NF$60=O$1),0),$B164-1966)</f>
        <v>33.744</v>
      </c>
      <c r="P164" s="13" cm="1">
        <f t="array" ref="P164">INDEX(GMWQ!$A$2:$NF$60,MATCH(1,(GMWQ!$NE$2:$NE$60=P$3)*(GMWQ!$NF$2:$NF$60=P$1),0),$B164-1966)</f>
        <v>3.5022139999999999</v>
      </c>
      <c r="Q164" s="13" cm="1">
        <f t="array" ref="Q164">INDEX(GMWQ!$A$2:$NF$60,MATCH(1,(GMWQ!$NE$2:$NE$60=Q$3)*(GMWQ!$NF$2:$NF$60=Q$1),0),$B164-1966)</f>
        <v>113974.7</v>
      </c>
      <c r="R164" s="13" cm="1">
        <f t="array" ref="R164">INDEX(GMWQ!$A$2:$NF$60,MATCH(1,(GMWQ!$NE$2:$NE$60=R$3)*(GMWQ!$NF$2:$NF$60=R$1),0),$B164-1966)</f>
        <v>323514</v>
      </c>
      <c r="S164" s="13" cm="1">
        <f t="array" ref="S164">INDEX(GMWQ!$A$2:$NF$60,MATCH(1,(GMWQ!$NE$2:$NE$60=S$3)*(GMWQ!$NF$2:$NF$60=S$1),0),$B164-1966)</f>
        <v>3768928</v>
      </c>
      <c r="T164" s="13" cm="1">
        <f t="array" ref="T164">INDEX(GMWQ!$A$2:$NF$60,MATCH(1,(GMWQ!$NE$2:$NE$60=T$3)*(GMWQ!$NF$2:$NF$60=T$1),0),$B164-1966)</f>
        <v>39475.760000000002</v>
      </c>
      <c r="U164" s="13" cm="1">
        <f t="array" ref="U164">INDEX(GMWQ!$A$2:$NF$60,MATCH(1,(GMWQ!$NE$2:$NE$60=U$3)*(GMWQ!$NF$2:$NF$60=U$1),0),$B164-1966)</f>
        <v>3.355788</v>
      </c>
      <c r="V164" s="13" cm="1">
        <f t="array" ref="V164">INDEX(GMWQ!$A$2:$NF$60,MATCH(1,(GMWQ!$NE$2:$NE$60=V$3)*(GMWQ!$NF$2:$NF$60=V$1),0),$B164-1966)</f>
        <v>158.69999999999999</v>
      </c>
      <c r="W164" s="13" cm="1">
        <f t="array" ref="W164">INDEX(GMWQ!$A$2:$NF$60,MATCH(1,(GMWQ!$NE$2:$NE$60=W$3)*(GMWQ!$NF$2:$NF$60=W$1),0),$B164-1966)</f>
        <v>13.5</v>
      </c>
      <c r="X164" s="21"/>
    </row>
    <row r="165" spans="1:24" x14ac:dyDescent="0.35">
      <c r="B165" s="7">
        <f t="shared" si="3"/>
        <v>2131</v>
      </c>
      <c r="C165" s="14" cm="1">
        <f t="array" ref="C165">INDEX(GMWQ!$A$2:$NF$60,MATCH(1,(GMWQ!$NE$2:$NE$60=C$3)*(GMWQ!$NF$2:$NF$60=C$1),0),$B165-1966)</f>
        <v>11331</v>
      </c>
      <c r="D165" s="7" cm="1">
        <f t="array" ref="D165">INDEX(GMWQ!$A$2:$NF$60,MATCH(1,(GMWQ!$NE$2:$NE$60=D$3)*(GMWQ!$NF$2:$NF$60=D$1),0),$B165-1966)</f>
        <v>5954</v>
      </c>
      <c r="E165" s="7" cm="1">
        <f t="array" ref="E165">INDEX(GMWQ!$A$2:$NF$60,MATCH(1,(GMWQ!$NE$2:$NE$60=E$3)*(GMWQ!$NF$2:$NF$60=E$1),0),$B165-1966)</f>
        <v>282123</v>
      </c>
      <c r="F165" s="13" cm="1">
        <f t="array" ref="F165">INDEX(GMWQ!$A$2:$NF$60,MATCH(1,(GMWQ!$NE$2:$NE$60=F$3)*(GMWQ!$NF$2:$NF$60=F$1),0),$B165-1966)</f>
        <v>7.8</v>
      </c>
      <c r="G165" s="14" cm="1">
        <f t="array" ref="G165">INDEX(GMWQ!$A$2:$NF$60,MATCH(1,(GMWQ!$NE$2:$NE$60=G$3)*(GMWQ!$NF$2:$NF$60=G$1),0),$B165-1966)</f>
        <v>1552045</v>
      </c>
      <c r="H165" s="14" cm="1">
        <f t="array" ref="H165">INDEX(GMWQ!$A$2:$NF$60,MATCH(1,(GMWQ!$NE$2:$NE$60=H$3)*(GMWQ!$NF$2:$NF$60=H$1),0),$B165-1966)</f>
        <v>15308</v>
      </c>
      <c r="I165" s="14" cm="1">
        <f t="array" ref="I165">INDEX(GMWQ!$A$2:$NF$60,MATCH(1,(GMWQ!$NE$2:$NE$60=I$3)*(GMWQ!$NF$2:$NF$60=I$1),0),$B165-1966)</f>
        <v>1222625</v>
      </c>
      <c r="J165" s="13" cm="1">
        <f t="array" ref="J165">INDEX(GMWQ!$A$2:$NF$60,MATCH(1,(GMWQ!$NE$2:$NE$60=J$3)*(GMWQ!$NF$2:$NF$60=J$1),0),$B165-1966)</f>
        <v>3.3733330000000001</v>
      </c>
      <c r="K165" s="13" cm="1">
        <f t="array" ref="K165">INDEX(GMWQ!$A$2:$NF$60,MATCH(1,(GMWQ!$NE$2:$NE$60=K$3)*(GMWQ!$NF$2:$NF$60=K$1),0),$B165-1966)</f>
        <v>1.016064E-2</v>
      </c>
      <c r="L165" s="13" cm="1">
        <f t="array" ref="L165">INDEX(GMWQ!$A$2:$NF$60,MATCH(1,(GMWQ!$NE$2:$NE$60=L$3)*(GMWQ!$NF$2:$NF$60=L$1),0),$B165-1966)</f>
        <v>1690612</v>
      </c>
      <c r="M165" s="13" cm="1">
        <f t="array" ref="M165">INDEX(GMWQ!$A$2:$NF$60,MATCH(1,(GMWQ!$NE$2:$NE$60=M$3)*(GMWQ!$NF$2:$NF$60=M$1),0),$B165-1966)</f>
        <v>98.071529999999996</v>
      </c>
      <c r="N165" s="13" cm="1">
        <f t="array" ref="N165">INDEX(GMWQ!$A$2:$NF$60,MATCH(1,(GMWQ!$NE$2:$NE$60=N$3)*(GMWQ!$NF$2:$NF$60=N$1),0),$B165-1966)</f>
        <v>149.8116</v>
      </c>
      <c r="O165" s="13" cm="1">
        <f t="array" ref="O165">INDEX(GMWQ!$A$2:$NF$60,MATCH(1,(GMWQ!$NE$2:$NE$60=O$3)*(GMWQ!$NF$2:$NF$60=O$1),0),$B165-1966)</f>
        <v>32.962000000000003</v>
      </c>
      <c r="P165" s="13" cm="1">
        <f t="array" ref="P165">INDEX(GMWQ!$A$2:$NF$60,MATCH(1,(GMWQ!$NE$2:$NE$60=P$3)*(GMWQ!$NF$2:$NF$60=P$1),0),$B165-1966)</f>
        <v>3.2278790000000002</v>
      </c>
      <c r="Q165" s="13" cm="1">
        <f t="array" ref="Q165">INDEX(GMWQ!$A$2:$NF$60,MATCH(1,(GMWQ!$NE$2:$NE$60=Q$3)*(GMWQ!$NF$2:$NF$60=Q$1),0),$B165-1966)</f>
        <v>111744</v>
      </c>
      <c r="R165" s="13" cm="1">
        <f t="array" ref="R165">INDEX(GMWQ!$A$2:$NF$60,MATCH(1,(GMWQ!$NE$2:$NE$60=R$3)*(GMWQ!$NF$2:$NF$60=R$1),0),$B165-1966)</f>
        <v>329420</v>
      </c>
      <c r="S165" s="13" cm="1">
        <f t="array" ref="S165">INDEX(GMWQ!$A$2:$NF$60,MATCH(1,(GMWQ!$NE$2:$NE$60=S$3)*(GMWQ!$NF$2:$NF$60=S$1),0),$B165-1966)</f>
        <v>3787412</v>
      </c>
      <c r="T165" s="13" cm="1">
        <f t="array" ref="T165">INDEX(GMWQ!$A$2:$NF$60,MATCH(1,(GMWQ!$NE$2:$NE$60=T$3)*(GMWQ!$NF$2:$NF$60=T$1),0),$B165-1966)</f>
        <v>39553.68</v>
      </c>
      <c r="U165" s="13" cm="1">
        <f t="array" ref="U165">INDEX(GMWQ!$A$2:$NF$60,MATCH(1,(GMWQ!$NE$2:$NE$60=U$3)*(GMWQ!$NF$2:$NF$60=U$1),0),$B165-1966)</f>
        <v>3.1057459999999999</v>
      </c>
      <c r="V165" s="13" cm="1">
        <f t="array" ref="V165">INDEX(GMWQ!$A$2:$NF$60,MATCH(1,(GMWQ!$NE$2:$NE$60=V$3)*(GMWQ!$NF$2:$NF$60=V$1),0),$B165-1966)</f>
        <v>159.1</v>
      </c>
      <c r="W165" s="13" cm="1">
        <f t="array" ref="W165">INDEX(GMWQ!$A$2:$NF$60,MATCH(1,(GMWQ!$NE$2:$NE$60=W$3)*(GMWQ!$NF$2:$NF$60=W$1),0),$B165-1966)</f>
        <v>13</v>
      </c>
      <c r="X165" s="21"/>
    </row>
    <row r="166" spans="1:24" x14ac:dyDescent="0.35">
      <c r="B166" s="7">
        <f t="shared" si="3"/>
        <v>2132</v>
      </c>
      <c r="C166" s="14" cm="1">
        <f t="array" ref="C166">INDEX(GMWQ!$A$2:$NF$60,MATCH(1,(GMWQ!$NE$2:$NE$60=C$3)*(GMWQ!$NF$2:$NF$60=C$1),0),$B166-1966)</f>
        <v>11284</v>
      </c>
      <c r="D166" s="7" cm="1">
        <f t="array" ref="D166">INDEX(GMWQ!$A$2:$NF$60,MATCH(1,(GMWQ!$NE$2:$NE$60=D$3)*(GMWQ!$NF$2:$NF$60=D$1),0),$B166-1966)</f>
        <v>5688</v>
      </c>
      <c r="E166" s="7" cm="1">
        <f t="array" ref="E166">INDEX(GMWQ!$A$2:$NF$60,MATCH(1,(GMWQ!$NE$2:$NE$60=E$3)*(GMWQ!$NF$2:$NF$60=E$1),0),$B166-1966)</f>
        <v>283875</v>
      </c>
      <c r="F166" s="13" cm="1">
        <f t="array" ref="F166">INDEX(GMWQ!$A$2:$NF$60,MATCH(1,(GMWQ!$NE$2:$NE$60=F$3)*(GMWQ!$NF$2:$NF$60=F$1),0),$B166-1966)</f>
        <v>7.8</v>
      </c>
      <c r="G166" s="14" cm="1">
        <f t="array" ref="G166">INDEX(GMWQ!$A$2:$NF$60,MATCH(1,(GMWQ!$NE$2:$NE$60=G$3)*(GMWQ!$NF$2:$NF$60=G$1),0),$B166-1966)</f>
        <v>1555841</v>
      </c>
      <c r="H166" s="14" cm="1">
        <f t="array" ref="H166">INDEX(GMWQ!$A$2:$NF$60,MATCH(1,(GMWQ!$NE$2:$NE$60=H$3)*(GMWQ!$NF$2:$NF$60=H$1),0),$B166-1966)</f>
        <v>15384</v>
      </c>
      <c r="I166" s="14" cm="1">
        <f t="array" ref="I166">INDEX(GMWQ!$A$2:$NF$60,MATCH(1,(GMWQ!$NE$2:$NE$60=I$3)*(GMWQ!$NF$2:$NF$60=I$1),0),$B166-1966)</f>
        <v>1224381</v>
      </c>
      <c r="J166" s="13" cm="1">
        <f t="array" ref="J166">INDEX(GMWQ!$A$2:$NF$60,MATCH(1,(GMWQ!$NE$2:$NE$60=J$3)*(GMWQ!$NF$2:$NF$60=J$1),0),$B166-1966)</f>
        <v>3.38</v>
      </c>
      <c r="K166" s="13" cm="1">
        <f t="array" ref="K166">INDEX(GMWQ!$A$2:$NF$60,MATCH(1,(GMWQ!$NE$2:$NE$60=K$3)*(GMWQ!$NF$2:$NF$60=K$1),0),$B166-1966)</f>
        <v>1.2105100000000001E-2</v>
      </c>
      <c r="L166" s="13" cm="1">
        <f t="array" ref="L166">INDEX(GMWQ!$A$2:$NF$60,MATCH(1,(GMWQ!$NE$2:$NE$60=L$3)*(GMWQ!$NF$2:$NF$60=L$1),0),$B166-1966)</f>
        <v>1694928</v>
      </c>
      <c r="M166" s="13" cm="1">
        <f t="array" ref="M166">INDEX(GMWQ!$A$2:$NF$60,MATCH(1,(GMWQ!$NE$2:$NE$60=M$3)*(GMWQ!$NF$2:$NF$60=M$1),0),$B166-1966)</f>
        <v>97.798150000000007</v>
      </c>
      <c r="N166" s="13" cm="1">
        <f t="array" ref="N166">INDEX(GMWQ!$A$2:$NF$60,MATCH(1,(GMWQ!$NE$2:$NE$60=N$3)*(GMWQ!$NF$2:$NF$60=N$1),0),$B166-1966)</f>
        <v>149.2671</v>
      </c>
      <c r="O166" s="13" cm="1">
        <f t="array" ref="O166">INDEX(GMWQ!$A$2:$NF$60,MATCH(1,(GMWQ!$NE$2:$NE$60=O$3)*(GMWQ!$NF$2:$NF$60=O$1),0),$B166-1966)</f>
        <v>30.047000000000001</v>
      </c>
      <c r="P166" s="13" cm="1">
        <f t="array" ref="P166">INDEX(GMWQ!$A$2:$NF$60,MATCH(1,(GMWQ!$NE$2:$NE$60=P$3)*(GMWQ!$NF$2:$NF$60=P$1),0),$B166-1966)</f>
        <v>3.2480609999999999</v>
      </c>
      <c r="Q166" s="13" cm="1">
        <f t="array" ref="Q166">INDEX(GMWQ!$A$2:$NF$60,MATCH(1,(GMWQ!$NE$2:$NE$60=Q$3)*(GMWQ!$NF$2:$NF$60=Q$1),0),$B166-1966)</f>
        <v>111363.3</v>
      </c>
      <c r="R166" s="13" cm="1">
        <f t="array" ref="R166">INDEX(GMWQ!$A$2:$NF$60,MATCH(1,(GMWQ!$NE$2:$NE$60=R$3)*(GMWQ!$NF$2:$NF$60=R$1),0),$B166-1966)</f>
        <v>331460</v>
      </c>
      <c r="S166" s="13" cm="1">
        <f t="array" ref="S166">INDEX(GMWQ!$A$2:$NF$60,MATCH(1,(GMWQ!$NE$2:$NE$60=S$3)*(GMWQ!$NF$2:$NF$60=S$1),0),$B166-1966)</f>
        <v>3805896</v>
      </c>
      <c r="T166" s="13" cm="1">
        <f t="array" ref="T166">INDEX(GMWQ!$A$2:$NF$60,MATCH(1,(GMWQ!$NE$2:$NE$60=T$3)*(GMWQ!$NF$2:$NF$60=T$1),0),$B166-1966)</f>
        <v>39631.61</v>
      </c>
      <c r="U166" s="13" cm="1">
        <f t="array" ref="U166">INDEX(GMWQ!$A$2:$NF$60,MATCH(1,(GMWQ!$NE$2:$NE$60=U$3)*(GMWQ!$NF$2:$NF$60=U$1),0),$B166-1966)</f>
        <v>2.9222399999999999</v>
      </c>
      <c r="V166" s="13" cm="1">
        <f t="array" ref="V166">INDEX(GMWQ!$A$2:$NF$60,MATCH(1,(GMWQ!$NE$2:$NE$60=V$3)*(GMWQ!$NF$2:$NF$60=V$1),0),$B166-1966)</f>
        <v>157.9</v>
      </c>
      <c r="W166" s="13" cm="1">
        <f t="array" ref="W166">INDEX(GMWQ!$A$2:$NF$60,MATCH(1,(GMWQ!$NE$2:$NE$60=W$3)*(GMWQ!$NF$2:$NF$60=W$1),0),$B166-1966)</f>
        <v>11.5</v>
      </c>
      <c r="X166" s="21"/>
    </row>
    <row r="167" spans="1:24" x14ac:dyDescent="0.35">
      <c r="A167" s="7">
        <v>2013</v>
      </c>
      <c r="B167" s="7">
        <f t="shared" si="3"/>
        <v>2133</v>
      </c>
      <c r="C167" s="14" cm="1">
        <f t="array" ref="C167">INDEX(GMWQ!$A$2:$NF$60,MATCH(1,(GMWQ!$NE$2:$NE$60=C$3)*(GMWQ!$NF$2:$NF$60=C$1),0),$B167-1966)</f>
        <v>11254</v>
      </c>
      <c r="D167" s="7" cm="1">
        <f t="array" ref="D167">INDEX(GMWQ!$A$2:$NF$60,MATCH(1,(GMWQ!$NE$2:$NE$60=D$3)*(GMWQ!$NF$2:$NF$60=D$1),0),$B167-1966)</f>
        <v>6172</v>
      </c>
      <c r="E167" s="7" cm="1">
        <f t="array" ref="E167">INDEX(GMWQ!$A$2:$NF$60,MATCH(1,(GMWQ!$NE$2:$NE$60=E$3)*(GMWQ!$NF$2:$NF$60=E$1),0),$B167-1966)</f>
        <v>284075</v>
      </c>
      <c r="F167" s="13" cm="1">
        <f t="array" ref="F167">INDEX(GMWQ!$A$2:$NF$60,MATCH(1,(GMWQ!$NE$2:$NE$60=F$3)*(GMWQ!$NF$2:$NF$60=F$1),0),$B167-1966)</f>
        <v>7.8</v>
      </c>
      <c r="G167" s="14" cm="1">
        <f t="array" ref="G167">INDEX(GMWQ!$A$2:$NF$60,MATCH(1,(GMWQ!$NE$2:$NE$60=G$3)*(GMWQ!$NF$2:$NF$60=G$1),0),$B167-1966)</f>
        <v>1567829</v>
      </c>
      <c r="H167" s="14" cm="1">
        <f t="array" ref="H167">INDEX(GMWQ!$A$2:$NF$60,MATCH(1,(GMWQ!$NE$2:$NE$60=H$3)*(GMWQ!$NF$2:$NF$60=H$1),0),$B167-1966)</f>
        <v>15257</v>
      </c>
      <c r="I167" s="14" cm="1">
        <f t="array" ref="I167">INDEX(GMWQ!$A$2:$NF$60,MATCH(1,(GMWQ!$NE$2:$NE$60=I$3)*(GMWQ!$NF$2:$NF$60=I$1),0),$B167-1966)</f>
        <v>1225503</v>
      </c>
      <c r="J167" s="13" cm="1">
        <f t="array" ref="J167">INDEX(GMWQ!$A$2:$NF$60,MATCH(1,(GMWQ!$NE$2:$NE$60=J$3)*(GMWQ!$NF$2:$NF$60=J$1),0),$B167-1966)</f>
        <v>3.3666670000000001</v>
      </c>
      <c r="K167" s="13" cm="1">
        <f t="array" ref="K167">INDEX(GMWQ!$A$2:$NF$60,MATCH(1,(GMWQ!$NE$2:$NE$60=K$3)*(GMWQ!$NF$2:$NF$60=K$1),0),$B167-1966)</f>
        <v>1.045426E-2</v>
      </c>
      <c r="L167" s="13" cm="1">
        <f t="array" ref="L167">INDEX(GMWQ!$A$2:$NF$60,MATCH(1,(GMWQ!$NE$2:$NE$60=L$3)*(GMWQ!$NF$2:$NF$60=L$1),0),$B167-1966)</f>
        <v>1706740</v>
      </c>
      <c r="M167" s="13" cm="1">
        <f t="array" ref="M167">INDEX(GMWQ!$A$2:$NF$60,MATCH(1,(GMWQ!$NE$2:$NE$60=M$3)*(GMWQ!$NF$2:$NF$60=M$1),0),$B167-1966)</f>
        <v>97.353769999999997</v>
      </c>
      <c r="N167" s="13" cm="1">
        <f t="array" ref="N167">INDEX(GMWQ!$A$2:$NF$60,MATCH(1,(GMWQ!$NE$2:$NE$60=N$3)*(GMWQ!$NF$2:$NF$60=N$1),0),$B167-1966)</f>
        <v>150.20150000000001</v>
      </c>
      <c r="O167" s="13" cm="1">
        <f t="array" ref="O167">INDEX(GMWQ!$A$2:$NF$60,MATCH(1,(GMWQ!$NE$2:$NE$60=O$3)*(GMWQ!$NF$2:$NF$60=O$1),0),$B167-1966)</f>
        <v>29.308</v>
      </c>
      <c r="P167" s="13" cm="1">
        <f t="array" ref="P167">INDEX(GMWQ!$A$2:$NF$60,MATCH(1,(GMWQ!$NE$2:$NE$60=P$3)*(GMWQ!$NF$2:$NF$60=P$1),0),$B167-1966)</f>
        <v>3.1298379999999999</v>
      </c>
      <c r="Q167" s="13" cm="1">
        <f t="array" ref="Q167">INDEX(GMWQ!$A$2:$NF$60,MATCH(1,(GMWQ!$NE$2:$NE$60=Q$3)*(GMWQ!$NF$2:$NF$60=Q$1),0),$B167-1966)</f>
        <v>105178.5</v>
      </c>
      <c r="R167" s="13" cm="1">
        <f t="array" ref="R167">INDEX(GMWQ!$A$2:$NF$60,MATCH(1,(GMWQ!$NE$2:$NE$60=R$3)*(GMWQ!$NF$2:$NF$60=R$1),0),$B167-1966)</f>
        <v>342326</v>
      </c>
      <c r="S167" s="13" cm="1">
        <f t="array" ref="S167">INDEX(GMWQ!$A$2:$NF$60,MATCH(1,(GMWQ!$NE$2:$NE$60=S$3)*(GMWQ!$NF$2:$NF$60=S$1),0),$B167-1966)</f>
        <v>3863304</v>
      </c>
      <c r="T167" s="13" cm="1">
        <f t="array" ref="T167">INDEX(GMWQ!$A$2:$NF$60,MATCH(1,(GMWQ!$NE$2:$NE$60=T$3)*(GMWQ!$NF$2:$NF$60=T$1),0),$B167-1966)</f>
        <v>39709.53</v>
      </c>
      <c r="U167" s="13" cm="1">
        <f t="array" ref="U167">INDEX(GMWQ!$A$2:$NF$60,MATCH(1,(GMWQ!$NE$2:$NE$60=U$3)*(GMWQ!$NF$2:$NF$60=U$1),0),$B167-1966)</f>
        <v>2.9136739999999999</v>
      </c>
      <c r="V167" s="13" cm="1">
        <f t="array" ref="V167">INDEX(GMWQ!$A$2:$NF$60,MATCH(1,(GMWQ!$NE$2:$NE$60=V$3)*(GMWQ!$NF$2:$NF$60=V$1),0),$B167-1966)</f>
        <v>159.6</v>
      </c>
      <c r="W167" s="13" cm="1">
        <f t="array" ref="W167">INDEX(GMWQ!$A$2:$NF$60,MATCH(1,(GMWQ!$NE$2:$NE$60=W$3)*(GMWQ!$NF$2:$NF$60=W$1),0),$B167-1966)</f>
        <v>11.1</v>
      </c>
      <c r="X167" s="21"/>
    </row>
    <row r="168" spans="1:24" x14ac:dyDescent="0.35">
      <c r="B168" s="7">
        <f t="shared" si="3"/>
        <v>2134</v>
      </c>
      <c r="C168" s="14" cm="1">
        <f t="array" ref="C168">INDEX(GMWQ!$A$2:$NF$60,MATCH(1,(GMWQ!$NE$2:$NE$60=C$3)*(GMWQ!$NF$2:$NF$60=C$1),0),$B168-1966)</f>
        <v>11234</v>
      </c>
      <c r="D168" s="7" cm="1">
        <f t="array" ref="D168">INDEX(GMWQ!$A$2:$NF$60,MATCH(1,(GMWQ!$NE$2:$NE$60=D$3)*(GMWQ!$NF$2:$NF$60=D$1),0),$B168-1966)</f>
        <v>5864</v>
      </c>
      <c r="E168" s="7" cm="1">
        <f t="array" ref="E168">INDEX(GMWQ!$A$2:$NF$60,MATCH(1,(GMWQ!$NE$2:$NE$60=E$3)*(GMWQ!$NF$2:$NF$60=E$1),0),$B168-1966)</f>
        <v>292417</v>
      </c>
      <c r="F168" s="13" cm="1">
        <f t="array" ref="F168">INDEX(GMWQ!$A$2:$NF$60,MATCH(1,(GMWQ!$NE$2:$NE$60=F$3)*(GMWQ!$NF$2:$NF$60=F$1),0),$B168-1966)</f>
        <v>7.7</v>
      </c>
      <c r="G168" s="14" cm="1">
        <f t="array" ref="G168">INDEX(GMWQ!$A$2:$NF$60,MATCH(1,(GMWQ!$NE$2:$NE$60=G$3)*(GMWQ!$NF$2:$NF$60=G$1),0),$B168-1966)</f>
        <v>1574108</v>
      </c>
      <c r="H168" s="14" cm="1">
        <f t="array" ref="H168">INDEX(GMWQ!$A$2:$NF$60,MATCH(1,(GMWQ!$NE$2:$NE$60=H$3)*(GMWQ!$NF$2:$NF$60=H$1),0),$B168-1966)</f>
        <v>15377</v>
      </c>
      <c r="I168" s="14" cm="1">
        <f t="array" ref="I168">INDEX(GMWQ!$A$2:$NF$60,MATCH(1,(GMWQ!$NE$2:$NE$60=I$3)*(GMWQ!$NF$2:$NF$60=I$1),0),$B168-1966)</f>
        <v>1227711</v>
      </c>
      <c r="J168" s="13" cm="1">
        <f t="array" ref="J168">INDEX(GMWQ!$A$2:$NF$60,MATCH(1,(GMWQ!$NE$2:$NE$60=J$3)*(GMWQ!$NF$2:$NF$60=J$1),0),$B168-1966)</f>
        <v>3.3433329999999999</v>
      </c>
      <c r="K168" s="13" cm="1">
        <f t="array" ref="K168">INDEX(GMWQ!$A$2:$NF$60,MATCH(1,(GMWQ!$NE$2:$NE$60=K$3)*(GMWQ!$NF$2:$NF$60=K$1),0),$B168-1966)</f>
        <v>1.060789E-2</v>
      </c>
      <c r="L168" s="13" cm="1">
        <f t="array" ref="L168">INDEX(GMWQ!$A$2:$NF$60,MATCH(1,(GMWQ!$NE$2:$NE$60=L$3)*(GMWQ!$NF$2:$NF$60=L$1),0),$B168-1966)</f>
        <v>1702357</v>
      </c>
      <c r="M168" s="13" cm="1">
        <f t="array" ref="M168">INDEX(GMWQ!$A$2:$NF$60,MATCH(1,(GMWQ!$NE$2:$NE$60=M$3)*(GMWQ!$NF$2:$NF$60=M$1),0),$B168-1966)</f>
        <v>96.266469999999998</v>
      </c>
      <c r="N168" s="13" cm="1">
        <f t="array" ref="N168">INDEX(GMWQ!$A$2:$NF$60,MATCH(1,(GMWQ!$NE$2:$NE$60=N$3)*(GMWQ!$NF$2:$NF$60=N$1),0),$B168-1966)</f>
        <v>145.5419</v>
      </c>
      <c r="O168" s="13" cm="1">
        <f t="array" ref="O168">INDEX(GMWQ!$A$2:$NF$60,MATCH(1,(GMWQ!$NE$2:$NE$60=O$3)*(GMWQ!$NF$2:$NF$60=O$1),0),$B168-1966)</f>
        <v>30.591000000000001</v>
      </c>
      <c r="P168" s="13" cm="1">
        <f t="array" ref="P168">INDEX(GMWQ!$A$2:$NF$60,MATCH(1,(GMWQ!$NE$2:$NE$60=P$3)*(GMWQ!$NF$2:$NF$60=P$1),0),$B168-1966)</f>
        <v>3.0235859999999999</v>
      </c>
      <c r="Q168" s="13" cm="1">
        <f t="array" ref="Q168">INDEX(GMWQ!$A$2:$NF$60,MATCH(1,(GMWQ!$NE$2:$NE$60=Q$3)*(GMWQ!$NF$2:$NF$60=Q$1),0),$B168-1966)</f>
        <v>104613</v>
      </c>
      <c r="R168" s="13" cm="1">
        <f t="array" ref="R168">INDEX(GMWQ!$A$2:$NF$60,MATCH(1,(GMWQ!$NE$2:$NE$60=R$3)*(GMWQ!$NF$2:$NF$60=R$1),0),$B168-1966)</f>
        <v>346397</v>
      </c>
      <c r="S168" s="13" cm="1">
        <f t="array" ref="S168">INDEX(GMWQ!$A$2:$NF$60,MATCH(1,(GMWQ!$NE$2:$NE$60=S$3)*(GMWQ!$NF$2:$NF$60=S$1),0),$B168-1966)</f>
        <v>3920712</v>
      </c>
      <c r="T168" s="13" cm="1">
        <f t="array" ref="T168">INDEX(GMWQ!$A$2:$NF$60,MATCH(1,(GMWQ!$NE$2:$NE$60=T$3)*(GMWQ!$NF$2:$NF$60=T$1),0),$B168-1966)</f>
        <v>39787.449999999997</v>
      </c>
      <c r="U168" s="13" cm="1">
        <f t="array" ref="U168">INDEX(GMWQ!$A$2:$NF$60,MATCH(1,(GMWQ!$NE$2:$NE$60=U$3)*(GMWQ!$NF$2:$NF$60=U$1),0),$B168-1966)</f>
        <v>2.9177209999999998</v>
      </c>
      <c r="V168" s="13" cm="1">
        <f t="array" ref="V168">INDEX(GMWQ!$A$2:$NF$60,MATCH(1,(GMWQ!$NE$2:$NE$60=V$3)*(GMWQ!$NF$2:$NF$60=V$1),0),$B168-1966)</f>
        <v>154.9</v>
      </c>
      <c r="W168" s="13" cm="1">
        <f t="array" ref="W168">INDEX(GMWQ!$A$2:$NF$60,MATCH(1,(GMWQ!$NE$2:$NE$60=W$3)*(GMWQ!$NF$2:$NF$60=W$1),0),$B168-1966)</f>
        <v>10.3</v>
      </c>
      <c r="X168" s="21"/>
    </row>
    <row r="169" spans="1:24" x14ac:dyDescent="0.35">
      <c r="B169" s="7">
        <f t="shared" si="3"/>
        <v>2135</v>
      </c>
      <c r="C169" s="14" cm="1">
        <f t="array" ref="C169">INDEX(GMWQ!$A$2:$NF$60,MATCH(1,(GMWQ!$NE$2:$NE$60=C$3)*(GMWQ!$NF$2:$NF$60=C$1),0),$B169-1966)</f>
        <v>11208</v>
      </c>
      <c r="D169" s="7" cm="1">
        <f t="array" ref="D169">INDEX(GMWQ!$A$2:$NF$60,MATCH(1,(GMWQ!$NE$2:$NE$60=D$3)*(GMWQ!$NF$2:$NF$60=D$1),0),$B169-1966)</f>
        <v>5556</v>
      </c>
      <c r="E169" s="7" cm="1">
        <f t="array" ref="E169">INDEX(GMWQ!$A$2:$NF$60,MATCH(1,(GMWQ!$NE$2:$NE$60=E$3)*(GMWQ!$NF$2:$NF$60=E$1),0),$B169-1966)</f>
        <v>298338</v>
      </c>
      <c r="F169" s="13" cm="1">
        <f t="array" ref="F169">INDEX(GMWQ!$A$2:$NF$60,MATCH(1,(GMWQ!$NE$2:$NE$60=F$3)*(GMWQ!$NF$2:$NF$60=F$1),0),$B169-1966)</f>
        <v>7.6</v>
      </c>
      <c r="G169" s="14" cm="1">
        <f t="array" ref="G169">INDEX(GMWQ!$A$2:$NF$60,MATCH(1,(GMWQ!$NE$2:$NE$60=G$3)*(GMWQ!$NF$2:$NF$60=G$1),0),$B169-1966)</f>
        <v>1586260</v>
      </c>
      <c r="H169" s="14" cm="1">
        <f t="array" ref="H169">INDEX(GMWQ!$A$2:$NF$60,MATCH(1,(GMWQ!$NE$2:$NE$60=H$3)*(GMWQ!$NF$2:$NF$60=H$1),0),$B169-1966)</f>
        <v>15294</v>
      </c>
      <c r="I169" s="14" cm="1">
        <f t="array" ref="I169">INDEX(GMWQ!$A$2:$NF$60,MATCH(1,(GMWQ!$NE$2:$NE$60=I$3)*(GMWQ!$NF$2:$NF$60=I$1),0),$B169-1966)</f>
        <v>1230592</v>
      </c>
      <c r="J169" s="13" cm="1">
        <f t="array" ref="J169">INDEX(GMWQ!$A$2:$NF$60,MATCH(1,(GMWQ!$NE$2:$NE$60=J$3)*(GMWQ!$NF$2:$NF$60=J$1),0),$B169-1966)</f>
        <v>3.3166669999999998</v>
      </c>
      <c r="K169" s="13" cm="1">
        <f t="array" ref="K169">INDEX(GMWQ!$A$2:$NF$60,MATCH(1,(GMWQ!$NE$2:$NE$60=K$3)*(GMWQ!$NF$2:$NF$60=K$1),0),$B169-1966)</f>
        <v>1.091462E-2</v>
      </c>
      <c r="L169" s="13" cm="1">
        <f t="array" ref="L169">INDEX(GMWQ!$A$2:$NF$60,MATCH(1,(GMWQ!$NE$2:$NE$60=L$3)*(GMWQ!$NF$2:$NF$60=L$1),0),$B169-1966)</f>
        <v>1717294</v>
      </c>
      <c r="M169" s="13" cm="1">
        <f t="array" ref="M169">INDEX(GMWQ!$A$2:$NF$60,MATCH(1,(GMWQ!$NE$2:$NE$60=M$3)*(GMWQ!$NF$2:$NF$60=M$1),0),$B169-1966)</f>
        <v>95.660319999999999</v>
      </c>
      <c r="N169" s="13" cm="1">
        <f t="array" ref="N169">INDEX(GMWQ!$A$2:$NF$60,MATCH(1,(GMWQ!$NE$2:$NE$60=N$3)*(GMWQ!$NF$2:$NF$60=N$1),0),$B169-1966)</f>
        <v>143.9051</v>
      </c>
      <c r="O169" s="13" cm="1">
        <f t="array" ref="O169">INDEX(GMWQ!$A$2:$NF$60,MATCH(1,(GMWQ!$NE$2:$NE$60=O$3)*(GMWQ!$NF$2:$NF$60=O$1),0),$B169-1966)</f>
        <v>30.239000000000001</v>
      </c>
      <c r="P169" s="13" cm="1">
        <f t="array" ref="P169">INDEX(GMWQ!$A$2:$NF$60,MATCH(1,(GMWQ!$NE$2:$NE$60=P$3)*(GMWQ!$NF$2:$NF$60=P$1),0),$B169-1966)</f>
        <v>2.924366</v>
      </c>
      <c r="Q169" s="13" cm="1">
        <f t="array" ref="Q169">INDEX(GMWQ!$A$2:$NF$60,MATCH(1,(GMWQ!$NE$2:$NE$60=Q$3)*(GMWQ!$NF$2:$NF$60=Q$1),0),$B169-1966)</f>
        <v>111266.8</v>
      </c>
      <c r="R169" s="13" cm="1">
        <f t="array" ref="R169">INDEX(GMWQ!$A$2:$NF$60,MATCH(1,(GMWQ!$NE$2:$NE$60=R$3)*(GMWQ!$NF$2:$NF$60=R$1),0),$B169-1966)</f>
        <v>355668</v>
      </c>
      <c r="S169" s="13" cm="1">
        <f t="array" ref="S169">INDEX(GMWQ!$A$2:$NF$60,MATCH(1,(GMWQ!$NE$2:$NE$60=S$3)*(GMWQ!$NF$2:$NF$60=S$1),0),$B169-1966)</f>
        <v>3978120</v>
      </c>
      <c r="T169" s="13" cm="1">
        <f t="array" ref="T169">INDEX(GMWQ!$A$2:$NF$60,MATCH(1,(GMWQ!$NE$2:$NE$60=T$3)*(GMWQ!$NF$2:$NF$60=T$1),0),$B169-1966)</f>
        <v>39873.86</v>
      </c>
      <c r="U169" s="13" cm="1">
        <f t="array" ref="U169">INDEX(GMWQ!$A$2:$NF$60,MATCH(1,(GMWQ!$NE$2:$NE$60=U$3)*(GMWQ!$NF$2:$NF$60=U$1),0),$B169-1966)</f>
        <v>2.9279790000000001</v>
      </c>
      <c r="V169" s="13" cm="1">
        <f t="array" ref="V169">INDEX(GMWQ!$A$2:$NF$60,MATCH(1,(GMWQ!$NE$2:$NE$60=V$3)*(GMWQ!$NF$2:$NF$60=V$1),0),$B169-1966)</f>
        <v>149.4</v>
      </c>
      <c r="W169" s="13" cm="1">
        <f t="array" ref="W169">INDEX(GMWQ!$A$2:$NF$60,MATCH(1,(GMWQ!$NE$2:$NE$60=W$3)*(GMWQ!$NF$2:$NF$60=W$1),0),$B169-1966)</f>
        <v>9.9</v>
      </c>
      <c r="X169" s="21"/>
    </row>
    <row r="170" spans="1:24" x14ac:dyDescent="0.35">
      <c r="B170" s="7">
        <f t="shared" si="3"/>
        <v>2136</v>
      </c>
      <c r="C170" s="14" cm="1">
        <f t="array" ref="C170">INDEX(GMWQ!$A$2:$NF$60,MATCH(1,(GMWQ!$NE$2:$NE$60=C$3)*(GMWQ!$NF$2:$NF$60=C$1),0),$B170-1966)</f>
        <v>11186</v>
      </c>
      <c r="D170" s="7" cm="1">
        <f t="array" ref="D170">INDEX(GMWQ!$A$2:$NF$60,MATCH(1,(GMWQ!$NE$2:$NE$60=D$3)*(GMWQ!$NF$2:$NF$60=D$1),0),$B170-1966)</f>
        <v>5019</v>
      </c>
      <c r="E170" s="7" cm="1">
        <f t="array" ref="E170">INDEX(GMWQ!$A$2:$NF$60,MATCH(1,(GMWQ!$NE$2:$NE$60=E$3)*(GMWQ!$NF$2:$NF$60=E$1),0),$B170-1966)</f>
        <v>300976</v>
      </c>
      <c r="F170" s="13" cm="1">
        <f t="array" ref="F170">INDEX(GMWQ!$A$2:$NF$60,MATCH(1,(GMWQ!$NE$2:$NE$60=F$3)*(GMWQ!$NF$2:$NF$60=F$1),0),$B170-1966)</f>
        <v>7.2</v>
      </c>
      <c r="G170" s="14" cm="1">
        <f t="array" ref="G170">INDEX(GMWQ!$A$2:$NF$60,MATCH(1,(GMWQ!$NE$2:$NE$60=G$3)*(GMWQ!$NF$2:$NF$60=G$1),0),$B170-1966)</f>
        <v>1596106</v>
      </c>
      <c r="H170" s="14" cm="1">
        <f t="array" ref="H170">INDEX(GMWQ!$A$2:$NF$60,MATCH(1,(GMWQ!$NE$2:$NE$60=H$3)*(GMWQ!$NF$2:$NF$60=H$1),0),$B170-1966)</f>
        <v>15190</v>
      </c>
      <c r="I170" s="14" cm="1">
        <f t="array" ref="I170">INDEX(GMWQ!$A$2:$NF$60,MATCH(1,(GMWQ!$NE$2:$NE$60=I$3)*(GMWQ!$NF$2:$NF$60=I$1),0),$B170-1966)</f>
        <v>1236037</v>
      </c>
      <c r="J170" s="13" cm="1">
        <f t="array" ref="J170">INDEX(GMWQ!$A$2:$NF$60,MATCH(1,(GMWQ!$NE$2:$NE$60=J$3)*(GMWQ!$NF$2:$NF$60=J$1),0),$B170-1966)</f>
        <v>3.28</v>
      </c>
      <c r="K170" s="13" cm="1">
        <f t="array" ref="K170">INDEX(GMWQ!$A$2:$NF$60,MATCH(1,(GMWQ!$NE$2:$NE$60=K$3)*(GMWQ!$NF$2:$NF$60=K$1),0),$B170-1966)</f>
        <v>2.210318E-2</v>
      </c>
      <c r="L170" s="13" cm="1">
        <f t="array" ref="L170">INDEX(GMWQ!$A$2:$NF$60,MATCH(1,(GMWQ!$NE$2:$NE$60=L$3)*(GMWQ!$NF$2:$NF$60=L$1),0),$B170-1966)</f>
        <v>1726456</v>
      </c>
      <c r="M170" s="13" cm="1">
        <f t="array" ref="M170">INDEX(GMWQ!$A$2:$NF$60,MATCH(1,(GMWQ!$NE$2:$NE$60=M$3)*(GMWQ!$NF$2:$NF$60=M$1),0),$B170-1966)</f>
        <v>95.451179999999994</v>
      </c>
      <c r="N170" s="13" cm="1">
        <f t="array" ref="N170">INDEX(GMWQ!$A$2:$NF$60,MATCH(1,(GMWQ!$NE$2:$NE$60=N$3)*(GMWQ!$NF$2:$NF$60=N$1),0),$B170-1966)</f>
        <v>143.40479999999999</v>
      </c>
      <c r="O170" s="13" cm="1">
        <f t="array" ref="O170">INDEX(GMWQ!$A$2:$NF$60,MATCH(1,(GMWQ!$NE$2:$NE$60=O$3)*(GMWQ!$NF$2:$NF$60=O$1),0),$B170-1966)</f>
        <v>28.474</v>
      </c>
      <c r="P170" s="13" cm="1">
        <f t="array" ref="P170">INDEX(GMWQ!$A$2:$NF$60,MATCH(1,(GMWQ!$NE$2:$NE$60=P$3)*(GMWQ!$NF$2:$NF$60=P$1),0),$B170-1966)</f>
        <v>2.557884</v>
      </c>
      <c r="Q170" s="13" cm="1">
        <f t="array" ref="Q170">INDEX(GMWQ!$A$2:$NF$60,MATCH(1,(GMWQ!$NE$2:$NE$60=Q$3)*(GMWQ!$NF$2:$NF$60=Q$1),0),$B170-1966)</f>
        <v>109640.7</v>
      </c>
      <c r="R170" s="13" cm="1">
        <f t="array" ref="R170">INDEX(GMWQ!$A$2:$NF$60,MATCH(1,(GMWQ!$NE$2:$NE$60=R$3)*(GMWQ!$NF$2:$NF$60=R$1),0),$B170-1966)</f>
        <v>360069</v>
      </c>
      <c r="S170" s="13" cm="1">
        <f t="array" ref="S170">INDEX(GMWQ!$A$2:$NF$60,MATCH(1,(GMWQ!$NE$2:$NE$60=S$3)*(GMWQ!$NF$2:$NF$60=S$1),0),$B170-1966)</f>
        <v>4035528</v>
      </c>
      <c r="T170" s="13" cm="1">
        <f t="array" ref="T170">INDEX(GMWQ!$A$2:$NF$60,MATCH(1,(GMWQ!$NE$2:$NE$60=T$3)*(GMWQ!$NF$2:$NF$60=T$1),0),$B170-1966)</f>
        <v>39960.25</v>
      </c>
      <c r="U170" s="13" cm="1">
        <f t="array" ref="U170">INDEX(GMWQ!$A$2:$NF$60,MATCH(1,(GMWQ!$NE$2:$NE$60=U$3)*(GMWQ!$NF$2:$NF$60=U$1),0),$B170-1966)</f>
        <v>2.9278279999999999</v>
      </c>
      <c r="V170" s="13" cm="1">
        <f t="array" ref="V170">INDEX(GMWQ!$A$2:$NF$60,MATCH(1,(GMWQ!$NE$2:$NE$60=V$3)*(GMWQ!$NF$2:$NF$60=V$1),0),$B170-1966)</f>
        <v>144.6</v>
      </c>
      <c r="W170" s="13" cm="1">
        <f t="array" ref="W170">INDEX(GMWQ!$A$2:$NF$60,MATCH(1,(GMWQ!$NE$2:$NE$60=W$3)*(GMWQ!$NF$2:$NF$60=W$1),0),$B170-1966)</f>
        <v>8.4</v>
      </c>
      <c r="X170" s="21"/>
    </row>
    <row r="171" spans="1:24" x14ac:dyDescent="0.35">
      <c r="A171" s="7">
        <v>2014</v>
      </c>
      <c r="B171" s="7">
        <f t="shared" si="3"/>
        <v>2137</v>
      </c>
      <c r="C171" s="14" cm="1">
        <f t="array" ref="C171">INDEX(GMWQ!$A$2:$NF$60,MATCH(1,(GMWQ!$NE$2:$NE$60=C$3)*(GMWQ!$NF$2:$NF$60=C$1),0),$B171-1966)</f>
        <v>11167</v>
      </c>
      <c r="D171" s="7" cm="1">
        <f t="array" ref="D171">INDEX(GMWQ!$A$2:$NF$60,MATCH(1,(GMWQ!$NE$2:$NE$60=D$3)*(GMWQ!$NF$2:$NF$60=D$1),0),$B171-1966)</f>
        <v>6151</v>
      </c>
      <c r="E171" s="7" cm="1">
        <f t="array" ref="E171">INDEX(GMWQ!$A$2:$NF$60,MATCH(1,(GMWQ!$NE$2:$NE$60=E$3)*(GMWQ!$NF$2:$NF$60=E$1),0),$B171-1966)</f>
        <v>301406</v>
      </c>
      <c r="F171" s="13" cm="1">
        <f t="array" ref="F171">INDEX(GMWQ!$A$2:$NF$60,MATCH(1,(GMWQ!$NE$2:$NE$60=F$3)*(GMWQ!$NF$2:$NF$60=F$1),0),$B171-1966)</f>
        <v>6.7</v>
      </c>
      <c r="G171" s="14" cm="1">
        <f t="array" ref="G171">INDEX(GMWQ!$A$2:$NF$60,MATCH(1,(GMWQ!$NE$2:$NE$60=G$3)*(GMWQ!$NF$2:$NF$60=G$1),0),$B171-1966)</f>
        <v>1600626</v>
      </c>
      <c r="H171" s="14" cm="1">
        <f t="array" ref="H171">INDEX(GMWQ!$A$2:$NF$60,MATCH(1,(GMWQ!$NE$2:$NE$60=H$3)*(GMWQ!$NF$2:$NF$60=H$1),0),$B171-1966)</f>
        <v>15119</v>
      </c>
      <c r="I171" s="14" cm="1">
        <f t="array" ref="I171">INDEX(GMWQ!$A$2:$NF$60,MATCH(1,(GMWQ!$NE$2:$NE$60=I$3)*(GMWQ!$NF$2:$NF$60=I$1),0),$B171-1966)</f>
        <v>1241977</v>
      </c>
      <c r="J171" s="13" cm="1">
        <f t="array" ref="J171">INDEX(GMWQ!$A$2:$NF$60,MATCH(1,(GMWQ!$NE$2:$NE$60=J$3)*(GMWQ!$NF$2:$NF$60=J$1),0),$B171-1966)</f>
        <v>3.25</v>
      </c>
      <c r="K171" s="13" cm="1">
        <f t="array" ref="K171">INDEX(GMWQ!$A$2:$NF$60,MATCH(1,(GMWQ!$NE$2:$NE$60=K$3)*(GMWQ!$NF$2:$NF$60=K$1),0),$B171-1966)</f>
        <v>1.1002909999999999E-2</v>
      </c>
      <c r="L171" s="13" cm="1">
        <f t="array" ref="L171">INDEX(GMWQ!$A$2:$NF$60,MATCH(1,(GMWQ!$NE$2:$NE$60=L$3)*(GMWQ!$NF$2:$NF$60=L$1),0),$B171-1966)</f>
        <v>1731708</v>
      </c>
      <c r="M171" s="13" cm="1">
        <f t="array" ref="M171">INDEX(GMWQ!$A$2:$NF$60,MATCH(1,(GMWQ!$NE$2:$NE$60=M$3)*(GMWQ!$NF$2:$NF$60=M$1),0),$B171-1966)</f>
        <v>94.59102</v>
      </c>
      <c r="N171" s="13" cm="1">
        <f t="array" ref="N171">INDEX(GMWQ!$A$2:$NF$60,MATCH(1,(GMWQ!$NE$2:$NE$60=N$3)*(GMWQ!$NF$2:$NF$60=N$1),0),$B171-1966)</f>
        <v>143.63579999999999</v>
      </c>
      <c r="O171" s="13" cm="1">
        <f t="array" ref="O171">INDEX(GMWQ!$A$2:$NF$60,MATCH(1,(GMWQ!$NE$2:$NE$60=O$3)*(GMWQ!$NF$2:$NF$60=O$1),0),$B171-1966)</f>
        <v>28.782</v>
      </c>
      <c r="P171" s="13" cm="1">
        <f t="array" ref="P171">INDEX(GMWQ!$A$2:$NF$60,MATCH(1,(GMWQ!$NE$2:$NE$60=P$3)*(GMWQ!$NF$2:$NF$60=P$1),0),$B171-1966)</f>
        <v>2.1613030000000002</v>
      </c>
      <c r="Q171" s="13" cm="1">
        <f t="array" ref="Q171">INDEX(GMWQ!$A$2:$NF$60,MATCH(1,(GMWQ!$NE$2:$NE$60=Q$3)*(GMWQ!$NF$2:$NF$60=Q$1),0),$B171-1966)</f>
        <v>108512.5</v>
      </c>
      <c r="R171" s="13" cm="1">
        <f t="array" ref="R171">INDEX(GMWQ!$A$2:$NF$60,MATCH(1,(GMWQ!$NE$2:$NE$60=R$3)*(GMWQ!$NF$2:$NF$60=R$1),0),$B171-1966)</f>
        <v>358649</v>
      </c>
      <c r="S171" s="13" cm="1">
        <f t="array" ref="S171">INDEX(GMWQ!$A$2:$NF$60,MATCH(1,(GMWQ!$NE$2:$NE$60=S$3)*(GMWQ!$NF$2:$NF$60=S$1),0),$B171-1966)</f>
        <v>4123194</v>
      </c>
      <c r="T171" s="13" cm="1">
        <f t="array" ref="T171">INDEX(GMWQ!$A$2:$NF$60,MATCH(1,(GMWQ!$NE$2:$NE$60=T$3)*(GMWQ!$NF$2:$NF$60=T$1),0),$B171-1966)</f>
        <v>40046.660000000003</v>
      </c>
      <c r="U171" s="13" cm="1">
        <f t="array" ref="U171">INDEX(GMWQ!$A$2:$NF$60,MATCH(1,(GMWQ!$NE$2:$NE$60=U$3)*(GMWQ!$NF$2:$NF$60=U$1),0),$B171-1966)</f>
        <v>2.9049800000000001</v>
      </c>
      <c r="V171" s="13" cm="1">
        <f t="array" ref="V171">INDEX(GMWQ!$A$2:$NF$60,MATCH(1,(GMWQ!$NE$2:$NE$60=V$3)*(GMWQ!$NF$2:$NF$60=V$1),0),$B171-1966)</f>
        <v>138.19999999999999</v>
      </c>
      <c r="W171" s="13" cm="1">
        <f t="array" ref="W171">INDEX(GMWQ!$A$2:$NF$60,MATCH(1,(GMWQ!$NE$2:$NE$60=W$3)*(GMWQ!$NF$2:$NF$60=W$1),0),$B171-1966)</f>
        <v>8.5</v>
      </c>
      <c r="X171" s="21"/>
    </row>
    <row r="172" spans="1:24" x14ac:dyDescent="0.35">
      <c r="B172" s="7">
        <f t="shared" si="3"/>
        <v>2138</v>
      </c>
      <c r="C172" s="14" cm="1">
        <f t="array" ref="C172">INDEX(GMWQ!$A$2:$NF$60,MATCH(1,(GMWQ!$NE$2:$NE$60=C$3)*(GMWQ!$NF$2:$NF$60=C$1),0),$B172-1966)</f>
        <v>11219</v>
      </c>
      <c r="D172" s="7" cm="1">
        <f t="array" ref="D172">INDEX(GMWQ!$A$2:$NF$60,MATCH(1,(GMWQ!$NE$2:$NE$60=D$3)*(GMWQ!$NF$2:$NF$60=D$1),0),$B172-1966)</f>
        <v>7292</v>
      </c>
      <c r="E172" s="7" cm="1">
        <f t="array" ref="E172">INDEX(GMWQ!$A$2:$NF$60,MATCH(1,(GMWQ!$NE$2:$NE$60=E$3)*(GMWQ!$NF$2:$NF$60=E$1),0),$B172-1966)</f>
        <v>304476</v>
      </c>
      <c r="F172" s="13" cm="1">
        <f t="array" ref="F172">INDEX(GMWQ!$A$2:$NF$60,MATCH(1,(GMWQ!$NE$2:$NE$60=F$3)*(GMWQ!$NF$2:$NF$60=F$1),0),$B172-1966)</f>
        <v>6.3</v>
      </c>
      <c r="G172" s="14" cm="1">
        <f t="array" ref="G172">INDEX(GMWQ!$A$2:$NF$60,MATCH(1,(GMWQ!$NE$2:$NE$60=G$3)*(GMWQ!$NF$2:$NF$60=G$1),0),$B172-1966)</f>
        <v>1610589</v>
      </c>
      <c r="H172" s="14" cm="1">
        <f t="array" ref="H172">INDEX(GMWQ!$A$2:$NF$60,MATCH(1,(GMWQ!$NE$2:$NE$60=H$3)*(GMWQ!$NF$2:$NF$60=H$1),0),$B172-1966)</f>
        <v>14992</v>
      </c>
      <c r="I172" s="14" cm="1">
        <f t="array" ref="I172">INDEX(GMWQ!$A$2:$NF$60,MATCH(1,(GMWQ!$NE$2:$NE$60=I$3)*(GMWQ!$NF$2:$NF$60=I$1),0),$B172-1966)</f>
        <v>1248084</v>
      </c>
      <c r="J172" s="13" cm="1">
        <f t="array" ref="J172">INDEX(GMWQ!$A$2:$NF$60,MATCH(1,(GMWQ!$NE$2:$NE$60=J$3)*(GMWQ!$NF$2:$NF$60=J$1),0),$B172-1966)</f>
        <v>3.233333</v>
      </c>
      <c r="K172" s="13" cm="1">
        <f t="array" ref="K172">INDEX(GMWQ!$A$2:$NF$60,MATCH(1,(GMWQ!$NE$2:$NE$60=K$3)*(GMWQ!$NF$2:$NF$60=K$1),0),$B172-1966)</f>
        <v>9.0178800000000007E-3</v>
      </c>
      <c r="L172" s="13" cm="1">
        <f t="array" ref="L172">INDEX(GMWQ!$A$2:$NF$60,MATCH(1,(GMWQ!$NE$2:$NE$60=L$3)*(GMWQ!$NF$2:$NF$60=L$1),0),$B172-1966)</f>
        <v>1743218</v>
      </c>
      <c r="M172" s="13" cm="1">
        <f t="array" ref="M172">INDEX(GMWQ!$A$2:$NF$60,MATCH(1,(GMWQ!$NE$2:$NE$60=M$3)*(GMWQ!$NF$2:$NF$60=M$1),0),$B172-1966)</f>
        <v>94.422150000000002</v>
      </c>
      <c r="N172" s="13" cm="1">
        <f t="array" ref="N172">INDEX(GMWQ!$A$2:$NF$60,MATCH(1,(GMWQ!$NE$2:$NE$60=N$3)*(GMWQ!$NF$2:$NF$60=N$1),0),$B172-1966)</f>
        <v>143.1326</v>
      </c>
      <c r="O172" s="13" cm="1">
        <f t="array" ref="O172">INDEX(GMWQ!$A$2:$NF$60,MATCH(1,(GMWQ!$NE$2:$NE$60=O$3)*(GMWQ!$NF$2:$NF$60=O$1),0),$B172-1966)</f>
        <v>30.478000000000002</v>
      </c>
      <c r="P172" s="13" cm="1">
        <f t="array" ref="P172">INDEX(GMWQ!$A$2:$NF$60,MATCH(1,(GMWQ!$NE$2:$NE$60=P$3)*(GMWQ!$NF$2:$NF$60=P$1),0),$B172-1966)</f>
        <v>1.678939</v>
      </c>
      <c r="Q172" s="13" cm="1">
        <f t="array" ref="Q172">INDEX(GMWQ!$A$2:$NF$60,MATCH(1,(GMWQ!$NE$2:$NE$60=Q$3)*(GMWQ!$NF$2:$NF$60=Q$1),0),$B172-1966)</f>
        <v>111653.2</v>
      </c>
      <c r="R172" s="13" cm="1">
        <f t="array" ref="R172">INDEX(GMWQ!$A$2:$NF$60,MATCH(1,(GMWQ!$NE$2:$NE$60=R$3)*(GMWQ!$NF$2:$NF$60=R$1),0),$B172-1966)</f>
        <v>362505</v>
      </c>
      <c r="S172" s="13" cm="1">
        <f t="array" ref="S172">INDEX(GMWQ!$A$2:$NF$60,MATCH(1,(GMWQ!$NE$2:$NE$60=S$3)*(GMWQ!$NF$2:$NF$60=S$1),0),$B172-1966)</f>
        <v>4210860</v>
      </c>
      <c r="T172" s="13" cm="1">
        <f t="array" ref="T172">INDEX(GMWQ!$A$2:$NF$60,MATCH(1,(GMWQ!$NE$2:$NE$60=T$3)*(GMWQ!$NF$2:$NF$60=T$1),0),$B172-1966)</f>
        <v>40133.06</v>
      </c>
      <c r="U172" s="13" cm="1">
        <f t="array" ref="U172">INDEX(GMWQ!$A$2:$NF$60,MATCH(1,(GMWQ!$NE$2:$NE$60=U$3)*(GMWQ!$NF$2:$NF$60=U$1),0),$B172-1966)</f>
        <v>2.8839199999999998</v>
      </c>
      <c r="V172" s="13" cm="1">
        <f t="array" ref="V172">INDEX(GMWQ!$A$2:$NF$60,MATCH(1,(GMWQ!$NE$2:$NE$60=V$3)*(GMWQ!$NF$2:$NF$60=V$1),0),$B172-1966)</f>
        <v>129.16999999999999</v>
      </c>
      <c r="W172" s="13" cm="1">
        <f t="array" ref="W172">INDEX(GMWQ!$A$2:$NF$60,MATCH(1,(GMWQ!$NE$2:$NE$60=W$3)*(GMWQ!$NF$2:$NF$60=W$1),0),$B172-1966)</f>
        <v>7.88</v>
      </c>
      <c r="X172" s="21"/>
    </row>
    <row r="173" spans="1:24" x14ac:dyDescent="0.35">
      <c r="B173" s="7">
        <f t="shared" si="3"/>
        <v>2139</v>
      </c>
      <c r="C173" s="14" cm="1">
        <f t="array" ref="C173">INDEX(GMWQ!$A$2:$NF$60,MATCH(1,(GMWQ!$NE$2:$NE$60=C$3)*(GMWQ!$NF$2:$NF$60=C$1),0),$B173-1966)</f>
        <v>11193</v>
      </c>
      <c r="D173" s="7" cm="1">
        <f t="array" ref="D173">INDEX(GMWQ!$A$2:$NF$60,MATCH(1,(GMWQ!$NE$2:$NE$60=D$3)*(GMWQ!$NF$2:$NF$60=D$1),0),$B173-1966)</f>
        <v>7395</v>
      </c>
      <c r="E173" s="7" cm="1">
        <f t="array" ref="E173">INDEX(GMWQ!$A$2:$NF$60,MATCH(1,(GMWQ!$NE$2:$NE$60=E$3)*(GMWQ!$NF$2:$NF$60=E$1),0),$B173-1966)</f>
        <v>303765</v>
      </c>
      <c r="F173" s="13" cm="1">
        <f t="array" ref="F173">INDEX(GMWQ!$A$2:$NF$60,MATCH(1,(GMWQ!$NE$2:$NE$60=F$3)*(GMWQ!$NF$2:$NF$60=F$1),0),$B173-1966)</f>
        <v>6</v>
      </c>
      <c r="G173" s="14" cm="1">
        <f t="array" ref="G173">INDEX(GMWQ!$A$2:$NF$60,MATCH(1,(GMWQ!$NE$2:$NE$60=G$3)*(GMWQ!$NF$2:$NF$60=G$1),0),$B173-1966)</f>
        <v>1624951</v>
      </c>
      <c r="H173" s="14" cm="1">
        <f t="array" ref="H173">INDEX(GMWQ!$A$2:$NF$60,MATCH(1,(GMWQ!$NE$2:$NE$60=H$3)*(GMWQ!$NF$2:$NF$60=H$1),0),$B173-1966)</f>
        <v>14958</v>
      </c>
      <c r="I173" s="14" cm="1">
        <f t="array" ref="I173">INDEX(GMWQ!$A$2:$NF$60,MATCH(1,(GMWQ!$NE$2:$NE$60=I$3)*(GMWQ!$NF$2:$NF$60=I$1),0),$B173-1966)</f>
        <v>1252854</v>
      </c>
      <c r="J173" s="13" cm="1">
        <f t="array" ref="J173">INDEX(GMWQ!$A$2:$NF$60,MATCH(1,(GMWQ!$NE$2:$NE$60=J$3)*(GMWQ!$NF$2:$NF$60=J$1),0),$B173-1966)</f>
        <v>3.213333</v>
      </c>
      <c r="K173" s="13" cm="1">
        <f t="array" ref="K173">INDEX(GMWQ!$A$2:$NF$60,MATCH(1,(GMWQ!$NE$2:$NE$60=K$3)*(GMWQ!$NF$2:$NF$60=K$1),0),$B173-1966)</f>
        <v>9.6147379999999994E-3</v>
      </c>
      <c r="L173" s="13" cm="1">
        <f t="array" ref="L173">INDEX(GMWQ!$A$2:$NF$60,MATCH(1,(GMWQ!$NE$2:$NE$60=L$3)*(GMWQ!$NF$2:$NF$60=L$1),0),$B173-1966)</f>
        <v>1762155</v>
      </c>
      <c r="M173" s="13" cm="1">
        <f t="array" ref="M173">INDEX(GMWQ!$A$2:$NF$60,MATCH(1,(GMWQ!$NE$2:$NE$60=M$3)*(GMWQ!$NF$2:$NF$60=M$1),0),$B173-1966)</f>
        <v>93.607370000000003</v>
      </c>
      <c r="N173" s="13" cm="1">
        <f t="array" ref="N173">INDEX(GMWQ!$A$2:$NF$60,MATCH(1,(GMWQ!$NE$2:$NE$60=N$3)*(GMWQ!$NF$2:$NF$60=N$1),0),$B173-1966)</f>
        <v>145.02619999999999</v>
      </c>
      <c r="O173" s="13" cm="1">
        <f t="array" ref="O173">INDEX(GMWQ!$A$2:$NF$60,MATCH(1,(GMWQ!$NE$2:$NE$60=O$3)*(GMWQ!$NF$2:$NF$60=O$1),0),$B173-1966)</f>
        <v>28.242000000000001</v>
      </c>
      <c r="P173" s="13" cm="1">
        <f t="array" ref="P173">INDEX(GMWQ!$A$2:$NF$60,MATCH(1,(GMWQ!$NE$2:$NE$60=P$3)*(GMWQ!$NF$2:$NF$60=P$1),0),$B173-1966)</f>
        <v>1.2543979999999999</v>
      </c>
      <c r="Q173" s="13" cm="1">
        <f t="array" ref="Q173">INDEX(GMWQ!$A$2:$NF$60,MATCH(1,(GMWQ!$NE$2:$NE$60=Q$3)*(GMWQ!$NF$2:$NF$60=Q$1),0),$B173-1966)</f>
        <v>115503.6</v>
      </c>
      <c r="R173" s="13" cm="1">
        <f t="array" ref="R173">INDEX(GMWQ!$A$2:$NF$60,MATCH(1,(GMWQ!$NE$2:$NE$60=R$3)*(GMWQ!$NF$2:$NF$60=R$1),0),$B173-1966)</f>
        <v>372097</v>
      </c>
      <c r="S173" s="13" cm="1">
        <f t="array" ref="S173">INDEX(GMWQ!$A$2:$NF$60,MATCH(1,(GMWQ!$NE$2:$NE$60=S$3)*(GMWQ!$NF$2:$NF$60=S$1),0),$B173-1966)</f>
        <v>4298526</v>
      </c>
      <c r="T173" s="13" cm="1">
        <f t="array" ref="T173">INDEX(GMWQ!$A$2:$NF$60,MATCH(1,(GMWQ!$NE$2:$NE$60=T$3)*(GMWQ!$NF$2:$NF$60=T$1),0),$B173-1966)</f>
        <v>40230.97</v>
      </c>
      <c r="U173" s="13" cm="1">
        <f t="array" ref="U173">INDEX(GMWQ!$A$2:$NF$60,MATCH(1,(GMWQ!$NE$2:$NE$60=U$3)*(GMWQ!$NF$2:$NF$60=U$1),0),$B173-1966)</f>
        <v>2.87242</v>
      </c>
      <c r="V173" s="13" cm="1">
        <f t="array" ref="V173">INDEX(GMWQ!$A$2:$NF$60,MATCH(1,(GMWQ!$NE$2:$NE$60=V$3)*(GMWQ!$NF$2:$NF$60=V$1),0),$B173-1966)</f>
        <v>122.11</v>
      </c>
      <c r="W173" s="13" cm="1">
        <f t="array" ref="W173">INDEX(GMWQ!$A$2:$NF$60,MATCH(1,(GMWQ!$NE$2:$NE$60=W$3)*(GMWQ!$NF$2:$NF$60=W$1),0),$B173-1966)</f>
        <v>7.15</v>
      </c>
      <c r="X173" s="21"/>
    </row>
    <row r="174" spans="1:24" x14ac:dyDescent="0.35">
      <c r="B174" s="7">
        <f t="shared" si="3"/>
        <v>2140</v>
      </c>
      <c r="C174" s="14" cm="1">
        <f t="array" ref="C174">INDEX(GMWQ!$A$2:$NF$60,MATCH(1,(GMWQ!$NE$2:$NE$60=C$3)*(GMWQ!$NF$2:$NF$60=C$1),0),$B174-1966)</f>
        <v>11146</v>
      </c>
      <c r="D174" s="7" cm="1">
        <f t="array" ref="D174">INDEX(GMWQ!$A$2:$NF$60,MATCH(1,(GMWQ!$NE$2:$NE$60=D$3)*(GMWQ!$NF$2:$NF$60=D$1),0),$B174-1966)</f>
        <v>7328</v>
      </c>
      <c r="E174" s="7" cm="1">
        <f t="array" ref="E174">INDEX(GMWQ!$A$2:$NF$60,MATCH(1,(GMWQ!$NE$2:$NE$60=E$3)*(GMWQ!$NF$2:$NF$60=E$1),0),$B174-1966)</f>
        <v>307306</v>
      </c>
      <c r="F174" s="13" cm="1">
        <f t="array" ref="F174">INDEX(GMWQ!$A$2:$NF$60,MATCH(1,(GMWQ!$NE$2:$NE$60=F$3)*(GMWQ!$NF$2:$NF$60=F$1),0),$B174-1966)</f>
        <v>5.7</v>
      </c>
      <c r="G174" s="14" cm="1">
        <f t="array" ref="G174">INDEX(GMWQ!$A$2:$NF$60,MATCH(1,(GMWQ!$NE$2:$NE$60=G$3)*(GMWQ!$NF$2:$NF$60=G$1),0),$B174-1966)</f>
        <v>1641938</v>
      </c>
      <c r="H174" s="14" cm="1">
        <f t="array" ref="H174">INDEX(GMWQ!$A$2:$NF$60,MATCH(1,(GMWQ!$NE$2:$NE$60=H$3)*(GMWQ!$NF$2:$NF$60=H$1),0),$B174-1966)</f>
        <v>14774</v>
      </c>
      <c r="I174" s="14" cm="1">
        <f t="array" ref="I174">INDEX(GMWQ!$A$2:$NF$60,MATCH(1,(GMWQ!$NE$2:$NE$60=I$3)*(GMWQ!$NF$2:$NF$60=I$1),0),$B174-1966)</f>
        <v>1255120</v>
      </c>
      <c r="J174" s="13" cm="1">
        <f t="array" ref="J174">INDEX(GMWQ!$A$2:$NF$60,MATCH(1,(GMWQ!$NE$2:$NE$60=J$3)*(GMWQ!$NF$2:$NF$60=J$1),0),$B174-1966)</f>
        <v>3.1866669999999999</v>
      </c>
      <c r="K174" s="13" cm="1">
        <f t="array" ref="K174">INDEX(GMWQ!$A$2:$NF$60,MATCH(1,(GMWQ!$NE$2:$NE$60=K$3)*(GMWQ!$NF$2:$NF$60=K$1),0),$B174-1966)</f>
        <v>8.4606830000000001E-3</v>
      </c>
      <c r="L174" s="13" cm="1">
        <f t="array" ref="L174">INDEX(GMWQ!$A$2:$NF$60,MATCH(1,(GMWQ!$NE$2:$NE$60=L$3)*(GMWQ!$NF$2:$NF$60=L$1),0),$B174-1966)</f>
        <v>1781708</v>
      </c>
      <c r="M174" s="13" cm="1">
        <f t="array" ref="M174">INDEX(GMWQ!$A$2:$NF$60,MATCH(1,(GMWQ!$NE$2:$NE$60=M$3)*(GMWQ!$NF$2:$NF$60=M$1),0),$B174-1966)</f>
        <v>94.238749999999996</v>
      </c>
      <c r="N174" s="13" cm="1">
        <f t="array" ref="N174">INDEX(GMWQ!$A$2:$NF$60,MATCH(1,(GMWQ!$NE$2:$NE$60=N$3)*(GMWQ!$NF$2:$NF$60=N$1),0),$B174-1966)</f>
        <v>144.94579999999999</v>
      </c>
      <c r="O174" s="13" cm="1">
        <f t="array" ref="O174">INDEX(GMWQ!$A$2:$NF$60,MATCH(1,(GMWQ!$NE$2:$NE$60=O$3)*(GMWQ!$NF$2:$NF$60=O$1),0),$B174-1966)</f>
        <v>25.658999999999999</v>
      </c>
      <c r="P174" s="13" cm="1">
        <f t="array" ref="P174">INDEX(GMWQ!$A$2:$NF$60,MATCH(1,(GMWQ!$NE$2:$NE$60=P$3)*(GMWQ!$NF$2:$NF$60=P$1),0),$B174-1966)</f>
        <v>1.0457240000000001</v>
      </c>
      <c r="Q174" s="13" cm="1">
        <f t="array" ref="Q174">INDEX(GMWQ!$A$2:$NF$60,MATCH(1,(GMWQ!$NE$2:$NE$60=Q$3)*(GMWQ!$NF$2:$NF$60=Q$1),0),$B174-1966)</f>
        <v>118617.9</v>
      </c>
      <c r="R174" s="13" cm="1">
        <f t="array" ref="R174">INDEX(GMWQ!$A$2:$NF$60,MATCH(1,(GMWQ!$NE$2:$NE$60=R$3)*(GMWQ!$NF$2:$NF$60=R$1),0),$B174-1966)</f>
        <v>386818</v>
      </c>
      <c r="S174" s="13" cm="1">
        <f t="array" ref="S174">INDEX(GMWQ!$A$2:$NF$60,MATCH(1,(GMWQ!$NE$2:$NE$60=S$3)*(GMWQ!$NF$2:$NF$60=S$1),0),$B174-1966)</f>
        <v>4386192</v>
      </c>
      <c r="T174" s="13" cm="1">
        <f t="array" ref="T174">INDEX(GMWQ!$A$2:$NF$60,MATCH(1,(GMWQ!$NE$2:$NE$60=T$3)*(GMWQ!$NF$2:$NF$60=T$1),0),$B174-1966)</f>
        <v>40328.879999999997</v>
      </c>
      <c r="U174" s="13" cm="1">
        <f t="array" ref="U174">INDEX(GMWQ!$A$2:$NF$60,MATCH(1,(GMWQ!$NE$2:$NE$60=U$3)*(GMWQ!$NF$2:$NF$60=U$1),0),$B174-1966)</f>
        <v>2.8259370000000001</v>
      </c>
      <c r="V174" s="13" cm="1">
        <f t="array" ref="V174">INDEX(GMWQ!$A$2:$NF$60,MATCH(1,(GMWQ!$NE$2:$NE$60=V$3)*(GMWQ!$NF$2:$NF$60=V$1),0),$B174-1966)</f>
        <v>114.41</v>
      </c>
      <c r="W174" s="13" cm="1">
        <f t="array" ref="W174">INDEX(GMWQ!$A$2:$NF$60,MATCH(1,(GMWQ!$NE$2:$NE$60=W$3)*(GMWQ!$NF$2:$NF$60=W$1),0),$B174-1966)</f>
        <v>6.17</v>
      </c>
      <c r="X174" s="21"/>
    </row>
    <row r="175" spans="1:24" x14ac:dyDescent="0.35">
      <c r="A175" s="7">
        <v>2015</v>
      </c>
      <c r="B175" s="7">
        <f t="shared" si="3"/>
        <v>2141</v>
      </c>
      <c r="C175" s="14" cm="1">
        <f t="array" ref="C175">INDEX(GMWQ!$A$2:$NF$60,MATCH(1,(GMWQ!$NE$2:$NE$60=C$3)*(GMWQ!$NF$2:$NF$60=C$1),0),$B175-1966)</f>
        <v>11118</v>
      </c>
      <c r="D175" s="7" cm="1">
        <f t="array" ref="D175">INDEX(GMWQ!$A$2:$NF$60,MATCH(1,(GMWQ!$NE$2:$NE$60=D$3)*(GMWQ!$NF$2:$NF$60=D$1),0),$B175-1966)</f>
        <v>6860</v>
      </c>
      <c r="E175" s="7" cm="1">
        <f t="array" ref="E175">INDEX(GMWQ!$A$2:$NF$60,MATCH(1,(GMWQ!$NE$2:$NE$60=E$3)*(GMWQ!$NF$2:$NF$60=E$1),0),$B175-1966)</f>
        <v>311832</v>
      </c>
      <c r="F175" s="13" cm="1">
        <f t="array" ref="F175">INDEX(GMWQ!$A$2:$NF$60,MATCH(1,(GMWQ!$NE$2:$NE$60=F$3)*(GMWQ!$NF$2:$NF$60=F$1),0),$B175-1966)</f>
        <v>5.5</v>
      </c>
      <c r="G175" s="14" cm="1">
        <f t="array" ref="G175">INDEX(GMWQ!$A$2:$NF$60,MATCH(1,(GMWQ!$NE$2:$NE$60=G$3)*(GMWQ!$NF$2:$NF$60=G$1),0),$B175-1966)</f>
        <v>1649383</v>
      </c>
      <c r="H175" s="14" cm="1">
        <f t="array" ref="H175">INDEX(GMWQ!$A$2:$NF$60,MATCH(1,(GMWQ!$NE$2:$NE$60=H$3)*(GMWQ!$NF$2:$NF$60=H$1),0),$B175-1966)</f>
        <v>14468</v>
      </c>
      <c r="I175" s="14" cm="1">
        <f t="array" ref="I175">INDEX(GMWQ!$A$2:$NF$60,MATCH(1,(GMWQ!$NE$2:$NE$60=I$3)*(GMWQ!$NF$2:$NF$60=I$1),0),$B175-1966)</f>
        <v>1261864</v>
      </c>
      <c r="J175" s="13" cm="1">
        <f t="array" ref="J175">INDEX(GMWQ!$A$2:$NF$60,MATCH(1,(GMWQ!$NE$2:$NE$60=J$3)*(GMWQ!$NF$2:$NF$60=J$1),0),$B175-1966)</f>
        <v>3.1533329999999999</v>
      </c>
      <c r="K175" s="13" cm="1">
        <f t="array" ref="K175">INDEX(GMWQ!$A$2:$NF$60,MATCH(1,(GMWQ!$NE$2:$NE$60=K$3)*(GMWQ!$NF$2:$NF$60=K$1),0),$B175-1966)</f>
        <v>6.5332400000000001E-3</v>
      </c>
      <c r="L175" s="13" cm="1">
        <f t="array" ref="L175">INDEX(GMWQ!$A$2:$NF$60,MATCH(1,(GMWQ!$NE$2:$NE$60=L$3)*(GMWQ!$NF$2:$NF$60=L$1),0),$B175-1966)</f>
        <v>1786437</v>
      </c>
      <c r="M175" s="13" cm="1">
        <f t="array" ref="M175">INDEX(GMWQ!$A$2:$NF$60,MATCH(1,(GMWQ!$NE$2:$NE$60=M$3)*(GMWQ!$NF$2:$NF$60=M$1),0),$B175-1966)</f>
        <v>94.086389999999994</v>
      </c>
      <c r="N175" s="13" cm="1">
        <f t="array" ref="N175">INDEX(GMWQ!$A$2:$NF$60,MATCH(1,(GMWQ!$NE$2:$NE$60=N$3)*(GMWQ!$NF$2:$NF$60=N$1),0),$B175-1966)</f>
        <v>143.22110000000001</v>
      </c>
      <c r="O175" s="13" cm="1">
        <f t="array" ref="O175">INDEX(GMWQ!$A$2:$NF$60,MATCH(1,(GMWQ!$NE$2:$NE$60=O$3)*(GMWQ!$NF$2:$NF$60=O$1),0),$B175-1966)</f>
        <v>23.349</v>
      </c>
      <c r="P175" s="13" cm="1">
        <f t="array" ref="P175">INDEX(GMWQ!$A$2:$NF$60,MATCH(1,(GMWQ!$NE$2:$NE$60=P$3)*(GMWQ!$NF$2:$NF$60=P$1),0),$B175-1966)</f>
        <v>1.1236740000000001</v>
      </c>
      <c r="Q175" s="13" cm="1">
        <f t="array" ref="Q175">INDEX(GMWQ!$A$2:$NF$60,MATCH(1,(GMWQ!$NE$2:$NE$60=Q$3)*(GMWQ!$NF$2:$NF$60=Q$1),0),$B175-1966)</f>
        <v>119712.8</v>
      </c>
      <c r="R175" s="13" cm="1">
        <f t="array" ref="R175">INDEX(GMWQ!$A$2:$NF$60,MATCH(1,(GMWQ!$NE$2:$NE$60=R$3)*(GMWQ!$NF$2:$NF$60=R$1),0),$B175-1966)</f>
        <v>387519</v>
      </c>
      <c r="S175" s="13" cm="1">
        <f t="array" ref="S175">INDEX(GMWQ!$A$2:$NF$60,MATCH(1,(GMWQ!$NE$2:$NE$60=S$3)*(GMWQ!$NF$2:$NF$60=S$1),0),$B175-1966)</f>
        <v>4479918</v>
      </c>
      <c r="T175" s="13" cm="1">
        <f t="array" ref="T175">INDEX(GMWQ!$A$2:$NF$60,MATCH(1,(GMWQ!$NE$2:$NE$60=T$3)*(GMWQ!$NF$2:$NF$60=T$1),0),$B175-1966)</f>
        <v>40426.800000000003</v>
      </c>
      <c r="U175" s="13" cm="1">
        <f t="array" ref="U175">INDEX(GMWQ!$A$2:$NF$60,MATCH(1,(GMWQ!$NE$2:$NE$60=U$3)*(GMWQ!$NF$2:$NF$60=U$1),0),$B175-1966)</f>
        <v>2.7858939999999999</v>
      </c>
      <c r="V175" s="13" cm="1">
        <f t="array" ref="V175">INDEX(GMWQ!$A$2:$NF$60,MATCH(1,(GMWQ!$NE$2:$NE$60=V$3)*(GMWQ!$NF$2:$NF$60=V$1),0),$B175-1966)</f>
        <v>111.19</v>
      </c>
      <c r="W175" s="13" cm="1">
        <f t="array" ref="W175">INDEX(GMWQ!$A$2:$NF$60,MATCH(1,(GMWQ!$NE$2:$NE$60=W$3)*(GMWQ!$NF$2:$NF$60=W$1),0),$B175-1966)</f>
        <v>4.88</v>
      </c>
      <c r="X175" s="21"/>
    </row>
    <row r="176" spans="1:24" x14ac:dyDescent="0.35">
      <c r="B176" s="7">
        <f t="shared" si="3"/>
        <v>2142</v>
      </c>
      <c r="C176" s="14" cm="1">
        <f t="array" ref="C176">INDEX(GMWQ!$A$2:$NF$60,MATCH(1,(GMWQ!$NE$2:$NE$60=C$3)*(GMWQ!$NF$2:$NF$60=C$1),0),$B176-1966)</f>
        <v>11110</v>
      </c>
      <c r="D176" s="7" cm="1">
        <f t="array" ref="D176">INDEX(GMWQ!$A$2:$NF$60,MATCH(1,(GMWQ!$NE$2:$NE$60=D$3)*(GMWQ!$NF$2:$NF$60=D$1),0),$B176-1966)</f>
        <v>7108</v>
      </c>
      <c r="E176" s="7" cm="1">
        <f t="array" ref="E176">INDEX(GMWQ!$A$2:$NF$60,MATCH(1,(GMWQ!$NE$2:$NE$60=E$3)*(GMWQ!$NF$2:$NF$60=E$1),0),$B176-1966)</f>
        <v>319853</v>
      </c>
      <c r="F176" s="13" cm="1">
        <f t="array" ref="F176">INDEX(GMWQ!$A$2:$NF$60,MATCH(1,(GMWQ!$NE$2:$NE$60=F$3)*(GMWQ!$NF$2:$NF$60=F$1),0),$B176-1966)</f>
        <v>5.6</v>
      </c>
      <c r="G176" s="14" cm="1">
        <f t="array" ref="G176">INDEX(GMWQ!$A$2:$NF$60,MATCH(1,(GMWQ!$NE$2:$NE$60=G$3)*(GMWQ!$NF$2:$NF$60=G$1),0),$B176-1966)</f>
        <v>1660855</v>
      </c>
      <c r="H176" s="14" cm="1">
        <f t="array" ref="H176">INDEX(GMWQ!$A$2:$NF$60,MATCH(1,(GMWQ!$NE$2:$NE$60=H$3)*(GMWQ!$NF$2:$NF$60=H$1),0),$B176-1966)</f>
        <v>14432</v>
      </c>
      <c r="I176" s="14" cm="1">
        <f t="array" ref="I176">INDEX(GMWQ!$A$2:$NF$60,MATCH(1,(GMWQ!$NE$2:$NE$60=I$3)*(GMWQ!$NF$2:$NF$60=I$1),0),$B176-1966)</f>
        <v>1268659</v>
      </c>
      <c r="J176" s="13" cm="1">
        <f t="array" ref="J176">INDEX(GMWQ!$A$2:$NF$60,MATCH(1,(GMWQ!$NE$2:$NE$60=J$3)*(GMWQ!$NF$2:$NF$60=J$1),0),$B176-1966)</f>
        <v>3.1066669999999998</v>
      </c>
      <c r="K176" s="13" cm="1">
        <f t="array" ref="K176">INDEX(GMWQ!$A$2:$NF$60,MATCH(1,(GMWQ!$NE$2:$NE$60=K$3)*(GMWQ!$NF$2:$NF$60=K$1),0),$B176-1966)</f>
        <v>4.9133659999999997E-3</v>
      </c>
      <c r="L176" s="13" cm="1">
        <f t="array" ref="L176">INDEX(GMWQ!$A$2:$NF$60,MATCH(1,(GMWQ!$NE$2:$NE$60=L$3)*(GMWQ!$NF$2:$NF$60=L$1),0),$B176-1966)</f>
        <v>1794812</v>
      </c>
      <c r="M176" s="13" cm="1">
        <f t="array" ref="M176">INDEX(GMWQ!$A$2:$NF$60,MATCH(1,(GMWQ!$NE$2:$NE$60=M$3)*(GMWQ!$NF$2:$NF$60=M$1),0),$B176-1966)</f>
        <v>94.148449999999997</v>
      </c>
      <c r="N176" s="13" cm="1">
        <f t="array" ref="N176">INDEX(GMWQ!$A$2:$NF$60,MATCH(1,(GMWQ!$NE$2:$NE$60=N$3)*(GMWQ!$NF$2:$NF$60=N$1),0),$B176-1966)</f>
        <v>140.2841</v>
      </c>
      <c r="O176" s="13" cm="1">
        <f t="array" ref="O176">INDEX(GMWQ!$A$2:$NF$60,MATCH(1,(GMWQ!$NE$2:$NE$60=O$3)*(GMWQ!$NF$2:$NF$60=O$1),0),$B176-1966)</f>
        <v>20.914999999999999</v>
      </c>
      <c r="P176" s="13" cm="1">
        <f t="array" ref="P176">INDEX(GMWQ!$A$2:$NF$60,MATCH(1,(GMWQ!$NE$2:$NE$60=P$3)*(GMWQ!$NF$2:$NF$60=P$1),0),$B176-1966)</f>
        <v>1.4751540000000001</v>
      </c>
      <c r="Q176" s="13" cm="1">
        <f t="array" ref="Q176">INDEX(GMWQ!$A$2:$NF$60,MATCH(1,(GMWQ!$NE$2:$NE$60=Q$3)*(GMWQ!$NF$2:$NF$60=Q$1),0),$B176-1966)</f>
        <v>120258.6</v>
      </c>
      <c r="R176" s="13" cm="1">
        <f t="array" ref="R176">INDEX(GMWQ!$A$2:$NF$60,MATCH(1,(GMWQ!$NE$2:$NE$60=R$3)*(GMWQ!$NF$2:$NF$60=R$1),0),$B176-1966)</f>
        <v>392196</v>
      </c>
      <c r="S176" s="13" cm="1">
        <f t="array" ref="S176">INDEX(GMWQ!$A$2:$NF$60,MATCH(1,(GMWQ!$NE$2:$NE$60=S$3)*(GMWQ!$NF$2:$NF$60=S$1),0),$B176-1966)</f>
        <v>4573644</v>
      </c>
      <c r="T176" s="13" cm="1">
        <f t="array" ref="T176">INDEX(GMWQ!$A$2:$NF$60,MATCH(1,(GMWQ!$NE$2:$NE$60=T$3)*(GMWQ!$NF$2:$NF$60=T$1),0),$B176-1966)</f>
        <v>40524.71</v>
      </c>
      <c r="U176" s="13" cm="1">
        <f t="array" ref="U176">INDEX(GMWQ!$A$2:$NF$60,MATCH(1,(GMWQ!$NE$2:$NE$60=U$3)*(GMWQ!$NF$2:$NF$60=U$1),0),$B176-1966)</f>
        <v>2.7535609999999999</v>
      </c>
      <c r="V176" s="13" cm="1">
        <f t="array" ref="V176">INDEX(GMWQ!$A$2:$NF$60,MATCH(1,(GMWQ!$NE$2:$NE$60=V$3)*(GMWQ!$NF$2:$NF$60=V$1),0),$B176-1966)</f>
        <v>106.73</v>
      </c>
      <c r="W176" s="13" cm="1">
        <f t="array" ref="W176">INDEX(GMWQ!$A$2:$NF$60,MATCH(1,(GMWQ!$NE$2:$NE$60=W$3)*(GMWQ!$NF$2:$NF$60=W$1),0),$B176-1966)</f>
        <v>2.5</v>
      </c>
      <c r="X176" s="21"/>
    </row>
    <row r="177" spans="1:24" x14ac:dyDescent="0.35">
      <c r="B177" s="7">
        <f t="shared" ref="B177:B240" si="4">+B176+1</f>
        <v>2143</v>
      </c>
      <c r="C177" s="14" cm="1">
        <f t="array" ref="C177">INDEX(GMWQ!$A$2:$NF$60,MATCH(1,(GMWQ!$NE$2:$NE$60=C$3)*(GMWQ!$NF$2:$NF$60=C$1),0),$B177-1966)</f>
        <v>11110</v>
      </c>
      <c r="D177" s="7" cm="1">
        <f t="array" ref="D177">INDEX(GMWQ!$A$2:$NF$60,MATCH(1,(GMWQ!$NE$2:$NE$60=D$3)*(GMWQ!$NF$2:$NF$60=D$1),0),$B177-1966)</f>
        <v>6986</v>
      </c>
      <c r="E177" s="7" cm="1">
        <f t="array" ref="E177">INDEX(GMWQ!$A$2:$NF$60,MATCH(1,(GMWQ!$NE$2:$NE$60=E$3)*(GMWQ!$NF$2:$NF$60=E$1),0),$B177-1966)</f>
        <v>327096</v>
      </c>
      <c r="F177" s="13" cm="1">
        <f t="array" ref="F177">INDEX(GMWQ!$A$2:$NF$60,MATCH(1,(GMWQ!$NE$2:$NE$60=F$3)*(GMWQ!$NF$2:$NF$60=F$1),0),$B177-1966)</f>
        <v>5.3</v>
      </c>
      <c r="G177" s="14" cm="1">
        <f t="array" ref="G177">INDEX(GMWQ!$A$2:$NF$60,MATCH(1,(GMWQ!$NE$2:$NE$60=G$3)*(GMWQ!$NF$2:$NF$60=G$1),0),$B177-1966)</f>
        <v>1675207</v>
      </c>
      <c r="H177" s="14" cm="1">
        <f t="array" ref="H177">INDEX(GMWQ!$A$2:$NF$60,MATCH(1,(GMWQ!$NE$2:$NE$60=H$3)*(GMWQ!$NF$2:$NF$60=H$1),0),$B177-1966)</f>
        <v>14350</v>
      </c>
      <c r="I177" s="14" cm="1">
        <f t="array" ref="I177">INDEX(GMWQ!$A$2:$NF$60,MATCH(1,(GMWQ!$NE$2:$NE$60=I$3)*(GMWQ!$NF$2:$NF$60=I$1),0),$B177-1966)</f>
        <v>1276485</v>
      </c>
      <c r="J177" s="13" cm="1">
        <f t="array" ref="J177">INDEX(GMWQ!$A$2:$NF$60,MATCH(1,(GMWQ!$NE$2:$NE$60=J$3)*(GMWQ!$NF$2:$NF$60=J$1),0),$B177-1966)</f>
        <v>3.056667</v>
      </c>
      <c r="K177" s="13" cm="1">
        <f t="array" ref="K177">INDEX(GMWQ!$A$2:$NF$60,MATCH(1,(GMWQ!$NE$2:$NE$60=K$3)*(GMWQ!$NF$2:$NF$60=K$1),0),$B177-1966)</f>
        <v>4.4141099999999997E-3</v>
      </c>
      <c r="L177" s="13" cm="1">
        <f t="array" ref="L177">INDEX(GMWQ!$A$2:$NF$60,MATCH(1,(GMWQ!$NE$2:$NE$60=L$3)*(GMWQ!$NF$2:$NF$60=L$1),0),$B177-1966)</f>
        <v>1822461</v>
      </c>
      <c r="M177" s="13" cm="1">
        <f t="array" ref="M177">INDEX(GMWQ!$A$2:$NF$60,MATCH(1,(GMWQ!$NE$2:$NE$60=M$3)*(GMWQ!$NF$2:$NF$60=M$1),0),$B177-1966)</f>
        <v>94.934880000000007</v>
      </c>
      <c r="N177" s="13" cm="1">
        <f t="array" ref="N177">INDEX(GMWQ!$A$2:$NF$60,MATCH(1,(GMWQ!$NE$2:$NE$60=N$3)*(GMWQ!$NF$2:$NF$60=N$1),0),$B177-1966)</f>
        <v>139.291</v>
      </c>
      <c r="O177" s="13" cm="1">
        <f t="array" ref="O177">INDEX(GMWQ!$A$2:$NF$60,MATCH(1,(GMWQ!$NE$2:$NE$60=O$3)*(GMWQ!$NF$2:$NF$60=O$1),0),$B177-1966)</f>
        <v>23.747</v>
      </c>
      <c r="P177" s="13" cm="1">
        <f t="array" ref="P177">INDEX(GMWQ!$A$2:$NF$60,MATCH(1,(GMWQ!$NE$2:$NE$60=P$3)*(GMWQ!$NF$2:$NF$60=P$1),0),$B177-1966)</f>
        <v>1.769139</v>
      </c>
      <c r="Q177" s="13" cm="1">
        <f t="array" ref="Q177">INDEX(GMWQ!$A$2:$NF$60,MATCH(1,(GMWQ!$NE$2:$NE$60=Q$3)*(GMWQ!$NF$2:$NF$60=Q$1),0),$B177-1966)</f>
        <v>116996.8</v>
      </c>
      <c r="R177" s="13" cm="1">
        <f t="array" ref="R177">INDEX(GMWQ!$A$2:$NF$60,MATCH(1,(GMWQ!$NE$2:$NE$60=R$3)*(GMWQ!$NF$2:$NF$60=R$1),0),$B177-1966)</f>
        <v>398722</v>
      </c>
      <c r="S177" s="13" cm="1">
        <f t="array" ref="S177">INDEX(GMWQ!$A$2:$NF$60,MATCH(1,(GMWQ!$NE$2:$NE$60=S$3)*(GMWQ!$NF$2:$NF$60=S$1),0),$B177-1966)</f>
        <v>4667370</v>
      </c>
      <c r="T177" s="13" cm="1">
        <f t="array" ref="T177">INDEX(GMWQ!$A$2:$NF$60,MATCH(1,(GMWQ!$NE$2:$NE$60=T$3)*(GMWQ!$NF$2:$NF$60=T$1),0),$B177-1966)</f>
        <v>40634.79</v>
      </c>
      <c r="U177" s="13" cm="1">
        <f t="array" ref="U177">INDEX(GMWQ!$A$2:$NF$60,MATCH(1,(GMWQ!$NE$2:$NE$60=U$3)*(GMWQ!$NF$2:$NF$60=U$1),0),$B177-1966)</f>
        <v>2.7239170000000001</v>
      </c>
      <c r="V177" s="13" cm="1">
        <f t="array" ref="V177">INDEX(GMWQ!$A$2:$NF$60,MATCH(1,(GMWQ!$NE$2:$NE$60=V$3)*(GMWQ!$NF$2:$NF$60=V$1),0),$B177-1966)</f>
        <v>104.97</v>
      </c>
      <c r="W177" s="13" cm="1">
        <f t="array" ref="W177">INDEX(GMWQ!$A$2:$NF$60,MATCH(1,(GMWQ!$NE$2:$NE$60=W$3)*(GMWQ!$NF$2:$NF$60=W$1),0),$B177-1966)</f>
        <v>2.4900000000000002</v>
      </c>
      <c r="X177" s="21"/>
    </row>
    <row r="178" spans="1:24" x14ac:dyDescent="0.35">
      <c r="B178" s="7">
        <f t="shared" si="4"/>
        <v>2144</v>
      </c>
      <c r="C178" s="14" cm="1">
        <f t="array" ref="C178">INDEX(GMWQ!$A$2:$NF$60,MATCH(1,(GMWQ!$NE$2:$NE$60=C$3)*(GMWQ!$NF$2:$NF$60=C$1),0),$B178-1966)</f>
        <v>11110</v>
      </c>
      <c r="D178" s="7" cm="1">
        <f t="array" ref="D178">INDEX(GMWQ!$A$2:$NF$60,MATCH(1,(GMWQ!$NE$2:$NE$60=D$3)*(GMWQ!$NF$2:$NF$60=D$1),0),$B178-1966)</f>
        <v>7177</v>
      </c>
      <c r="E178" s="7" cm="1">
        <f t="array" ref="E178">INDEX(GMWQ!$A$2:$NF$60,MATCH(1,(GMWQ!$NE$2:$NE$60=E$3)*(GMWQ!$NF$2:$NF$60=E$1),0),$B178-1966)</f>
        <v>327429</v>
      </c>
      <c r="F178" s="13" cm="1">
        <f t="array" ref="F178">INDEX(GMWQ!$A$2:$NF$60,MATCH(1,(GMWQ!$NE$2:$NE$60=F$3)*(GMWQ!$NF$2:$NF$60=F$1),0),$B178-1966)</f>
        <v>5.0999999999999996</v>
      </c>
      <c r="G178" s="14" cm="1">
        <f t="array" ref="G178">INDEX(GMWQ!$A$2:$NF$60,MATCH(1,(GMWQ!$NE$2:$NE$60=G$3)*(GMWQ!$NF$2:$NF$60=G$1),0),$B178-1966)</f>
        <v>1685986</v>
      </c>
      <c r="H178" s="14" cm="1">
        <f t="array" ref="H178">INDEX(GMWQ!$A$2:$NF$60,MATCH(1,(GMWQ!$NE$2:$NE$60=H$3)*(GMWQ!$NF$2:$NF$60=H$1),0),$B178-1966)</f>
        <v>14363</v>
      </c>
      <c r="I178" s="14" cm="1">
        <f t="array" ref="I178">INDEX(GMWQ!$A$2:$NF$60,MATCH(1,(GMWQ!$NE$2:$NE$60=I$3)*(GMWQ!$NF$2:$NF$60=I$1),0),$B178-1966)</f>
        <v>1287064</v>
      </c>
      <c r="J178" s="13" cm="1">
        <f t="array" ref="J178">INDEX(GMWQ!$A$2:$NF$60,MATCH(1,(GMWQ!$NE$2:$NE$60=J$3)*(GMWQ!$NF$2:$NF$60=J$1),0),$B178-1966)</f>
        <v>3.01</v>
      </c>
      <c r="K178" s="13" cm="1">
        <f t="array" ref="K178">INDEX(GMWQ!$A$2:$NF$60,MATCH(1,(GMWQ!$NE$2:$NE$60=K$3)*(GMWQ!$NF$2:$NF$60=K$1),0),$B178-1966)</f>
        <v>1.8253249999999999E-2</v>
      </c>
      <c r="L178" s="13" cm="1">
        <f t="array" ref="L178">INDEX(GMWQ!$A$2:$NF$60,MATCH(1,(GMWQ!$NE$2:$NE$60=L$3)*(GMWQ!$NF$2:$NF$60=L$1),0),$B178-1966)</f>
        <v>1828052</v>
      </c>
      <c r="M178" s="13" cm="1">
        <f t="array" ref="M178">INDEX(GMWQ!$A$2:$NF$60,MATCH(1,(GMWQ!$NE$2:$NE$60=M$3)*(GMWQ!$NF$2:$NF$60=M$1),0),$B178-1966)</f>
        <v>94.179770000000005</v>
      </c>
      <c r="N178" s="13" cm="1">
        <f t="array" ref="N178">INDEX(GMWQ!$A$2:$NF$60,MATCH(1,(GMWQ!$NE$2:$NE$60=N$3)*(GMWQ!$NF$2:$NF$60=N$1),0),$B178-1966)</f>
        <v>139.5762</v>
      </c>
      <c r="O178" s="13" cm="1">
        <f t="array" ref="O178">INDEX(GMWQ!$A$2:$NF$60,MATCH(1,(GMWQ!$NE$2:$NE$60=O$3)*(GMWQ!$NF$2:$NF$60=O$1),0),$B178-1966)</f>
        <v>23.495000000000001</v>
      </c>
      <c r="P178" s="13" cm="1">
        <f t="array" ref="P178">INDEX(GMWQ!$A$2:$NF$60,MATCH(1,(GMWQ!$NE$2:$NE$60=P$3)*(GMWQ!$NF$2:$NF$60=P$1),0),$B178-1966)</f>
        <v>1.6754610000000001</v>
      </c>
      <c r="Q178" s="13" cm="1">
        <f t="array" ref="Q178">INDEX(GMWQ!$A$2:$NF$60,MATCH(1,(GMWQ!$NE$2:$NE$60=Q$3)*(GMWQ!$NF$2:$NF$60=Q$1),0),$B178-1966)</f>
        <v>120622.39999999999</v>
      </c>
      <c r="R178" s="13" cm="1">
        <f t="array" ref="R178">INDEX(GMWQ!$A$2:$NF$60,MATCH(1,(GMWQ!$NE$2:$NE$60=R$3)*(GMWQ!$NF$2:$NF$60=R$1),0),$B178-1966)</f>
        <v>398922</v>
      </c>
      <c r="S178" s="13" cm="1">
        <f t="array" ref="S178">INDEX(GMWQ!$A$2:$NF$60,MATCH(1,(GMWQ!$NE$2:$NE$60=S$3)*(GMWQ!$NF$2:$NF$60=S$1),0),$B178-1966)</f>
        <v>4761096</v>
      </c>
      <c r="T178" s="13" cm="1">
        <f t="array" ref="T178">INDEX(GMWQ!$A$2:$NF$60,MATCH(1,(GMWQ!$NE$2:$NE$60=T$3)*(GMWQ!$NF$2:$NF$60=T$1),0),$B178-1966)</f>
        <v>40744.870000000003</v>
      </c>
      <c r="U178" s="13" cm="1">
        <f t="array" ref="U178">INDEX(GMWQ!$A$2:$NF$60,MATCH(1,(GMWQ!$NE$2:$NE$60=U$3)*(GMWQ!$NF$2:$NF$60=U$1),0),$B178-1966)</f>
        <v>2.6723309999999998</v>
      </c>
      <c r="V178" s="13" cm="1">
        <f t="array" ref="V178">INDEX(GMWQ!$A$2:$NF$60,MATCH(1,(GMWQ!$NE$2:$NE$60=V$3)*(GMWQ!$NF$2:$NF$60=V$1),0),$B178-1966)</f>
        <v>101.54</v>
      </c>
      <c r="W178" s="13" cm="1">
        <f t="array" ref="W178">INDEX(GMWQ!$A$2:$NF$60,MATCH(1,(GMWQ!$NE$2:$NE$60=W$3)*(GMWQ!$NF$2:$NF$60=W$1),0),$B178-1966)</f>
        <v>2.17</v>
      </c>
      <c r="X178" s="21"/>
    </row>
    <row r="179" spans="1:24" x14ac:dyDescent="0.35">
      <c r="A179" s="7">
        <v>2016</v>
      </c>
      <c r="B179" s="7">
        <f t="shared" si="4"/>
        <v>2145</v>
      </c>
      <c r="C179" s="14" cm="1">
        <f t="array" ref="C179">INDEX(GMWQ!$A$2:$NF$60,MATCH(1,(GMWQ!$NE$2:$NE$60=C$3)*(GMWQ!$NF$2:$NF$60=C$1),0),$B179-1966)</f>
        <v>11120</v>
      </c>
      <c r="D179" s="7" cm="1">
        <f t="array" ref="D179">INDEX(GMWQ!$A$2:$NF$60,MATCH(1,(GMWQ!$NE$2:$NE$60=D$3)*(GMWQ!$NF$2:$NF$60=D$1),0),$B179-1966)</f>
        <v>6854</v>
      </c>
      <c r="E179" s="7" cm="1">
        <f t="array" ref="E179">INDEX(GMWQ!$A$2:$NF$60,MATCH(1,(GMWQ!$NE$2:$NE$60=E$3)*(GMWQ!$NF$2:$NF$60=E$1),0),$B179-1966)</f>
        <v>326493</v>
      </c>
      <c r="F179" s="13" cm="1">
        <f t="array" ref="F179">INDEX(GMWQ!$A$2:$NF$60,MATCH(1,(GMWQ!$NE$2:$NE$60=F$3)*(GMWQ!$NF$2:$NF$60=F$1),0),$B179-1966)</f>
        <v>5.0999999999999996</v>
      </c>
      <c r="G179" s="14" cm="1">
        <f t="array" ref="G179">INDEX(GMWQ!$A$2:$NF$60,MATCH(1,(GMWQ!$NE$2:$NE$60=G$3)*(GMWQ!$NF$2:$NF$60=G$1),0),$B179-1966)</f>
        <v>1701053</v>
      </c>
      <c r="H179" s="14" cm="1">
        <f t="array" ref="H179">INDEX(GMWQ!$A$2:$NF$60,MATCH(1,(GMWQ!$NE$2:$NE$60=H$3)*(GMWQ!$NF$2:$NF$60=H$1),0),$B179-1966)</f>
        <v>14564</v>
      </c>
      <c r="I179" s="14" cm="1">
        <f t="array" ref="I179">INDEX(GMWQ!$A$2:$NF$60,MATCH(1,(GMWQ!$NE$2:$NE$60=I$3)*(GMWQ!$NF$2:$NF$60=I$1),0),$B179-1966)</f>
        <v>1301745</v>
      </c>
      <c r="J179" s="13" cm="1">
        <f t="array" ref="J179">INDEX(GMWQ!$A$2:$NF$60,MATCH(1,(GMWQ!$NE$2:$NE$60=J$3)*(GMWQ!$NF$2:$NF$60=J$1),0),$B179-1966)</f>
        <v>2.95</v>
      </c>
      <c r="K179" s="13" cm="1">
        <f t="array" ref="K179">INDEX(GMWQ!$A$2:$NF$60,MATCH(1,(GMWQ!$NE$2:$NE$60=K$3)*(GMWQ!$NF$2:$NF$60=K$1),0),$B179-1966)</f>
        <v>3.4963300000000002E-3</v>
      </c>
      <c r="L179" s="13" cm="1">
        <f t="array" ref="L179">INDEX(GMWQ!$A$2:$NF$60,MATCH(1,(GMWQ!$NE$2:$NE$60=L$3)*(GMWQ!$NF$2:$NF$60=L$1),0),$B179-1966)</f>
        <v>1858397</v>
      </c>
      <c r="M179" s="13" cm="1">
        <f t="array" ref="M179">INDEX(GMWQ!$A$2:$NF$60,MATCH(1,(GMWQ!$NE$2:$NE$60=M$3)*(GMWQ!$NF$2:$NF$60=M$1),0),$B179-1966)</f>
        <v>94.877560000000003</v>
      </c>
      <c r="N179" s="13" cm="1">
        <f t="array" ref="N179">INDEX(GMWQ!$A$2:$NF$60,MATCH(1,(GMWQ!$NE$2:$NE$60=N$3)*(GMWQ!$NF$2:$NF$60=N$1),0),$B179-1966)</f>
        <v>142.29990000000001</v>
      </c>
      <c r="O179" s="13" cm="1">
        <f t="array" ref="O179">INDEX(GMWQ!$A$2:$NF$60,MATCH(1,(GMWQ!$NE$2:$NE$60=O$3)*(GMWQ!$NF$2:$NF$60=O$1),0),$B179-1966)</f>
        <v>23.021000000000001</v>
      </c>
      <c r="P179" s="13" cm="1">
        <f t="array" ref="P179">INDEX(GMWQ!$A$2:$NF$60,MATCH(1,(GMWQ!$NE$2:$NE$60=P$3)*(GMWQ!$NF$2:$NF$60=P$1),0),$B179-1966)</f>
        <v>1.374957</v>
      </c>
      <c r="Q179" s="13" cm="1">
        <f t="array" ref="Q179">INDEX(GMWQ!$A$2:$NF$60,MATCH(1,(GMWQ!$NE$2:$NE$60=Q$3)*(GMWQ!$NF$2:$NF$60=Q$1),0),$B179-1966)</f>
        <v>120362.4</v>
      </c>
      <c r="R179" s="13" cm="1">
        <f t="array" ref="R179">INDEX(GMWQ!$A$2:$NF$60,MATCH(1,(GMWQ!$NE$2:$NE$60=R$3)*(GMWQ!$NF$2:$NF$60=R$1),0),$B179-1966)</f>
        <v>399308</v>
      </c>
      <c r="S179" s="13" cm="1">
        <f t="array" ref="S179">INDEX(GMWQ!$A$2:$NF$60,MATCH(1,(GMWQ!$NE$2:$NE$60=S$3)*(GMWQ!$NF$2:$NF$60=S$1),0),$B179-1966)</f>
        <v>4827210</v>
      </c>
      <c r="T179" s="13" cm="1">
        <f t="array" ref="T179">INDEX(GMWQ!$A$2:$NF$60,MATCH(1,(GMWQ!$NE$2:$NE$60=T$3)*(GMWQ!$NF$2:$NF$60=T$1),0),$B179-1966)</f>
        <v>40854.94</v>
      </c>
      <c r="U179" s="13" cm="1">
        <f t="array" ref="U179">INDEX(GMWQ!$A$2:$NF$60,MATCH(1,(GMWQ!$NE$2:$NE$60=U$3)*(GMWQ!$NF$2:$NF$60=U$1),0),$B179-1966)</f>
        <v>2.641489</v>
      </c>
      <c r="V179" s="13" cm="1">
        <f t="array" ref="V179">INDEX(GMWQ!$A$2:$NF$60,MATCH(1,(GMWQ!$NE$2:$NE$60=V$3)*(GMWQ!$NF$2:$NF$60=V$1),0),$B179-1966)</f>
        <v>95.59</v>
      </c>
      <c r="W179" s="13" cm="1">
        <f t="array" ref="W179">INDEX(GMWQ!$A$2:$NF$60,MATCH(1,(GMWQ!$NE$2:$NE$60=W$3)*(GMWQ!$NF$2:$NF$60=W$1),0),$B179-1966)</f>
        <v>2.11</v>
      </c>
      <c r="X179" s="21"/>
    </row>
    <row r="180" spans="1:24" x14ac:dyDescent="0.35">
      <c r="B180" s="7">
        <f t="shared" si="4"/>
        <v>2146</v>
      </c>
      <c r="C180" s="14" cm="1">
        <f t="array" ref="C180">INDEX(GMWQ!$A$2:$NF$60,MATCH(1,(GMWQ!$NE$2:$NE$60=C$3)*(GMWQ!$NF$2:$NF$60=C$1),0),$B180-1966)</f>
        <v>11080</v>
      </c>
      <c r="D180" s="7" cm="1">
        <f t="array" ref="D180">INDEX(GMWQ!$A$2:$NF$60,MATCH(1,(GMWQ!$NE$2:$NE$60=D$3)*(GMWQ!$NF$2:$NF$60=D$1),0),$B180-1966)</f>
        <v>7376</v>
      </c>
      <c r="E180" s="7" cm="1">
        <f t="array" ref="E180">INDEX(GMWQ!$A$2:$NF$60,MATCH(1,(GMWQ!$NE$2:$NE$60=E$3)*(GMWQ!$NF$2:$NF$60=E$1),0),$B180-1966)</f>
        <v>328471</v>
      </c>
      <c r="F180" s="13" cm="1">
        <f t="array" ref="F180">INDEX(GMWQ!$A$2:$NF$60,MATCH(1,(GMWQ!$NE$2:$NE$60=F$3)*(GMWQ!$NF$2:$NF$60=F$1),0),$B180-1966)</f>
        <v>4.9000000000000004</v>
      </c>
      <c r="G180" s="14" cm="1">
        <f t="array" ref="G180">INDEX(GMWQ!$A$2:$NF$60,MATCH(1,(GMWQ!$NE$2:$NE$60=G$3)*(GMWQ!$NF$2:$NF$60=G$1),0),$B180-1966)</f>
        <v>1721660</v>
      </c>
      <c r="H180" s="14" cm="1">
        <f t="array" ref="H180">INDEX(GMWQ!$A$2:$NF$60,MATCH(1,(GMWQ!$NE$2:$NE$60=H$3)*(GMWQ!$NF$2:$NF$60=H$1),0),$B180-1966)</f>
        <v>14435</v>
      </c>
      <c r="I180" s="14" cm="1">
        <f t="array" ref="I180">INDEX(GMWQ!$A$2:$NF$60,MATCH(1,(GMWQ!$NE$2:$NE$60=I$3)*(GMWQ!$NF$2:$NF$60=I$1),0),$B180-1966)</f>
        <v>1307124</v>
      </c>
      <c r="J180" s="13" cm="1">
        <f t="array" ref="J180">INDEX(GMWQ!$A$2:$NF$60,MATCH(1,(GMWQ!$NE$2:$NE$60=J$3)*(GMWQ!$NF$2:$NF$60=J$1),0),$B180-1966)</f>
        <v>2.9033329999999999</v>
      </c>
      <c r="K180" s="13" cm="1">
        <f t="array" ref="K180">INDEX(GMWQ!$A$2:$NF$60,MATCH(1,(GMWQ!$NE$2:$NE$60=K$3)*(GMWQ!$NF$2:$NF$60=K$1),0),$B180-1966)</f>
        <v>2.6886990000000001E-3</v>
      </c>
      <c r="L180" s="13" cm="1">
        <f t="array" ref="L180">INDEX(GMWQ!$A$2:$NF$60,MATCH(1,(GMWQ!$NE$2:$NE$60=L$3)*(GMWQ!$NF$2:$NF$60=L$1),0),$B180-1966)</f>
        <v>1887962</v>
      </c>
      <c r="M180" s="13" cm="1">
        <f t="array" ref="M180">INDEX(GMWQ!$A$2:$NF$60,MATCH(1,(GMWQ!$NE$2:$NE$60=M$3)*(GMWQ!$NF$2:$NF$60=M$1),0),$B180-1966)</f>
        <v>95.600750000000005</v>
      </c>
      <c r="N180" s="13" cm="1">
        <f t="array" ref="N180">INDEX(GMWQ!$A$2:$NF$60,MATCH(1,(GMWQ!$NE$2:$NE$60=N$3)*(GMWQ!$NF$2:$NF$60=N$1),0),$B180-1966)</f>
        <v>143.69319999999999</v>
      </c>
      <c r="O180" s="13" cm="1">
        <f t="array" ref="O180">INDEX(GMWQ!$A$2:$NF$60,MATCH(1,(GMWQ!$NE$2:$NE$60=O$3)*(GMWQ!$NF$2:$NF$60=O$1),0),$B180-1966)</f>
        <v>25.885999999999999</v>
      </c>
      <c r="P180" s="13" cm="1">
        <f t="array" ref="P180">INDEX(GMWQ!$A$2:$NF$60,MATCH(1,(GMWQ!$NE$2:$NE$60=P$3)*(GMWQ!$NF$2:$NF$60=P$1),0),$B180-1966)</f>
        <v>1.006105</v>
      </c>
      <c r="Q180" s="13" cm="1">
        <f t="array" ref="Q180">INDEX(GMWQ!$A$2:$NF$60,MATCH(1,(GMWQ!$NE$2:$NE$60=Q$3)*(GMWQ!$NF$2:$NF$60=Q$1),0),$B180-1966)</f>
        <v>120163.9</v>
      </c>
      <c r="R180" s="13" cm="1">
        <f t="array" ref="R180">INDEX(GMWQ!$A$2:$NF$60,MATCH(1,(GMWQ!$NE$2:$NE$60=R$3)*(GMWQ!$NF$2:$NF$60=R$1),0),$B180-1966)</f>
        <v>414536</v>
      </c>
      <c r="S180" s="13" cm="1">
        <f t="array" ref="S180">INDEX(GMWQ!$A$2:$NF$60,MATCH(1,(GMWQ!$NE$2:$NE$60=S$3)*(GMWQ!$NF$2:$NF$60=S$1),0),$B180-1966)</f>
        <v>4893324</v>
      </c>
      <c r="T180" s="13" cm="1">
        <f t="array" ref="T180">INDEX(GMWQ!$A$2:$NF$60,MATCH(1,(GMWQ!$NE$2:$NE$60=T$3)*(GMWQ!$NF$2:$NF$60=T$1),0),$B180-1966)</f>
        <v>40965.019999999997</v>
      </c>
      <c r="U180" s="13" cm="1">
        <f t="array" ref="U180">INDEX(GMWQ!$A$2:$NF$60,MATCH(1,(GMWQ!$NE$2:$NE$60=U$3)*(GMWQ!$NF$2:$NF$60=U$1),0),$B180-1966)</f>
        <v>2.592133</v>
      </c>
      <c r="V180" s="13" cm="1">
        <f t="array" ref="V180">INDEX(GMWQ!$A$2:$NF$60,MATCH(1,(GMWQ!$NE$2:$NE$60=V$3)*(GMWQ!$NF$2:$NF$60=V$1),0),$B180-1966)</f>
        <v>93.14</v>
      </c>
      <c r="W180" s="13" cm="1">
        <f t="array" ref="W180">INDEX(GMWQ!$A$2:$NF$60,MATCH(1,(GMWQ!$NE$2:$NE$60=W$3)*(GMWQ!$NF$2:$NF$60=W$1),0),$B180-1966)</f>
        <v>1.89</v>
      </c>
      <c r="X180" s="21"/>
    </row>
    <row r="181" spans="1:24" x14ac:dyDescent="0.35">
      <c r="B181" s="7">
        <f t="shared" si="4"/>
        <v>2147</v>
      </c>
      <c r="C181" s="14" cm="1">
        <f t="array" ref="C181">INDEX(GMWQ!$A$2:$NF$60,MATCH(1,(GMWQ!$NE$2:$NE$60=C$3)*(GMWQ!$NF$2:$NF$60=C$1),0),$B181-1966)</f>
        <v>11080</v>
      </c>
      <c r="D181" s="7" cm="1">
        <f t="array" ref="D181">INDEX(GMWQ!$A$2:$NF$60,MATCH(1,(GMWQ!$NE$2:$NE$60=D$3)*(GMWQ!$NF$2:$NF$60=D$1),0),$B181-1966)</f>
        <v>7320</v>
      </c>
      <c r="E181" s="7" cm="1">
        <f t="array" ref="E181">INDEX(GMWQ!$A$2:$NF$60,MATCH(1,(GMWQ!$NE$2:$NE$60=E$3)*(GMWQ!$NF$2:$NF$60=E$1),0),$B181-1966)</f>
        <v>328528</v>
      </c>
      <c r="F181" s="13" cm="1">
        <f t="array" ref="F181">INDEX(GMWQ!$A$2:$NF$60,MATCH(1,(GMWQ!$NE$2:$NE$60=F$3)*(GMWQ!$NF$2:$NF$60=F$1),0),$B181-1966)</f>
        <v>4.8</v>
      </c>
      <c r="G181" s="14" cm="1">
        <f t="array" ref="G181">INDEX(GMWQ!$A$2:$NF$60,MATCH(1,(GMWQ!$NE$2:$NE$60=G$3)*(GMWQ!$NF$2:$NF$60=G$1),0),$B181-1966)</f>
        <v>1739143</v>
      </c>
      <c r="H181" s="14" cm="1">
        <f t="array" ref="H181">INDEX(GMWQ!$A$2:$NF$60,MATCH(1,(GMWQ!$NE$2:$NE$60=H$3)*(GMWQ!$NF$2:$NF$60=H$1),0),$B181-1966)</f>
        <v>14389</v>
      </c>
      <c r="I181" s="14" cm="1">
        <f t="array" ref="I181">INDEX(GMWQ!$A$2:$NF$60,MATCH(1,(GMWQ!$NE$2:$NE$60=I$3)*(GMWQ!$NF$2:$NF$60=I$1),0),$B181-1966)</f>
        <v>1316484</v>
      </c>
      <c r="J181" s="13" cm="1">
        <f t="array" ref="J181">INDEX(GMWQ!$A$2:$NF$60,MATCH(1,(GMWQ!$NE$2:$NE$60=J$3)*(GMWQ!$NF$2:$NF$60=J$1),0),$B181-1966)</f>
        <v>2.82</v>
      </c>
      <c r="K181" s="13" cm="1">
        <f t="array" ref="K181">INDEX(GMWQ!$A$2:$NF$60,MATCH(1,(GMWQ!$NE$2:$NE$60=K$3)*(GMWQ!$NF$2:$NF$60=K$1),0),$B181-1966)</f>
        <v>2.6776339999999999E-3</v>
      </c>
      <c r="L181" s="13" cm="1">
        <f t="array" ref="L181">INDEX(GMWQ!$A$2:$NF$60,MATCH(1,(GMWQ!$NE$2:$NE$60=L$3)*(GMWQ!$NF$2:$NF$60=L$1),0),$B181-1966)</f>
        <v>1904872</v>
      </c>
      <c r="M181" s="13" cm="1">
        <f t="array" ref="M181">INDEX(GMWQ!$A$2:$NF$60,MATCH(1,(GMWQ!$NE$2:$NE$60=M$3)*(GMWQ!$NF$2:$NF$60=M$1),0),$B181-1966)</f>
        <v>95.091260000000005</v>
      </c>
      <c r="N181" s="13" cm="1">
        <f t="array" ref="N181">INDEX(GMWQ!$A$2:$NF$60,MATCH(1,(GMWQ!$NE$2:$NE$60=N$3)*(GMWQ!$NF$2:$NF$60=N$1),0),$B181-1966)</f>
        <v>144.95509999999999</v>
      </c>
      <c r="O181" s="13" cm="1">
        <f t="array" ref="O181">INDEX(GMWQ!$A$2:$NF$60,MATCH(1,(GMWQ!$NE$2:$NE$60=O$3)*(GMWQ!$NF$2:$NF$60=O$1),0),$B181-1966)</f>
        <v>28.228999999999999</v>
      </c>
      <c r="P181" s="13" cm="1">
        <f t="array" ref="P181">INDEX(GMWQ!$A$2:$NF$60,MATCH(1,(GMWQ!$NE$2:$NE$60=P$3)*(GMWQ!$NF$2:$NF$60=P$1),0),$B181-1966)</f>
        <v>0.88910480000000003</v>
      </c>
      <c r="Q181" s="13" cm="1">
        <f t="array" ref="Q181">INDEX(GMWQ!$A$2:$NF$60,MATCH(1,(GMWQ!$NE$2:$NE$60=Q$3)*(GMWQ!$NF$2:$NF$60=Q$1),0),$B181-1966)</f>
        <v>126596.3</v>
      </c>
      <c r="R181" s="13" cm="1">
        <f t="array" ref="R181">INDEX(GMWQ!$A$2:$NF$60,MATCH(1,(GMWQ!$NE$2:$NE$60=R$3)*(GMWQ!$NF$2:$NF$60=R$1),0),$B181-1966)</f>
        <v>422659</v>
      </c>
      <c r="S181" s="13" cm="1">
        <f t="array" ref="S181">INDEX(GMWQ!$A$2:$NF$60,MATCH(1,(GMWQ!$NE$2:$NE$60=S$3)*(GMWQ!$NF$2:$NF$60=S$1),0),$B181-1966)</f>
        <v>4959437</v>
      </c>
      <c r="T181" s="13" cm="1">
        <f t="array" ref="T181">INDEX(GMWQ!$A$2:$NF$60,MATCH(1,(GMWQ!$NE$2:$NE$60=T$3)*(GMWQ!$NF$2:$NF$60=T$1),0),$B181-1966)</f>
        <v>41060.54</v>
      </c>
      <c r="U181" s="13" cm="1">
        <f t="array" ref="U181">INDEX(GMWQ!$A$2:$NF$60,MATCH(1,(GMWQ!$NE$2:$NE$60=U$3)*(GMWQ!$NF$2:$NF$60=U$1),0),$B181-1966)</f>
        <v>2.3972859999999998</v>
      </c>
      <c r="V181" s="13" cm="1">
        <f t="array" ref="V181">INDEX(GMWQ!$A$2:$NF$60,MATCH(1,(GMWQ!$NE$2:$NE$60=V$3)*(GMWQ!$NF$2:$NF$60=V$1),0),$B181-1966)</f>
        <v>92.89</v>
      </c>
      <c r="W181" s="13" cm="1">
        <f t="array" ref="W181">INDEX(GMWQ!$A$2:$NF$60,MATCH(1,(GMWQ!$NE$2:$NE$60=W$3)*(GMWQ!$NF$2:$NF$60=W$1),0),$B181-1966)</f>
        <v>1.86</v>
      </c>
      <c r="X181" s="21"/>
    </row>
    <row r="182" spans="1:24" x14ac:dyDescent="0.35">
      <c r="B182" s="7">
        <f t="shared" si="4"/>
        <v>2148</v>
      </c>
      <c r="C182" s="14" cm="1">
        <f t="array" ref="C182">INDEX(GMWQ!$A$2:$NF$60,MATCH(1,(GMWQ!$NE$2:$NE$60=C$3)*(GMWQ!$NF$2:$NF$60=C$1),0),$B182-1966)</f>
        <v>11070</v>
      </c>
      <c r="D182" s="7" cm="1">
        <f t="array" ref="D182">INDEX(GMWQ!$A$2:$NF$60,MATCH(1,(GMWQ!$NE$2:$NE$60=D$3)*(GMWQ!$NF$2:$NF$60=D$1),0),$B182-1966)</f>
        <v>7133</v>
      </c>
      <c r="E182" s="7" cm="1">
        <f t="array" ref="E182">INDEX(GMWQ!$A$2:$NF$60,MATCH(1,(GMWQ!$NE$2:$NE$60=E$3)*(GMWQ!$NF$2:$NF$60=E$1),0),$B182-1966)</f>
        <v>327875</v>
      </c>
      <c r="F182" s="13" cm="1">
        <f t="array" ref="F182">INDEX(GMWQ!$A$2:$NF$60,MATCH(1,(GMWQ!$NE$2:$NE$60=F$3)*(GMWQ!$NF$2:$NF$60=F$1),0),$B182-1966)</f>
        <v>4.7</v>
      </c>
      <c r="G182" s="14" cm="1">
        <f t="array" ref="G182">INDEX(GMWQ!$A$2:$NF$60,MATCH(1,(GMWQ!$NE$2:$NE$60=G$3)*(GMWQ!$NF$2:$NF$60=G$1),0),$B182-1966)</f>
        <v>1751607</v>
      </c>
      <c r="H182" s="14" cm="1">
        <f t="array" ref="H182">INDEX(GMWQ!$A$2:$NF$60,MATCH(1,(GMWQ!$NE$2:$NE$60=H$3)*(GMWQ!$NF$2:$NF$60=H$1),0),$B182-1966)</f>
        <v>14141</v>
      </c>
      <c r="I182" s="14" cm="1">
        <f t="array" ref="I182">INDEX(GMWQ!$A$2:$NF$60,MATCH(1,(GMWQ!$NE$2:$NE$60=I$3)*(GMWQ!$NF$2:$NF$60=I$1),0),$B182-1966)</f>
        <v>1322655</v>
      </c>
      <c r="J182" s="13" cm="1">
        <f t="array" ref="J182">INDEX(GMWQ!$A$2:$NF$60,MATCH(1,(GMWQ!$NE$2:$NE$60=J$3)*(GMWQ!$NF$2:$NF$60=J$1),0),$B182-1966)</f>
        <v>2.6866669999999999</v>
      </c>
      <c r="K182" s="13" cm="1">
        <f t="array" ref="K182">INDEX(GMWQ!$A$2:$NF$60,MATCH(1,(GMWQ!$NE$2:$NE$60=K$3)*(GMWQ!$NF$2:$NF$60=K$1),0),$B182-1966)</f>
        <v>7.5959900000000002E-4</v>
      </c>
      <c r="L182" s="13" cm="1">
        <f t="array" ref="L182">INDEX(GMWQ!$A$2:$NF$60,MATCH(1,(GMWQ!$NE$2:$NE$60=L$3)*(GMWQ!$NF$2:$NF$60=L$1),0),$B182-1966)</f>
        <v>1896463</v>
      </c>
      <c r="M182" s="13" cm="1">
        <f t="array" ref="M182">INDEX(GMWQ!$A$2:$NF$60,MATCH(1,(GMWQ!$NE$2:$NE$60=M$3)*(GMWQ!$NF$2:$NF$60=M$1),0),$B182-1966)</f>
        <v>93.430850000000007</v>
      </c>
      <c r="N182" s="13" cm="1">
        <f t="array" ref="N182">INDEX(GMWQ!$A$2:$NF$60,MATCH(1,(GMWQ!$NE$2:$NE$60=N$3)*(GMWQ!$NF$2:$NF$60=N$1),0),$B182-1966)</f>
        <v>144.6026</v>
      </c>
      <c r="O182" s="13" cm="1">
        <f t="array" ref="O182">INDEX(GMWQ!$A$2:$NF$60,MATCH(1,(GMWQ!$NE$2:$NE$60=O$3)*(GMWQ!$NF$2:$NF$60=O$1),0),$B182-1966)</f>
        <v>25.734999999999999</v>
      </c>
      <c r="P182" s="13" cm="1">
        <f t="array" ref="P182">INDEX(GMWQ!$A$2:$NF$60,MATCH(1,(GMWQ!$NE$2:$NE$60=P$3)*(GMWQ!$NF$2:$NF$60=P$1),0),$B182-1966)</f>
        <v>1.0593159999999999</v>
      </c>
      <c r="Q182" s="13" cm="1">
        <f t="array" ref="Q182">INDEX(GMWQ!$A$2:$NF$60,MATCH(1,(GMWQ!$NE$2:$NE$60=Q$3)*(GMWQ!$NF$2:$NF$60=Q$1),0),$B182-1966)</f>
        <v>131878.39999999999</v>
      </c>
      <c r="R182" s="13" cm="1">
        <f t="array" ref="R182">INDEX(GMWQ!$A$2:$NF$60,MATCH(1,(GMWQ!$NE$2:$NE$60=R$3)*(GMWQ!$NF$2:$NF$60=R$1),0),$B182-1966)</f>
        <v>428952</v>
      </c>
      <c r="S182" s="13" cm="1">
        <f t="array" ref="S182">INDEX(GMWQ!$A$2:$NF$60,MATCH(1,(GMWQ!$NE$2:$NE$60=S$3)*(GMWQ!$NF$2:$NF$60=S$1),0),$B182-1966)</f>
        <v>5025551</v>
      </c>
      <c r="T182" s="13" cm="1">
        <f t="array" ref="T182">INDEX(GMWQ!$A$2:$NF$60,MATCH(1,(GMWQ!$NE$2:$NE$60=T$3)*(GMWQ!$NF$2:$NF$60=T$1),0),$B182-1966)</f>
        <v>41156.06</v>
      </c>
      <c r="U182" s="13" cm="1">
        <f t="array" ref="U182">INDEX(GMWQ!$A$2:$NF$60,MATCH(1,(GMWQ!$NE$2:$NE$60=U$3)*(GMWQ!$NF$2:$NF$60=U$1),0),$B182-1966)</f>
        <v>2.3134510000000001</v>
      </c>
      <c r="V182" s="13" cm="1">
        <f t="array" ref="V182">INDEX(GMWQ!$A$2:$NF$60,MATCH(1,(GMWQ!$NE$2:$NE$60=V$3)*(GMWQ!$NF$2:$NF$60=V$1),0),$B182-1966)</f>
        <v>93.48</v>
      </c>
      <c r="W182" s="13" cm="1">
        <f t="array" ref="W182">INDEX(GMWQ!$A$2:$NF$60,MATCH(1,(GMWQ!$NE$2:$NE$60=W$3)*(GMWQ!$NF$2:$NF$60=W$1),0),$B182-1966)</f>
        <v>1.8</v>
      </c>
      <c r="X182" s="21"/>
    </row>
    <row r="183" spans="1:24" x14ac:dyDescent="0.35">
      <c r="A183" s="7">
        <v>2017</v>
      </c>
      <c r="B183" s="7">
        <f t="shared" si="4"/>
        <v>2149</v>
      </c>
      <c r="C183" s="14" cm="1">
        <f t="array" ref="C183">INDEX(GMWQ!$A$2:$NF$60,MATCH(1,(GMWQ!$NE$2:$NE$60=C$3)*(GMWQ!$NF$2:$NF$60=C$1),0),$B183-1966)</f>
        <v>11070</v>
      </c>
      <c r="D183" s="7" cm="1">
        <f t="array" ref="D183">INDEX(GMWQ!$A$2:$NF$60,MATCH(1,(GMWQ!$NE$2:$NE$60=D$3)*(GMWQ!$NF$2:$NF$60=D$1),0),$B183-1966)</f>
        <v>6108</v>
      </c>
      <c r="E183" s="7" cm="1">
        <f t="array" ref="E183">INDEX(GMWQ!$A$2:$NF$60,MATCH(1,(GMWQ!$NE$2:$NE$60=E$3)*(GMWQ!$NF$2:$NF$60=E$1),0),$B183-1966)</f>
        <v>328068</v>
      </c>
      <c r="F183" s="13" cm="1">
        <f t="array" ref="F183">INDEX(GMWQ!$A$2:$NF$60,MATCH(1,(GMWQ!$NE$2:$NE$60=F$3)*(GMWQ!$NF$2:$NF$60=F$1),0),$B183-1966)</f>
        <v>4.5999999999999996</v>
      </c>
      <c r="G183" s="14" cm="1">
        <f t="array" ref="G183">INDEX(GMWQ!$A$2:$NF$60,MATCH(1,(GMWQ!$NE$2:$NE$60=G$3)*(GMWQ!$NF$2:$NF$60=G$1),0),$B183-1966)</f>
        <v>1773709</v>
      </c>
      <c r="H183" s="14" cm="1">
        <f t="array" ref="H183">INDEX(GMWQ!$A$2:$NF$60,MATCH(1,(GMWQ!$NE$2:$NE$60=H$3)*(GMWQ!$NF$2:$NF$60=H$1),0),$B183-1966)</f>
        <v>13900</v>
      </c>
      <c r="I183" s="14" cm="1">
        <f t="array" ref="I183">INDEX(GMWQ!$A$2:$NF$60,MATCH(1,(GMWQ!$NE$2:$NE$60=I$3)*(GMWQ!$NF$2:$NF$60=I$1),0),$B183-1966)</f>
        <v>1334527</v>
      </c>
      <c r="J183" s="13" cm="1">
        <f t="array" ref="J183">INDEX(GMWQ!$A$2:$NF$60,MATCH(1,(GMWQ!$NE$2:$NE$60=J$3)*(GMWQ!$NF$2:$NF$60=J$1),0),$B183-1966)</f>
        <v>2.6266669999999999</v>
      </c>
      <c r="K183" s="13" cm="1">
        <f t="array" ref="K183">INDEX(GMWQ!$A$2:$NF$60,MATCH(1,(GMWQ!$NE$2:$NE$60=K$3)*(GMWQ!$NF$2:$NF$60=K$1),0),$B183-1966)</f>
        <v>3.02422E-4</v>
      </c>
      <c r="L183" s="13" cm="1">
        <f t="array" ref="L183">INDEX(GMWQ!$A$2:$NF$60,MATCH(1,(GMWQ!$NE$2:$NE$60=L$3)*(GMWQ!$NF$2:$NF$60=L$1),0),$B183-1966)</f>
        <v>1928742</v>
      </c>
      <c r="M183" s="13" cm="1">
        <f t="array" ref="M183">INDEX(GMWQ!$A$2:$NF$60,MATCH(1,(GMWQ!$NE$2:$NE$60=M$3)*(GMWQ!$NF$2:$NF$60=M$1),0),$B183-1966)</f>
        <v>93.844369999999998</v>
      </c>
      <c r="N183" s="13" cm="1">
        <f t="array" ref="N183">INDEX(GMWQ!$A$2:$NF$60,MATCH(1,(GMWQ!$NE$2:$NE$60=N$3)*(GMWQ!$NF$2:$NF$60=N$1),0),$B183-1966)</f>
        <v>146.97730000000001</v>
      </c>
      <c r="O183" s="13" cm="1">
        <f t="array" ref="O183">INDEX(GMWQ!$A$2:$NF$60,MATCH(1,(GMWQ!$NE$2:$NE$60=O$3)*(GMWQ!$NF$2:$NF$60=O$1),0),$B183-1966)</f>
        <v>27.462</v>
      </c>
      <c r="P183" s="13" cm="1">
        <f t="array" ref="P183">INDEX(GMWQ!$A$2:$NF$60,MATCH(1,(GMWQ!$NE$2:$NE$60=P$3)*(GMWQ!$NF$2:$NF$60=P$1),0),$B183-1966)</f>
        <v>1.3241339999999999</v>
      </c>
      <c r="Q183" s="13" cm="1">
        <f t="array" ref="Q183">INDEX(GMWQ!$A$2:$NF$60,MATCH(1,(GMWQ!$NE$2:$NE$60=Q$3)*(GMWQ!$NF$2:$NF$60=Q$1),0),$B183-1966)</f>
        <v>131729.9</v>
      </c>
      <c r="R183" s="13" cm="1">
        <f t="array" ref="R183">INDEX(GMWQ!$A$2:$NF$60,MATCH(1,(GMWQ!$NE$2:$NE$60=R$3)*(GMWQ!$NF$2:$NF$60=R$1),0),$B183-1966)</f>
        <v>439182</v>
      </c>
      <c r="S183" s="13" cm="1">
        <f t="array" ref="S183">INDEX(GMWQ!$A$2:$NF$60,MATCH(1,(GMWQ!$NE$2:$NE$60=S$3)*(GMWQ!$NF$2:$NF$60=S$1),0),$B183-1966)</f>
        <v>5084209</v>
      </c>
      <c r="T183" s="13" cm="1">
        <f t="array" ref="T183">INDEX(GMWQ!$A$2:$NF$60,MATCH(1,(GMWQ!$NE$2:$NE$60=T$3)*(GMWQ!$NF$2:$NF$60=T$1),0),$B183-1966)</f>
        <v>41251.589999999997</v>
      </c>
      <c r="U183" s="13" cm="1">
        <f t="array" ref="U183">INDEX(GMWQ!$A$2:$NF$60,MATCH(1,(GMWQ!$NE$2:$NE$60=U$3)*(GMWQ!$NF$2:$NF$60=U$1),0),$B183-1966)</f>
        <v>2.2371219999999998</v>
      </c>
      <c r="V183" s="13" cm="1">
        <f t="array" ref="V183">INDEX(GMWQ!$A$2:$NF$60,MATCH(1,(GMWQ!$NE$2:$NE$60=V$3)*(GMWQ!$NF$2:$NF$60=V$1),0),$B183-1966)</f>
        <v>90.74</v>
      </c>
      <c r="W183" s="13" cm="1">
        <f t="array" ref="W183">INDEX(GMWQ!$A$2:$NF$60,MATCH(1,(GMWQ!$NE$2:$NE$60=W$3)*(GMWQ!$NF$2:$NF$60=W$1),0),$B183-1966)</f>
        <v>1.88</v>
      </c>
      <c r="X183" s="21"/>
    </row>
    <row r="184" spans="1:24" x14ac:dyDescent="0.35">
      <c r="B184" s="7">
        <f t="shared" si="4"/>
        <v>2150</v>
      </c>
      <c r="C184" s="14" cm="1">
        <f t="array" ref="C184">INDEX(GMWQ!$A$2:$NF$60,MATCH(1,(GMWQ!$NE$2:$NE$60=C$3)*(GMWQ!$NF$2:$NF$60=C$1),0),$B184-1966)</f>
        <v>11030</v>
      </c>
      <c r="D184" s="7" cm="1">
        <f t="array" ref="D184">INDEX(GMWQ!$A$2:$NF$60,MATCH(1,(GMWQ!$NE$2:$NE$60=D$3)*(GMWQ!$NF$2:$NF$60=D$1),0),$B184-1966)</f>
        <v>6097</v>
      </c>
      <c r="E184" s="7" cm="1">
        <f t="array" ref="E184">INDEX(GMWQ!$A$2:$NF$60,MATCH(1,(GMWQ!$NE$2:$NE$60=E$3)*(GMWQ!$NF$2:$NF$60=E$1),0),$B184-1966)</f>
        <v>337489</v>
      </c>
      <c r="F184" s="13" cm="1">
        <f t="array" ref="F184">INDEX(GMWQ!$A$2:$NF$60,MATCH(1,(GMWQ!$NE$2:$NE$60=F$3)*(GMWQ!$NF$2:$NF$60=F$1),0),$B184-1966)</f>
        <v>4.4000000000000004</v>
      </c>
      <c r="G184" s="14" cm="1">
        <f t="array" ref="G184">INDEX(GMWQ!$A$2:$NF$60,MATCH(1,(GMWQ!$NE$2:$NE$60=G$3)*(GMWQ!$NF$2:$NF$60=G$1),0),$B184-1966)</f>
        <v>1781329</v>
      </c>
      <c r="H184" s="14" cm="1">
        <f t="array" ref="H184">INDEX(GMWQ!$A$2:$NF$60,MATCH(1,(GMWQ!$NE$2:$NE$60=H$3)*(GMWQ!$NF$2:$NF$60=H$1),0),$B184-1966)</f>
        <v>14045</v>
      </c>
      <c r="I184" s="14" cm="1">
        <f t="array" ref="I184">INDEX(GMWQ!$A$2:$NF$60,MATCH(1,(GMWQ!$NE$2:$NE$60=I$3)*(GMWQ!$NF$2:$NF$60=I$1),0),$B184-1966)</f>
        <v>1346308</v>
      </c>
      <c r="J184" s="13" cm="1">
        <f t="array" ref="J184">INDEX(GMWQ!$A$2:$NF$60,MATCH(1,(GMWQ!$NE$2:$NE$60=J$3)*(GMWQ!$NF$2:$NF$60=J$1),0),$B184-1966)</f>
        <v>2.5866669999999998</v>
      </c>
      <c r="K184" s="13" cm="1">
        <f t="array" ref="K184">INDEX(GMWQ!$A$2:$NF$60,MATCH(1,(GMWQ!$NE$2:$NE$60=K$3)*(GMWQ!$NF$2:$NF$60=K$1),0),$B184-1966)</f>
        <v>2.098122E-3</v>
      </c>
      <c r="L184" s="13" cm="1">
        <f t="array" ref="L184">INDEX(GMWQ!$A$2:$NF$60,MATCH(1,(GMWQ!$NE$2:$NE$60=L$3)*(GMWQ!$NF$2:$NF$60=L$1),0),$B184-1966)</f>
        <v>1929831</v>
      </c>
      <c r="M184" s="13" cm="1">
        <f t="array" ref="M184">INDEX(GMWQ!$A$2:$NF$60,MATCH(1,(GMWQ!$NE$2:$NE$60=M$3)*(GMWQ!$NF$2:$NF$60=M$1),0),$B184-1966)</f>
        <v>93.200450000000004</v>
      </c>
      <c r="N184" s="13" cm="1">
        <f t="array" ref="N184">INDEX(GMWQ!$A$2:$NF$60,MATCH(1,(GMWQ!$NE$2:$NE$60=N$3)*(GMWQ!$NF$2:$NF$60=N$1),0),$B184-1966)</f>
        <v>142.95509999999999</v>
      </c>
      <c r="O184" s="13" cm="1">
        <f t="array" ref="O184">INDEX(GMWQ!$A$2:$NF$60,MATCH(1,(GMWQ!$NE$2:$NE$60=O$3)*(GMWQ!$NF$2:$NF$60=O$1),0),$B184-1966)</f>
        <v>26.071999999999999</v>
      </c>
      <c r="P184" s="13" cm="1">
        <f t="array" ref="P184">INDEX(GMWQ!$A$2:$NF$60,MATCH(1,(GMWQ!$NE$2:$NE$60=P$3)*(GMWQ!$NF$2:$NF$60=P$1),0),$B184-1966)</f>
        <v>1.5133179999999999</v>
      </c>
      <c r="Q184" s="13" cm="1">
        <f t="array" ref="Q184">INDEX(GMWQ!$A$2:$NF$60,MATCH(1,(GMWQ!$NE$2:$NE$60=Q$3)*(GMWQ!$NF$2:$NF$60=Q$1),0),$B184-1966)</f>
        <v>129495.9</v>
      </c>
      <c r="R184" s="13" cm="1">
        <f t="array" ref="R184">INDEX(GMWQ!$A$2:$NF$60,MATCH(1,(GMWQ!$NE$2:$NE$60=R$3)*(GMWQ!$NF$2:$NF$60=R$1),0),$B184-1966)</f>
        <v>435021</v>
      </c>
      <c r="S184" s="13" cm="1">
        <f t="array" ref="S184">INDEX(GMWQ!$A$2:$NF$60,MATCH(1,(GMWQ!$NE$2:$NE$60=S$3)*(GMWQ!$NF$2:$NF$60=S$1),0),$B184-1966)</f>
        <v>5142867</v>
      </c>
      <c r="T184" s="13" cm="1">
        <f t="array" ref="T184">INDEX(GMWQ!$A$2:$NF$60,MATCH(1,(GMWQ!$NE$2:$NE$60=T$3)*(GMWQ!$NF$2:$NF$60=T$1),0),$B184-1966)</f>
        <v>41347.11</v>
      </c>
      <c r="U184" s="13" cm="1">
        <f t="array" ref="U184">INDEX(GMWQ!$A$2:$NF$60,MATCH(1,(GMWQ!$NE$2:$NE$60=U$3)*(GMWQ!$NF$2:$NF$60=U$1),0),$B184-1966)</f>
        <v>2.1514720000000001</v>
      </c>
      <c r="V184" s="13" cm="1">
        <f t="array" ref="V184">INDEX(GMWQ!$A$2:$NF$60,MATCH(1,(GMWQ!$NE$2:$NE$60=V$3)*(GMWQ!$NF$2:$NF$60=V$1),0),$B184-1966)</f>
        <v>88.26</v>
      </c>
      <c r="W184" s="13" cm="1">
        <f t="array" ref="W184">INDEX(GMWQ!$A$2:$NF$60,MATCH(1,(GMWQ!$NE$2:$NE$60=W$3)*(GMWQ!$NF$2:$NF$60=W$1),0),$B184-1966)</f>
        <v>1.8</v>
      </c>
      <c r="X184" s="21"/>
    </row>
    <row r="185" spans="1:24" x14ac:dyDescent="0.35">
      <c r="B185" s="7">
        <f t="shared" si="4"/>
        <v>2151</v>
      </c>
      <c r="C185" s="14" cm="1">
        <f t="array" ref="C185">INDEX(GMWQ!$A$2:$NF$60,MATCH(1,(GMWQ!$NE$2:$NE$60=C$3)*(GMWQ!$NF$2:$NF$60=C$1),0),$B185-1966)</f>
        <v>11040</v>
      </c>
      <c r="D185" s="7" cm="1">
        <f t="array" ref="D185">INDEX(GMWQ!$A$2:$NF$60,MATCH(1,(GMWQ!$NE$2:$NE$60=D$3)*(GMWQ!$NF$2:$NF$60=D$1),0),$B185-1966)</f>
        <v>5495</v>
      </c>
      <c r="E185" s="7" cm="1">
        <f t="array" ref="E185">INDEX(GMWQ!$A$2:$NF$60,MATCH(1,(GMWQ!$NE$2:$NE$60=E$3)*(GMWQ!$NF$2:$NF$60=E$1),0),$B185-1966)</f>
        <v>339566</v>
      </c>
      <c r="F185" s="13" cm="1">
        <f t="array" ref="F185">INDEX(GMWQ!$A$2:$NF$60,MATCH(1,(GMWQ!$NE$2:$NE$60=F$3)*(GMWQ!$NF$2:$NF$60=F$1),0),$B185-1966)</f>
        <v>4.3</v>
      </c>
      <c r="G185" s="14" cm="1">
        <f t="array" ref="G185">INDEX(GMWQ!$A$2:$NF$60,MATCH(1,(GMWQ!$NE$2:$NE$60=G$3)*(GMWQ!$NF$2:$NF$60=G$1),0),$B185-1966)</f>
        <v>1799927</v>
      </c>
      <c r="H185" s="14" cm="1">
        <f t="array" ref="H185">INDEX(GMWQ!$A$2:$NF$60,MATCH(1,(GMWQ!$NE$2:$NE$60=H$3)*(GMWQ!$NF$2:$NF$60=H$1),0),$B185-1966)</f>
        <v>13887</v>
      </c>
      <c r="I185" s="14" cm="1">
        <f t="array" ref="I185">INDEX(GMWQ!$A$2:$NF$60,MATCH(1,(GMWQ!$NE$2:$NE$60=I$3)*(GMWQ!$NF$2:$NF$60=I$1),0),$B185-1966)</f>
        <v>1357267</v>
      </c>
      <c r="J185" s="13" cm="1">
        <f t="array" ref="J185">INDEX(GMWQ!$A$2:$NF$60,MATCH(1,(GMWQ!$NE$2:$NE$60=J$3)*(GMWQ!$NF$2:$NF$60=J$1),0),$B185-1966)</f>
        <v>2.5333329999999998</v>
      </c>
      <c r="K185" s="13" cm="1">
        <f t="array" ref="K185">INDEX(GMWQ!$A$2:$NF$60,MATCH(1,(GMWQ!$NE$2:$NE$60=K$3)*(GMWQ!$NF$2:$NF$60=K$1),0),$B185-1966)</f>
        <v>2.2283160000000002E-3</v>
      </c>
      <c r="L185" s="13" cm="1">
        <f t="array" ref="L185">INDEX(GMWQ!$A$2:$NF$60,MATCH(1,(GMWQ!$NE$2:$NE$60=L$3)*(GMWQ!$NF$2:$NF$60=L$1),0),$B185-1966)</f>
        <v>1942936</v>
      </c>
      <c r="M185" s="13" cm="1">
        <f t="array" ref="M185">INDEX(GMWQ!$A$2:$NF$60,MATCH(1,(GMWQ!$NE$2:$NE$60=M$3)*(GMWQ!$NF$2:$NF$60=M$1),0),$B185-1966)</f>
        <v>93.185130000000001</v>
      </c>
      <c r="N185" s="13" cm="1">
        <f t="array" ref="N185">INDEX(GMWQ!$A$2:$NF$60,MATCH(1,(GMWQ!$NE$2:$NE$60=N$3)*(GMWQ!$NF$2:$NF$60=N$1),0),$B185-1966)</f>
        <v>143.0455</v>
      </c>
      <c r="O185" s="13" cm="1">
        <f t="array" ref="O185">INDEX(GMWQ!$A$2:$NF$60,MATCH(1,(GMWQ!$NE$2:$NE$60=O$3)*(GMWQ!$NF$2:$NF$60=O$1),0),$B185-1966)</f>
        <v>30.974</v>
      </c>
      <c r="P185" s="13" cm="1">
        <f t="array" ref="P185">INDEX(GMWQ!$A$2:$NF$60,MATCH(1,(GMWQ!$NE$2:$NE$60=P$3)*(GMWQ!$NF$2:$NF$60=P$1),0),$B185-1966)</f>
        <v>1.4638960000000001</v>
      </c>
      <c r="Q185" s="13" cm="1">
        <f t="array" ref="Q185">INDEX(GMWQ!$A$2:$NF$60,MATCH(1,(GMWQ!$NE$2:$NE$60=Q$3)*(GMWQ!$NF$2:$NF$60=Q$1),0),$B185-1966)</f>
        <v>135582.79999999999</v>
      </c>
      <c r="R185" s="13" cm="1">
        <f t="array" ref="R185">INDEX(GMWQ!$A$2:$NF$60,MATCH(1,(GMWQ!$NE$2:$NE$60=R$3)*(GMWQ!$NF$2:$NF$60=R$1),0),$B185-1966)</f>
        <v>442660</v>
      </c>
      <c r="S185" s="13" cm="1">
        <f t="array" ref="S185">INDEX(GMWQ!$A$2:$NF$60,MATCH(1,(GMWQ!$NE$2:$NE$60=S$3)*(GMWQ!$NF$2:$NF$60=S$1),0),$B185-1966)</f>
        <v>5201525</v>
      </c>
      <c r="T185" s="13" cm="1">
        <f t="array" ref="T185">INDEX(GMWQ!$A$2:$NF$60,MATCH(1,(GMWQ!$NE$2:$NE$60=T$3)*(GMWQ!$NF$2:$NF$60=T$1),0),$B185-1966)</f>
        <v>41441.53</v>
      </c>
      <c r="U185" s="13" cm="1">
        <f t="array" ref="U185">INDEX(GMWQ!$A$2:$NF$60,MATCH(1,(GMWQ!$NE$2:$NE$60=U$3)*(GMWQ!$NF$2:$NF$60=U$1),0),$B185-1966)</f>
        <v>2.091774</v>
      </c>
      <c r="V185" s="13" cm="1">
        <f t="array" ref="V185">INDEX(GMWQ!$A$2:$NF$60,MATCH(1,(GMWQ!$NE$2:$NE$60=V$3)*(GMWQ!$NF$2:$NF$60=V$1),0),$B185-1966)</f>
        <v>86.89</v>
      </c>
      <c r="W185" s="13" cm="1">
        <f t="array" ref="W185">INDEX(GMWQ!$A$2:$NF$60,MATCH(1,(GMWQ!$NE$2:$NE$60=W$3)*(GMWQ!$NF$2:$NF$60=W$1),0),$B185-1966)</f>
        <v>1.95</v>
      </c>
      <c r="X185" s="21"/>
    </row>
    <row r="186" spans="1:24" x14ac:dyDescent="0.35">
      <c r="B186" s="7">
        <f t="shared" si="4"/>
        <v>2152</v>
      </c>
      <c r="C186" s="14" cm="1">
        <f t="array" ref="C186">INDEX(GMWQ!$A$2:$NF$60,MATCH(1,(GMWQ!$NE$2:$NE$60=C$3)*(GMWQ!$NF$2:$NF$60=C$1),0),$B186-1966)</f>
        <v>11000</v>
      </c>
      <c r="D186" s="7" cm="1">
        <f t="array" ref="D186">INDEX(GMWQ!$A$2:$NF$60,MATCH(1,(GMWQ!$NE$2:$NE$60=D$3)*(GMWQ!$NF$2:$NF$60=D$1),0),$B186-1966)</f>
        <v>6078</v>
      </c>
      <c r="E186" s="7" cm="1">
        <f t="array" ref="E186">INDEX(GMWQ!$A$2:$NF$60,MATCH(1,(GMWQ!$NE$2:$NE$60=E$3)*(GMWQ!$NF$2:$NF$60=E$1),0),$B186-1966)</f>
        <v>341950</v>
      </c>
      <c r="F186" s="13" cm="1">
        <f t="array" ref="F186">INDEX(GMWQ!$A$2:$NF$60,MATCH(1,(GMWQ!$NE$2:$NE$60=F$3)*(GMWQ!$NF$2:$NF$60=F$1),0),$B186-1966)</f>
        <v>4.4000000000000004</v>
      </c>
      <c r="G186" s="14" cm="1">
        <f t="array" ref="G186">INDEX(GMWQ!$A$2:$NF$60,MATCH(1,(GMWQ!$NE$2:$NE$60=G$3)*(GMWQ!$NF$2:$NF$60=G$1),0),$B186-1966)</f>
        <v>1812901</v>
      </c>
      <c r="H186" s="14" cm="1">
        <f t="array" ref="H186">INDEX(GMWQ!$A$2:$NF$60,MATCH(1,(GMWQ!$NE$2:$NE$60=H$3)*(GMWQ!$NF$2:$NF$60=H$1),0),$B186-1966)</f>
        <v>13832</v>
      </c>
      <c r="I186" s="14" cm="1">
        <f t="array" ref="I186">INDEX(GMWQ!$A$2:$NF$60,MATCH(1,(GMWQ!$NE$2:$NE$60=I$3)*(GMWQ!$NF$2:$NF$60=I$1),0),$B186-1966)</f>
        <v>1367608</v>
      </c>
      <c r="J186" s="13" cm="1">
        <f t="array" ref="J186">INDEX(GMWQ!$A$2:$NF$60,MATCH(1,(GMWQ!$NE$2:$NE$60=J$3)*(GMWQ!$NF$2:$NF$60=J$1),0),$B186-1966)</f>
        <v>2.516667</v>
      </c>
      <c r="K186" s="13" cm="1">
        <f t="array" ref="K186">INDEX(GMWQ!$A$2:$NF$60,MATCH(1,(GMWQ!$NE$2:$NE$60=K$3)*(GMWQ!$NF$2:$NF$60=K$1),0),$B186-1966)</f>
        <v>2.7997439999999998E-3</v>
      </c>
      <c r="L186" s="13" cm="1">
        <f t="array" ref="L186">INDEX(GMWQ!$A$2:$NF$60,MATCH(1,(GMWQ!$NE$2:$NE$60=L$3)*(GMWQ!$NF$2:$NF$60=L$1),0),$B186-1966)</f>
        <v>1952450</v>
      </c>
      <c r="M186" s="13" cm="1">
        <f t="array" ref="M186">INDEX(GMWQ!$A$2:$NF$60,MATCH(1,(GMWQ!$NE$2:$NE$60=M$3)*(GMWQ!$NF$2:$NF$60=M$1),0),$B186-1966)</f>
        <v>92.139290000000003</v>
      </c>
      <c r="N186" s="13" cm="1">
        <f t="array" ref="N186">INDEX(GMWQ!$A$2:$NF$60,MATCH(1,(GMWQ!$NE$2:$NE$60=N$3)*(GMWQ!$NF$2:$NF$60=N$1),0),$B186-1966)</f>
        <v>142.74379999999999</v>
      </c>
      <c r="O186" s="13" cm="1">
        <f t="array" ref="O186">INDEX(GMWQ!$A$2:$NF$60,MATCH(1,(GMWQ!$NE$2:$NE$60=O$3)*(GMWQ!$NF$2:$NF$60=O$1),0),$B186-1966)</f>
        <v>28.05</v>
      </c>
      <c r="P186" s="13" cm="1">
        <f t="array" ref="P186">INDEX(GMWQ!$A$2:$NF$60,MATCH(1,(GMWQ!$NE$2:$NE$60=P$3)*(GMWQ!$NF$2:$NF$60=P$1),0),$B186-1966)</f>
        <v>1.3496030000000001</v>
      </c>
      <c r="Q186" s="13" cm="1">
        <f t="array" ref="Q186">INDEX(GMWQ!$A$2:$NF$60,MATCH(1,(GMWQ!$NE$2:$NE$60=Q$3)*(GMWQ!$NF$2:$NF$60=Q$1),0),$B186-1966)</f>
        <v>134235.5</v>
      </c>
      <c r="R186" s="13" cm="1">
        <f t="array" ref="R186">INDEX(GMWQ!$A$2:$NF$60,MATCH(1,(GMWQ!$NE$2:$NE$60=R$3)*(GMWQ!$NF$2:$NF$60=R$1),0),$B186-1966)</f>
        <v>445293</v>
      </c>
      <c r="S186" s="13" cm="1">
        <f t="array" ref="S186">INDEX(GMWQ!$A$2:$NF$60,MATCH(1,(GMWQ!$NE$2:$NE$60=S$3)*(GMWQ!$NF$2:$NF$60=S$1),0),$B186-1966)</f>
        <v>5260183</v>
      </c>
      <c r="T186" s="13" cm="1">
        <f t="array" ref="T186">INDEX(GMWQ!$A$2:$NF$60,MATCH(1,(GMWQ!$NE$2:$NE$60=T$3)*(GMWQ!$NF$2:$NF$60=T$1),0),$B186-1966)</f>
        <v>41535.949999999997</v>
      </c>
      <c r="U186" s="13" cm="1">
        <f t="array" ref="U186">INDEX(GMWQ!$A$2:$NF$60,MATCH(1,(GMWQ!$NE$2:$NE$60=U$3)*(GMWQ!$NF$2:$NF$60=U$1),0),$B186-1966)</f>
        <v>2.23332</v>
      </c>
      <c r="V186" s="13" cm="1">
        <f t="array" ref="V186">INDEX(GMWQ!$A$2:$NF$60,MATCH(1,(GMWQ!$NE$2:$NE$60=V$3)*(GMWQ!$NF$2:$NF$60=V$1),0),$B186-1966)</f>
        <v>85.96</v>
      </c>
      <c r="W186" s="13" cm="1">
        <f t="array" ref="W186">INDEX(GMWQ!$A$2:$NF$60,MATCH(1,(GMWQ!$NE$2:$NE$60=W$3)*(GMWQ!$NF$2:$NF$60=W$1),0),$B186-1966)</f>
        <v>1.79</v>
      </c>
      <c r="X186" s="21"/>
    </row>
    <row r="187" spans="1:24" x14ac:dyDescent="0.35">
      <c r="A187" s="7">
        <v>2018</v>
      </c>
      <c r="B187" s="7">
        <f t="shared" si="4"/>
        <v>2153</v>
      </c>
      <c r="C187" s="14" cm="1">
        <f t="array" ref="C187">INDEX(GMWQ!$A$2:$NF$60,MATCH(1,(GMWQ!$NE$2:$NE$60=C$3)*(GMWQ!$NF$2:$NF$60=C$1),0),$B187-1966)</f>
        <v>10970</v>
      </c>
      <c r="D187" s="7" cm="1">
        <f t="array" ref="D187">INDEX(GMWQ!$A$2:$NF$60,MATCH(1,(GMWQ!$NE$2:$NE$60=D$3)*(GMWQ!$NF$2:$NF$60=D$1),0),$B187-1966)</f>
        <v>6779</v>
      </c>
      <c r="E187" s="7" cm="1">
        <f t="array" ref="E187">INDEX(GMWQ!$A$2:$NF$60,MATCH(1,(GMWQ!$NE$2:$NE$60=E$3)*(GMWQ!$NF$2:$NF$60=E$1),0),$B187-1966)</f>
        <v>347760</v>
      </c>
      <c r="F187" s="13" cm="1">
        <f t="array" ref="F187">INDEX(GMWQ!$A$2:$NF$60,MATCH(1,(GMWQ!$NE$2:$NE$60=F$3)*(GMWQ!$NF$2:$NF$60=F$1),0),$B187-1966)</f>
        <v>4.2</v>
      </c>
      <c r="G187" s="14" cm="1">
        <f t="array" ref="G187">INDEX(GMWQ!$A$2:$NF$60,MATCH(1,(GMWQ!$NE$2:$NE$60=G$3)*(GMWQ!$NF$2:$NF$60=G$1),0),$B187-1966)</f>
        <v>1818355</v>
      </c>
      <c r="H187" s="14" cm="1">
        <f t="array" ref="H187">INDEX(GMWQ!$A$2:$NF$60,MATCH(1,(GMWQ!$NE$2:$NE$60=H$3)*(GMWQ!$NF$2:$NF$60=H$1),0),$B187-1966)</f>
        <v>14042</v>
      </c>
      <c r="I187" s="14" cm="1">
        <f t="array" ref="I187">INDEX(GMWQ!$A$2:$NF$60,MATCH(1,(GMWQ!$NE$2:$NE$60=I$3)*(GMWQ!$NF$2:$NF$60=I$1),0),$B187-1966)</f>
        <v>1377742</v>
      </c>
      <c r="J187" s="13" cm="1">
        <f t="array" ref="J187">INDEX(GMWQ!$A$2:$NF$60,MATCH(1,(GMWQ!$NE$2:$NE$60=J$3)*(GMWQ!$NF$2:$NF$60=J$1),0),$B187-1966)</f>
        <v>2.52</v>
      </c>
      <c r="K187" s="13" cm="1">
        <f t="array" ref="K187">INDEX(GMWQ!$A$2:$NF$60,MATCH(1,(GMWQ!$NE$2:$NE$60=K$3)*(GMWQ!$NF$2:$NF$60=K$1),0),$B187-1966)</f>
        <v>1.535528E-3</v>
      </c>
      <c r="L187" s="13" cm="1">
        <f t="array" ref="L187">INDEX(GMWQ!$A$2:$NF$60,MATCH(1,(GMWQ!$NE$2:$NE$60=L$3)*(GMWQ!$NF$2:$NF$60=L$1),0),$B187-1966)</f>
        <v>1954964</v>
      </c>
      <c r="M187" s="13" cm="1">
        <f t="array" ref="M187">INDEX(GMWQ!$A$2:$NF$60,MATCH(1,(GMWQ!$NE$2:$NE$60=M$3)*(GMWQ!$NF$2:$NF$60=M$1),0),$B187-1966)</f>
        <v>92.018919999999994</v>
      </c>
      <c r="N187" s="13" cm="1">
        <f t="array" ref="N187">INDEX(GMWQ!$A$2:$NF$60,MATCH(1,(GMWQ!$NE$2:$NE$60=N$3)*(GMWQ!$NF$2:$NF$60=N$1),0),$B187-1966)</f>
        <v>140.53970000000001</v>
      </c>
      <c r="O187" s="13" cm="1">
        <f t="array" ref="O187">INDEX(GMWQ!$A$2:$NF$60,MATCH(1,(GMWQ!$NE$2:$NE$60=O$3)*(GMWQ!$NF$2:$NF$60=O$1),0),$B187-1966)</f>
        <v>29.391999999999999</v>
      </c>
      <c r="P187" s="13" cm="1">
        <f t="array" ref="P187">INDEX(GMWQ!$A$2:$NF$60,MATCH(1,(GMWQ!$NE$2:$NE$60=P$3)*(GMWQ!$NF$2:$NF$60=P$1),0),$B187-1966)</f>
        <v>1.3894839999999999</v>
      </c>
      <c r="Q187" s="13" cm="1">
        <f t="array" ref="Q187">INDEX(GMWQ!$A$2:$NF$60,MATCH(1,(GMWQ!$NE$2:$NE$60=Q$3)*(GMWQ!$NF$2:$NF$60=Q$1),0),$B187-1966)</f>
        <v>134609.79999999999</v>
      </c>
      <c r="R187" s="13" cm="1">
        <f t="array" ref="R187">INDEX(GMWQ!$A$2:$NF$60,MATCH(1,(GMWQ!$NE$2:$NE$60=R$3)*(GMWQ!$NF$2:$NF$60=R$1),0),$B187-1966)</f>
        <v>440613</v>
      </c>
      <c r="S187" s="13" cm="1">
        <f t="array" ref="S187">INDEX(GMWQ!$A$2:$NF$60,MATCH(1,(GMWQ!$NE$2:$NE$60=S$3)*(GMWQ!$NF$2:$NF$60=S$1),0),$B187-1966)</f>
        <v>5284850</v>
      </c>
      <c r="T187" s="13" cm="1">
        <f t="array" ref="T187">INDEX(GMWQ!$A$2:$NF$60,MATCH(1,(GMWQ!$NE$2:$NE$60=T$3)*(GMWQ!$NF$2:$NF$60=T$1),0),$B187-1966)</f>
        <v>41630.370000000003</v>
      </c>
      <c r="U187" s="13" cm="1">
        <f t="array" ref="U187">INDEX(GMWQ!$A$2:$NF$60,MATCH(1,(GMWQ!$NE$2:$NE$60=U$3)*(GMWQ!$NF$2:$NF$60=U$1),0),$B187-1966)</f>
        <v>2.2886679999999999</v>
      </c>
      <c r="V187" s="13" cm="1">
        <f t="array" ref="V187">INDEX(GMWQ!$A$2:$NF$60,MATCH(1,(GMWQ!$NE$2:$NE$60=V$3)*(GMWQ!$NF$2:$NF$60=V$1),0),$B187-1966)</f>
        <v>84.17</v>
      </c>
      <c r="W187" s="13" cm="1">
        <f t="array" ref="W187">INDEX(GMWQ!$A$2:$NF$60,MATCH(1,(GMWQ!$NE$2:$NE$60=W$3)*(GMWQ!$NF$2:$NF$60=W$1),0),$B187-1966)</f>
        <v>1.91</v>
      </c>
      <c r="X187" s="21"/>
    </row>
    <row r="188" spans="1:24" x14ac:dyDescent="0.35">
      <c r="B188" s="7">
        <f t="shared" si="4"/>
        <v>2154</v>
      </c>
      <c r="C188" s="14" cm="1">
        <f t="array" ref="C188">INDEX(GMWQ!$A$2:$NF$60,MATCH(1,(GMWQ!$NE$2:$NE$60=C$3)*(GMWQ!$NF$2:$NF$60=C$1),0),$B188-1966)</f>
        <v>10970</v>
      </c>
      <c r="D188" s="7" cm="1">
        <f t="array" ref="D188">INDEX(GMWQ!$A$2:$NF$60,MATCH(1,(GMWQ!$NE$2:$NE$60=D$3)*(GMWQ!$NF$2:$NF$60=D$1),0),$B188-1966)</f>
        <v>7442</v>
      </c>
      <c r="E188" s="7" cm="1">
        <f t="array" ref="E188">INDEX(GMWQ!$A$2:$NF$60,MATCH(1,(GMWQ!$NE$2:$NE$60=E$3)*(GMWQ!$NF$2:$NF$60=E$1),0),$B188-1966)</f>
        <v>347383</v>
      </c>
      <c r="F188" s="13" cm="1">
        <f t="array" ref="F188">INDEX(GMWQ!$A$2:$NF$60,MATCH(1,(GMWQ!$NE$2:$NE$60=F$3)*(GMWQ!$NF$2:$NF$60=F$1),0),$B188-1966)</f>
        <v>4</v>
      </c>
      <c r="G188" s="14" cm="1">
        <f t="array" ref="G188">INDEX(GMWQ!$A$2:$NF$60,MATCH(1,(GMWQ!$NE$2:$NE$60=G$3)*(GMWQ!$NF$2:$NF$60=G$1),0),$B188-1966)</f>
        <v>1831264</v>
      </c>
      <c r="H188" s="14" cm="1">
        <f t="array" ref="H188">INDEX(GMWQ!$A$2:$NF$60,MATCH(1,(GMWQ!$NE$2:$NE$60=H$3)*(GMWQ!$NF$2:$NF$60=H$1),0),$B188-1966)</f>
        <v>14070</v>
      </c>
      <c r="I188" s="14" cm="1">
        <f t="array" ref="I188">INDEX(GMWQ!$A$2:$NF$60,MATCH(1,(GMWQ!$NE$2:$NE$60=I$3)*(GMWQ!$NF$2:$NF$60=I$1),0),$B188-1966)</f>
        <v>1382707</v>
      </c>
      <c r="J188" s="13" cm="1">
        <f t="array" ref="J188">INDEX(GMWQ!$A$2:$NF$60,MATCH(1,(GMWQ!$NE$2:$NE$60=J$3)*(GMWQ!$NF$2:$NF$60=J$1),0),$B188-1966)</f>
        <v>2.483333</v>
      </c>
      <c r="K188" s="13" cm="1">
        <f t="array" ref="K188">INDEX(GMWQ!$A$2:$NF$60,MATCH(1,(GMWQ!$NE$2:$NE$60=K$3)*(GMWQ!$NF$2:$NF$60=K$1),0),$B188-1966)</f>
        <v>2.3952240000000001E-3</v>
      </c>
      <c r="L188" s="13" cm="1">
        <f t="array" ref="L188">INDEX(GMWQ!$A$2:$NF$60,MATCH(1,(GMWQ!$NE$2:$NE$60=L$3)*(GMWQ!$NF$2:$NF$60=L$1),0),$B188-1966)</f>
        <v>1974241</v>
      </c>
      <c r="M188" s="13" cm="1">
        <f t="array" ref="M188">INDEX(GMWQ!$A$2:$NF$60,MATCH(1,(GMWQ!$NE$2:$NE$60=M$3)*(GMWQ!$NF$2:$NF$60=M$1),0),$B188-1966)</f>
        <v>92.132499999999993</v>
      </c>
      <c r="N188" s="13" cm="1">
        <f t="array" ref="N188">INDEX(GMWQ!$A$2:$NF$60,MATCH(1,(GMWQ!$NE$2:$NE$60=N$3)*(GMWQ!$NF$2:$NF$60=N$1),0),$B188-1966)</f>
        <v>142.0796</v>
      </c>
      <c r="O188" s="13" cm="1">
        <f t="array" ref="O188">INDEX(GMWQ!$A$2:$NF$60,MATCH(1,(GMWQ!$NE$2:$NE$60=O$3)*(GMWQ!$NF$2:$NF$60=O$1),0),$B188-1966)</f>
        <v>32.268000000000001</v>
      </c>
      <c r="P188" s="13" cm="1">
        <f t="array" ref="P188">INDEX(GMWQ!$A$2:$NF$60,MATCH(1,(GMWQ!$NE$2:$NE$60=P$3)*(GMWQ!$NF$2:$NF$60=P$1),0),$B188-1966)</f>
        <v>1.458421</v>
      </c>
      <c r="Q188" s="13" cm="1">
        <f t="array" ref="Q188">INDEX(GMWQ!$A$2:$NF$60,MATCH(1,(GMWQ!$NE$2:$NE$60=Q$3)*(GMWQ!$NF$2:$NF$60=Q$1),0),$B188-1966)</f>
        <v>133127.5</v>
      </c>
      <c r="R188" s="13" cm="1">
        <f t="array" ref="R188">INDEX(GMWQ!$A$2:$NF$60,MATCH(1,(GMWQ!$NE$2:$NE$60=R$3)*(GMWQ!$NF$2:$NF$60=R$1),0),$B188-1966)</f>
        <v>448557</v>
      </c>
      <c r="S188" s="13" cm="1">
        <f t="array" ref="S188">INDEX(GMWQ!$A$2:$NF$60,MATCH(1,(GMWQ!$NE$2:$NE$60=S$3)*(GMWQ!$NF$2:$NF$60=S$1),0),$B188-1966)</f>
        <v>5309518</v>
      </c>
      <c r="T188" s="13" cm="1">
        <f t="array" ref="T188">INDEX(GMWQ!$A$2:$NF$60,MATCH(1,(GMWQ!$NE$2:$NE$60=T$3)*(GMWQ!$NF$2:$NF$60=T$1),0),$B188-1966)</f>
        <v>41724.79</v>
      </c>
      <c r="U188" s="13" cm="1">
        <f t="array" ref="U188">INDEX(GMWQ!$A$2:$NF$60,MATCH(1,(GMWQ!$NE$2:$NE$60=U$3)*(GMWQ!$NF$2:$NF$60=U$1),0),$B188-1966)</f>
        <v>2.3631090000000001</v>
      </c>
      <c r="V188" s="13" cm="1">
        <f t="array" ref="V188">INDEX(GMWQ!$A$2:$NF$60,MATCH(1,(GMWQ!$NE$2:$NE$60=V$3)*(GMWQ!$NF$2:$NF$60=V$1),0),$B188-1966)</f>
        <v>82.68</v>
      </c>
      <c r="W188" s="13" cm="1">
        <f t="array" ref="W188">INDEX(GMWQ!$A$2:$NF$60,MATCH(1,(GMWQ!$NE$2:$NE$60=W$3)*(GMWQ!$NF$2:$NF$60=W$1),0),$B188-1966)</f>
        <v>1.68</v>
      </c>
      <c r="X188" s="21"/>
    </row>
    <row r="189" spans="1:24" x14ac:dyDescent="0.35">
      <c r="B189" s="7">
        <f t="shared" si="4"/>
        <v>2155</v>
      </c>
      <c r="C189" s="14" cm="1">
        <f t="array" ref="C189">INDEX(GMWQ!$A$2:$NF$60,MATCH(1,(GMWQ!$NE$2:$NE$60=C$3)*(GMWQ!$NF$2:$NF$60=C$1),0),$B189-1966)</f>
        <v>10960</v>
      </c>
      <c r="D189" s="7" cm="1">
        <f t="array" ref="D189">INDEX(GMWQ!$A$2:$NF$60,MATCH(1,(GMWQ!$NE$2:$NE$60=D$3)*(GMWQ!$NF$2:$NF$60=D$1),0),$B189-1966)</f>
        <v>7727</v>
      </c>
      <c r="E189" s="7" cm="1">
        <f t="array" ref="E189">INDEX(GMWQ!$A$2:$NF$60,MATCH(1,(GMWQ!$NE$2:$NE$60=E$3)*(GMWQ!$NF$2:$NF$60=E$1),0),$B189-1966)</f>
        <v>350601</v>
      </c>
      <c r="F189" s="13" cm="1">
        <f t="array" ref="F189">INDEX(GMWQ!$A$2:$NF$60,MATCH(1,(GMWQ!$NE$2:$NE$60=F$3)*(GMWQ!$NF$2:$NF$60=F$1),0),$B189-1966)</f>
        <v>4.0999999999999996</v>
      </c>
      <c r="G189" s="14" cm="1">
        <f t="array" ref="G189">INDEX(GMWQ!$A$2:$NF$60,MATCH(1,(GMWQ!$NE$2:$NE$60=G$3)*(GMWQ!$NF$2:$NF$60=G$1),0),$B189-1966)</f>
        <v>1851239</v>
      </c>
      <c r="H189" s="14" cm="1">
        <f t="array" ref="H189">INDEX(GMWQ!$A$2:$NF$60,MATCH(1,(GMWQ!$NE$2:$NE$60=H$3)*(GMWQ!$NF$2:$NF$60=H$1),0),$B189-1966)</f>
        <v>14173</v>
      </c>
      <c r="I189" s="14" cm="1">
        <f t="array" ref="I189">INDEX(GMWQ!$A$2:$NF$60,MATCH(1,(GMWQ!$NE$2:$NE$60=I$3)*(GMWQ!$NF$2:$NF$60=I$1),0),$B189-1966)</f>
        <v>1393016</v>
      </c>
      <c r="J189" s="13" cm="1">
        <f t="array" ref="J189">INDEX(GMWQ!$A$2:$NF$60,MATCH(1,(GMWQ!$NE$2:$NE$60=J$3)*(GMWQ!$NF$2:$NF$60=J$1),0),$B189-1966)</f>
        <v>2.48</v>
      </c>
      <c r="K189" s="13" cm="1">
        <f t="array" ref="K189">INDEX(GMWQ!$A$2:$NF$60,MATCH(1,(GMWQ!$NE$2:$NE$60=K$3)*(GMWQ!$NF$2:$NF$60=K$1),0),$B189-1966)</f>
        <v>2.6759100000000001E-3</v>
      </c>
      <c r="L189" s="13" cm="1">
        <f t="array" ref="L189">INDEX(GMWQ!$A$2:$NF$60,MATCH(1,(GMWQ!$NE$2:$NE$60=L$3)*(GMWQ!$NF$2:$NF$60=L$1),0),$B189-1966)</f>
        <v>1980554</v>
      </c>
      <c r="M189" s="13" cm="1">
        <f t="array" ref="M189">INDEX(GMWQ!$A$2:$NF$60,MATCH(1,(GMWQ!$NE$2:$NE$60=M$3)*(GMWQ!$NF$2:$NF$60=M$1),0),$B189-1966)</f>
        <v>91.657520000000005</v>
      </c>
      <c r="N189" s="13" cm="1">
        <f t="array" ref="N189">INDEX(GMWQ!$A$2:$NF$60,MATCH(1,(GMWQ!$NE$2:$NE$60=N$3)*(GMWQ!$NF$2:$NF$60=N$1),0),$B189-1966)</f>
        <v>141.22559999999999</v>
      </c>
      <c r="O189" s="13" cm="1">
        <f t="array" ref="O189">INDEX(GMWQ!$A$2:$NF$60,MATCH(1,(GMWQ!$NE$2:$NE$60=O$3)*(GMWQ!$NF$2:$NF$60=O$1),0),$B189-1966)</f>
        <v>30.637</v>
      </c>
      <c r="P189" s="13" cm="1">
        <f t="array" ref="P189">INDEX(GMWQ!$A$2:$NF$60,MATCH(1,(GMWQ!$NE$2:$NE$60=P$3)*(GMWQ!$NF$2:$NF$60=P$1),0),$B189-1966)</f>
        <v>1.609961</v>
      </c>
      <c r="Q189" s="13" cm="1">
        <f t="array" ref="Q189">INDEX(GMWQ!$A$2:$NF$60,MATCH(1,(GMWQ!$NE$2:$NE$60=Q$3)*(GMWQ!$NF$2:$NF$60=Q$1),0),$B189-1966)</f>
        <v>136677.79999999999</v>
      </c>
      <c r="R189" s="13" cm="1">
        <f t="array" ref="R189">INDEX(GMWQ!$A$2:$NF$60,MATCH(1,(GMWQ!$NE$2:$NE$60=R$3)*(GMWQ!$NF$2:$NF$60=R$1),0),$B189-1966)</f>
        <v>458223</v>
      </c>
      <c r="S189" s="13" cm="1">
        <f t="array" ref="S189">INDEX(GMWQ!$A$2:$NF$60,MATCH(1,(GMWQ!$NE$2:$NE$60=S$3)*(GMWQ!$NF$2:$NF$60=S$1),0),$B189-1966)</f>
        <v>5334185</v>
      </c>
      <c r="T189" s="13" cm="1">
        <f t="array" ref="T189">INDEX(GMWQ!$A$2:$NF$60,MATCH(1,(GMWQ!$NE$2:$NE$60=T$3)*(GMWQ!$NF$2:$NF$60=T$1),0),$B189-1966)</f>
        <v>41850.370000000003</v>
      </c>
      <c r="U189" s="13" cm="1">
        <f t="array" ref="U189">INDEX(GMWQ!$A$2:$NF$60,MATCH(1,(GMWQ!$NE$2:$NE$60=U$3)*(GMWQ!$NF$2:$NF$60=U$1),0),$B189-1966)</f>
        <v>2.4340190000000002</v>
      </c>
      <c r="V189" s="13" cm="1">
        <f t="array" ref="V189">INDEX(GMWQ!$A$2:$NF$60,MATCH(1,(GMWQ!$NE$2:$NE$60=V$3)*(GMWQ!$NF$2:$NF$60=V$1),0),$B189-1966)</f>
        <v>83.59</v>
      </c>
      <c r="W189" s="13" cm="1">
        <f t="array" ref="W189">INDEX(GMWQ!$A$2:$NF$60,MATCH(1,(GMWQ!$NE$2:$NE$60=W$3)*(GMWQ!$NF$2:$NF$60=W$1),0),$B189-1966)</f>
        <v>1.69</v>
      </c>
      <c r="X189" s="21"/>
    </row>
    <row r="190" spans="1:24" x14ac:dyDescent="0.35">
      <c r="B190" s="7">
        <f t="shared" si="4"/>
        <v>2156</v>
      </c>
      <c r="C190" s="14" cm="1">
        <f t="array" ref="C190">INDEX(GMWQ!$A$2:$NF$60,MATCH(1,(GMWQ!$NE$2:$NE$60=C$3)*(GMWQ!$NF$2:$NF$60=C$1),0),$B190-1966)</f>
        <v>10930</v>
      </c>
      <c r="D190" s="7" cm="1">
        <f t="array" ref="D190">INDEX(GMWQ!$A$2:$NF$60,MATCH(1,(GMWQ!$NE$2:$NE$60=D$3)*(GMWQ!$NF$2:$NF$60=D$1),0),$B190-1966)</f>
        <v>8288</v>
      </c>
      <c r="E190" s="7" cm="1">
        <f t="array" ref="E190">INDEX(GMWQ!$A$2:$NF$60,MATCH(1,(GMWQ!$NE$2:$NE$60=E$3)*(GMWQ!$NF$2:$NF$60=E$1),0),$B190-1966)</f>
        <v>356695</v>
      </c>
      <c r="F190" s="13" cm="1">
        <f t="array" ref="F190">INDEX(GMWQ!$A$2:$NF$60,MATCH(1,(GMWQ!$NE$2:$NE$60=F$3)*(GMWQ!$NF$2:$NF$60=F$1),0),$B190-1966)</f>
        <v>4</v>
      </c>
      <c r="G190" s="14" cm="1">
        <f t="array" ref="G190">INDEX(GMWQ!$A$2:$NF$60,MATCH(1,(GMWQ!$NE$2:$NE$60=G$3)*(GMWQ!$NF$2:$NF$60=G$1),0),$B190-1966)</f>
        <v>1865855</v>
      </c>
      <c r="H190" s="14" cm="1">
        <f t="array" ref="H190">INDEX(GMWQ!$A$2:$NF$60,MATCH(1,(GMWQ!$NE$2:$NE$60=H$3)*(GMWQ!$NF$2:$NF$60=H$1),0),$B190-1966)</f>
        <v>14376</v>
      </c>
      <c r="I190" s="14" cm="1">
        <f t="array" ref="I190">INDEX(GMWQ!$A$2:$NF$60,MATCH(1,(GMWQ!$NE$2:$NE$60=I$3)*(GMWQ!$NF$2:$NF$60=I$1),0),$B190-1966)</f>
        <v>1407469</v>
      </c>
      <c r="J190" s="13" cm="1">
        <f t="array" ref="J190">INDEX(GMWQ!$A$2:$NF$60,MATCH(1,(GMWQ!$NE$2:$NE$60=J$3)*(GMWQ!$NF$2:$NF$60=J$1),0),$B190-1966)</f>
        <v>2.4933329999999998</v>
      </c>
      <c r="K190" s="13" cm="1">
        <f t="array" ref="K190">INDEX(GMWQ!$A$2:$NF$60,MATCH(1,(GMWQ!$NE$2:$NE$60=K$3)*(GMWQ!$NF$2:$NF$60=K$1),0),$B190-1966)</f>
        <v>2.799681E-3</v>
      </c>
      <c r="L190" s="13" cm="1">
        <f t="array" ref="L190">INDEX(GMWQ!$A$2:$NF$60,MATCH(1,(GMWQ!$NE$2:$NE$60=L$3)*(GMWQ!$NF$2:$NF$60=L$1),0),$B190-1966)</f>
        <v>1995972</v>
      </c>
      <c r="M190" s="13" cm="1">
        <f t="array" ref="M190">INDEX(GMWQ!$A$2:$NF$60,MATCH(1,(GMWQ!$NE$2:$NE$60=M$3)*(GMWQ!$NF$2:$NF$60=M$1),0),$B190-1966)</f>
        <v>91.514520000000005</v>
      </c>
      <c r="N190" s="13" cm="1">
        <f t="array" ref="N190">INDEX(GMWQ!$A$2:$NF$60,MATCH(1,(GMWQ!$NE$2:$NE$60=N$3)*(GMWQ!$NF$2:$NF$60=N$1),0),$B190-1966)</f>
        <v>139.89349999999999</v>
      </c>
      <c r="O190" s="13" cm="1">
        <f t="array" ref="O190">INDEX(GMWQ!$A$2:$NF$60,MATCH(1,(GMWQ!$NE$2:$NE$60=O$3)*(GMWQ!$NF$2:$NF$60=O$1),0),$B190-1966)</f>
        <v>37.121000000000002</v>
      </c>
      <c r="P190" s="13" cm="1">
        <f t="array" ref="P190">INDEX(GMWQ!$A$2:$NF$60,MATCH(1,(GMWQ!$NE$2:$NE$60=P$3)*(GMWQ!$NF$2:$NF$60=P$1),0),$B190-1966)</f>
        <v>1.761144</v>
      </c>
      <c r="Q190" s="13" cm="1">
        <f t="array" ref="Q190">INDEX(GMWQ!$A$2:$NF$60,MATCH(1,(GMWQ!$NE$2:$NE$60=Q$3)*(GMWQ!$NF$2:$NF$60=Q$1),0),$B190-1966)</f>
        <v>135157.4</v>
      </c>
      <c r="R190" s="13" cm="1">
        <f t="array" ref="R190">INDEX(GMWQ!$A$2:$NF$60,MATCH(1,(GMWQ!$NE$2:$NE$60=R$3)*(GMWQ!$NF$2:$NF$60=R$1),0),$B190-1966)</f>
        <v>458386</v>
      </c>
      <c r="S190" s="13" cm="1">
        <f t="array" ref="S190">INDEX(GMWQ!$A$2:$NF$60,MATCH(1,(GMWQ!$NE$2:$NE$60=S$3)*(GMWQ!$NF$2:$NF$60=S$1),0),$B190-1966)</f>
        <v>5358852</v>
      </c>
      <c r="T190" s="13" cm="1">
        <f t="array" ref="T190">INDEX(GMWQ!$A$2:$NF$60,MATCH(1,(GMWQ!$NE$2:$NE$60=T$3)*(GMWQ!$NF$2:$NF$60=T$1),0),$B190-1966)</f>
        <v>41975.95</v>
      </c>
      <c r="U190" s="13" cm="1">
        <f t="array" ref="U190">INDEX(GMWQ!$A$2:$NF$60,MATCH(1,(GMWQ!$NE$2:$NE$60=U$3)*(GMWQ!$NF$2:$NF$60=U$1),0),$B190-1966)</f>
        <v>2.475822</v>
      </c>
      <c r="V190" s="13" cm="1">
        <f t="array" ref="V190">INDEX(GMWQ!$A$2:$NF$60,MATCH(1,(GMWQ!$NE$2:$NE$60=V$3)*(GMWQ!$NF$2:$NF$60=V$1),0),$B190-1966)</f>
        <v>89.92</v>
      </c>
      <c r="W190" s="13" cm="1">
        <f t="array" ref="W190">INDEX(GMWQ!$A$2:$NF$60,MATCH(1,(GMWQ!$NE$2:$NE$60=W$3)*(GMWQ!$NF$2:$NF$60=W$1),0),$B190-1966)</f>
        <v>1.69</v>
      </c>
      <c r="X190" s="21"/>
    </row>
    <row r="191" spans="1:24" x14ac:dyDescent="0.35">
      <c r="A191" s="7">
        <v>2019</v>
      </c>
      <c r="B191" s="7">
        <f t="shared" si="4"/>
        <v>2157</v>
      </c>
      <c r="C191" s="14" cm="1">
        <f t="array" ref="C191">INDEX(GMWQ!$A$2:$NF$60,MATCH(1,(GMWQ!$NE$2:$NE$60=C$3)*(GMWQ!$NF$2:$NF$60=C$1),0),$B191-1966)</f>
        <v>10930</v>
      </c>
      <c r="D191" s="7" cm="1">
        <f t="array" ref="D191">INDEX(GMWQ!$A$2:$NF$60,MATCH(1,(GMWQ!$NE$2:$NE$60=D$3)*(GMWQ!$NF$2:$NF$60=D$1),0),$B191-1966)</f>
        <v>7874</v>
      </c>
      <c r="E191" s="7" cm="1">
        <f t="array" ref="E191">INDEX(GMWQ!$A$2:$NF$60,MATCH(1,(GMWQ!$NE$2:$NE$60=E$3)*(GMWQ!$NF$2:$NF$60=E$1),0),$B191-1966)</f>
        <v>356202</v>
      </c>
      <c r="F191" s="13" cm="1">
        <f t="array" ref="F191">INDEX(GMWQ!$A$2:$NF$60,MATCH(1,(GMWQ!$NE$2:$NE$60=F$3)*(GMWQ!$NF$2:$NF$60=F$1),0),$B191-1966)</f>
        <v>3.8</v>
      </c>
      <c r="G191" s="14" cm="1">
        <f t="array" ref="G191">INDEX(GMWQ!$A$2:$NF$60,MATCH(1,(GMWQ!$NE$2:$NE$60=G$3)*(GMWQ!$NF$2:$NF$60=G$1),0),$B191-1966)</f>
        <v>1848327</v>
      </c>
      <c r="H191" s="14" cm="1">
        <f t="array" ref="H191">INDEX(GMWQ!$A$2:$NF$60,MATCH(1,(GMWQ!$NE$2:$NE$60=H$3)*(GMWQ!$NF$2:$NF$60=H$1),0),$B191-1966)</f>
        <v>14287</v>
      </c>
      <c r="I191" s="14" cm="1">
        <f t="array" ref="I191">INDEX(GMWQ!$A$2:$NF$60,MATCH(1,(GMWQ!$NE$2:$NE$60=I$3)*(GMWQ!$NF$2:$NF$60=I$1),0),$B191-1966)</f>
        <v>1415069</v>
      </c>
      <c r="J191" s="13" cm="1">
        <f t="array" ref="J191">INDEX(GMWQ!$A$2:$NF$60,MATCH(1,(GMWQ!$NE$2:$NE$60=J$3)*(GMWQ!$NF$2:$NF$60=J$1),0),$B191-1966)</f>
        <v>2.463333</v>
      </c>
      <c r="K191" s="13" cm="1">
        <f t="array" ref="K191">INDEX(GMWQ!$A$2:$NF$60,MATCH(1,(GMWQ!$NE$2:$NE$60=K$3)*(GMWQ!$NF$2:$NF$60=K$1),0),$B191-1966)</f>
        <v>2.91303E-3</v>
      </c>
      <c r="L191" s="13" cm="1">
        <f t="array" ref="L191">INDEX(GMWQ!$A$2:$NF$60,MATCH(1,(GMWQ!$NE$2:$NE$60=L$3)*(GMWQ!$NF$2:$NF$60=L$1),0),$B191-1966)</f>
        <v>1989504</v>
      </c>
      <c r="M191" s="13" cm="1">
        <f t="array" ref="M191">INDEX(GMWQ!$A$2:$NF$60,MATCH(1,(GMWQ!$NE$2:$NE$60=M$3)*(GMWQ!$NF$2:$NF$60=M$1),0),$B191-1966)</f>
        <v>90.586820000000003</v>
      </c>
      <c r="N191" s="13" cm="1">
        <f t="array" ref="N191">INDEX(GMWQ!$A$2:$NF$60,MATCH(1,(GMWQ!$NE$2:$NE$60=N$3)*(GMWQ!$NF$2:$NF$60=N$1),0),$B191-1966)</f>
        <v>139.63310000000001</v>
      </c>
      <c r="O191" s="13" cm="1">
        <f t="array" ref="O191">INDEX(GMWQ!$A$2:$NF$60,MATCH(1,(GMWQ!$NE$2:$NE$60=O$3)*(GMWQ!$NF$2:$NF$60=O$1),0),$B191-1966)</f>
        <v>34.101999999999997</v>
      </c>
      <c r="P191" s="13" cm="1">
        <f t="array" ref="P191">INDEX(GMWQ!$A$2:$NF$60,MATCH(1,(GMWQ!$NE$2:$NE$60=P$3)*(GMWQ!$NF$2:$NF$60=P$1),0),$B191-1966)</f>
        <v>1.8623700000000001</v>
      </c>
      <c r="Q191" s="13" cm="1">
        <f t="array" ref="Q191">INDEX(GMWQ!$A$2:$NF$60,MATCH(1,(GMWQ!$NE$2:$NE$60=Q$3)*(GMWQ!$NF$2:$NF$60=Q$1),0),$B191-1966)</f>
        <v>136304.20000000001</v>
      </c>
      <c r="R191" s="13" cm="1">
        <f t="array" ref="R191">INDEX(GMWQ!$A$2:$NF$60,MATCH(1,(GMWQ!$NE$2:$NE$60=R$3)*(GMWQ!$NF$2:$NF$60=R$1),0),$B191-1966)</f>
        <v>433258</v>
      </c>
      <c r="S191" s="13" cm="1">
        <f t="array" ref="S191">INDEX(GMWQ!$A$2:$NF$60,MATCH(1,(GMWQ!$NE$2:$NE$60=S$3)*(GMWQ!$NF$2:$NF$60=S$1),0),$B191-1966)</f>
        <v>5376679</v>
      </c>
      <c r="T191" s="13" cm="1">
        <f t="array" ref="T191">INDEX(GMWQ!$A$2:$NF$60,MATCH(1,(GMWQ!$NE$2:$NE$60=T$3)*(GMWQ!$NF$2:$NF$60=T$1),0),$B191-1966)</f>
        <v>42101.52</v>
      </c>
      <c r="U191" s="13" cm="1">
        <f t="array" ref="U191">INDEX(GMWQ!$A$2:$NF$60,MATCH(1,(GMWQ!$NE$2:$NE$60=U$3)*(GMWQ!$NF$2:$NF$60=U$1),0),$B191-1966)</f>
        <v>2.4600249999999999</v>
      </c>
      <c r="V191" s="13" cm="1">
        <f t="array" ref="V191">INDEX(GMWQ!$A$2:$NF$60,MATCH(1,(GMWQ!$NE$2:$NE$60=V$3)*(GMWQ!$NF$2:$NF$60=V$1),0),$B191-1966)</f>
        <v>86.47</v>
      </c>
      <c r="W191" s="13" cm="1">
        <f t="array" ref="W191">INDEX(GMWQ!$A$2:$NF$60,MATCH(1,(GMWQ!$NE$2:$NE$60=W$3)*(GMWQ!$NF$2:$NF$60=W$1),0),$B191-1966)</f>
        <v>1.98</v>
      </c>
      <c r="X191" s="21"/>
    </row>
    <row r="192" spans="1:24" x14ac:dyDescent="0.35">
      <c r="B192" s="7">
        <f t="shared" si="4"/>
        <v>2158</v>
      </c>
      <c r="C192" s="14" cm="1">
        <f t="array" ref="C192">INDEX(GMWQ!$A$2:$NF$60,MATCH(1,(GMWQ!$NE$2:$NE$60=C$3)*(GMWQ!$NF$2:$NF$60=C$1),0),$B192-1966)</f>
        <v>10940</v>
      </c>
      <c r="D192" s="7" cm="1">
        <f t="array" ref="D192">INDEX(GMWQ!$A$2:$NF$60,MATCH(1,(GMWQ!$NE$2:$NE$60=D$3)*(GMWQ!$NF$2:$NF$60=D$1),0),$B192-1966)</f>
        <v>6868</v>
      </c>
      <c r="E192" s="7" cm="1">
        <f t="array" ref="E192">INDEX(GMWQ!$A$2:$NF$60,MATCH(1,(GMWQ!$NE$2:$NE$60=E$3)*(GMWQ!$NF$2:$NF$60=E$1),0),$B192-1966)</f>
        <v>363432</v>
      </c>
      <c r="F192" s="13" cm="1">
        <f t="array" ref="F192">INDEX(GMWQ!$A$2:$NF$60,MATCH(1,(GMWQ!$NE$2:$NE$60=F$3)*(GMWQ!$NF$2:$NF$60=F$1),0),$B192-1966)</f>
        <v>3.9</v>
      </c>
      <c r="G192" s="14" cm="1">
        <f t="array" ref="G192">INDEX(GMWQ!$A$2:$NF$60,MATCH(1,(GMWQ!$NE$2:$NE$60=G$3)*(GMWQ!$NF$2:$NF$60=G$1),0),$B192-1966)</f>
        <v>1873490</v>
      </c>
      <c r="H192" s="14" cm="1">
        <f t="array" ref="H192">INDEX(GMWQ!$A$2:$NF$60,MATCH(1,(GMWQ!$NE$2:$NE$60=H$3)*(GMWQ!$NF$2:$NF$60=H$1),0),$B192-1966)</f>
        <v>14229</v>
      </c>
      <c r="I192" s="14" cm="1">
        <f t="array" ref="I192">INDEX(GMWQ!$A$2:$NF$60,MATCH(1,(GMWQ!$NE$2:$NE$60=I$3)*(GMWQ!$NF$2:$NF$60=I$1),0),$B192-1966)</f>
        <v>1425628</v>
      </c>
      <c r="J192" s="13" cm="1">
        <f t="array" ref="J192">INDEX(GMWQ!$A$2:$NF$60,MATCH(1,(GMWQ!$NE$2:$NE$60=J$3)*(GMWQ!$NF$2:$NF$60=J$1),0),$B192-1966)</f>
        <v>2.4366669999999999</v>
      </c>
      <c r="K192" s="13" cm="1">
        <f t="array" ref="K192">INDEX(GMWQ!$A$2:$NF$60,MATCH(1,(GMWQ!$NE$2:$NE$60=K$3)*(GMWQ!$NF$2:$NF$60=K$1),0),$B192-1966)</f>
        <v>3.886736E-3</v>
      </c>
      <c r="L192" s="13" cm="1">
        <f t="array" ref="L192">INDEX(GMWQ!$A$2:$NF$60,MATCH(1,(GMWQ!$NE$2:$NE$60=L$3)*(GMWQ!$NF$2:$NF$60=L$1),0),$B192-1966)</f>
        <v>2016582</v>
      </c>
      <c r="M192" s="13" cm="1">
        <f t="array" ref="M192">INDEX(GMWQ!$A$2:$NF$60,MATCH(1,(GMWQ!$NE$2:$NE$60=M$3)*(GMWQ!$NF$2:$NF$60=M$1),0),$B192-1966)</f>
        <v>90.656689999999998</v>
      </c>
      <c r="N192" s="13" cm="1">
        <f t="array" ref="N192">INDEX(GMWQ!$A$2:$NF$60,MATCH(1,(GMWQ!$NE$2:$NE$60=N$3)*(GMWQ!$NF$2:$NF$60=N$1),0),$B192-1966)</f>
        <v>138.71799999999999</v>
      </c>
      <c r="O192" s="13" cm="1">
        <f t="array" ref="O192">INDEX(GMWQ!$A$2:$NF$60,MATCH(1,(GMWQ!$NE$2:$NE$60=O$3)*(GMWQ!$NF$2:$NF$60=O$1),0),$B192-1966)</f>
        <v>34.68</v>
      </c>
      <c r="P192" s="13" cm="1">
        <f t="array" ref="P192">INDEX(GMWQ!$A$2:$NF$60,MATCH(1,(GMWQ!$NE$2:$NE$60=P$3)*(GMWQ!$NF$2:$NF$60=P$1),0),$B192-1966)</f>
        <v>2.0572249999999999</v>
      </c>
      <c r="Q192" s="13" cm="1">
        <f t="array" ref="Q192">INDEX(GMWQ!$A$2:$NF$60,MATCH(1,(GMWQ!$NE$2:$NE$60=Q$3)*(GMWQ!$NF$2:$NF$60=Q$1),0),$B192-1966)</f>
        <v>131915.29999999999</v>
      </c>
      <c r="R192" s="13" cm="1">
        <f t="array" ref="R192">INDEX(GMWQ!$A$2:$NF$60,MATCH(1,(GMWQ!$NE$2:$NE$60=R$3)*(GMWQ!$NF$2:$NF$60=R$1),0),$B192-1966)</f>
        <v>447862</v>
      </c>
      <c r="S192" s="13" cm="1">
        <f t="array" ref="S192">INDEX(GMWQ!$A$2:$NF$60,MATCH(1,(GMWQ!$NE$2:$NE$60=S$3)*(GMWQ!$NF$2:$NF$60=S$1),0),$B192-1966)</f>
        <v>5394506</v>
      </c>
      <c r="T192" s="13" cm="1">
        <f t="array" ref="T192">INDEX(GMWQ!$A$2:$NF$60,MATCH(1,(GMWQ!$NE$2:$NE$60=T$3)*(GMWQ!$NF$2:$NF$60=T$1),0),$B192-1966)</f>
        <v>42227.09</v>
      </c>
      <c r="U192" s="13" cm="1">
        <f t="array" ref="U192">INDEX(GMWQ!$A$2:$NF$60,MATCH(1,(GMWQ!$NE$2:$NE$60=U$3)*(GMWQ!$NF$2:$NF$60=U$1),0),$B192-1966)</f>
        <v>2.3545229999999999</v>
      </c>
      <c r="V192" s="13" cm="1">
        <f t="array" ref="V192">INDEX(GMWQ!$A$2:$NF$60,MATCH(1,(GMWQ!$NE$2:$NE$60=V$3)*(GMWQ!$NF$2:$NF$60=V$1),0),$B192-1966)</f>
        <v>85.89</v>
      </c>
      <c r="W192" s="13" cm="1">
        <f t="array" ref="W192">INDEX(GMWQ!$A$2:$NF$60,MATCH(1,(GMWQ!$NE$2:$NE$60=W$3)*(GMWQ!$NF$2:$NF$60=W$1),0),$B192-1966)</f>
        <v>1.92</v>
      </c>
      <c r="X192" s="21"/>
    </row>
    <row r="193" spans="1:26" x14ac:dyDescent="0.35">
      <c r="B193" s="7">
        <f t="shared" si="4"/>
        <v>2159</v>
      </c>
      <c r="C193" s="14" cm="1">
        <f t="array" ref="C193">INDEX(GMWQ!$A$2:$NF$60,MATCH(1,(GMWQ!$NE$2:$NE$60=C$3)*(GMWQ!$NF$2:$NF$60=C$1),0),$B193-1966)</f>
        <v>10920</v>
      </c>
      <c r="D193" s="7" cm="1">
        <f t="array" ref="D193">INDEX(GMWQ!$A$2:$NF$60,MATCH(1,(GMWQ!$NE$2:$NE$60=D$3)*(GMWQ!$NF$2:$NF$60=D$1),0),$B193-1966)</f>
        <v>6617</v>
      </c>
      <c r="E193" s="7" cm="1">
        <f t="array" ref="E193">INDEX(GMWQ!$A$2:$NF$60,MATCH(1,(GMWQ!$NE$2:$NE$60=E$3)*(GMWQ!$NF$2:$NF$60=E$1),0),$B193-1966)</f>
        <v>365191</v>
      </c>
      <c r="F193" s="13" cm="1">
        <f t="array" ref="F193">INDEX(GMWQ!$A$2:$NF$60,MATCH(1,(GMWQ!$NE$2:$NE$60=F$3)*(GMWQ!$NF$2:$NF$60=F$1),0),$B193-1966)</f>
        <v>3.9</v>
      </c>
      <c r="G193" s="14" cm="1">
        <f t="array" ref="G193">INDEX(GMWQ!$A$2:$NF$60,MATCH(1,(GMWQ!$NE$2:$NE$60=G$3)*(GMWQ!$NF$2:$NF$60=G$1),0),$B193-1966)</f>
        <v>1893215</v>
      </c>
      <c r="H193" s="14" cm="1">
        <f t="array" ref="H193">INDEX(GMWQ!$A$2:$NF$60,MATCH(1,(GMWQ!$NE$2:$NE$60=H$3)*(GMWQ!$NF$2:$NF$60=H$1),0),$B193-1966)</f>
        <v>14327</v>
      </c>
      <c r="I193" s="14" cm="1">
        <f t="array" ref="I193">INDEX(GMWQ!$A$2:$NF$60,MATCH(1,(GMWQ!$NE$2:$NE$60=I$3)*(GMWQ!$NF$2:$NF$60=I$1),0),$B193-1966)</f>
        <v>1437356</v>
      </c>
      <c r="J193" s="13" cm="1">
        <f t="array" ref="J193">INDEX(GMWQ!$A$2:$NF$60,MATCH(1,(GMWQ!$NE$2:$NE$60=J$3)*(GMWQ!$NF$2:$NF$60=J$1),0),$B193-1966)</f>
        <v>2.4133330000000002</v>
      </c>
      <c r="K193" s="13" cm="1">
        <f t="array" ref="K193">INDEX(GMWQ!$A$2:$NF$60,MATCH(1,(GMWQ!$NE$2:$NE$60=K$3)*(GMWQ!$NF$2:$NF$60=K$1),0),$B193-1966)</f>
        <v>3.016215E-3</v>
      </c>
      <c r="L193" s="13" cm="1">
        <f t="array" ref="L193">INDEX(GMWQ!$A$2:$NF$60,MATCH(1,(GMWQ!$NE$2:$NE$60=L$3)*(GMWQ!$NF$2:$NF$60=L$1),0),$B193-1966)</f>
        <v>2044401</v>
      </c>
      <c r="M193" s="13" cm="1">
        <f t="array" ref="M193">INDEX(GMWQ!$A$2:$NF$60,MATCH(1,(GMWQ!$NE$2:$NE$60=M$3)*(GMWQ!$NF$2:$NF$60=M$1),0),$B193-1966)</f>
        <v>90.781729999999996</v>
      </c>
      <c r="N193" s="13" cm="1">
        <f t="array" ref="N193">INDEX(GMWQ!$A$2:$NF$60,MATCH(1,(GMWQ!$NE$2:$NE$60=N$3)*(GMWQ!$NF$2:$NF$60=N$1),0),$B193-1966)</f>
        <v>139.95419999999999</v>
      </c>
      <c r="O193" s="13" cm="1">
        <f t="array" ref="O193">INDEX(GMWQ!$A$2:$NF$60,MATCH(1,(GMWQ!$NE$2:$NE$60=O$3)*(GMWQ!$NF$2:$NF$60=O$1),0),$B193-1966)</f>
        <v>37.631999999999998</v>
      </c>
      <c r="P193" s="13" cm="1">
        <f t="array" ref="P193">INDEX(GMWQ!$A$2:$NF$60,MATCH(1,(GMWQ!$NE$2:$NE$60=P$3)*(GMWQ!$NF$2:$NF$60=P$1),0),$B193-1966)</f>
        <v>2.1744219999999999</v>
      </c>
      <c r="Q193" s="13" cm="1">
        <f t="array" ref="Q193">INDEX(GMWQ!$A$2:$NF$60,MATCH(1,(GMWQ!$NE$2:$NE$60=Q$3)*(GMWQ!$NF$2:$NF$60=Q$1),0),$B193-1966)</f>
        <v>138047.29999999999</v>
      </c>
      <c r="R193" s="13" cm="1">
        <f t="array" ref="R193">INDEX(GMWQ!$A$2:$NF$60,MATCH(1,(GMWQ!$NE$2:$NE$60=R$3)*(GMWQ!$NF$2:$NF$60=R$1),0),$B193-1966)</f>
        <v>455859</v>
      </c>
      <c r="S193" s="13" cm="1">
        <f t="array" ref="S193">INDEX(GMWQ!$A$2:$NF$60,MATCH(1,(GMWQ!$NE$2:$NE$60=S$3)*(GMWQ!$NF$2:$NF$60=S$1),0),$B193-1966)</f>
        <v>5412333</v>
      </c>
      <c r="T193" s="13" cm="1">
        <f t="array" ref="T193">INDEX(GMWQ!$A$2:$NF$60,MATCH(1,(GMWQ!$NE$2:$NE$60=T$3)*(GMWQ!$NF$2:$NF$60=T$1),0),$B193-1966)</f>
        <v>42324.05</v>
      </c>
      <c r="U193" s="13" cm="1">
        <f t="array" ref="U193">INDEX(GMWQ!$A$2:$NF$60,MATCH(1,(GMWQ!$NE$2:$NE$60=U$3)*(GMWQ!$NF$2:$NF$60=U$1),0),$B193-1966)</f>
        <v>2.2924319999999998</v>
      </c>
      <c r="V193" s="13" cm="1">
        <f t="array" ref="V193">INDEX(GMWQ!$A$2:$NF$60,MATCH(1,(GMWQ!$NE$2:$NE$60=V$3)*(GMWQ!$NF$2:$NF$60=V$1),0),$B193-1966)</f>
        <v>81.400000000000006</v>
      </c>
      <c r="W193" s="13" cm="1">
        <f t="array" ref="W193">INDEX(GMWQ!$A$2:$NF$60,MATCH(1,(GMWQ!$NE$2:$NE$60=W$3)*(GMWQ!$NF$2:$NF$60=W$1),0),$B193-1966)</f>
        <v>2.13</v>
      </c>
      <c r="X193" s="21"/>
    </row>
    <row r="194" spans="1:26" x14ac:dyDescent="0.35">
      <c r="B194" s="7">
        <f t="shared" si="4"/>
        <v>2160</v>
      </c>
      <c r="C194" s="14" cm="1">
        <f t="array" ref="C194">INDEX(GMWQ!$A$2:$NF$60,MATCH(1,(GMWQ!$NE$2:$NE$60=C$3)*(GMWQ!$NF$2:$NF$60=C$1),0),$B194-1966)</f>
        <v>10960</v>
      </c>
      <c r="D194" s="7" cm="1">
        <f t="array" ref="D194">INDEX(GMWQ!$A$2:$NF$60,MATCH(1,(GMWQ!$NE$2:$NE$60=D$3)*(GMWQ!$NF$2:$NF$60=D$1),0),$B194-1966)</f>
        <v>6347</v>
      </c>
      <c r="E194" s="7" cm="1">
        <f t="array" ref="E194">INDEX(GMWQ!$A$2:$NF$60,MATCH(1,(GMWQ!$NE$2:$NE$60=E$3)*(GMWQ!$NF$2:$NF$60=E$1),0),$B194-1966)</f>
        <v>368137</v>
      </c>
      <c r="F194" s="13" cm="1">
        <f t="array" ref="F194">INDEX(GMWQ!$A$2:$NF$60,MATCH(1,(GMWQ!$NE$2:$NE$60=F$3)*(GMWQ!$NF$2:$NF$60=F$1),0),$B194-1966)</f>
        <v>3.7</v>
      </c>
      <c r="G194" s="14" cm="1">
        <f t="array" ref="G194">INDEX(GMWQ!$A$2:$NF$60,MATCH(1,(GMWQ!$NE$2:$NE$60=G$3)*(GMWQ!$NF$2:$NF$60=G$1),0),$B194-1966)</f>
        <v>1910658</v>
      </c>
      <c r="H194" s="14" cm="1">
        <f t="array" ref="H194">INDEX(GMWQ!$A$2:$NF$60,MATCH(1,(GMWQ!$NE$2:$NE$60=H$3)*(GMWQ!$NF$2:$NF$60=H$1),0),$B194-1966)</f>
        <v>14388</v>
      </c>
      <c r="I194" s="14" cm="1">
        <f t="array" ref="I194">INDEX(GMWQ!$A$2:$NF$60,MATCH(1,(GMWQ!$NE$2:$NE$60=I$3)*(GMWQ!$NF$2:$NF$60=I$1),0),$B194-1966)</f>
        <v>1452725</v>
      </c>
      <c r="J194" s="13" cm="1">
        <f t="array" ref="J194">INDEX(GMWQ!$A$2:$NF$60,MATCH(1,(GMWQ!$NE$2:$NE$60=J$3)*(GMWQ!$NF$2:$NF$60=J$1),0),$B194-1966)</f>
        <v>2.3866670000000001</v>
      </c>
      <c r="K194" s="13" cm="1">
        <f t="array" ref="K194">INDEX(GMWQ!$A$2:$NF$60,MATCH(1,(GMWQ!$NE$2:$NE$60=K$3)*(GMWQ!$NF$2:$NF$60=K$1),0),$B194-1966)</f>
        <v>3.4090370000000002E-3</v>
      </c>
      <c r="L194" s="13" cm="1">
        <f t="array" ref="L194">INDEX(GMWQ!$A$2:$NF$60,MATCH(1,(GMWQ!$NE$2:$NE$60=L$3)*(GMWQ!$NF$2:$NF$60=L$1),0),$B194-1966)</f>
        <v>2033414</v>
      </c>
      <c r="M194" s="13" cm="1">
        <f t="array" ref="M194">INDEX(GMWQ!$A$2:$NF$60,MATCH(1,(GMWQ!$NE$2:$NE$60=M$3)*(GMWQ!$NF$2:$NF$60=M$1),0),$B194-1966)</f>
        <v>89.853520000000003</v>
      </c>
      <c r="N194" s="13" cm="1">
        <f t="array" ref="N194">INDEX(GMWQ!$A$2:$NF$60,MATCH(1,(GMWQ!$NE$2:$NE$60=N$3)*(GMWQ!$NF$2:$NF$60=N$1),0),$B194-1966)</f>
        <v>138.0881</v>
      </c>
      <c r="O194" s="13" cm="1">
        <f t="array" ref="O194">INDEX(GMWQ!$A$2:$NF$60,MATCH(1,(GMWQ!$NE$2:$NE$60=O$3)*(GMWQ!$NF$2:$NF$60=O$1),0),$B194-1966)</f>
        <v>32.057000000000002</v>
      </c>
      <c r="P194" s="13" cm="1">
        <f t="array" ref="P194">INDEX(GMWQ!$A$2:$NF$60,MATCH(1,(GMWQ!$NE$2:$NE$60=P$3)*(GMWQ!$NF$2:$NF$60=P$1),0),$B194-1966)</f>
        <v>2.1946659999999998</v>
      </c>
      <c r="Q194" s="13" cm="1">
        <f t="array" ref="Q194">INDEX(GMWQ!$A$2:$NF$60,MATCH(1,(GMWQ!$NE$2:$NE$60=Q$3)*(GMWQ!$NF$2:$NF$60=Q$1),0),$B194-1966)</f>
        <v>134842.5</v>
      </c>
      <c r="R194" s="13" cm="1">
        <f t="array" ref="R194">INDEX(GMWQ!$A$2:$NF$60,MATCH(1,(GMWQ!$NE$2:$NE$60=R$3)*(GMWQ!$NF$2:$NF$60=R$1),0),$B194-1966)</f>
        <v>457933</v>
      </c>
      <c r="S194" s="13" cm="1">
        <f t="array" ref="S194">INDEX(GMWQ!$A$2:$NF$60,MATCH(1,(GMWQ!$NE$2:$NE$60=S$3)*(GMWQ!$NF$2:$NF$60=S$1),0),$B194-1966)</f>
        <v>5430160</v>
      </c>
      <c r="T194" s="13" cm="1">
        <f t="array" ref="T194">INDEX(GMWQ!$A$2:$NF$60,MATCH(1,(GMWQ!$NE$2:$NE$60=T$3)*(GMWQ!$NF$2:$NF$60=T$1),0),$B194-1966)</f>
        <v>42421</v>
      </c>
      <c r="U194" s="13" cm="1">
        <f t="array" ref="U194">INDEX(GMWQ!$A$2:$NF$60,MATCH(1,(GMWQ!$NE$2:$NE$60=U$3)*(GMWQ!$NF$2:$NF$60=U$1),0),$B194-1966)</f>
        <v>2.281863</v>
      </c>
      <c r="V194" s="13" cm="1">
        <f t="array" ref="V194">INDEX(GMWQ!$A$2:$NF$60,MATCH(1,(GMWQ!$NE$2:$NE$60=V$3)*(GMWQ!$NF$2:$NF$60=V$1),0),$B194-1966)</f>
        <v>80.59</v>
      </c>
      <c r="W194" s="13" cm="1">
        <f t="array" ref="W194">INDEX(GMWQ!$A$2:$NF$60,MATCH(1,(GMWQ!$NE$2:$NE$60=W$3)*(GMWQ!$NF$2:$NF$60=W$1),0),$B194-1966)</f>
        <v>1.99</v>
      </c>
      <c r="X194" s="21"/>
    </row>
    <row r="195" spans="1:26" x14ac:dyDescent="0.35">
      <c r="A195" s="7">
        <v>2020</v>
      </c>
      <c r="B195" s="7">
        <f t="shared" si="4"/>
        <v>2161</v>
      </c>
      <c r="C195" s="14" cm="1">
        <f t="array" ref="C195">INDEX(GMWQ!$A$2:$NF$60,MATCH(1,(GMWQ!$NE$2:$NE$60=C$3)*(GMWQ!$NF$2:$NF$60=C$1),0),$B195-1966)</f>
        <v>10960</v>
      </c>
      <c r="D195" s="7" cm="1">
        <f t="array" ref="D195">INDEX(GMWQ!$A$2:$NF$60,MATCH(1,(GMWQ!$NE$2:$NE$60=D$3)*(GMWQ!$NF$2:$NF$60=D$1),0),$B195-1966)</f>
        <v>5789</v>
      </c>
      <c r="E195" s="7" cm="1">
        <f t="array" ref="E195">INDEX(GMWQ!$A$2:$NF$60,MATCH(1,(GMWQ!$NE$2:$NE$60=E$3)*(GMWQ!$NF$2:$NF$60=E$1),0),$B195-1966)</f>
        <v>361420</v>
      </c>
      <c r="F195" s="13" cm="1">
        <f t="array" ref="F195">INDEX(GMWQ!$A$2:$NF$60,MATCH(1,(GMWQ!$NE$2:$NE$60=F$3)*(GMWQ!$NF$2:$NF$60=F$1),0),$B195-1966)</f>
        <v>4.0999999999999996</v>
      </c>
      <c r="G195" s="14" cm="1">
        <f t="array" ref="G195">INDEX(GMWQ!$A$2:$NF$60,MATCH(1,(GMWQ!$NE$2:$NE$60=G$3)*(GMWQ!$NF$2:$NF$60=G$1),0),$B195-1966)</f>
        <v>1915251</v>
      </c>
      <c r="H195" s="14" cm="1">
        <f t="array" ref="H195">INDEX(GMWQ!$A$2:$NF$60,MATCH(1,(GMWQ!$NE$2:$NE$60=H$3)*(GMWQ!$NF$2:$NF$60=H$1),0),$B195-1966)</f>
        <v>14469</v>
      </c>
      <c r="I195" s="14" cm="1">
        <f t="array" ref="I195">INDEX(GMWQ!$A$2:$NF$60,MATCH(1,(GMWQ!$NE$2:$NE$60=I$3)*(GMWQ!$NF$2:$NF$60=I$1),0),$B195-1966)</f>
        <v>1466672</v>
      </c>
      <c r="J195" s="13" cm="1">
        <f t="array" ref="J195">INDEX(GMWQ!$A$2:$NF$60,MATCH(1,(GMWQ!$NE$2:$NE$60=J$3)*(GMWQ!$NF$2:$NF$60=J$1),0),$B195-1966)</f>
        <v>2.3566669999999998</v>
      </c>
      <c r="K195" s="13" cm="1">
        <f t="array" ref="K195">INDEX(GMWQ!$A$2:$NF$60,MATCH(1,(GMWQ!$NE$2:$NE$60=K$3)*(GMWQ!$NF$2:$NF$60=K$1),0),$B195-1966)</f>
        <v>2.5469379999999999E-3</v>
      </c>
      <c r="L195" s="13" cm="1">
        <f t="array" ref="L195">INDEX(GMWQ!$A$2:$NF$60,MATCH(1,(GMWQ!$NE$2:$NE$60=L$3)*(GMWQ!$NF$2:$NF$60=L$1),0),$B195-1966)</f>
        <v>2073597</v>
      </c>
      <c r="M195" s="13" cm="1">
        <f t="array" ref="M195">INDEX(GMWQ!$A$2:$NF$60,MATCH(1,(GMWQ!$NE$2:$NE$60=M$3)*(GMWQ!$NF$2:$NF$60=M$1),0),$B195-1966)</f>
        <v>93.255549999999999</v>
      </c>
      <c r="N195" s="13" cm="1">
        <f t="array" ref="N195">INDEX(GMWQ!$A$2:$NF$60,MATCH(1,(GMWQ!$NE$2:$NE$60=N$3)*(GMWQ!$NF$2:$NF$60=N$1),0),$B195-1966)</f>
        <v>143.434</v>
      </c>
      <c r="O195" s="13" cm="1">
        <f t="array" ref="O195">INDEX(GMWQ!$A$2:$NF$60,MATCH(1,(GMWQ!$NE$2:$NE$60=O$3)*(GMWQ!$NF$2:$NF$60=O$1),0),$B195-1966)</f>
        <v>30.704000000000001</v>
      </c>
      <c r="P195" s="13" cm="1">
        <f t="array" ref="P195">INDEX(GMWQ!$A$2:$NF$60,MATCH(1,(GMWQ!$NE$2:$NE$60=P$3)*(GMWQ!$NF$2:$NF$60=P$1),0),$B195-1966)</f>
        <v>2.2208199999999998</v>
      </c>
      <c r="Q195" s="13" cm="1">
        <f t="array" ref="Q195">INDEX(GMWQ!$A$2:$NF$60,MATCH(1,(GMWQ!$NE$2:$NE$60=Q$3)*(GMWQ!$NF$2:$NF$60=Q$1),0),$B195-1966)</f>
        <v>125578</v>
      </c>
      <c r="R195" s="13" cm="1">
        <f t="array" ref="R195">INDEX(GMWQ!$A$2:$NF$60,MATCH(1,(GMWQ!$NE$2:$NE$60=R$3)*(GMWQ!$NF$2:$NF$60=R$1),0),$B195-1966)</f>
        <v>448579</v>
      </c>
      <c r="S195" s="13" cm="1">
        <f t="array" ref="S195">INDEX(GMWQ!$A$2:$NF$60,MATCH(1,(GMWQ!$NE$2:$NE$60=S$3)*(GMWQ!$NF$2:$NF$60=S$1),0),$B195-1966)</f>
        <v>5519583</v>
      </c>
      <c r="T195" s="13" cm="1">
        <f t="array" ref="T195">INDEX(GMWQ!$A$2:$NF$60,MATCH(1,(GMWQ!$NE$2:$NE$60=T$3)*(GMWQ!$NF$2:$NF$60=T$1),0),$B195-1966)</f>
        <v>42517.95</v>
      </c>
      <c r="U195" s="13" cm="1">
        <f t="array" ref="U195">INDEX(GMWQ!$A$2:$NF$60,MATCH(1,(GMWQ!$NE$2:$NE$60=U$3)*(GMWQ!$NF$2:$NF$60=U$1),0),$B195-1966)</f>
        <v>2.1464590000000001</v>
      </c>
      <c r="V195" s="13" cm="1">
        <f t="array" ref="V195">INDEX(GMWQ!$A$2:$NF$60,MATCH(1,(GMWQ!$NE$2:$NE$60=V$3)*(GMWQ!$NF$2:$NF$60=V$1),0),$B195-1966)</f>
        <v>82.29</v>
      </c>
      <c r="W195" s="13" cm="1">
        <f t="array" ref="W195">INDEX(GMWQ!$A$2:$NF$60,MATCH(1,(GMWQ!$NE$2:$NE$60=W$3)*(GMWQ!$NF$2:$NF$60=W$1),0),$B195-1966)</f>
        <v>1.71</v>
      </c>
      <c r="X195" s="21"/>
    </row>
    <row r="196" spans="1:26" x14ac:dyDescent="0.35">
      <c r="B196" s="7">
        <f t="shared" si="4"/>
        <v>2162</v>
      </c>
      <c r="C196" s="14" cm="1">
        <f t="array" ref="C196">INDEX(GMWQ!$A$2:$NF$60,MATCH(1,(GMWQ!$NE$2:$NE$60=C$3)*(GMWQ!$NF$2:$NF$60=C$1),0),$B196-1966)</f>
        <v>10930</v>
      </c>
      <c r="D196" s="7" cm="1">
        <f t="array" ref="D196">INDEX(GMWQ!$A$2:$NF$60,MATCH(1,(GMWQ!$NE$2:$NE$60=D$3)*(GMWQ!$NF$2:$NF$60=D$1),0),$B196-1966)</f>
        <v>4314</v>
      </c>
      <c r="E196" s="7" cm="1">
        <f t="array" ref="E196">INDEX(GMWQ!$A$2:$NF$60,MATCH(1,(GMWQ!$NE$2:$NE$60=E$3)*(GMWQ!$NF$2:$NF$60=E$1),0),$B196-1966)</f>
        <v>356361</v>
      </c>
      <c r="F196" s="13" cm="1">
        <f t="array" ref="F196">INDEX(GMWQ!$A$2:$NF$60,MATCH(1,(GMWQ!$NE$2:$NE$60=F$3)*(GMWQ!$NF$2:$NF$60=F$1),0),$B196-1966)</f>
        <v>4.0999999999999996</v>
      </c>
      <c r="G196" s="14" cm="1">
        <f t="array" ref="G196">INDEX(GMWQ!$A$2:$NF$60,MATCH(1,(GMWQ!$NE$2:$NE$60=G$3)*(GMWQ!$NF$2:$NF$60=G$1),0),$B196-1966)</f>
        <v>1913499</v>
      </c>
      <c r="H196" s="14" cm="1">
        <f t="array" ref="H196">INDEX(GMWQ!$A$2:$NF$60,MATCH(1,(GMWQ!$NE$2:$NE$60=H$3)*(GMWQ!$NF$2:$NF$60=H$1),0),$B196-1966)</f>
        <v>13345</v>
      </c>
      <c r="I196" s="14" cm="1">
        <f t="array" ref="I196">INDEX(GMWQ!$A$2:$NF$60,MATCH(1,(GMWQ!$NE$2:$NE$60=I$3)*(GMWQ!$NF$2:$NF$60=I$1),0),$B196-1966)</f>
        <v>1469098</v>
      </c>
      <c r="J196" s="13" cm="1">
        <f t="array" ref="J196">INDEX(GMWQ!$A$2:$NF$60,MATCH(1,(GMWQ!$NE$2:$NE$60=J$3)*(GMWQ!$NF$2:$NF$60=J$1),0),$B196-1966)</f>
        <v>2.1833330000000002</v>
      </c>
      <c r="K196" s="13" cm="1">
        <f t="array" ref="K196">INDEX(GMWQ!$A$2:$NF$60,MATCH(1,(GMWQ!$NE$2:$NE$60=K$3)*(GMWQ!$NF$2:$NF$60=K$1),0),$B196-1966)</f>
        <v>2.0454470000000002E-3</v>
      </c>
      <c r="L196" s="13" cm="1">
        <f t="array" ref="L196">INDEX(GMWQ!$A$2:$NF$60,MATCH(1,(GMWQ!$NE$2:$NE$60=L$3)*(GMWQ!$NF$2:$NF$60=L$1),0),$B196-1966)</f>
        <v>2079107</v>
      </c>
      <c r="M196" s="13" cm="1">
        <f t="array" ref="M196">INDEX(GMWQ!$A$2:$NF$60,MATCH(1,(GMWQ!$NE$2:$NE$60=M$3)*(GMWQ!$NF$2:$NF$60=M$1),0),$B196-1966)</f>
        <v>109.1601</v>
      </c>
      <c r="N196" s="13" cm="1">
        <f t="array" ref="N196">INDEX(GMWQ!$A$2:$NF$60,MATCH(1,(GMWQ!$NE$2:$NE$60=N$3)*(GMWQ!$NF$2:$NF$60=N$1),0),$B196-1966)</f>
        <v>145.85679999999999</v>
      </c>
      <c r="O196" s="13" cm="1">
        <f t="array" ref="O196">INDEX(GMWQ!$A$2:$NF$60,MATCH(1,(GMWQ!$NE$2:$NE$60=O$3)*(GMWQ!$NF$2:$NF$60=O$1),0),$B196-1966)</f>
        <v>34.984000000000002</v>
      </c>
      <c r="P196" s="13" cm="1">
        <f t="array" ref="P196">INDEX(GMWQ!$A$2:$NF$60,MATCH(1,(GMWQ!$NE$2:$NE$60=P$3)*(GMWQ!$NF$2:$NF$60=P$1),0),$B196-1966)</f>
        <v>1.790834</v>
      </c>
      <c r="Q196" s="13" cm="1">
        <f t="array" ref="Q196">INDEX(GMWQ!$A$2:$NF$60,MATCH(1,(GMWQ!$NE$2:$NE$60=Q$3)*(GMWQ!$NF$2:$NF$60=Q$1),0),$B196-1966)</f>
        <v>116111.4</v>
      </c>
      <c r="R196" s="13" cm="1">
        <f t="array" ref="R196">INDEX(GMWQ!$A$2:$NF$60,MATCH(1,(GMWQ!$NE$2:$NE$60=R$3)*(GMWQ!$NF$2:$NF$60=R$1),0),$B196-1966)</f>
        <v>444401</v>
      </c>
      <c r="S196" s="13" cm="1">
        <f t="array" ref="S196">INDEX(GMWQ!$A$2:$NF$60,MATCH(1,(GMWQ!$NE$2:$NE$60=S$3)*(GMWQ!$NF$2:$NF$60=S$1),0),$B196-1966)</f>
        <v>5609006</v>
      </c>
      <c r="T196" s="13" cm="1">
        <f t="array" ref="T196">INDEX(GMWQ!$A$2:$NF$60,MATCH(1,(GMWQ!$NE$2:$NE$60=T$3)*(GMWQ!$NF$2:$NF$60=T$1),0),$B196-1966)</f>
        <v>42614.9</v>
      </c>
      <c r="U196" s="13" cm="1">
        <f t="array" ref="U196">INDEX(GMWQ!$A$2:$NF$60,MATCH(1,(GMWQ!$NE$2:$NE$60=U$3)*(GMWQ!$NF$2:$NF$60=U$1),0),$B196-1966)</f>
        <v>1.8427549999999999</v>
      </c>
      <c r="V196" s="13" cm="1">
        <f t="array" ref="V196">INDEX(GMWQ!$A$2:$NF$60,MATCH(1,(GMWQ!$NE$2:$NE$60=V$3)*(GMWQ!$NF$2:$NF$60=V$1),0),$B196-1966)</f>
        <v>85.51</v>
      </c>
      <c r="W196" s="13" cm="1">
        <f t="array" ref="W196">INDEX(GMWQ!$A$2:$NF$60,MATCH(1,(GMWQ!$NE$2:$NE$60=W$3)*(GMWQ!$NF$2:$NF$60=W$1),0),$B196-1966)</f>
        <v>0.22</v>
      </c>
      <c r="X196" s="21"/>
    </row>
    <row r="197" spans="1:26" x14ac:dyDescent="0.35">
      <c r="B197" s="7">
        <f t="shared" si="4"/>
        <v>2163</v>
      </c>
      <c r="C197" s="14" cm="1">
        <f t="array" ref="C197">INDEX(GMWQ!$A$2:$NF$60,MATCH(1,(GMWQ!$NE$2:$NE$60=C$3)*(GMWQ!$NF$2:$NF$60=C$1),0),$B197-1966)</f>
        <v>10930</v>
      </c>
      <c r="D197" s="7" cm="1">
        <f t="array" ref="D197">INDEX(GMWQ!$A$2:$NF$60,MATCH(1,(GMWQ!$NE$2:$NE$60=D$3)*(GMWQ!$NF$2:$NF$60=D$1),0),$B197-1966)</f>
        <v>4477</v>
      </c>
      <c r="E197" s="7" cm="1">
        <f t="array" ref="E197">INDEX(GMWQ!$A$2:$NF$60,MATCH(1,(GMWQ!$NE$2:$NE$60=E$3)*(GMWQ!$NF$2:$NF$60=E$1),0),$B197-1966)</f>
        <v>367470</v>
      </c>
      <c r="F197" s="13" cm="1">
        <f t="array" ref="F197">INDEX(GMWQ!$A$2:$NF$60,MATCH(1,(GMWQ!$NE$2:$NE$60=F$3)*(GMWQ!$NF$2:$NF$60=F$1),0),$B197-1966)</f>
        <v>5</v>
      </c>
      <c r="G197" s="14" cm="1">
        <f t="array" ref="G197">INDEX(GMWQ!$A$2:$NF$60,MATCH(1,(GMWQ!$NE$2:$NE$60=G$3)*(GMWQ!$NF$2:$NF$60=G$1),0),$B197-1966)</f>
        <v>1932687</v>
      </c>
      <c r="H197" s="14" cm="1">
        <f t="array" ref="H197">INDEX(GMWQ!$A$2:$NF$60,MATCH(1,(GMWQ!$NE$2:$NE$60=H$3)*(GMWQ!$NF$2:$NF$60=H$1),0),$B197-1966)</f>
        <v>13269</v>
      </c>
      <c r="I197" s="14" cm="1">
        <f t="array" ref="I197">INDEX(GMWQ!$A$2:$NF$60,MATCH(1,(GMWQ!$NE$2:$NE$60=I$3)*(GMWQ!$NF$2:$NF$60=I$1),0),$B197-1966)</f>
        <v>1480003</v>
      </c>
      <c r="J197" s="13" cm="1">
        <f t="array" ref="J197">INDEX(GMWQ!$A$2:$NF$60,MATCH(1,(GMWQ!$NE$2:$NE$60=J$3)*(GMWQ!$NF$2:$NF$60=J$1),0),$B197-1966)</f>
        <v>2.1433330000000002</v>
      </c>
      <c r="K197" s="13" cm="1">
        <f t="array" ref="K197">INDEX(GMWQ!$A$2:$NF$60,MATCH(1,(GMWQ!$NE$2:$NE$60=K$3)*(GMWQ!$NF$2:$NF$60=K$1),0),$B197-1966)</f>
        <v>1.1571730000000001E-3</v>
      </c>
      <c r="L197" s="13" cm="1">
        <f t="array" ref="L197">INDEX(GMWQ!$A$2:$NF$60,MATCH(1,(GMWQ!$NE$2:$NE$60=L$3)*(GMWQ!$NF$2:$NF$60=L$1),0),$B197-1966)</f>
        <v>2085176</v>
      </c>
      <c r="M197" s="13" cm="1">
        <f t="array" ref="M197">INDEX(GMWQ!$A$2:$NF$60,MATCH(1,(GMWQ!$NE$2:$NE$60=M$3)*(GMWQ!$NF$2:$NF$60=M$1),0),$B197-1966)</f>
        <v>97.65607</v>
      </c>
      <c r="N197" s="13" cm="1">
        <f t="array" ref="N197">INDEX(GMWQ!$A$2:$NF$60,MATCH(1,(GMWQ!$NE$2:$NE$60=N$3)*(GMWQ!$NF$2:$NF$60=N$1),0),$B197-1966)</f>
        <v>141.8603</v>
      </c>
      <c r="O197" s="13" cm="1">
        <f t="array" ref="O197">INDEX(GMWQ!$A$2:$NF$60,MATCH(1,(GMWQ!$NE$2:$NE$60=O$3)*(GMWQ!$NF$2:$NF$60=O$1),0),$B197-1966)</f>
        <v>23.366</v>
      </c>
      <c r="P197" s="13" cm="1">
        <f t="array" ref="P197">INDEX(GMWQ!$A$2:$NF$60,MATCH(1,(GMWQ!$NE$2:$NE$60=P$3)*(GMWQ!$NF$2:$NF$60=P$1),0),$B197-1966)</f>
        <v>1.825383</v>
      </c>
      <c r="Q197" s="13" cm="1">
        <f t="array" ref="Q197">INDEX(GMWQ!$A$2:$NF$60,MATCH(1,(GMWQ!$NE$2:$NE$60=Q$3)*(GMWQ!$NF$2:$NF$60=Q$1),0),$B197-1966)</f>
        <v>116632.7</v>
      </c>
      <c r="R197" s="13" cm="1">
        <f t="array" ref="R197">INDEX(GMWQ!$A$2:$NF$60,MATCH(1,(GMWQ!$NE$2:$NE$60=R$3)*(GMWQ!$NF$2:$NF$60=R$1),0),$B197-1966)</f>
        <v>452684</v>
      </c>
      <c r="S197" s="13" cm="1">
        <f t="array" ref="S197">INDEX(GMWQ!$A$2:$NF$60,MATCH(1,(GMWQ!$NE$2:$NE$60=S$3)*(GMWQ!$NF$2:$NF$60=S$1),0),$B197-1966)</f>
        <v>5698429</v>
      </c>
      <c r="T197" s="13" cm="1">
        <f t="array" ref="T197">INDEX(GMWQ!$A$2:$NF$60,MATCH(1,(GMWQ!$NE$2:$NE$60=T$3)*(GMWQ!$NF$2:$NF$60=T$1),0),$B197-1966)</f>
        <v>42672.65</v>
      </c>
      <c r="U197" s="13" cm="1">
        <f t="array" ref="U197">INDEX(GMWQ!$A$2:$NF$60,MATCH(1,(GMWQ!$NE$2:$NE$60=U$3)*(GMWQ!$NF$2:$NF$60=U$1),0),$B197-1966)</f>
        <v>1.5525979999999999</v>
      </c>
      <c r="V197" s="13" cm="1">
        <f t="array" ref="V197">INDEX(GMWQ!$A$2:$NF$60,MATCH(1,(GMWQ!$NE$2:$NE$60=V$3)*(GMWQ!$NF$2:$NF$60=V$1),0),$B197-1966)</f>
        <v>86.12</v>
      </c>
      <c r="W197" s="13" cm="1">
        <f t="array" ref="W197">INDEX(GMWQ!$A$2:$NF$60,MATCH(1,(GMWQ!$NE$2:$NE$60=W$3)*(GMWQ!$NF$2:$NF$60=W$1),0),$B197-1966)</f>
        <v>0.37</v>
      </c>
      <c r="X197" s="21"/>
      <c r="Z197" s="62">
        <f>LN(W197)</f>
        <v>-0.9942522733438669</v>
      </c>
    </row>
    <row r="198" spans="1:26" x14ac:dyDescent="0.35">
      <c r="B198" s="7">
        <f t="shared" si="4"/>
        <v>2164</v>
      </c>
      <c r="C198" s="14" cm="1">
        <f t="array" ref="C198">INDEX(GMWQ!$A$2:$NF$60,MATCH(1,(GMWQ!$NE$2:$NE$60=C$3)*(GMWQ!$NF$2:$NF$60=C$1),0),$B198-1966)</f>
        <v>10960</v>
      </c>
      <c r="D198" s="7" cm="1">
        <f t="array" ref="D198">INDEX(GMWQ!$A$2:$NF$60,MATCH(1,(GMWQ!$NE$2:$NE$60=D$3)*(GMWQ!$NF$2:$NF$60=D$1),0),$B198-1966)</f>
        <v>4795</v>
      </c>
      <c r="E198" s="7" cm="1">
        <f t="array" ref="E198">INDEX(GMWQ!$A$2:$NF$60,MATCH(1,(GMWQ!$NE$2:$NE$60=E$3)*(GMWQ!$NF$2:$NF$60=E$1),0),$B198-1966)</f>
        <v>369157</v>
      </c>
      <c r="F198" s="13" cm="1">
        <f t="array" ref="F198">INDEX(GMWQ!$A$2:$NF$60,MATCH(1,(GMWQ!$NE$2:$NE$60=F$3)*(GMWQ!$NF$2:$NF$60=F$1),0),$B198-1966)</f>
        <v>5.3</v>
      </c>
      <c r="G198" s="14" cm="1">
        <f t="array" ref="G198">INDEX(GMWQ!$A$2:$NF$60,MATCH(1,(GMWQ!$NE$2:$NE$60=G$3)*(GMWQ!$NF$2:$NF$60=G$1),0),$B198-1966)</f>
        <v>1950608</v>
      </c>
      <c r="H198" s="14" cm="1">
        <f t="array" ref="H198">INDEX(GMWQ!$A$2:$NF$60,MATCH(1,(GMWQ!$NE$2:$NE$60=H$3)*(GMWQ!$NF$2:$NF$60=H$1),0),$B198-1966)</f>
        <v>13344</v>
      </c>
      <c r="I198" s="14" cm="1">
        <f t="array" ref="I198">INDEX(GMWQ!$A$2:$NF$60,MATCH(1,(GMWQ!$NE$2:$NE$60=I$3)*(GMWQ!$NF$2:$NF$60=I$1),0),$B198-1966)</f>
        <v>1499098</v>
      </c>
      <c r="J198" s="13" cm="1">
        <f t="array" ref="J198">INDEX(GMWQ!$A$2:$NF$60,MATCH(1,(GMWQ!$NE$2:$NE$60=J$3)*(GMWQ!$NF$2:$NF$60=J$1),0),$B198-1966)</f>
        <v>2.12</v>
      </c>
      <c r="K198" s="13" cm="1">
        <f t="array" ref="K198">INDEX(GMWQ!$A$2:$NF$60,MATCH(1,(GMWQ!$NE$2:$NE$60=K$3)*(GMWQ!$NF$2:$NF$60=K$1),0),$B198-1966)</f>
        <v>1.8243210000000001E-3</v>
      </c>
      <c r="L198" s="13" cm="1">
        <f t="array" ref="L198">INDEX(GMWQ!$A$2:$NF$60,MATCH(1,(GMWQ!$NE$2:$NE$60=L$3)*(GMWQ!$NF$2:$NF$60=L$1),0),$B198-1966)</f>
        <v>2091865</v>
      </c>
      <c r="M198" s="13" cm="1">
        <f t="array" ref="M198">INDEX(GMWQ!$A$2:$NF$60,MATCH(1,(GMWQ!$NE$2:$NE$60=M$3)*(GMWQ!$NF$2:$NF$60=M$1),0),$B198-1966)</f>
        <v>97.2727</v>
      </c>
      <c r="N198" s="13" cm="1">
        <f t="array" ref="N198">INDEX(GMWQ!$A$2:$NF$60,MATCH(1,(GMWQ!$NE$2:$NE$60=N$3)*(GMWQ!$NF$2:$NF$60=N$1),0),$B198-1966)</f>
        <v>141.66499999999999</v>
      </c>
      <c r="O198" s="13" cm="1">
        <f t="array" ref="O198">INDEX(GMWQ!$A$2:$NF$60,MATCH(1,(GMWQ!$NE$2:$NE$60=O$3)*(GMWQ!$NF$2:$NF$60=O$1),0),$B198-1966)</f>
        <v>33.344999999999999</v>
      </c>
      <c r="P198" s="13" cm="1">
        <f t="array" ref="P198">INDEX(GMWQ!$A$2:$NF$60,MATCH(1,(GMWQ!$NE$2:$NE$60=P$3)*(GMWQ!$NF$2:$NF$60=P$1),0),$B198-1966)</f>
        <v>1.4965710000000001</v>
      </c>
      <c r="Q198" s="13" cm="1">
        <f t="array" ref="Q198">INDEX(GMWQ!$A$2:$NF$60,MATCH(1,(GMWQ!$NE$2:$NE$60=Q$3)*(GMWQ!$NF$2:$NF$60=Q$1),0),$B198-1966)</f>
        <v>114159.4</v>
      </c>
      <c r="R198" s="13" cm="1">
        <f t="array" ref="R198">INDEX(GMWQ!$A$2:$NF$60,MATCH(1,(GMWQ!$NE$2:$NE$60=R$3)*(GMWQ!$NF$2:$NF$60=R$1),0),$B198-1966)</f>
        <v>451510</v>
      </c>
      <c r="S198" s="13" cm="1">
        <f t="array" ref="S198">INDEX(GMWQ!$A$2:$NF$60,MATCH(1,(GMWQ!$NE$2:$NE$60=S$3)*(GMWQ!$NF$2:$NF$60=S$1),0),$B198-1966)</f>
        <v>5787852</v>
      </c>
      <c r="T198" s="13" cm="1">
        <f t="array" ref="T198">INDEX(GMWQ!$A$2:$NF$60,MATCH(1,(GMWQ!$NE$2:$NE$60=T$3)*(GMWQ!$NF$2:$NF$60=T$1),0),$B198-1966)</f>
        <v>42730.41</v>
      </c>
      <c r="U198" s="13" cm="1">
        <f t="array" ref="U198">INDEX(GMWQ!$A$2:$NF$60,MATCH(1,(GMWQ!$NE$2:$NE$60=U$3)*(GMWQ!$NF$2:$NF$60=U$1),0),$B198-1966)</f>
        <v>1.5412399999999999</v>
      </c>
      <c r="V198" s="13" cm="1">
        <f t="array" ref="V198">INDEX(GMWQ!$A$2:$NF$60,MATCH(1,(GMWQ!$NE$2:$NE$60=V$3)*(GMWQ!$NF$2:$NF$60=V$1),0),$B198-1966)</f>
        <v>89.31</v>
      </c>
      <c r="W198" s="13" cm="1">
        <f t="array" ref="W198">INDEX(GMWQ!$A$2:$NF$60,MATCH(1,(GMWQ!$NE$2:$NE$60=W$3)*(GMWQ!$NF$2:$NF$60=W$1),0),$B198-1966)</f>
        <v>0.33</v>
      </c>
      <c r="X198" s="21"/>
      <c r="Z198" s="62">
        <f t="shared" ref="Z198:Z226" si="5">LN(W198)</f>
        <v>-1.1086626245216111</v>
      </c>
    </row>
    <row r="199" spans="1:26" x14ac:dyDescent="0.35">
      <c r="A199" s="7">
        <v>2021</v>
      </c>
      <c r="B199" s="7">
        <f t="shared" si="4"/>
        <v>2165</v>
      </c>
      <c r="C199" s="14" cm="1">
        <f t="array" ref="C199">INDEX(GMWQ!$A$2:$NF$60,MATCH(1,(GMWQ!$NE$2:$NE$60=C$3)*(GMWQ!$NF$2:$NF$60=C$1),0),$B199-1966)</f>
        <v>10980</v>
      </c>
      <c r="D199" s="7" cm="1">
        <f t="array" ref="D199">INDEX(GMWQ!$A$2:$NF$60,MATCH(1,(GMWQ!$NE$2:$NE$60=D$3)*(GMWQ!$NF$2:$NF$60=D$1),0),$B199-1966)</f>
        <v>5434</v>
      </c>
      <c r="E199" s="7" cm="1">
        <f t="array" ref="E199">INDEX(GMWQ!$A$2:$NF$60,MATCH(1,(GMWQ!$NE$2:$NE$60=E$3)*(GMWQ!$NF$2:$NF$60=E$1),0),$B199-1966)</f>
        <v>374602</v>
      </c>
      <c r="F199" s="13" cm="1">
        <f t="array" ref="F199">INDEX(GMWQ!$A$2:$NF$60,MATCH(1,(GMWQ!$NE$2:$NE$60=F$3)*(GMWQ!$NF$2:$NF$60=F$1),0),$B199-1966)</f>
        <v>4.9000000000000004</v>
      </c>
      <c r="G199" s="14" cm="1">
        <f t="array" ref="G199">INDEX(GMWQ!$A$2:$NF$60,MATCH(1,(GMWQ!$NE$2:$NE$60=G$3)*(GMWQ!$NF$2:$NF$60=G$1),0),$B199-1966)</f>
        <v>1961737</v>
      </c>
      <c r="H199" s="14" cm="1">
        <f t="array" ref="H199">INDEX(GMWQ!$A$2:$NF$60,MATCH(1,(GMWQ!$NE$2:$NE$60=H$3)*(GMWQ!$NF$2:$NF$60=H$1),0),$B199-1966)</f>
        <v>13138</v>
      </c>
      <c r="I199" s="14" cm="1">
        <f t="array" ref="I199">INDEX(GMWQ!$A$2:$NF$60,MATCH(1,(GMWQ!$NE$2:$NE$60=I$3)*(GMWQ!$NF$2:$NF$60=I$1),0),$B199-1966)</f>
        <v>1520447</v>
      </c>
      <c r="J199" s="13" cm="1">
        <f t="array" ref="J199">INDEX(GMWQ!$A$2:$NF$60,MATCH(1,(GMWQ!$NE$2:$NE$60=J$3)*(GMWQ!$NF$2:$NF$60=J$1),0),$B199-1966)</f>
        <v>2.09</v>
      </c>
      <c r="K199" s="13" cm="1">
        <f t="array" ref="K199">INDEX(GMWQ!$A$2:$NF$60,MATCH(1,(GMWQ!$NE$2:$NE$60=K$3)*(GMWQ!$NF$2:$NF$60=K$1),0),$B199-1966)</f>
        <v>1.3341360000000001E-3</v>
      </c>
      <c r="L199" s="13" cm="1">
        <f t="array" ref="L199">INDEX(GMWQ!$A$2:$NF$60,MATCH(1,(GMWQ!$NE$2:$NE$60=L$3)*(GMWQ!$NF$2:$NF$60=L$1),0),$B199-1966)</f>
        <v>2099560</v>
      </c>
      <c r="M199" s="13" cm="1">
        <f t="array" ref="M199">INDEX(GMWQ!$A$2:$NF$60,MATCH(1,(GMWQ!$NE$2:$NE$60=M$3)*(GMWQ!$NF$2:$NF$60=M$1),0),$B199-1966)</f>
        <v>97.56465</v>
      </c>
      <c r="N199" s="13" cm="1">
        <f t="array" ref="N199">INDEX(GMWQ!$A$2:$NF$60,MATCH(1,(GMWQ!$NE$2:$NE$60=N$3)*(GMWQ!$NF$2:$NF$60=N$1),0),$B199-1966)</f>
        <v>140.11940000000001</v>
      </c>
      <c r="O199" s="13" cm="1">
        <f t="array" ref="O199">INDEX(GMWQ!$A$2:$NF$60,MATCH(1,(GMWQ!$NE$2:$NE$60=O$3)*(GMWQ!$NF$2:$NF$60=O$1),0),$B199-1966)</f>
        <v>28.225000000000001</v>
      </c>
      <c r="P199" s="13" cm="1">
        <f t="array" ref="P199">INDEX(GMWQ!$A$2:$NF$60,MATCH(1,(GMWQ!$NE$2:$NE$60=P$3)*(GMWQ!$NF$2:$NF$60=P$1),0),$B199-1966)</f>
        <v>0.643316</v>
      </c>
      <c r="Q199" s="13" cm="1">
        <f t="array" ref="Q199">INDEX(GMWQ!$A$2:$NF$60,MATCH(1,(GMWQ!$NE$2:$NE$60=Q$3)*(GMWQ!$NF$2:$NF$60=Q$1),0),$B199-1966)</f>
        <v>111539.8</v>
      </c>
      <c r="R199" s="13" cm="1">
        <f t="array" ref="R199">INDEX(GMWQ!$A$2:$NF$60,MATCH(1,(GMWQ!$NE$2:$NE$60=R$3)*(GMWQ!$NF$2:$NF$60=R$1),0),$B199-1966)</f>
        <v>441290</v>
      </c>
      <c r="S199" s="13" cm="1">
        <f t="array" ref="S199">INDEX(GMWQ!$A$2:$NF$60,MATCH(1,(GMWQ!$NE$2:$NE$60=S$3)*(GMWQ!$NF$2:$NF$60=S$1),0),$B199-1966)</f>
        <v>5904761</v>
      </c>
      <c r="T199" s="13" cm="1">
        <f t="array" ref="T199">INDEX(GMWQ!$A$2:$NF$60,MATCH(1,(GMWQ!$NE$2:$NE$60=T$3)*(GMWQ!$NF$2:$NF$60=T$1),0),$B199-1966)</f>
        <v>42788.160000000003</v>
      </c>
      <c r="U199" s="13" cm="1">
        <f t="array" ref="U199">INDEX(GMWQ!$A$2:$NF$60,MATCH(1,(GMWQ!$NE$2:$NE$60=U$3)*(GMWQ!$NF$2:$NF$60=U$1),0),$B199-1966)</f>
        <v>1.5620229999999999</v>
      </c>
      <c r="V199" s="13" cm="1">
        <f t="array" ref="V199">INDEX(GMWQ!$A$2:$NF$60,MATCH(1,(GMWQ!$NE$2:$NE$60=V$3)*(GMWQ!$NF$2:$NF$60=V$1),0),$B199-1966)</f>
        <v>90.19</v>
      </c>
      <c r="W199" s="13" cm="1">
        <f t="array" ref="W199">INDEX(GMWQ!$A$2:$NF$60,MATCH(1,(GMWQ!$NE$2:$NE$60=W$3)*(GMWQ!$NF$2:$NF$60=W$1),0),$B199-1966)</f>
        <v>0.38</v>
      </c>
      <c r="X199" s="21"/>
      <c r="Z199" s="62">
        <f t="shared" si="5"/>
        <v>-0.96758402626170559</v>
      </c>
    </row>
    <row r="200" spans="1:26" x14ac:dyDescent="0.35">
      <c r="B200" s="7">
        <f t="shared" si="4"/>
        <v>2166</v>
      </c>
      <c r="C200" s="14" cm="1">
        <f t="array" ref="C200">INDEX(GMWQ!$A$2:$NF$60,MATCH(1,(GMWQ!$NE$2:$NE$60=C$3)*(GMWQ!$NF$2:$NF$60=C$1),0),$B200-1966)</f>
        <v>11010</v>
      </c>
      <c r="D200" s="7" cm="1">
        <f t="array" ref="D200">INDEX(GMWQ!$A$2:$NF$60,MATCH(1,(GMWQ!$NE$2:$NE$60=D$3)*(GMWQ!$NF$2:$NF$60=D$1),0),$B200-1966)</f>
        <v>5323</v>
      </c>
      <c r="E200" s="7" cm="1">
        <f t="array" ref="E200">INDEX(GMWQ!$A$2:$NF$60,MATCH(1,(GMWQ!$NE$2:$NE$60=E$3)*(GMWQ!$NF$2:$NF$60=E$1),0),$B200-1966)</f>
        <v>378013</v>
      </c>
      <c r="F200" s="13" cm="1">
        <f t="array" ref="F200">INDEX(GMWQ!$A$2:$NF$60,MATCH(1,(GMWQ!$NE$2:$NE$60=F$3)*(GMWQ!$NF$2:$NF$60=F$1),0),$B200-1966)</f>
        <v>4.7</v>
      </c>
      <c r="G200" s="14" cm="1">
        <f t="array" ref="G200">INDEX(GMWQ!$A$2:$NF$60,MATCH(1,(GMWQ!$NE$2:$NE$60=G$3)*(GMWQ!$NF$2:$NF$60=G$1),0),$B200-1966)</f>
        <v>1989263</v>
      </c>
      <c r="H200" s="14" cm="1">
        <f t="array" ref="H200">INDEX(GMWQ!$A$2:$NF$60,MATCH(1,(GMWQ!$NE$2:$NE$60=H$3)*(GMWQ!$NF$2:$NF$60=H$1),0),$B200-1966)</f>
        <v>13029</v>
      </c>
      <c r="I200" s="14" cm="1">
        <f t="array" ref="I200">INDEX(GMWQ!$A$2:$NF$60,MATCH(1,(GMWQ!$NE$2:$NE$60=I$3)*(GMWQ!$NF$2:$NF$60=I$1),0),$B200-1966)</f>
        <v>1545627</v>
      </c>
      <c r="J200" s="13" cm="1">
        <f t="array" ref="J200">INDEX(GMWQ!$A$2:$NF$60,MATCH(1,(GMWQ!$NE$2:$NE$60=J$3)*(GMWQ!$NF$2:$NF$60=J$1),0),$B200-1966)</f>
        <v>2.0733329999999999</v>
      </c>
      <c r="K200" s="13" cm="1">
        <f t="array" ref="K200">INDEX(GMWQ!$A$2:$NF$60,MATCH(1,(GMWQ!$NE$2:$NE$60=K$3)*(GMWQ!$NF$2:$NF$60=K$1),0),$B200-1966)</f>
        <v>1.118092E-3</v>
      </c>
      <c r="L200" s="13" cm="1">
        <f t="array" ref="L200">INDEX(GMWQ!$A$2:$NF$60,MATCH(1,(GMWQ!$NE$2:$NE$60=L$3)*(GMWQ!$NF$2:$NF$60=L$1),0),$B200-1966)</f>
        <v>2131523</v>
      </c>
      <c r="M200" s="13" cm="1">
        <f t="array" ref="M200">INDEX(GMWQ!$A$2:$NF$60,MATCH(1,(GMWQ!$NE$2:$NE$60=M$3)*(GMWQ!$NF$2:$NF$60=M$1),0),$B200-1966)</f>
        <v>93.731059999999999</v>
      </c>
      <c r="N200" s="13" cm="1">
        <f t="array" ref="N200">INDEX(GMWQ!$A$2:$NF$60,MATCH(1,(GMWQ!$NE$2:$NE$60=N$3)*(GMWQ!$NF$2:$NF$60=N$1),0),$B200-1966)</f>
        <v>140.96889999999999</v>
      </c>
      <c r="O200" s="13" cm="1">
        <f t="array" ref="O200">INDEX(GMWQ!$A$2:$NF$60,MATCH(1,(GMWQ!$NE$2:$NE$60=O$3)*(GMWQ!$NF$2:$NF$60=O$1),0),$B200-1966)</f>
        <v>30.687999999999999</v>
      </c>
      <c r="P200" s="13" cm="1">
        <f t="array" ref="P200">INDEX(GMWQ!$A$2:$NF$60,MATCH(1,(GMWQ!$NE$2:$NE$60=P$3)*(GMWQ!$NF$2:$NF$60=P$1),0),$B200-1966)</f>
        <v>0.21055380000000001</v>
      </c>
      <c r="Q200" s="13" cm="1">
        <f t="array" ref="Q200">INDEX(GMWQ!$A$2:$NF$60,MATCH(1,(GMWQ!$NE$2:$NE$60=Q$3)*(GMWQ!$NF$2:$NF$60=Q$1),0),$B200-1966)</f>
        <v>110622.39999999999</v>
      </c>
      <c r="R200" s="13" cm="1">
        <f t="array" ref="R200">INDEX(GMWQ!$A$2:$NF$60,MATCH(1,(GMWQ!$NE$2:$NE$60=R$3)*(GMWQ!$NF$2:$NF$60=R$1),0),$B200-1966)</f>
        <v>443636</v>
      </c>
      <c r="S200" s="13" cm="1">
        <f t="array" ref="S200">INDEX(GMWQ!$A$2:$NF$60,MATCH(1,(GMWQ!$NE$2:$NE$60=S$3)*(GMWQ!$NF$2:$NF$60=S$1),0),$B200-1966)</f>
        <v>6021670</v>
      </c>
      <c r="T200" s="13" cm="1">
        <f t="array" ref="T200">INDEX(GMWQ!$A$2:$NF$60,MATCH(1,(GMWQ!$NE$2:$NE$60=T$3)*(GMWQ!$NF$2:$NF$60=T$1),0),$B200-1966)</f>
        <v>42845.91</v>
      </c>
      <c r="U200" s="13" cm="1">
        <f t="array" ref="U200">INDEX(GMWQ!$A$2:$NF$60,MATCH(1,(GMWQ!$NE$2:$NE$60=U$3)*(GMWQ!$NF$2:$NF$60=U$1),0),$B200-1966)</f>
        <v>1.589928</v>
      </c>
      <c r="V200" s="13" cm="1">
        <f t="array" ref="V200">INDEX(GMWQ!$A$2:$NF$60,MATCH(1,(GMWQ!$NE$2:$NE$60=V$3)*(GMWQ!$NF$2:$NF$60=V$1),0),$B200-1966)</f>
        <v>88.64</v>
      </c>
      <c r="W200" s="13" cm="1">
        <f t="array" ref="W200">INDEX(GMWQ!$A$2:$NF$60,MATCH(1,(GMWQ!$NE$2:$NE$60=W$3)*(GMWQ!$NF$2:$NF$60=W$1),0),$B200-1966)</f>
        <v>0.45</v>
      </c>
      <c r="X200" s="21"/>
      <c r="Z200" s="62">
        <f t="shared" si="5"/>
        <v>-0.79850769621777162</v>
      </c>
    </row>
    <row r="201" spans="1:26" x14ac:dyDescent="0.35">
      <c r="B201" s="7">
        <f t="shared" si="4"/>
        <v>2167</v>
      </c>
      <c r="C201" s="14" cm="1">
        <f t="array" ref="C201">INDEX(GMWQ!$A$2:$NF$60,MATCH(1,(GMWQ!$NE$2:$NE$60=C$3)*(GMWQ!$NF$2:$NF$60=C$1),0),$B201-1966)</f>
        <v>11010</v>
      </c>
      <c r="D201" s="7" cm="1">
        <f t="array" ref="D201">INDEX(GMWQ!$A$2:$NF$60,MATCH(1,(GMWQ!$NE$2:$NE$60=D$3)*(GMWQ!$NF$2:$NF$60=D$1),0),$B201-1966)</f>
        <v>5045</v>
      </c>
      <c r="E201" s="7" cm="1">
        <f t="array" ref="E201">INDEX(GMWQ!$A$2:$NF$60,MATCH(1,(GMWQ!$NE$2:$NE$60=E$3)*(GMWQ!$NF$2:$NF$60=E$1),0),$B201-1966)</f>
        <v>380321</v>
      </c>
      <c r="F201" s="13" cm="1">
        <f t="array" ref="F201">INDEX(GMWQ!$A$2:$NF$60,MATCH(1,(GMWQ!$NE$2:$NE$60=F$3)*(GMWQ!$NF$2:$NF$60=F$1),0),$B201-1966)</f>
        <v>4.4000000000000004</v>
      </c>
      <c r="G201" s="14" cm="1">
        <f t="array" ref="G201">INDEX(GMWQ!$A$2:$NF$60,MATCH(1,(GMWQ!$NE$2:$NE$60=G$3)*(GMWQ!$NF$2:$NF$60=G$1),0),$B201-1966)</f>
        <v>2002133</v>
      </c>
      <c r="H201" s="14" cm="1">
        <f t="array" ref="H201">INDEX(GMWQ!$A$2:$NF$60,MATCH(1,(GMWQ!$NE$2:$NE$60=H$3)*(GMWQ!$NF$2:$NF$60=H$1),0),$B201-1966)</f>
        <v>13066</v>
      </c>
      <c r="I201" s="14" cm="1">
        <f t="array" ref="I201">INDEX(GMWQ!$A$2:$NF$60,MATCH(1,(GMWQ!$NE$2:$NE$60=I$3)*(GMWQ!$NF$2:$NF$60=I$1),0),$B201-1966)</f>
        <v>1552632</v>
      </c>
      <c r="J201" s="13" cm="1">
        <f t="array" ref="J201">INDEX(GMWQ!$A$2:$NF$60,MATCH(1,(GMWQ!$NE$2:$NE$60=J$3)*(GMWQ!$NF$2:$NF$60=J$1),0),$B201-1966)</f>
        <v>2.0533329999999999</v>
      </c>
      <c r="K201" s="13" cm="1">
        <f t="array" ref="K201">INDEX(GMWQ!$A$2:$NF$60,MATCH(1,(GMWQ!$NE$2:$NE$60=K$3)*(GMWQ!$NF$2:$NF$60=K$1),0),$B201-1966)</f>
        <v>1.1645760000000001E-3</v>
      </c>
      <c r="L201" s="13" cm="1">
        <f t="array" ref="L201">INDEX(GMWQ!$A$2:$NF$60,MATCH(1,(GMWQ!$NE$2:$NE$60=L$3)*(GMWQ!$NF$2:$NF$60=L$1),0),$B201-1966)</f>
        <v>2135764</v>
      </c>
      <c r="M201" s="13" cm="1">
        <f t="array" ref="M201">INDEX(GMWQ!$A$2:$NF$60,MATCH(1,(GMWQ!$NE$2:$NE$60=M$3)*(GMWQ!$NF$2:$NF$60=M$1),0),$B201-1966)</f>
        <v>91.77319</v>
      </c>
      <c r="N201" s="13" cm="1">
        <f t="array" ref="N201">INDEX(GMWQ!$A$2:$NF$60,MATCH(1,(GMWQ!$NE$2:$NE$60=N$3)*(GMWQ!$NF$2:$NF$60=N$1),0),$B201-1966)</f>
        <v>140.3922</v>
      </c>
      <c r="O201" s="13" cm="1">
        <f t="array" ref="O201">INDEX(GMWQ!$A$2:$NF$60,MATCH(1,(GMWQ!$NE$2:$NE$60=O$3)*(GMWQ!$NF$2:$NF$60=O$1),0),$B201-1966)</f>
        <v>30.507999999999999</v>
      </c>
      <c r="P201" s="13" cm="1">
        <f t="array" ref="P201">INDEX(GMWQ!$A$2:$NF$60,MATCH(1,(GMWQ!$NE$2:$NE$60=P$3)*(GMWQ!$NF$2:$NF$60=P$1),0),$B201-1966)</f>
        <v>-0.2926684</v>
      </c>
      <c r="Q201" s="13" cm="1">
        <f t="array" ref="Q201">INDEX(GMWQ!$A$2:$NF$60,MATCH(1,(GMWQ!$NE$2:$NE$60=Q$3)*(GMWQ!$NF$2:$NF$60=Q$1),0),$B201-1966)</f>
        <v>110833.7</v>
      </c>
      <c r="R201" s="13" cm="1">
        <f t="array" ref="R201">INDEX(GMWQ!$A$2:$NF$60,MATCH(1,(GMWQ!$NE$2:$NE$60=R$3)*(GMWQ!$NF$2:$NF$60=R$1),0),$B201-1966)</f>
        <v>449501</v>
      </c>
      <c r="S201" s="13" cm="1">
        <f t="array" ref="S201">INDEX(GMWQ!$A$2:$NF$60,MATCH(1,(GMWQ!$NE$2:$NE$60=S$3)*(GMWQ!$NF$2:$NF$60=S$1),0),$B201-1966)</f>
        <v>6138579</v>
      </c>
      <c r="T201" s="13" cm="1">
        <f t="array" ref="T201">INDEX(GMWQ!$A$2:$NF$60,MATCH(1,(GMWQ!$NE$2:$NE$60=T$3)*(GMWQ!$NF$2:$NF$60=T$1),0),$B201-1966)</f>
        <v>42934.23</v>
      </c>
      <c r="U201" s="13" cm="1">
        <f t="array" ref="U201">INDEX(GMWQ!$A$2:$NF$60,MATCH(1,(GMWQ!$NE$2:$NE$60=U$3)*(GMWQ!$NF$2:$NF$60=U$1),0),$B201-1966)</f>
        <v>1.5708610000000001</v>
      </c>
      <c r="V201" s="13" cm="1">
        <f t="array" ref="V201">INDEX(GMWQ!$A$2:$NF$60,MATCH(1,(GMWQ!$NE$2:$NE$60=V$3)*(GMWQ!$NF$2:$NF$60=V$1),0),$B201-1966)</f>
        <v>86.24</v>
      </c>
      <c r="W201" s="13" cm="1">
        <f t="array" ref="W201">INDEX(GMWQ!$A$2:$NF$60,MATCH(1,(GMWQ!$NE$2:$NE$60=W$3)*(GMWQ!$NF$2:$NF$60=W$1),0),$B201-1966)</f>
        <v>0.73</v>
      </c>
      <c r="X201" s="21"/>
      <c r="Z201" s="62">
        <f t="shared" si="5"/>
        <v>-0.31471074483970024</v>
      </c>
    </row>
    <row r="202" spans="1:26" x14ac:dyDescent="0.35">
      <c r="B202" s="7">
        <f t="shared" si="4"/>
        <v>2168</v>
      </c>
      <c r="C202" s="14" cm="1">
        <f t="array" ref="C202">INDEX(GMWQ!$A$2:$NF$60,MATCH(1,(GMWQ!$NE$2:$NE$60=C$3)*(GMWQ!$NF$2:$NF$60=C$1),0),$B202-1966)</f>
        <v>10990</v>
      </c>
      <c r="D202" s="7" cm="1">
        <f t="array" ref="D202">INDEX(GMWQ!$A$2:$NF$60,MATCH(1,(GMWQ!$NE$2:$NE$60=D$3)*(GMWQ!$NF$2:$NF$60=D$1),0),$B202-1966)</f>
        <v>5673</v>
      </c>
      <c r="E202" s="7" cm="1">
        <f t="array" ref="E202">INDEX(GMWQ!$A$2:$NF$60,MATCH(1,(GMWQ!$NE$2:$NE$60=E$3)*(GMWQ!$NF$2:$NF$60=E$1),0),$B202-1966)</f>
        <v>381732</v>
      </c>
      <c r="F202" s="13" cm="1">
        <f t="array" ref="F202">INDEX(GMWQ!$A$2:$NF$60,MATCH(1,(GMWQ!$NE$2:$NE$60=F$3)*(GMWQ!$NF$2:$NF$60=F$1),0),$B202-1966)</f>
        <v>4.2</v>
      </c>
      <c r="G202" s="14" cm="1">
        <f t="array" ref="G202">INDEX(GMWQ!$A$2:$NF$60,MATCH(1,(GMWQ!$NE$2:$NE$60=G$3)*(GMWQ!$NF$2:$NF$60=G$1),0),$B202-1966)</f>
        <v>2001814</v>
      </c>
      <c r="H202" s="14" cm="1">
        <f t="array" ref="H202">INDEX(GMWQ!$A$2:$NF$60,MATCH(1,(GMWQ!$NE$2:$NE$60=H$3)*(GMWQ!$NF$2:$NF$60=H$1),0),$B202-1966)</f>
        <v>13013</v>
      </c>
      <c r="I202" s="14" cm="1">
        <f t="array" ref="I202">INDEX(GMWQ!$A$2:$NF$60,MATCH(1,(GMWQ!$NE$2:$NE$60=I$3)*(GMWQ!$NF$2:$NF$60=I$1),0),$B202-1966)</f>
        <v>1562224</v>
      </c>
      <c r="J202" s="13" cm="1">
        <f t="array" ref="J202">INDEX(GMWQ!$A$2:$NF$60,MATCH(1,(GMWQ!$NE$2:$NE$60=J$3)*(GMWQ!$NF$2:$NF$60=J$1),0),$B202-1966)</f>
        <v>2.02</v>
      </c>
      <c r="K202" s="13" cm="1">
        <f t="array" ref="K202">INDEX(GMWQ!$A$2:$NF$60,MATCH(1,(GMWQ!$NE$2:$NE$60=K$3)*(GMWQ!$NF$2:$NF$60=K$1),0),$B202-1966)</f>
        <v>1.0949149999999999E-3</v>
      </c>
      <c r="L202" s="13" cm="1">
        <f t="array" ref="L202">INDEX(GMWQ!$A$2:$NF$60,MATCH(1,(GMWQ!$NE$2:$NE$60=L$3)*(GMWQ!$NF$2:$NF$60=L$1),0),$B202-1966)</f>
        <v>2122641</v>
      </c>
      <c r="M202" s="13" cm="1">
        <f t="array" ref="M202">INDEX(GMWQ!$A$2:$NF$60,MATCH(1,(GMWQ!$NE$2:$NE$60=M$3)*(GMWQ!$NF$2:$NF$60=M$1),0),$B202-1966)</f>
        <v>88.875609999999995</v>
      </c>
      <c r="N202" s="13" cm="1">
        <f t="array" ref="N202">INDEX(GMWQ!$A$2:$NF$60,MATCH(1,(GMWQ!$NE$2:$NE$60=N$3)*(GMWQ!$NF$2:$NF$60=N$1),0),$B202-1966)</f>
        <v>139.0138</v>
      </c>
      <c r="O202" s="13" cm="1">
        <f t="array" ref="O202">INDEX(GMWQ!$A$2:$NF$60,MATCH(1,(GMWQ!$NE$2:$NE$60=O$3)*(GMWQ!$NF$2:$NF$60=O$1),0),$B202-1966)</f>
        <v>29.969000000000001</v>
      </c>
      <c r="P202" s="13" cm="1">
        <f t="array" ref="P202">INDEX(GMWQ!$A$2:$NF$60,MATCH(1,(GMWQ!$NE$2:$NE$60=P$3)*(GMWQ!$NF$2:$NF$60=P$1),0),$B202-1966)</f>
        <v>7.1468589999999999E-2</v>
      </c>
      <c r="Q202" s="13" cm="1">
        <f t="array" ref="Q202">INDEX(GMWQ!$A$2:$NF$60,MATCH(1,(GMWQ!$NE$2:$NE$60=Q$3)*(GMWQ!$NF$2:$NF$60=Q$1),0),$B202-1966)</f>
        <v>111361.1</v>
      </c>
      <c r="R202" s="13" cm="1">
        <f t="array" ref="R202">INDEX(GMWQ!$A$2:$NF$60,MATCH(1,(GMWQ!$NE$2:$NE$60=R$3)*(GMWQ!$NF$2:$NF$60=R$1),0),$B202-1966)</f>
        <v>439590</v>
      </c>
      <c r="S202" s="13" cm="1">
        <f t="array" ref="S202">INDEX(GMWQ!$A$2:$NF$60,MATCH(1,(GMWQ!$NE$2:$NE$60=S$3)*(GMWQ!$NF$2:$NF$60=S$1),0),$B202-1966)</f>
        <v>6255488</v>
      </c>
      <c r="T202" s="13" cm="1">
        <f t="array" ref="T202">INDEX(GMWQ!$A$2:$NF$60,MATCH(1,(GMWQ!$NE$2:$NE$60=T$3)*(GMWQ!$NF$2:$NF$60=T$1),0),$B202-1966)</f>
        <v>43022.559999999998</v>
      </c>
      <c r="U202" s="13" cm="1">
        <f t="array" ref="U202">INDEX(GMWQ!$A$2:$NF$60,MATCH(1,(GMWQ!$NE$2:$NE$60=U$3)*(GMWQ!$NF$2:$NF$60=U$1),0),$B202-1966)</f>
        <v>1.6336079999999999</v>
      </c>
      <c r="V202" s="13" cm="1">
        <f t="array" ref="V202">INDEX(GMWQ!$A$2:$NF$60,MATCH(1,(GMWQ!$NE$2:$NE$60=V$3)*(GMWQ!$NF$2:$NF$60=V$1),0),$B202-1966)</f>
        <v>85.65</v>
      </c>
      <c r="W202" s="13" cm="1">
        <f t="array" ref="W202">INDEX(GMWQ!$A$2:$NF$60,MATCH(1,(GMWQ!$NE$2:$NE$60=W$3)*(GMWQ!$NF$2:$NF$60=W$1),0),$B202-1966)</f>
        <v>0.72</v>
      </c>
      <c r="X202" s="21"/>
      <c r="Z202" s="62">
        <f t="shared" si="5"/>
        <v>-0.3285040669720361</v>
      </c>
    </row>
    <row r="203" spans="1:26" x14ac:dyDescent="0.35">
      <c r="A203" s="7">
        <v>2022</v>
      </c>
      <c r="B203" s="7">
        <f t="shared" si="4"/>
        <v>2169</v>
      </c>
      <c r="C203" s="14" cm="1">
        <f t="array" ref="C203">INDEX(GMWQ!$A$2:$NF$60,MATCH(1,(GMWQ!$NE$2:$NE$60=C$3)*(GMWQ!$NF$2:$NF$60=C$1),0),$B203-1966)</f>
        <v>10980</v>
      </c>
      <c r="D203" s="7" cm="1">
        <f t="array" ref="D203">INDEX(GMWQ!$A$2:$NF$60,MATCH(1,(GMWQ!$NE$2:$NE$60=D$3)*(GMWQ!$NF$2:$NF$60=D$1),0),$B203-1966)</f>
        <v>7327</v>
      </c>
      <c r="E203" s="7" cm="1">
        <f t="array" ref="E203">INDEX(GMWQ!$A$2:$NF$60,MATCH(1,(GMWQ!$NE$2:$NE$60=E$3)*(GMWQ!$NF$2:$NF$60=E$1),0),$B203-1966)</f>
        <v>386958</v>
      </c>
      <c r="F203" s="13" cm="1">
        <f t="array" ref="F203">INDEX(GMWQ!$A$2:$NF$60,MATCH(1,(GMWQ!$NE$2:$NE$60=F$3)*(GMWQ!$NF$2:$NF$60=F$1),0),$B203-1966)</f>
        <v>3.8</v>
      </c>
      <c r="G203" s="14" cm="1">
        <f t="array" ref="G203">INDEX(GMWQ!$A$2:$NF$60,MATCH(1,(GMWQ!$NE$2:$NE$60=G$3)*(GMWQ!$NF$2:$NF$60=G$1),0),$B203-1966)</f>
        <v>2019506</v>
      </c>
      <c r="H203" s="14" cm="1">
        <f t="array" ref="H203">INDEX(GMWQ!$A$2:$NF$60,MATCH(1,(GMWQ!$NE$2:$NE$60=H$3)*(GMWQ!$NF$2:$NF$60=H$1),0),$B203-1966)</f>
        <v>13221</v>
      </c>
      <c r="I203" s="14" cm="1">
        <f t="array" ref="I203">INDEX(GMWQ!$A$2:$NF$60,MATCH(1,(GMWQ!$NE$2:$NE$60=I$3)*(GMWQ!$NF$2:$NF$60=I$1),0),$B203-1966)</f>
        <v>1581336</v>
      </c>
      <c r="J203" s="13" cm="1">
        <f t="array" ref="J203">INDEX(GMWQ!$A$2:$NF$60,MATCH(1,(GMWQ!$NE$2:$NE$60=J$3)*(GMWQ!$NF$2:$NF$60=J$1),0),$B203-1966)</f>
        <v>2.0266670000000002</v>
      </c>
      <c r="K203" s="13" cm="1">
        <f t="array" ref="K203">INDEX(GMWQ!$A$2:$NF$60,MATCH(1,(GMWQ!$NE$2:$NE$60=K$3)*(GMWQ!$NF$2:$NF$60=K$1),0),$B203-1966)</f>
        <v>1.9203389999999999E-4</v>
      </c>
      <c r="L203" s="13" cm="1">
        <f t="array" ref="L203">INDEX(GMWQ!$A$2:$NF$60,MATCH(1,(GMWQ!$NE$2:$NE$60=L$3)*(GMWQ!$NF$2:$NF$60=L$1),0),$B203-1966)</f>
        <v>2144012</v>
      </c>
      <c r="M203" s="13" cm="1">
        <f t="array" ref="M203">INDEX(GMWQ!$A$2:$NF$60,MATCH(1,(GMWQ!$NE$2:$NE$60=M$3)*(GMWQ!$NF$2:$NF$60=M$1),0),$B203-1966)</f>
        <v>87.81953</v>
      </c>
      <c r="N203" s="13" cm="1">
        <f t="array" ref="N203">INDEX(GMWQ!$A$2:$NF$60,MATCH(1,(GMWQ!$NE$2:$NE$60=N$3)*(GMWQ!$NF$2:$NF$60=N$1),0),$B203-1966)</f>
        <v>138.5171</v>
      </c>
      <c r="O203" s="13" cm="1">
        <f t="array" ref="O203">INDEX(GMWQ!$A$2:$NF$60,MATCH(1,(GMWQ!$NE$2:$NE$60=O$3)*(GMWQ!$NF$2:$NF$60=O$1),0),$B203-1966)</f>
        <v>32.206000000000003</v>
      </c>
      <c r="P203" s="13" cm="1">
        <f t="array" ref="P203">INDEX(GMWQ!$A$2:$NF$60,MATCH(1,(GMWQ!$NE$2:$NE$60=P$3)*(GMWQ!$NF$2:$NF$60=P$1),0),$B203-1966)</f>
        <v>0.35517169999999998</v>
      </c>
      <c r="Q203" s="13" cm="1">
        <f t="array" ref="Q203">INDEX(GMWQ!$A$2:$NF$60,MATCH(1,(GMWQ!$NE$2:$NE$60=Q$3)*(GMWQ!$NF$2:$NF$60=Q$1),0),$B203-1966)</f>
        <v>112453.9</v>
      </c>
      <c r="R203" s="13" cm="1">
        <f t="array" ref="R203">INDEX(GMWQ!$A$2:$NF$60,MATCH(1,(GMWQ!$NE$2:$NE$60=R$3)*(GMWQ!$NF$2:$NF$60=R$1),0),$B203-1966)</f>
        <v>438170</v>
      </c>
      <c r="S203" s="13" cm="1">
        <f t="array" ref="S203">INDEX(GMWQ!$A$2:$NF$60,MATCH(1,(GMWQ!$NE$2:$NE$60=S$3)*(GMWQ!$NF$2:$NF$60=S$1),0),$B203-1966)</f>
        <v>6398738</v>
      </c>
      <c r="T203" s="13" cm="1">
        <f t="array" ref="T203">INDEX(GMWQ!$A$2:$NF$60,MATCH(1,(GMWQ!$NE$2:$NE$60=T$3)*(GMWQ!$NF$2:$NF$60=T$1),0),$B203-1966)</f>
        <v>43110.879999999997</v>
      </c>
      <c r="U203" s="13" cm="1">
        <f t="array" ref="U203">INDEX(GMWQ!$A$2:$NF$60,MATCH(1,(GMWQ!$NE$2:$NE$60=U$3)*(GMWQ!$NF$2:$NF$60=U$1),0),$B203-1966)</f>
        <v>2.2539470000000001</v>
      </c>
      <c r="V203" s="13" cm="1">
        <f t="array" ref="V203">INDEX(GMWQ!$A$2:$NF$60,MATCH(1,(GMWQ!$NE$2:$NE$60=V$3)*(GMWQ!$NF$2:$NF$60=V$1),0),$B203-1966)</f>
        <v>81.569999999999993</v>
      </c>
      <c r="W203" s="13" cm="1">
        <f t="array" ref="W203">INDEX(GMWQ!$A$2:$NF$60,MATCH(1,(GMWQ!$NE$2:$NE$60=W$3)*(GMWQ!$NF$2:$NF$60=W$1),0),$B203-1966)</f>
        <v>1.04</v>
      </c>
      <c r="X203" s="21"/>
      <c r="Z203" s="62">
        <f t="shared" si="5"/>
        <v>3.9220713153281329E-2</v>
      </c>
    </row>
    <row r="204" spans="1:26" x14ac:dyDescent="0.35">
      <c r="B204" s="7">
        <f t="shared" si="4"/>
        <v>2170</v>
      </c>
      <c r="C204" s="14" cm="1">
        <f t="array" ref="C204">INDEX(GMWQ!$A$2:$NF$60,MATCH(1,(GMWQ!$NE$2:$NE$60=C$3)*(GMWQ!$NF$2:$NF$60=C$1),0),$B204-1966)</f>
        <v>10970</v>
      </c>
      <c r="D204" s="7" cm="1">
        <f t="array" ref="D204">INDEX(GMWQ!$A$2:$NF$60,MATCH(1,(GMWQ!$NE$2:$NE$60=D$3)*(GMWQ!$NF$2:$NF$60=D$1),0),$B204-1966)</f>
        <v>9213</v>
      </c>
      <c r="E204" s="7" cm="1">
        <f t="array" ref="E204">INDEX(GMWQ!$A$2:$NF$60,MATCH(1,(GMWQ!$NE$2:$NE$60=E$3)*(GMWQ!$NF$2:$NF$60=E$1),0),$B204-1966)</f>
        <v>395902</v>
      </c>
      <c r="F204" s="13" cm="1">
        <f t="array" ref="F204">INDEX(GMWQ!$A$2:$NF$60,MATCH(1,(GMWQ!$NE$2:$NE$60=F$3)*(GMWQ!$NF$2:$NF$60=F$1),0),$B204-1966)</f>
        <v>3.8</v>
      </c>
      <c r="G204" s="14" cm="1">
        <f t="array" ref="G204">INDEX(GMWQ!$A$2:$NF$60,MATCH(1,(GMWQ!$NE$2:$NE$60=G$3)*(GMWQ!$NF$2:$NF$60=G$1),0),$B204-1966)</f>
        <v>2037978</v>
      </c>
      <c r="H204" s="14" cm="1">
        <f t="array" ref="H204">INDEX(GMWQ!$A$2:$NF$60,MATCH(1,(GMWQ!$NE$2:$NE$60=H$3)*(GMWQ!$NF$2:$NF$60=H$1),0),$B204-1966)</f>
        <v>13918</v>
      </c>
      <c r="I204" s="14" cm="1">
        <f t="array" ref="I204">INDEX(GMWQ!$A$2:$NF$60,MATCH(1,(GMWQ!$NE$2:$NE$60=I$3)*(GMWQ!$NF$2:$NF$60=I$1),0),$B204-1966)</f>
        <v>1596562</v>
      </c>
      <c r="J204" s="13" cm="1">
        <f t="array" ref="J204">INDEX(GMWQ!$A$2:$NF$60,MATCH(1,(GMWQ!$NE$2:$NE$60=J$3)*(GMWQ!$NF$2:$NF$60=J$1),0),$B204-1966)</f>
        <v>2.0833330000000001</v>
      </c>
      <c r="K204" s="13" cm="1">
        <f t="array" ref="K204">INDEX(GMWQ!$A$2:$NF$60,MATCH(1,(GMWQ!$NE$2:$NE$60=K$3)*(GMWQ!$NF$2:$NF$60=K$1),0),$B204-1966)</f>
        <v>7.5885199999999996E-4</v>
      </c>
      <c r="L204" s="13" cm="1">
        <f t="array" ref="L204">INDEX(GMWQ!$A$2:$NF$60,MATCH(1,(GMWQ!$NE$2:$NE$60=L$3)*(GMWQ!$NF$2:$NF$60=L$1),0),$B204-1966)</f>
        <v>2180353</v>
      </c>
      <c r="M204" s="13" cm="1">
        <f t="array" ref="M204">INDEX(GMWQ!$A$2:$NF$60,MATCH(1,(GMWQ!$NE$2:$NE$60=M$3)*(GMWQ!$NF$2:$NF$60=M$1),0),$B204-1966)</f>
        <v>87.149000000000001</v>
      </c>
      <c r="N204" s="13" cm="1">
        <f t="array" ref="N204">INDEX(GMWQ!$A$2:$NF$60,MATCH(1,(GMWQ!$NE$2:$NE$60=N$3)*(GMWQ!$NF$2:$NF$60=N$1),0),$B204-1966)</f>
        <v>137.68260000000001</v>
      </c>
      <c r="O204" s="13" cm="1">
        <f t="array" ref="O204">INDEX(GMWQ!$A$2:$NF$60,MATCH(1,(GMWQ!$NE$2:$NE$60=O$3)*(GMWQ!$NF$2:$NF$60=O$1),0),$B204-1966)</f>
        <v>33.299999999999997</v>
      </c>
      <c r="P204" s="13" cm="1">
        <f t="array" ref="P204">INDEX(GMWQ!$A$2:$NF$60,MATCH(1,(GMWQ!$NE$2:$NE$60=P$3)*(GMWQ!$NF$2:$NF$60=P$1),0),$B204-1966)</f>
        <v>0.1072531</v>
      </c>
      <c r="Q204" s="13" cm="1">
        <f t="array" ref="Q204">INDEX(GMWQ!$A$2:$NF$60,MATCH(1,(GMWQ!$NE$2:$NE$60=Q$3)*(GMWQ!$NF$2:$NF$60=Q$1),0),$B204-1966)</f>
        <v>114034.9</v>
      </c>
      <c r="R204" s="13" cm="1">
        <f t="array" ref="R204">INDEX(GMWQ!$A$2:$NF$60,MATCH(1,(GMWQ!$NE$2:$NE$60=R$3)*(GMWQ!$NF$2:$NF$60=R$1),0),$B204-1966)</f>
        <v>441416</v>
      </c>
      <c r="S204" s="13" cm="1">
        <f t="array" ref="S204">INDEX(GMWQ!$A$2:$NF$60,MATCH(1,(GMWQ!$NE$2:$NE$60=S$3)*(GMWQ!$NF$2:$NF$60=S$1),0),$B204-1966)</f>
        <v>6541989</v>
      </c>
      <c r="T204" s="13" cm="1">
        <f t="array" ref="T204">INDEX(GMWQ!$A$2:$NF$60,MATCH(1,(GMWQ!$NE$2:$NE$60=T$3)*(GMWQ!$NF$2:$NF$60=T$1),0),$B204-1966)</f>
        <v>43199.199999999997</v>
      </c>
      <c r="U204" s="13" cm="1">
        <f t="array" ref="U204">INDEX(GMWQ!$A$2:$NF$60,MATCH(1,(GMWQ!$NE$2:$NE$60=U$3)*(GMWQ!$NF$2:$NF$60=U$1),0),$B204-1966)</f>
        <v>2.7839700000000001</v>
      </c>
      <c r="V204" s="13" cm="1">
        <f t="array" ref="V204">INDEX(GMWQ!$A$2:$NF$60,MATCH(1,(GMWQ!$NE$2:$NE$60=V$3)*(GMWQ!$NF$2:$NF$60=V$1),0),$B204-1966)</f>
        <v>80.64</v>
      </c>
      <c r="W204" s="13" cm="1">
        <f t="array" ref="W204">INDEX(GMWQ!$A$2:$NF$60,MATCH(1,(GMWQ!$NE$2:$NE$60=W$3)*(GMWQ!$NF$2:$NF$60=W$1),0),$B204-1966)</f>
        <v>1.18</v>
      </c>
      <c r="X204" s="21"/>
      <c r="Z204" s="62">
        <f t="shared" si="5"/>
        <v>0.16551443847757333</v>
      </c>
    </row>
    <row r="205" spans="1:26" x14ac:dyDescent="0.35">
      <c r="B205" s="7">
        <f t="shared" si="4"/>
        <v>2171</v>
      </c>
      <c r="C205" s="14" cm="1">
        <f t="array" ref="C205">INDEX(GMWQ!$A$2:$NF$60,MATCH(1,(GMWQ!$NE$2:$NE$60=C$3)*(GMWQ!$NF$2:$NF$60=C$1),0),$B205-1966)</f>
        <v>10970</v>
      </c>
      <c r="D205" s="7" cm="1">
        <f t="array" ref="D205">INDEX(GMWQ!$A$2:$NF$60,MATCH(1,(GMWQ!$NE$2:$NE$60=D$3)*(GMWQ!$NF$2:$NF$60=D$1),0),$B205-1966)</f>
        <v>11382</v>
      </c>
      <c r="E205" s="7" cm="1">
        <f t="array" ref="E205">INDEX(GMWQ!$A$2:$NF$60,MATCH(1,(GMWQ!$NE$2:$NE$60=E$3)*(GMWQ!$NF$2:$NF$60=E$1),0),$B205-1966)</f>
        <v>403706</v>
      </c>
      <c r="F205" s="13" cm="1">
        <f t="array" ref="F205">INDEX(GMWQ!$A$2:$NF$60,MATCH(1,(GMWQ!$NE$2:$NE$60=F$3)*(GMWQ!$NF$2:$NF$60=F$1),0),$B205-1966)</f>
        <v>3.7</v>
      </c>
      <c r="G205" s="14" cm="1">
        <f t="array" ref="G205">INDEX(GMWQ!$A$2:$NF$60,MATCH(1,(GMWQ!$NE$2:$NE$60=G$3)*(GMWQ!$NF$2:$NF$60=G$1),0),$B205-1966)</f>
        <v>2062121</v>
      </c>
      <c r="H205" s="14" cm="1">
        <f t="array" ref="H205">INDEX(GMWQ!$A$2:$NF$60,MATCH(1,(GMWQ!$NE$2:$NE$60=H$3)*(GMWQ!$NF$2:$NF$60=H$1),0),$B205-1966)</f>
        <v>14468</v>
      </c>
      <c r="I205" s="14" cm="1">
        <f t="array" ref="I205">INDEX(GMWQ!$A$2:$NF$60,MATCH(1,(GMWQ!$NE$2:$NE$60=I$3)*(GMWQ!$NF$2:$NF$60=I$1),0),$B205-1966)</f>
        <v>1609662</v>
      </c>
      <c r="J205" s="13" cm="1">
        <f t="array" ref="J205">INDEX(GMWQ!$A$2:$NF$60,MATCH(1,(GMWQ!$NE$2:$NE$60=J$3)*(GMWQ!$NF$2:$NF$60=J$1),0),$B205-1966)</f>
        <v>2.1866669999999999</v>
      </c>
      <c r="K205" s="13" cm="1">
        <f t="array" ref="K205">INDEX(GMWQ!$A$2:$NF$60,MATCH(1,(GMWQ!$NE$2:$NE$60=K$3)*(GMWQ!$NF$2:$NF$60=K$1),0),$B205-1966)</f>
        <v>1.002153E-3</v>
      </c>
      <c r="L205" s="13" cm="1">
        <f t="array" ref="L205">INDEX(GMWQ!$A$2:$NF$60,MATCH(1,(GMWQ!$NE$2:$NE$60=L$3)*(GMWQ!$NF$2:$NF$60=L$1),0),$B205-1966)</f>
        <v>2209168</v>
      </c>
      <c r="M205" s="13" cm="1">
        <f t="array" ref="M205">INDEX(GMWQ!$A$2:$NF$60,MATCH(1,(GMWQ!$NE$2:$NE$60=M$3)*(GMWQ!$NF$2:$NF$60=M$1),0),$B205-1966)</f>
        <v>86.762919999999994</v>
      </c>
      <c r="N205" s="13" cm="1">
        <f t="array" ref="N205">INDEX(GMWQ!$A$2:$NF$60,MATCH(1,(GMWQ!$NE$2:$NE$60=N$3)*(GMWQ!$NF$2:$NF$60=N$1),0),$B205-1966)</f>
        <v>136.80549999999999</v>
      </c>
      <c r="O205" s="13" cm="1">
        <f t="array" ref="O205">INDEX(GMWQ!$A$2:$NF$60,MATCH(1,(GMWQ!$NE$2:$NE$60=O$3)*(GMWQ!$NF$2:$NF$60=O$1),0),$B205-1966)</f>
        <v>31.318999999999999</v>
      </c>
      <c r="P205" s="13" cm="1">
        <f t="array" ref="P205">INDEX(GMWQ!$A$2:$NF$60,MATCH(1,(GMWQ!$NE$2:$NE$60=P$3)*(GMWQ!$NF$2:$NF$60=P$1),0),$B205-1966)</f>
        <v>7.9841789999999996E-2</v>
      </c>
      <c r="Q205" s="13" cm="1">
        <f t="array" ref="Q205">INDEX(GMWQ!$A$2:$NF$60,MATCH(1,(GMWQ!$NE$2:$NE$60=Q$3)*(GMWQ!$NF$2:$NF$60=Q$1),0),$B205-1966)</f>
        <v>115314.6</v>
      </c>
      <c r="R205" s="13" cm="1">
        <f t="array" ref="R205">INDEX(GMWQ!$A$2:$NF$60,MATCH(1,(GMWQ!$NE$2:$NE$60=R$3)*(GMWQ!$NF$2:$NF$60=R$1),0),$B205-1966)</f>
        <v>452459</v>
      </c>
      <c r="S205" s="13" cm="1">
        <f t="array" ref="S205">INDEX(GMWQ!$A$2:$NF$60,MATCH(1,(GMWQ!$NE$2:$NE$60=S$3)*(GMWQ!$NF$2:$NF$60=S$1),0),$B205-1966)</f>
        <v>6685240</v>
      </c>
      <c r="T205" s="13" cm="1">
        <f t="array" ref="T205">INDEX(GMWQ!$A$2:$NF$60,MATCH(1,(GMWQ!$NE$2:$NE$60=T$3)*(GMWQ!$NF$2:$NF$60=T$1),0),$B205-1966)</f>
        <v>43303.79</v>
      </c>
      <c r="U205" s="13" cm="1">
        <f t="array" ref="U205">INDEX(GMWQ!$A$2:$NF$60,MATCH(1,(GMWQ!$NE$2:$NE$60=U$3)*(GMWQ!$NF$2:$NF$60=U$1),0),$B205-1966)</f>
        <v>3.7412169999999998</v>
      </c>
      <c r="V205" s="13" cm="1">
        <f t="array" ref="V205">INDEX(GMWQ!$A$2:$NF$60,MATCH(1,(GMWQ!$NE$2:$NE$60=V$3)*(GMWQ!$NF$2:$NF$60=V$1),0),$B205-1966)</f>
        <v>80.180000000000007</v>
      </c>
      <c r="W205" s="13" cm="1">
        <f t="array" ref="W205">INDEX(GMWQ!$A$2:$NF$60,MATCH(1,(GMWQ!$NE$2:$NE$60=W$3)*(GMWQ!$NF$2:$NF$60=W$1),0),$B205-1966)</f>
        <v>1.28</v>
      </c>
      <c r="X205" s="21"/>
      <c r="Z205" s="62">
        <f t="shared" si="5"/>
        <v>0.24686007793152581</v>
      </c>
    </row>
    <row r="206" spans="1:26" x14ac:dyDescent="0.35">
      <c r="B206" s="7">
        <f t="shared" si="4"/>
        <v>2172</v>
      </c>
      <c r="C206" s="14" cm="1">
        <f t="array" ref="C206">INDEX(GMWQ!$A$2:$NF$60,MATCH(1,(GMWQ!$NE$2:$NE$60=C$3)*(GMWQ!$NF$2:$NF$60=C$1),0),$B206-1966)</f>
        <v>10940</v>
      </c>
      <c r="D206" s="7" cm="1">
        <f t="array" ref="D206">INDEX(GMWQ!$A$2:$NF$60,MATCH(1,(GMWQ!$NE$2:$NE$60=D$3)*(GMWQ!$NF$2:$NF$60=D$1),0),$B206-1966)</f>
        <v>15233</v>
      </c>
      <c r="E206" s="7" cm="1">
        <f t="array" ref="E206">INDEX(GMWQ!$A$2:$NF$60,MATCH(1,(GMWQ!$NE$2:$NE$60=E$3)*(GMWQ!$NF$2:$NF$60=E$1),0),$B206-1966)</f>
        <v>422652</v>
      </c>
      <c r="F206" s="13" cm="1">
        <f t="array" ref="F206">INDEX(GMWQ!$A$2:$NF$60,MATCH(1,(GMWQ!$NE$2:$NE$60=F$3)*(GMWQ!$NF$2:$NF$60=F$1),0),$B206-1966)</f>
        <v>3.9</v>
      </c>
      <c r="G206" s="14" cm="1">
        <f t="array" ref="G206">INDEX(GMWQ!$A$2:$NF$60,MATCH(1,(GMWQ!$NE$2:$NE$60=G$3)*(GMWQ!$NF$2:$NF$60=G$1),0),$B206-1966)</f>
        <v>2077011</v>
      </c>
      <c r="H206" s="14" cm="1">
        <f t="array" ref="H206">INDEX(GMWQ!$A$2:$NF$60,MATCH(1,(GMWQ!$NE$2:$NE$60=H$3)*(GMWQ!$NF$2:$NF$60=H$1),0),$B206-1966)</f>
        <v>15462</v>
      </c>
      <c r="I206" s="14" cm="1">
        <f t="array" ref="I206">INDEX(GMWQ!$A$2:$NF$60,MATCH(1,(GMWQ!$NE$2:$NE$60=I$3)*(GMWQ!$NF$2:$NF$60=I$1),0),$B206-1966)</f>
        <v>1618526</v>
      </c>
      <c r="J206" s="13" cm="1">
        <f t="array" ref="J206">INDEX(GMWQ!$A$2:$NF$60,MATCH(1,(GMWQ!$NE$2:$NE$60=J$3)*(GMWQ!$NF$2:$NF$60=J$1),0),$B206-1966)</f>
        <v>2.3966669999999999</v>
      </c>
      <c r="K206" s="13" cm="1">
        <f t="array" ref="K206">INDEX(GMWQ!$A$2:$NF$60,MATCH(1,(GMWQ!$NE$2:$NE$60=K$3)*(GMWQ!$NF$2:$NF$60=K$1),0),$B206-1966)</f>
        <v>-3.1060000000000001E-4</v>
      </c>
      <c r="L206" s="13" cm="1">
        <f t="array" ref="L206">INDEX(GMWQ!$A$2:$NF$60,MATCH(1,(GMWQ!$NE$2:$NE$60=L$3)*(GMWQ!$NF$2:$NF$60=L$1),0),$B206-1966)</f>
        <v>2206199</v>
      </c>
      <c r="M206" s="13" cm="1">
        <f t="array" ref="M206">INDEX(GMWQ!$A$2:$NF$60,MATCH(1,(GMWQ!$NE$2:$NE$60=M$3)*(GMWQ!$NF$2:$NF$60=M$1),0),$B206-1966)</f>
        <v>84.326830000000001</v>
      </c>
      <c r="N206" s="13" cm="1">
        <f t="array" ref="N206">INDEX(GMWQ!$A$2:$NF$60,MATCH(1,(GMWQ!$NE$2:$NE$60=N$3)*(GMWQ!$NF$2:$NF$60=N$1),0),$B206-1966)</f>
        <v>130.4974</v>
      </c>
      <c r="O206" s="13" cm="1">
        <f t="array" ref="O206">INDEX(GMWQ!$A$2:$NF$60,MATCH(1,(GMWQ!$NE$2:$NE$60=O$3)*(GMWQ!$NF$2:$NF$60=O$1),0),$B206-1966)</f>
        <v>31.666</v>
      </c>
      <c r="P206" s="13" cm="1">
        <f t="array" ref="P206">INDEX(GMWQ!$A$2:$NF$60,MATCH(1,(GMWQ!$NE$2:$NE$60=P$3)*(GMWQ!$NF$2:$NF$60=P$1),0),$B206-1966)</f>
        <v>-0.2085581</v>
      </c>
      <c r="Q206" s="13" cm="1">
        <f t="array" ref="Q206">INDEX(GMWQ!$A$2:$NF$60,MATCH(1,(GMWQ!$NE$2:$NE$60=Q$3)*(GMWQ!$NF$2:$NF$60=Q$1),0),$B206-1966)</f>
        <v>116037</v>
      </c>
      <c r="R206" s="13" cm="1">
        <f t="array" ref="R206">INDEX(GMWQ!$A$2:$NF$60,MATCH(1,(GMWQ!$NE$2:$NE$60=R$3)*(GMWQ!$NF$2:$NF$60=R$1),0),$B206-1966)</f>
        <v>458485</v>
      </c>
      <c r="S206" s="13" cm="1">
        <f t="array" ref="S206">INDEX(GMWQ!$A$2:$NF$60,MATCH(1,(GMWQ!$NE$2:$NE$60=S$3)*(GMWQ!$NF$2:$NF$60=S$1),0),$B206-1966)</f>
        <v>6828490</v>
      </c>
      <c r="T206" s="13" cm="1">
        <f t="array" ref="T206">INDEX(GMWQ!$A$2:$NF$60,MATCH(1,(GMWQ!$NE$2:$NE$60=T$3)*(GMWQ!$NF$2:$NF$60=T$1),0),$B206-1966)</f>
        <v>43408.38</v>
      </c>
      <c r="U206" s="13" cm="1">
        <f t="array" ref="U206">INDEX(GMWQ!$A$2:$NF$60,MATCH(1,(GMWQ!$NE$2:$NE$60=U$3)*(GMWQ!$NF$2:$NF$60=U$1),0),$B206-1966)</f>
        <v>4.9609360000000002</v>
      </c>
      <c r="V206" s="13" cm="1">
        <f t="array" ref="V206">INDEX(GMWQ!$A$2:$NF$60,MATCH(1,(GMWQ!$NE$2:$NE$60=V$3)*(GMWQ!$NF$2:$NF$60=V$1),0),$B206-1966)</f>
        <v>81.239999999999995</v>
      </c>
      <c r="W206" s="13" cm="1">
        <f t="array" ref="W206">INDEX(GMWQ!$A$2:$NF$60,MATCH(1,(GMWQ!$NE$2:$NE$60=W$3)*(GMWQ!$NF$2:$NF$60=W$1),0),$B206-1966)</f>
        <v>1.0900000000000001</v>
      </c>
      <c r="X206" s="21"/>
      <c r="Z206" s="62">
        <f t="shared" si="5"/>
        <v>8.6177696241052412E-2</v>
      </c>
    </row>
    <row r="207" spans="1:26" x14ac:dyDescent="0.35">
      <c r="A207" s="7">
        <v>2023</v>
      </c>
      <c r="B207" s="7">
        <f t="shared" si="4"/>
        <v>2173</v>
      </c>
      <c r="C207" s="14" cm="1">
        <f t="array" ref="C207">INDEX(GMWQ!$A$2:$NF$60,MATCH(1,(GMWQ!$NE$2:$NE$60=C$3)*(GMWQ!$NF$2:$NF$60=C$1),0),$B207-1966)</f>
        <v>10880</v>
      </c>
      <c r="D207" s="7" cm="1">
        <f t="array" ref="D207">INDEX(GMWQ!$A$2:$NF$60,MATCH(1,(GMWQ!$NE$2:$NE$60=D$3)*(GMWQ!$NF$2:$NF$60=D$1),0),$B207-1966)</f>
        <v>19264</v>
      </c>
      <c r="E207" s="7" cm="1">
        <f t="array" ref="E207">INDEX(GMWQ!$A$2:$NF$60,MATCH(1,(GMWQ!$NE$2:$NE$60=E$3)*(GMWQ!$NF$2:$NF$60=E$1),0),$B207-1966)</f>
        <v>428670</v>
      </c>
      <c r="F207" s="13" cm="1">
        <f t="array" ref="F207">INDEX(GMWQ!$A$2:$NF$60,MATCH(1,(GMWQ!$NE$2:$NE$60=F$3)*(GMWQ!$NF$2:$NF$60=F$1),0),$B207-1966)</f>
        <v>4</v>
      </c>
      <c r="G207" s="14" cm="1">
        <f t="array" ref="G207">INDEX(GMWQ!$A$2:$NF$60,MATCH(1,(GMWQ!$NE$2:$NE$60=G$3)*(GMWQ!$NF$2:$NF$60=G$1),0),$B207-1966)</f>
        <v>2081928</v>
      </c>
      <c r="H207" s="14" cm="1">
        <f t="array" ref="H207">INDEX(GMWQ!$A$2:$NF$60,MATCH(1,(GMWQ!$NE$2:$NE$60=H$3)*(GMWQ!$NF$2:$NF$60=H$1),0),$B207-1966)</f>
        <v>16817</v>
      </c>
      <c r="I207" s="14" cm="1">
        <f t="array" ref="I207">INDEX(GMWQ!$A$2:$NF$60,MATCH(1,(GMWQ!$NE$2:$NE$60=I$3)*(GMWQ!$NF$2:$NF$60=I$1),0),$B207-1966)</f>
        <v>1619740</v>
      </c>
      <c r="J207" s="13" cm="1">
        <f t="array" ref="J207">INDEX(GMWQ!$A$2:$NF$60,MATCH(1,(GMWQ!$NE$2:$NE$60=J$3)*(GMWQ!$NF$2:$NF$60=J$1),0),$B207-1966)</f>
        <v>2.65</v>
      </c>
      <c r="K207" s="13" cm="1">
        <f t="array" ref="K207">INDEX(GMWQ!$A$2:$NF$60,MATCH(1,(GMWQ!$NE$2:$NE$60=K$3)*(GMWQ!$NF$2:$NF$60=K$1),0),$B207-1966)</f>
        <v>8.0319989999999997E-4</v>
      </c>
      <c r="L207" s="13" cm="1">
        <f t="array" ref="L207">INDEX(GMWQ!$A$2:$NF$60,MATCH(1,(GMWQ!$NE$2:$NE$60=L$3)*(GMWQ!$NF$2:$NF$60=L$1),0),$B207-1966)</f>
        <v>2212877</v>
      </c>
      <c r="M207" s="13" cm="1">
        <f t="array" ref="M207">INDEX(GMWQ!$A$2:$NF$60,MATCH(1,(GMWQ!$NE$2:$NE$60=M$3)*(GMWQ!$NF$2:$NF$60=M$1),0),$B207-1966)</f>
        <v>82.928610000000006</v>
      </c>
      <c r="N207" s="13" cm="1">
        <f t="array" ref="N207">INDEX(GMWQ!$A$2:$NF$60,MATCH(1,(GMWQ!$NE$2:$NE$60=N$3)*(GMWQ!$NF$2:$NF$60=N$1),0),$B207-1966)</f>
        <v>129.0548</v>
      </c>
      <c r="O207" s="13" cm="1">
        <f t="array" ref="O207">INDEX(GMWQ!$A$2:$NF$60,MATCH(1,(GMWQ!$NE$2:$NE$60=O$3)*(GMWQ!$NF$2:$NF$60=O$1),0),$B207-1966)</f>
        <v>29.741</v>
      </c>
      <c r="P207" s="13" cm="1">
        <f t="array" ref="P207">INDEX(GMWQ!$A$2:$NF$60,MATCH(1,(GMWQ!$NE$2:$NE$60=P$3)*(GMWQ!$NF$2:$NF$60=P$1),0),$B207-1966)</f>
        <v>0.45740710000000001</v>
      </c>
      <c r="Q207" s="13" cm="1">
        <f t="array" ref="Q207">INDEX(GMWQ!$A$2:$NF$60,MATCH(1,(GMWQ!$NE$2:$NE$60=Q$3)*(GMWQ!$NF$2:$NF$60=Q$1),0),$B207-1966)</f>
        <v>118809.60000000001</v>
      </c>
      <c r="R207" s="13" cm="1">
        <f t="array" ref="R207">INDEX(GMWQ!$A$2:$NF$60,MATCH(1,(GMWQ!$NE$2:$NE$60=R$3)*(GMWQ!$NF$2:$NF$60=R$1),0),$B207-1966)</f>
        <v>462188</v>
      </c>
      <c r="S207" s="13" cm="1">
        <f t="array" ref="S207">INDEX(GMWQ!$A$2:$NF$60,MATCH(1,(GMWQ!$NE$2:$NE$60=S$3)*(GMWQ!$NF$2:$NF$60=S$1),0),$B207-1966)</f>
        <v>6788943</v>
      </c>
      <c r="T207" s="13" cm="1">
        <f t="array" ref="T207">INDEX(GMWQ!$A$2:$NF$60,MATCH(1,(GMWQ!$NE$2:$NE$60=T$3)*(GMWQ!$NF$2:$NF$60=T$1),0),$B207-1966)</f>
        <v>43512.959999999999</v>
      </c>
      <c r="U207" s="13" cm="1">
        <f t="array" ref="U207">INDEX(GMWQ!$A$2:$NF$60,MATCH(1,(GMWQ!$NE$2:$NE$60=U$3)*(GMWQ!$NF$2:$NF$60=U$1),0),$B207-1966)</f>
        <v>5.5778840000000001</v>
      </c>
      <c r="V207" s="13" cm="1">
        <f t="array" ref="V207">INDEX(GMWQ!$A$2:$NF$60,MATCH(1,(GMWQ!$NE$2:$NE$60=V$3)*(GMWQ!$NF$2:$NF$60=V$1),0),$B207-1966)</f>
        <v>83.64</v>
      </c>
      <c r="W207" s="13" cm="1">
        <f t="array" ref="W207">INDEX(GMWQ!$A$2:$NF$60,MATCH(1,(GMWQ!$NE$2:$NE$60=W$3)*(GMWQ!$NF$2:$NF$60=W$1),0),$B207-1966)</f>
        <v>1.26</v>
      </c>
      <c r="X207" s="21"/>
      <c r="Z207" s="62">
        <f t="shared" si="5"/>
        <v>0.23111172096338664</v>
      </c>
    </row>
    <row r="208" spans="1:26" x14ac:dyDescent="0.35">
      <c r="B208" s="7">
        <f t="shared" si="4"/>
        <v>2174</v>
      </c>
      <c r="C208" s="14" cm="1">
        <f t="array" ref="C208">INDEX(GMWQ!$A$2:$NF$60,MATCH(1,(GMWQ!$NE$2:$NE$60=C$3)*(GMWQ!$NF$2:$NF$60=C$1),0),$B208-1966)</f>
        <v>10830</v>
      </c>
      <c r="D208" s="7" cm="1">
        <f t="array" ref="D208">INDEX(GMWQ!$A$2:$NF$60,MATCH(1,(GMWQ!$NE$2:$NE$60=D$3)*(GMWQ!$NF$2:$NF$60=D$1),0),$B208-1966)</f>
        <v>20144</v>
      </c>
      <c r="E208" s="7" cm="1">
        <f t="array" ref="E208">INDEX(GMWQ!$A$2:$NF$60,MATCH(1,(GMWQ!$NE$2:$NE$60=E$3)*(GMWQ!$NF$2:$NF$60=E$1),0),$B208-1966)</f>
        <v>439405</v>
      </c>
      <c r="F208" s="13" cm="1">
        <f t="array" ref="F208">INDEX(GMWQ!$A$2:$NF$60,MATCH(1,(GMWQ!$NE$2:$NE$60=F$3)*(GMWQ!$NF$2:$NF$60=F$1),0),$B208-1966)</f>
        <v>4.2</v>
      </c>
      <c r="G208" s="14" cm="1">
        <f t="array" ref="G208">INDEX(GMWQ!$A$2:$NF$60,MATCH(1,(GMWQ!$NE$2:$NE$60=G$3)*(GMWQ!$NF$2:$NF$60=G$1),0),$B208-1966)</f>
        <v>2090036</v>
      </c>
      <c r="H208" s="14" cm="1">
        <f t="array" ref="H208">INDEX(GMWQ!$A$2:$NF$60,MATCH(1,(GMWQ!$NE$2:$NE$60=H$3)*(GMWQ!$NF$2:$NF$60=H$1),0),$B208-1966)</f>
        <v>18319</v>
      </c>
      <c r="I208" s="14" cm="1">
        <f t="array" ref="I208">INDEX(GMWQ!$A$2:$NF$60,MATCH(1,(GMWQ!$NE$2:$NE$60=I$3)*(GMWQ!$NF$2:$NF$60=I$1),0),$B208-1966)</f>
        <v>1618505</v>
      </c>
      <c r="J208" s="13" cm="1">
        <f t="array" ref="J208">INDEX(GMWQ!$A$2:$NF$60,MATCH(1,(GMWQ!$NE$2:$NE$60=J$3)*(GMWQ!$NF$2:$NF$60=J$1),0),$B208-1966)</f>
        <v>2.84</v>
      </c>
      <c r="K208" s="13" cm="1">
        <f t="array" ref="K208">INDEX(GMWQ!$A$2:$NF$60,MATCH(1,(GMWQ!$NE$2:$NE$60=K$3)*(GMWQ!$NF$2:$NF$60=K$1),0),$B208-1966)</f>
        <v>8.0259799999999996E-4</v>
      </c>
      <c r="L208" s="13" cm="1">
        <f t="array" ref="L208">INDEX(GMWQ!$A$2:$NF$60,MATCH(1,(GMWQ!$NE$2:$NE$60=L$3)*(GMWQ!$NF$2:$NF$60=L$1),0),$B208-1966)</f>
        <v>2219209</v>
      </c>
      <c r="M208" s="13" cm="1">
        <f t="array" ref="M208">INDEX(GMWQ!$A$2:$NF$60,MATCH(1,(GMWQ!$NE$2:$NE$60=M$3)*(GMWQ!$NF$2:$NF$60=M$1),0),$B208-1966)</f>
        <v>81.656649999999999</v>
      </c>
      <c r="N208" s="13" cm="1">
        <f t="array" ref="N208">INDEX(GMWQ!$A$2:$NF$60,MATCH(1,(GMWQ!$NE$2:$NE$60=N$3)*(GMWQ!$NF$2:$NF$60=N$1),0),$B208-1966)</f>
        <v>126.26220000000001</v>
      </c>
      <c r="O208" s="13" cm="1">
        <f t="array" ref="O208">INDEX(GMWQ!$A$2:$NF$60,MATCH(1,(GMWQ!$NE$2:$NE$60=O$3)*(GMWQ!$NF$2:$NF$60=O$1),0),$B208-1966)</f>
        <v>29.706</v>
      </c>
      <c r="P208" s="13" cm="1">
        <f t="array" ref="P208">INDEX(GMWQ!$A$2:$NF$60,MATCH(1,(GMWQ!$NE$2:$NE$60=P$3)*(GMWQ!$NF$2:$NF$60=P$1),0),$B208-1966)</f>
        <v>1.8538269999999999</v>
      </c>
      <c r="Q208" s="13" cm="1">
        <f t="array" ref="Q208">INDEX(GMWQ!$A$2:$NF$60,MATCH(1,(GMWQ!$NE$2:$NE$60=Q$3)*(GMWQ!$NF$2:$NF$60=Q$1),0),$B208-1966)</f>
        <v>120797.6</v>
      </c>
      <c r="R208" s="13" cm="1">
        <f t="array" ref="R208">INDEX(GMWQ!$A$2:$NF$60,MATCH(1,(GMWQ!$NE$2:$NE$60=R$3)*(GMWQ!$NF$2:$NF$60=R$1),0),$B208-1966)</f>
        <v>471531</v>
      </c>
      <c r="S208" s="13" cm="1">
        <f t="array" ref="S208">INDEX(GMWQ!$A$2:$NF$60,MATCH(1,(GMWQ!$NE$2:$NE$60=S$3)*(GMWQ!$NF$2:$NF$60=S$1),0),$B208-1966)</f>
        <v>6749396</v>
      </c>
      <c r="T208" s="13" cm="1">
        <f t="array" ref="T208">INDEX(GMWQ!$A$2:$NF$60,MATCH(1,(GMWQ!$NE$2:$NE$60=T$3)*(GMWQ!$NF$2:$NF$60=T$1),0),$B208-1966)</f>
        <v>43617.55</v>
      </c>
      <c r="U208" s="13" cm="1">
        <f t="array" ref="U208">INDEX(GMWQ!$A$2:$NF$60,MATCH(1,(GMWQ!$NE$2:$NE$60=U$3)*(GMWQ!$NF$2:$NF$60=U$1),0),$B208-1966)</f>
        <v>6.1880940000000004</v>
      </c>
      <c r="V208" s="13" cm="1">
        <f t="array" ref="V208">INDEX(GMWQ!$A$2:$NF$60,MATCH(1,(GMWQ!$NE$2:$NE$60=V$3)*(GMWQ!$NF$2:$NF$60=V$1),0),$B208-1966)</f>
        <v>90.84</v>
      </c>
      <c r="W208" s="13" cm="1">
        <f t="array" ref="W208">INDEX(GMWQ!$A$2:$NF$60,MATCH(1,(GMWQ!$NE$2:$NE$60=W$3)*(GMWQ!$NF$2:$NF$60=W$1),0),$B208-1966)</f>
        <v>1.22</v>
      </c>
      <c r="X208" s="21"/>
      <c r="Z208" s="62">
        <f t="shared" si="5"/>
        <v>0.19885085874516517</v>
      </c>
    </row>
    <row r="209" spans="1:26" x14ac:dyDescent="0.35">
      <c r="B209" s="7">
        <f t="shared" si="4"/>
        <v>2175</v>
      </c>
      <c r="C209" s="14" cm="1">
        <f t="array" ref="C209">INDEX(GMWQ!$A$2:$NF$60,MATCH(1,(GMWQ!$NE$2:$NE$60=C$3)*(GMWQ!$NF$2:$NF$60=C$1),0),$B209-1966)</f>
        <v>10770</v>
      </c>
      <c r="D209" s="7" cm="1">
        <f t="array" ref="D209">INDEX(GMWQ!$A$2:$NF$60,MATCH(1,(GMWQ!$NE$2:$NE$60=D$3)*(GMWQ!$NF$2:$NF$60=D$1),0),$B209-1966)</f>
        <v>21848</v>
      </c>
      <c r="E209" s="7" cm="1">
        <f t="array" ref="E209">INDEX(GMWQ!$A$2:$NF$60,MATCH(1,(GMWQ!$NE$2:$NE$60=E$3)*(GMWQ!$NF$2:$NF$60=E$1),0),$B209-1966)</f>
        <v>440937</v>
      </c>
      <c r="F209" s="13" cm="1">
        <f t="array" ref="F209">INDEX(GMWQ!$A$2:$NF$60,MATCH(1,(GMWQ!$NE$2:$NE$60=F$3)*(GMWQ!$NF$2:$NF$60=F$1),0),$B209-1966)</f>
        <v>4.0999999999999996</v>
      </c>
      <c r="G209" s="14" cm="1">
        <f t="array" ref="G209">INDEX(GMWQ!$A$2:$NF$60,MATCH(1,(GMWQ!$NE$2:$NE$60=G$3)*(GMWQ!$NF$2:$NF$60=G$1),0),$B209-1966)</f>
        <v>2117180</v>
      </c>
      <c r="H209" s="14" cm="1">
        <f t="array" ref="H209">INDEX(GMWQ!$A$2:$NF$60,MATCH(1,(GMWQ!$NE$2:$NE$60=H$3)*(GMWQ!$NF$2:$NF$60=H$1),0),$B209-1966)</f>
        <v>19688</v>
      </c>
      <c r="I209" s="14" cm="1">
        <f t="array" ref="I209">INDEX(GMWQ!$A$2:$NF$60,MATCH(1,(GMWQ!$NE$2:$NE$60=I$3)*(GMWQ!$NF$2:$NF$60=I$1),0),$B209-1966)</f>
        <v>1619052</v>
      </c>
      <c r="J209" s="13" cm="1">
        <f t="array" ref="J209">INDEX(GMWQ!$A$2:$NF$60,MATCH(1,(GMWQ!$NE$2:$NE$60=J$3)*(GMWQ!$NF$2:$NF$60=J$1),0),$B209-1966)</f>
        <v>3.07</v>
      </c>
      <c r="K209" s="13" cm="1">
        <f t="array" ref="K209">INDEX(GMWQ!$A$2:$NF$60,MATCH(1,(GMWQ!$NE$2:$NE$60=K$3)*(GMWQ!$NF$2:$NF$60=K$1),0),$B209-1966)</f>
        <v>5.5606869999999997E-4</v>
      </c>
      <c r="L209" s="13" cm="1">
        <f t="array" ref="L209">INDEX(GMWQ!$A$2:$NF$60,MATCH(1,(GMWQ!$NE$2:$NE$60=L$3)*(GMWQ!$NF$2:$NF$60=L$1),0),$B209-1966)</f>
        <v>2252160</v>
      </c>
      <c r="M209" s="13" cm="1">
        <f t="array" ref="M209">INDEX(GMWQ!$A$2:$NF$60,MATCH(1,(GMWQ!$NE$2:$NE$60=M$3)*(GMWQ!$NF$2:$NF$60=M$1),0),$B209-1966)</f>
        <v>82.191419999999994</v>
      </c>
      <c r="N209" s="13" cm="1">
        <f t="array" ref="N209">INDEX(GMWQ!$A$2:$NF$60,MATCH(1,(GMWQ!$NE$2:$NE$60=N$3)*(GMWQ!$NF$2:$NF$60=N$1),0),$B209-1966)</f>
        <v>127.6917</v>
      </c>
      <c r="O209" s="13" cm="1">
        <f t="array" ref="O209">INDEX(GMWQ!$A$2:$NF$60,MATCH(1,(GMWQ!$NE$2:$NE$60=O$3)*(GMWQ!$NF$2:$NF$60=O$1),0),$B209-1966)</f>
        <v>26.59</v>
      </c>
      <c r="P209" s="13" cm="1">
        <f t="array" ref="P209">INDEX(GMWQ!$A$2:$NF$60,MATCH(1,(GMWQ!$NE$2:$NE$60=P$3)*(GMWQ!$NF$2:$NF$60=P$1),0),$B209-1966)</f>
        <v>2.8465029999999998</v>
      </c>
      <c r="Q209" s="13" cm="1">
        <f t="array" ref="Q209">INDEX(GMWQ!$A$2:$NF$60,MATCH(1,(GMWQ!$NE$2:$NE$60=Q$3)*(GMWQ!$NF$2:$NF$60=Q$1),0),$B209-1966)</f>
        <v>122689.60000000001</v>
      </c>
      <c r="R209" s="13" cm="1">
        <f t="array" ref="R209">INDEX(GMWQ!$A$2:$NF$60,MATCH(1,(GMWQ!$NE$2:$NE$60=R$3)*(GMWQ!$NF$2:$NF$60=R$1),0),$B209-1966)</f>
        <v>498128</v>
      </c>
      <c r="S209" s="13" cm="1">
        <f t="array" ref="S209">INDEX(GMWQ!$A$2:$NF$60,MATCH(1,(GMWQ!$NE$2:$NE$60=S$3)*(GMWQ!$NF$2:$NF$60=S$1),0),$B209-1966)</f>
        <v>6709850</v>
      </c>
      <c r="T209" s="13" cm="1">
        <f t="array" ref="T209">INDEX(GMWQ!$A$2:$NF$60,MATCH(1,(GMWQ!$NE$2:$NE$60=T$3)*(GMWQ!$NF$2:$NF$60=T$1),0),$B209-1966)</f>
        <v>43834.18</v>
      </c>
      <c r="U209" s="13" cm="1">
        <f t="array" ref="U209">INDEX(GMWQ!$A$2:$NF$60,MATCH(1,(GMWQ!$NE$2:$NE$60=U$3)*(GMWQ!$NF$2:$NF$60=U$1),0),$B209-1966)</f>
        <v>6.8946199999999997</v>
      </c>
      <c r="V209" s="13" cm="1">
        <f t="array" ref="V209">INDEX(GMWQ!$A$2:$NF$60,MATCH(1,(GMWQ!$NE$2:$NE$60=V$3)*(GMWQ!$NF$2:$NF$60=V$1),0),$B209-1966)</f>
        <v>97.93</v>
      </c>
      <c r="W209" s="13" cm="1">
        <f t="array" ref="W209">INDEX(GMWQ!$A$2:$NF$60,MATCH(1,(GMWQ!$NE$2:$NE$60=W$3)*(GMWQ!$NF$2:$NF$60=W$1),0),$B209-1966)</f>
        <v>1.1200000000000001</v>
      </c>
      <c r="X209" s="21"/>
      <c r="Z209" s="62">
        <f t="shared" si="5"/>
        <v>0.11332868530700327</v>
      </c>
    </row>
    <row r="210" spans="1:26" x14ac:dyDescent="0.35">
      <c r="B210" s="7">
        <f t="shared" si="4"/>
        <v>2176</v>
      </c>
      <c r="C210" s="14" cm="1">
        <f t="array" ref="C210">INDEX(GMWQ!$A$2:$NF$60,MATCH(1,(GMWQ!$NE$2:$NE$60=C$3)*(GMWQ!$NF$2:$NF$60=C$1),0),$B210-1966)</f>
        <v>10750</v>
      </c>
      <c r="D210" s="7" cm="1">
        <f t="array" ref="D210">INDEX(GMWQ!$A$2:$NF$60,MATCH(1,(GMWQ!$NE$2:$NE$60=D$3)*(GMWQ!$NF$2:$NF$60=D$1),0),$B210-1966)</f>
        <v>22912</v>
      </c>
      <c r="E210" s="7" cm="1">
        <f t="array" ref="E210">INDEX(GMWQ!$A$2:$NF$60,MATCH(1,(GMWQ!$NE$2:$NE$60=E$3)*(GMWQ!$NF$2:$NF$60=E$1),0),$B210-1966)</f>
        <v>446922</v>
      </c>
      <c r="F210" s="13" cm="1">
        <f t="array" ref="F210">INDEX(GMWQ!$A$2:$NF$60,MATCH(1,(GMWQ!$NE$2:$NE$60=F$3)*(GMWQ!$NF$2:$NF$60=F$1),0),$B210-1966)</f>
        <v>3.9</v>
      </c>
      <c r="G210" s="14" cm="1">
        <f t="array" ref="G210">INDEX(GMWQ!$A$2:$NF$60,MATCH(1,(GMWQ!$NE$2:$NE$60=G$3)*(GMWQ!$NF$2:$NF$60=G$1),0),$B210-1966)</f>
        <v>2117452</v>
      </c>
      <c r="H210" s="14" cm="1">
        <f t="array" ref="H210">INDEX(GMWQ!$A$2:$NF$60,MATCH(1,(GMWQ!$NE$2:$NE$60=H$3)*(GMWQ!$NF$2:$NF$60=H$1),0),$B210-1966)</f>
        <v>20773</v>
      </c>
      <c r="I210" s="14" cm="1">
        <f t="array" ref="I210">INDEX(GMWQ!$A$2:$NF$60,MATCH(1,(GMWQ!$NE$2:$NE$60=I$3)*(GMWQ!$NF$2:$NF$60=I$1),0),$B210-1966)</f>
        <v>1617260</v>
      </c>
      <c r="J210" s="13" cm="1">
        <f t="array" ref="J210">INDEX(GMWQ!$A$2:$NF$60,MATCH(1,(GMWQ!$NE$2:$NE$60=J$3)*(GMWQ!$NF$2:$NF$60=J$1),0),$B210-1966)</f>
        <v>3.29</v>
      </c>
      <c r="K210" s="13" cm="1">
        <f t="array" ref="K210">INDEX(GMWQ!$A$2:$NF$60,MATCH(1,(GMWQ!$NE$2:$NE$60=K$3)*(GMWQ!$NF$2:$NF$60=K$1),0),$B210-1966)</f>
        <v>1.6676429999999999E-3</v>
      </c>
      <c r="L210" s="13" cm="1">
        <f t="array" ref="L210">INDEX(GMWQ!$A$2:$NF$60,MATCH(1,(GMWQ!$NE$2:$NE$60=L$3)*(GMWQ!$NF$2:$NF$60=L$1),0),$B210-1966)</f>
        <v>2248650</v>
      </c>
      <c r="M210" s="13" cm="1">
        <f t="array" ref="M210">INDEX(GMWQ!$A$2:$NF$60,MATCH(1,(GMWQ!$NE$2:$NE$60=M$3)*(GMWQ!$NF$2:$NF$60=M$1),0),$B210-1966)</f>
        <v>81.977879999999999</v>
      </c>
      <c r="N210" s="13" cm="1">
        <f t="array" ref="N210">INDEX(GMWQ!$A$2:$NF$60,MATCH(1,(GMWQ!$NE$2:$NE$60=N$3)*(GMWQ!$NF$2:$NF$60=N$1),0),$B210-1966)</f>
        <v>125.7854</v>
      </c>
      <c r="O210" s="13" cm="1">
        <f t="array" ref="O210">INDEX(GMWQ!$A$2:$NF$60,MATCH(1,(GMWQ!$NE$2:$NE$60=O$3)*(GMWQ!$NF$2:$NF$60=O$1),0),$B210-1966)</f>
        <v>27.067</v>
      </c>
      <c r="P210" s="13" cm="1">
        <f t="array" ref="P210">INDEX(GMWQ!$A$2:$NF$60,MATCH(1,(GMWQ!$NE$2:$NE$60=P$3)*(GMWQ!$NF$2:$NF$60=P$1),0),$B210-1966)</f>
        <v>3.619027</v>
      </c>
      <c r="Q210" s="13" cm="1">
        <f t="array" ref="Q210">INDEX(GMWQ!$A$2:$NF$60,MATCH(1,(GMWQ!$NE$2:$NE$60=Q$3)*(GMWQ!$NF$2:$NF$60=Q$1),0),$B210-1966)</f>
        <v>123089.8</v>
      </c>
      <c r="R210" s="13" cm="1">
        <f t="array" ref="R210">INDEX(GMWQ!$A$2:$NF$60,MATCH(1,(GMWQ!$NE$2:$NE$60=R$3)*(GMWQ!$NF$2:$NF$60=R$1),0),$B210-1966)</f>
        <v>500192</v>
      </c>
      <c r="S210" s="13" cm="1">
        <f t="array" ref="S210">INDEX(GMWQ!$A$2:$NF$60,MATCH(1,(GMWQ!$NE$2:$NE$60=S$3)*(GMWQ!$NF$2:$NF$60=S$1),0),$B210-1966)</f>
        <v>6670303</v>
      </c>
      <c r="T210" s="13" cm="1">
        <f t="array" ref="T210">INDEX(GMWQ!$A$2:$NF$60,MATCH(1,(GMWQ!$NE$2:$NE$60=T$3)*(GMWQ!$NF$2:$NF$60=T$1),0),$B210-1966)</f>
        <v>44050.8</v>
      </c>
      <c r="U210" s="13" cm="1">
        <f t="array" ref="U210">INDEX(GMWQ!$A$2:$NF$60,MATCH(1,(GMWQ!$NE$2:$NE$60=U$3)*(GMWQ!$NF$2:$NF$60=U$1),0),$B210-1966)</f>
        <v>6.7375970000000001</v>
      </c>
      <c r="V210" s="13" cm="1">
        <f t="array" ref="V210">INDEX(GMWQ!$A$2:$NF$60,MATCH(1,(GMWQ!$NE$2:$NE$60=V$3)*(GMWQ!$NF$2:$NF$60=V$1),0),$B210-1966)</f>
        <v>107.26</v>
      </c>
      <c r="W210" s="13" cm="1">
        <f t="array" ref="W210">INDEX(GMWQ!$A$2:$NF$60,MATCH(1,(GMWQ!$NE$2:$NE$60=W$3)*(GMWQ!$NF$2:$NF$60=W$1),0),$B210-1966)</f>
        <v>1.18</v>
      </c>
      <c r="X210" s="21"/>
      <c r="Z210" s="62">
        <f t="shared" si="5"/>
        <v>0.16551443847757333</v>
      </c>
    </row>
    <row r="211" spans="1:26" x14ac:dyDescent="0.35">
      <c r="A211" s="7">
        <v>2024</v>
      </c>
      <c r="B211" s="7">
        <f t="shared" si="4"/>
        <v>2177</v>
      </c>
      <c r="C211" s="14" cm="1">
        <f t="array" ref="C211">INDEX(GMWQ!$A$2:$NF$60,MATCH(1,(GMWQ!$NE$2:$NE$60=C$3)*(GMWQ!$NF$2:$NF$60=C$1),0),$B211-1966)</f>
        <v>10760.9</v>
      </c>
      <c r="D211" s="7" cm="1">
        <f t="array" ref="D211">INDEX(GMWQ!$A$2:$NF$60,MATCH(1,(GMWQ!$NE$2:$NE$60=D$3)*(GMWQ!$NF$2:$NF$60=D$1),0),$B211-1966)</f>
        <v>24190</v>
      </c>
      <c r="E211" s="7" cm="1">
        <f t="array" ref="E211">INDEX(GMWQ!$A$2:$NF$60,MATCH(1,(GMWQ!$NE$2:$NE$60=E$3)*(GMWQ!$NF$2:$NF$60=E$1),0),$B211-1966)</f>
        <v>457594</v>
      </c>
      <c r="F211" s="13" cm="1">
        <f t="array" ref="F211">INDEX(GMWQ!$A$2:$NF$60,MATCH(1,(GMWQ!$NE$2:$NE$60=F$3)*(GMWQ!$NF$2:$NF$60=F$1),0),$B211-1966)</f>
        <v>4.3</v>
      </c>
      <c r="G211" s="14" cm="1">
        <f t="array" ref="G211">INDEX(GMWQ!$A$2:$NF$60,MATCH(1,(GMWQ!$NE$2:$NE$60=G$3)*(GMWQ!$NF$2:$NF$60=G$1),0),$B211-1966)</f>
        <v>2127290</v>
      </c>
      <c r="H211" s="14" cm="1">
        <f t="array" ref="H211">INDEX(GMWQ!$A$2:$NF$60,MATCH(1,(GMWQ!$NE$2:$NE$60=H$3)*(GMWQ!$NF$2:$NF$60=H$1),0),$B211-1966)</f>
        <v>21646</v>
      </c>
      <c r="I211" s="14" cm="1">
        <f t="array" ref="I211">INDEX(GMWQ!$A$2:$NF$60,MATCH(1,(GMWQ!$NE$2:$NE$60=I$3)*(GMWQ!$NF$2:$NF$60=I$1),0),$B211-1966)</f>
        <v>1620501</v>
      </c>
      <c r="J211" s="13" cm="1">
        <f t="array" ref="J211">INDEX(GMWQ!$A$2:$NF$60,MATCH(1,(GMWQ!$NE$2:$NE$60=J$3)*(GMWQ!$NF$2:$NF$60=J$1),0),$B211-1966)</f>
        <v>3.4733329999999998</v>
      </c>
      <c r="K211" s="13" cm="1">
        <f t="array" ref="K211">INDEX(GMWQ!$A$2:$NF$60,MATCH(1,(GMWQ!$NE$2:$NE$60=K$3)*(GMWQ!$NF$2:$NF$60=K$1),0),$B211-1966)</f>
        <v>9.2749469999999997E-4</v>
      </c>
      <c r="L211" s="13" cm="1">
        <f t="array" ref="L211">INDEX(GMWQ!$A$2:$NF$60,MATCH(1,(GMWQ!$NE$2:$NE$60=L$3)*(GMWQ!$NF$2:$NF$60=L$1),0),$B211-1966)</f>
        <v>2261347</v>
      </c>
      <c r="M211" s="13" cm="1">
        <f t="array" ref="M211">INDEX(GMWQ!$A$2:$NF$60,MATCH(1,(GMWQ!$NE$2:$NE$60=M$3)*(GMWQ!$NF$2:$NF$60=M$1),0),$B211-1966)</f>
        <v>81.038269999999997</v>
      </c>
      <c r="N211" s="13" cm="1">
        <f t="array" ref="N211">INDEX(GMWQ!$A$2:$NF$60,MATCH(1,(GMWQ!$NE$2:$NE$60=N$3)*(GMWQ!$NF$2:$NF$60=N$1),0),$B211-1966)</f>
        <v>123.5455</v>
      </c>
      <c r="O211" s="13" cm="1">
        <f t="array" ref="O211">INDEX(GMWQ!$A$2:$NF$60,MATCH(1,(GMWQ!$NE$2:$NE$60=O$3)*(GMWQ!$NF$2:$NF$60=O$1),0),$B211-1966)</f>
        <v>29.564</v>
      </c>
      <c r="P211" s="13" cm="1">
        <f t="array" ref="P211">INDEX(GMWQ!$A$2:$NF$60,MATCH(1,(GMWQ!$NE$2:$NE$60=P$3)*(GMWQ!$NF$2:$NF$60=P$1),0),$B211-1966)</f>
        <v>4.1255199999999999</v>
      </c>
      <c r="Q211" s="13" cm="1">
        <f t="array" ref="Q211">INDEX(GMWQ!$A$2:$NF$60,MATCH(1,(GMWQ!$NE$2:$NE$60=Q$3)*(GMWQ!$NF$2:$NF$60=Q$1),0),$B211-1966)</f>
        <v>125326.39999999999</v>
      </c>
      <c r="R211" s="13" cm="1">
        <f t="array" ref="R211">INDEX(GMWQ!$A$2:$NF$60,MATCH(1,(GMWQ!$NE$2:$NE$60=R$3)*(GMWQ!$NF$2:$NF$60=R$1),0),$B211-1966)</f>
        <v>506789</v>
      </c>
      <c r="S211" s="13" cm="1">
        <f t="array" ref="S211">INDEX(GMWQ!$A$2:$NF$60,MATCH(1,(GMWQ!$NE$2:$NE$60=S$3)*(GMWQ!$NF$2:$NF$60=S$1),0),$B211-1966)</f>
        <v>6717539</v>
      </c>
      <c r="T211" s="13" cm="1">
        <f t="array" ref="T211">INDEX(GMWQ!$A$2:$NF$60,MATCH(1,(GMWQ!$NE$2:$NE$60=T$3)*(GMWQ!$NF$2:$NF$60=T$1),0),$B211-1966)</f>
        <v>44267.43</v>
      </c>
      <c r="U211" s="13" cm="1">
        <f t="array" ref="U211">INDEX(GMWQ!$A$2:$NF$60,MATCH(1,(GMWQ!$NE$2:$NE$60=U$3)*(GMWQ!$NF$2:$NF$60=U$1),0),$B211-1966)</f>
        <v>6.6943149999999996</v>
      </c>
      <c r="V211" s="13" cm="1">
        <f t="array" ref="V211">INDEX(GMWQ!$A$2:$NF$60,MATCH(1,(GMWQ!$NE$2:$NE$60=V$3)*(GMWQ!$NF$2:$NF$60=V$1),0),$B211-1966)</f>
        <v>109.92</v>
      </c>
      <c r="W211" s="13" cm="1">
        <f t="array" ref="W211">INDEX(GMWQ!$A$2:$NF$60,MATCH(1,(GMWQ!$NE$2:$NE$60=W$3)*(GMWQ!$NF$2:$NF$60=W$1),0),$B211-1966)</f>
        <v>1.54</v>
      </c>
      <c r="X211" s="21"/>
      <c r="Z211" s="62">
        <f t="shared" si="5"/>
        <v>0.43178241642553783</v>
      </c>
    </row>
    <row r="212" spans="1:26" x14ac:dyDescent="0.35">
      <c r="B212" s="7">
        <f t="shared" si="4"/>
        <v>2178</v>
      </c>
      <c r="C212" s="14" cm="1">
        <f t="array" ref="C212">INDEX(GMWQ!$A$2:$NF$60,MATCH(1,(GMWQ!$NE$2:$NE$60=C$3)*(GMWQ!$NF$2:$NF$60=C$1),0),$B212-1966)</f>
        <v>10775.1</v>
      </c>
      <c r="D212" s="7" cm="1">
        <f t="array" ref="D212">INDEX(GMWQ!$A$2:$NF$60,MATCH(1,(GMWQ!$NE$2:$NE$60=D$3)*(GMWQ!$NF$2:$NF$60=D$1),0),$B212-1966)</f>
        <v>23230</v>
      </c>
      <c r="E212" s="7" cm="1">
        <f t="array" ref="E212">INDEX(GMWQ!$A$2:$NF$60,MATCH(1,(GMWQ!$NE$2:$NE$60=E$3)*(GMWQ!$NF$2:$NF$60=E$1),0),$B212-1966)</f>
        <v>468096</v>
      </c>
      <c r="F212" s="13" cm="1">
        <f t="array" ref="F212">INDEX(GMWQ!$A$2:$NF$60,MATCH(1,(GMWQ!$NE$2:$NE$60=F$3)*(GMWQ!$NF$2:$NF$60=F$1),0),$B212-1966)</f>
        <v>4.2</v>
      </c>
      <c r="G212" s="14" cm="1">
        <f t="array" ref="G212">INDEX(GMWQ!$A$2:$NF$60,MATCH(1,(GMWQ!$NE$2:$NE$60=G$3)*(GMWQ!$NF$2:$NF$60=G$1),0),$B212-1966)</f>
        <v>2138212</v>
      </c>
      <c r="H212" s="14" cm="1">
        <f t="array" ref="H212">INDEX(GMWQ!$A$2:$NF$60,MATCH(1,(GMWQ!$NE$2:$NE$60=H$3)*(GMWQ!$NF$2:$NF$60=H$1),0),$B212-1966)</f>
        <v>22208</v>
      </c>
      <c r="I212" s="14" cm="1">
        <f t="array" ref="I212">INDEX(GMWQ!$A$2:$NF$60,MATCH(1,(GMWQ!$NE$2:$NE$60=I$3)*(GMWQ!$NF$2:$NF$60=I$1),0),$B212-1966)</f>
        <v>1626782</v>
      </c>
      <c r="J212" s="13" cm="1">
        <f t="array" ref="J212">INDEX(GMWQ!$A$2:$NF$60,MATCH(1,(GMWQ!$NE$2:$NE$60=J$3)*(GMWQ!$NF$2:$NF$60=J$1),0),$B212-1966)</f>
        <v>3.62</v>
      </c>
      <c r="K212" s="13" cm="1">
        <f t="array" ref="K212">INDEX(GMWQ!$A$2:$NF$60,MATCH(1,(GMWQ!$NE$2:$NE$60=K$3)*(GMWQ!$NF$2:$NF$60=K$1),0),$B212-1966)</f>
        <v>1.234186E-3</v>
      </c>
      <c r="L212" s="13" cm="1">
        <f t="array" ref="L212">INDEX(GMWQ!$A$2:$NF$60,MATCH(1,(GMWQ!$NE$2:$NE$60=L$3)*(GMWQ!$NF$2:$NF$60=L$1),0),$B212-1966)</f>
        <v>2273578</v>
      </c>
      <c r="M212" s="13" cm="1">
        <f t="array" ref="M212">INDEX(GMWQ!$A$2:$NF$60,MATCH(1,(GMWQ!$NE$2:$NE$60=M$3)*(GMWQ!$NF$2:$NF$60=M$1),0),$B212-1966)</f>
        <v>80.683989999999994</v>
      </c>
      <c r="N212" s="13" cm="1">
        <f t="array" ref="N212">INDEX(GMWQ!$A$2:$NF$60,MATCH(1,(GMWQ!$NE$2:$NE$60=N$3)*(GMWQ!$NF$2:$NF$60=N$1),0),$B212-1966)</f>
        <v>121.4269</v>
      </c>
      <c r="O212" s="13" cm="1">
        <f t="array" ref="O212">INDEX(GMWQ!$A$2:$NF$60,MATCH(1,(GMWQ!$NE$2:$NE$60=O$3)*(GMWQ!$NF$2:$NF$60=O$1),0),$B212-1966)</f>
        <v>33.131</v>
      </c>
      <c r="P212" s="13" cm="1">
        <f t="array" ref="P212">INDEX(GMWQ!$A$2:$NF$60,MATCH(1,(GMWQ!$NE$2:$NE$60=P$3)*(GMWQ!$NF$2:$NF$60=P$1),0),$B212-1966)</f>
        <v>3.892916</v>
      </c>
      <c r="Q212" s="13" cm="1">
        <f t="array" ref="Q212">INDEX(GMWQ!$A$2:$NF$60,MATCH(1,(GMWQ!$NE$2:$NE$60=Q$3)*(GMWQ!$NF$2:$NF$60=Q$1),0),$B212-1966)</f>
        <v>128874.7</v>
      </c>
      <c r="R212" s="13" cm="1">
        <f t="array" ref="R212">INDEX(GMWQ!$A$2:$NF$60,MATCH(1,(GMWQ!$NE$2:$NE$60=R$3)*(GMWQ!$NF$2:$NF$60=R$1),0),$B212-1966)</f>
        <v>511430</v>
      </c>
      <c r="S212" s="13" cm="1">
        <f t="array" ref="S212">INDEX(GMWQ!$A$2:$NF$60,MATCH(1,(GMWQ!$NE$2:$NE$60=S$3)*(GMWQ!$NF$2:$NF$60=S$1),0),$B212-1966)</f>
        <v>6833211</v>
      </c>
      <c r="T212" s="13" cm="1">
        <f t="array" ref="T212">INDEX(GMWQ!$A$2:$NF$60,MATCH(1,(GMWQ!$NE$2:$NE$60=T$3)*(GMWQ!$NF$2:$NF$60=T$1),0),$B212-1966)</f>
        <v>44484.05</v>
      </c>
      <c r="U212" s="13" cm="1">
        <f t="array" ref="U212">INDEX(GMWQ!$A$2:$NF$60,MATCH(1,(GMWQ!$NE$2:$NE$60=U$3)*(GMWQ!$NF$2:$NF$60=U$1),0),$B212-1966)</f>
        <v>6.6484889999999996</v>
      </c>
      <c r="V212" s="13" cm="1">
        <f t="array" ref="V212">INDEX(GMWQ!$A$2:$NF$60,MATCH(1,(GMWQ!$NE$2:$NE$60=V$3)*(GMWQ!$NF$2:$NF$60=V$1),0),$B212-1966)</f>
        <v>109.66</v>
      </c>
      <c r="W212" s="13" cm="1">
        <f t="array" ref="W212">INDEX(GMWQ!$A$2:$NF$60,MATCH(1,(GMWQ!$NE$2:$NE$60=W$3)*(GMWQ!$NF$2:$NF$60=W$1),0),$B212-1966)</f>
        <v>1.69</v>
      </c>
      <c r="X212" s="21"/>
      <c r="Z212" s="62">
        <f t="shared" si="5"/>
        <v>0.52472852893498212</v>
      </c>
    </row>
    <row r="213" spans="1:26" x14ac:dyDescent="0.35">
      <c r="B213" s="7">
        <f t="shared" si="4"/>
        <v>2179</v>
      </c>
      <c r="C213" s="14" cm="1">
        <f t="array" ref="C213">INDEX(GMWQ!$A$2:$NF$60,MATCH(1,(GMWQ!$NE$2:$NE$60=C$3)*(GMWQ!$NF$2:$NF$60=C$1),0),$B213-1966)</f>
        <v>10784.26</v>
      </c>
      <c r="D213" s="7" cm="1">
        <f t="array" ref="D213">INDEX(GMWQ!$A$2:$NF$60,MATCH(1,(GMWQ!$NE$2:$NE$60=D$3)*(GMWQ!$NF$2:$NF$60=D$1),0),$B213-1966)</f>
        <v>23505</v>
      </c>
      <c r="E213" s="7" cm="1">
        <f t="array" ref="E213">INDEX(GMWQ!$A$2:$NF$60,MATCH(1,(GMWQ!$NE$2:$NE$60=E$3)*(GMWQ!$NF$2:$NF$60=E$1),0),$B213-1966)</f>
        <v>470726</v>
      </c>
      <c r="F213" s="13" cm="1">
        <f t="array" ref="F213">INDEX(GMWQ!$A$2:$NF$60,MATCH(1,(GMWQ!$NE$2:$NE$60=F$3)*(GMWQ!$NF$2:$NF$60=F$1),0),$B213-1966)</f>
        <v>4.3</v>
      </c>
      <c r="G213" s="14" cm="1">
        <f t="array" ref="G213">INDEX(GMWQ!$A$2:$NF$60,MATCH(1,(GMWQ!$NE$2:$NE$60=G$3)*(GMWQ!$NF$2:$NF$60=G$1),0),$B213-1966)</f>
        <v>2156961</v>
      </c>
      <c r="H213" s="14" cm="1">
        <f t="array" ref="H213">INDEX(GMWQ!$A$2:$NF$60,MATCH(1,(GMWQ!$NE$2:$NE$60=H$3)*(GMWQ!$NF$2:$NF$60=H$1),0),$B213-1966)</f>
        <v>22912</v>
      </c>
      <c r="I213" s="14" cm="1">
        <f t="array" ref="I213">INDEX(GMWQ!$A$2:$NF$60,MATCH(1,(GMWQ!$NE$2:$NE$60=I$3)*(GMWQ!$NF$2:$NF$60=I$1),0),$B213-1966)</f>
        <v>1635412</v>
      </c>
      <c r="J213" s="13" cm="1">
        <f t="array" ref="J213">INDEX(GMWQ!$A$2:$NF$60,MATCH(1,(GMWQ!$NE$2:$NE$60=J$3)*(GMWQ!$NF$2:$NF$60=J$1),0),$B213-1966)</f>
        <v>3.726667</v>
      </c>
      <c r="K213" s="13" cm="1">
        <f t="array" ref="K213">INDEX(GMWQ!$A$2:$NF$60,MATCH(1,(GMWQ!$NE$2:$NE$60=K$3)*(GMWQ!$NF$2:$NF$60=K$1),0),$B213-1966)</f>
        <v>1.045008E-3</v>
      </c>
      <c r="L213" s="13" cm="1">
        <f t="array" ref="L213">INDEX(GMWQ!$A$2:$NF$60,MATCH(1,(GMWQ!$NE$2:$NE$60=L$3)*(GMWQ!$NF$2:$NF$60=L$1),0),$B213-1966)</f>
        <v>2296006</v>
      </c>
      <c r="M213" s="13" cm="1">
        <f t="array" ref="M213">INDEX(GMWQ!$A$2:$NF$60,MATCH(1,(GMWQ!$NE$2:$NE$60=M$3)*(GMWQ!$NF$2:$NF$60=M$1),0),$B213-1966)</f>
        <v>80.544430000000006</v>
      </c>
      <c r="N213" s="13" cm="1">
        <f t="array" ref="N213">INDEX(GMWQ!$A$2:$NF$60,MATCH(1,(GMWQ!$NE$2:$NE$60=N$3)*(GMWQ!$NF$2:$NF$60=N$1),0),$B213-1966)</f>
        <v>121.9396</v>
      </c>
      <c r="O213" s="13" cm="1">
        <f t="array" ref="O213">INDEX(GMWQ!$A$2:$NF$60,MATCH(1,(GMWQ!$NE$2:$NE$60=O$3)*(GMWQ!$NF$2:$NF$60=O$1),0),$B213-1966)</f>
        <v>33.628</v>
      </c>
      <c r="P213" s="13" cm="1">
        <f t="array" ref="P213">INDEX(GMWQ!$A$2:$NF$60,MATCH(1,(GMWQ!$NE$2:$NE$60=P$3)*(GMWQ!$NF$2:$NF$60=P$1),0),$B213-1966)</f>
        <v>3.4092020000000001</v>
      </c>
      <c r="Q213" s="13" cm="1">
        <f t="array" ref="Q213">INDEX(GMWQ!$A$2:$NF$60,MATCH(1,(GMWQ!$NE$2:$NE$60=Q$3)*(GMWQ!$NF$2:$NF$60=Q$1),0),$B213-1966)</f>
        <v>130544.4</v>
      </c>
      <c r="R213" s="13" cm="1">
        <f t="array" ref="R213">INDEX(GMWQ!$A$2:$NF$60,MATCH(1,(GMWQ!$NE$2:$NE$60=R$3)*(GMWQ!$NF$2:$NF$60=R$1),0),$B213-1966)</f>
        <v>521549</v>
      </c>
      <c r="S213" s="13" cm="1">
        <f t="array" ref="S213">INDEX(GMWQ!$A$2:$NF$60,MATCH(1,(GMWQ!$NE$2:$NE$60=S$3)*(GMWQ!$NF$2:$NF$60=S$1),0),$B213-1966)</f>
        <v>6932252</v>
      </c>
      <c r="T213" s="13" cm="1">
        <f t="array" ref="T213">INDEX(GMWQ!$A$2:$NF$60,MATCH(1,(GMWQ!$NE$2:$NE$60=T$3)*(GMWQ!$NF$2:$NF$60=T$1),0),$B213-1966)</f>
        <v>44578.69</v>
      </c>
      <c r="U213" s="13" cm="1">
        <f t="array" ref="U213">INDEX(GMWQ!$A$2:$NF$60,MATCH(1,(GMWQ!$NE$2:$NE$60=U$3)*(GMWQ!$NF$2:$NF$60=U$1),0),$B213-1966)</f>
        <v>6.4329049999999999</v>
      </c>
      <c r="V213" s="13" cm="1">
        <f t="array" ref="V213">INDEX(GMWQ!$A$2:$NF$60,MATCH(1,(GMWQ!$NE$2:$NE$60=V$3)*(GMWQ!$NF$2:$NF$60=V$1),0),$B213-1966)</f>
        <v>106.63</v>
      </c>
      <c r="W213" s="13" cm="1">
        <f t="array" ref="W213">INDEX(GMWQ!$A$2:$NF$60,MATCH(1,(GMWQ!$NE$2:$NE$60=W$3)*(GMWQ!$NF$2:$NF$60=W$1),0),$B213-1966)</f>
        <v>1.7</v>
      </c>
      <c r="X213" s="21"/>
      <c r="Z213" s="62">
        <f t="shared" si="5"/>
        <v>0.53062825106217038</v>
      </c>
    </row>
    <row r="214" spans="1:26" x14ac:dyDescent="0.35">
      <c r="B214" s="7">
        <f t="shared" si="4"/>
        <v>2180</v>
      </c>
      <c r="C214" s="14" cm="1">
        <f t="array" ref="C214">INDEX(GMWQ!$A$2:$NF$60,MATCH(1,(GMWQ!$NE$2:$NE$60=C$3)*(GMWQ!$NF$2:$NF$60=C$1),0),$B214-1966)</f>
        <v>10794.06</v>
      </c>
      <c r="D214" s="7" cm="1">
        <f t="array" ref="D214">INDEX(GMWQ!$A$2:$NF$60,MATCH(1,(GMWQ!$NE$2:$NE$60=D$3)*(GMWQ!$NF$2:$NF$60=D$1),0),$B214-1966)</f>
        <v>23314.19</v>
      </c>
      <c r="E214" s="7" cm="1">
        <f t="array" ref="E214">INDEX(GMWQ!$A$2:$NF$60,MATCH(1,(GMWQ!$NE$2:$NE$60=E$3)*(GMWQ!$NF$2:$NF$60=E$1),0),$B214-1966)</f>
        <v>474570.3</v>
      </c>
      <c r="F214" s="13" cm="1">
        <f t="array" ref="F214">INDEX(GMWQ!$A$2:$NF$60,MATCH(1,(GMWQ!$NE$2:$NE$60=F$3)*(GMWQ!$NF$2:$NF$60=F$1),0),$B214-1966)</f>
        <v>4.3913159999999998</v>
      </c>
      <c r="G214" s="14" cm="1">
        <f t="array" ref="G214">INDEX(GMWQ!$A$2:$NF$60,MATCH(1,(GMWQ!$NE$2:$NE$60=G$3)*(GMWQ!$NF$2:$NF$60=G$1),0),$B214-1966)</f>
        <v>2178342</v>
      </c>
      <c r="H214" s="14" cm="1">
        <f t="array" ref="H214">INDEX(GMWQ!$A$2:$NF$60,MATCH(1,(GMWQ!$NE$2:$NE$60=H$3)*(GMWQ!$NF$2:$NF$60=H$1),0),$B214-1966)</f>
        <v>22989.27</v>
      </c>
      <c r="I214" s="14" cm="1">
        <f t="array" ref="I214">INDEX(GMWQ!$A$2:$NF$60,MATCH(1,(GMWQ!$NE$2:$NE$60=I$3)*(GMWQ!$NF$2:$NF$60=I$1),0),$B214-1966)</f>
        <v>1649396</v>
      </c>
      <c r="J214" s="13" cm="1">
        <f t="array" ref="J214">INDEX(GMWQ!$A$2:$NF$60,MATCH(1,(GMWQ!$NE$2:$NE$60=J$3)*(GMWQ!$NF$2:$NF$60=J$1),0),$B214-1966)</f>
        <v>3.7859219999999998</v>
      </c>
      <c r="K214" s="13" cm="1">
        <f t="array" ref="K214">INDEX(GMWQ!$A$2:$NF$60,MATCH(1,(GMWQ!$NE$2:$NE$60=K$3)*(GMWQ!$NF$2:$NF$60=K$1),0),$B214-1966)</f>
        <v>1.394976E-3</v>
      </c>
      <c r="L214" s="13" cm="1">
        <f t="array" ref="L214">INDEX(GMWQ!$A$2:$NF$60,MATCH(1,(GMWQ!$NE$2:$NE$60=L$3)*(GMWQ!$NF$2:$NF$60=L$1),0),$B214-1966)</f>
        <v>2318624</v>
      </c>
      <c r="M214" s="13" cm="1">
        <f t="array" ref="M214">INDEX(GMWQ!$A$2:$NF$60,MATCH(1,(GMWQ!$NE$2:$NE$60=M$3)*(GMWQ!$NF$2:$NF$60=M$1),0),$B214-1966)</f>
        <v>80.539060000000006</v>
      </c>
      <c r="N214" s="13" cm="1">
        <f t="array" ref="N214">INDEX(GMWQ!$A$2:$NF$60,MATCH(1,(GMWQ!$NE$2:$NE$60=N$3)*(GMWQ!$NF$2:$NF$60=N$1),0),$B214-1966)</f>
        <v>122.1434</v>
      </c>
      <c r="O214" s="13" cm="1">
        <f t="array" ref="O214">INDEX(GMWQ!$A$2:$NF$60,MATCH(1,(GMWQ!$NE$2:$NE$60=O$3)*(GMWQ!$NF$2:$NF$60=O$1),0),$B214-1966)</f>
        <v>34.167369999999998</v>
      </c>
      <c r="P214" s="13" cm="1">
        <f t="array" ref="P214">INDEX(GMWQ!$A$2:$NF$60,MATCH(1,(GMWQ!$NE$2:$NE$60=P$3)*(GMWQ!$NF$2:$NF$60=P$1),0),$B214-1966)</f>
        <v>3.9060549999999998</v>
      </c>
      <c r="Q214" s="13" cm="1">
        <f t="array" ref="Q214">INDEX(GMWQ!$A$2:$NF$60,MATCH(1,(GMWQ!$NE$2:$NE$60=Q$3)*(GMWQ!$NF$2:$NF$60=Q$1),0),$B214-1966)</f>
        <v>132772.1</v>
      </c>
      <c r="R214" s="13" cm="1">
        <f t="array" ref="R214">INDEX(GMWQ!$A$2:$NF$60,MATCH(1,(GMWQ!$NE$2:$NE$60=R$3)*(GMWQ!$NF$2:$NF$60=R$1),0),$B214-1966)</f>
        <v>528945.80000000005</v>
      </c>
      <c r="S214" s="13" cm="1">
        <f t="array" ref="S214">INDEX(GMWQ!$A$2:$NF$60,MATCH(1,(GMWQ!$NE$2:$NE$60=S$3)*(GMWQ!$NF$2:$NF$60=S$1),0),$B214-1966)</f>
        <v>7014472</v>
      </c>
      <c r="T214" s="13" cm="1">
        <f t="array" ref="T214">INDEX(GMWQ!$A$2:$NF$60,MATCH(1,(GMWQ!$NE$2:$NE$60=T$3)*(GMWQ!$NF$2:$NF$60=T$1),0),$B214-1966)</f>
        <v>44673.32</v>
      </c>
      <c r="U214" s="13" cm="1">
        <f t="array" ref="U214">INDEX(GMWQ!$A$2:$NF$60,MATCH(1,(GMWQ!$NE$2:$NE$60=U$3)*(GMWQ!$NF$2:$NF$60=U$1),0),$B214-1966)</f>
        <v>6.1706979999999998</v>
      </c>
      <c r="V214" s="13" cm="1">
        <f t="array" ref="V214">INDEX(GMWQ!$A$2:$NF$60,MATCH(1,(GMWQ!$NE$2:$NE$60=V$3)*(GMWQ!$NF$2:$NF$60=V$1),0),$B214-1966)</f>
        <v>107.72450000000001</v>
      </c>
      <c r="W214" s="13" cm="1">
        <f t="array" ref="W214">INDEX(GMWQ!$A$2:$NF$60,MATCH(1,(GMWQ!$NE$2:$NE$60=W$3)*(GMWQ!$NF$2:$NF$60=W$1),0),$B214-1966)</f>
        <v>1.7463930000000001</v>
      </c>
      <c r="X214" s="21"/>
      <c r="Z214" s="62">
        <f t="shared" si="5"/>
        <v>0.55755251800003047</v>
      </c>
    </row>
    <row r="215" spans="1:26" x14ac:dyDescent="0.35">
      <c r="A215" s="7">
        <v>2025</v>
      </c>
      <c r="B215" s="7">
        <f t="shared" si="4"/>
        <v>2181</v>
      </c>
      <c r="C215" s="14" cm="1">
        <f t="array" ref="C215">INDEX(GMWQ!$A$2:$NF$60,MATCH(1,(GMWQ!$NE$2:$NE$60=C$3)*(GMWQ!$NF$2:$NF$60=C$1),0),$B215-1966)</f>
        <v>10805.98</v>
      </c>
      <c r="D215" s="7" cm="1">
        <f t="array" ref="D215">INDEX(GMWQ!$A$2:$NF$60,MATCH(1,(GMWQ!$NE$2:$NE$60=D$3)*(GMWQ!$NF$2:$NF$60=D$1),0),$B215-1966)</f>
        <v>23363.61</v>
      </c>
      <c r="E215" s="7" cm="1">
        <f t="array" ref="E215">INDEX(GMWQ!$A$2:$NF$60,MATCH(1,(GMWQ!$NE$2:$NE$60=E$3)*(GMWQ!$NF$2:$NF$60=E$1),0),$B215-1966)</f>
        <v>479158</v>
      </c>
      <c r="F215" s="13" cm="1">
        <f t="array" ref="F215">INDEX(GMWQ!$A$2:$NF$60,MATCH(1,(GMWQ!$NE$2:$NE$60=F$3)*(GMWQ!$NF$2:$NF$60=F$1),0),$B215-1966)</f>
        <v>4.3912899999999997</v>
      </c>
      <c r="G215" s="14" cm="1">
        <f t="array" ref="G215">INDEX(GMWQ!$A$2:$NF$60,MATCH(1,(GMWQ!$NE$2:$NE$60=G$3)*(GMWQ!$NF$2:$NF$60=G$1),0),$B215-1966)</f>
        <v>2204166</v>
      </c>
      <c r="H215" s="14" cm="1">
        <f t="array" ref="H215">INDEX(GMWQ!$A$2:$NF$60,MATCH(1,(GMWQ!$NE$2:$NE$60=H$3)*(GMWQ!$NF$2:$NF$60=H$1),0),$B215-1966)</f>
        <v>23459.9</v>
      </c>
      <c r="I215" s="14" cm="1">
        <f t="array" ref="I215">INDEX(GMWQ!$A$2:$NF$60,MATCH(1,(GMWQ!$NE$2:$NE$60=I$3)*(GMWQ!$NF$2:$NF$60=I$1),0),$B215-1966)</f>
        <v>1667479</v>
      </c>
      <c r="J215" s="13" cm="1">
        <f t="array" ref="J215">INDEX(GMWQ!$A$2:$NF$60,MATCH(1,(GMWQ!$NE$2:$NE$60=J$3)*(GMWQ!$NF$2:$NF$60=J$1),0),$B215-1966)</f>
        <v>3.8284349999999998</v>
      </c>
      <c r="K215" s="13" cm="1">
        <f t="array" ref="K215">INDEX(GMWQ!$A$2:$NF$60,MATCH(1,(GMWQ!$NE$2:$NE$60=K$3)*(GMWQ!$NF$2:$NF$60=K$1),0),$B215-1966)</f>
        <v>1.711293E-3</v>
      </c>
      <c r="L215" s="13" cm="1">
        <f t="array" ref="L215">INDEX(GMWQ!$A$2:$NF$60,MATCH(1,(GMWQ!$NE$2:$NE$60=L$3)*(GMWQ!$NF$2:$NF$60=L$1),0),$B215-1966)</f>
        <v>2345944</v>
      </c>
      <c r="M215" s="13" cm="1">
        <f t="array" ref="M215">INDEX(GMWQ!$A$2:$NF$60,MATCH(1,(GMWQ!$NE$2:$NE$60=M$3)*(GMWQ!$NF$2:$NF$60=M$1),0),$B215-1966)</f>
        <v>80.418959999999998</v>
      </c>
      <c r="N215" s="13" cm="1">
        <f t="array" ref="N215">INDEX(GMWQ!$A$2:$NF$60,MATCH(1,(GMWQ!$NE$2:$NE$60=N$3)*(GMWQ!$NF$2:$NF$60=N$1),0),$B215-1966)</f>
        <v>122.3993</v>
      </c>
      <c r="O215" s="13" cm="1">
        <f t="array" ref="O215">INDEX(GMWQ!$A$2:$NF$60,MATCH(1,(GMWQ!$NE$2:$NE$60=O$3)*(GMWQ!$NF$2:$NF$60=O$1),0),$B215-1966)</f>
        <v>34.334940000000003</v>
      </c>
      <c r="P215" s="13" cm="1">
        <f t="array" ref="P215">INDEX(GMWQ!$A$2:$NF$60,MATCH(1,(GMWQ!$NE$2:$NE$60=P$3)*(GMWQ!$NF$2:$NF$60=P$1),0),$B215-1966)</f>
        <v>3.201562</v>
      </c>
      <c r="Q215" s="13" cm="1">
        <f t="array" ref="Q215">INDEX(GMWQ!$A$2:$NF$60,MATCH(1,(GMWQ!$NE$2:$NE$60=Q$3)*(GMWQ!$NF$2:$NF$60=Q$1),0),$B215-1966)</f>
        <v>134744.1</v>
      </c>
      <c r="R215" s="13" cm="1">
        <f t="array" ref="R215">INDEX(GMWQ!$A$2:$NF$60,MATCH(1,(GMWQ!$NE$2:$NE$60=R$3)*(GMWQ!$NF$2:$NF$60=R$1),0),$B215-1966)</f>
        <v>536686.6</v>
      </c>
      <c r="S215" s="13" cm="1">
        <f t="array" ref="S215">INDEX(GMWQ!$A$2:$NF$60,MATCH(1,(GMWQ!$NE$2:$NE$60=S$3)*(GMWQ!$NF$2:$NF$60=S$1),0),$B215-1966)</f>
        <v>7144432</v>
      </c>
      <c r="T215" s="13" cm="1">
        <f t="array" ref="T215">INDEX(GMWQ!$A$2:$NF$60,MATCH(1,(GMWQ!$NE$2:$NE$60=T$3)*(GMWQ!$NF$2:$NF$60=T$1),0),$B215-1966)</f>
        <v>44767.96</v>
      </c>
      <c r="U215" s="13" cm="1">
        <f t="array" ref="U215">INDEX(GMWQ!$A$2:$NF$60,MATCH(1,(GMWQ!$NE$2:$NE$60=U$3)*(GMWQ!$NF$2:$NF$60=U$1),0),$B215-1966)</f>
        <v>5.9511479999999999</v>
      </c>
      <c r="V215" s="13" cm="1">
        <f t="array" ref="V215">INDEX(GMWQ!$A$2:$NF$60,MATCH(1,(GMWQ!$NE$2:$NE$60=V$3)*(GMWQ!$NF$2:$NF$60=V$1),0),$B215-1966)</f>
        <v>108.3954</v>
      </c>
      <c r="W215" s="13" cm="1">
        <f t="array" ref="W215">INDEX(GMWQ!$A$2:$NF$60,MATCH(1,(GMWQ!$NE$2:$NE$60=W$3)*(GMWQ!$NF$2:$NF$60=W$1),0),$B215-1966)</f>
        <v>1.784214</v>
      </c>
      <c r="X215" s="21"/>
      <c r="Z215" s="62">
        <f t="shared" si="5"/>
        <v>0.57897798212072371</v>
      </c>
    </row>
    <row r="216" spans="1:26" x14ac:dyDescent="0.35">
      <c r="B216" s="7">
        <f t="shared" si="4"/>
        <v>2182</v>
      </c>
      <c r="C216" s="14" cm="1">
        <f t="array" ref="C216">INDEX(GMWQ!$A$2:$NF$60,MATCH(1,(GMWQ!$NE$2:$NE$60=C$3)*(GMWQ!$NF$2:$NF$60=C$1),0),$B216-1966)</f>
        <v>10820.16</v>
      </c>
      <c r="D216" s="7" cm="1">
        <f t="array" ref="D216">INDEX(GMWQ!$A$2:$NF$60,MATCH(1,(GMWQ!$NE$2:$NE$60=D$3)*(GMWQ!$NF$2:$NF$60=D$1),0),$B216-1966)</f>
        <v>23324.59</v>
      </c>
      <c r="E216" s="7" cm="1">
        <f t="array" ref="E216">INDEX(GMWQ!$A$2:$NF$60,MATCH(1,(GMWQ!$NE$2:$NE$60=E$3)*(GMWQ!$NF$2:$NF$60=E$1),0),$B216-1966)</f>
        <v>483315.9</v>
      </c>
      <c r="F216" s="13" cm="1">
        <f t="array" ref="F216">INDEX(GMWQ!$A$2:$NF$60,MATCH(1,(GMWQ!$NE$2:$NE$60=F$3)*(GMWQ!$NF$2:$NF$60=F$1),0),$B216-1966)</f>
        <v>4.3913080000000004</v>
      </c>
      <c r="G216" s="14" cm="1">
        <f t="array" ref="G216">INDEX(GMWQ!$A$2:$NF$60,MATCH(1,(GMWQ!$NE$2:$NE$60=G$3)*(GMWQ!$NF$2:$NF$60=G$1),0),$B216-1966)</f>
        <v>2220027</v>
      </c>
      <c r="H216" s="14" cm="1">
        <f t="array" ref="H216">INDEX(GMWQ!$A$2:$NF$60,MATCH(1,(GMWQ!$NE$2:$NE$60=H$3)*(GMWQ!$NF$2:$NF$60=H$1),0),$B216-1966)</f>
        <v>23838.68</v>
      </c>
      <c r="I216" s="14" cm="1">
        <f t="array" ref="I216">INDEX(GMWQ!$A$2:$NF$60,MATCH(1,(GMWQ!$NE$2:$NE$60=I$3)*(GMWQ!$NF$2:$NF$60=I$1),0),$B216-1966)</f>
        <v>1675855</v>
      </c>
      <c r="J216" s="13" cm="1">
        <f t="array" ref="J216">INDEX(GMWQ!$A$2:$NF$60,MATCH(1,(GMWQ!$NE$2:$NE$60=J$3)*(GMWQ!$NF$2:$NF$60=J$1),0),$B216-1966)</f>
        <v>3.8648579999999999</v>
      </c>
      <c r="K216" s="13" cm="1">
        <f t="array" ref="K216">INDEX(GMWQ!$A$2:$NF$60,MATCH(1,(GMWQ!$NE$2:$NE$60=K$3)*(GMWQ!$NF$2:$NF$60=K$1),0),$B216-1966)</f>
        <v>1.767292E-3</v>
      </c>
      <c r="L216" s="13" cm="1">
        <f t="array" ref="L216">INDEX(GMWQ!$A$2:$NF$60,MATCH(1,(GMWQ!$NE$2:$NE$60=L$3)*(GMWQ!$NF$2:$NF$60=L$1),0),$B216-1966)</f>
        <v>2362723</v>
      </c>
      <c r="M216" s="13" cm="1">
        <f t="array" ref="M216">INDEX(GMWQ!$A$2:$NF$60,MATCH(1,(GMWQ!$NE$2:$NE$60=M$3)*(GMWQ!$NF$2:$NF$60=M$1),0),$B216-1966)</f>
        <v>80.127499999999998</v>
      </c>
      <c r="N216" s="13" cm="1">
        <f t="array" ref="N216">INDEX(GMWQ!$A$2:$NF$60,MATCH(1,(GMWQ!$NE$2:$NE$60=N$3)*(GMWQ!$NF$2:$NF$60=N$1),0),$B216-1966)</f>
        <v>122.21420000000001</v>
      </c>
      <c r="O216" s="13" cm="1">
        <f t="array" ref="O216">INDEX(GMWQ!$A$2:$NF$60,MATCH(1,(GMWQ!$NE$2:$NE$60=O$3)*(GMWQ!$NF$2:$NF$60=O$1),0),$B216-1966)</f>
        <v>34.162129999999998</v>
      </c>
      <c r="P216" s="13" cm="1">
        <f t="array" ref="P216">INDEX(GMWQ!$A$2:$NF$60,MATCH(1,(GMWQ!$NE$2:$NE$60=P$3)*(GMWQ!$NF$2:$NF$60=P$1),0),$B216-1966)</f>
        <v>3.2268750000000002</v>
      </c>
      <c r="Q216" s="13" cm="1">
        <f t="array" ref="Q216">INDEX(GMWQ!$A$2:$NF$60,MATCH(1,(GMWQ!$NE$2:$NE$60=Q$3)*(GMWQ!$NF$2:$NF$60=Q$1),0),$B216-1966)</f>
        <v>136652.29999999999</v>
      </c>
      <c r="R216" s="13" cm="1">
        <f t="array" ref="R216">INDEX(GMWQ!$A$2:$NF$60,MATCH(1,(GMWQ!$NE$2:$NE$60=R$3)*(GMWQ!$NF$2:$NF$60=R$1),0),$B216-1966)</f>
        <v>544171.9</v>
      </c>
      <c r="S216" s="13" cm="1">
        <f t="array" ref="S216">INDEX(GMWQ!$A$2:$NF$60,MATCH(1,(GMWQ!$NE$2:$NE$60=S$3)*(GMWQ!$NF$2:$NF$60=S$1),0),$B216-1966)</f>
        <v>7162375</v>
      </c>
      <c r="T216" s="13" cm="1">
        <f t="array" ref="T216">INDEX(GMWQ!$A$2:$NF$60,MATCH(1,(GMWQ!$NE$2:$NE$60=T$3)*(GMWQ!$NF$2:$NF$60=T$1),0),$B216-1966)</f>
        <v>44862.59</v>
      </c>
      <c r="U216" s="13" cm="1">
        <f t="array" ref="U216">INDEX(GMWQ!$A$2:$NF$60,MATCH(1,(GMWQ!$NE$2:$NE$60=U$3)*(GMWQ!$NF$2:$NF$60=U$1),0),$B216-1966)</f>
        <v>5.7061900000000003</v>
      </c>
      <c r="V216" s="13" cm="1">
        <f t="array" ref="V216">INDEX(GMWQ!$A$2:$NF$60,MATCH(1,(GMWQ!$NE$2:$NE$60=V$3)*(GMWQ!$NF$2:$NF$60=V$1),0),$B216-1966)</f>
        <v>107.0269</v>
      </c>
      <c r="W216" s="13" cm="1">
        <f t="array" ref="W216">INDEX(GMWQ!$A$2:$NF$60,MATCH(1,(GMWQ!$NE$2:$NE$60=W$3)*(GMWQ!$NF$2:$NF$60=W$1),0),$B216-1966)</f>
        <v>1.797525</v>
      </c>
      <c r="X216" s="21"/>
      <c r="Z216" s="62">
        <f t="shared" si="5"/>
        <v>0.58641071872218797</v>
      </c>
    </row>
    <row r="217" spans="1:26" x14ac:dyDescent="0.35">
      <c r="B217" s="7">
        <f t="shared" si="4"/>
        <v>2183</v>
      </c>
      <c r="C217" s="14" cm="1">
        <f t="array" ref="C217">INDEX(GMWQ!$A$2:$NF$60,MATCH(1,(GMWQ!$NE$2:$NE$60=C$3)*(GMWQ!$NF$2:$NF$60=C$1),0),$B217-1966)</f>
        <v>10834.29</v>
      </c>
      <c r="D217" s="7" cm="1">
        <f t="array" ref="D217">INDEX(GMWQ!$A$2:$NF$60,MATCH(1,(GMWQ!$NE$2:$NE$60=D$3)*(GMWQ!$NF$2:$NF$60=D$1),0),$B217-1966)</f>
        <v>23113.33</v>
      </c>
      <c r="E217" s="7" cm="1">
        <f t="array" ref="E217">INDEX(GMWQ!$A$2:$NF$60,MATCH(1,(GMWQ!$NE$2:$NE$60=E$3)*(GMWQ!$NF$2:$NF$60=E$1),0),$B217-1966)</f>
        <v>488358.8</v>
      </c>
      <c r="F217" s="13" cm="1">
        <f t="array" ref="F217">INDEX(GMWQ!$A$2:$NF$60,MATCH(1,(GMWQ!$NE$2:$NE$60=F$3)*(GMWQ!$NF$2:$NF$60=F$1),0),$B217-1966)</f>
        <v>4.3817589999999997</v>
      </c>
      <c r="G217" s="14" cm="1">
        <f t="array" ref="G217">INDEX(GMWQ!$A$2:$NF$60,MATCH(1,(GMWQ!$NE$2:$NE$60=G$3)*(GMWQ!$NF$2:$NF$60=G$1),0),$B217-1966)</f>
        <v>2239353</v>
      </c>
      <c r="H217" s="14" cm="1">
        <f t="array" ref="H217">INDEX(GMWQ!$A$2:$NF$60,MATCH(1,(GMWQ!$NE$2:$NE$60=H$3)*(GMWQ!$NF$2:$NF$60=H$1),0),$B217-1966)</f>
        <v>24049.63</v>
      </c>
      <c r="I217" s="14" cm="1">
        <f t="array" ref="I217">INDEX(GMWQ!$A$2:$NF$60,MATCH(1,(GMWQ!$NE$2:$NE$60=I$3)*(GMWQ!$NF$2:$NF$60=I$1),0),$B217-1966)</f>
        <v>1687204</v>
      </c>
      <c r="J217" s="13" cm="1">
        <f t="array" ref="J217">INDEX(GMWQ!$A$2:$NF$60,MATCH(1,(GMWQ!$NE$2:$NE$60=J$3)*(GMWQ!$NF$2:$NF$60=J$1),0),$B217-1966)</f>
        <v>3.8515630000000001</v>
      </c>
      <c r="K217" s="13" cm="1">
        <f t="array" ref="K217">INDEX(GMWQ!$A$2:$NF$60,MATCH(1,(GMWQ!$NE$2:$NE$60=K$3)*(GMWQ!$NF$2:$NF$60=K$1),0),$B217-1966)</f>
        <v>1.844086E-3</v>
      </c>
      <c r="L217" s="13" cm="1">
        <f t="array" ref="L217">INDEX(GMWQ!$A$2:$NF$60,MATCH(1,(GMWQ!$NE$2:$NE$60=L$3)*(GMWQ!$NF$2:$NF$60=L$1),0),$B217-1966)</f>
        <v>2383168</v>
      </c>
      <c r="M217" s="13" cm="1">
        <f t="array" ref="M217">INDEX(GMWQ!$A$2:$NF$60,MATCH(1,(GMWQ!$NE$2:$NE$60=M$3)*(GMWQ!$NF$2:$NF$60=M$1),0),$B217-1966)</f>
        <v>80.005799999999994</v>
      </c>
      <c r="N217" s="13" cm="1">
        <f t="array" ref="N217">INDEX(GMWQ!$A$2:$NF$60,MATCH(1,(GMWQ!$NE$2:$NE$60=N$3)*(GMWQ!$NF$2:$NF$60=N$1),0),$B217-1966)</f>
        <v>121.9988</v>
      </c>
      <c r="O217" s="13" cm="1">
        <f t="array" ref="O217">INDEX(GMWQ!$A$2:$NF$60,MATCH(1,(GMWQ!$NE$2:$NE$60=O$3)*(GMWQ!$NF$2:$NF$60=O$1),0),$B217-1966)</f>
        <v>33.819870000000002</v>
      </c>
      <c r="P217" s="13" cm="1">
        <f t="array" ref="P217">INDEX(GMWQ!$A$2:$NF$60,MATCH(1,(GMWQ!$NE$2:$NE$60=P$3)*(GMWQ!$NF$2:$NF$60=P$1),0),$B217-1966)</f>
        <v>2.817809</v>
      </c>
      <c r="Q217" s="13" cm="1">
        <f t="array" ref="Q217">INDEX(GMWQ!$A$2:$NF$60,MATCH(1,(GMWQ!$NE$2:$NE$60=Q$3)*(GMWQ!$NF$2:$NF$60=Q$1),0),$B217-1966)</f>
        <v>138682.29999999999</v>
      </c>
      <c r="R217" s="13" cm="1">
        <f t="array" ref="R217">INDEX(GMWQ!$A$2:$NF$60,MATCH(1,(GMWQ!$NE$2:$NE$60=R$3)*(GMWQ!$NF$2:$NF$60=R$1),0),$B217-1966)</f>
        <v>552149.19999999995</v>
      </c>
      <c r="S217" s="13" cm="1">
        <f t="array" ref="S217">INDEX(GMWQ!$A$2:$NF$60,MATCH(1,(GMWQ!$NE$2:$NE$60=S$3)*(GMWQ!$NF$2:$NF$60=S$1),0),$B217-1966)</f>
        <v>7230575</v>
      </c>
      <c r="T217" s="13" cm="1">
        <f t="array" ref="T217">INDEX(GMWQ!$A$2:$NF$60,MATCH(1,(GMWQ!$NE$2:$NE$60=T$3)*(GMWQ!$NF$2:$NF$60=T$1),0),$B217-1966)</f>
        <v>44967.32</v>
      </c>
      <c r="U217" s="13" cm="1">
        <f t="array" ref="U217">INDEX(GMWQ!$A$2:$NF$60,MATCH(1,(GMWQ!$NE$2:$NE$60=U$3)*(GMWQ!$NF$2:$NF$60=U$1),0),$B217-1966)</f>
        <v>5.4572459999999996</v>
      </c>
      <c r="V217" s="13" cm="1">
        <f t="array" ref="V217">INDEX(GMWQ!$A$2:$NF$60,MATCH(1,(GMWQ!$NE$2:$NE$60=V$3)*(GMWQ!$NF$2:$NF$60=V$1),0),$B217-1966)</f>
        <v>105.8471</v>
      </c>
      <c r="W217" s="13" cm="1">
        <f t="array" ref="W217">INDEX(GMWQ!$A$2:$NF$60,MATCH(1,(GMWQ!$NE$2:$NE$60=W$3)*(GMWQ!$NF$2:$NF$60=W$1),0),$B217-1966)</f>
        <v>1.809034</v>
      </c>
      <c r="X217" s="21"/>
      <c r="Z217" s="62">
        <f t="shared" si="5"/>
        <v>0.5927930011508532</v>
      </c>
    </row>
    <row r="218" spans="1:26" x14ac:dyDescent="0.35">
      <c r="B218" s="7">
        <f t="shared" si="4"/>
        <v>2184</v>
      </c>
      <c r="C218" s="14" cm="1">
        <f t="array" ref="C218">INDEX(GMWQ!$A$2:$NF$60,MATCH(1,(GMWQ!$NE$2:$NE$60=C$3)*(GMWQ!$NF$2:$NF$60=C$1),0),$B218-1966)</f>
        <v>10848.76</v>
      </c>
      <c r="D218" s="7" cm="1">
        <f t="array" ref="D218">INDEX(GMWQ!$A$2:$NF$60,MATCH(1,(GMWQ!$NE$2:$NE$60=D$3)*(GMWQ!$NF$2:$NF$60=D$1),0),$B218-1966)</f>
        <v>22980.23</v>
      </c>
      <c r="E218" s="7" cm="1">
        <f t="array" ref="E218">INDEX(GMWQ!$A$2:$NF$60,MATCH(1,(GMWQ!$NE$2:$NE$60=E$3)*(GMWQ!$NF$2:$NF$60=E$1),0),$B218-1966)</f>
        <v>493110.7</v>
      </c>
      <c r="F218" s="13" cm="1">
        <f t="array" ref="F218">INDEX(GMWQ!$A$2:$NF$60,MATCH(1,(GMWQ!$NE$2:$NE$60=F$3)*(GMWQ!$NF$2:$NF$60=F$1),0),$B218-1966)</f>
        <v>4.3626880000000003</v>
      </c>
      <c r="G218" s="14" cm="1">
        <f t="array" ref="G218">INDEX(GMWQ!$A$2:$NF$60,MATCH(1,(GMWQ!$NE$2:$NE$60=G$3)*(GMWQ!$NF$2:$NF$60=G$1),0),$B218-1966)</f>
        <v>2260036</v>
      </c>
      <c r="H218" s="14" cm="1">
        <f t="array" ref="H218">INDEX(GMWQ!$A$2:$NF$60,MATCH(1,(GMWQ!$NE$2:$NE$60=H$3)*(GMWQ!$NF$2:$NF$60=H$1),0),$B218-1966)</f>
        <v>24341.25</v>
      </c>
      <c r="I218" s="14" cm="1">
        <f t="array" ref="I218">INDEX(GMWQ!$A$2:$NF$60,MATCH(1,(GMWQ!$NE$2:$NE$60=I$3)*(GMWQ!$NF$2:$NF$60=I$1),0),$B218-1966)</f>
        <v>1699407</v>
      </c>
      <c r="J218" s="13" cm="1">
        <f t="array" ref="J218">INDEX(GMWQ!$A$2:$NF$60,MATCH(1,(GMWQ!$NE$2:$NE$60=J$3)*(GMWQ!$NF$2:$NF$60=J$1),0),$B218-1966)</f>
        <v>3.8545720000000001</v>
      </c>
      <c r="K218" s="13" cm="1">
        <f t="array" ref="K218">INDEX(GMWQ!$A$2:$NF$60,MATCH(1,(GMWQ!$NE$2:$NE$60=K$3)*(GMWQ!$NF$2:$NF$60=K$1),0),$B218-1966)</f>
        <v>1.849049E-3</v>
      </c>
      <c r="L218" s="13" cm="1">
        <f t="array" ref="L218">INDEX(GMWQ!$A$2:$NF$60,MATCH(1,(GMWQ!$NE$2:$NE$60=L$3)*(GMWQ!$NF$2:$NF$60=L$1),0),$B218-1966)</f>
        <v>2405048</v>
      </c>
      <c r="M218" s="13" cm="1">
        <f t="array" ref="M218">INDEX(GMWQ!$A$2:$NF$60,MATCH(1,(GMWQ!$NE$2:$NE$60=M$3)*(GMWQ!$NF$2:$NF$60=M$1),0),$B218-1966)</f>
        <v>79.945530000000005</v>
      </c>
      <c r="N218" s="13" cm="1">
        <f t="array" ref="N218">INDEX(GMWQ!$A$2:$NF$60,MATCH(1,(GMWQ!$NE$2:$NE$60=N$3)*(GMWQ!$NF$2:$NF$60=N$1),0),$B218-1966)</f>
        <v>121.9325</v>
      </c>
      <c r="O218" s="13" cm="1">
        <f t="array" ref="O218">INDEX(GMWQ!$A$2:$NF$60,MATCH(1,(GMWQ!$NE$2:$NE$60=O$3)*(GMWQ!$NF$2:$NF$60=O$1),0),$B218-1966)</f>
        <v>33.379840000000002</v>
      </c>
      <c r="P218" s="13" cm="1">
        <f t="array" ref="P218">INDEX(GMWQ!$A$2:$NF$60,MATCH(1,(GMWQ!$NE$2:$NE$60=P$3)*(GMWQ!$NF$2:$NF$60=P$1),0),$B218-1966)</f>
        <v>2.2165170000000001</v>
      </c>
      <c r="Q218" s="13" cm="1">
        <f t="array" ref="Q218">INDEX(GMWQ!$A$2:$NF$60,MATCH(1,(GMWQ!$NE$2:$NE$60=Q$3)*(GMWQ!$NF$2:$NF$60=Q$1),0),$B218-1966)</f>
        <v>140839.29999999999</v>
      </c>
      <c r="R218" s="13" cm="1">
        <f t="array" ref="R218">INDEX(GMWQ!$A$2:$NF$60,MATCH(1,(GMWQ!$NE$2:$NE$60=R$3)*(GMWQ!$NF$2:$NF$60=R$1),0),$B218-1966)</f>
        <v>560628.9</v>
      </c>
      <c r="S218" s="13" cm="1">
        <f t="array" ref="S218">INDEX(GMWQ!$A$2:$NF$60,MATCH(1,(GMWQ!$NE$2:$NE$60=S$3)*(GMWQ!$NF$2:$NF$60=S$1),0),$B218-1966)</f>
        <v>7296540</v>
      </c>
      <c r="T218" s="13" cm="1">
        <f t="array" ref="T218">INDEX(GMWQ!$A$2:$NF$60,MATCH(1,(GMWQ!$NE$2:$NE$60=T$3)*(GMWQ!$NF$2:$NF$60=T$1),0),$B218-1966)</f>
        <v>45072.06</v>
      </c>
      <c r="U218" s="13" cm="1">
        <f t="array" ref="U218">INDEX(GMWQ!$A$2:$NF$60,MATCH(1,(GMWQ!$NE$2:$NE$60=U$3)*(GMWQ!$NF$2:$NF$60=U$1),0),$B218-1966)</f>
        <v>5.2052849999999999</v>
      </c>
      <c r="V218" s="13" cm="1">
        <f t="array" ref="V218">INDEX(GMWQ!$A$2:$NF$60,MATCH(1,(GMWQ!$NE$2:$NE$60=V$3)*(GMWQ!$NF$2:$NF$60=V$1),0),$B218-1966)</f>
        <v>104.2719</v>
      </c>
      <c r="W218" s="13" cm="1">
        <f t="array" ref="W218">INDEX(GMWQ!$A$2:$NF$60,MATCH(1,(GMWQ!$NE$2:$NE$60=W$3)*(GMWQ!$NF$2:$NF$60=W$1),0),$B218-1966)</f>
        <v>1.813369</v>
      </c>
      <c r="X218" s="21"/>
      <c r="Z218" s="62">
        <f t="shared" si="5"/>
        <v>0.59518644112395402</v>
      </c>
    </row>
    <row r="219" spans="1:26" x14ac:dyDescent="0.35">
      <c r="A219" s="7">
        <v>2026</v>
      </c>
      <c r="B219" s="7">
        <f t="shared" si="4"/>
        <v>2185</v>
      </c>
      <c r="C219" s="14" cm="1">
        <f t="array" ref="C219">INDEX(GMWQ!$A$2:$NF$60,MATCH(1,(GMWQ!$NE$2:$NE$60=C$3)*(GMWQ!$NF$2:$NF$60=C$1),0),$B219-1966)</f>
        <v>10863.68</v>
      </c>
      <c r="D219" s="7" cm="1">
        <f t="array" ref="D219">INDEX(GMWQ!$A$2:$NF$60,MATCH(1,(GMWQ!$NE$2:$NE$60=D$3)*(GMWQ!$NF$2:$NF$60=D$1),0),$B219-1966)</f>
        <v>22943.94</v>
      </c>
      <c r="E219" s="7" cm="1">
        <f t="array" ref="E219">INDEX(GMWQ!$A$2:$NF$60,MATCH(1,(GMWQ!$NE$2:$NE$60=E$3)*(GMWQ!$NF$2:$NF$60=E$1),0),$B219-1966)</f>
        <v>497438.8</v>
      </c>
      <c r="F219" s="13" cm="1">
        <f t="array" ref="F219">INDEX(GMWQ!$A$2:$NF$60,MATCH(1,(GMWQ!$NE$2:$NE$60=F$3)*(GMWQ!$NF$2:$NF$60=F$1),0),$B219-1966)</f>
        <v>4.3340810000000003</v>
      </c>
      <c r="G219" s="14" cm="1">
        <f t="array" ref="G219">INDEX(GMWQ!$A$2:$NF$60,MATCH(1,(GMWQ!$NE$2:$NE$60=G$3)*(GMWQ!$NF$2:$NF$60=G$1),0),$B219-1966)</f>
        <v>2281944</v>
      </c>
      <c r="H219" s="14" cm="1">
        <f t="array" ref="H219">INDEX(GMWQ!$A$2:$NF$60,MATCH(1,(GMWQ!$NE$2:$NE$60=H$3)*(GMWQ!$NF$2:$NF$60=H$1),0),$B219-1966)</f>
        <v>24726.31</v>
      </c>
      <c r="I219" s="14" cm="1">
        <f t="array" ref="I219">INDEX(GMWQ!$A$2:$NF$60,MATCH(1,(GMWQ!$NE$2:$NE$60=I$3)*(GMWQ!$NF$2:$NF$60=I$1),0),$B219-1966)</f>
        <v>1712318</v>
      </c>
      <c r="J219" s="13" cm="1">
        <f t="array" ref="J219">INDEX(GMWQ!$A$2:$NF$60,MATCH(1,(GMWQ!$NE$2:$NE$60=J$3)*(GMWQ!$NF$2:$NF$60=J$1),0),$B219-1966)</f>
        <v>3.8759769999999998</v>
      </c>
      <c r="K219" s="13" cm="1">
        <f t="array" ref="K219">INDEX(GMWQ!$A$2:$NF$60,MATCH(1,(GMWQ!$NE$2:$NE$60=K$3)*(GMWQ!$NF$2:$NF$60=K$1),0),$B219-1966)</f>
        <v>1.839851E-3</v>
      </c>
      <c r="L219" s="13" cm="1">
        <f t="array" ref="L219">INDEX(GMWQ!$A$2:$NF$60,MATCH(1,(GMWQ!$NE$2:$NE$60=L$3)*(GMWQ!$NF$2:$NF$60=L$1),0),$B219-1966)</f>
        <v>2428225</v>
      </c>
      <c r="M219" s="13" cm="1">
        <f t="array" ref="M219">INDEX(GMWQ!$A$2:$NF$60,MATCH(1,(GMWQ!$NE$2:$NE$60=M$3)*(GMWQ!$NF$2:$NF$60=M$1),0),$B219-1966)</f>
        <v>79.942589999999996</v>
      </c>
      <c r="N219" s="13" cm="1">
        <f t="array" ref="N219">INDEX(GMWQ!$A$2:$NF$60,MATCH(1,(GMWQ!$NE$2:$NE$60=N$3)*(GMWQ!$NF$2:$NF$60=N$1),0),$B219-1966)</f>
        <v>122.0363</v>
      </c>
      <c r="O219" s="13" cm="1">
        <f t="array" ref="O219">INDEX(GMWQ!$A$2:$NF$60,MATCH(1,(GMWQ!$NE$2:$NE$60=O$3)*(GMWQ!$NF$2:$NF$60=O$1),0),$B219-1966)</f>
        <v>32.878799999999998</v>
      </c>
      <c r="P219" s="13" cm="1">
        <f t="array" ref="P219">INDEX(GMWQ!$A$2:$NF$60,MATCH(1,(GMWQ!$NE$2:$NE$60=P$3)*(GMWQ!$NF$2:$NF$60=P$1),0),$B219-1966)</f>
        <v>2.1410670000000001</v>
      </c>
      <c r="Q219" s="13" cm="1">
        <f t="array" ref="Q219">INDEX(GMWQ!$A$2:$NF$60,MATCH(1,(GMWQ!$NE$2:$NE$60=Q$3)*(GMWQ!$NF$2:$NF$60=Q$1),0),$B219-1966)</f>
        <v>143126.6</v>
      </c>
      <c r="R219" s="13" cm="1">
        <f t="array" ref="R219">INDEX(GMWQ!$A$2:$NF$60,MATCH(1,(GMWQ!$NE$2:$NE$60=R$3)*(GMWQ!$NF$2:$NF$60=R$1),0),$B219-1966)</f>
        <v>569625.80000000005</v>
      </c>
      <c r="S219" s="13" cm="1">
        <f t="array" ref="S219">INDEX(GMWQ!$A$2:$NF$60,MATCH(1,(GMWQ!$NE$2:$NE$60=S$3)*(GMWQ!$NF$2:$NF$60=S$1),0),$B219-1966)</f>
        <v>7360890</v>
      </c>
      <c r="T219" s="13" cm="1">
        <f t="array" ref="T219">INDEX(GMWQ!$A$2:$NF$60,MATCH(1,(GMWQ!$NE$2:$NE$60=T$3)*(GMWQ!$NF$2:$NF$60=T$1),0),$B219-1966)</f>
        <v>45176.79</v>
      </c>
      <c r="U219" s="13" cm="1">
        <f t="array" ref="U219">INDEX(GMWQ!$A$2:$NF$60,MATCH(1,(GMWQ!$NE$2:$NE$60=U$3)*(GMWQ!$NF$2:$NF$60=U$1),0),$B219-1966)</f>
        <v>4.9560750000000002</v>
      </c>
      <c r="V219" s="13" cm="1">
        <f t="array" ref="V219">INDEX(GMWQ!$A$2:$NF$60,MATCH(1,(GMWQ!$NE$2:$NE$60=V$3)*(GMWQ!$NF$2:$NF$60=V$1),0),$B219-1966)</f>
        <v>102.8139</v>
      </c>
      <c r="W219" s="13" cm="1">
        <f t="array" ref="W219">INDEX(GMWQ!$A$2:$NF$60,MATCH(1,(GMWQ!$NE$2:$NE$60=W$3)*(GMWQ!$NF$2:$NF$60=W$1),0),$B219-1966)</f>
        <v>1.816119</v>
      </c>
      <c r="X219" s="21"/>
      <c r="Z219" s="62">
        <f t="shared" si="5"/>
        <v>0.59670180666655559</v>
      </c>
    </row>
    <row r="220" spans="1:26" x14ac:dyDescent="0.35">
      <c r="B220" s="7">
        <f t="shared" si="4"/>
        <v>2186</v>
      </c>
      <c r="C220" s="14" cm="1">
        <f t="array" ref="C220">INDEX(GMWQ!$A$2:$NF$60,MATCH(1,(GMWQ!$NE$2:$NE$60=C$3)*(GMWQ!$NF$2:$NF$60=C$1),0),$B220-1966)</f>
        <v>10879.67</v>
      </c>
      <c r="D220" s="7" cm="1">
        <f t="array" ref="D220">INDEX(GMWQ!$A$2:$NF$60,MATCH(1,(GMWQ!$NE$2:$NE$60=D$3)*(GMWQ!$NF$2:$NF$60=D$1),0),$B220-1966)</f>
        <v>22875.24</v>
      </c>
      <c r="E220" s="7" cm="1">
        <f t="array" ref="E220">INDEX(GMWQ!$A$2:$NF$60,MATCH(1,(GMWQ!$NE$2:$NE$60=E$3)*(GMWQ!$NF$2:$NF$60=E$1),0),$B220-1966)</f>
        <v>501263.1</v>
      </c>
      <c r="F220" s="13" cm="1">
        <f t="array" ref="F220">INDEX(GMWQ!$A$2:$NF$60,MATCH(1,(GMWQ!$NE$2:$NE$60=F$3)*(GMWQ!$NF$2:$NF$60=F$1),0),$B220-1966)</f>
        <v>4.3054309999999996</v>
      </c>
      <c r="G220" s="14" cm="1">
        <f t="array" ref="G220">INDEX(GMWQ!$A$2:$NF$60,MATCH(1,(GMWQ!$NE$2:$NE$60=G$3)*(GMWQ!$NF$2:$NF$60=G$1),0),$B220-1966)</f>
        <v>2304880</v>
      </c>
      <c r="H220" s="14" cm="1">
        <f t="array" ref="H220">INDEX(GMWQ!$A$2:$NF$60,MATCH(1,(GMWQ!$NE$2:$NE$60=H$3)*(GMWQ!$NF$2:$NF$60=H$1),0),$B220-1966)</f>
        <v>25075.34</v>
      </c>
      <c r="I220" s="14" cm="1">
        <f t="array" ref="I220">INDEX(GMWQ!$A$2:$NF$60,MATCH(1,(GMWQ!$NE$2:$NE$60=I$3)*(GMWQ!$NF$2:$NF$60=I$1),0),$B220-1966)</f>
        <v>1725822</v>
      </c>
      <c r="J220" s="13" cm="1">
        <f t="array" ref="J220">INDEX(GMWQ!$A$2:$NF$60,MATCH(1,(GMWQ!$NE$2:$NE$60=J$3)*(GMWQ!$NF$2:$NF$60=J$1),0),$B220-1966)</f>
        <v>3.8847049999999999</v>
      </c>
      <c r="K220" s="13" cm="1">
        <f t="array" ref="K220">INDEX(GMWQ!$A$2:$NF$60,MATCH(1,(GMWQ!$NE$2:$NE$60=K$3)*(GMWQ!$NF$2:$NF$60=K$1),0),$B220-1966)</f>
        <v>1.81941E-3</v>
      </c>
      <c r="L220" s="13" cm="1">
        <f t="array" ref="L220">INDEX(GMWQ!$A$2:$NF$60,MATCH(1,(GMWQ!$NE$2:$NE$60=L$3)*(GMWQ!$NF$2:$NF$60=L$1),0),$B220-1966)</f>
        <v>2452488</v>
      </c>
      <c r="M220" s="13" cm="1">
        <f t="array" ref="M220">INDEX(GMWQ!$A$2:$NF$60,MATCH(1,(GMWQ!$NE$2:$NE$60=M$3)*(GMWQ!$NF$2:$NF$60=M$1),0),$B220-1966)</f>
        <v>80.015559999999994</v>
      </c>
      <c r="N220" s="13" cm="1">
        <f t="array" ref="N220">INDEX(GMWQ!$A$2:$NF$60,MATCH(1,(GMWQ!$NE$2:$NE$60=N$3)*(GMWQ!$NF$2:$NF$60=N$1),0),$B220-1966)</f>
        <v>122.3154</v>
      </c>
      <c r="O220" s="13" cm="1">
        <f t="array" ref="O220">INDEX(GMWQ!$A$2:$NF$60,MATCH(1,(GMWQ!$NE$2:$NE$60=O$3)*(GMWQ!$NF$2:$NF$60=O$1),0),$B220-1966)</f>
        <v>32.586449999999999</v>
      </c>
      <c r="P220" s="13" cm="1">
        <f t="array" ref="P220">INDEX(GMWQ!$A$2:$NF$60,MATCH(1,(GMWQ!$NE$2:$NE$60=P$3)*(GMWQ!$NF$2:$NF$60=P$1),0),$B220-1966)</f>
        <v>2.106522</v>
      </c>
      <c r="Q220" s="13" cm="1">
        <f t="array" ref="Q220">INDEX(GMWQ!$A$2:$NF$60,MATCH(1,(GMWQ!$NE$2:$NE$60=Q$3)*(GMWQ!$NF$2:$NF$60=Q$1),0),$B220-1966)</f>
        <v>145519.9</v>
      </c>
      <c r="R220" s="13" cm="1">
        <f t="array" ref="R220">INDEX(GMWQ!$A$2:$NF$60,MATCH(1,(GMWQ!$NE$2:$NE$60=R$3)*(GMWQ!$NF$2:$NF$60=R$1),0),$B220-1966)</f>
        <v>579057.4</v>
      </c>
      <c r="S220" s="13" cm="1">
        <f t="array" ref="S220">INDEX(GMWQ!$A$2:$NF$60,MATCH(1,(GMWQ!$NE$2:$NE$60=S$3)*(GMWQ!$NF$2:$NF$60=S$1),0),$B220-1966)</f>
        <v>7428287</v>
      </c>
      <c r="T220" s="13" cm="1">
        <f t="array" ref="T220">INDEX(GMWQ!$A$2:$NF$60,MATCH(1,(GMWQ!$NE$2:$NE$60=T$3)*(GMWQ!$NF$2:$NF$60=T$1),0),$B220-1966)</f>
        <v>45281.52</v>
      </c>
      <c r="U220" s="13" cm="1">
        <f t="array" ref="U220">INDEX(GMWQ!$A$2:$NF$60,MATCH(1,(GMWQ!$NE$2:$NE$60=U$3)*(GMWQ!$NF$2:$NF$60=U$1),0),$B220-1966)</f>
        <v>4.7228320000000004</v>
      </c>
      <c r="V220" s="13" cm="1">
        <f t="array" ref="V220">INDEX(GMWQ!$A$2:$NF$60,MATCH(1,(GMWQ!$NE$2:$NE$60=V$3)*(GMWQ!$NF$2:$NF$60=V$1),0),$B220-1966)</f>
        <v>101.4599</v>
      </c>
      <c r="W220" s="13" cm="1">
        <f t="array" ref="W220">INDEX(GMWQ!$A$2:$NF$60,MATCH(1,(GMWQ!$NE$2:$NE$60=W$3)*(GMWQ!$NF$2:$NF$60=W$1),0),$B220-1966)</f>
        <v>1.817599</v>
      </c>
      <c r="X220" s="21"/>
      <c r="Z220" s="62">
        <f t="shared" si="5"/>
        <v>0.59751639936848744</v>
      </c>
    </row>
    <row r="221" spans="1:26" x14ac:dyDescent="0.35">
      <c r="B221" s="7">
        <f t="shared" si="4"/>
        <v>2187</v>
      </c>
      <c r="C221" s="14" cm="1">
        <f t="array" ref="C221">INDEX(GMWQ!$A$2:$NF$60,MATCH(1,(GMWQ!$NE$2:$NE$60=C$3)*(GMWQ!$NF$2:$NF$60=C$1),0),$B221-1966)</f>
        <v>10894.28</v>
      </c>
      <c r="D221" s="7" cm="1">
        <f t="array" ref="D221">INDEX(GMWQ!$A$2:$NF$60,MATCH(1,(GMWQ!$NE$2:$NE$60=D$3)*(GMWQ!$NF$2:$NF$60=D$1),0),$B221-1966)</f>
        <v>23135.77</v>
      </c>
      <c r="E221" s="7" cm="1">
        <f t="array" ref="E221">INDEX(GMWQ!$A$2:$NF$60,MATCH(1,(GMWQ!$NE$2:$NE$60=E$3)*(GMWQ!$NF$2:$NF$60=E$1),0),$B221-1966)</f>
        <v>505136.5</v>
      </c>
      <c r="F221" s="13" cm="1">
        <f t="array" ref="F221">INDEX(GMWQ!$A$2:$NF$60,MATCH(1,(GMWQ!$NE$2:$NE$60=F$3)*(GMWQ!$NF$2:$NF$60=F$1),0),$B221-1966)</f>
        <v>4.2768110000000004</v>
      </c>
      <c r="G221" s="14" cm="1">
        <f t="array" ref="G221">INDEX(GMWQ!$A$2:$NF$60,MATCH(1,(GMWQ!$NE$2:$NE$60=G$3)*(GMWQ!$NF$2:$NF$60=G$1),0),$B221-1966)</f>
        <v>2328195</v>
      </c>
      <c r="H221" s="14" cm="1">
        <f t="array" ref="H221">INDEX(GMWQ!$A$2:$NF$60,MATCH(1,(GMWQ!$NE$2:$NE$60=H$3)*(GMWQ!$NF$2:$NF$60=H$1),0),$B221-1966)</f>
        <v>25585.05</v>
      </c>
      <c r="I221" s="14" cm="1">
        <f t="array" ref="I221">INDEX(GMWQ!$A$2:$NF$60,MATCH(1,(GMWQ!$NE$2:$NE$60=I$3)*(GMWQ!$NF$2:$NF$60=I$1),0),$B221-1966)</f>
        <v>1739801</v>
      </c>
      <c r="J221" s="13" cm="1">
        <f t="array" ref="J221">INDEX(GMWQ!$A$2:$NF$60,MATCH(1,(GMWQ!$NE$2:$NE$60=J$3)*(GMWQ!$NF$2:$NF$60=J$1),0),$B221-1966)</f>
        <v>3.9276810000000002</v>
      </c>
      <c r="K221" s="13" cm="1">
        <f t="array" ref="K221">INDEX(GMWQ!$A$2:$NF$60,MATCH(1,(GMWQ!$NE$2:$NE$60=K$3)*(GMWQ!$NF$2:$NF$60=K$1),0),$B221-1966)</f>
        <v>1.797648E-3</v>
      </c>
      <c r="L221" s="13" cm="1">
        <f t="array" ref="L221">INDEX(GMWQ!$A$2:$NF$60,MATCH(1,(GMWQ!$NE$2:$NE$60=L$3)*(GMWQ!$NF$2:$NF$60=L$1),0),$B221-1966)</f>
        <v>2477153</v>
      </c>
      <c r="M221" s="13" cm="1">
        <f t="array" ref="M221">INDEX(GMWQ!$A$2:$NF$60,MATCH(1,(GMWQ!$NE$2:$NE$60=M$3)*(GMWQ!$NF$2:$NF$60=M$1),0),$B221-1966)</f>
        <v>80.057940000000002</v>
      </c>
      <c r="N221" s="13" cm="1">
        <f t="array" ref="N221">INDEX(GMWQ!$A$2:$NF$60,MATCH(1,(GMWQ!$NE$2:$NE$60=N$3)*(GMWQ!$NF$2:$NF$60=N$1),0),$B221-1966)</f>
        <v>122.59820000000001</v>
      </c>
      <c r="O221" s="13" cm="1">
        <f t="array" ref="O221">INDEX(GMWQ!$A$2:$NF$60,MATCH(1,(GMWQ!$NE$2:$NE$60=O$3)*(GMWQ!$NF$2:$NF$60=O$1),0),$B221-1966)</f>
        <v>32.396799999999999</v>
      </c>
      <c r="P221" s="13" cm="1">
        <f t="array" ref="P221">INDEX(GMWQ!$A$2:$NF$60,MATCH(1,(GMWQ!$NE$2:$NE$60=P$3)*(GMWQ!$NF$2:$NF$60=P$1),0),$B221-1966)</f>
        <v>2.1804600000000001</v>
      </c>
      <c r="Q221" s="13" cm="1">
        <f t="array" ref="Q221">INDEX(GMWQ!$A$2:$NF$60,MATCH(1,(GMWQ!$NE$2:$NE$60=Q$3)*(GMWQ!$NF$2:$NF$60=Q$1),0),$B221-1966)</f>
        <v>147886.5</v>
      </c>
      <c r="R221" s="13" cm="1">
        <f t="array" ref="R221">INDEX(GMWQ!$A$2:$NF$60,MATCH(1,(GMWQ!$NE$2:$NE$60=R$3)*(GMWQ!$NF$2:$NF$60=R$1),0),$B221-1966)</f>
        <v>588393.6</v>
      </c>
      <c r="S221" s="13" cm="1">
        <f t="array" ref="S221">INDEX(GMWQ!$A$2:$NF$60,MATCH(1,(GMWQ!$NE$2:$NE$60=S$3)*(GMWQ!$NF$2:$NF$60=S$1),0),$B221-1966)</f>
        <v>7495517</v>
      </c>
      <c r="T221" s="13" cm="1">
        <f t="array" ref="T221">INDEX(GMWQ!$A$2:$NF$60,MATCH(1,(GMWQ!$NE$2:$NE$60=T$3)*(GMWQ!$NF$2:$NF$60=T$1),0),$B221-1966)</f>
        <v>45437.18</v>
      </c>
      <c r="U221" s="13" cm="1">
        <f t="array" ref="U221">INDEX(GMWQ!$A$2:$NF$60,MATCH(1,(GMWQ!$NE$2:$NE$60=U$3)*(GMWQ!$NF$2:$NF$60=U$1),0),$B221-1966)</f>
        <v>4.5980720000000002</v>
      </c>
      <c r="V221" s="13" cm="1">
        <f t="array" ref="V221">INDEX(GMWQ!$A$2:$NF$60,MATCH(1,(GMWQ!$NE$2:$NE$60=V$3)*(GMWQ!$NF$2:$NF$60=V$1),0),$B221-1966)</f>
        <v>100.1126</v>
      </c>
      <c r="W221" s="13" cm="1">
        <f t="array" ref="W221">INDEX(GMWQ!$A$2:$NF$60,MATCH(1,(GMWQ!$NE$2:$NE$60=W$3)*(GMWQ!$NF$2:$NF$60=W$1),0),$B221-1966)</f>
        <v>1.8169960000000001</v>
      </c>
      <c r="X221" s="21"/>
      <c r="Z221" s="62">
        <f t="shared" si="5"/>
        <v>0.59718458798068086</v>
      </c>
    </row>
    <row r="222" spans="1:26" x14ac:dyDescent="0.35">
      <c r="B222" s="7">
        <f t="shared" si="4"/>
        <v>2188</v>
      </c>
      <c r="C222" s="14" cm="1">
        <f t="array" ref="C222">INDEX(GMWQ!$A$2:$NF$60,MATCH(1,(GMWQ!$NE$2:$NE$60=C$3)*(GMWQ!$NF$2:$NF$60=C$1),0),$B222-1966)</f>
        <v>10909.15</v>
      </c>
      <c r="D222" s="7" cm="1">
        <f t="array" ref="D222">INDEX(GMWQ!$A$2:$NF$60,MATCH(1,(GMWQ!$NE$2:$NE$60=D$3)*(GMWQ!$NF$2:$NF$60=D$1),0),$B222-1966)</f>
        <v>23309.79</v>
      </c>
      <c r="E222" s="7" cm="1">
        <f t="array" ref="E222">INDEX(GMWQ!$A$2:$NF$60,MATCH(1,(GMWQ!$NE$2:$NE$60=E$3)*(GMWQ!$NF$2:$NF$60=E$1),0),$B222-1966)</f>
        <v>509092.5</v>
      </c>
      <c r="F222" s="13" cm="1">
        <f t="array" ref="F222">INDEX(GMWQ!$A$2:$NF$60,MATCH(1,(GMWQ!$NE$2:$NE$60=F$3)*(GMWQ!$NF$2:$NF$60=F$1),0),$B222-1966)</f>
        <v>4.2481679999999997</v>
      </c>
      <c r="G222" s="14" cm="1">
        <f t="array" ref="G222">INDEX(GMWQ!$A$2:$NF$60,MATCH(1,(GMWQ!$NE$2:$NE$60=G$3)*(GMWQ!$NF$2:$NF$60=G$1),0),$B222-1966)</f>
        <v>2351317</v>
      </c>
      <c r="H222" s="14" cm="1">
        <f t="array" ref="H222">INDEX(GMWQ!$A$2:$NF$60,MATCH(1,(GMWQ!$NE$2:$NE$60=H$3)*(GMWQ!$NF$2:$NF$60=H$1),0),$B222-1966)</f>
        <v>26071.38</v>
      </c>
      <c r="I222" s="14" cm="1">
        <f t="array" ref="I222">INDEX(GMWQ!$A$2:$NF$60,MATCH(1,(GMWQ!$NE$2:$NE$60=I$3)*(GMWQ!$NF$2:$NF$60=I$1),0),$B222-1966)</f>
        <v>1754228</v>
      </c>
      <c r="J222" s="13" cm="1">
        <f t="array" ref="J222">INDEX(GMWQ!$A$2:$NF$60,MATCH(1,(GMWQ!$NE$2:$NE$60=J$3)*(GMWQ!$NF$2:$NF$60=J$1),0),$B222-1966)</f>
        <v>3.9659740000000001</v>
      </c>
      <c r="K222" s="13" cm="1">
        <f t="array" ref="K222">INDEX(GMWQ!$A$2:$NF$60,MATCH(1,(GMWQ!$NE$2:$NE$60=K$3)*(GMWQ!$NF$2:$NF$60=K$1),0),$B222-1966)</f>
        <v>1.8197759999999999E-3</v>
      </c>
      <c r="L222" s="13" cm="1">
        <f t="array" ref="L222">INDEX(GMWQ!$A$2:$NF$60,MATCH(1,(GMWQ!$NE$2:$NE$60=L$3)*(GMWQ!$NF$2:$NF$60=L$1),0),$B222-1966)</f>
        <v>2501615</v>
      </c>
      <c r="M222" s="13" cm="1">
        <f t="array" ref="M222">INDEX(GMWQ!$A$2:$NF$60,MATCH(1,(GMWQ!$NE$2:$NE$60=M$3)*(GMWQ!$NF$2:$NF$60=M$1),0),$B222-1966)</f>
        <v>80.0899</v>
      </c>
      <c r="N222" s="13" cm="1">
        <f t="array" ref="N222">INDEX(GMWQ!$A$2:$NF$60,MATCH(1,(GMWQ!$NE$2:$NE$60=N$3)*(GMWQ!$NF$2:$NF$60=N$1),0),$B222-1966)</f>
        <v>122.8468</v>
      </c>
      <c r="O222" s="13" cm="1">
        <f t="array" ref="O222">INDEX(GMWQ!$A$2:$NF$60,MATCH(1,(GMWQ!$NE$2:$NE$60=O$3)*(GMWQ!$NF$2:$NF$60=O$1),0),$B222-1966)</f>
        <v>32.258159999999997</v>
      </c>
      <c r="P222" s="13" cm="1">
        <f t="array" ref="P222">INDEX(GMWQ!$A$2:$NF$60,MATCH(1,(GMWQ!$NE$2:$NE$60=P$3)*(GMWQ!$NF$2:$NF$60=P$1),0),$B222-1966)</f>
        <v>2.2163529999999998</v>
      </c>
      <c r="Q222" s="13" cm="1">
        <f t="array" ref="Q222">INDEX(GMWQ!$A$2:$NF$60,MATCH(1,(GMWQ!$NE$2:$NE$60=Q$3)*(GMWQ!$NF$2:$NF$60=Q$1),0),$B222-1966)</f>
        <v>150088.9</v>
      </c>
      <c r="R222" s="13" cm="1">
        <f t="array" ref="R222">INDEX(GMWQ!$A$2:$NF$60,MATCH(1,(GMWQ!$NE$2:$NE$60=R$3)*(GMWQ!$NF$2:$NF$60=R$1),0),$B222-1966)</f>
        <v>597089.30000000005</v>
      </c>
      <c r="S222" s="13" cm="1">
        <f t="array" ref="S222">INDEX(GMWQ!$A$2:$NF$60,MATCH(1,(GMWQ!$NE$2:$NE$60=S$3)*(GMWQ!$NF$2:$NF$60=S$1),0),$B222-1966)</f>
        <v>7562274</v>
      </c>
      <c r="T222" s="13" cm="1">
        <f t="array" ref="T222">INDEX(GMWQ!$A$2:$NF$60,MATCH(1,(GMWQ!$NE$2:$NE$60=T$3)*(GMWQ!$NF$2:$NF$60=T$1),0),$B222-1966)</f>
        <v>45592.84</v>
      </c>
      <c r="U222" s="13" cm="1">
        <f t="array" ref="U222">INDEX(GMWQ!$A$2:$NF$60,MATCH(1,(GMWQ!$NE$2:$NE$60=U$3)*(GMWQ!$NF$2:$NF$60=U$1),0),$B222-1966)</f>
        <v>4.4600629999999999</v>
      </c>
      <c r="V222" s="13" cm="1">
        <f t="array" ref="V222">INDEX(GMWQ!$A$2:$NF$60,MATCH(1,(GMWQ!$NE$2:$NE$60=V$3)*(GMWQ!$NF$2:$NF$60=V$1),0),$B222-1966)</f>
        <v>99.18468</v>
      </c>
      <c r="W222" s="13" cm="1">
        <f t="array" ref="W222">INDEX(GMWQ!$A$2:$NF$60,MATCH(1,(GMWQ!$NE$2:$NE$60=W$3)*(GMWQ!$NF$2:$NF$60=W$1),0),$B222-1966)</f>
        <v>1.818873</v>
      </c>
      <c r="X222" s="21"/>
      <c r="Z222" s="62">
        <f t="shared" si="5"/>
        <v>0.5982170785169163</v>
      </c>
    </row>
    <row r="223" spans="1:26" x14ac:dyDescent="0.35">
      <c r="A223" s="7">
        <v>2027</v>
      </c>
      <c r="B223" s="7">
        <f t="shared" si="4"/>
        <v>2189</v>
      </c>
      <c r="C223" s="14" cm="1">
        <f t="array" ref="C223">INDEX(GMWQ!$A$2:$NF$60,MATCH(1,(GMWQ!$NE$2:$NE$60=C$3)*(GMWQ!$NF$2:$NF$60=C$1),0),$B223-1966)</f>
        <v>10924.37</v>
      </c>
      <c r="D223" s="7" cm="1">
        <f t="array" ref="D223">INDEX(GMWQ!$A$2:$NF$60,MATCH(1,(GMWQ!$NE$2:$NE$60=D$3)*(GMWQ!$NF$2:$NF$60=D$1),0),$B223-1966)</f>
        <v>23508.720000000001</v>
      </c>
      <c r="E223" s="7" cm="1">
        <f t="array" ref="E223">INDEX(GMWQ!$A$2:$NF$60,MATCH(1,(GMWQ!$NE$2:$NE$60=E$3)*(GMWQ!$NF$2:$NF$60=E$1),0),$B223-1966)</f>
        <v>513486.7</v>
      </c>
      <c r="F223" s="13" cm="1">
        <f t="array" ref="F223">INDEX(GMWQ!$A$2:$NF$60,MATCH(1,(GMWQ!$NE$2:$NE$60=F$3)*(GMWQ!$NF$2:$NF$60=F$1),0),$B223-1966)</f>
        <v>4.2195299999999998</v>
      </c>
      <c r="G223" s="14" cm="1">
        <f t="array" ref="G223">INDEX(GMWQ!$A$2:$NF$60,MATCH(1,(GMWQ!$NE$2:$NE$60=G$3)*(GMWQ!$NF$2:$NF$60=G$1),0),$B223-1966)</f>
        <v>2374451</v>
      </c>
      <c r="H223" s="14" cm="1">
        <f t="array" ref="H223">INDEX(GMWQ!$A$2:$NF$60,MATCH(1,(GMWQ!$NE$2:$NE$60=H$3)*(GMWQ!$NF$2:$NF$60=H$1),0),$B223-1966)</f>
        <v>26513.439999999999</v>
      </c>
      <c r="I223" s="14" cm="1">
        <f t="array" ref="I223">INDEX(GMWQ!$A$2:$NF$60,MATCH(1,(GMWQ!$NE$2:$NE$60=I$3)*(GMWQ!$NF$2:$NF$60=I$1),0),$B223-1966)</f>
        <v>1769048</v>
      </c>
      <c r="J223" s="13" cm="1">
        <f t="array" ref="J223">INDEX(GMWQ!$A$2:$NF$60,MATCH(1,(GMWQ!$NE$2:$NE$60=J$3)*(GMWQ!$NF$2:$NF$60=J$1),0),$B223-1966)</f>
        <v>3.994157</v>
      </c>
      <c r="K223" s="13" cm="1">
        <f t="array" ref="K223">INDEX(GMWQ!$A$2:$NF$60,MATCH(1,(GMWQ!$NE$2:$NE$60=K$3)*(GMWQ!$NF$2:$NF$60=K$1),0),$B223-1966)</f>
        <v>1.831168E-3</v>
      </c>
      <c r="L223" s="13" cm="1">
        <f t="array" ref="L223">INDEX(GMWQ!$A$2:$NF$60,MATCH(1,(GMWQ!$NE$2:$NE$60=L$3)*(GMWQ!$NF$2:$NF$60=L$1),0),$B223-1966)</f>
        <v>2526087</v>
      </c>
      <c r="M223" s="13" cm="1">
        <f t="array" ref="M223">INDEX(GMWQ!$A$2:$NF$60,MATCH(1,(GMWQ!$NE$2:$NE$60=M$3)*(GMWQ!$NF$2:$NF$60=M$1),0),$B223-1966)</f>
        <v>80.102580000000003</v>
      </c>
      <c r="N223" s="13" cm="1">
        <f t="array" ref="N223">INDEX(GMWQ!$A$2:$NF$60,MATCH(1,(GMWQ!$NE$2:$NE$60=N$3)*(GMWQ!$NF$2:$NF$60=N$1),0),$B223-1966)</f>
        <v>122.98699999999999</v>
      </c>
      <c r="O223" s="13" cm="1">
        <f t="array" ref="O223">INDEX(GMWQ!$A$2:$NF$60,MATCH(1,(GMWQ!$NE$2:$NE$60=O$3)*(GMWQ!$NF$2:$NF$60=O$1),0),$B223-1966)</f>
        <v>32.144950000000001</v>
      </c>
      <c r="P223" s="13" cm="1">
        <f t="array" ref="P223">INDEX(GMWQ!$A$2:$NF$60,MATCH(1,(GMWQ!$NE$2:$NE$60=P$3)*(GMWQ!$NF$2:$NF$60=P$1),0),$B223-1966)</f>
        <v>2.2235209999999999</v>
      </c>
      <c r="Q223" s="13" cm="1">
        <f t="array" ref="Q223">INDEX(GMWQ!$A$2:$NF$60,MATCH(1,(GMWQ!$NE$2:$NE$60=Q$3)*(GMWQ!$NF$2:$NF$60=Q$1),0),$B223-1966)</f>
        <v>152191.79999999999</v>
      </c>
      <c r="R223" s="13" cm="1">
        <f t="array" ref="R223">INDEX(GMWQ!$A$2:$NF$60,MATCH(1,(GMWQ!$NE$2:$NE$60=R$3)*(GMWQ!$NF$2:$NF$60=R$1),0),$B223-1966)</f>
        <v>605402.9</v>
      </c>
      <c r="S223" s="13" cm="1">
        <f t="array" ref="S223">INDEX(GMWQ!$A$2:$NF$60,MATCH(1,(GMWQ!$NE$2:$NE$60=S$3)*(GMWQ!$NF$2:$NF$60=S$1),0),$B223-1966)</f>
        <v>7628459</v>
      </c>
      <c r="T223" s="13" cm="1">
        <f t="array" ref="T223">INDEX(GMWQ!$A$2:$NF$60,MATCH(1,(GMWQ!$NE$2:$NE$60=T$3)*(GMWQ!$NF$2:$NF$60=T$1),0),$B223-1966)</f>
        <v>45748.5</v>
      </c>
      <c r="U223" s="13" cm="1">
        <f t="array" ref="U223">INDEX(GMWQ!$A$2:$NF$60,MATCH(1,(GMWQ!$NE$2:$NE$60=U$3)*(GMWQ!$NF$2:$NF$60=U$1),0),$B223-1966)</f>
        <v>4.3429190000000002</v>
      </c>
      <c r="V223" s="13" cm="1">
        <f t="array" ref="V223">INDEX(GMWQ!$A$2:$NF$60,MATCH(1,(GMWQ!$NE$2:$NE$60=V$3)*(GMWQ!$NF$2:$NF$60=V$1),0),$B223-1966)</f>
        <v>98.349459999999993</v>
      </c>
      <c r="W223" s="13" cm="1">
        <f t="array" ref="W223">INDEX(GMWQ!$A$2:$NF$60,MATCH(1,(GMWQ!$NE$2:$NE$60=W$3)*(GMWQ!$NF$2:$NF$60=W$1),0),$B223-1966)</f>
        <v>1.8202240000000001</v>
      </c>
      <c r="X223" s="21"/>
      <c r="Z223" s="62">
        <f t="shared" si="5"/>
        <v>0.59895957043843784</v>
      </c>
    </row>
    <row r="224" spans="1:26" x14ac:dyDescent="0.35">
      <c r="B224" s="7">
        <f t="shared" si="4"/>
        <v>2190</v>
      </c>
      <c r="C224" s="14" cm="1">
        <f t="array" ref="C224">INDEX(GMWQ!$A$2:$NF$60,MATCH(1,(GMWQ!$NE$2:$NE$60=C$3)*(GMWQ!$NF$2:$NF$60=C$1),0),$B224-1966)</f>
        <v>10940.86</v>
      </c>
      <c r="D224" s="7" cm="1">
        <f t="array" ref="D224">INDEX(GMWQ!$A$2:$NF$60,MATCH(1,(GMWQ!$NE$2:$NE$60=D$3)*(GMWQ!$NF$2:$NF$60=D$1),0),$B224-1966)</f>
        <v>23500.42</v>
      </c>
      <c r="E224" s="7" cm="1">
        <f t="array" ref="E224">INDEX(GMWQ!$A$2:$NF$60,MATCH(1,(GMWQ!$NE$2:$NE$60=E$3)*(GMWQ!$NF$2:$NF$60=E$1),0),$B224-1966)</f>
        <v>518220.2</v>
      </c>
      <c r="F224" s="13" cm="1">
        <f t="array" ref="F224">INDEX(GMWQ!$A$2:$NF$60,MATCH(1,(GMWQ!$NE$2:$NE$60=F$3)*(GMWQ!$NF$2:$NF$60=F$1),0),$B224-1966)</f>
        <v>4.1880220000000001</v>
      </c>
      <c r="G224" s="14" cm="1">
        <f t="array" ref="G224">INDEX(GMWQ!$A$2:$NF$60,MATCH(1,(GMWQ!$NE$2:$NE$60=G$3)*(GMWQ!$NF$2:$NF$60=G$1),0),$B224-1966)</f>
        <v>2397886</v>
      </c>
      <c r="H224" s="14" cm="1">
        <f t="array" ref="H224">INDEX(GMWQ!$A$2:$NF$60,MATCH(1,(GMWQ!$NE$2:$NE$60=H$3)*(GMWQ!$NF$2:$NF$60=H$1),0),$B224-1966)</f>
        <v>26815.78</v>
      </c>
      <c r="I224" s="14" cm="1">
        <f t="array" ref="I224">INDEX(GMWQ!$A$2:$NF$60,MATCH(1,(GMWQ!$NE$2:$NE$60=I$3)*(GMWQ!$NF$2:$NF$60=I$1),0),$B224-1966)</f>
        <v>1784193</v>
      </c>
      <c r="J224" s="13" cm="1">
        <f t="array" ref="J224">INDEX(GMWQ!$A$2:$NF$60,MATCH(1,(GMWQ!$NE$2:$NE$60=J$3)*(GMWQ!$NF$2:$NF$60=J$1),0),$B224-1966)</f>
        <v>3.9885769999999998</v>
      </c>
      <c r="K224" s="13" cm="1">
        <f t="array" ref="K224">INDEX(GMWQ!$A$2:$NF$60,MATCH(1,(GMWQ!$NE$2:$NE$60=K$3)*(GMWQ!$NF$2:$NF$60=K$1),0),$B224-1966)</f>
        <v>1.844093E-3</v>
      </c>
      <c r="L224" s="13" cm="1">
        <f t="array" ref="L224">INDEX(GMWQ!$A$2:$NF$60,MATCH(1,(GMWQ!$NE$2:$NE$60=L$3)*(GMWQ!$NF$2:$NF$60=L$1),0),$B224-1966)</f>
        <v>2550879</v>
      </c>
      <c r="M224" s="13" cm="1">
        <f t="array" ref="M224">INDEX(GMWQ!$A$2:$NF$60,MATCH(1,(GMWQ!$NE$2:$NE$60=M$3)*(GMWQ!$NF$2:$NF$60=M$1),0),$B224-1966)</f>
        <v>80.109729999999999</v>
      </c>
      <c r="N224" s="13" cm="1">
        <f t="array" ref="N224">INDEX(GMWQ!$A$2:$NF$60,MATCH(1,(GMWQ!$NE$2:$NE$60=N$3)*(GMWQ!$NF$2:$NF$60=N$1),0),$B224-1966)</f>
        <v>123.0596</v>
      </c>
      <c r="O224" s="13" cm="1">
        <f t="array" ref="O224">INDEX(GMWQ!$A$2:$NF$60,MATCH(1,(GMWQ!$NE$2:$NE$60=O$3)*(GMWQ!$NF$2:$NF$60=O$1),0),$B224-1966)</f>
        <v>32.044539999999998</v>
      </c>
      <c r="P224" s="13" cm="1">
        <f t="array" ref="P224">INDEX(GMWQ!$A$2:$NF$60,MATCH(1,(GMWQ!$NE$2:$NE$60=P$3)*(GMWQ!$NF$2:$NF$60=P$1),0),$B224-1966)</f>
        <v>2.1362429999999999</v>
      </c>
      <c r="Q224" s="13" cm="1">
        <f t="array" ref="Q224">INDEX(GMWQ!$A$2:$NF$60,MATCH(1,(GMWQ!$NE$2:$NE$60=Q$3)*(GMWQ!$NF$2:$NF$60=Q$1),0),$B224-1966)</f>
        <v>154289.5</v>
      </c>
      <c r="R224" s="13" cm="1">
        <f t="array" ref="R224">INDEX(GMWQ!$A$2:$NF$60,MATCH(1,(GMWQ!$NE$2:$NE$60=R$3)*(GMWQ!$NF$2:$NF$60=R$1),0),$B224-1966)</f>
        <v>613692.6</v>
      </c>
      <c r="S224" s="13" cm="1">
        <f t="array" ref="S224">INDEX(GMWQ!$A$2:$NF$60,MATCH(1,(GMWQ!$NE$2:$NE$60=S$3)*(GMWQ!$NF$2:$NF$60=S$1),0),$B224-1966)</f>
        <v>7695886</v>
      </c>
      <c r="T224" s="13" cm="1">
        <f t="array" ref="T224">INDEX(GMWQ!$A$2:$NF$60,MATCH(1,(GMWQ!$NE$2:$NE$60=T$3)*(GMWQ!$NF$2:$NF$60=T$1),0),$B224-1966)</f>
        <v>45904.160000000003</v>
      </c>
      <c r="U224" s="13" cm="1">
        <f t="array" ref="U224">INDEX(GMWQ!$A$2:$NF$60,MATCH(1,(GMWQ!$NE$2:$NE$60=U$3)*(GMWQ!$NF$2:$NF$60=U$1),0),$B224-1966)</f>
        <v>4.2058119999999999</v>
      </c>
      <c r="V224" s="13" cm="1">
        <f t="array" ref="V224">INDEX(GMWQ!$A$2:$NF$60,MATCH(1,(GMWQ!$NE$2:$NE$60=V$3)*(GMWQ!$NF$2:$NF$60=V$1),0),$B224-1966)</f>
        <v>97.519739999999999</v>
      </c>
      <c r="W224" s="13" cm="1">
        <f t="array" ref="W224">INDEX(GMWQ!$A$2:$NF$60,MATCH(1,(GMWQ!$NE$2:$NE$60=W$3)*(GMWQ!$NF$2:$NF$60=W$1),0),$B224-1966)</f>
        <v>1.820462</v>
      </c>
      <c r="X224" s="21"/>
      <c r="Z224" s="62">
        <f t="shared" si="5"/>
        <v>0.59909031502906662</v>
      </c>
    </row>
    <row r="225" spans="1:26" x14ac:dyDescent="0.35">
      <c r="B225" s="7">
        <f t="shared" si="4"/>
        <v>2191</v>
      </c>
      <c r="C225" s="14" cm="1">
        <f t="array" ref="C225">INDEX(GMWQ!$A$2:$NF$60,MATCH(1,(GMWQ!$NE$2:$NE$60=C$3)*(GMWQ!$NF$2:$NF$60=C$1),0),$B225-1966)</f>
        <v>10955.91</v>
      </c>
      <c r="D225" s="7" cm="1">
        <f t="array" ref="D225">INDEX(GMWQ!$A$2:$NF$60,MATCH(1,(GMWQ!$NE$2:$NE$60=D$3)*(GMWQ!$NF$2:$NF$60=D$1),0),$B225-1966)</f>
        <v>23444.81</v>
      </c>
      <c r="E225" s="7" cm="1">
        <f t="array" ref="E225">INDEX(GMWQ!$A$2:$NF$60,MATCH(1,(GMWQ!$NE$2:$NE$60=E$3)*(GMWQ!$NF$2:$NF$60=E$1),0),$B225-1966)</f>
        <v>523262.3</v>
      </c>
      <c r="F225" s="13" cm="1">
        <f t="array" ref="F225">INDEX(GMWQ!$A$2:$NF$60,MATCH(1,(GMWQ!$NE$2:$NE$60=F$3)*(GMWQ!$NF$2:$NF$60=F$1),0),$B225-1966)</f>
        <v>4.1564769999999998</v>
      </c>
      <c r="G225" s="14" cm="1">
        <f t="array" ref="G225">INDEX(GMWQ!$A$2:$NF$60,MATCH(1,(GMWQ!$NE$2:$NE$60=G$3)*(GMWQ!$NF$2:$NF$60=G$1),0),$B225-1966)</f>
        <v>2422010</v>
      </c>
      <c r="H225" s="14" cm="1">
        <f t="array" ref="H225">INDEX(GMWQ!$A$2:$NF$60,MATCH(1,(GMWQ!$NE$2:$NE$60=H$3)*(GMWQ!$NF$2:$NF$60=H$1),0),$B225-1966)</f>
        <v>27004.959999999999</v>
      </c>
      <c r="I225" s="14" cm="1">
        <f t="array" ref="I225">INDEX(GMWQ!$A$2:$NF$60,MATCH(1,(GMWQ!$NE$2:$NE$60=I$3)*(GMWQ!$NF$2:$NF$60=I$1),0),$B225-1966)</f>
        <v>1800041</v>
      </c>
      <c r="J225" s="13" cm="1">
        <f t="array" ref="J225">INDEX(GMWQ!$A$2:$NF$60,MATCH(1,(GMWQ!$NE$2:$NE$60=J$3)*(GMWQ!$NF$2:$NF$60=J$1),0),$B225-1966)</f>
        <v>3.9548649999999999</v>
      </c>
      <c r="K225" s="13" cm="1">
        <f t="array" ref="K225">INDEX(GMWQ!$A$2:$NF$60,MATCH(1,(GMWQ!$NE$2:$NE$60=K$3)*(GMWQ!$NF$2:$NF$60=K$1),0),$B225-1966)</f>
        <v>1.820192E-3</v>
      </c>
      <c r="L225" s="13" cm="1">
        <f t="array" ref="L225">INDEX(GMWQ!$A$2:$NF$60,MATCH(1,(GMWQ!$NE$2:$NE$60=L$3)*(GMWQ!$NF$2:$NF$60=L$1),0),$B225-1966)</f>
        <v>2576400</v>
      </c>
      <c r="M225" s="13" cm="1">
        <f t="array" ref="M225">INDEX(GMWQ!$A$2:$NF$60,MATCH(1,(GMWQ!$NE$2:$NE$60=M$3)*(GMWQ!$NF$2:$NF$60=M$1),0),$B225-1966)</f>
        <v>80.128140000000002</v>
      </c>
      <c r="N225" s="13" cm="1">
        <f t="array" ref="N225">INDEX(GMWQ!$A$2:$NF$60,MATCH(1,(GMWQ!$NE$2:$NE$60=N$3)*(GMWQ!$NF$2:$NF$60=N$1),0),$B225-1966)</f>
        <v>123.09310000000001</v>
      </c>
      <c r="O225" s="13" cm="1">
        <f t="array" ref="O225">INDEX(GMWQ!$A$2:$NF$60,MATCH(1,(GMWQ!$NE$2:$NE$60=O$3)*(GMWQ!$NF$2:$NF$60=O$1),0),$B225-1966)</f>
        <v>31.94623</v>
      </c>
      <c r="P225" s="13" cm="1">
        <f t="array" ref="P225">INDEX(GMWQ!$A$2:$NF$60,MATCH(1,(GMWQ!$NE$2:$NE$60=P$3)*(GMWQ!$NF$2:$NF$60=P$1),0),$B225-1966)</f>
        <v>2.0462310000000001</v>
      </c>
      <c r="Q225" s="13" cm="1">
        <f t="array" ref="Q225">INDEX(GMWQ!$A$2:$NF$60,MATCH(1,(GMWQ!$NE$2:$NE$60=Q$3)*(GMWQ!$NF$2:$NF$60=Q$1),0),$B225-1966)</f>
        <v>156382.39999999999</v>
      </c>
      <c r="R225" s="13" cm="1">
        <f t="array" ref="R225">INDEX(GMWQ!$A$2:$NF$60,MATCH(1,(GMWQ!$NE$2:$NE$60=R$3)*(GMWQ!$NF$2:$NF$60=R$1),0),$B225-1966)</f>
        <v>621968.9</v>
      </c>
      <c r="S225" s="13" cm="1">
        <f t="array" ref="S225">INDEX(GMWQ!$A$2:$NF$60,MATCH(1,(GMWQ!$NE$2:$NE$60=S$3)*(GMWQ!$NF$2:$NF$60=S$1),0),$B225-1966)</f>
        <v>7764108</v>
      </c>
      <c r="T225" s="13" cm="1">
        <f t="array" ref="T225">INDEX(GMWQ!$A$2:$NF$60,MATCH(1,(GMWQ!$NE$2:$NE$60=T$3)*(GMWQ!$NF$2:$NF$60=T$1),0),$B225-1966)</f>
        <v>46011.28</v>
      </c>
      <c r="U225" s="13" cm="1">
        <f t="array" ref="U225">INDEX(GMWQ!$A$2:$NF$60,MATCH(1,(GMWQ!$NE$2:$NE$60=U$3)*(GMWQ!$NF$2:$NF$60=U$1),0),$B225-1966)</f>
        <v>4.0860450000000004</v>
      </c>
      <c r="V225" s="13" cm="1">
        <f t="array" ref="V225">INDEX(GMWQ!$A$2:$NF$60,MATCH(1,(GMWQ!$NE$2:$NE$60=V$3)*(GMWQ!$NF$2:$NF$60=V$1),0),$B225-1966)</f>
        <v>96.408169999999998</v>
      </c>
      <c r="W225" s="13" cm="1">
        <f t="array" ref="W225">INDEX(GMWQ!$A$2:$NF$60,MATCH(1,(GMWQ!$NE$2:$NE$60=W$3)*(GMWQ!$NF$2:$NF$60=W$1),0),$B225-1966)</f>
        <v>1.816683</v>
      </c>
      <c r="X225" s="21"/>
      <c r="Z225" s="62">
        <f t="shared" si="5"/>
        <v>0.59701231079231387</v>
      </c>
    </row>
    <row r="226" spans="1:26" x14ac:dyDescent="0.35">
      <c r="B226" s="7">
        <f t="shared" si="4"/>
        <v>2192</v>
      </c>
      <c r="C226" s="14" cm="1">
        <f t="array" ref="C226">INDEX(GMWQ!$A$2:$NF$60,MATCH(1,(GMWQ!$NE$2:$NE$60=C$3)*(GMWQ!$NF$2:$NF$60=C$1),0),$B226-1966)</f>
        <v>10971.13</v>
      </c>
      <c r="D226" s="7" cm="1">
        <f t="array" ref="D226">INDEX(GMWQ!$A$2:$NF$60,MATCH(1,(GMWQ!$NE$2:$NE$60=D$3)*(GMWQ!$NF$2:$NF$60=D$1),0),$B226-1966)</f>
        <v>23070.77</v>
      </c>
      <c r="E226" s="7" cm="1">
        <f t="array" ref="E226">INDEX(GMWQ!$A$2:$NF$60,MATCH(1,(GMWQ!$NE$2:$NE$60=E$3)*(GMWQ!$NF$2:$NF$60=E$1),0),$B226-1966)</f>
        <v>528406.6</v>
      </c>
      <c r="F226" s="13" cm="1">
        <f t="array" ref="F226">INDEX(GMWQ!$A$2:$NF$60,MATCH(1,(GMWQ!$NE$2:$NE$60=F$3)*(GMWQ!$NF$2:$NF$60=F$1),0),$B226-1966)</f>
        <v>4.1249279999999997</v>
      </c>
      <c r="G226" s="14" cm="1">
        <f t="array" ref="G226">INDEX(GMWQ!$A$2:$NF$60,MATCH(1,(GMWQ!$NE$2:$NE$60=G$3)*(GMWQ!$NF$2:$NF$60=G$1),0),$B226-1966)</f>
        <v>2446894</v>
      </c>
      <c r="H226" s="14" cm="1">
        <f t="array" ref="H226">INDEX(GMWQ!$A$2:$NF$60,MATCH(1,(GMWQ!$NE$2:$NE$60=H$3)*(GMWQ!$NF$2:$NF$60=H$1),0),$B226-1966)</f>
        <v>26947.55</v>
      </c>
      <c r="I226" s="14" cm="1">
        <f t="array" ref="I226">INDEX(GMWQ!$A$2:$NF$60,MATCH(1,(GMWQ!$NE$2:$NE$60=I$3)*(GMWQ!$NF$2:$NF$60=I$1),0),$B226-1966)</f>
        <v>1816664</v>
      </c>
      <c r="J226" s="13" cm="1">
        <f t="array" ref="J226">INDEX(GMWQ!$A$2:$NF$60,MATCH(1,(GMWQ!$NE$2:$NE$60=J$3)*(GMWQ!$NF$2:$NF$60=J$1),0),$B226-1966)</f>
        <v>3.8639320000000001</v>
      </c>
      <c r="K226" s="13" cm="1">
        <f t="array" ref="K226">INDEX(GMWQ!$A$2:$NF$60,MATCH(1,(GMWQ!$NE$2:$NE$60=K$3)*(GMWQ!$NF$2:$NF$60=K$1),0),$B226-1966)</f>
        <v>1.789386E-3</v>
      </c>
      <c r="L226" s="13" cm="1">
        <f t="array" ref="L226">INDEX(GMWQ!$A$2:$NF$60,MATCH(1,(GMWQ!$NE$2:$NE$60=L$3)*(GMWQ!$NF$2:$NF$60=L$1),0),$B226-1966)</f>
        <v>2602725</v>
      </c>
      <c r="M226" s="13" cm="1">
        <f t="array" ref="M226">INDEX(GMWQ!$A$2:$NF$60,MATCH(1,(GMWQ!$NE$2:$NE$60=M$3)*(GMWQ!$NF$2:$NF$60=M$1),0),$B226-1966)</f>
        <v>80.175330000000002</v>
      </c>
      <c r="N226" s="13" cm="1">
        <f t="array" ref="N226">INDEX(GMWQ!$A$2:$NF$60,MATCH(1,(GMWQ!$NE$2:$NE$60=N$3)*(GMWQ!$NF$2:$NF$60=N$1),0),$B226-1966)</f>
        <v>123.14019999999999</v>
      </c>
      <c r="O226" s="13" cm="1">
        <f t="array" ref="O226">INDEX(GMWQ!$A$2:$NF$60,MATCH(1,(GMWQ!$NE$2:$NE$60=O$3)*(GMWQ!$NF$2:$NF$60=O$1),0),$B226-1966)</f>
        <v>31.849060000000001</v>
      </c>
      <c r="P226" s="13" cm="1">
        <f t="array" ref="P226">INDEX(GMWQ!$A$2:$NF$60,MATCH(1,(GMWQ!$NE$2:$NE$60=P$3)*(GMWQ!$NF$2:$NF$60=P$1),0),$B226-1966)</f>
        <v>1.941562</v>
      </c>
      <c r="Q226" s="13" cm="1">
        <f t="array" ref="Q226">INDEX(GMWQ!$A$2:$NF$60,MATCH(1,(GMWQ!$NE$2:$NE$60=Q$3)*(GMWQ!$NF$2:$NF$60=Q$1),0),$B226-1966)</f>
        <v>158470.29999999999</v>
      </c>
      <c r="R226" s="13" cm="1">
        <f t="array" ref="R226">INDEX(GMWQ!$A$2:$NF$60,MATCH(1,(GMWQ!$NE$2:$NE$60=R$3)*(GMWQ!$NF$2:$NF$60=R$1),0),$B226-1966)</f>
        <v>630229.9</v>
      </c>
      <c r="S226" s="13" cm="1">
        <f t="array" ref="S226">INDEX(GMWQ!$A$2:$NF$60,MATCH(1,(GMWQ!$NE$2:$NE$60=S$3)*(GMWQ!$NF$2:$NF$60=S$1),0),$B226-1966)</f>
        <v>7836701</v>
      </c>
      <c r="T226" s="13" cm="1">
        <f t="array" ref="T226">INDEX(GMWQ!$A$2:$NF$60,MATCH(1,(GMWQ!$NE$2:$NE$60=T$3)*(GMWQ!$NF$2:$NF$60=T$1),0),$B226-1966)</f>
        <v>46118.41</v>
      </c>
      <c r="U226" s="13" cm="1">
        <f t="array" ref="U226">INDEX(GMWQ!$A$2:$NF$60,MATCH(1,(GMWQ!$NE$2:$NE$60=U$3)*(GMWQ!$NF$2:$NF$60=U$1),0),$B226-1966)</f>
        <v>3.9962529999999998</v>
      </c>
      <c r="V226" s="13" cm="1">
        <f t="array" ref="V226">INDEX(GMWQ!$A$2:$NF$60,MATCH(1,(GMWQ!$NE$2:$NE$60=V$3)*(GMWQ!$NF$2:$NF$60=V$1),0),$B226-1966)</f>
        <v>95.063360000000003</v>
      </c>
      <c r="W226" s="13" cm="1">
        <f t="array" ref="W226">INDEX(GMWQ!$A$2:$NF$60,MATCH(1,(GMWQ!$NE$2:$NE$60=W$3)*(GMWQ!$NF$2:$NF$60=W$1),0),$B226-1966)</f>
        <v>1.8096479999999999</v>
      </c>
      <c r="X226" s="21"/>
      <c r="Z226" s="62">
        <f t="shared" si="5"/>
        <v>0.59313235122687102</v>
      </c>
    </row>
    <row r="227" spans="1:26" x14ac:dyDescent="0.35">
      <c r="A227" s="7">
        <v>2028</v>
      </c>
      <c r="B227" s="7">
        <f t="shared" si="4"/>
        <v>2193</v>
      </c>
      <c r="C227" s="14" cm="1">
        <f t="array" ref="C227">INDEX(GMWQ!$A$2:$NF$60,MATCH(1,(GMWQ!$NE$2:$NE$60=C$3)*(GMWQ!$NF$2:$NF$60=C$1),0),$B227-1966)</f>
        <v>10986.62</v>
      </c>
      <c r="D227" s="7" cm="1">
        <f t="array" ref="D227">INDEX(GMWQ!$A$2:$NF$60,MATCH(1,(GMWQ!$NE$2:$NE$60=D$3)*(GMWQ!$NF$2:$NF$60=D$1),0),$B227-1966)</f>
        <v>22974.02</v>
      </c>
      <c r="E227" s="7" cm="1">
        <f t="array" ref="E227">INDEX(GMWQ!$A$2:$NF$60,MATCH(1,(GMWQ!$NE$2:$NE$60=E$3)*(GMWQ!$NF$2:$NF$60=E$1),0),$B227-1966)</f>
        <v>533396.80000000005</v>
      </c>
      <c r="F227" s="13" cm="1">
        <f t="array" ref="F227">INDEX(GMWQ!$A$2:$NF$60,MATCH(1,(GMWQ!$NE$2:$NE$60=F$3)*(GMWQ!$NF$2:$NF$60=F$1),0),$B227-1966)</f>
        <v>4.0962300000000003</v>
      </c>
      <c r="G227" s="14" cm="1">
        <f t="array" ref="G227">INDEX(GMWQ!$A$2:$NF$60,MATCH(1,(GMWQ!$NE$2:$NE$60=G$3)*(GMWQ!$NF$2:$NF$60=G$1),0),$B227-1966)</f>
        <v>2472476</v>
      </c>
      <c r="H227" s="14" cm="1">
        <f t="array" ref="H227">INDEX(GMWQ!$A$2:$NF$60,MATCH(1,(GMWQ!$NE$2:$NE$60=H$3)*(GMWQ!$NF$2:$NF$60=H$1),0),$B227-1966)</f>
        <v>27089.61</v>
      </c>
      <c r="I227" s="14" cm="1">
        <f t="array" ref="I227">INDEX(GMWQ!$A$2:$NF$60,MATCH(1,(GMWQ!$NE$2:$NE$60=I$3)*(GMWQ!$NF$2:$NF$60=I$1),0),$B227-1966)</f>
        <v>1834053</v>
      </c>
      <c r="J227" s="13" cm="1">
        <f t="array" ref="J227">INDEX(GMWQ!$A$2:$NF$60,MATCH(1,(GMWQ!$NE$2:$NE$60=J$3)*(GMWQ!$NF$2:$NF$60=J$1),0),$B227-1966)</f>
        <v>3.81515</v>
      </c>
      <c r="K227" s="13" cm="1">
        <f t="array" ref="K227">INDEX(GMWQ!$A$2:$NF$60,MATCH(1,(GMWQ!$NE$2:$NE$60=K$3)*(GMWQ!$NF$2:$NF$60=K$1),0),$B227-1966)</f>
        <v>1.716707E-3</v>
      </c>
      <c r="L227" s="13" cm="1">
        <f t="array" ref="L227">INDEX(GMWQ!$A$2:$NF$60,MATCH(1,(GMWQ!$NE$2:$NE$60=L$3)*(GMWQ!$NF$2:$NF$60=L$1),0),$B227-1966)</f>
        <v>2629788</v>
      </c>
      <c r="M227" s="13" cm="1">
        <f t="array" ref="M227">INDEX(GMWQ!$A$2:$NF$60,MATCH(1,(GMWQ!$NE$2:$NE$60=M$3)*(GMWQ!$NF$2:$NF$60=M$1),0),$B227-1966)</f>
        <v>80.244889999999998</v>
      </c>
      <c r="N227" s="13" cm="1">
        <f t="array" ref="N227">INDEX(GMWQ!$A$2:$NF$60,MATCH(1,(GMWQ!$NE$2:$NE$60=N$3)*(GMWQ!$NF$2:$NF$60=N$1),0),$B227-1966)</f>
        <v>123.25660000000001</v>
      </c>
      <c r="O227" s="13" cm="1">
        <f t="array" ref="O227">INDEX(GMWQ!$A$2:$NF$60,MATCH(1,(GMWQ!$NE$2:$NE$60=O$3)*(GMWQ!$NF$2:$NF$60=O$1),0),$B227-1966)</f>
        <v>31.752590000000001</v>
      </c>
      <c r="P227" s="13" cm="1">
        <f t="array" ref="P227">INDEX(GMWQ!$A$2:$NF$60,MATCH(1,(GMWQ!$NE$2:$NE$60=P$3)*(GMWQ!$NF$2:$NF$60=P$1),0),$B227-1966)</f>
        <v>1.8806350000000001</v>
      </c>
      <c r="Q227" s="13" cm="1">
        <f t="array" ref="Q227">INDEX(GMWQ!$A$2:$NF$60,MATCH(1,(GMWQ!$NE$2:$NE$60=Q$3)*(GMWQ!$NF$2:$NF$60=Q$1),0),$B227-1966)</f>
        <v>160536.70000000001</v>
      </c>
      <c r="R227" s="13" cm="1">
        <f t="array" ref="R227">INDEX(GMWQ!$A$2:$NF$60,MATCH(1,(GMWQ!$NE$2:$NE$60=R$3)*(GMWQ!$NF$2:$NF$60=R$1),0),$B227-1966)</f>
        <v>638423.4</v>
      </c>
      <c r="S227" s="13" cm="1">
        <f t="array" ref="S227">INDEX(GMWQ!$A$2:$NF$60,MATCH(1,(GMWQ!$NE$2:$NE$60=S$3)*(GMWQ!$NF$2:$NF$60=S$1),0),$B227-1966)</f>
        <v>7916221</v>
      </c>
      <c r="T227" s="13" cm="1">
        <f t="array" ref="T227">INDEX(GMWQ!$A$2:$NF$60,MATCH(1,(GMWQ!$NE$2:$NE$60=T$3)*(GMWQ!$NF$2:$NF$60=T$1),0),$B227-1966)</f>
        <v>46225.53</v>
      </c>
      <c r="U227" s="13" cm="1">
        <f t="array" ref="U227">INDEX(GMWQ!$A$2:$NF$60,MATCH(1,(GMWQ!$NE$2:$NE$60=U$3)*(GMWQ!$NF$2:$NF$60=U$1),0),$B227-1966)</f>
        <v>3.9750939999999999</v>
      </c>
      <c r="V227" s="13" cm="1">
        <f t="array" ref="V227">INDEX(GMWQ!$A$2:$NF$60,MATCH(1,(GMWQ!$NE$2:$NE$60=V$3)*(GMWQ!$NF$2:$NF$60=V$1),0),$B227-1966)</f>
        <v>93.362340000000003</v>
      </c>
      <c r="W227" s="13" cm="1">
        <f t="array" ref="W227">INDEX(GMWQ!$A$2:$NF$60,MATCH(1,(GMWQ!$NE$2:$NE$60=W$3)*(GMWQ!$NF$2:$NF$60=W$1),0),$B227-1966)</f>
        <v>1.7982689999999999</v>
      </c>
      <c r="X227" s="21"/>
    </row>
    <row r="228" spans="1:26" x14ac:dyDescent="0.35">
      <c r="B228" s="7">
        <f t="shared" si="4"/>
        <v>2194</v>
      </c>
      <c r="C228" s="14" cm="1">
        <f t="array" ref="C228">INDEX(GMWQ!$A$2:$NF$60,MATCH(1,(GMWQ!$NE$2:$NE$60=C$3)*(GMWQ!$NF$2:$NF$60=C$1),0),$B228-1966)</f>
        <v>11003.24</v>
      </c>
      <c r="D228" s="7" cm="1">
        <f t="array" ref="D228">INDEX(GMWQ!$A$2:$NF$60,MATCH(1,(GMWQ!$NE$2:$NE$60=D$3)*(GMWQ!$NF$2:$NF$60=D$1),0),$B228-1966)</f>
        <v>23043.73</v>
      </c>
      <c r="E228" s="7" cm="1">
        <f t="array" ref="E228">INDEX(GMWQ!$A$2:$NF$60,MATCH(1,(GMWQ!$NE$2:$NE$60=E$3)*(GMWQ!$NF$2:$NF$60=E$1),0),$B228-1966)</f>
        <v>539115.19999999995</v>
      </c>
      <c r="F228" s="13" cm="1">
        <f t="array" ref="F228">INDEX(GMWQ!$A$2:$NF$60,MATCH(1,(GMWQ!$NE$2:$NE$60=F$3)*(GMWQ!$NF$2:$NF$60=F$1),0),$B228-1966)</f>
        <v>4.0675540000000003</v>
      </c>
      <c r="G228" s="14" cm="1">
        <f t="array" ref="G228">INDEX(GMWQ!$A$2:$NF$60,MATCH(1,(GMWQ!$NE$2:$NE$60=G$3)*(GMWQ!$NF$2:$NF$60=G$1),0),$B228-1966)</f>
        <v>2498685</v>
      </c>
      <c r="H228" s="14" cm="1">
        <f t="array" ref="H228">INDEX(GMWQ!$A$2:$NF$60,MATCH(1,(GMWQ!$NE$2:$NE$60=H$3)*(GMWQ!$NF$2:$NF$60=H$1),0),$B228-1966)</f>
        <v>27294.35</v>
      </c>
      <c r="I228" s="14" cm="1">
        <f t="array" ref="I228">INDEX(GMWQ!$A$2:$NF$60,MATCH(1,(GMWQ!$NE$2:$NE$60=I$3)*(GMWQ!$NF$2:$NF$60=I$1),0),$B228-1966)</f>
        <v>1852232</v>
      </c>
      <c r="J228" s="13" cm="1">
        <f t="array" ref="J228">INDEX(GMWQ!$A$2:$NF$60,MATCH(1,(GMWQ!$NE$2:$NE$60=J$3)*(GMWQ!$NF$2:$NF$60=J$1),0),$B228-1966)</f>
        <v>3.7757390000000002</v>
      </c>
      <c r="K228" s="13" cm="1">
        <f t="array" ref="K228">INDEX(GMWQ!$A$2:$NF$60,MATCH(1,(GMWQ!$NE$2:$NE$60=K$3)*(GMWQ!$NF$2:$NF$60=K$1),0),$B228-1966)</f>
        <v>1.687879E-3</v>
      </c>
      <c r="L228" s="13" cm="1">
        <f t="array" ref="L228">INDEX(GMWQ!$A$2:$NF$60,MATCH(1,(GMWQ!$NE$2:$NE$60=L$3)*(GMWQ!$NF$2:$NF$60=L$1),0),$B228-1966)</f>
        <v>2657514</v>
      </c>
      <c r="M228" s="13" cm="1">
        <f t="array" ref="M228">INDEX(GMWQ!$A$2:$NF$60,MATCH(1,(GMWQ!$NE$2:$NE$60=M$3)*(GMWQ!$NF$2:$NF$60=M$1),0),$B228-1966)</f>
        <v>80.322029999999998</v>
      </c>
      <c r="N228" s="13" cm="1">
        <f t="array" ref="N228">INDEX(GMWQ!$A$2:$NF$60,MATCH(1,(GMWQ!$NE$2:$NE$60=N$3)*(GMWQ!$NF$2:$NF$60=N$1),0),$B228-1966)</f>
        <v>123.235</v>
      </c>
      <c r="O228" s="13" cm="1">
        <f t="array" ref="O228">INDEX(GMWQ!$A$2:$NF$60,MATCH(1,(GMWQ!$NE$2:$NE$60=O$3)*(GMWQ!$NF$2:$NF$60=O$1),0),$B228-1966)</f>
        <v>31.66094</v>
      </c>
      <c r="P228" s="13" cm="1">
        <f t="array" ref="P228">INDEX(GMWQ!$A$2:$NF$60,MATCH(1,(GMWQ!$NE$2:$NE$60=P$3)*(GMWQ!$NF$2:$NF$60=P$1),0),$B228-1966)</f>
        <v>1.83561</v>
      </c>
      <c r="Q228" s="13" cm="1">
        <f t="array" ref="Q228">INDEX(GMWQ!$A$2:$NF$60,MATCH(1,(GMWQ!$NE$2:$NE$60=Q$3)*(GMWQ!$NF$2:$NF$60=Q$1),0),$B228-1966)</f>
        <v>162559.5</v>
      </c>
      <c r="R228" s="13" cm="1">
        <f t="array" ref="R228">INDEX(GMWQ!$A$2:$NF$60,MATCH(1,(GMWQ!$NE$2:$NE$60=R$3)*(GMWQ!$NF$2:$NF$60=R$1),0),$B228-1966)</f>
        <v>646452.4</v>
      </c>
      <c r="S228" s="13" cm="1">
        <f t="array" ref="S228">INDEX(GMWQ!$A$2:$NF$60,MATCH(1,(GMWQ!$NE$2:$NE$60=S$3)*(GMWQ!$NF$2:$NF$60=S$1),0),$B228-1966)</f>
        <v>8003151</v>
      </c>
      <c r="T228" s="13" cm="1">
        <f t="array" ref="T228">INDEX(GMWQ!$A$2:$NF$60,MATCH(1,(GMWQ!$NE$2:$NE$60=T$3)*(GMWQ!$NF$2:$NF$60=T$1),0),$B228-1966)</f>
        <v>46332.66</v>
      </c>
      <c r="U228" s="13" cm="1">
        <f t="array" ref="U228">INDEX(GMWQ!$A$2:$NF$60,MATCH(1,(GMWQ!$NE$2:$NE$60=U$3)*(GMWQ!$NF$2:$NF$60=U$1),0),$B228-1966)</f>
        <v>3.9698850000000001</v>
      </c>
      <c r="V228" s="13" cm="1">
        <f t="array" ref="V228">INDEX(GMWQ!$A$2:$NF$60,MATCH(1,(GMWQ!$NE$2:$NE$60=V$3)*(GMWQ!$NF$2:$NF$60=V$1),0),$B228-1966)</f>
        <v>92.114620000000002</v>
      </c>
      <c r="W228" s="13" cm="1">
        <f t="array" ref="W228">INDEX(GMWQ!$A$2:$NF$60,MATCH(1,(GMWQ!$NE$2:$NE$60=W$3)*(GMWQ!$NF$2:$NF$60=W$1),0),$B228-1966)</f>
        <v>1.790842</v>
      </c>
      <c r="X228" s="21"/>
    </row>
    <row r="229" spans="1:26" x14ac:dyDescent="0.35">
      <c r="B229" s="7">
        <f t="shared" si="4"/>
        <v>2195</v>
      </c>
      <c r="C229" s="14" cm="1">
        <f t="array" ref="C229">INDEX(GMWQ!$A$2:$NF$60,MATCH(1,(GMWQ!$NE$2:$NE$60=C$3)*(GMWQ!$NF$2:$NF$60=C$1),0),$B229-1966)</f>
        <v>11018.3</v>
      </c>
      <c r="D229" s="7" cm="1">
        <f t="array" ref="D229">INDEX(GMWQ!$A$2:$NF$60,MATCH(1,(GMWQ!$NE$2:$NE$60=D$3)*(GMWQ!$NF$2:$NF$60=D$1),0),$B229-1966)</f>
        <v>22999.57</v>
      </c>
      <c r="E229" s="7" cm="1">
        <f t="array" ref="E229">INDEX(GMWQ!$A$2:$NF$60,MATCH(1,(GMWQ!$NE$2:$NE$60=E$3)*(GMWQ!$NF$2:$NF$60=E$1),0),$B229-1966)</f>
        <v>544658.4</v>
      </c>
      <c r="F229" s="13" cm="1">
        <f t="array" ref="F229">INDEX(GMWQ!$A$2:$NF$60,MATCH(1,(GMWQ!$NE$2:$NE$60=F$3)*(GMWQ!$NF$2:$NF$60=F$1),0),$B229-1966)</f>
        <v>4.0388229999999998</v>
      </c>
      <c r="G229" s="14" cm="1">
        <f t="array" ref="G229">INDEX(GMWQ!$A$2:$NF$60,MATCH(1,(GMWQ!$NE$2:$NE$60=G$3)*(GMWQ!$NF$2:$NF$60=G$1),0),$B229-1966)</f>
        <v>2525553</v>
      </c>
      <c r="H229" s="14" cm="1">
        <f t="array" ref="H229">INDEX(GMWQ!$A$2:$NF$60,MATCH(1,(GMWQ!$NE$2:$NE$60=H$3)*(GMWQ!$NF$2:$NF$60=H$1),0),$B229-1966)</f>
        <v>27385.22</v>
      </c>
      <c r="I229" s="14" cm="1">
        <f t="array" ref="I229">INDEX(GMWQ!$A$2:$NF$60,MATCH(1,(GMWQ!$NE$2:$NE$60=I$3)*(GMWQ!$NF$2:$NF$60=I$1),0),$B229-1966)</f>
        <v>1871228</v>
      </c>
      <c r="J229" s="13" cm="1">
        <f t="array" ref="J229">INDEX(GMWQ!$A$2:$NF$60,MATCH(1,(GMWQ!$NE$2:$NE$60=J$3)*(GMWQ!$NF$2:$NF$60=J$1),0),$B229-1966)</f>
        <v>3.7081529999999998</v>
      </c>
      <c r="K229" s="13" cm="1">
        <f t="array" ref="K229">INDEX(GMWQ!$A$2:$NF$60,MATCH(1,(GMWQ!$NE$2:$NE$60=K$3)*(GMWQ!$NF$2:$NF$60=K$1),0),$B229-1966)</f>
        <v>1.675686E-3</v>
      </c>
      <c r="L229" s="13" cm="1">
        <f t="array" ref="L229">INDEX(GMWQ!$A$2:$NF$60,MATCH(1,(GMWQ!$NE$2:$NE$60=L$3)*(GMWQ!$NF$2:$NF$60=L$1),0),$B229-1966)</f>
        <v>2685938</v>
      </c>
      <c r="M229" s="13" cm="1">
        <f t="array" ref="M229">INDEX(GMWQ!$A$2:$NF$60,MATCH(1,(GMWQ!$NE$2:$NE$60=M$3)*(GMWQ!$NF$2:$NF$60=M$1),0),$B229-1966)</f>
        <v>80.427379999999999</v>
      </c>
      <c r="N229" s="13" cm="1">
        <f t="array" ref="N229">INDEX(GMWQ!$A$2:$NF$60,MATCH(1,(GMWQ!$NE$2:$NE$60=N$3)*(GMWQ!$NF$2:$NF$60=N$1),0),$B229-1966)</f>
        <v>123.2854</v>
      </c>
      <c r="O229" s="13" cm="1">
        <f t="array" ref="O229">INDEX(GMWQ!$A$2:$NF$60,MATCH(1,(GMWQ!$NE$2:$NE$60=O$3)*(GMWQ!$NF$2:$NF$60=O$1),0),$B229-1966)</f>
        <v>31.571850000000001</v>
      </c>
      <c r="P229" s="13" cm="1">
        <f t="array" ref="P229">INDEX(GMWQ!$A$2:$NF$60,MATCH(1,(GMWQ!$NE$2:$NE$60=P$3)*(GMWQ!$NF$2:$NF$60=P$1),0),$B229-1966)</f>
        <v>1.8101389999999999</v>
      </c>
      <c r="Q229" s="13" cm="1">
        <f t="array" ref="Q229">INDEX(GMWQ!$A$2:$NF$60,MATCH(1,(GMWQ!$NE$2:$NE$60=Q$3)*(GMWQ!$NF$2:$NF$60=Q$1),0),$B229-1966)</f>
        <v>164542.29999999999</v>
      </c>
      <c r="R229" s="13" cm="1">
        <f t="array" ref="R229">INDEX(GMWQ!$A$2:$NF$60,MATCH(1,(GMWQ!$NE$2:$NE$60=R$3)*(GMWQ!$NF$2:$NF$60=R$1),0),$B229-1966)</f>
        <v>654325.6</v>
      </c>
      <c r="S229" s="13" cm="1">
        <f t="array" ref="S229">INDEX(GMWQ!$A$2:$NF$60,MATCH(1,(GMWQ!$NE$2:$NE$60=S$3)*(GMWQ!$NF$2:$NF$60=S$1),0),$B229-1966)</f>
        <v>8096226</v>
      </c>
      <c r="T229" s="13" cm="1">
        <f t="array" ref="T229">INDEX(GMWQ!$A$2:$NF$60,MATCH(1,(GMWQ!$NE$2:$NE$60=T$3)*(GMWQ!$NF$2:$NF$60=T$1),0),$B229-1966)</f>
        <v>46357.18</v>
      </c>
      <c r="U229" s="13" cm="1">
        <f t="array" ref="U229">INDEX(GMWQ!$A$2:$NF$60,MATCH(1,(GMWQ!$NE$2:$NE$60=U$3)*(GMWQ!$NF$2:$NF$60=U$1),0),$B229-1966)</f>
        <v>3.9642979999999999</v>
      </c>
      <c r="V229" s="13" cm="1">
        <f t="array" ref="V229">INDEX(GMWQ!$A$2:$NF$60,MATCH(1,(GMWQ!$NE$2:$NE$60=V$3)*(GMWQ!$NF$2:$NF$60=V$1),0),$B229-1966)</f>
        <v>90.953410000000005</v>
      </c>
      <c r="W229" s="13" cm="1">
        <f t="array" ref="W229">INDEX(GMWQ!$A$2:$NF$60,MATCH(1,(GMWQ!$NE$2:$NE$60=W$3)*(GMWQ!$NF$2:$NF$60=W$1),0),$B229-1966)</f>
        <v>1.78359</v>
      </c>
      <c r="X229" s="21"/>
    </row>
    <row r="230" spans="1:26" x14ac:dyDescent="0.35">
      <c r="B230" s="7">
        <f t="shared" si="4"/>
        <v>2196</v>
      </c>
      <c r="C230" s="14" cm="1">
        <f t="array" ref="C230">INDEX(GMWQ!$A$2:$NF$60,MATCH(1,(GMWQ!$NE$2:$NE$60=C$3)*(GMWQ!$NF$2:$NF$60=C$1),0),$B230-1966)</f>
        <v>11033.57</v>
      </c>
      <c r="D230" s="7" cm="1">
        <f t="array" ref="D230">INDEX(GMWQ!$A$2:$NF$60,MATCH(1,(GMWQ!$NE$2:$NE$60=D$3)*(GMWQ!$NF$2:$NF$60=D$1),0),$B230-1966)</f>
        <v>23056.78</v>
      </c>
      <c r="E230" s="7" cm="1">
        <f t="array" ref="E230">INDEX(GMWQ!$A$2:$NF$60,MATCH(1,(GMWQ!$NE$2:$NE$60=E$3)*(GMWQ!$NF$2:$NF$60=E$1),0),$B230-1966)</f>
        <v>549988.1</v>
      </c>
      <c r="F230" s="13" cm="1">
        <f t="array" ref="F230">INDEX(GMWQ!$A$2:$NF$60,MATCH(1,(GMWQ!$NE$2:$NE$60=F$3)*(GMWQ!$NF$2:$NF$60=F$1),0),$B230-1966)</f>
        <v>4.0149080000000001</v>
      </c>
      <c r="G230" s="14" cm="1">
        <f t="array" ref="G230">INDEX(GMWQ!$A$2:$NF$60,MATCH(1,(GMWQ!$NE$2:$NE$60=G$3)*(GMWQ!$NF$2:$NF$60=G$1),0),$B230-1966)</f>
        <v>2553163</v>
      </c>
      <c r="H230" s="14" cm="1">
        <f t="array" ref="H230">INDEX(GMWQ!$A$2:$NF$60,MATCH(1,(GMWQ!$NE$2:$NE$60=H$3)*(GMWQ!$NF$2:$NF$60=H$1),0),$B230-1966)</f>
        <v>27577.46</v>
      </c>
      <c r="I230" s="14" cm="1">
        <f t="array" ref="I230">INDEX(GMWQ!$A$2:$NF$60,MATCH(1,(GMWQ!$NE$2:$NE$60=I$3)*(GMWQ!$NF$2:$NF$60=I$1),0),$B230-1966)</f>
        <v>1891058</v>
      </c>
      <c r="J230" s="13" cm="1">
        <f t="array" ref="J230">INDEX(GMWQ!$A$2:$NF$60,MATCH(1,(GMWQ!$NE$2:$NE$60=J$3)*(GMWQ!$NF$2:$NF$60=J$1),0),$B230-1966)</f>
        <v>3.6617459999999999</v>
      </c>
      <c r="K230" s="13" cm="1">
        <f t="array" ref="K230">INDEX(GMWQ!$A$2:$NF$60,MATCH(1,(GMWQ!$NE$2:$NE$60=K$3)*(GMWQ!$NF$2:$NF$60=K$1),0),$B230-1966)</f>
        <v>1.648935E-3</v>
      </c>
      <c r="L230" s="13" cm="1">
        <f t="array" ref="L230">INDEX(GMWQ!$A$2:$NF$60,MATCH(1,(GMWQ!$NE$2:$NE$60=L$3)*(GMWQ!$NF$2:$NF$60=L$1),0),$B230-1966)</f>
        <v>2715145</v>
      </c>
      <c r="M230" s="13" cm="1">
        <f t="array" ref="M230">INDEX(GMWQ!$A$2:$NF$60,MATCH(1,(GMWQ!$NE$2:$NE$60=M$3)*(GMWQ!$NF$2:$NF$60=M$1),0),$B230-1966)</f>
        <v>80.551119999999997</v>
      </c>
      <c r="N230" s="13" cm="1">
        <f t="array" ref="N230">INDEX(GMWQ!$A$2:$NF$60,MATCH(1,(GMWQ!$NE$2:$NE$60=N$3)*(GMWQ!$NF$2:$NF$60=N$1),0),$B230-1966)</f>
        <v>123.41840000000001</v>
      </c>
      <c r="O230" s="13" cm="1">
        <f t="array" ref="O230">INDEX(GMWQ!$A$2:$NF$60,MATCH(1,(GMWQ!$NE$2:$NE$60=O$3)*(GMWQ!$NF$2:$NF$60=O$1),0),$B230-1966)</f>
        <v>31.484059999999999</v>
      </c>
      <c r="P230" s="13" cm="1">
        <f t="array" ref="P230">INDEX(GMWQ!$A$2:$NF$60,MATCH(1,(GMWQ!$NE$2:$NE$60=P$3)*(GMWQ!$NF$2:$NF$60=P$1),0),$B230-1966)</f>
        <v>1.8142240000000001</v>
      </c>
      <c r="Q230" s="13" cm="1">
        <f t="array" ref="Q230">INDEX(GMWQ!$A$2:$NF$60,MATCH(1,(GMWQ!$NE$2:$NE$60=Q$3)*(GMWQ!$NF$2:$NF$60=Q$1),0),$B230-1966)</f>
        <v>166504.20000000001</v>
      </c>
      <c r="R230" s="13" cm="1">
        <f t="array" ref="R230">INDEX(GMWQ!$A$2:$NF$60,MATCH(1,(GMWQ!$NE$2:$NE$60=R$3)*(GMWQ!$NF$2:$NF$60=R$1),0),$B230-1966)</f>
        <v>662104.30000000005</v>
      </c>
      <c r="S230" s="13" cm="1">
        <f t="array" ref="S230">INDEX(GMWQ!$A$2:$NF$60,MATCH(1,(GMWQ!$NE$2:$NE$60=S$3)*(GMWQ!$NF$2:$NF$60=S$1),0),$B230-1966)</f>
        <v>8196165</v>
      </c>
      <c r="T230" s="13" cm="1">
        <f t="array" ref="T230">INDEX(GMWQ!$A$2:$NF$60,MATCH(1,(GMWQ!$NE$2:$NE$60=T$3)*(GMWQ!$NF$2:$NF$60=T$1),0),$B230-1966)</f>
        <v>46381.7</v>
      </c>
      <c r="U230" s="13" cm="1">
        <f t="array" ref="U230">INDEX(GMWQ!$A$2:$NF$60,MATCH(1,(GMWQ!$NE$2:$NE$60=U$3)*(GMWQ!$NF$2:$NF$60=U$1),0),$B230-1966)</f>
        <v>3.9585129999999999</v>
      </c>
      <c r="V230" s="13" cm="1">
        <f t="array" ref="V230">INDEX(GMWQ!$A$2:$NF$60,MATCH(1,(GMWQ!$NE$2:$NE$60=V$3)*(GMWQ!$NF$2:$NF$60=V$1),0),$B230-1966)</f>
        <v>89.619460000000004</v>
      </c>
      <c r="W230" s="13" cm="1">
        <f t="array" ref="W230">INDEX(GMWQ!$A$2:$NF$60,MATCH(1,(GMWQ!$NE$2:$NE$60=W$3)*(GMWQ!$NF$2:$NF$60=W$1),0),$B230-1966)</f>
        <v>1.774141</v>
      </c>
      <c r="X230" s="21"/>
    </row>
    <row r="231" spans="1:26" x14ac:dyDescent="0.35">
      <c r="A231" s="7">
        <v>2029</v>
      </c>
      <c r="B231" s="7">
        <f t="shared" si="4"/>
        <v>2197</v>
      </c>
      <c r="C231" s="14" cm="1">
        <f t="array" ref="C231">INDEX(GMWQ!$A$2:$NF$60,MATCH(1,(GMWQ!$NE$2:$NE$60=C$3)*(GMWQ!$NF$2:$NF$60=C$1),0),$B231-1966)</f>
        <v>11048.98</v>
      </c>
      <c r="D231" s="7" cm="1">
        <f t="array" ref="D231">INDEX(GMWQ!$A$2:$NF$60,MATCH(1,(GMWQ!$NE$2:$NE$60=D$3)*(GMWQ!$NF$2:$NF$60=D$1),0),$B231-1966)</f>
        <v>23195.33</v>
      </c>
      <c r="E231" s="7" cm="1">
        <f t="array" ref="E231">INDEX(GMWQ!$A$2:$NF$60,MATCH(1,(GMWQ!$NE$2:$NE$60=E$3)*(GMWQ!$NF$2:$NF$60=E$1),0),$B231-1966)</f>
        <v>555188.69999999995</v>
      </c>
      <c r="F231" s="13" cm="1">
        <f t="array" ref="F231">INDEX(GMWQ!$A$2:$NF$60,MATCH(1,(GMWQ!$NE$2:$NE$60=F$3)*(GMWQ!$NF$2:$NF$60=F$1),0),$B231-1966)</f>
        <v>3.9999660000000001</v>
      </c>
      <c r="G231" s="14" cm="1">
        <f t="array" ref="G231">INDEX(GMWQ!$A$2:$NF$60,MATCH(1,(GMWQ!$NE$2:$NE$60=G$3)*(GMWQ!$NF$2:$NF$60=G$1),0),$B231-1966)</f>
        <v>2581601</v>
      </c>
      <c r="H231" s="14" cm="1">
        <f t="array" ref="H231">INDEX(GMWQ!$A$2:$NF$60,MATCH(1,(GMWQ!$NE$2:$NE$60=H$3)*(GMWQ!$NF$2:$NF$60=H$1),0),$B231-1966)</f>
        <v>27851.040000000001</v>
      </c>
      <c r="I231" s="14" cm="1">
        <f t="array" ref="I231">INDEX(GMWQ!$A$2:$NF$60,MATCH(1,(GMWQ!$NE$2:$NE$60=I$3)*(GMWQ!$NF$2:$NF$60=I$1),0),$B231-1966)</f>
        <v>1911831</v>
      </c>
      <c r="J231" s="13" cm="1">
        <f t="array" ref="J231">INDEX(GMWQ!$A$2:$NF$60,MATCH(1,(GMWQ!$NE$2:$NE$60=J$3)*(GMWQ!$NF$2:$NF$60=J$1),0),$B231-1966)</f>
        <v>3.631224</v>
      </c>
      <c r="K231" s="13" cm="1">
        <f t="array" ref="K231">INDEX(GMWQ!$A$2:$NF$60,MATCH(1,(GMWQ!$NE$2:$NE$60=K$3)*(GMWQ!$NF$2:$NF$60=K$1),0),$B231-1966)</f>
        <v>1.597471E-3</v>
      </c>
      <c r="L231" s="13" cm="1">
        <f t="array" ref="L231">INDEX(GMWQ!$A$2:$NF$60,MATCH(1,(GMWQ!$NE$2:$NE$60=L$3)*(GMWQ!$NF$2:$NF$60=L$1),0),$B231-1966)</f>
        <v>2745231</v>
      </c>
      <c r="M231" s="13" cm="1">
        <f t="array" ref="M231">INDEX(GMWQ!$A$2:$NF$60,MATCH(1,(GMWQ!$NE$2:$NE$60=M$3)*(GMWQ!$NF$2:$NF$60=M$1),0),$B231-1966)</f>
        <v>80.699539999999999</v>
      </c>
      <c r="N231" s="13" cm="1">
        <f t="array" ref="N231">INDEX(GMWQ!$A$2:$NF$60,MATCH(1,(GMWQ!$NE$2:$NE$60=N$3)*(GMWQ!$NF$2:$NF$60=N$1),0),$B231-1966)</f>
        <v>123.617</v>
      </c>
      <c r="O231" s="13" cm="1">
        <f t="array" ref="O231">INDEX(GMWQ!$A$2:$NF$60,MATCH(1,(GMWQ!$NE$2:$NE$60=O$3)*(GMWQ!$NF$2:$NF$60=O$1),0),$B231-1966)</f>
        <v>31.40429</v>
      </c>
      <c r="P231" s="13" cm="1">
        <f t="array" ref="P231">INDEX(GMWQ!$A$2:$NF$60,MATCH(1,(GMWQ!$NE$2:$NE$60=P$3)*(GMWQ!$NF$2:$NF$60=P$1),0),$B231-1966)</f>
        <v>1.8284130000000001</v>
      </c>
      <c r="Q231" s="13" cm="1">
        <f t="array" ref="Q231">INDEX(GMWQ!$A$2:$NF$60,MATCH(1,(GMWQ!$NE$2:$NE$60=Q$3)*(GMWQ!$NF$2:$NF$60=Q$1),0),$B231-1966)</f>
        <v>168438</v>
      </c>
      <c r="R231" s="13" cm="1">
        <f t="array" ref="R231">INDEX(GMWQ!$A$2:$NF$60,MATCH(1,(GMWQ!$NE$2:$NE$60=R$3)*(GMWQ!$NF$2:$NF$60=R$1),0),$B231-1966)</f>
        <v>669769.9</v>
      </c>
      <c r="S231" s="13" cm="1">
        <f t="array" ref="S231">INDEX(GMWQ!$A$2:$NF$60,MATCH(1,(GMWQ!$NE$2:$NE$60=S$3)*(GMWQ!$NF$2:$NF$60=S$1),0),$B231-1966)</f>
        <v>8301058</v>
      </c>
      <c r="T231" s="13" cm="1">
        <f t="array" ref="T231">INDEX(GMWQ!$A$2:$NF$60,MATCH(1,(GMWQ!$NE$2:$NE$60=T$3)*(GMWQ!$NF$2:$NF$60=T$1),0),$B231-1966)</f>
        <v>46406.22</v>
      </c>
      <c r="U231" s="13" cm="1">
        <f t="array" ref="U231">INDEX(GMWQ!$A$2:$NF$60,MATCH(1,(GMWQ!$NE$2:$NE$60=U$3)*(GMWQ!$NF$2:$NF$60=U$1),0),$B231-1966)</f>
        <v>3.9528180000000002</v>
      </c>
      <c r="V231" s="13" cm="1">
        <f t="array" ref="V231">INDEX(GMWQ!$A$2:$NF$60,MATCH(1,(GMWQ!$NE$2:$NE$60=V$3)*(GMWQ!$NF$2:$NF$60=V$1),0),$B231-1966)</f>
        <v>88.584069999999997</v>
      </c>
      <c r="W231" s="13" cm="1">
        <f t="array" ref="W231">INDEX(GMWQ!$A$2:$NF$60,MATCH(1,(GMWQ!$NE$2:$NE$60=W$3)*(GMWQ!$NF$2:$NF$60=W$1),0),$B231-1966)</f>
        <v>1.7672840000000001</v>
      </c>
      <c r="X231" s="21"/>
    </row>
    <row r="232" spans="1:26" x14ac:dyDescent="0.35">
      <c r="B232" s="7">
        <f t="shared" si="4"/>
        <v>2198</v>
      </c>
      <c r="C232" s="14" cm="1">
        <f t="array" ref="C232">INDEX(GMWQ!$A$2:$NF$60,MATCH(1,(GMWQ!$NE$2:$NE$60=C$3)*(GMWQ!$NF$2:$NF$60=C$1),0),$B232-1966)</f>
        <v>11065.61</v>
      </c>
      <c r="D232" s="7" cm="1">
        <f t="array" ref="D232">INDEX(GMWQ!$A$2:$NF$60,MATCH(1,(GMWQ!$NE$2:$NE$60=D$3)*(GMWQ!$NF$2:$NF$60=D$1),0),$B232-1966)</f>
        <v>23340</v>
      </c>
      <c r="E232" s="7" cm="1">
        <f t="array" ref="E232">INDEX(GMWQ!$A$2:$NF$60,MATCH(1,(GMWQ!$NE$2:$NE$60=E$3)*(GMWQ!$NF$2:$NF$60=E$1),0),$B232-1966)</f>
        <v>560444.6</v>
      </c>
      <c r="F232" s="13" cm="1">
        <f t="array" ref="F232">INDEX(GMWQ!$A$2:$NF$60,MATCH(1,(GMWQ!$NE$2:$NE$60=F$3)*(GMWQ!$NF$2:$NF$60=F$1),0),$B232-1966)</f>
        <v>3.9999500000000001</v>
      </c>
      <c r="G232" s="14" cm="1">
        <f t="array" ref="G232">INDEX(GMWQ!$A$2:$NF$60,MATCH(1,(GMWQ!$NE$2:$NE$60=G$3)*(GMWQ!$NF$2:$NF$60=G$1),0),$B232-1966)</f>
        <v>2610791</v>
      </c>
      <c r="H232" s="14" cm="1">
        <f t="array" ref="H232">INDEX(GMWQ!$A$2:$NF$60,MATCH(1,(GMWQ!$NE$2:$NE$60=H$3)*(GMWQ!$NF$2:$NF$60=H$1),0),$B232-1966)</f>
        <v>28130.73</v>
      </c>
      <c r="I232" s="14" cm="1">
        <f t="array" ref="I232">INDEX(GMWQ!$A$2:$NF$60,MATCH(1,(GMWQ!$NE$2:$NE$60=I$3)*(GMWQ!$NF$2:$NF$60=I$1),0),$B232-1966)</f>
        <v>1933530</v>
      </c>
      <c r="J232" s="13" cm="1">
        <f t="array" ref="J232">INDEX(GMWQ!$A$2:$NF$60,MATCH(1,(GMWQ!$NE$2:$NE$60=J$3)*(GMWQ!$NF$2:$NF$60=J$1),0),$B232-1966)</f>
        <v>3.6009389999999999</v>
      </c>
      <c r="K232" s="13" cm="1">
        <f t="array" ref="K232">INDEX(GMWQ!$A$2:$NF$60,MATCH(1,(GMWQ!$NE$2:$NE$60=K$3)*(GMWQ!$NF$2:$NF$60=K$1),0),$B232-1966)</f>
        <v>1.536857E-3</v>
      </c>
      <c r="L232" s="13" cm="1">
        <f t="array" ref="L232">INDEX(GMWQ!$A$2:$NF$60,MATCH(1,(GMWQ!$NE$2:$NE$60=L$3)*(GMWQ!$NF$2:$NF$60=L$1),0),$B232-1966)</f>
        <v>2776110</v>
      </c>
      <c r="M232" s="13" cm="1">
        <f t="array" ref="M232">INDEX(GMWQ!$A$2:$NF$60,MATCH(1,(GMWQ!$NE$2:$NE$60=M$3)*(GMWQ!$NF$2:$NF$60=M$1),0),$B232-1966)</f>
        <v>80.873779999999996</v>
      </c>
      <c r="N232" s="13" cm="1">
        <f t="array" ref="N232">INDEX(GMWQ!$A$2:$NF$60,MATCH(1,(GMWQ!$NE$2:$NE$60=N$3)*(GMWQ!$NF$2:$NF$60=N$1),0),$B232-1966)</f>
        <v>123.8352</v>
      </c>
      <c r="O232" s="13" cm="1">
        <f t="array" ref="O232">INDEX(GMWQ!$A$2:$NF$60,MATCH(1,(GMWQ!$NE$2:$NE$60=O$3)*(GMWQ!$NF$2:$NF$60=O$1),0),$B232-1966)</f>
        <v>31.34206</v>
      </c>
      <c r="P232" s="13" cm="1">
        <f t="array" ref="P232">INDEX(GMWQ!$A$2:$NF$60,MATCH(1,(GMWQ!$NE$2:$NE$60=P$3)*(GMWQ!$NF$2:$NF$60=P$1),0),$B232-1966)</f>
        <v>1.8431789999999999</v>
      </c>
      <c r="Q232" s="13" cm="1">
        <f t="array" ref="Q232">INDEX(GMWQ!$A$2:$NF$60,MATCH(1,(GMWQ!$NE$2:$NE$60=Q$3)*(GMWQ!$NF$2:$NF$60=Q$1),0),$B232-1966)</f>
        <v>170330.3</v>
      </c>
      <c r="R232" s="13" cm="1">
        <f t="array" ref="R232">INDEX(GMWQ!$A$2:$NF$60,MATCH(1,(GMWQ!$NE$2:$NE$60=R$3)*(GMWQ!$NF$2:$NF$60=R$1),0),$B232-1966)</f>
        <v>677260.6</v>
      </c>
      <c r="S232" s="13" cm="1">
        <f t="array" ref="S232">INDEX(GMWQ!$A$2:$NF$60,MATCH(1,(GMWQ!$NE$2:$NE$60=S$3)*(GMWQ!$NF$2:$NF$60=S$1),0),$B232-1966)</f>
        <v>8409529</v>
      </c>
      <c r="T232" s="13" cm="1">
        <f t="array" ref="T232">INDEX(GMWQ!$A$2:$NF$60,MATCH(1,(GMWQ!$NE$2:$NE$60=T$3)*(GMWQ!$NF$2:$NF$60=T$1),0),$B232-1966)</f>
        <v>46430.75</v>
      </c>
      <c r="U232" s="13" cm="1">
        <f t="array" ref="U232">INDEX(GMWQ!$A$2:$NF$60,MATCH(1,(GMWQ!$NE$2:$NE$60=U$3)*(GMWQ!$NF$2:$NF$60=U$1),0),$B232-1966)</f>
        <v>3.9476520000000002</v>
      </c>
      <c r="V232" s="13" cm="1">
        <f t="array" ref="V232">INDEX(GMWQ!$A$2:$NF$60,MATCH(1,(GMWQ!$NE$2:$NE$60=V$3)*(GMWQ!$NF$2:$NF$60=V$1),0),$B232-1966)</f>
        <v>87.869860000000003</v>
      </c>
      <c r="W232" s="13" cm="1">
        <f t="array" ref="W232">INDEX(GMWQ!$A$2:$NF$60,MATCH(1,(GMWQ!$NE$2:$NE$60=W$3)*(GMWQ!$NF$2:$NF$60=W$1),0),$B232-1966)</f>
        <v>1.7633939999999999</v>
      </c>
      <c r="X232" s="21"/>
    </row>
    <row r="233" spans="1:26" x14ac:dyDescent="0.35">
      <c r="B233" s="7">
        <f t="shared" si="4"/>
        <v>2199</v>
      </c>
      <c r="C233" s="14" cm="1">
        <f t="array" ref="C233">INDEX(GMWQ!$A$2:$NF$60,MATCH(1,(GMWQ!$NE$2:$NE$60=C$3)*(GMWQ!$NF$2:$NF$60=C$1),0),$B233-1966)</f>
        <v>11080.69</v>
      </c>
      <c r="D233" s="7" cm="1">
        <f t="array" ref="D233">INDEX(GMWQ!$A$2:$NF$60,MATCH(1,(GMWQ!$NE$2:$NE$60=D$3)*(GMWQ!$NF$2:$NF$60=D$1),0),$B233-1966)</f>
        <v>23554.71</v>
      </c>
      <c r="E233" s="7" cm="1">
        <f t="array" ref="E233">INDEX(GMWQ!$A$2:$NF$60,MATCH(1,(GMWQ!$NE$2:$NE$60=E$3)*(GMWQ!$NF$2:$NF$60=E$1),0),$B233-1966)</f>
        <v>565354.6</v>
      </c>
      <c r="F233" s="13" cm="1">
        <f t="array" ref="F233">INDEX(GMWQ!$A$2:$NF$60,MATCH(1,(GMWQ!$NE$2:$NE$60=F$3)*(GMWQ!$NF$2:$NF$60=F$1),0),$B233-1966)</f>
        <v>3.999943</v>
      </c>
      <c r="G233" s="14" cm="1">
        <f t="array" ref="G233">INDEX(GMWQ!$A$2:$NF$60,MATCH(1,(GMWQ!$NE$2:$NE$60=G$3)*(GMWQ!$NF$2:$NF$60=G$1),0),$B233-1966)</f>
        <v>2640770</v>
      </c>
      <c r="H233" s="14" cm="1">
        <f t="array" ref="H233">INDEX(GMWQ!$A$2:$NF$60,MATCH(1,(GMWQ!$NE$2:$NE$60=H$3)*(GMWQ!$NF$2:$NF$60=H$1),0),$B233-1966)</f>
        <v>28480.48</v>
      </c>
      <c r="I233" s="14" cm="1">
        <f t="array" ref="I233">INDEX(GMWQ!$A$2:$NF$60,MATCH(1,(GMWQ!$NE$2:$NE$60=I$3)*(GMWQ!$NF$2:$NF$60=I$1),0),$B233-1966)</f>
        <v>1956105</v>
      </c>
      <c r="J233" s="13" cm="1">
        <f t="array" ref="J233">INDEX(GMWQ!$A$2:$NF$60,MATCH(1,(GMWQ!$NE$2:$NE$60=J$3)*(GMWQ!$NF$2:$NF$60=J$1),0),$B233-1966)</f>
        <v>3.583342</v>
      </c>
      <c r="K233" s="13" cm="1">
        <f t="array" ref="K233">INDEX(GMWQ!$A$2:$NF$60,MATCH(1,(GMWQ!$NE$2:$NE$60=K$3)*(GMWQ!$NF$2:$NF$60=K$1),0),$B233-1966)</f>
        <v>1.5219210000000001E-3</v>
      </c>
      <c r="L233" s="13" cm="1">
        <f t="array" ref="L233">INDEX(GMWQ!$A$2:$NF$60,MATCH(1,(GMWQ!$NE$2:$NE$60=L$3)*(GMWQ!$NF$2:$NF$60=L$1),0),$B233-1966)</f>
        <v>2807825</v>
      </c>
      <c r="M233" s="13" cm="1">
        <f t="array" ref="M233">INDEX(GMWQ!$A$2:$NF$60,MATCH(1,(GMWQ!$NE$2:$NE$60=M$3)*(GMWQ!$NF$2:$NF$60=M$1),0),$B233-1966)</f>
        <v>81.074539999999999</v>
      </c>
      <c r="N233" s="13" cm="1">
        <f t="array" ref="N233">INDEX(GMWQ!$A$2:$NF$60,MATCH(1,(GMWQ!$NE$2:$NE$60=N$3)*(GMWQ!$NF$2:$NF$60=N$1),0),$B233-1966)</f>
        <v>124.1621</v>
      </c>
      <c r="O233" s="13" cm="1">
        <f t="array" ref="O233">INDEX(GMWQ!$A$2:$NF$60,MATCH(1,(GMWQ!$NE$2:$NE$60=O$3)*(GMWQ!$NF$2:$NF$60=O$1),0),$B233-1966)</f>
        <v>31.310960000000001</v>
      </c>
      <c r="P233" s="13" cm="1">
        <f t="array" ref="P233">INDEX(GMWQ!$A$2:$NF$60,MATCH(1,(GMWQ!$NE$2:$NE$60=P$3)*(GMWQ!$NF$2:$NF$60=P$1),0),$B233-1966)</f>
        <v>1.8683909999999999</v>
      </c>
      <c r="Q233" s="13" cm="1">
        <f t="array" ref="Q233">INDEX(GMWQ!$A$2:$NF$60,MATCH(1,(GMWQ!$NE$2:$NE$60=Q$3)*(GMWQ!$NF$2:$NF$60=Q$1),0),$B233-1966)</f>
        <v>172202.1</v>
      </c>
      <c r="R233" s="13" cm="1">
        <f t="array" ref="R233">INDEX(GMWQ!$A$2:$NF$60,MATCH(1,(GMWQ!$NE$2:$NE$60=R$3)*(GMWQ!$NF$2:$NF$60=R$1),0),$B233-1966)</f>
        <v>684664.9</v>
      </c>
      <c r="S233" s="13" cm="1">
        <f t="array" ref="S233">INDEX(GMWQ!$A$2:$NF$60,MATCH(1,(GMWQ!$NE$2:$NE$60=S$3)*(GMWQ!$NF$2:$NF$60=S$1),0),$B233-1966)</f>
        <v>8518840</v>
      </c>
      <c r="T233" s="13" cm="1">
        <f t="array" ref="T233">INDEX(GMWQ!$A$2:$NF$60,MATCH(1,(GMWQ!$NE$2:$NE$60=T$3)*(GMWQ!$NF$2:$NF$60=T$1),0),$B233-1966)</f>
        <v>46446.85</v>
      </c>
      <c r="U233" s="13" cm="1">
        <f t="array" ref="U233">INDEX(GMWQ!$A$2:$NF$60,MATCH(1,(GMWQ!$NE$2:$NE$60=U$3)*(GMWQ!$NF$2:$NF$60=U$1),0),$B233-1966)</f>
        <v>3.9429669999999999</v>
      </c>
      <c r="V233" s="13" cm="1">
        <f t="array" ref="V233">INDEX(GMWQ!$A$2:$NF$60,MATCH(1,(GMWQ!$NE$2:$NE$60=V$3)*(GMWQ!$NF$2:$NF$60=V$1),0),$B233-1966)</f>
        <v>87.363860000000003</v>
      </c>
      <c r="W233" s="13" cm="1">
        <f t="array" ref="W233">INDEX(GMWQ!$A$2:$NF$60,MATCH(1,(GMWQ!$NE$2:$NE$60=W$3)*(GMWQ!$NF$2:$NF$60=W$1),0),$B233-1966)</f>
        <v>1.761174</v>
      </c>
      <c r="X233" s="21"/>
    </row>
    <row r="234" spans="1:26" x14ac:dyDescent="0.35">
      <c r="B234" s="7">
        <f t="shared" si="4"/>
        <v>2200</v>
      </c>
      <c r="C234" s="14" cm="1">
        <f t="array" ref="C234">INDEX(GMWQ!$A$2:$NF$60,MATCH(1,(GMWQ!$NE$2:$NE$60=C$3)*(GMWQ!$NF$2:$NF$60=C$1),0),$B234-1966)</f>
        <v>11095.94</v>
      </c>
      <c r="D234" s="7" cm="1">
        <f t="array" ref="D234">INDEX(GMWQ!$A$2:$NF$60,MATCH(1,(GMWQ!$NE$2:$NE$60=D$3)*(GMWQ!$NF$2:$NF$60=D$1),0),$B234-1966)</f>
        <v>23807.87</v>
      </c>
      <c r="E234" s="7" cm="1">
        <f t="array" ref="E234">INDEX(GMWQ!$A$2:$NF$60,MATCH(1,(GMWQ!$NE$2:$NE$60=E$3)*(GMWQ!$NF$2:$NF$60=E$1),0),$B234-1966)</f>
        <v>570286.1</v>
      </c>
      <c r="F234" s="13" cm="1">
        <f t="array" ref="F234">INDEX(GMWQ!$A$2:$NF$60,MATCH(1,(GMWQ!$NE$2:$NE$60=F$3)*(GMWQ!$NF$2:$NF$60=F$1),0),$B234-1966)</f>
        <v>3.999962</v>
      </c>
      <c r="G234" s="14" cm="1">
        <f t="array" ref="G234">INDEX(GMWQ!$A$2:$NF$60,MATCH(1,(GMWQ!$NE$2:$NE$60=G$3)*(GMWQ!$NF$2:$NF$60=G$1),0),$B234-1966)</f>
        <v>2671465</v>
      </c>
      <c r="H234" s="14" cm="1">
        <f t="array" ref="H234">INDEX(GMWQ!$A$2:$NF$60,MATCH(1,(GMWQ!$NE$2:$NE$60=H$3)*(GMWQ!$NF$2:$NF$60=H$1),0),$B234-1966)</f>
        <v>28868.66</v>
      </c>
      <c r="I234" s="14" cm="1">
        <f t="array" ref="I234">INDEX(GMWQ!$A$2:$NF$60,MATCH(1,(GMWQ!$NE$2:$NE$60=I$3)*(GMWQ!$NF$2:$NF$60=I$1),0),$B234-1966)</f>
        <v>1979467</v>
      </c>
      <c r="J234" s="13" cm="1">
        <f t="array" ref="J234">INDEX(GMWQ!$A$2:$NF$60,MATCH(1,(GMWQ!$NE$2:$NE$60=J$3)*(GMWQ!$NF$2:$NF$60=J$1),0),$B234-1966)</f>
        <v>3.5717279999999998</v>
      </c>
      <c r="K234" s="13" cm="1">
        <f t="array" ref="K234">INDEX(GMWQ!$A$2:$NF$60,MATCH(1,(GMWQ!$NE$2:$NE$60=K$3)*(GMWQ!$NF$2:$NF$60=K$1),0),$B234-1966)</f>
        <v>1.5192389999999999E-3</v>
      </c>
      <c r="L234" s="13" cm="1">
        <f t="array" ref="L234">INDEX(GMWQ!$A$2:$NF$60,MATCH(1,(GMWQ!$NE$2:$NE$60=L$3)*(GMWQ!$NF$2:$NF$60=L$1),0),$B234-1966)</f>
        <v>2840297</v>
      </c>
      <c r="M234" s="13" cm="1">
        <f t="array" ref="M234">INDEX(GMWQ!$A$2:$NF$60,MATCH(1,(GMWQ!$NE$2:$NE$60=M$3)*(GMWQ!$NF$2:$NF$60=M$1),0),$B234-1966)</f>
        <v>81.287120000000002</v>
      </c>
      <c r="N234" s="13" cm="1">
        <f t="array" ref="N234">INDEX(GMWQ!$A$2:$NF$60,MATCH(1,(GMWQ!$NE$2:$NE$60=N$3)*(GMWQ!$NF$2:$NF$60=N$1),0),$B234-1966)</f>
        <v>124.5119</v>
      </c>
      <c r="O234" s="13" cm="1">
        <f t="array" ref="O234">INDEX(GMWQ!$A$2:$NF$60,MATCH(1,(GMWQ!$NE$2:$NE$60=O$3)*(GMWQ!$NF$2:$NF$60=O$1),0),$B234-1966)</f>
        <v>31.29541</v>
      </c>
      <c r="P234" s="13" cm="1">
        <f t="array" ref="P234">INDEX(GMWQ!$A$2:$NF$60,MATCH(1,(GMWQ!$NE$2:$NE$60=P$3)*(GMWQ!$NF$2:$NF$60=P$1),0),$B234-1966)</f>
        <v>1.8939919999999999</v>
      </c>
      <c r="Q234" s="13" cm="1">
        <f t="array" ref="Q234">INDEX(GMWQ!$A$2:$NF$60,MATCH(1,(GMWQ!$NE$2:$NE$60=Q$3)*(GMWQ!$NF$2:$NF$60=Q$1),0),$B234-1966)</f>
        <v>174057.1</v>
      </c>
      <c r="R234" s="13" cm="1">
        <f t="array" ref="R234">INDEX(GMWQ!$A$2:$NF$60,MATCH(1,(GMWQ!$NE$2:$NE$60=R$3)*(GMWQ!$NF$2:$NF$60=R$1),0),$B234-1966)</f>
        <v>691997.9</v>
      </c>
      <c r="S234" s="13" cm="1">
        <f t="array" ref="S234">INDEX(GMWQ!$A$2:$NF$60,MATCH(1,(GMWQ!$NE$2:$NE$60=S$3)*(GMWQ!$NF$2:$NF$60=S$1),0),$B234-1966)</f>
        <v>8627789</v>
      </c>
      <c r="T234" s="13" cm="1">
        <f t="array" ref="T234">INDEX(GMWQ!$A$2:$NF$60,MATCH(1,(GMWQ!$NE$2:$NE$60=T$3)*(GMWQ!$NF$2:$NF$60=T$1),0),$B234-1966)</f>
        <v>46462.96</v>
      </c>
      <c r="U234" s="13" cm="1">
        <f t="array" ref="U234">INDEX(GMWQ!$A$2:$NF$60,MATCH(1,(GMWQ!$NE$2:$NE$60=U$3)*(GMWQ!$NF$2:$NF$60=U$1),0),$B234-1966)</f>
        <v>3.938717</v>
      </c>
      <c r="V234" s="13" cm="1">
        <f t="array" ref="V234">INDEX(GMWQ!$A$2:$NF$60,MATCH(1,(GMWQ!$NE$2:$NE$60=V$3)*(GMWQ!$NF$2:$NF$60=V$1),0),$B234-1966)</f>
        <v>86.946780000000004</v>
      </c>
      <c r="W234" s="13" cm="1">
        <f t="array" ref="W234">INDEX(GMWQ!$A$2:$NF$60,MATCH(1,(GMWQ!$NE$2:$NE$60=W$3)*(GMWQ!$NF$2:$NF$60=W$1),0),$B234-1966)</f>
        <v>1.759614</v>
      </c>
      <c r="X234" s="21"/>
    </row>
    <row r="235" spans="1:26" x14ac:dyDescent="0.35">
      <c r="A235" s="7">
        <v>2030</v>
      </c>
      <c r="B235" s="7">
        <f t="shared" si="4"/>
        <v>2201</v>
      </c>
      <c r="C235" s="14" cm="1">
        <f t="array" ref="C235">INDEX(GMWQ!$A$2:$NF$60,MATCH(1,(GMWQ!$NE$2:$NE$60=C$3)*(GMWQ!$NF$2:$NF$60=C$1),0),$B235-1966)</f>
        <v>11111.28</v>
      </c>
      <c r="D235" s="7" cm="1">
        <f t="array" ref="D235">INDEX(GMWQ!$A$2:$NF$60,MATCH(1,(GMWQ!$NE$2:$NE$60=D$3)*(GMWQ!$NF$2:$NF$60=D$1),0),$B235-1966)</f>
        <v>24071.61</v>
      </c>
      <c r="E235" s="7" cm="1">
        <f t="array" ref="E235">INDEX(GMWQ!$A$2:$NF$60,MATCH(1,(GMWQ!$NE$2:$NE$60=E$3)*(GMWQ!$NF$2:$NF$60=E$1),0),$B235-1966)</f>
        <v>575331.9</v>
      </c>
      <c r="F235" s="13" cm="1">
        <f t="array" ref="F235">INDEX(GMWQ!$A$2:$NF$60,MATCH(1,(GMWQ!$NE$2:$NE$60=F$3)*(GMWQ!$NF$2:$NF$60=F$1),0),$B235-1966)</f>
        <v>3.999949</v>
      </c>
      <c r="G235" s="14" cm="1">
        <f t="array" ref="G235">INDEX(GMWQ!$A$2:$NF$60,MATCH(1,(GMWQ!$NE$2:$NE$60=G$3)*(GMWQ!$NF$2:$NF$60=G$1),0),$B235-1966)</f>
        <v>2702893</v>
      </c>
      <c r="H235" s="14" cm="1">
        <f t="array" ref="H235">INDEX(GMWQ!$A$2:$NF$60,MATCH(1,(GMWQ!$NE$2:$NE$60=H$3)*(GMWQ!$NF$2:$NF$60=H$1),0),$B235-1966)</f>
        <v>29267.43</v>
      </c>
      <c r="I235" s="14" cm="1">
        <f t="array" ref="I235">INDEX(GMWQ!$A$2:$NF$60,MATCH(1,(GMWQ!$NE$2:$NE$60=I$3)*(GMWQ!$NF$2:$NF$60=I$1),0),$B235-1966)</f>
        <v>2003614</v>
      </c>
      <c r="J235" s="13" cm="1">
        <f t="array" ref="J235">INDEX(GMWQ!$A$2:$NF$60,MATCH(1,(GMWQ!$NE$2:$NE$60=J$3)*(GMWQ!$NF$2:$NF$60=J$1),0),$B235-1966)</f>
        <v>3.5603449999999999</v>
      </c>
      <c r="K235" s="13" cm="1">
        <f t="array" ref="K235">INDEX(GMWQ!$A$2:$NF$60,MATCH(1,(GMWQ!$NE$2:$NE$60=K$3)*(GMWQ!$NF$2:$NF$60=K$1),0),$B235-1966)</f>
        <v>1.5227940000000001E-3</v>
      </c>
      <c r="L235" s="13" cm="1">
        <f t="array" ref="L235">INDEX(GMWQ!$A$2:$NF$60,MATCH(1,(GMWQ!$NE$2:$NE$60=L$3)*(GMWQ!$NF$2:$NF$60=L$1),0),$B235-1966)</f>
        <v>2873544</v>
      </c>
      <c r="M235" s="13" cm="1">
        <f t="array" ref="M235">INDEX(GMWQ!$A$2:$NF$60,MATCH(1,(GMWQ!$NE$2:$NE$60=M$3)*(GMWQ!$NF$2:$NF$60=M$1),0),$B235-1966)</f>
        <v>81.503460000000004</v>
      </c>
      <c r="N235" s="13" cm="1">
        <f t="array" ref="N235">INDEX(GMWQ!$A$2:$NF$60,MATCH(1,(GMWQ!$NE$2:$NE$60=N$3)*(GMWQ!$NF$2:$NF$60=N$1),0),$B235-1966)</f>
        <v>124.8646</v>
      </c>
      <c r="O235" s="13" cm="1">
        <f t="array" ref="O235">INDEX(GMWQ!$A$2:$NF$60,MATCH(1,(GMWQ!$NE$2:$NE$60=O$3)*(GMWQ!$NF$2:$NF$60=O$1),0),$B235-1966)</f>
        <v>31.287669999999999</v>
      </c>
      <c r="P235" s="13" cm="1">
        <f t="array" ref="P235">INDEX(GMWQ!$A$2:$NF$60,MATCH(1,(GMWQ!$NE$2:$NE$60=P$3)*(GMWQ!$NF$2:$NF$60=P$1),0),$B235-1966)</f>
        <v>1.910069</v>
      </c>
      <c r="Q235" s="13" cm="1">
        <f t="array" ref="Q235">INDEX(GMWQ!$A$2:$NF$60,MATCH(1,(GMWQ!$NE$2:$NE$60=Q$3)*(GMWQ!$NF$2:$NF$60=Q$1),0),$B235-1966)</f>
        <v>175900.2</v>
      </c>
      <c r="R235" s="13" cm="1">
        <f t="array" ref="R235">INDEX(GMWQ!$A$2:$NF$60,MATCH(1,(GMWQ!$NE$2:$NE$60=R$3)*(GMWQ!$NF$2:$NF$60=R$1),0),$B235-1966)</f>
        <v>699278.1</v>
      </c>
      <c r="S235" s="13" cm="1">
        <f t="array" ref="S235">INDEX(GMWQ!$A$2:$NF$60,MATCH(1,(GMWQ!$NE$2:$NE$60=S$3)*(GMWQ!$NF$2:$NF$60=S$1),0),$B235-1966)</f>
        <v>8735075</v>
      </c>
      <c r="T235" s="13" cm="1">
        <f t="array" ref="T235">INDEX(GMWQ!$A$2:$NF$60,MATCH(1,(GMWQ!$NE$2:$NE$60=T$3)*(GMWQ!$NF$2:$NF$60=T$1),0),$B235-1966)</f>
        <v>46479.06</v>
      </c>
      <c r="U235" s="13" cm="1">
        <f t="array" ref="U235">INDEX(GMWQ!$A$2:$NF$60,MATCH(1,(GMWQ!$NE$2:$NE$60=U$3)*(GMWQ!$NF$2:$NF$60=U$1),0),$B235-1966)</f>
        <v>3.934863</v>
      </c>
      <c r="V235" s="13" cm="1">
        <f t="array" ref="V235">INDEX(GMWQ!$A$2:$NF$60,MATCH(1,(GMWQ!$NE$2:$NE$60=V$3)*(GMWQ!$NF$2:$NF$60=V$1),0),$B235-1966)</f>
        <v>86.583519999999993</v>
      </c>
      <c r="W235" s="13" cm="1">
        <f t="array" ref="W235">INDEX(GMWQ!$A$2:$NF$60,MATCH(1,(GMWQ!$NE$2:$NE$60=W$3)*(GMWQ!$NF$2:$NF$60=W$1),0),$B235-1966)</f>
        <v>1.7583899999999999</v>
      </c>
      <c r="X235" s="21"/>
    </row>
    <row r="236" spans="1:26" x14ac:dyDescent="0.35">
      <c r="B236" s="7">
        <f t="shared" si="4"/>
        <v>2202</v>
      </c>
      <c r="C236" s="14" cm="1">
        <f t="array" ref="C236">INDEX(GMWQ!$A$2:$NF$60,MATCH(1,(GMWQ!$NE$2:$NE$60=C$3)*(GMWQ!$NF$2:$NF$60=C$1),0),$B236-1966)</f>
        <v>11127.83</v>
      </c>
      <c r="D236" s="7" cm="1">
        <f t="array" ref="D236">INDEX(GMWQ!$A$2:$NF$60,MATCH(1,(GMWQ!$NE$2:$NE$60=D$3)*(GMWQ!$NF$2:$NF$60=D$1),0),$B236-1966)</f>
        <v>24347.58</v>
      </c>
      <c r="E236" s="7" cm="1">
        <f t="array" ref="E236">INDEX(GMWQ!$A$2:$NF$60,MATCH(1,(GMWQ!$NE$2:$NE$60=E$3)*(GMWQ!$NF$2:$NF$60=E$1),0),$B236-1966)</f>
        <v>580800.30000000005</v>
      </c>
      <c r="F236" s="13" cm="1">
        <f t="array" ref="F236">INDEX(GMWQ!$A$2:$NF$60,MATCH(1,(GMWQ!$NE$2:$NE$60=F$3)*(GMWQ!$NF$2:$NF$60=F$1),0),$B236-1966)</f>
        <v>3.999946</v>
      </c>
      <c r="G236" s="14" cm="1">
        <f t="array" ref="G236">INDEX(GMWQ!$A$2:$NF$60,MATCH(1,(GMWQ!$NE$2:$NE$60=G$3)*(GMWQ!$NF$2:$NF$60=G$1),0),$B236-1966)</f>
        <v>2734964</v>
      </c>
      <c r="H236" s="14" cm="1">
        <f t="array" ref="H236">INDEX(GMWQ!$A$2:$NF$60,MATCH(1,(GMWQ!$NE$2:$NE$60=H$3)*(GMWQ!$NF$2:$NF$60=H$1),0),$B236-1966)</f>
        <v>29678.43</v>
      </c>
      <c r="I236" s="14" cm="1">
        <f t="array" ref="I236">INDEX(GMWQ!$A$2:$NF$60,MATCH(1,(GMWQ!$NE$2:$NE$60=I$3)*(GMWQ!$NF$2:$NF$60=I$1),0),$B236-1966)</f>
        <v>2028442</v>
      </c>
      <c r="J236" s="13" cm="1">
        <f t="array" ref="J236">INDEX(GMWQ!$A$2:$NF$60,MATCH(1,(GMWQ!$NE$2:$NE$60=J$3)*(GMWQ!$NF$2:$NF$60=J$1),0),$B236-1966)</f>
        <v>3.5496349999999999</v>
      </c>
      <c r="K236" s="13" cm="1">
        <f t="array" ref="K236">INDEX(GMWQ!$A$2:$NF$60,MATCH(1,(GMWQ!$NE$2:$NE$60=K$3)*(GMWQ!$NF$2:$NF$60=K$1),0),$B236-1966)</f>
        <v>1.5286919999999999E-3</v>
      </c>
      <c r="L236" s="13" cm="1">
        <f t="array" ref="L236">INDEX(GMWQ!$A$2:$NF$60,MATCH(1,(GMWQ!$NE$2:$NE$60=L$3)*(GMWQ!$NF$2:$NF$60=L$1),0),$B236-1966)</f>
        <v>2907472</v>
      </c>
      <c r="M236" s="13" cm="1">
        <f t="array" ref="M236">INDEX(GMWQ!$A$2:$NF$60,MATCH(1,(GMWQ!$NE$2:$NE$60=M$3)*(GMWQ!$NF$2:$NF$60=M$1),0),$B236-1966)</f>
        <v>81.720410000000001</v>
      </c>
      <c r="N236" s="13" cm="1">
        <f t="array" ref="N236">INDEX(GMWQ!$A$2:$NF$60,MATCH(1,(GMWQ!$NE$2:$NE$60=N$3)*(GMWQ!$NF$2:$NF$60=N$1),0),$B236-1966)</f>
        <v>125.1494</v>
      </c>
      <c r="O236" s="13" cm="1">
        <f t="array" ref="O236">INDEX(GMWQ!$A$2:$NF$60,MATCH(1,(GMWQ!$NE$2:$NE$60=O$3)*(GMWQ!$NF$2:$NF$60=O$1),0),$B236-1966)</f>
        <v>31.28378</v>
      </c>
      <c r="P236" s="13" cm="1">
        <f t="array" ref="P236">INDEX(GMWQ!$A$2:$NF$60,MATCH(1,(GMWQ!$NE$2:$NE$60=P$3)*(GMWQ!$NF$2:$NF$60=P$1),0),$B236-1966)</f>
        <v>1.930177</v>
      </c>
      <c r="Q236" s="13" cm="1">
        <f t="array" ref="Q236">INDEX(GMWQ!$A$2:$NF$60,MATCH(1,(GMWQ!$NE$2:$NE$60=Q$3)*(GMWQ!$NF$2:$NF$60=Q$1),0),$B236-1966)</f>
        <v>177735.5</v>
      </c>
      <c r="R236" s="13" cm="1">
        <f t="array" ref="R236">INDEX(GMWQ!$A$2:$NF$60,MATCH(1,(GMWQ!$NE$2:$NE$60=R$3)*(GMWQ!$NF$2:$NF$60=R$1),0),$B236-1966)</f>
        <v>706521.59999999998</v>
      </c>
      <c r="S236" s="13" cm="1">
        <f t="array" ref="S236">INDEX(GMWQ!$A$2:$NF$60,MATCH(1,(GMWQ!$NE$2:$NE$60=S$3)*(GMWQ!$NF$2:$NF$60=S$1),0),$B236-1966)</f>
        <v>8841114</v>
      </c>
      <c r="T236" s="13" cm="1">
        <f t="array" ref="T236">INDEX(GMWQ!$A$2:$NF$60,MATCH(1,(GMWQ!$NE$2:$NE$60=T$3)*(GMWQ!$NF$2:$NF$60=T$1),0),$B236-1966)</f>
        <v>46495.17</v>
      </c>
      <c r="U236" s="13" cm="1">
        <f t="array" ref="U236">INDEX(GMWQ!$A$2:$NF$60,MATCH(1,(GMWQ!$NE$2:$NE$60=U$3)*(GMWQ!$NF$2:$NF$60=U$1),0),$B236-1966)</f>
        <v>3.9313669999999998</v>
      </c>
      <c r="V236" s="13" cm="1">
        <f t="array" ref="V236">INDEX(GMWQ!$A$2:$NF$60,MATCH(1,(GMWQ!$NE$2:$NE$60=V$3)*(GMWQ!$NF$2:$NF$60=V$1),0),$B236-1966)</f>
        <v>86.250470000000007</v>
      </c>
      <c r="W236" s="13" cm="1">
        <f t="array" ref="W236">INDEX(GMWQ!$A$2:$NF$60,MATCH(1,(GMWQ!$NE$2:$NE$60=W$3)*(GMWQ!$NF$2:$NF$60=W$1),0),$B236-1966)</f>
        <v>1.757393</v>
      </c>
      <c r="X236" s="21"/>
    </row>
    <row r="237" spans="1:26" x14ac:dyDescent="0.35">
      <c r="B237" s="7">
        <f t="shared" si="4"/>
        <v>2203</v>
      </c>
      <c r="C237" s="14" cm="1">
        <f t="array" ref="C237">INDEX(GMWQ!$A$2:$NF$60,MATCH(1,(GMWQ!$NE$2:$NE$60=C$3)*(GMWQ!$NF$2:$NF$60=C$1),0),$B237-1966)</f>
        <v>11142.83</v>
      </c>
      <c r="D237" s="7" cm="1">
        <f t="array" ref="D237">INDEX(GMWQ!$A$2:$NF$60,MATCH(1,(GMWQ!$NE$2:$NE$60=D$3)*(GMWQ!$NF$2:$NF$60=D$1),0),$B237-1966)</f>
        <v>24635.88</v>
      </c>
      <c r="E237" s="7" cm="1">
        <f t="array" ref="E237">INDEX(GMWQ!$A$2:$NF$60,MATCH(1,(GMWQ!$NE$2:$NE$60=E$3)*(GMWQ!$NF$2:$NF$60=E$1),0),$B237-1966)</f>
        <v>585894.5</v>
      </c>
      <c r="F237" s="13" cm="1">
        <f t="array" ref="F237">INDEX(GMWQ!$A$2:$NF$60,MATCH(1,(GMWQ!$NE$2:$NE$60=F$3)*(GMWQ!$NF$2:$NF$60=F$1),0),$B237-1966)</f>
        <v>3.9999750000000001</v>
      </c>
      <c r="G237" s="14" cm="1">
        <f t="array" ref="G237">INDEX(GMWQ!$A$2:$NF$60,MATCH(1,(GMWQ!$NE$2:$NE$60=G$3)*(GMWQ!$NF$2:$NF$60=G$1),0),$B237-1966)</f>
        <v>2767595</v>
      </c>
      <c r="H237" s="14" cm="1">
        <f t="array" ref="H237">INDEX(GMWQ!$A$2:$NF$60,MATCH(1,(GMWQ!$NE$2:$NE$60=H$3)*(GMWQ!$NF$2:$NF$60=H$1),0),$B237-1966)</f>
        <v>30101.759999999998</v>
      </c>
      <c r="I237" s="14" cm="1">
        <f t="array" ref="I237">INDEX(GMWQ!$A$2:$NF$60,MATCH(1,(GMWQ!$NE$2:$NE$60=I$3)*(GMWQ!$NF$2:$NF$60=I$1),0),$B237-1966)</f>
        <v>2053844</v>
      </c>
      <c r="J237" s="13" cm="1">
        <f t="array" ref="J237">INDEX(GMWQ!$A$2:$NF$60,MATCH(1,(GMWQ!$NE$2:$NE$60=J$3)*(GMWQ!$NF$2:$NF$60=J$1),0),$B237-1966)</f>
        <v>3.5396860000000001</v>
      </c>
      <c r="K237" s="13" cm="1">
        <f t="array" ref="K237">INDEX(GMWQ!$A$2:$NF$60,MATCH(1,(GMWQ!$NE$2:$NE$60=K$3)*(GMWQ!$NF$2:$NF$60=K$1),0),$B237-1966)</f>
        <v>1.535266E-3</v>
      </c>
      <c r="L237" s="13" cm="1">
        <f t="array" ref="L237">INDEX(GMWQ!$A$2:$NF$60,MATCH(1,(GMWQ!$NE$2:$NE$60=L$3)*(GMWQ!$NF$2:$NF$60=L$1),0),$B237-1966)</f>
        <v>2941992</v>
      </c>
      <c r="M237" s="13" cm="1">
        <f t="array" ref="M237">INDEX(GMWQ!$A$2:$NF$60,MATCH(1,(GMWQ!$NE$2:$NE$60=M$3)*(GMWQ!$NF$2:$NF$60=M$1),0),$B237-1966)</f>
        <v>81.931089999999998</v>
      </c>
      <c r="N237" s="13" cm="1">
        <f t="array" ref="N237">INDEX(GMWQ!$A$2:$NF$60,MATCH(1,(GMWQ!$NE$2:$NE$60=N$3)*(GMWQ!$NF$2:$NF$60=N$1),0),$B237-1966)</f>
        <v>125.5342</v>
      </c>
      <c r="O237" s="13" cm="1">
        <f t="array" ref="O237">INDEX(GMWQ!$A$2:$NF$60,MATCH(1,(GMWQ!$NE$2:$NE$60=O$3)*(GMWQ!$NF$2:$NF$60=O$1),0),$B237-1966)</f>
        <v>31.281829999999999</v>
      </c>
      <c r="P237" s="13" cm="1">
        <f t="array" ref="P237">INDEX(GMWQ!$A$2:$NF$60,MATCH(1,(GMWQ!$NE$2:$NE$60=P$3)*(GMWQ!$NF$2:$NF$60=P$1),0),$B237-1966)</f>
        <v>1.9406920000000001</v>
      </c>
      <c r="Q237" s="13" cm="1">
        <f t="array" ref="Q237">INDEX(GMWQ!$A$2:$NF$60,MATCH(1,(GMWQ!$NE$2:$NE$60=Q$3)*(GMWQ!$NF$2:$NF$60=Q$1),0),$B237-1966)</f>
        <v>179568.6</v>
      </c>
      <c r="R237" s="13" cm="1">
        <f t="array" ref="R237">INDEX(GMWQ!$A$2:$NF$60,MATCH(1,(GMWQ!$NE$2:$NE$60=R$3)*(GMWQ!$NF$2:$NF$60=R$1),0),$B237-1966)</f>
        <v>713751.1</v>
      </c>
      <c r="S237" s="13" cm="1">
        <f t="array" ref="S237">INDEX(GMWQ!$A$2:$NF$60,MATCH(1,(GMWQ!$NE$2:$NE$60=S$3)*(GMWQ!$NF$2:$NF$60=S$1),0),$B237-1966)</f>
        <v>8944082</v>
      </c>
      <c r="T237" s="13" cm="1">
        <f t="array" ref="T237">INDEX(GMWQ!$A$2:$NF$60,MATCH(1,(GMWQ!$NE$2:$NE$60=T$3)*(GMWQ!$NF$2:$NF$60=T$1),0),$B237-1966)</f>
        <v>46506.75</v>
      </c>
      <c r="U237" s="13" cm="1">
        <f t="array" ref="U237">INDEX(GMWQ!$A$2:$NF$60,MATCH(1,(GMWQ!$NE$2:$NE$60=U$3)*(GMWQ!$NF$2:$NF$60=U$1),0),$B237-1966)</f>
        <v>3.9281969999999999</v>
      </c>
      <c r="V237" s="13" cm="1">
        <f t="array" ref="V237">INDEX(GMWQ!$A$2:$NF$60,MATCH(1,(GMWQ!$NE$2:$NE$60=V$3)*(GMWQ!$NF$2:$NF$60=V$1),0),$B237-1966)</f>
        <v>85.928640000000001</v>
      </c>
      <c r="W237" s="13" cm="1">
        <f t="array" ref="W237">INDEX(GMWQ!$A$2:$NF$60,MATCH(1,(GMWQ!$NE$2:$NE$60=W$3)*(GMWQ!$NF$2:$NF$60=W$1),0),$B237-1966)</f>
        <v>1.756232</v>
      </c>
      <c r="X237" s="21"/>
    </row>
    <row r="238" spans="1:26" x14ac:dyDescent="0.35">
      <c r="B238" s="7">
        <f t="shared" si="4"/>
        <v>2204</v>
      </c>
      <c r="C238" s="14" cm="1">
        <f t="array" ref="C238">INDEX(GMWQ!$A$2:$NF$60,MATCH(1,(GMWQ!$NE$2:$NE$60=C$3)*(GMWQ!$NF$2:$NF$60=C$1),0),$B238-1966)</f>
        <v>11158.02</v>
      </c>
      <c r="D238" s="7" cm="1">
        <f t="array" ref="D238">INDEX(GMWQ!$A$2:$NF$60,MATCH(1,(GMWQ!$NE$2:$NE$60=D$3)*(GMWQ!$NF$2:$NF$60=D$1),0),$B238-1966)</f>
        <v>24935.67</v>
      </c>
      <c r="E238" s="7" cm="1">
        <f t="array" ref="E238">INDEX(GMWQ!$A$2:$NF$60,MATCH(1,(GMWQ!$NE$2:$NE$60=E$3)*(GMWQ!$NF$2:$NF$60=E$1),0),$B238-1966)</f>
        <v>590941.1</v>
      </c>
      <c r="F238" s="13" cm="1">
        <f t="array" ref="F238">INDEX(GMWQ!$A$2:$NF$60,MATCH(1,(GMWQ!$NE$2:$NE$60=F$3)*(GMWQ!$NF$2:$NF$60=F$1),0),$B238-1966)</f>
        <v>3.9999750000000001</v>
      </c>
      <c r="G238" s="14" cm="1">
        <f t="array" ref="G238">INDEX(GMWQ!$A$2:$NF$60,MATCH(1,(GMWQ!$NE$2:$NE$60=G$3)*(GMWQ!$NF$2:$NF$60=G$1),0),$B238-1966)</f>
        <v>2800649</v>
      </c>
      <c r="H238" s="14" cm="1">
        <f t="array" ref="H238">INDEX(GMWQ!$A$2:$NF$60,MATCH(1,(GMWQ!$NE$2:$NE$60=H$3)*(GMWQ!$NF$2:$NF$60=H$1),0),$B238-1966)</f>
        <v>30536.59</v>
      </c>
      <c r="I238" s="14" cm="1">
        <f t="array" ref="I238">INDEX(GMWQ!$A$2:$NF$60,MATCH(1,(GMWQ!$NE$2:$NE$60=I$3)*(GMWQ!$NF$2:$NF$60=I$1),0),$B238-1966)</f>
        <v>2079679</v>
      </c>
      <c r="J238" s="13" cm="1">
        <f t="array" ref="J238">INDEX(GMWQ!$A$2:$NF$60,MATCH(1,(GMWQ!$NE$2:$NE$60=J$3)*(GMWQ!$NF$2:$NF$60=J$1),0),$B238-1966)</f>
        <v>3.5305460000000002</v>
      </c>
      <c r="K238" s="13" cm="1">
        <f t="array" ref="K238">INDEX(GMWQ!$A$2:$NF$60,MATCH(1,(GMWQ!$NE$2:$NE$60=K$3)*(GMWQ!$NF$2:$NF$60=K$1),0),$B238-1966)</f>
        <v>1.5470869999999999E-3</v>
      </c>
      <c r="L238" s="13" cm="1">
        <f t="array" ref="L238">INDEX(GMWQ!$A$2:$NF$60,MATCH(1,(GMWQ!$NE$2:$NE$60=L$3)*(GMWQ!$NF$2:$NF$60=L$1),0),$B238-1966)</f>
        <v>2976960</v>
      </c>
      <c r="M238" s="13" cm="1">
        <f t="array" ref="M238">INDEX(GMWQ!$A$2:$NF$60,MATCH(1,(GMWQ!$NE$2:$NE$60=M$3)*(GMWQ!$NF$2:$NF$60=M$1),0),$B238-1966)</f>
        <v>82.137280000000004</v>
      </c>
      <c r="N238" s="13" cm="1">
        <f t="array" ref="N238">INDEX(GMWQ!$A$2:$NF$60,MATCH(1,(GMWQ!$NE$2:$NE$60=N$3)*(GMWQ!$NF$2:$NF$60=N$1),0),$B238-1966)</f>
        <v>125.9415</v>
      </c>
      <c r="O238" s="13" cm="1">
        <f t="array" ref="O238">INDEX(GMWQ!$A$2:$NF$60,MATCH(1,(GMWQ!$NE$2:$NE$60=O$3)*(GMWQ!$NF$2:$NF$60=O$1),0),$B238-1966)</f>
        <v>31.280899999999999</v>
      </c>
      <c r="P238" s="13" cm="1">
        <f t="array" ref="P238">INDEX(GMWQ!$A$2:$NF$60,MATCH(1,(GMWQ!$NE$2:$NE$60=P$3)*(GMWQ!$NF$2:$NF$60=P$1),0),$B238-1966)</f>
        <v>1.9416310000000001</v>
      </c>
      <c r="Q238" s="13" cm="1">
        <f t="array" ref="Q238">INDEX(GMWQ!$A$2:$NF$60,MATCH(1,(GMWQ!$NE$2:$NE$60=Q$3)*(GMWQ!$NF$2:$NF$60=Q$1),0),$B238-1966)</f>
        <v>181399.7</v>
      </c>
      <c r="R238" s="13" cm="1">
        <f t="array" ref="R238">INDEX(GMWQ!$A$2:$NF$60,MATCH(1,(GMWQ!$NE$2:$NE$60=R$3)*(GMWQ!$NF$2:$NF$60=R$1),0),$B238-1966)</f>
        <v>720970.4</v>
      </c>
      <c r="S238" s="13" cm="1">
        <f t="array" ref="S238">INDEX(GMWQ!$A$2:$NF$60,MATCH(1,(GMWQ!$NE$2:$NE$60=S$3)*(GMWQ!$NF$2:$NF$60=S$1),0),$B238-1966)</f>
        <v>9044942</v>
      </c>
      <c r="T238" s="13" cm="1">
        <f t="array" ref="T238">INDEX(GMWQ!$A$2:$NF$60,MATCH(1,(GMWQ!$NE$2:$NE$60=T$3)*(GMWQ!$NF$2:$NF$60=T$1),0),$B238-1966)</f>
        <v>46518.33</v>
      </c>
      <c r="U238" s="13" cm="1">
        <f t="array" ref="U238">INDEX(GMWQ!$A$2:$NF$60,MATCH(1,(GMWQ!$NE$2:$NE$60=U$3)*(GMWQ!$NF$2:$NF$60=U$1),0),$B238-1966)</f>
        <v>3.9253209999999998</v>
      </c>
      <c r="V238" s="13" cm="1">
        <f t="array" ref="V238">INDEX(GMWQ!$A$2:$NF$60,MATCH(1,(GMWQ!$NE$2:$NE$60=V$3)*(GMWQ!$NF$2:$NF$60=V$1),0),$B238-1966)</f>
        <v>85.595140000000001</v>
      </c>
      <c r="W238" s="13" cm="1">
        <f t="array" ref="W238">INDEX(GMWQ!$A$2:$NF$60,MATCH(1,(GMWQ!$NE$2:$NE$60=W$3)*(GMWQ!$NF$2:$NF$60=W$1),0),$B238-1966)</f>
        <v>1.754842</v>
      </c>
      <c r="X238" s="21"/>
    </row>
    <row r="239" spans="1:26" x14ac:dyDescent="0.35">
      <c r="A239" s="7">
        <v>2031</v>
      </c>
      <c r="B239" s="7">
        <f t="shared" si="4"/>
        <v>2205</v>
      </c>
      <c r="C239" s="14" cm="1">
        <f t="array" ref="C239">INDEX(GMWQ!$A$2:$NF$60,MATCH(1,(GMWQ!$NE$2:$NE$60=C$3)*(GMWQ!$NF$2:$NF$60=C$1),0),$B239-1966)</f>
        <v>11173.27</v>
      </c>
      <c r="D239" s="7" cm="1">
        <f t="array" ref="D239">INDEX(GMWQ!$A$2:$NF$60,MATCH(1,(GMWQ!$NE$2:$NE$60=D$3)*(GMWQ!$NF$2:$NF$60=D$1),0),$B239-1966)</f>
        <v>25237.72</v>
      </c>
      <c r="E239" s="7" cm="1">
        <f t="array" ref="E239">INDEX(GMWQ!$A$2:$NF$60,MATCH(1,(GMWQ!$NE$2:$NE$60=E$3)*(GMWQ!$NF$2:$NF$60=E$1),0),$B239-1966)</f>
        <v>596328.80000000005</v>
      </c>
      <c r="F239" s="13" cm="1">
        <f t="array" ref="F239">INDEX(GMWQ!$A$2:$NF$60,MATCH(1,(GMWQ!$NE$2:$NE$60=F$3)*(GMWQ!$NF$2:$NF$60=F$1),0),$B239-1966)</f>
        <v>3.999965</v>
      </c>
      <c r="G239" s="14" cm="1">
        <f t="array" ref="G239">INDEX(GMWQ!$A$2:$NF$60,MATCH(1,(GMWQ!$NE$2:$NE$60=G$3)*(GMWQ!$NF$2:$NF$60=G$1),0),$B239-1966)</f>
        <v>2834093</v>
      </c>
      <c r="H239" s="14" cm="1">
        <f t="array" ref="H239">INDEX(GMWQ!$A$2:$NF$60,MATCH(1,(GMWQ!$NE$2:$NE$60=H$3)*(GMWQ!$NF$2:$NF$60=H$1),0),$B239-1966)</f>
        <v>30838.639999999999</v>
      </c>
      <c r="I239" s="14" cm="1">
        <f t="array" ref="I239">INDEX(GMWQ!$A$2:$NF$60,MATCH(1,(GMWQ!$NE$2:$NE$60=I$3)*(GMWQ!$NF$2:$NF$60=I$1),0),$B239-1966)</f>
        <v>2105910</v>
      </c>
      <c r="J239" s="13" cm="1">
        <f t="array" ref="J239">INDEX(GMWQ!$A$2:$NF$60,MATCH(1,(GMWQ!$NE$2:$NE$60=J$3)*(GMWQ!$NF$2:$NF$60=J$1),0),$B239-1966)</f>
        <v>3.5217969999999998</v>
      </c>
      <c r="K239" s="13" cm="1">
        <f t="array" ref="K239">INDEX(GMWQ!$A$2:$NF$60,MATCH(1,(GMWQ!$NE$2:$NE$60=K$3)*(GMWQ!$NF$2:$NF$60=K$1),0),$B239-1966)</f>
        <v>1.561537E-3</v>
      </c>
      <c r="L239" s="13" cm="1">
        <f t="array" ref="L239">INDEX(GMWQ!$A$2:$NF$60,MATCH(1,(GMWQ!$NE$2:$NE$60=L$3)*(GMWQ!$NF$2:$NF$60=L$1),0),$B239-1966)</f>
        <v>3012340</v>
      </c>
      <c r="M239" s="13" cm="1">
        <f t="array" ref="M239">INDEX(GMWQ!$A$2:$NF$60,MATCH(1,(GMWQ!$NE$2:$NE$60=M$3)*(GMWQ!$NF$2:$NF$60=M$1),0),$B239-1966)</f>
        <v>82.34384</v>
      </c>
      <c r="N239" s="13" cm="1">
        <f t="array" ref="N239">INDEX(GMWQ!$A$2:$NF$60,MATCH(1,(GMWQ!$NE$2:$NE$60=N$3)*(GMWQ!$NF$2:$NF$60=N$1),0),$B239-1966)</f>
        <v>126.2869</v>
      </c>
      <c r="O239" s="13" cm="1">
        <f t="array" ref="O239">INDEX(GMWQ!$A$2:$NF$60,MATCH(1,(GMWQ!$NE$2:$NE$60=O$3)*(GMWQ!$NF$2:$NF$60=O$1),0),$B239-1966)</f>
        <v>31.280439999999999</v>
      </c>
      <c r="P239" s="13" cm="1">
        <f t="array" ref="P239">INDEX(GMWQ!$A$2:$NF$60,MATCH(1,(GMWQ!$NE$2:$NE$60=P$3)*(GMWQ!$NF$2:$NF$60=P$1),0),$B239-1966)</f>
        <v>1.9428380000000001</v>
      </c>
      <c r="Q239" s="13" cm="1">
        <f t="array" ref="Q239">INDEX(GMWQ!$A$2:$NF$60,MATCH(1,(GMWQ!$NE$2:$NE$60=Q$3)*(GMWQ!$NF$2:$NF$60=Q$1),0),$B239-1966)</f>
        <v>183229.8</v>
      </c>
      <c r="R239" s="13" cm="1">
        <f t="array" ref="R239">INDEX(GMWQ!$A$2:$NF$60,MATCH(1,(GMWQ!$NE$2:$NE$60=R$3)*(GMWQ!$NF$2:$NF$60=R$1),0),$B239-1966)</f>
        <v>728183.4</v>
      </c>
      <c r="S239" s="13" cm="1">
        <f t="array" ref="S239">INDEX(GMWQ!$A$2:$NF$60,MATCH(1,(GMWQ!$NE$2:$NE$60=S$3)*(GMWQ!$NF$2:$NF$60=S$1),0),$B239-1966)</f>
        <v>9143549</v>
      </c>
      <c r="T239" s="13" cm="1">
        <f t="array" ref="T239">INDEX(GMWQ!$A$2:$NF$60,MATCH(1,(GMWQ!$NE$2:$NE$60=T$3)*(GMWQ!$NF$2:$NF$60=T$1),0),$B239-1966)</f>
        <v>46529.91</v>
      </c>
      <c r="U239" s="13" cm="1">
        <f t="array" ref="U239">INDEX(GMWQ!$A$2:$NF$60,MATCH(1,(GMWQ!$NE$2:$NE$60=U$3)*(GMWQ!$NF$2:$NF$60=U$1),0),$B239-1966)</f>
        <v>3.9227129999999999</v>
      </c>
      <c r="V239" s="13" cm="1">
        <f t="array" ref="V239">INDEX(GMWQ!$A$2:$NF$60,MATCH(1,(GMWQ!$NE$2:$NE$60=V$3)*(GMWQ!$NF$2:$NF$60=V$1),0),$B239-1966)</f>
        <v>85.334389999999999</v>
      </c>
      <c r="W239" s="13" cm="1">
        <f t="array" ref="W239">INDEX(GMWQ!$A$2:$NF$60,MATCH(1,(GMWQ!$NE$2:$NE$60=W$3)*(GMWQ!$NF$2:$NF$60=W$1),0),$B239-1966)</f>
        <v>1.7540770000000001</v>
      </c>
    </row>
    <row r="240" spans="1:26" x14ac:dyDescent="0.35">
      <c r="B240" s="7">
        <f t="shared" si="4"/>
        <v>2206</v>
      </c>
      <c r="C240" s="14" cm="1">
        <f t="array" ref="C240">INDEX(GMWQ!$A$2:$NF$60,MATCH(1,(GMWQ!$NE$2:$NE$60=C$3)*(GMWQ!$NF$2:$NF$60=C$1),0),$B240-1966)</f>
        <v>11189.74</v>
      </c>
      <c r="D240" s="7" cm="1">
        <f t="array" ref="D240">INDEX(GMWQ!$A$2:$NF$60,MATCH(1,(GMWQ!$NE$2:$NE$60=D$3)*(GMWQ!$NF$2:$NF$60=D$1),0),$B240-1966)</f>
        <v>25547.97</v>
      </c>
      <c r="E240" s="7" cm="1">
        <f t="array" ref="E240">INDEX(GMWQ!$A$2:$NF$60,MATCH(1,(GMWQ!$NE$2:$NE$60=E$3)*(GMWQ!$NF$2:$NF$60=E$1),0),$B240-1966)</f>
        <v>602066.1</v>
      </c>
      <c r="F240" s="13" cm="1">
        <f t="array" ref="F240">INDEX(GMWQ!$A$2:$NF$60,MATCH(1,(GMWQ!$NE$2:$NE$60=F$3)*(GMWQ!$NF$2:$NF$60=F$1),0),$B240-1966)</f>
        <v>3.999968</v>
      </c>
      <c r="G240" s="14" cm="1">
        <f t="array" ref="G240">INDEX(GMWQ!$A$2:$NF$60,MATCH(1,(GMWQ!$NE$2:$NE$60=G$3)*(GMWQ!$NF$2:$NF$60=G$1),0),$B240-1966)</f>
        <v>2867798</v>
      </c>
      <c r="H240" s="14" cm="1">
        <f t="array" ref="H240">INDEX(GMWQ!$A$2:$NF$60,MATCH(1,(GMWQ!$NE$2:$NE$60=H$3)*(GMWQ!$NF$2:$NF$60=H$1),0),$B240-1966)</f>
        <v>31148.89</v>
      </c>
      <c r="I240" s="14" cm="1">
        <f t="array" ref="I240">INDEX(GMWQ!$A$2:$NF$60,MATCH(1,(GMWQ!$NE$2:$NE$60=I$3)*(GMWQ!$NF$2:$NF$60=I$1),0),$B240-1966)</f>
        <v>2132393</v>
      </c>
      <c r="J240" s="13" cm="1">
        <f t="array" ref="J240">INDEX(GMWQ!$A$2:$NF$60,MATCH(1,(GMWQ!$NE$2:$NE$60=J$3)*(GMWQ!$NF$2:$NF$60=J$1),0),$B240-1966)</f>
        <v>3.5142000000000002</v>
      </c>
      <c r="K240" s="13" cm="1">
        <f t="array" ref="K240">INDEX(GMWQ!$A$2:$NF$60,MATCH(1,(GMWQ!$NE$2:$NE$60=K$3)*(GMWQ!$NF$2:$NF$60=K$1),0),$B240-1966)</f>
        <v>1.5755190000000001E-3</v>
      </c>
      <c r="L240" s="13" cm="1">
        <f t="array" ref="L240">INDEX(GMWQ!$A$2:$NF$60,MATCH(1,(GMWQ!$NE$2:$NE$60=L$3)*(GMWQ!$NF$2:$NF$60=L$1),0),$B240-1966)</f>
        <v>3047996</v>
      </c>
      <c r="M240" s="13" cm="1">
        <f t="array" ref="M240">INDEX(GMWQ!$A$2:$NF$60,MATCH(1,(GMWQ!$NE$2:$NE$60=M$3)*(GMWQ!$NF$2:$NF$60=M$1),0),$B240-1966)</f>
        <v>82.546970000000002</v>
      </c>
      <c r="N240" s="13" cm="1">
        <f t="array" ref="N240">INDEX(GMWQ!$A$2:$NF$60,MATCH(1,(GMWQ!$NE$2:$NE$60=N$3)*(GMWQ!$NF$2:$NF$60=N$1),0),$B240-1966)</f>
        <v>126.56399999999999</v>
      </c>
      <c r="O240" s="13" cm="1">
        <f t="array" ref="O240">INDEX(GMWQ!$A$2:$NF$60,MATCH(1,(GMWQ!$NE$2:$NE$60=O$3)*(GMWQ!$NF$2:$NF$60=O$1),0),$B240-1966)</f>
        <v>31.280190000000001</v>
      </c>
      <c r="P240" s="13" cm="1">
        <f t="array" ref="P240">INDEX(GMWQ!$A$2:$NF$60,MATCH(1,(GMWQ!$NE$2:$NE$60=P$3)*(GMWQ!$NF$2:$NF$60=P$1),0),$B240-1966)</f>
        <v>1.940472</v>
      </c>
      <c r="Q240" s="13" cm="1">
        <f t="array" ref="Q240">INDEX(GMWQ!$A$2:$NF$60,MATCH(1,(GMWQ!$NE$2:$NE$60=Q$3)*(GMWQ!$NF$2:$NF$60=Q$1),0),$B240-1966)</f>
        <v>185062.9</v>
      </c>
      <c r="R240" s="13" cm="1">
        <f t="array" ref="R240">INDEX(GMWQ!$A$2:$NF$60,MATCH(1,(GMWQ!$NE$2:$NE$60=R$3)*(GMWQ!$NF$2:$NF$60=R$1),0),$B240-1966)</f>
        <v>735405.1</v>
      </c>
      <c r="S240" s="13" cm="1">
        <f t="array" ref="S240">INDEX(GMWQ!$A$2:$NF$60,MATCH(1,(GMWQ!$NE$2:$NE$60=S$3)*(GMWQ!$NF$2:$NF$60=S$1),0),$B240-1966)</f>
        <v>9241627</v>
      </c>
      <c r="T240" s="13" cm="1">
        <f t="array" ref="T240">INDEX(GMWQ!$A$2:$NF$60,MATCH(1,(GMWQ!$NE$2:$NE$60=T$3)*(GMWQ!$NF$2:$NF$60=T$1),0),$B240-1966)</f>
        <v>46541.49</v>
      </c>
      <c r="U240" s="13" cm="1">
        <f t="array" ref="U240">INDEX(GMWQ!$A$2:$NF$60,MATCH(1,(GMWQ!$NE$2:$NE$60=U$3)*(GMWQ!$NF$2:$NF$60=U$1),0),$B240-1966)</f>
        <v>3.9203480000000002</v>
      </c>
      <c r="V240" s="13" cm="1">
        <f t="array" ref="V240">INDEX(GMWQ!$A$2:$NF$60,MATCH(1,(GMWQ!$NE$2:$NE$60=V$3)*(GMWQ!$NF$2:$NF$60=V$1),0),$B240-1966)</f>
        <v>85.261390000000006</v>
      </c>
      <c r="W240" s="13" cm="1">
        <f t="array" ref="W240">INDEX(GMWQ!$A$2:$NF$60,MATCH(1,(GMWQ!$NE$2:$NE$60=W$3)*(GMWQ!$NF$2:$NF$60=W$1),0),$B240-1966)</f>
        <v>1.755198</v>
      </c>
    </row>
    <row r="241" spans="1:23" x14ac:dyDescent="0.35">
      <c r="B241" s="7">
        <f t="shared" ref="B241:B304" si="6">+B240+1</f>
        <v>2207</v>
      </c>
      <c r="C241" s="14" cm="1">
        <f t="array" ref="C241">INDEX(GMWQ!$A$2:$NF$60,MATCH(1,(GMWQ!$NE$2:$NE$60=C$3)*(GMWQ!$NF$2:$NF$60=C$1),0),$B241-1966)</f>
        <v>11204.67</v>
      </c>
      <c r="D241" s="7" cm="1">
        <f t="array" ref="D241">INDEX(GMWQ!$A$2:$NF$60,MATCH(1,(GMWQ!$NE$2:$NE$60=D$3)*(GMWQ!$NF$2:$NF$60=D$1),0),$B241-1966)</f>
        <v>25863.64</v>
      </c>
      <c r="E241" s="7" cm="1">
        <f t="array" ref="E241">INDEX(GMWQ!$A$2:$NF$60,MATCH(1,(GMWQ!$NE$2:$NE$60=E$3)*(GMWQ!$NF$2:$NF$60=E$1),0),$B241-1966)</f>
        <v>607532.9</v>
      </c>
      <c r="F241" s="13" cm="1">
        <f t="array" ref="F241">INDEX(GMWQ!$A$2:$NF$60,MATCH(1,(GMWQ!$NE$2:$NE$60=F$3)*(GMWQ!$NF$2:$NF$60=F$1),0),$B241-1966)</f>
        <v>3.9999440000000002</v>
      </c>
      <c r="G241" s="14" cm="1">
        <f t="array" ref="G241">INDEX(GMWQ!$A$2:$NF$60,MATCH(1,(GMWQ!$NE$2:$NE$60=G$3)*(GMWQ!$NF$2:$NF$60=G$1),0),$B241-1966)</f>
        <v>2901650</v>
      </c>
      <c r="H241" s="14" cm="1">
        <f t="array" ref="H241">INDEX(GMWQ!$A$2:$NF$60,MATCH(1,(GMWQ!$NE$2:$NE$60=H$3)*(GMWQ!$NF$2:$NF$60=H$1),0),$B241-1966)</f>
        <v>31464.55</v>
      </c>
      <c r="I241" s="14" cm="1">
        <f t="array" ref="I241">INDEX(GMWQ!$A$2:$NF$60,MATCH(1,(GMWQ!$NE$2:$NE$60=I$3)*(GMWQ!$NF$2:$NF$60=I$1),0),$B241-1966)</f>
        <v>2158997</v>
      </c>
      <c r="J241" s="13" cm="1">
        <f t="array" ref="J241">INDEX(GMWQ!$A$2:$NF$60,MATCH(1,(GMWQ!$NE$2:$NE$60=J$3)*(GMWQ!$NF$2:$NF$60=J$1),0),$B241-1966)</f>
        <v>3.5073750000000001</v>
      </c>
      <c r="K241" s="13" cm="1">
        <f t="array" ref="K241">INDEX(GMWQ!$A$2:$NF$60,MATCH(1,(GMWQ!$NE$2:$NE$60=K$3)*(GMWQ!$NF$2:$NF$60=K$1),0),$B241-1966)</f>
        <v>1.5889820000000001E-3</v>
      </c>
      <c r="L241" s="13" cm="1">
        <f t="array" ref="L241">INDEX(GMWQ!$A$2:$NF$60,MATCH(1,(GMWQ!$NE$2:$NE$60=L$3)*(GMWQ!$NF$2:$NF$60=L$1),0),$B241-1966)</f>
        <v>3083808</v>
      </c>
      <c r="M241" s="13" cm="1">
        <f t="array" ref="M241">INDEX(GMWQ!$A$2:$NF$60,MATCH(1,(GMWQ!$NE$2:$NE$60=M$3)*(GMWQ!$NF$2:$NF$60=M$1),0),$B241-1966)</f>
        <v>82.747609999999995</v>
      </c>
      <c r="N241" s="13" cm="1">
        <f t="array" ref="N241">INDEX(GMWQ!$A$2:$NF$60,MATCH(1,(GMWQ!$NE$2:$NE$60=N$3)*(GMWQ!$NF$2:$NF$60=N$1),0),$B241-1966)</f>
        <v>126.89879999999999</v>
      </c>
      <c r="O241" s="13" cm="1">
        <f t="array" ref="O241">INDEX(GMWQ!$A$2:$NF$60,MATCH(1,(GMWQ!$NE$2:$NE$60=O$3)*(GMWQ!$NF$2:$NF$60=O$1),0),$B241-1966)</f>
        <v>31.280069999999998</v>
      </c>
      <c r="P241" s="13" cm="1">
        <f t="array" ref="P241">INDEX(GMWQ!$A$2:$NF$60,MATCH(1,(GMWQ!$NE$2:$NE$60=P$3)*(GMWQ!$NF$2:$NF$60=P$1),0),$B241-1966)</f>
        <v>1.938326</v>
      </c>
      <c r="Q241" s="13" cm="1">
        <f t="array" ref="Q241">INDEX(GMWQ!$A$2:$NF$60,MATCH(1,(GMWQ!$NE$2:$NE$60=Q$3)*(GMWQ!$NF$2:$NF$60=Q$1),0),$B241-1966)</f>
        <v>186903.3</v>
      </c>
      <c r="R241" s="13" cm="1">
        <f t="array" ref="R241">INDEX(GMWQ!$A$2:$NF$60,MATCH(1,(GMWQ!$NE$2:$NE$60=R$3)*(GMWQ!$NF$2:$NF$60=R$1),0),$B241-1966)</f>
        <v>742653</v>
      </c>
      <c r="S241" s="13" cm="1">
        <f t="array" ref="S241">INDEX(GMWQ!$A$2:$NF$60,MATCH(1,(GMWQ!$NE$2:$NE$60=S$3)*(GMWQ!$NF$2:$NF$60=S$1),0),$B241-1966)</f>
        <v>9338049</v>
      </c>
      <c r="T241" s="13" cm="1">
        <f t="array" ref="T241">INDEX(GMWQ!$A$2:$NF$60,MATCH(1,(GMWQ!$NE$2:$NE$60=T$3)*(GMWQ!$NF$2:$NF$60=T$1),0),$B241-1966)</f>
        <v>46552.98</v>
      </c>
      <c r="U241" s="13" cm="1">
        <f t="array" ref="U241">INDEX(GMWQ!$A$2:$NF$60,MATCH(1,(GMWQ!$NE$2:$NE$60=U$3)*(GMWQ!$NF$2:$NF$60=U$1),0),$B241-1966)</f>
        <v>3.9182009999999998</v>
      </c>
      <c r="V241" s="13" cm="1">
        <f t="array" ref="V241">INDEX(GMWQ!$A$2:$NF$60,MATCH(1,(GMWQ!$NE$2:$NE$60=V$3)*(GMWQ!$NF$2:$NF$60=V$1),0),$B241-1966)</f>
        <v>85.201300000000003</v>
      </c>
      <c r="W241" s="13" cm="1">
        <f t="array" ref="W241">INDEX(GMWQ!$A$2:$NF$60,MATCH(1,(GMWQ!$NE$2:$NE$60=W$3)*(GMWQ!$NF$2:$NF$60=W$1),0),$B241-1966)</f>
        <v>1.7562450000000001</v>
      </c>
    </row>
    <row r="242" spans="1:23" x14ac:dyDescent="0.35">
      <c r="B242" s="7">
        <f t="shared" si="6"/>
        <v>2208</v>
      </c>
      <c r="C242" s="14" cm="1">
        <f t="array" ref="C242">INDEX(GMWQ!$A$2:$NF$60,MATCH(1,(GMWQ!$NE$2:$NE$60=C$3)*(GMWQ!$NF$2:$NF$60=C$1),0),$B242-1966)</f>
        <v>11219.79</v>
      </c>
      <c r="D242" s="7" cm="1">
        <f t="array" ref="D242">INDEX(GMWQ!$A$2:$NF$60,MATCH(1,(GMWQ!$NE$2:$NE$60=D$3)*(GMWQ!$NF$2:$NF$60=D$1),0),$B242-1966)</f>
        <v>26187.200000000001</v>
      </c>
      <c r="E242" s="7" cm="1">
        <f t="array" ref="E242">INDEX(GMWQ!$A$2:$NF$60,MATCH(1,(GMWQ!$NE$2:$NE$60=E$3)*(GMWQ!$NF$2:$NF$60=E$1),0),$B242-1966)</f>
        <v>612881.1</v>
      </c>
      <c r="F242" s="13" cm="1">
        <f t="array" ref="F242">INDEX(GMWQ!$A$2:$NF$60,MATCH(1,(GMWQ!$NE$2:$NE$60=F$3)*(GMWQ!$NF$2:$NF$60=F$1),0),$B242-1966)</f>
        <v>3.999965</v>
      </c>
      <c r="G242" s="14" cm="1">
        <f t="array" ref="G242">INDEX(GMWQ!$A$2:$NF$60,MATCH(1,(GMWQ!$NE$2:$NE$60=G$3)*(GMWQ!$NF$2:$NF$60=G$1),0),$B242-1966)</f>
        <v>2935533</v>
      </c>
      <c r="H242" s="14" cm="1">
        <f t="array" ref="H242">INDEX(GMWQ!$A$2:$NF$60,MATCH(1,(GMWQ!$NE$2:$NE$60=H$3)*(GMWQ!$NF$2:$NF$60=H$1),0),$B242-1966)</f>
        <v>31788.11</v>
      </c>
      <c r="I242" s="14" cm="1">
        <f t="array" ref="I242">INDEX(GMWQ!$A$2:$NF$60,MATCH(1,(GMWQ!$NE$2:$NE$60=I$3)*(GMWQ!$NF$2:$NF$60=I$1),0),$B242-1966)</f>
        <v>2185607</v>
      </c>
      <c r="J242" s="13" cm="1">
        <f t="array" ref="J242">INDEX(GMWQ!$A$2:$NF$60,MATCH(1,(GMWQ!$NE$2:$NE$60=J$3)*(GMWQ!$NF$2:$NF$60=J$1),0),$B242-1966)</f>
        <v>3.5019459999999998</v>
      </c>
      <c r="K242" s="13" cm="1">
        <f t="array" ref="K242">INDEX(GMWQ!$A$2:$NF$60,MATCH(1,(GMWQ!$NE$2:$NE$60=K$3)*(GMWQ!$NF$2:$NF$60=K$1),0),$B242-1966)</f>
        <v>1.604734E-3</v>
      </c>
      <c r="L242" s="13" cm="1">
        <f t="array" ref="L242">INDEX(GMWQ!$A$2:$NF$60,MATCH(1,(GMWQ!$NE$2:$NE$60=L$3)*(GMWQ!$NF$2:$NF$60=L$1),0),$B242-1966)</f>
        <v>3119653</v>
      </c>
      <c r="M242" s="13" cm="1">
        <f t="array" ref="M242">INDEX(GMWQ!$A$2:$NF$60,MATCH(1,(GMWQ!$NE$2:$NE$60=M$3)*(GMWQ!$NF$2:$NF$60=M$1),0),$B242-1966)</f>
        <v>82.942599999999999</v>
      </c>
      <c r="N242" s="13" cm="1">
        <f t="array" ref="N242">INDEX(GMWQ!$A$2:$NF$60,MATCH(1,(GMWQ!$NE$2:$NE$60=N$3)*(GMWQ!$NF$2:$NF$60=N$1),0),$B242-1966)</f>
        <v>127.25360000000001</v>
      </c>
      <c r="O242" s="13" cm="1">
        <f t="array" ref="O242">INDEX(GMWQ!$A$2:$NF$60,MATCH(1,(GMWQ!$NE$2:$NE$60=O$3)*(GMWQ!$NF$2:$NF$60=O$1),0),$B242-1966)</f>
        <v>31.279979999999998</v>
      </c>
      <c r="P242" s="13" cm="1">
        <f t="array" ref="P242">INDEX(GMWQ!$A$2:$NF$60,MATCH(1,(GMWQ!$NE$2:$NE$60=P$3)*(GMWQ!$NF$2:$NF$60=P$1),0),$B242-1966)</f>
        <v>1.93638</v>
      </c>
      <c r="Q242" s="13" cm="1">
        <f t="array" ref="Q242">INDEX(GMWQ!$A$2:$NF$60,MATCH(1,(GMWQ!$NE$2:$NE$60=Q$3)*(GMWQ!$NF$2:$NF$60=Q$1),0),$B242-1966)</f>
        <v>188750.6</v>
      </c>
      <c r="R242" s="13" cm="1">
        <f t="array" ref="R242">INDEX(GMWQ!$A$2:$NF$60,MATCH(1,(GMWQ!$NE$2:$NE$60=R$3)*(GMWQ!$NF$2:$NF$60=R$1),0),$B242-1966)</f>
        <v>749925.5</v>
      </c>
      <c r="S242" s="13" cm="1">
        <f t="array" ref="S242">INDEX(GMWQ!$A$2:$NF$60,MATCH(1,(GMWQ!$NE$2:$NE$60=S$3)*(GMWQ!$NF$2:$NF$60=S$1),0),$B242-1966)</f>
        <v>9434383</v>
      </c>
      <c r="T242" s="13" cm="1">
        <f t="array" ref="T242">INDEX(GMWQ!$A$2:$NF$60,MATCH(1,(GMWQ!$NE$2:$NE$60=T$3)*(GMWQ!$NF$2:$NF$60=T$1),0),$B242-1966)</f>
        <v>46564.46</v>
      </c>
      <c r="U242" s="13" cm="1">
        <f t="array" ref="U242">INDEX(GMWQ!$A$2:$NF$60,MATCH(1,(GMWQ!$NE$2:$NE$60=U$3)*(GMWQ!$NF$2:$NF$60=U$1),0),$B242-1966)</f>
        <v>3.916255</v>
      </c>
      <c r="V242" s="13" cm="1">
        <f t="array" ref="V242">INDEX(GMWQ!$A$2:$NF$60,MATCH(1,(GMWQ!$NE$2:$NE$60=V$3)*(GMWQ!$NF$2:$NF$60=V$1),0),$B242-1966)</f>
        <v>85.136099999999999</v>
      </c>
      <c r="W242" s="13" cm="1">
        <f t="array" ref="W242">INDEX(GMWQ!$A$2:$NF$60,MATCH(1,(GMWQ!$NE$2:$NE$60=W$3)*(GMWQ!$NF$2:$NF$60=W$1),0),$B242-1966)</f>
        <v>1.7571909999999999</v>
      </c>
    </row>
    <row r="243" spans="1:23" x14ac:dyDescent="0.35">
      <c r="A243" s="7">
        <v>2032</v>
      </c>
      <c r="B243" s="7">
        <f t="shared" si="6"/>
        <v>2209</v>
      </c>
      <c r="C243" s="14" cm="1">
        <f t="array" ref="C243">INDEX(GMWQ!$A$2:$NF$60,MATCH(1,(GMWQ!$NE$2:$NE$60=C$3)*(GMWQ!$NF$2:$NF$60=C$1),0),$B243-1966)</f>
        <v>11234.95</v>
      </c>
      <c r="D243" s="7" cm="1">
        <f t="array" ref="D243">INDEX(GMWQ!$A$2:$NF$60,MATCH(1,(GMWQ!$NE$2:$NE$60=D$3)*(GMWQ!$NF$2:$NF$60=D$1),0),$B243-1966)</f>
        <v>26530.95</v>
      </c>
      <c r="E243" s="7" cm="1">
        <f t="array" ref="E243">INDEX(GMWQ!$A$2:$NF$60,MATCH(1,(GMWQ!$NE$2:$NE$60=E$3)*(GMWQ!$NF$2:$NF$60=E$1),0),$B243-1966)</f>
        <v>618276.30000000005</v>
      </c>
      <c r="F243" s="13" cm="1">
        <f t="array" ref="F243">INDEX(GMWQ!$A$2:$NF$60,MATCH(1,(GMWQ!$NE$2:$NE$60=F$3)*(GMWQ!$NF$2:$NF$60=F$1),0),$B243-1966)</f>
        <v>3.9999579999999999</v>
      </c>
      <c r="G243" s="14" cm="1">
        <f t="array" ref="G243">INDEX(GMWQ!$A$2:$NF$60,MATCH(1,(GMWQ!$NE$2:$NE$60=G$3)*(GMWQ!$NF$2:$NF$60=G$1),0),$B243-1966)</f>
        <v>2969464</v>
      </c>
      <c r="H243" s="14" cm="1">
        <f t="array" ref="H243">INDEX(GMWQ!$A$2:$NF$60,MATCH(1,(GMWQ!$NE$2:$NE$60=H$3)*(GMWQ!$NF$2:$NF$60=H$1),0),$B243-1966)</f>
        <v>32131.86</v>
      </c>
      <c r="I243" s="14" cm="1">
        <f t="array" ref="I243">INDEX(GMWQ!$A$2:$NF$60,MATCH(1,(GMWQ!$NE$2:$NE$60=I$3)*(GMWQ!$NF$2:$NF$60=I$1),0),$B243-1966)</f>
        <v>2212240</v>
      </c>
      <c r="J243" s="13" cm="1">
        <f t="array" ref="J243">INDEX(GMWQ!$A$2:$NF$60,MATCH(1,(GMWQ!$NE$2:$NE$60=J$3)*(GMWQ!$NF$2:$NF$60=J$1),0),$B243-1966)</f>
        <v>3.4999750000000001</v>
      </c>
      <c r="K243" s="13" cm="1">
        <f t="array" ref="K243">INDEX(GMWQ!$A$2:$NF$60,MATCH(1,(GMWQ!$NE$2:$NE$60=K$3)*(GMWQ!$NF$2:$NF$60=K$1),0),$B243-1966)</f>
        <v>1.6218070000000001E-3</v>
      </c>
      <c r="L243" s="13" cm="1">
        <f t="array" ref="L243">INDEX(GMWQ!$A$2:$NF$60,MATCH(1,(GMWQ!$NE$2:$NE$60=L$3)*(GMWQ!$NF$2:$NF$60=L$1),0),$B243-1966)</f>
        <v>3155548</v>
      </c>
      <c r="M243" s="13" cm="1">
        <f t="array" ref="M243">INDEX(GMWQ!$A$2:$NF$60,MATCH(1,(GMWQ!$NE$2:$NE$60=M$3)*(GMWQ!$NF$2:$NF$60=M$1),0),$B243-1966)</f>
        <v>83.128339999999994</v>
      </c>
      <c r="N243" s="13" cm="1">
        <f t="array" ref="N243">INDEX(GMWQ!$A$2:$NF$60,MATCH(1,(GMWQ!$NE$2:$NE$60=N$3)*(GMWQ!$NF$2:$NF$60=N$1),0),$B243-1966)</f>
        <v>127.5946</v>
      </c>
      <c r="O243" s="13" cm="1">
        <f t="array" ref="O243">INDEX(GMWQ!$A$2:$NF$60,MATCH(1,(GMWQ!$NE$2:$NE$60=O$3)*(GMWQ!$NF$2:$NF$60=O$1),0),$B243-1966)</f>
        <v>31.279959999999999</v>
      </c>
      <c r="P243" s="13" cm="1">
        <f t="array" ref="P243">INDEX(GMWQ!$A$2:$NF$60,MATCH(1,(GMWQ!$NE$2:$NE$60=P$3)*(GMWQ!$NF$2:$NF$60=P$1),0),$B243-1966)</f>
        <v>1.9345669999999999</v>
      </c>
      <c r="Q243" s="13" cm="1">
        <f t="array" ref="Q243">INDEX(GMWQ!$A$2:$NF$60,MATCH(1,(GMWQ!$NE$2:$NE$60=Q$3)*(GMWQ!$NF$2:$NF$60=Q$1),0),$B243-1966)</f>
        <v>190604.9</v>
      </c>
      <c r="R243" s="13" cm="1">
        <f t="array" ref="R243">INDEX(GMWQ!$A$2:$NF$60,MATCH(1,(GMWQ!$NE$2:$NE$60=R$3)*(GMWQ!$NF$2:$NF$60=R$1),0),$B243-1966)</f>
        <v>757223.4</v>
      </c>
      <c r="S243" s="13" cm="1">
        <f t="array" ref="S243">INDEX(GMWQ!$A$2:$NF$60,MATCH(1,(GMWQ!$NE$2:$NE$60=S$3)*(GMWQ!$NF$2:$NF$60=S$1),0),$B243-1966)</f>
        <v>9530528</v>
      </c>
      <c r="T243" s="13" cm="1">
        <f t="array" ref="T243">INDEX(GMWQ!$A$2:$NF$60,MATCH(1,(GMWQ!$NE$2:$NE$60=T$3)*(GMWQ!$NF$2:$NF$60=T$1),0),$B243-1966)</f>
        <v>46575.95</v>
      </c>
      <c r="U243" s="13" cm="1">
        <f t="array" ref="U243">INDEX(GMWQ!$A$2:$NF$60,MATCH(1,(GMWQ!$NE$2:$NE$60=U$3)*(GMWQ!$NF$2:$NF$60=U$1),0),$B243-1966)</f>
        <v>3.9144899999999998</v>
      </c>
      <c r="V243" s="13" cm="1">
        <f t="array" ref="V243">INDEX(GMWQ!$A$2:$NF$60,MATCH(1,(GMWQ!$NE$2:$NE$60=V$3)*(GMWQ!$NF$2:$NF$60=V$1),0),$B243-1966)</f>
        <v>85.083749999999995</v>
      </c>
      <c r="W243" s="13" cm="1">
        <f t="array" ref="W243">INDEX(GMWQ!$A$2:$NF$60,MATCH(1,(GMWQ!$NE$2:$NE$60=W$3)*(GMWQ!$NF$2:$NF$60=W$1),0),$B243-1966)</f>
        <v>1.758213</v>
      </c>
    </row>
    <row r="244" spans="1:23" x14ac:dyDescent="0.35">
      <c r="B244" s="7">
        <f t="shared" si="6"/>
        <v>2210</v>
      </c>
      <c r="C244" s="14" cm="1">
        <f t="array" ref="C244">INDEX(GMWQ!$A$2:$NF$60,MATCH(1,(GMWQ!$NE$2:$NE$60=C$3)*(GMWQ!$NF$2:$NF$60=C$1),0),$B244-1966)</f>
        <v>11251.36</v>
      </c>
      <c r="D244" s="7" cm="1">
        <f t="array" ref="D244">INDEX(GMWQ!$A$2:$NF$60,MATCH(1,(GMWQ!$NE$2:$NE$60=D$3)*(GMWQ!$NF$2:$NF$60=D$1),0),$B244-1966)</f>
        <v>26886.22</v>
      </c>
      <c r="E244" s="7" cm="1">
        <f t="array" ref="E244">INDEX(GMWQ!$A$2:$NF$60,MATCH(1,(GMWQ!$NE$2:$NE$60=E$3)*(GMWQ!$NF$2:$NF$60=E$1),0),$B244-1966)</f>
        <v>624033.9</v>
      </c>
      <c r="F244" s="13" cm="1">
        <f t="array" ref="F244">INDEX(GMWQ!$A$2:$NF$60,MATCH(1,(GMWQ!$NE$2:$NE$60=F$3)*(GMWQ!$NF$2:$NF$60=F$1),0),$B244-1966)</f>
        <v>3.9999509999999998</v>
      </c>
      <c r="G244" s="14" cm="1">
        <f t="array" ref="G244">INDEX(GMWQ!$A$2:$NF$60,MATCH(1,(GMWQ!$NE$2:$NE$60=G$3)*(GMWQ!$NF$2:$NF$60=G$1),0),$B244-1966)</f>
        <v>3003360</v>
      </c>
      <c r="H244" s="14" cm="1">
        <f t="array" ref="H244">INDEX(GMWQ!$A$2:$NF$60,MATCH(1,(GMWQ!$NE$2:$NE$60=H$3)*(GMWQ!$NF$2:$NF$60=H$1),0),$B244-1966)</f>
        <v>32487.14</v>
      </c>
      <c r="I244" s="14" cm="1">
        <f t="array" ref="I244">INDEX(GMWQ!$A$2:$NF$60,MATCH(1,(GMWQ!$NE$2:$NE$60=I$3)*(GMWQ!$NF$2:$NF$60=I$1),0),$B244-1966)</f>
        <v>2238809</v>
      </c>
      <c r="J244" s="13" cm="1">
        <f t="array" ref="J244">INDEX(GMWQ!$A$2:$NF$60,MATCH(1,(GMWQ!$NE$2:$NE$60=J$3)*(GMWQ!$NF$2:$NF$60=J$1),0),$B244-1966)</f>
        <v>3.4999790000000002</v>
      </c>
      <c r="K244" s="13" cm="1">
        <f t="array" ref="K244">INDEX(GMWQ!$A$2:$NF$60,MATCH(1,(GMWQ!$NE$2:$NE$60=K$3)*(GMWQ!$NF$2:$NF$60=K$1),0),$B244-1966)</f>
        <v>1.640587E-3</v>
      </c>
      <c r="L244" s="13" cm="1">
        <f t="array" ref="L244">INDEX(GMWQ!$A$2:$NF$60,MATCH(1,(GMWQ!$NE$2:$NE$60=L$3)*(GMWQ!$NF$2:$NF$60=L$1),0),$B244-1966)</f>
        <v>3191406</v>
      </c>
      <c r="M244" s="13" cm="1">
        <f t="array" ref="M244">INDEX(GMWQ!$A$2:$NF$60,MATCH(1,(GMWQ!$NE$2:$NE$60=M$3)*(GMWQ!$NF$2:$NF$60=M$1),0),$B244-1966)</f>
        <v>83.302760000000006</v>
      </c>
      <c r="N244" s="13" cm="1">
        <f t="array" ref="N244">INDEX(GMWQ!$A$2:$NF$60,MATCH(1,(GMWQ!$NE$2:$NE$60=N$3)*(GMWQ!$NF$2:$NF$60=N$1),0),$B244-1966)</f>
        <v>127.8539</v>
      </c>
      <c r="O244" s="13" cm="1">
        <f t="array" ref="O244">INDEX(GMWQ!$A$2:$NF$60,MATCH(1,(GMWQ!$NE$2:$NE$60=O$3)*(GMWQ!$NF$2:$NF$60=O$1),0),$B244-1966)</f>
        <v>31.27994</v>
      </c>
      <c r="P244" s="13" cm="1">
        <f t="array" ref="P244">INDEX(GMWQ!$A$2:$NF$60,MATCH(1,(GMWQ!$NE$2:$NE$60=P$3)*(GMWQ!$NF$2:$NF$60=P$1),0),$B244-1966)</f>
        <v>1.932965</v>
      </c>
      <c r="Q244" s="13" cm="1">
        <f t="array" ref="Q244">INDEX(GMWQ!$A$2:$NF$60,MATCH(1,(GMWQ!$NE$2:$NE$60=Q$3)*(GMWQ!$NF$2:$NF$60=Q$1),0),$B244-1966)</f>
        <v>192467</v>
      </c>
      <c r="R244" s="13" cm="1">
        <f t="array" ref="R244">INDEX(GMWQ!$A$2:$NF$60,MATCH(1,(GMWQ!$NE$2:$NE$60=R$3)*(GMWQ!$NF$2:$NF$60=R$1),0),$B244-1966)</f>
        <v>764550.5</v>
      </c>
      <c r="S244" s="13" cm="1">
        <f t="array" ref="S244">INDEX(GMWQ!$A$2:$NF$60,MATCH(1,(GMWQ!$NE$2:$NE$60=S$3)*(GMWQ!$NF$2:$NF$60=S$1),0),$B244-1966)</f>
        <v>9627598</v>
      </c>
      <c r="T244" s="13" cm="1">
        <f t="array" ref="T244">INDEX(GMWQ!$A$2:$NF$60,MATCH(1,(GMWQ!$NE$2:$NE$60=T$3)*(GMWQ!$NF$2:$NF$60=T$1),0),$B244-1966)</f>
        <v>46587.44</v>
      </c>
      <c r="U244" s="13" cm="1">
        <f t="array" ref="U244">INDEX(GMWQ!$A$2:$NF$60,MATCH(1,(GMWQ!$NE$2:$NE$60=U$3)*(GMWQ!$NF$2:$NF$60=U$1),0),$B244-1966)</f>
        <v>3.9128889999999998</v>
      </c>
      <c r="V244" s="13" cm="1">
        <f t="array" ref="V244">INDEX(GMWQ!$A$2:$NF$60,MATCH(1,(GMWQ!$NE$2:$NE$60=V$3)*(GMWQ!$NF$2:$NF$60=V$1),0),$B244-1966)</f>
        <v>85.080569999999994</v>
      </c>
      <c r="W244" s="13" cm="1">
        <f t="array" ref="W244">INDEX(GMWQ!$A$2:$NF$60,MATCH(1,(GMWQ!$NE$2:$NE$60=W$3)*(GMWQ!$NF$2:$NF$60=W$1),0),$B244-1966)</f>
        <v>1.759779</v>
      </c>
    </row>
    <row r="245" spans="1:23" x14ac:dyDescent="0.35">
      <c r="B245" s="7">
        <f t="shared" si="6"/>
        <v>2211</v>
      </c>
      <c r="C245" s="14" cm="1">
        <f t="array" ref="C245">INDEX(GMWQ!$A$2:$NF$60,MATCH(1,(GMWQ!$NE$2:$NE$60=C$3)*(GMWQ!$NF$2:$NF$60=C$1),0),$B245-1966)</f>
        <v>11266.2</v>
      </c>
      <c r="D245" s="7" cm="1">
        <f t="array" ref="D245">INDEX(GMWQ!$A$2:$NF$60,MATCH(1,(GMWQ!$NE$2:$NE$60=D$3)*(GMWQ!$NF$2:$NF$60=D$1),0),$B245-1966)</f>
        <v>27241.23</v>
      </c>
      <c r="E245" s="7" cm="1">
        <f t="array" ref="E245">INDEX(GMWQ!$A$2:$NF$60,MATCH(1,(GMWQ!$NE$2:$NE$60=E$3)*(GMWQ!$NF$2:$NF$60=E$1),0),$B245-1966)</f>
        <v>629473.69999999995</v>
      </c>
      <c r="F245" s="13" cm="1">
        <f t="array" ref="F245">INDEX(GMWQ!$A$2:$NF$60,MATCH(1,(GMWQ!$NE$2:$NE$60=F$3)*(GMWQ!$NF$2:$NF$60=F$1),0),$B245-1966)</f>
        <v>3.9999790000000002</v>
      </c>
      <c r="G245" s="14" cm="1">
        <f t="array" ref="G245">INDEX(GMWQ!$A$2:$NF$60,MATCH(1,(GMWQ!$NE$2:$NE$60=G$3)*(GMWQ!$NF$2:$NF$60=G$1),0),$B245-1966)</f>
        <v>3037159</v>
      </c>
      <c r="H245" s="14" cm="1">
        <f t="array" ref="H245">INDEX(GMWQ!$A$2:$NF$60,MATCH(1,(GMWQ!$NE$2:$NE$60=H$3)*(GMWQ!$NF$2:$NF$60=H$1),0),$B245-1966)</f>
        <v>32842.14</v>
      </c>
      <c r="I245" s="14" cm="1">
        <f t="array" ref="I245">INDEX(GMWQ!$A$2:$NF$60,MATCH(1,(GMWQ!$NE$2:$NE$60=I$3)*(GMWQ!$NF$2:$NF$60=I$1),0),$B245-1966)</f>
        <v>2265240</v>
      </c>
      <c r="J245" s="13" cm="1">
        <f t="array" ref="J245">INDEX(GMWQ!$A$2:$NF$60,MATCH(1,(GMWQ!$NE$2:$NE$60=J$3)*(GMWQ!$NF$2:$NF$60=J$1),0),$B245-1966)</f>
        <v>3.4999829999999998</v>
      </c>
      <c r="K245" s="13" cm="1">
        <f t="array" ref="K245">INDEX(GMWQ!$A$2:$NF$60,MATCH(1,(GMWQ!$NE$2:$NE$60=K$3)*(GMWQ!$NF$2:$NF$60=K$1),0),$B245-1966)</f>
        <v>1.6581339999999999E-3</v>
      </c>
      <c r="L245" s="13" cm="1">
        <f t="array" ref="L245">INDEX(GMWQ!$A$2:$NF$60,MATCH(1,(GMWQ!$NE$2:$NE$60=L$3)*(GMWQ!$NF$2:$NF$60=L$1),0),$B245-1966)</f>
        <v>3227163</v>
      </c>
      <c r="M245" s="13" cm="1">
        <f t="array" ref="M245">INDEX(GMWQ!$A$2:$NF$60,MATCH(1,(GMWQ!$NE$2:$NE$60=M$3)*(GMWQ!$NF$2:$NF$60=M$1),0),$B245-1966)</f>
        <v>83.456090000000003</v>
      </c>
      <c r="N245" s="13" cm="1">
        <f t="array" ref="N245">INDEX(GMWQ!$A$2:$NF$60,MATCH(1,(GMWQ!$NE$2:$NE$60=N$3)*(GMWQ!$NF$2:$NF$60=N$1),0),$B245-1966)</f>
        <v>128.16909999999999</v>
      </c>
      <c r="O245" s="13" cm="1">
        <f t="array" ref="O245">INDEX(GMWQ!$A$2:$NF$60,MATCH(1,(GMWQ!$NE$2:$NE$60=O$3)*(GMWQ!$NF$2:$NF$60=O$1),0),$B245-1966)</f>
        <v>31.279920000000001</v>
      </c>
      <c r="P245" s="13" cm="1">
        <f t="array" ref="P245">INDEX(GMWQ!$A$2:$NF$60,MATCH(1,(GMWQ!$NE$2:$NE$60=P$3)*(GMWQ!$NF$2:$NF$60=P$1),0),$B245-1966)</f>
        <v>1.931514</v>
      </c>
      <c r="Q245" s="13" cm="1">
        <f t="array" ref="Q245">INDEX(GMWQ!$A$2:$NF$60,MATCH(1,(GMWQ!$NE$2:$NE$60=Q$3)*(GMWQ!$NF$2:$NF$60=Q$1),0),$B245-1966)</f>
        <v>194339.8</v>
      </c>
      <c r="R245" s="13" cm="1">
        <f t="array" ref="R245">INDEX(GMWQ!$A$2:$NF$60,MATCH(1,(GMWQ!$NE$2:$NE$60=R$3)*(GMWQ!$NF$2:$NF$60=R$1),0),$B245-1966)</f>
        <v>771919.4</v>
      </c>
      <c r="S245" s="13" cm="1">
        <f t="array" ref="S245">INDEX(GMWQ!$A$2:$NF$60,MATCH(1,(GMWQ!$NE$2:$NE$60=S$3)*(GMWQ!$NF$2:$NF$60=S$1),0),$B245-1966)</f>
        <v>9723935</v>
      </c>
      <c r="T245" s="13" cm="1">
        <f t="array" ref="T245">INDEX(GMWQ!$A$2:$NF$60,MATCH(1,(GMWQ!$NE$2:$NE$60=T$3)*(GMWQ!$NF$2:$NF$60=T$1),0),$B245-1966)</f>
        <v>46595.95</v>
      </c>
      <c r="U245" s="13" cm="1">
        <f t="array" ref="U245">INDEX(GMWQ!$A$2:$NF$60,MATCH(1,(GMWQ!$NE$2:$NE$60=U$3)*(GMWQ!$NF$2:$NF$60=U$1),0),$B245-1966)</f>
        <v>3.9114369999999998</v>
      </c>
      <c r="V245" s="13" cm="1">
        <f t="array" ref="V245">INDEX(GMWQ!$A$2:$NF$60,MATCH(1,(GMWQ!$NE$2:$NE$60=V$3)*(GMWQ!$NF$2:$NF$60=V$1),0),$B245-1966)</f>
        <v>85.095659999999995</v>
      </c>
      <c r="W245" s="13" cm="1">
        <f t="array" ref="W245">INDEX(GMWQ!$A$2:$NF$60,MATCH(1,(GMWQ!$NE$2:$NE$60=W$3)*(GMWQ!$NF$2:$NF$60=W$1),0),$B245-1966)</f>
        <v>1.761361</v>
      </c>
    </row>
    <row r="246" spans="1:23" x14ac:dyDescent="0.35">
      <c r="B246" s="7">
        <f t="shared" si="6"/>
        <v>2212</v>
      </c>
      <c r="C246" s="14" cm="1">
        <f t="array" ref="C246">INDEX(GMWQ!$A$2:$NF$60,MATCH(1,(GMWQ!$NE$2:$NE$60=C$3)*(GMWQ!$NF$2:$NF$60=C$1),0),$B246-1966)</f>
        <v>11281.25</v>
      </c>
      <c r="D246" s="7" cm="1">
        <f t="array" ref="D246">INDEX(GMWQ!$A$2:$NF$60,MATCH(1,(GMWQ!$NE$2:$NE$60=D$3)*(GMWQ!$NF$2:$NF$60=D$1),0),$B246-1966)</f>
        <v>27595.279999999999</v>
      </c>
      <c r="E246" s="7" cm="1">
        <f t="array" ref="E246">INDEX(GMWQ!$A$2:$NF$60,MATCH(1,(GMWQ!$NE$2:$NE$60=E$3)*(GMWQ!$NF$2:$NF$60=E$1),0),$B246-1966)</f>
        <v>634892.9</v>
      </c>
      <c r="F246" s="13" cm="1">
        <f t="array" ref="F246">INDEX(GMWQ!$A$2:$NF$60,MATCH(1,(GMWQ!$NE$2:$NE$60=F$3)*(GMWQ!$NF$2:$NF$60=F$1),0),$B246-1966)</f>
        <v>3.9999769999999999</v>
      </c>
      <c r="G246" s="14" cm="1">
        <f t="array" ref="G246">INDEX(GMWQ!$A$2:$NF$60,MATCH(1,(GMWQ!$NE$2:$NE$60=G$3)*(GMWQ!$NF$2:$NF$60=G$1),0),$B246-1966)</f>
        <v>3070795</v>
      </c>
      <c r="H246" s="14" cm="1">
        <f t="array" ref="H246">INDEX(GMWQ!$A$2:$NF$60,MATCH(1,(GMWQ!$NE$2:$NE$60=H$3)*(GMWQ!$NF$2:$NF$60=H$1),0),$B246-1966)</f>
        <v>33196.199999999997</v>
      </c>
      <c r="I246" s="14" cm="1">
        <f t="array" ref="I246">INDEX(GMWQ!$A$2:$NF$60,MATCH(1,(GMWQ!$NE$2:$NE$60=I$3)*(GMWQ!$NF$2:$NF$60=I$1),0),$B246-1966)</f>
        <v>2291470</v>
      </c>
      <c r="J246" s="13" cm="1">
        <f t="array" ref="J246">INDEX(GMWQ!$A$2:$NF$60,MATCH(1,(GMWQ!$NE$2:$NE$60=J$3)*(GMWQ!$NF$2:$NF$60=J$1),0),$B246-1966)</f>
        <v>3.4999850000000001</v>
      </c>
      <c r="K246" s="13" cm="1">
        <f t="array" ref="K246">INDEX(GMWQ!$A$2:$NF$60,MATCH(1,(GMWQ!$NE$2:$NE$60=K$3)*(GMWQ!$NF$2:$NF$60=K$1),0),$B246-1966)</f>
        <v>1.6769249999999999E-3</v>
      </c>
      <c r="L246" s="13" cm="1">
        <f t="array" ref="L246">INDEX(GMWQ!$A$2:$NF$60,MATCH(1,(GMWQ!$NE$2:$NE$60=L$3)*(GMWQ!$NF$2:$NF$60=L$1),0),$B246-1966)</f>
        <v>3262746</v>
      </c>
      <c r="M246" s="13" cm="1">
        <f t="array" ref="M246">INDEX(GMWQ!$A$2:$NF$60,MATCH(1,(GMWQ!$NE$2:$NE$60=M$3)*(GMWQ!$NF$2:$NF$60=M$1),0),$B246-1966)</f>
        <v>83.603319999999997</v>
      </c>
      <c r="N246" s="13" cm="1">
        <f t="array" ref="N246">INDEX(GMWQ!$A$2:$NF$60,MATCH(1,(GMWQ!$NE$2:$NE$60=N$3)*(GMWQ!$NF$2:$NF$60=N$1),0),$B246-1966)</f>
        <v>128.47620000000001</v>
      </c>
      <c r="O246" s="13" cm="1">
        <f t="array" ref="O246">INDEX(GMWQ!$A$2:$NF$60,MATCH(1,(GMWQ!$NE$2:$NE$60=O$3)*(GMWQ!$NF$2:$NF$60=O$1),0),$B246-1966)</f>
        <v>31.279949999999999</v>
      </c>
      <c r="P246" s="13" cm="1">
        <f t="array" ref="P246">INDEX(GMWQ!$A$2:$NF$60,MATCH(1,(GMWQ!$NE$2:$NE$60=P$3)*(GMWQ!$NF$2:$NF$60=P$1),0),$B246-1966)</f>
        <v>1.930245</v>
      </c>
      <c r="Q246" s="13" cm="1">
        <f t="array" ref="Q246">INDEX(GMWQ!$A$2:$NF$60,MATCH(1,(GMWQ!$NE$2:$NE$60=Q$3)*(GMWQ!$NF$2:$NF$60=Q$1),0),$B246-1966)</f>
        <v>196222.1</v>
      </c>
      <c r="R246" s="13" cm="1">
        <f t="array" ref="R246">INDEX(GMWQ!$A$2:$NF$60,MATCH(1,(GMWQ!$NE$2:$NE$60=R$3)*(GMWQ!$NF$2:$NF$60=R$1),0),$B246-1966)</f>
        <v>779325.3</v>
      </c>
      <c r="S246" s="13" cm="1">
        <f t="array" ref="S246">INDEX(GMWQ!$A$2:$NF$60,MATCH(1,(GMWQ!$NE$2:$NE$60=S$3)*(GMWQ!$NF$2:$NF$60=S$1),0),$B246-1966)</f>
        <v>9820716</v>
      </c>
      <c r="T246" s="13" cm="1">
        <f t="array" ref="T246">INDEX(GMWQ!$A$2:$NF$60,MATCH(1,(GMWQ!$NE$2:$NE$60=T$3)*(GMWQ!$NF$2:$NF$60=T$1),0),$B246-1966)</f>
        <v>46604.47</v>
      </c>
      <c r="U246" s="13" cm="1">
        <f t="array" ref="U246">INDEX(GMWQ!$A$2:$NF$60,MATCH(1,(GMWQ!$NE$2:$NE$60=U$3)*(GMWQ!$NF$2:$NF$60=U$1),0),$B246-1966)</f>
        <v>3.91012</v>
      </c>
      <c r="V246" s="13" cm="1">
        <f t="array" ref="V246">INDEX(GMWQ!$A$2:$NF$60,MATCH(1,(GMWQ!$NE$2:$NE$60=V$3)*(GMWQ!$NF$2:$NF$60=V$1),0),$B246-1966)</f>
        <v>85.100539999999995</v>
      </c>
      <c r="W246" s="13" cm="1">
        <f t="array" ref="W246">INDEX(GMWQ!$A$2:$NF$60,MATCH(1,(GMWQ!$NE$2:$NE$60=W$3)*(GMWQ!$NF$2:$NF$60=W$1),0),$B246-1966)</f>
        <v>1.7628239999999999</v>
      </c>
    </row>
    <row r="247" spans="1:23" x14ac:dyDescent="0.35">
      <c r="A247" s="7">
        <v>2033</v>
      </c>
      <c r="B247" s="7">
        <f t="shared" si="6"/>
        <v>2213</v>
      </c>
      <c r="C247" s="14" cm="1">
        <f t="array" ref="C247">INDEX(GMWQ!$A$2:$NF$60,MATCH(1,(GMWQ!$NE$2:$NE$60=C$3)*(GMWQ!$NF$2:$NF$60=C$1),0),$B247-1966)</f>
        <v>11296.32</v>
      </c>
      <c r="D247" s="7" cm="1">
        <f t="array" ref="D247">INDEX(GMWQ!$A$2:$NF$60,MATCH(1,(GMWQ!$NE$2:$NE$60=D$3)*(GMWQ!$NF$2:$NF$60=D$1),0),$B247-1966)</f>
        <v>27948.95</v>
      </c>
      <c r="E247" s="7" cm="1">
        <f t="array" ref="E247">INDEX(GMWQ!$A$2:$NF$60,MATCH(1,(GMWQ!$NE$2:$NE$60=E$3)*(GMWQ!$NF$2:$NF$60=E$1),0),$B247-1966)</f>
        <v>640504.4</v>
      </c>
      <c r="F247" s="13" cm="1">
        <f t="array" ref="F247">INDEX(GMWQ!$A$2:$NF$60,MATCH(1,(GMWQ!$NE$2:$NE$60=F$3)*(GMWQ!$NF$2:$NF$60=F$1),0),$B247-1966)</f>
        <v>3.999959</v>
      </c>
      <c r="G247" s="14" cm="1">
        <f t="array" ref="G247">INDEX(GMWQ!$A$2:$NF$60,MATCH(1,(GMWQ!$NE$2:$NE$60=G$3)*(GMWQ!$NF$2:$NF$60=G$1),0),$B247-1966)</f>
        <v>3104337</v>
      </c>
      <c r="H247" s="14" cm="1">
        <f t="array" ref="H247">INDEX(GMWQ!$A$2:$NF$60,MATCH(1,(GMWQ!$NE$2:$NE$60=H$3)*(GMWQ!$NF$2:$NF$60=H$1),0),$B247-1966)</f>
        <v>33549.86</v>
      </c>
      <c r="I247" s="14" cm="1">
        <f t="array" ref="I247">INDEX(GMWQ!$A$2:$NF$60,MATCH(1,(GMWQ!$NE$2:$NE$60=I$3)*(GMWQ!$NF$2:$NF$60=I$1),0),$B247-1966)</f>
        <v>2317569</v>
      </c>
      <c r="J247" s="13" cm="1">
        <f t="array" ref="J247">INDEX(GMWQ!$A$2:$NF$60,MATCH(1,(GMWQ!$NE$2:$NE$60=J$3)*(GMWQ!$NF$2:$NF$60=J$1),0),$B247-1966)</f>
        <v>3.499987</v>
      </c>
      <c r="K247" s="13" cm="1">
        <f t="array" ref="K247">INDEX(GMWQ!$A$2:$NF$60,MATCH(1,(GMWQ!$NE$2:$NE$60=K$3)*(GMWQ!$NF$2:$NF$60=K$1),0),$B247-1966)</f>
        <v>1.6948250000000001E-3</v>
      </c>
      <c r="L247" s="13" cm="1">
        <f t="array" ref="L247">INDEX(GMWQ!$A$2:$NF$60,MATCH(1,(GMWQ!$NE$2:$NE$60=L$3)*(GMWQ!$NF$2:$NF$60=L$1),0),$B247-1966)</f>
        <v>3298229</v>
      </c>
      <c r="M247" s="13" cm="1">
        <f t="array" ref="M247">INDEX(GMWQ!$A$2:$NF$60,MATCH(1,(GMWQ!$NE$2:$NE$60=M$3)*(GMWQ!$NF$2:$NF$60=M$1),0),$B247-1966)</f>
        <v>83.724310000000003</v>
      </c>
      <c r="N247" s="13" cm="1">
        <f t="array" ref="N247">INDEX(GMWQ!$A$2:$NF$60,MATCH(1,(GMWQ!$NE$2:$NE$60=N$3)*(GMWQ!$NF$2:$NF$60=N$1),0),$B247-1966)</f>
        <v>128.73560000000001</v>
      </c>
      <c r="O247" s="13" cm="1">
        <f t="array" ref="O247">INDEX(GMWQ!$A$2:$NF$60,MATCH(1,(GMWQ!$NE$2:$NE$60=O$3)*(GMWQ!$NF$2:$NF$60=O$1),0),$B247-1966)</f>
        <v>31.279959999999999</v>
      </c>
      <c r="P247" s="13" cm="1">
        <f t="array" ref="P247">INDEX(GMWQ!$A$2:$NF$60,MATCH(1,(GMWQ!$NE$2:$NE$60=P$3)*(GMWQ!$NF$2:$NF$60=P$1),0),$B247-1966)</f>
        <v>1.9290499999999999</v>
      </c>
      <c r="Q247" s="13" cm="1">
        <f t="array" ref="Q247">INDEX(GMWQ!$A$2:$NF$60,MATCH(1,(GMWQ!$NE$2:$NE$60=Q$3)*(GMWQ!$NF$2:$NF$60=Q$1),0),$B247-1966)</f>
        <v>198113.8</v>
      </c>
      <c r="R247" s="13" cm="1">
        <f t="array" ref="R247">INDEX(GMWQ!$A$2:$NF$60,MATCH(1,(GMWQ!$NE$2:$NE$60=R$3)*(GMWQ!$NF$2:$NF$60=R$1),0),$B247-1966)</f>
        <v>786767.6</v>
      </c>
      <c r="S247" s="13" cm="1">
        <f t="array" ref="S247">INDEX(GMWQ!$A$2:$NF$60,MATCH(1,(GMWQ!$NE$2:$NE$60=S$3)*(GMWQ!$NF$2:$NF$60=S$1),0),$B247-1966)</f>
        <v>9918182</v>
      </c>
      <c r="T247" s="13" cm="1">
        <f t="array" ref="T247">INDEX(GMWQ!$A$2:$NF$60,MATCH(1,(GMWQ!$NE$2:$NE$60=T$3)*(GMWQ!$NF$2:$NF$60=T$1),0),$B247-1966)</f>
        <v>46612.99</v>
      </c>
      <c r="U247" s="13" cm="1">
        <f t="array" ref="U247">INDEX(GMWQ!$A$2:$NF$60,MATCH(1,(GMWQ!$NE$2:$NE$60=U$3)*(GMWQ!$NF$2:$NF$60=U$1),0),$B247-1966)</f>
        <v>3.9089260000000001</v>
      </c>
      <c r="V247" s="13" cm="1">
        <f t="array" ref="V247">INDEX(GMWQ!$A$2:$NF$60,MATCH(1,(GMWQ!$NE$2:$NE$60=V$3)*(GMWQ!$NF$2:$NF$60=V$1),0),$B247-1966)</f>
        <v>85.112459999999999</v>
      </c>
      <c r="W247" s="13" cm="1">
        <f t="array" ref="W247">INDEX(GMWQ!$A$2:$NF$60,MATCH(1,(GMWQ!$NE$2:$NE$60=W$3)*(GMWQ!$NF$2:$NF$60=W$1),0),$B247-1966)</f>
        <v>1.764329</v>
      </c>
    </row>
    <row r="248" spans="1:23" x14ac:dyDescent="0.35">
      <c r="B248" s="7">
        <f t="shared" si="6"/>
        <v>2214</v>
      </c>
      <c r="C248" s="14" cm="1">
        <f t="array" ref="C248">INDEX(GMWQ!$A$2:$NF$60,MATCH(1,(GMWQ!$NE$2:$NE$60=C$3)*(GMWQ!$NF$2:$NF$60=C$1),0),$B248-1966)</f>
        <v>11312.64</v>
      </c>
      <c r="D248" s="7" cm="1">
        <f t="array" ref="D248">INDEX(GMWQ!$A$2:$NF$60,MATCH(1,(GMWQ!$NE$2:$NE$60=D$3)*(GMWQ!$NF$2:$NF$60=D$1),0),$B248-1966)</f>
        <v>28301.94</v>
      </c>
      <c r="E248" s="7" cm="1">
        <f t="array" ref="E248">INDEX(GMWQ!$A$2:$NF$60,MATCH(1,(GMWQ!$NE$2:$NE$60=E$3)*(GMWQ!$NF$2:$NF$60=E$1),0),$B248-1966)</f>
        <v>646471.6</v>
      </c>
      <c r="F248" s="13" cm="1">
        <f t="array" ref="F248">INDEX(GMWQ!$A$2:$NF$60,MATCH(1,(GMWQ!$NE$2:$NE$60=F$3)*(GMWQ!$NF$2:$NF$60=F$1),0),$B248-1966)</f>
        <v>3.9999660000000001</v>
      </c>
      <c r="G248" s="14" cm="1">
        <f t="array" ref="G248">INDEX(GMWQ!$A$2:$NF$60,MATCH(1,(GMWQ!$NE$2:$NE$60=G$3)*(GMWQ!$NF$2:$NF$60=G$1),0),$B248-1966)</f>
        <v>3137746</v>
      </c>
      <c r="H248" s="14" cm="1">
        <f t="array" ref="H248">INDEX(GMWQ!$A$2:$NF$60,MATCH(1,(GMWQ!$NE$2:$NE$60=H$3)*(GMWQ!$NF$2:$NF$60=H$1),0),$B248-1966)</f>
        <v>33902.85</v>
      </c>
      <c r="I248" s="14" cm="1">
        <f t="array" ref="I248">INDEX(GMWQ!$A$2:$NF$60,MATCH(1,(GMWQ!$NE$2:$NE$60=I$3)*(GMWQ!$NF$2:$NF$60=I$1),0),$B248-1966)</f>
        <v>2343494</v>
      </c>
      <c r="J248" s="13" cm="1">
        <f t="array" ref="J248">INDEX(GMWQ!$A$2:$NF$60,MATCH(1,(GMWQ!$NE$2:$NE$60=J$3)*(GMWQ!$NF$2:$NF$60=J$1),0),$B248-1966)</f>
        <v>3.4999880000000001</v>
      </c>
      <c r="K248" s="13" cm="1">
        <f t="array" ref="K248">INDEX(GMWQ!$A$2:$NF$60,MATCH(1,(GMWQ!$NE$2:$NE$60=K$3)*(GMWQ!$NF$2:$NF$60=K$1),0),$B248-1966)</f>
        <v>1.7109779999999999E-3</v>
      </c>
      <c r="L248" s="13" cm="1">
        <f t="array" ref="L248">INDEX(GMWQ!$A$2:$NF$60,MATCH(1,(GMWQ!$NE$2:$NE$60=L$3)*(GMWQ!$NF$2:$NF$60=L$1),0),$B248-1966)</f>
        <v>3333573</v>
      </c>
      <c r="M248" s="13" cm="1">
        <f t="array" ref="M248">INDEX(GMWQ!$A$2:$NF$60,MATCH(1,(GMWQ!$NE$2:$NE$60=M$3)*(GMWQ!$NF$2:$NF$60=M$1),0),$B248-1966)</f>
        <v>83.836100000000002</v>
      </c>
      <c r="N248" s="13" cm="1">
        <f t="array" ref="N248">INDEX(GMWQ!$A$2:$NF$60,MATCH(1,(GMWQ!$NE$2:$NE$60=N$3)*(GMWQ!$NF$2:$NF$60=N$1),0),$B248-1966)</f>
        <v>128.91409999999999</v>
      </c>
      <c r="O248" s="13" cm="1">
        <f t="array" ref="O248">INDEX(GMWQ!$A$2:$NF$60,MATCH(1,(GMWQ!$NE$2:$NE$60=O$3)*(GMWQ!$NF$2:$NF$60=O$1),0),$B248-1966)</f>
        <v>31.27994</v>
      </c>
      <c r="P248" s="13" cm="1">
        <f t="array" ref="P248">INDEX(GMWQ!$A$2:$NF$60,MATCH(1,(GMWQ!$NE$2:$NE$60=P$3)*(GMWQ!$NF$2:$NF$60=P$1),0),$B248-1966)</f>
        <v>1.927967</v>
      </c>
      <c r="Q248" s="13" cm="1">
        <f t="array" ref="Q248">INDEX(GMWQ!$A$2:$NF$60,MATCH(1,(GMWQ!$NE$2:$NE$60=Q$3)*(GMWQ!$NF$2:$NF$60=Q$1),0),$B248-1966)</f>
        <v>200016.1</v>
      </c>
      <c r="R248" s="13" cm="1">
        <f t="array" ref="R248">INDEX(GMWQ!$A$2:$NF$60,MATCH(1,(GMWQ!$NE$2:$NE$60=R$3)*(GMWQ!$NF$2:$NF$60=R$1),0),$B248-1966)</f>
        <v>794252.4</v>
      </c>
      <c r="S248" s="13" cm="1">
        <f t="array" ref="S248">INDEX(GMWQ!$A$2:$NF$60,MATCH(1,(GMWQ!$NE$2:$NE$60=S$3)*(GMWQ!$NF$2:$NF$60=S$1),0),$B248-1966)</f>
        <v>10017970</v>
      </c>
      <c r="T248" s="13" cm="1">
        <f t="array" ref="T248">INDEX(GMWQ!$A$2:$NF$60,MATCH(1,(GMWQ!$NE$2:$NE$60=T$3)*(GMWQ!$NF$2:$NF$60=T$1),0),$B248-1966)</f>
        <v>46621.51</v>
      </c>
      <c r="U248" s="13" cm="1">
        <f t="array" ref="U248">INDEX(GMWQ!$A$2:$NF$60,MATCH(1,(GMWQ!$NE$2:$NE$60=U$3)*(GMWQ!$NF$2:$NF$60=U$1),0),$B248-1966)</f>
        <v>3.907842</v>
      </c>
      <c r="V248" s="13" cm="1">
        <f t="array" ref="V248">INDEX(GMWQ!$A$2:$NF$60,MATCH(1,(GMWQ!$NE$2:$NE$60=V$3)*(GMWQ!$NF$2:$NF$60=V$1),0),$B248-1966)</f>
        <v>85.153989999999993</v>
      </c>
      <c r="W248" s="13" cm="1">
        <f t="array" ref="W248">INDEX(GMWQ!$A$2:$NF$60,MATCH(1,(GMWQ!$NE$2:$NE$60=W$3)*(GMWQ!$NF$2:$NF$60=W$1),0),$B248-1966)</f>
        <v>1.7662070000000001</v>
      </c>
    </row>
    <row r="249" spans="1:23" x14ac:dyDescent="0.35">
      <c r="B249" s="7">
        <f t="shared" si="6"/>
        <v>2215</v>
      </c>
      <c r="C249" s="14" cm="1">
        <f t="array" ref="C249">INDEX(GMWQ!$A$2:$NF$60,MATCH(1,(GMWQ!$NE$2:$NE$60=C$3)*(GMWQ!$NF$2:$NF$60=C$1),0),$B249-1966)</f>
        <v>11327.4</v>
      </c>
      <c r="D249" s="7" cm="1">
        <f t="array" ref="D249">INDEX(GMWQ!$A$2:$NF$60,MATCH(1,(GMWQ!$NE$2:$NE$60=D$3)*(GMWQ!$NF$2:$NF$60=D$1),0),$B249-1966)</f>
        <v>28654.12</v>
      </c>
      <c r="E249" s="7" cm="1">
        <f t="array" ref="E249">INDEX(GMWQ!$A$2:$NF$60,MATCH(1,(GMWQ!$NE$2:$NE$60=E$3)*(GMWQ!$NF$2:$NF$60=E$1),0),$B249-1966)</f>
        <v>652099.4</v>
      </c>
      <c r="F249" s="13" cm="1">
        <f t="array" ref="F249">INDEX(GMWQ!$A$2:$NF$60,MATCH(1,(GMWQ!$NE$2:$NE$60=F$3)*(GMWQ!$NF$2:$NF$60=F$1),0),$B249-1966)</f>
        <v>3.9999609999999999</v>
      </c>
      <c r="G249" s="14" cm="1">
        <f t="array" ref="G249">INDEX(GMWQ!$A$2:$NF$60,MATCH(1,(GMWQ!$NE$2:$NE$60=G$3)*(GMWQ!$NF$2:$NF$60=G$1),0),$B249-1966)</f>
        <v>3170999</v>
      </c>
      <c r="H249" s="14" cm="1">
        <f t="array" ref="H249">INDEX(GMWQ!$A$2:$NF$60,MATCH(1,(GMWQ!$NE$2:$NE$60=H$3)*(GMWQ!$NF$2:$NF$60=H$1),0),$B249-1966)</f>
        <v>34255.03</v>
      </c>
      <c r="I249" s="14" cm="1">
        <f t="array" ref="I249">INDEX(GMWQ!$A$2:$NF$60,MATCH(1,(GMWQ!$NE$2:$NE$60=I$3)*(GMWQ!$NF$2:$NF$60=I$1),0),$B249-1966)</f>
        <v>2369207</v>
      </c>
      <c r="J249" s="13" cm="1">
        <f t="array" ref="J249">INDEX(GMWQ!$A$2:$NF$60,MATCH(1,(GMWQ!$NE$2:$NE$60=J$3)*(GMWQ!$NF$2:$NF$60=J$1),0),$B249-1966)</f>
        <v>3.4999889999999998</v>
      </c>
      <c r="K249" s="13" cm="1">
        <f t="array" ref="K249">INDEX(GMWQ!$A$2:$NF$60,MATCH(1,(GMWQ!$NE$2:$NE$60=K$3)*(GMWQ!$NF$2:$NF$60=K$1),0),$B249-1966)</f>
        <v>1.72422E-3</v>
      </c>
      <c r="L249" s="13" cm="1">
        <f t="array" ref="L249">INDEX(GMWQ!$A$2:$NF$60,MATCH(1,(GMWQ!$NE$2:$NE$60=L$3)*(GMWQ!$NF$2:$NF$60=L$1),0),$B249-1966)</f>
        <v>3368751</v>
      </c>
      <c r="M249" s="13" cm="1">
        <f t="array" ref="M249">INDEX(GMWQ!$A$2:$NF$60,MATCH(1,(GMWQ!$NE$2:$NE$60=M$3)*(GMWQ!$NF$2:$NF$60=M$1),0),$B249-1966)</f>
        <v>83.941580000000002</v>
      </c>
      <c r="N249" s="13" cm="1">
        <f t="array" ref="N249">INDEX(GMWQ!$A$2:$NF$60,MATCH(1,(GMWQ!$NE$2:$NE$60=N$3)*(GMWQ!$NF$2:$NF$60=N$1),0),$B249-1966)</f>
        <v>129.15020000000001</v>
      </c>
      <c r="O249" s="13" cm="1">
        <f t="array" ref="O249">INDEX(GMWQ!$A$2:$NF$60,MATCH(1,(GMWQ!$NE$2:$NE$60=O$3)*(GMWQ!$NF$2:$NF$60=O$1),0),$B249-1966)</f>
        <v>31.27994</v>
      </c>
      <c r="P249" s="13" cm="1">
        <f t="array" ref="P249">INDEX(GMWQ!$A$2:$NF$60,MATCH(1,(GMWQ!$NE$2:$NE$60=P$3)*(GMWQ!$NF$2:$NF$60=P$1),0),$B249-1966)</f>
        <v>1.926984</v>
      </c>
      <c r="Q249" s="13" cm="1">
        <f t="array" ref="Q249">INDEX(GMWQ!$A$2:$NF$60,MATCH(1,(GMWQ!$NE$2:$NE$60=Q$3)*(GMWQ!$NF$2:$NF$60=Q$1),0),$B249-1966)</f>
        <v>201932.1</v>
      </c>
      <c r="R249" s="13" cm="1">
        <f t="array" ref="R249">INDEX(GMWQ!$A$2:$NF$60,MATCH(1,(GMWQ!$NE$2:$NE$60=R$3)*(GMWQ!$NF$2:$NF$60=R$1),0),$B249-1966)</f>
        <v>801792</v>
      </c>
      <c r="S249" s="13" cm="1">
        <f t="array" ref="S249">INDEX(GMWQ!$A$2:$NF$60,MATCH(1,(GMWQ!$NE$2:$NE$60=S$3)*(GMWQ!$NF$2:$NF$60=S$1),0),$B249-1966)</f>
        <v>10118600</v>
      </c>
      <c r="T249" s="13" cm="1">
        <f t="array" ref="T249">INDEX(GMWQ!$A$2:$NF$60,MATCH(1,(GMWQ!$NE$2:$NE$60=T$3)*(GMWQ!$NF$2:$NF$60=T$1),0),$B249-1966)</f>
        <v>46626.02</v>
      </c>
      <c r="U249" s="13" cm="1">
        <f t="array" ref="U249">INDEX(GMWQ!$A$2:$NF$60,MATCH(1,(GMWQ!$NE$2:$NE$60=U$3)*(GMWQ!$NF$2:$NF$60=U$1),0),$B249-1966)</f>
        <v>3.90686</v>
      </c>
      <c r="V249" s="13" cm="1">
        <f t="array" ref="V249">INDEX(GMWQ!$A$2:$NF$60,MATCH(1,(GMWQ!$NE$2:$NE$60=V$3)*(GMWQ!$NF$2:$NF$60=V$1),0),$B249-1966)</f>
        <v>85.198409999999996</v>
      </c>
      <c r="W249" s="13" cm="1">
        <f t="array" ref="W249">INDEX(GMWQ!$A$2:$NF$60,MATCH(1,(GMWQ!$NE$2:$NE$60=W$3)*(GMWQ!$NF$2:$NF$60=W$1),0),$B249-1966)</f>
        <v>1.7679659999999999</v>
      </c>
    </row>
    <row r="250" spans="1:23" x14ac:dyDescent="0.35">
      <c r="B250" s="7">
        <f t="shared" si="6"/>
        <v>2216</v>
      </c>
      <c r="C250" s="14" cm="1">
        <f t="array" ref="C250">INDEX(GMWQ!$A$2:$NF$60,MATCH(1,(GMWQ!$NE$2:$NE$60=C$3)*(GMWQ!$NF$2:$NF$60=C$1),0),$B250-1966)</f>
        <v>11342.38</v>
      </c>
      <c r="D250" s="7" cm="1">
        <f t="array" ref="D250">INDEX(GMWQ!$A$2:$NF$60,MATCH(1,(GMWQ!$NE$2:$NE$60=D$3)*(GMWQ!$NF$2:$NF$60=D$1),0),$B250-1966)</f>
        <v>29005.06</v>
      </c>
      <c r="E250" s="7" cm="1">
        <f t="array" ref="E250">INDEX(GMWQ!$A$2:$NF$60,MATCH(1,(GMWQ!$NE$2:$NE$60=E$3)*(GMWQ!$NF$2:$NF$60=E$1),0),$B250-1966)</f>
        <v>657694.69999999995</v>
      </c>
      <c r="F250" s="13" cm="1">
        <f t="array" ref="F250">INDEX(GMWQ!$A$2:$NF$60,MATCH(1,(GMWQ!$NE$2:$NE$60=F$3)*(GMWQ!$NF$2:$NF$60=F$1),0),$B250-1966)</f>
        <v>3.9999660000000001</v>
      </c>
      <c r="G250" s="14" cm="1">
        <f t="array" ref="G250">INDEX(GMWQ!$A$2:$NF$60,MATCH(1,(GMWQ!$NE$2:$NE$60=G$3)*(GMWQ!$NF$2:$NF$60=G$1),0),$B250-1966)</f>
        <v>3204058</v>
      </c>
      <c r="H250" s="14" cm="1">
        <f t="array" ref="H250">INDEX(GMWQ!$A$2:$NF$60,MATCH(1,(GMWQ!$NE$2:$NE$60=H$3)*(GMWQ!$NF$2:$NF$60=H$1),0),$B250-1966)</f>
        <v>34605.980000000003</v>
      </c>
      <c r="I250" s="14" cm="1">
        <f t="array" ref="I250">INDEX(GMWQ!$A$2:$NF$60,MATCH(1,(GMWQ!$NE$2:$NE$60=I$3)*(GMWQ!$NF$2:$NF$60=I$1),0),$B250-1966)</f>
        <v>2394678</v>
      </c>
      <c r="J250" s="13" cm="1">
        <f t="array" ref="J250">INDEX(GMWQ!$A$2:$NF$60,MATCH(1,(GMWQ!$NE$2:$NE$60=J$3)*(GMWQ!$NF$2:$NF$60=J$1),0),$B250-1966)</f>
        <v>3.4999889999999998</v>
      </c>
      <c r="K250" s="13" cm="1">
        <f t="array" ref="K250">INDEX(GMWQ!$A$2:$NF$60,MATCH(1,(GMWQ!$NE$2:$NE$60=K$3)*(GMWQ!$NF$2:$NF$60=K$1),0),$B250-1966)</f>
        <v>1.7380970000000001E-3</v>
      </c>
      <c r="L250" s="13" cm="1">
        <f t="array" ref="L250">INDEX(GMWQ!$A$2:$NF$60,MATCH(1,(GMWQ!$NE$2:$NE$60=L$3)*(GMWQ!$NF$2:$NF$60=L$1),0),$B250-1966)</f>
        <v>3403724</v>
      </c>
      <c r="M250" s="13" cm="1">
        <f t="array" ref="M250">INDEX(GMWQ!$A$2:$NF$60,MATCH(1,(GMWQ!$NE$2:$NE$60=M$3)*(GMWQ!$NF$2:$NF$60=M$1),0),$B250-1966)</f>
        <v>84.040629999999993</v>
      </c>
      <c r="N250" s="13" cm="1">
        <f t="array" ref="N250">INDEX(GMWQ!$A$2:$NF$60,MATCH(1,(GMWQ!$NE$2:$NE$60=N$3)*(GMWQ!$NF$2:$NF$60=N$1),0),$B250-1966)</f>
        <v>129.38079999999999</v>
      </c>
      <c r="O250" s="13" cm="1">
        <f t="array" ref="O250">INDEX(GMWQ!$A$2:$NF$60,MATCH(1,(GMWQ!$NE$2:$NE$60=O$3)*(GMWQ!$NF$2:$NF$60=O$1),0),$B250-1966)</f>
        <v>31.27993</v>
      </c>
      <c r="P250" s="13" cm="1">
        <f t="array" ref="P250">INDEX(GMWQ!$A$2:$NF$60,MATCH(1,(GMWQ!$NE$2:$NE$60=P$3)*(GMWQ!$NF$2:$NF$60=P$1),0),$B250-1966)</f>
        <v>1.926045</v>
      </c>
      <c r="Q250" s="13" cm="1">
        <f t="array" ref="Q250">INDEX(GMWQ!$A$2:$NF$60,MATCH(1,(GMWQ!$NE$2:$NE$60=Q$3)*(GMWQ!$NF$2:$NF$60=Q$1),0),$B250-1966)</f>
        <v>203860</v>
      </c>
      <c r="R250" s="13" cm="1">
        <f t="array" ref="R250">INDEX(GMWQ!$A$2:$NF$60,MATCH(1,(GMWQ!$NE$2:$NE$60=R$3)*(GMWQ!$NF$2:$NF$60=R$1),0),$B250-1966)</f>
        <v>809379.5</v>
      </c>
      <c r="S250" s="13" cm="1">
        <f t="array" ref="S250">INDEX(GMWQ!$A$2:$NF$60,MATCH(1,(GMWQ!$NE$2:$NE$60=S$3)*(GMWQ!$NF$2:$NF$60=S$1),0),$B250-1966)</f>
        <v>10221370</v>
      </c>
      <c r="T250" s="13" cm="1">
        <f t="array" ref="T250">INDEX(GMWQ!$A$2:$NF$60,MATCH(1,(GMWQ!$NE$2:$NE$60=T$3)*(GMWQ!$NF$2:$NF$60=T$1),0),$B250-1966)</f>
        <v>46630.52</v>
      </c>
      <c r="U250" s="13" cm="1">
        <f t="array" ref="U250">INDEX(GMWQ!$A$2:$NF$60,MATCH(1,(GMWQ!$NE$2:$NE$60=U$3)*(GMWQ!$NF$2:$NF$60=U$1),0),$B250-1966)</f>
        <v>3.9059689999999998</v>
      </c>
      <c r="V250" s="13" cm="1">
        <f t="array" ref="V250">INDEX(GMWQ!$A$2:$NF$60,MATCH(1,(GMWQ!$NE$2:$NE$60=V$3)*(GMWQ!$NF$2:$NF$60=V$1),0),$B250-1966)</f>
        <v>85.230509999999995</v>
      </c>
      <c r="W250" s="13" cm="1">
        <f t="array" ref="W250">INDEX(GMWQ!$A$2:$NF$60,MATCH(1,(GMWQ!$NE$2:$NE$60=W$3)*(GMWQ!$NF$2:$NF$60=W$1),0),$B250-1966)</f>
        <v>1.769603</v>
      </c>
    </row>
    <row r="251" spans="1:23" x14ac:dyDescent="0.35">
      <c r="A251" s="7">
        <v>2034</v>
      </c>
      <c r="B251" s="7">
        <f t="shared" si="6"/>
        <v>2217</v>
      </c>
      <c r="C251" s="14" cm="1">
        <f t="array" ref="C251">INDEX(GMWQ!$A$2:$NF$60,MATCH(1,(GMWQ!$NE$2:$NE$60=C$3)*(GMWQ!$NF$2:$NF$60=C$1),0),$B251-1966)</f>
        <v>11357.36</v>
      </c>
      <c r="D251" s="7" cm="1">
        <f t="array" ref="D251">INDEX(GMWQ!$A$2:$NF$60,MATCH(1,(GMWQ!$NE$2:$NE$60=D$3)*(GMWQ!$NF$2:$NF$60=D$1),0),$B251-1966)</f>
        <v>29355.55</v>
      </c>
      <c r="E251" s="7" cm="1">
        <f t="array" ref="E251">INDEX(GMWQ!$A$2:$NF$60,MATCH(1,(GMWQ!$NE$2:$NE$60=E$3)*(GMWQ!$NF$2:$NF$60=E$1),0),$B251-1966)</f>
        <v>663476</v>
      </c>
      <c r="F251" s="13" cm="1">
        <f t="array" ref="F251">INDEX(GMWQ!$A$2:$NF$60,MATCH(1,(GMWQ!$NE$2:$NE$60=F$3)*(GMWQ!$NF$2:$NF$60=F$1),0),$B251-1966)</f>
        <v>3.9999799999999999</v>
      </c>
      <c r="G251" s="14" cm="1">
        <f t="array" ref="G251">INDEX(GMWQ!$A$2:$NF$60,MATCH(1,(GMWQ!$NE$2:$NE$60=G$3)*(GMWQ!$NF$2:$NF$60=G$1),0),$B251-1966)</f>
        <v>3237016</v>
      </c>
      <c r="H251" s="14" cm="1">
        <f t="array" ref="H251">INDEX(GMWQ!$A$2:$NF$60,MATCH(1,(GMWQ!$NE$2:$NE$60=H$3)*(GMWQ!$NF$2:$NF$60=H$1),0),$B251-1966)</f>
        <v>34956.46</v>
      </c>
      <c r="I251" s="14" cm="1">
        <f t="array" ref="I251">INDEX(GMWQ!$A$2:$NF$60,MATCH(1,(GMWQ!$NE$2:$NE$60=I$3)*(GMWQ!$NF$2:$NF$60=I$1),0),$B251-1966)</f>
        <v>2420002</v>
      </c>
      <c r="J251" s="13" cm="1">
        <f t="array" ref="J251">INDEX(GMWQ!$A$2:$NF$60,MATCH(1,(GMWQ!$NE$2:$NE$60=J$3)*(GMWQ!$NF$2:$NF$60=J$1),0),$B251-1966)</f>
        <v>3.4999910000000001</v>
      </c>
      <c r="K251" s="13" cm="1">
        <f t="array" ref="K251">INDEX(GMWQ!$A$2:$NF$60,MATCH(1,(GMWQ!$NE$2:$NE$60=K$3)*(GMWQ!$NF$2:$NF$60=K$1),0),$B251-1966)</f>
        <v>1.7508039999999999E-3</v>
      </c>
      <c r="L251" s="13" cm="1">
        <f t="array" ref="L251">INDEX(GMWQ!$A$2:$NF$60,MATCH(1,(GMWQ!$NE$2:$NE$60=L$3)*(GMWQ!$NF$2:$NF$60=L$1),0),$B251-1966)</f>
        <v>3438590</v>
      </c>
      <c r="M251" s="13" cm="1">
        <f t="array" ref="M251">INDEX(GMWQ!$A$2:$NF$60,MATCH(1,(GMWQ!$NE$2:$NE$60=M$3)*(GMWQ!$NF$2:$NF$60=M$1),0),$B251-1966)</f>
        <v>84.115930000000006</v>
      </c>
      <c r="N251" s="13" cm="1">
        <f t="array" ref="N251">INDEX(GMWQ!$A$2:$NF$60,MATCH(1,(GMWQ!$NE$2:$NE$60=N$3)*(GMWQ!$NF$2:$NF$60=N$1),0),$B251-1966)</f>
        <v>129.56720000000001</v>
      </c>
      <c r="O251" s="13" cm="1">
        <f t="array" ref="O251">INDEX(GMWQ!$A$2:$NF$60,MATCH(1,(GMWQ!$NE$2:$NE$60=O$3)*(GMWQ!$NF$2:$NF$60=O$1),0),$B251-1966)</f>
        <v>31.27993</v>
      </c>
      <c r="P251" s="13" cm="1">
        <f t="array" ref="P251">INDEX(GMWQ!$A$2:$NF$60,MATCH(1,(GMWQ!$NE$2:$NE$60=P$3)*(GMWQ!$NF$2:$NF$60=P$1),0),$B251-1966)</f>
        <v>1.925238</v>
      </c>
      <c r="Q251" s="13" cm="1">
        <f t="array" ref="Q251">INDEX(GMWQ!$A$2:$NF$60,MATCH(1,(GMWQ!$NE$2:$NE$60=Q$3)*(GMWQ!$NF$2:$NF$60=Q$1),0),$B251-1966)</f>
        <v>205799.2</v>
      </c>
      <c r="R251" s="13" cm="1">
        <f t="array" ref="R251">INDEX(GMWQ!$A$2:$NF$60,MATCH(1,(GMWQ!$NE$2:$NE$60=R$3)*(GMWQ!$NF$2:$NF$60=R$1),0),$B251-1966)</f>
        <v>817013.6</v>
      </c>
      <c r="S251" s="13" cm="1">
        <f t="array" ref="S251">INDEX(GMWQ!$A$2:$NF$60,MATCH(1,(GMWQ!$NE$2:$NE$60=S$3)*(GMWQ!$NF$2:$NF$60=S$1),0),$B251-1966)</f>
        <v>10325920</v>
      </c>
      <c r="T251" s="13" cm="1">
        <f t="array" ref="T251">INDEX(GMWQ!$A$2:$NF$60,MATCH(1,(GMWQ!$NE$2:$NE$60=T$3)*(GMWQ!$NF$2:$NF$60=T$1),0),$B251-1966)</f>
        <v>46635.02</v>
      </c>
      <c r="U251" s="13" cm="1">
        <f t="array" ref="U251">INDEX(GMWQ!$A$2:$NF$60,MATCH(1,(GMWQ!$NE$2:$NE$60=U$3)*(GMWQ!$NF$2:$NF$60=U$1),0),$B251-1966)</f>
        <v>3.9051610000000001</v>
      </c>
      <c r="V251" s="13" cm="1">
        <f t="array" ref="V251">INDEX(GMWQ!$A$2:$NF$60,MATCH(1,(GMWQ!$NE$2:$NE$60=V$3)*(GMWQ!$NF$2:$NF$60=V$1),0),$B251-1966)</f>
        <v>85.268230000000003</v>
      </c>
      <c r="W251" s="13" cm="1">
        <f t="array" ref="W251">INDEX(GMWQ!$A$2:$NF$60,MATCH(1,(GMWQ!$NE$2:$NE$60=W$3)*(GMWQ!$NF$2:$NF$60=W$1),0),$B251-1966)</f>
        <v>1.77128</v>
      </c>
    </row>
    <row r="252" spans="1:23" x14ac:dyDescent="0.35">
      <c r="B252" s="7">
        <f t="shared" si="6"/>
        <v>2218</v>
      </c>
      <c r="C252" s="14" cm="1">
        <f t="array" ref="C252">INDEX(GMWQ!$A$2:$NF$60,MATCH(1,(GMWQ!$NE$2:$NE$60=C$3)*(GMWQ!$NF$2:$NF$60=C$1),0),$B252-1966)</f>
        <v>11373.6</v>
      </c>
      <c r="D252" s="7" cm="1">
        <f t="array" ref="D252">INDEX(GMWQ!$A$2:$NF$60,MATCH(1,(GMWQ!$NE$2:$NE$60=D$3)*(GMWQ!$NF$2:$NF$60=D$1),0),$B252-1966)</f>
        <v>29705.43</v>
      </c>
      <c r="E252" s="7" cm="1">
        <f t="array" ref="E252">INDEX(GMWQ!$A$2:$NF$60,MATCH(1,(GMWQ!$NE$2:$NE$60=E$3)*(GMWQ!$NF$2:$NF$60=E$1),0),$B252-1966)</f>
        <v>669560.5</v>
      </c>
      <c r="F252" s="13" cm="1">
        <f t="array" ref="F252">INDEX(GMWQ!$A$2:$NF$60,MATCH(1,(GMWQ!$NE$2:$NE$60=F$3)*(GMWQ!$NF$2:$NF$60=F$1),0),$B252-1966)</f>
        <v>3.9999600000000002</v>
      </c>
      <c r="G252" s="14" cm="1">
        <f t="array" ref="G252">INDEX(GMWQ!$A$2:$NF$60,MATCH(1,(GMWQ!$NE$2:$NE$60=G$3)*(GMWQ!$NF$2:$NF$60=G$1),0),$B252-1966)</f>
        <v>3269851</v>
      </c>
      <c r="H252" s="14" cm="1">
        <f t="array" ref="H252">INDEX(GMWQ!$A$2:$NF$60,MATCH(1,(GMWQ!$NE$2:$NE$60=H$3)*(GMWQ!$NF$2:$NF$60=H$1),0),$B252-1966)</f>
        <v>35306.339999999997</v>
      </c>
      <c r="I252" s="14" cm="1">
        <f t="array" ref="I252">INDEX(GMWQ!$A$2:$NF$60,MATCH(1,(GMWQ!$NE$2:$NE$60=I$3)*(GMWQ!$NF$2:$NF$60=I$1),0),$B252-1966)</f>
        <v>2445152</v>
      </c>
      <c r="J252" s="13" cm="1">
        <f t="array" ref="J252">INDEX(GMWQ!$A$2:$NF$60,MATCH(1,(GMWQ!$NE$2:$NE$60=J$3)*(GMWQ!$NF$2:$NF$60=J$1),0),$B252-1966)</f>
        <v>3.4999920000000002</v>
      </c>
      <c r="K252" s="13" cm="1">
        <f t="array" ref="K252">INDEX(GMWQ!$A$2:$NF$60,MATCH(1,(GMWQ!$NE$2:$NE$60=K$3)*(GMWQ!$NF$2:$NF$60=K$1),0),$B252-1966)</f>
        <v>1.7616929999999999E-3</v>
      </c>
      <c r="L252" s="13" cm="1">
        <f t="array" ref="L252">INDEX(GMWQ!$A$2:$NF$60,MATCH(1,(GMWQ!$NE$2:$NE$60=L$3)*(GMWQ!$NF$2:$NF$60=L$1),0),$B252-1966)</f>
        <v>3473326</v>
      </c>
      <c r="M252" s="13" cm="1">
        <f t="array" ref="M252">INDEX(GMWQ!$A$2:$NF$60,MATCH(1,(GMWQ!$NE$2:$NE$60=M$3)*(GMWQ!$NF$2:$NF$60=M$1),0),$B252-1966)</f>
        <v>84.193150000000003</v>
      </c>
      <c r="N252" s="13" cm="1">
        <f t="array" ref="N252">INDEX(GMWQ!$A$2:$NF$60,MATCH(1,(GMWQ!$NE$2:$NE$60=N$3)*(GMWQ!$NF$2:$NF$60=N$1),0),$B252-1966)</f>
        <v>129.68680000000001</v>
      </c>
      <c r="O252" s="13" cm="1">
        <f t="array" ref="O252">INDEX(GMWQ!$A$2:$NF$60,MATCH(1,(GMWQ!$NE$2:$NE$60=O$3)*(GMWQ!$NF$2:$NF$60=O$1),0),$B252-1966)</f>
        <v>31.279959999999999</v>
      </c>
      <c r="P252" s="13" cm="1">
        <f t="array" ref="P252">INDEX(GMWQ!$A$2:$NF$60,MATCH(1,(GMWQ!$NE$2:$NE$60=P$3)*(GMWQ!$NF$2:$NF$60=P$1),0),$B252-1966)</f>
        <v>1.924552</v>
      </c>
      <c r="Q252" s="13" cm="1">
        <f t="array" ref="Q252">INDEX(GMWQ!$A$2:$NF$60,MATCH(1,(GMWQ!$NE$2:$NE$60=Q$3)*(GMWQ!$NF$2:$NF$60=Q$1),0),$B252-1966)</f>
        <v>207751.2</v>
      </c>
      <c r="R252" s="13" cm="1">
        <f t="array" ref="R252">INDEX(GMWQ!$A$2:$NF$60,MATCH(1,(GMWQ!$NE$2:$NE$60=R$3)*(GMWQ!$NF$2:$NF$60=R$1),0),$B252-1966)</f>
        <v>824698.9</v>
      </c>
      <c r="S252" s="13" cm="1">
        <f t="array" ref="S252">INDEX(GMWQ!$A$2:$NF$60,MATCH(1,(GMWQ!$NE$2:$NE$60=S$3)*(GMWQ!$NF$2:$NF$60=S$1),0),$B252-1966)</f>
        <v>10433560</v>
      </c>
      <c r="T252" s="13" cm="1">
        <f t="array" ref="T252">INDEX(GMWQ!$A$2:$NF$60,MATCH(1,(GMWQ!$NE$2:$NE$60=T$3)*(GMWQ!$NF$2:$NF$60=T$1),0),$B252-1966)</f>
        <v>46639.53</v>
      </c>
      <c r="U252" s="13" cm="1">
        <f t="array" ref="U252">INDEX(GMWQ!$A$2:$NF$60,MATCH(1,(GMWQ!$NE$2:$NE$60=U$3)*(GMWQ!$NF$2:$NF$60=U$1),0),$B252-1966)</f>
        <v>3.9044270000000001</v>
      </c>
      <c r="V252" s="13" cm="1">
        <f t="array" ref="V252">INDEX(GMWQ!$A$2:$NF$60,MATCH(1,(GMWQ!$NE$2:$NE$60=V$3)*(GMWQ!$NF$2:$NF$60=V$1),0),$B252-1966)</f>
        <v>85.332769999999996</v>
      </c>
      <c r="W252" s="13" cm="1">
        <f t="array" ref="W252">INDEX(GMWQ!$A$2:$NF$60,MATCH(1,(GMWQ!$NE$2:$NE$60=W$3)*(GMWQ!$NF$2:$NF$60=W$1),0),$B252-1966)</f>
        <v>1.7733129999999999</v>
      </c>
    </row>
    <row r="253" spans="1:23" x14ac:dyDescent="0.35">
      <c r="B253" s="7">
        <f t="shared" si="6"/>
        <v>2219</v>
      </c>
      <c r="C253" s="14" cm="1">
        <f t="array" ref="C253">INDEX(GMWQ!$A$2:$NF$60,MATCH(1,(GMWQ!$NE$2:$NE$60=C$3)*(GMWQ!$NF$2:$NF$60=C$1),0),$B253-1966)</f>
        <v>11388.27</v>
      </c>
      <c r="D253" s="7" cm="1">
        <f t="array" ref="D253">INDEX(GMWQ!$A$2:$NF$60,MATCH(1,(GMWQ!$NE$2:$NE$60=D$3)*(GMWQ!$NF$2:$NF$60=D$1),0),$B253-1966)</f>
        <v>30054.61</v>
      </c>
      <c r="E253" s="7" cm="1">
        <f t="array" ref="E253">INDEX(GMWQ!$A$2:$NF$60,MATCH(1,(GMWQ!$NE$2:$NE$60=E$3)*(GMWQ!$NF$2:$NF$60=E$1),0),$B253-1966)</f>
        <v>675222</v>
      </c>
      <c r="F253" s="13" cm="1">
        <f t="array" ref="F253">INDEX(GMWQ!$A$2:$NF$60,MATCH(1,(GMWQ!$NE$2:$NE$60=F$3)*(GMWQ!$NF$2:$NF$60=F$1),0),$B253-1966)</f>
        <v>3.9999440000000002</v>
      </c>
      <c r="G253" s="14" cm="1">
        <f t="array" ref="G253">INDEX(GMWQ!$A$2:$NF$60,MATCH(1,(GMWQ!$NE$2:$NE$60=G$3)*(GMWQ!$NF$2:$NF$60=G$1),0),$B253-1966)</f>
        <v>3302543</v>
      </c>
      <c r="H253" s="14" cm="1">
        <f t="array" ref="H253">INDEX(GMWQ!$A$2:$NF$60,MATCH(1,(GMWQ!$NE$2:$NE$60=H$3)*(GMWQ!$NF$2:$NF$60=H$1),0),$B253-1966)</f>
        <v>35655.53</v>
      </c>
      <c r="I253" s="14" cm="1">
        <f t="array" ref="I253">INDEX(GMWQ!$A$2:$NF$60,MATCH(1,(GMWQ!$NE$2:$NE$60=I$3)*(GMWQ!$NF$2:$NF$60=I$1),0),$B253-1966)</f>
        <v>2470098</v>
      </c>
      <c r="J253" s="13" cm="1">
        <f t="array" ref="J253">INDEX(GMWQ!$A$2:$NF$60,MATCH(1,(GMWQ!$NE$2:$NE$60=J$3)*(GMWQ!$NF$2:$NF$60=J$1),0),$B253-1966)</f>
        <v>3.4999910000000001</v>
      </c>
      <c r="K253" s="13" cm="1">
        <f t="array" ref="K253">INDEX(GMWQ!$A$2:$NF$60,MATCH(1,(GMWQ!$NE$2:$NE$60=K$3)*(GMWQ!$NF$2:$NF$60=K$1),0),$B253-1966)</f>
        <v>1.7697310000000001E-3</v>
      </c>
      <c r="L253" s="13" cm="1">
        <f t="array" ref="L253">INDEX(GMWQ!$A$2:$NF$60,MATCH(1,(GMWQ!$NE$2:$NE$60=L$3)*(GMWQ!$NF$2:$NF$60=L$1),0),$B253-1966)</f>
        <v>3507910</v>
      </c>
      <c r="M253" s="13" cm="1">
        <f t="array" ref="M253">INDEX(GMWQ!$A$2:$NF$60,MATCH(1,(GMWQ!$NE$2:$NE$60=M$3)*(GMWQ!$NF$2:$NF$60=M$1),0),$B253-1966)</f>
        <v>84.263310000000004</v>
      </c>
      <c r="N253" s="13" cm="1">
        <f t="array" ref="N253">INDEX(GMWQ!$A$2:$NF$60,MATCH(1,(GMWQ!$NE$2:$NE$60=N$3)*(GMWQ!$NF$2:$NF$60=N$1),0),$B253-1966)</f>
        <v>129.87989999999999</v>
      </c>
      <c r="O253" s="13" cm="1">
        <f t="array" ref="O253">INDEX(GMWQ!$A$2:$NF$60,MATCH(1,(GMWQ!$NE$2:$NE$60=O$3)*(GMWQ!$NF$2:$NF$60=O$1),0),$B253-1966)</f>
        <v>31.279949999999999</v>
      </c>
      <c r="P253" s="13" cm="1">
        <f t="array" ref="P253">INDEX(GMWQ!$A$2:$NF$60,MATCH(1,(GMWQ!$NE$2:$NE$60=P$3)*(GMWQ!$NF$2:$NF$60=P$1),0),$B253-1966)</f>
        <v>1.923886</v>
      </c>
      <c r="Q253" s="13" cm="1">
        <f t="array" ref="Q253">INDEX(GMWQ!$A$2:$NF$60,MATCH(1,(GMWQ!$NE$2:$NE$60=Q$3)*(GMWQ!$NF$2:$NF$60=Q$1),0),$B253-1966)</f>
        <v>209718</v>
      </c>
      <c r="R253" s="13" cm="1">
        <f t="array" ref="R253">INDEX(GMWQ!$A$2:$NF$60,MATCH(1,(GMWQ!$NE$2:$NE$60=R$3)*(GMWQ!$NF$2:$NF$60=R$1),0),$B253-1966)</f>
        <v>832444.4</v>
      </c>
      <c r="S253" s="13" cm="1">
        <f t="array" ref="S253">INDEX(GMWQ!$A$2:$NF$60,MATCH(1,(GMWQ!$NE$2:$NE$60=S$3)*(GMWQ!$NF$2:$NF$60=S$1),0),$B253-1966)</f>
        <v>10542190</v>
      </c>
      <c r="T253" s="13" cm="1">
        <f t="array" ref="T253">INDEX(GMWQ!$A$2:$NF$60,MATCH(1,(GMWQ!$NE$2:$NE$60=T$3)*(GMWQ!$NF$2:$NF$60=T$1),0),$B253-1966)</f>
        <v>46643.79</v>
      </c>
      <c r="U253" s="13" cm="1">
        <f t="array" ref="U253">INDEX(GMWQ!$A$2:$NF$60,MATCH(1,(GMWQ!$NE$2:$NE$60=U$3)*(GMWQ!$NF$2:$NF$60=U$1),0),$B253-1966)</f>
        <v>3.903762</v>
      </c>
      <c r="V253" s="13" cm="1">
        <f t="array" ref="V253">INDEX(GMWQ!$A$2:$NF$60,MATCH(1,(GMWQ!$NE$2:$NE$60=V$3)*(GMWQ!$NF$2:$NF$60=V$1),0),$B253-1966)</f>
        <v>85.393969999999996</v>
      </c>
      <c r="W253" s="13" cm="1">
        <f t="array" ref="W253">INDEX(GMWQ!$A$2:$NF$60,MATCH(1,(GMWQ!$NE$2:$NE$60=W$3)*(GMWQ!$NF$2:$NF$60=W$1),0),$B253-1966)</f>
        <v>1.7751760000000001</v>
      </c>
    </row>
    <row r="254" spans="1:23" x14ac:dyDescent="0.35">
      <c r="B254" s="7">
        <f t="shared" si="6"/>
        <v>2220</v>
      </c>
      <c r="C254" s="14" cm="1">
        <f t="array" ref="C254">INDEX(GMWQ!$A$2:$NF$60,MATCH(1,(GMWQ!$NE$2:$NE$60=C$3)*(GMWQ!$NF$2:$NF$60=C$1),0),$B254-1966)</f>
        <v>11403.17</v>
      </c>
      <c r="D254" s="7" cm="1">
        <f t="array" ref="D254">INDEX(GMWQ!$A$2:$NF$60,MATCH(1,(GMWQ!$NE$2:$NE$60=D$3)*(GMWQ!$NF$2:$NF$60=D$1),0),$B254-1966)</f>
        <v>30402.639999999999</v>
      </c>
      <c r="E254" s="7" cm="1">
        <f t="array" ref="E254">INDEX(GMWQ!$A$2:$NF$60,MATCH(1,(GMWQ!$NE$2:$NE$60=E$3)*(GMWQ!$NF$2:$NF$60=E$1),0),$B254-1966)</f>
        <v>680880.6</v>
      </c>
      <c r="F254" s="13" cm="1">
        <f t="array" ref="F254">INDEX(GMWQ!$A$2:$NF$60,MATCH(1,(GMWQ!$NE$2:$NE$60=F$3)*(GMWQ!$NF$2:$NF$60=F$1),0),$B254-1966)</f>
        <v>3.9999980000000002</v>
      </c>
      <c r="G254" s="14" cm="1">
        <f t="array" ref="G254">INDEX(GMWQ!$A$2:$NF$60,MATCH(1,(GMWQ!$NE$2:$NE$60=G$3)*(GMWQ!$NF$2:$NF$60=G$1),0),$B254-1966)</f>
        <v>3335056</v>
      </c>
      <c r="H254" s="14" cm="1">
        <f t="array" ref="H254">INDEX(GMWQ!$A$2:$NF$60,MATCH(1,(GMWQ!$NE$2:$NE$60=H$3)*(GMWQ!$NF$2:$NF$60=H$1),0),$B254-1966)</f>
        <v>36003.550000000003</v>
      </c>
      <c r="I254" s="14" cm="1">
        <f t="array" ref="I254">INDEX(GMWQ!$A$2:$NF$60,MATCH(1,(GMWQ!$NE$2:$NE$60=I$3)*(GMWQ!$NF$2:$NF$60=I$1),0),$B254-1966)</f>
        <v>2494816</v>
      </c>
      <c r="J254" s="13" cm="1">
        <f t="array" ref="J254">INDEX(GMWQ!$A$2:$NF$60,MATCH(1,(GMWQ!$NE$2:$NE$60=J$3)*(GMWQ!$NF$2:$NF$60=J$1),0),$B254-1966)</f>
        <v>3.4999899999999999</v>
      </c>
      <c r="K254" s="13" cm="1">
        <f t="array" ref="K254">INDEX(GMWQ!$A$2:$NF$60,MATCH(1,(GMWQ!$NE$2:$NE$60=K$3)*(GMWQ!$NF$2:$NF$60=K$1),0),$B254-1966)</f>
        <v>1.7788840000000001E-3</v>
      </c>
      <c r="L254" s="13" cm="1">
        <f t="array" ref="L254">INDEX(GMWQ!$A$2:$NF$60,MATCH(1,(GMWQ!$NE$2:$NE$60=L$3)*(GMWQ!$NF$2:$NF$60=L$1),0),$B254-1966)</f>
        <v>3542306</v>
      </c>
      <c r="M254" s="13" cm="1">
        <f t="array" ref="M254">INDEX(GMWQ!$A$2:$NF$60,MATCH(1,(GMWQ!$NE$2:$NE$60=M$3)*(GMWQ!$NF$2:$NF$60=M$1),0),$B254-1966)</f>
        <v>84.328900000000004</v>
      </c>
      <c r="N254" s="13" cm="1">
        <f t="array" ref="N254">INDEX(GMWQ!$A$2:$NF$60,MATCH(1,(GMWQ!$NE$2:$NE$60=N$3)*(GMWQ!$NF$2:$NF$60=N$1),0),$B254-1966)</f>
        <v>130.0634</v>
      </c>
      <c r="O254" s="13" cm="1">
        <f t="array" ref="O254">INDEX(GMWQ!$A$2:$NF$60,MATCH(1,(GMWQ!$NE$2:$NE$60=O$3)*(GMWQ!$NF$2:$NF$60=O$1),0),$B254-1966)</f>
        <v>31.279910000000001</v>
      </c>
      <c r="P254" s="13" cm="1">
        <f t="array" ref="P254">INDEX(GMWQ!$A$2:$NF$60,MATCH(1,(GMWQ!$NE$2:$NE$60=P$3)*(GMWQ!$NF$2:$NF$60=P$1),0),$B254-1966)</f>
        <v>1.9233309999999999</v>
      </c>
      <c r="Q254" s="13" cm="1">
        <f t="array" ref="Q254">INDEX(GMWQ!$A$2:$NF$60,MATCH(1,(GMWQ!$NE$2:$NE$60=Q$3)*(GMWQ!$NF$2:$NF$60=Q$1),0),$B254-1966)</f>
        <v>211696.9</v>
      </c>
      <c r="R254" s="13" cm="1">
        <f t="array" ref="R254">INDEX(GMWQ!$A$2:$NF$60,MATCH(1,(GMWQ!$NE$2:$NE$60=R$3)*(GMWQ!$NF$2:$NF$60=R$1),0),$B254-1966)</f>
        <v>840239.9</v>
      </c>
      <c r="S254" s="13" cm="1">
        <f t="array" ref="S254">INDEX(GMWQ!$A$2:$NF$60,MATCH(1,(GMWQ!$NE$2:$NE$60=S$3)*(GMWQ!$NF$2:$NF$60=S$1),0),$B254-1966)</f>
        <v>10652610</v>
      </c>
      <c r="T254" s="13" cm="1">
        <f t="array" ref="T254">INDEX(GMWQ!$A$2:$NF$60,MATCH(1,(GMWQ!$NE$2:$NE$60=T$3)*(GMWQ!$NF$2:$NF$60=T$1),0),$B254-1966)</f>
        <v>46648.05</v>
      </c>
      <c r="U254" s="13" cm="1">
        <f t="array" ref="U254">INDEX(GMWQ!$A$2:$NF$60,MATCH(1,(GMWQ!$NE$2:$NE$60=U$3)*(GMWQ!$NF$2:$NF$60=U$1),0),$B254-1966)</f>
        <v>3.903159</v>
      </c>
      <c r="V254" s="13" cm="1">
        <f t="array" ref="V254">INDEX(GMWQ!$A$2:$NF$60,MATCH(1,(GMWQ!$NE$2:$NE$60=V$3)*(GMWQ!$NF$2:$NF$60=V$1),0),$B254-1966)</f>
        <v>85.439319999999995</v>
      </c>
      <c r="W254" s="13" cm="1">
        <f t="array" ref="W254">INDEX(GMWQ!$A$2:$NF$60,MATCH(1,(GMWQ!$NE$2:$NE$60=W$3)*(GMWQ!$NF$2:$NF$60=W$1),0),$B254-1966)</f>
        <v>1.7768900000000001</v>
      </c>
    </row>
    <row r="255" spans="1:23" x14ac:dyDescent="0.35">
      <c r="A255" s="7">
        <v>2035</v>
      </c>
      <c r="B255" s="7">
        <f t="shared" si="6"/>
        <v>2221</v>
      </c>
      <c r="C255" s="14" cm="1">
        <f t="array" ref="C255">INDEX(GMWQ!$A$2:$NF$60,MATCH(1,(GMWQ!$NE$2:$NE$60=C$3)*(GMWQ!$NF$2:$NF$60=C$1),0),$B255-1966)</f>
        <v>11418.07</v>
      </c>
      <c r="D255" s="7" cm="1">
        <f t="array" ref="D255">INDEX(GMWQ!$A$2:$NF$60,MATCH(1,(GMWQ!$NE$2:$NE$60=D$3)*(GMWQ!$NF$2:$NF$60=D$1),0),$B255-1966)</f>
        <v>30742.560000000001</v>
      </c>
      <c r="E255" s="7" cm="1">
        <f t="array" ref="E255">INDEX(GMWQ!$A$2:$NF$60,MATCH(1,(GMWQ!$NE$2:$NE$60=E$3)*(GMWQ!$NF$2:$NF$60=E$1),0),$B255-1966)</f>
        <v>686715.4</v>
      </c>
      <c r="F255" s="13" cm="1">
        <f t="array" ref="F255">INDEX(GMWQ!$A$2:$NF$60,MATCH(1,(GMWQ!$NE$2:$NE$60=F$3)*(GMWQ!$NF$2:$NF$60=F$1),0),$B255-1966)</f>
        <v>3.999997</v>
      </c>
      <c r="G255" s="14" cm="1">
        <f t="array" ref="G255">INDEX(GMWQ!$A$2:$NF$60,MATCH(1,(GMWQ!$NE$2:$NE$60=G$3)*(GMWQ!$NF$2:$NF$60=G$1),0),$B255-1966)</f>
        <v>3366632</v>
      </c>
      <c r="H255" s="14" cm="1">
        <f t="array" ref="H255">INDEX(GMWQ!$A$2:$NF$60,MATCH(1,(GMWQ!$NE$2:$NE$60=H$3)*(GMWQ!$NF$2:$NF$60=H$1),0),$B255-1966)</f>
        <v>36343.47</v>
      </c>
      <c r="I255" s="14" cm="1">
        <f t="array" ref="I255">INDEX(GMWQ!$A$2:$NF$60,MATCH(1,(GMWQ!$NE$2:$NE$60=I$3)*(GMWQ!$NF$2:$NF$60=I$1),0),$B255-1966)</f>
        <v>2518550</v>
      </c>
      <c r="J255" s="13" cm="1">
        <f t="array" ref="J255">INDEX(GMWQ!$A$2:$NF$60,MATCH(1,(GMWQ!$NE$2:$NE$60=J$3)*(GMWQ!$NF$2:$NF$60=J$1),0),$B255-1966)</f>
        <v>3.4999920000000002</v>
      </c>
      <c r="K255" s="13" cm="1">
        <f t="array" ref="K255">INDEX(GMWQ!$A$2:$NF$60,MATCH(1,(GMWQ!$NE$2:$NE$60=K$3)*(GMWQ!$NF$2:$NF$60=K$1),0),$B255-1966)</f>
        <v>1.7871880000000001E-3</v>
      </c>
      <c r="L255" s="13" cm="1">
        <f t="array" ref="L255">INDEX(GMWQ!$A$2:$NF$60,MATCH(1,(GMWQ!$NE$2:$NE$60=L$3)*(GMWQ!$NF$2:$NF$60=L$1),0),$B255-1966)</f>
        <v>3575710</v>
      </c>
      <c r="M255" s="13" cm="1">
        <f t="array" ref="M255">INDEX(GMWQ!$A$2:$NF$60,MATCH(1,(GMWQ!$NE$2:$NE$60=M$3)*(GMWQ!$NF$2:$NF$60=M$1),0),$B255-1966)</f>
        <v>84.354659999999996</v>
      </c>
      <c r="N255" s="13" cm="1">
        <f t="array" ref="N255">INDEX(GMWQ!$A$2:$NF$60,MATCH(1,(GMWQ!$NE$2:$NE$60=N$3)*(GMWQ!$NF$2:$NF$60=N$1),0),$B255-1966)</f>
        <v>130.17439999999999</v>
      </c>
      <c r="O255" s="13" cm="1">
        <f t="array" ref="O255">INDEX(GMWQ!$A$2:$NF$60,MATCH(1,(GMWQ!$NE$2:$NE$60=O$3)*(GMWQ!$NF$2:$NF$60=O$1),0),$B255-1966)</f>
        <v>31.279979999999998</v>
      </c>
      <c r="P255" s="13" cm="1">
        <f t="array" ref="P255">INDEX(GMWQ!$A$2:$NF$60,MATCH(1,(GMWQ!$NE$2:$NE$60=P$3)*(GMWQ!$NF$2:$NF$60=P$1),0),$B255-1966)</f>
        <v>1.92269</v>
      </c>
      <c r="Q255" s="13" cm="1">
        <f t="array" ref="Q255">INDEX(GMWQ!$A$2:$NF$60,MATCH(1,(GMWQ!$NE$2:$NE$60=Q$3)*(GMWQ!$NF$2:$NF$60=Q$1),0),$B255-1966)</f>
        <v>213687.5</v>
      </c>
      <c r="R255" s="13" cm="1">
        <f t="array" ref="R255">INDEX(GMWQ!$A$2:$NF$60,MATCH(1,(GMWQ!$NE$2:$NE$60=R$3)*(GMWQ!$NF$2:$NF$60=R$1),0),$B255-1966)</f>
        <v>848082.5</v>
      </c>
      <c r="S255" s="13" cm="1">
        <f t="array" ref="S255">INDEX(GMWQ!$A$2:$NF$60,MATCH(1,(GMWQ!$NE$2:$NE$60=S$3)*(GMWQ!$NF$2:$NF$60=S$1),0),$B255-1966)</f>
        <v>10764150</v>
      </c>
      <c r="T255" s="13" cm="1">
        <f t="array" ref="T255">INDEX(GMWQ!$A$2:$NF$60,MATCH(1,(GMWQ!$NE$2:$NE$60=T$3)*(GMWQ!$NF$2:$NF$60=T$1),0),$B255-1966)</f>
        <v>46652.3</v>
      </c>
      <c r="U255" s="13" cm="1">
        <f t="array" ref="U255">INDEX(GMWQ!$A$2:$NF$60,MATCH(1,(GMWQ!$NE$2:$NE$60=U$3)*(GMWQ!$NF$2:$NF$60=U$1),0),$B255-1966)</f>
        <v>3.9026130000000001</v>
      </c>
      <c r="V255" s="13" cm="1">
        <f t="array" ref="V255">INDEX(GMWQ!$A$2:$NF$60,MATCH(1,(GMWQ!$NE$2:$NE$60=V$3)*(GMWQ!$NF$2:$NF$60=V$1),0),$B255-1966)</f>
        <v>85.494</v>
      </c>
      <c r="W255" s="13" cm="1">
        <f t="array" ref="W255">INDEX(GMWQ!$A$2:$NF$60,MATCH(1,(GMWQ!$NE$2:$NE$60=W$3)*(GMWQ!$NF$2:$NF$60=W$1),0),$B255-1966)</f>
        <v>1.778688</v>
      </c>
    </row>
    <row r="256" spans="1:23" x14ac:dyDescent="0.35">
      <c r="B256" s="7">
        <f t="shared" si="6"/>
        <v>2222</v>
      </c>
      <c r="C256" s="14" cm="1">
        <f t="array" ref="C256">INDEX(GMWQ!$A$2:$NF$60,MATCH(1,(GMWQ!$NE$2:$NE$60=C$3)*(GMWQ!$NF$2:$NF$60=C$1),0),$B256-1966)</f>
        <v>11434.23</v>
      </c>
      <c r="D256" s="7" cm="1">
        <f t="array" ref="D256">INDEX(GMWQ!$A$2:$NF$60,MATCH(1,(GMWQ!$NE$2:$NE$60=D$3)*(GMWQ!$NF$2:$NF$60=D$1),0),$B256-1966)</f>
        <v>31075.27</v>
      </c>
      <c r="E256" s="7" cm="1">
        <f t="array" ref="E256">INDEX(GMWQ!$A$2:$NF$60,MATCH(1,(GMWQ!$NE$2:$NE$60=E$3)*(GMWQ!$NF$2:$NF$60=E$1),0),$B256-1966)</f>
        <v>692963.6</v>
      </c>
      <c r="F256" s="13" cm="1">
        <f t="array" ref="F256">INDEX(GMWQ!$A$2:$NF$60,MATCH(1,(GMWQ!$NE$2:$NE$60=F$3)*(GMWQ!$NF$2:$NF$60=F$1),0),$B256-1966)</f>
        <v>3.9999959999999999</v>
      </c>
      <c r="G256" s="14" cm="1">
        <f t="array" ref="G256">INDEX(GMWQ!$A$2:$NF$60,MATCH(1,(GMWQ!$NE$2:$NE$60=G$3)*(GMWQ!$NF$2:$NF$60=G$1),0),$B256-1966)</f>
        <v>3397367</v>
      </c>
      <c r="H256" s="14" cm="1">
        <f t="array" ref="H256">INDEX(GMWQ!$A$2:$NF$60,MATCH(1,(GMWQ!$NE$2:$NE$60=H$3)*(GMWQ!$NF$2:$NF$60=H$1),0),$B256-1966)</f>
        <v>36676.18</v>
      </c>
      <c r="I256" s="14" cm="1">
        <f t="array" ref="I256">INDEX(GMWQ!$A$2:$NF$60,MATCH(1,(GMWQ!$NE$2:$NE$60=I$3)*(GMWQ!$NF$2:$NF$60=I$1),0),$B256-1966)</f>
        <v>2541391</v>
      </c>
      <c r="J256" s="13" cm="1">
        <f t="array" ref="J256">INDEX(GMWQ!$A$2:$NF$60,MATCH(1,(GMWQ!$NE$2:$NE$60=J$3)*(GMWQ!$NF$2:$NF$60=J$1),0),$B256-1966)</f>
        <v>3.499994</v>
      </c>
      <c r="K256" s="13" cm="1">
        <f t="array" ref="K256">INDEX(GMWQ!$A$2:$NF$60,MATCH(1,(GMWQ!$NE$2:$NE$60=K$3)*(GMWQ!$NF$2:$NF$60=K$1),0),$B256-1966)</f>
        <v>1.7921219999999999E-3</v>
      </c>
      <c r="L256" s="13" cm="1">
        <f t="array" ref="L256">INDEX(GMWQ!$A$2:$NF$60,MATCH(1,(GMWQ!$NE$2:$NE$60=L$3)*(GMWQ!$NF$2:$NF$60=L$1),0),$B256-1966)</f>
        <v>3608224</v>
      </c>
      <c r="M256" s="13" cm="1">
        <f t="array" ref="M256">INDEX(GMWQ!$A$2:$NF$60,MATCH(1,(GMWQ!$NE$2:$NE$60=M$3)*(GMWQ!$NF$2:$NF$60=M$1),0),$B256-1966)</f>
        <v>84.352400000000003</v>
      </c>
      <c r="N256" s="13" cm="1">
        <f t="array" ref="N256">INDEX(GMWQ!$A$2:$NF$60,MATCH(1,(GMWQ!$NE$2:$NE$60=N$3)*(GMWQ!$NF$2:$NF$60=N$1),0),$B256-1966)</f>
        <v>130.17359999999999</v>
      </c>
      <c r="O256" s="13" cm="1">
        <f t="array" ref="O256">INDEX(GMWQ!$A$2:$NF$60,MATCH(1,(GMWQ!$NE$2:$NE$60=O$3)*(GMWQ!$NF$2:$NF$60=O$1),0),$B256-1966)</f>
        <v>31.280010000000001</v>
      </c>
      <c r="P256" s="13" cm="1">
        <f t="array" ref="P256">INDEX(GMWQ!$A$2:$NF$60,MATCH(1,(GMWQ!$NE$2:$NE$60=P$3)*(GMWQ!$NF$2:$NF$60=P$1),0),$B256-1966)</f>
        <v>1.922242</v>
      </c>
      <c r="Q256" s="13" cm="1">
        <f t="array" ref="Q256">INDEX(GMWQ!$A$2:$NF$60,MATCH(1,(GMWQ!$NE$2:$NE$60=Q$3)*(GMWQ!$NF$2:$NF$60=Q$1),0),$B256-1966)</f>
        <v>215690.6</v>
      </c>
      <c r="R256" s="13" cm="1">
        <f t="array" ref="R256">INDEX(GMWQ!$A$2:$NF$60,MATCH(1,(GMWQ!$NE$2:$NE$60=R$3)*(GMWQ!$NF$2:$NF$60=R$1),0),$B256-1966)</f>
        <v>855976.1</v>
      </c>
      <c r="S256" s="13" cm="1">
        <f t="array" ref="S256">INDEX(GMWQ!$A$2:$NF$60,MATCH(1,(GMWQ!$NE$2:$NE$60=S$3)*(GMWQ!$NF$2:$NF$60=S$1),0),$B256-1966)</f>
        <v>10877920</v>
      </c>
      <c r="T256" s="13" cm="1">
        <f t="array" ref="T256">INDEX(GMWQ!$A$2:$NF$60,MATCH(1,(GMWQ!$NE$2:$NE$60=T$3)*(GMWQ!$NF$2:$NF$60=T$1),0),$B256-1966)</f>
        <v>46656.57</v>
      </c>
      <c r="U256" s="13" cm="1">
        <f t="array" ref="U256">INDEX(GMWQ!$A$2:$NF$60,MATCH(1,(GMWQ!$NE$2:$NE$60=U$3)*(GMWQ!$NF$2:$NF$60=U$1),0),$B256-1966)</f>
        <v>3.9021180000000002</v>
      </c>
      <c r="V256" s="13" cm="1">
        <f t="array" ref="V256">INDEX(GMWQ!$A$2:$NF$60,MATCH(1,(GMWQ!$NE$2:$NE$60=V$3)*(GMWQ!$NF$2:$NF$60=V$1),0),$B256-1966)</f>
        <v>85.584199999999996</v>
      </c>
      <c r="W256" s="13" cm="1">
        <f t="array" ref="W256">INDEX(GMWQ!$A$2:$NF$60,MATCH(1,(GMWQ!$NE$2:$NE$60=W$3)*(GMWQ!$NF$2:$NF$60=W$1),0),$B256-1966)</f>
        <v>1.780937</v>
      </c>
    </row>
    <row r="257" spans="1:23" x14ac:dyDescent="0.35">
      <c r="B257" s="7">
        <f t="shared" si="6"/>
        <v>2223</v>
      </c>
      <c r="C257" s="14" cm="1">
        <f t="array" ref="C257">INDEX(GMWQ!$A$2:$NF$60,MATCH(1,(GMWQ!$NE$2:$NE$60=C$3)*(GMWQ!$NF$2:$NF$60=C$1),0),$B257-1966)</f>
        <v>11448.81</v>
      </c>
      <c r="D257" s="7" cm="1">
        <f t="array" ref="D257">INDEX(GMWQ!$A$2:$NF$60,MATCH(1,(GMWQ!$NE$2:$NE$60=D$3)*(GMWQ!$NF$2:$NF$60=D$1),0),$B257-1966)</f>
        <v>31401.69</v>
      </c>
      <c r="E257" s="7" cm="1">
        <f t="array" ref="E257">INDEX(GMWQ!$A$2:$NF$60,MATCH(1,(GMWQ!$NE$2:$NE$60=E$3)*(GMWQ!$NF$2:$NF$60=E$1),0),$B257-1966)</f>
        <v>698910.8</v>
      </c>
      <c r="F257" s="13" cm="1">
        <f t="array" ref="F257">INDEX(GMWQ!$A$2:$NF$60,MATCH(1,(GMWQ!$NE$2:$NE$60=F$3)*(GMWQ!$NF$2:$NF$60=F$1),0),$B257-1966)</f>
        <v>3.9999959999999999</v>
      </c>
      <c r="G257" s="14" cm="1">
        <f t="array" ref="G257">INDEX(GMWQ!$A$2:$NF$60,MATCH(1,(GMWQ!$NE$2:$NE$60=G$3)*(GMWQ!$NF$2:$NF$60=G$1),0),$B257-1966)</f>
        <v>3427348</v>
      </c>
      <c r="H257" s="14" cm="1">
        <f t="array" ref="H257">INDEX(GMWQ!$A$2:$NF$60,MATCH(1,(GMWQ!$NE$2:$NE$60=H$3)*(GMWQ!$NF$2:$NF$60=H$1),0),$B257-1966)</f>
        <v>37002.6</v>
      </c>
      <c r="I257" s="14" cm="1">
        <f t="array" ref="I257">INDEX(GMWQ!$A$2:$NF$60,MATCH(1,(GMWQ!$NE$2:$NE$60=I$3)*(GMWQ!$NF$2:$NF$60=I$1),0),$B257-1966)</f>
        <v>2563416</v>
      </c>
      <c r="J257" s="13" cm="1">
        <f t="array" ref="J257">INDEX(GMWQ!$A$2:$NF$60,MATCH(1,(GMWQ!$NE$2:$NE$60=J$3)*(GMWQ!$NF$2:$NF$60=J$1),0),$B257-1966)</f>
        <v>3.4999959999999999</v>
      </c>
      <c r="K257" s="13" cm="1">
        <f t="array" ref="K257">INDEX(GMWQ!$A$2:$NF$60,MATCH(1,(GMWQ!$NE$2:$NE$60=K$3)*(GMWQ!$NF$2:$NF$60=K$1),0),$B257-1966)</f>
        <v>1.7927990000000001E-3</v>
      </c>
      <c r="L257" s="13" cm="1">
        <f t="array" ref="L257">INDEX(GMWQ!$A$2:$NF$60,MATCH(1,(GMWQ!$NE$2:$NE$60=L$3)*(GMWQ!$NF$2:$NF$60=L$1),0),$B257-1966)</f>
        <v>3639941</v>
      </c>
      <c r="M257" s="13" cm="1">
        <f t="array" ref="M257">INDEX(GMWQ!$A$2:$NF$60,MATCH(1,(GMWQ!$NE$2:$NE$60=M$3)*(GMWQ!$NF$2:$NF$60=M$1),0),$B257-1966)</f>
        <v>84.325100000000006</v>
      </c>
      <c r="N257" s="13" cm="1">
        <f t="array" ref="N257">INDEX(GMWQ!$A$2:$NF$60,MATCH(1,(GMWQ!$NE$2:$NE$60=N$3)*(GMWQ!$NF$2:$NF$60=N$1),0),$B257-1966)</f>
        <v>130.20050000000001</v>
      </c>
      <c r="O257" s="13" cm="1">
        <f t="array" ref="O257">INDEX(GMWQ!$A$2:$NF$60,MATCH(1,(GMWQ!$NE$2:$NE$60=O$3)*(GMWQ!$NF$2:$NF$60=O$1),0),$B257-1966)</f>
        <v>31.28002</v>
      </c>
      <c r="P257" s="13" cm="1">
        <f t="array" ref="P257">INDEX(GMWQ!$A$2:$NF$60,MATCH(1,(GMWQ!$NE$2:$NE$60=P$3)*(GMWQ!$NF$2:$NF$60=P$1),0),$B257-1966)</f>
        <v>1.9218409999999999</v>
      </c>
      <c r="Q257" s="13" cm="1">
        <f t="array" ref="Q257">INDEX(GMWQ!$A$2:$NF$60,MATCH(1,(GMWQ!$NE$2:$NE$60=Q$3)*(GMWQ!$NF$2:$NF$60=Q$1),0),$B257-1966)</f>
        <v>217709.2</v>
      </c>
      <c r="R257" s="13" cm="1">
        <f t="array" ref="R257">INDEX(GMWQ!$A$2:$NF$60,MATCH(1,(GMWQ!$NE$2:$NE$60=R$3)*(GMWQ!$NF$2:$NF$60=R$1),0),$B257-1966)</f>
        <v>863932.4</v>
      </c>
      <c r="S257" s="13" cm="1">
        <f t="array" ref="S257">INDEX(GMWQ!$A$2:$NF$60,MATCH(1,(GMWQ!$NE$2:$NE$60=S$3)*(GMWQ!$NF$2:$NF$60=S$1),0),$B257-1966)</f>
        <v>10991840</v>
      </c>
      <c r="T257" s="13" cm="1">
        <f t="array" ref="T257">INDEX(GMWQ!$A$2:$NF$60,MATCH(1,(GMWQ!$NE$2:$NE$60=T$3)*(GMWQ!$NF$2:$NF$60=T$1),0),$B257-1966)</f>
        <v>46658.51</v>
      </c>
      <c r="U257" s="13" cm="1">
        <f t="array" ref="U257">INDEX(GMWQ!$A$2:$NF$60,MATCH(1,(GMWQ!$NE$2:$NE$60=U$3)*(GMWQ!$NF$2:$NF$60=U$1),0),$B257-1966)</f>
        <v>3.9016690000000001</v>
      </c>
      <c r="V257" s="13" cm="1">
        <f t="array" ref="V257">INDEX(GMWQ!$A$2:$NF$60,MATCH(1,(GMWQ!$NE$2:$NE$60=V$3)*(GMWQ!$NF$2:$NF$60=V$1),0),$B257-1966)</f>
        <v>85.685519999999997</v>
      </c>
      <c r="W257" s="13" cm="1">
        <f t="array" ref="W257">INDEX(GMWQ!$A$2:$NF$60,MATCH(1,(GMWQ!$NE$2:$NE$60=W$3)*(GMWQ!$NF$2:$NF$60=W$1),0),$B257-1966)</f>
        <v>1.7831630000000001</v>
      </c>
    </row>
    <row r="258" spans="1:23" x14ac:dyDescent="0.35">
      <c r="B258" s="7">
        <f t="shared" si="6"/>
        <v>2224</v>
      </c>
      <c r="C258" s="14" cm="1">
        <f t="array" ref="C258">INDEX(GMWQ!$A$2:$NF$60,MATCH(1,(GMWQ!$NE$2:$NE$60=C$3)*(GMWQ!$NF$2:$NF$60=C$1),0),$B258-1966)</f>
        <v>11463.64</v>
      </c>
      <c r="D258" s="7" cm="1">
        <f t="array" ref="D258">INDEX(GMWQ!$A$2:$NF$60,MATCH(1,(GMWQ!$NE$2:$NE$60=D$3)*(GMWQ!$NF$2:$NF$60=D$1),0),$B258-1966)</f>
        <v>31722.33</v>
      </c>
      <c r="E258" s="7" cm="1">
        <f t="array" ref="E258">INDEX(GMWQ!$A$2:$NF$60,MATCH(1,(GMWQ!$NE$2:$NE$60=E$3)*(GMWQ!$NF$2:$NF$60=E$1),0),$B258-1966)</f>
        <v>704911.9</v>
      </c>
      <c r="F258" s="13" cm="1">
        <f t="array" ref="F258">INDEX(GMWQ!$A$2:$NF$60,MATCH(1,(GMWQ!$NE$2:$NE$60=F$3)*(GMWQ!$NF$2:$NF$60=F$1),0),$B258-1966)</f>
        <v>3.9999959999999999</v>
      </c>
      <c r="G258" s="14" cm="1">
        <f t="array" ref="G258">INDEX(GMWQ!$A$2:$NF$60,MATCH(1,(GMWQ!$NE$2:$NE$60=G$3)*(GMWQ!$NF$2:$NF$60=G$1),0),$B258-1966)</f>
        <v>3456639</v>
      </c>
      <c r="H258" s="14" cm="1">
        <f t="array" ref="H258">INDEX(GMWQ!$A$2:$NF$60,MATCH(1,(GMWQ!$NE$2:$NE$60=H$3)*(GMWQ!$NF$2:$NF$60=H$1),0),$B258-1966)</f>
        <v>37323.24</v>
      </c>
      <c r="I258" s="14" cm="1">
        <f t="array" ref="I258">INDEX(GMWQ!$A$2:$NF$60,MATCH(1,(GMWQ!$NE$2:$NE$60=I$3)*(GMWQ!$NF$2:$NF$60=I$1),0),$B258-1966)</f>
        <v>2584694</v>
      </c>
      <c r="J258" s="13" cm="1">
        <f t="array" ref="J258">INDEX(GMWQ!$A$2:$NF$60,MATCH(1,(GMWQ!$NE$2:$NE$60=J$3)*(GMWQ!$NF$2:$NF$60=J$1),0),$B258-1966)</f>
        <v>3.499997</v>
      </c>
      <c r="K258" s="13" cm="1">
        <f t="array" ref="K258">INDEX(GMWQ!$A$2:$NF$60,MATCH(1,(GMWQ!$NE$2:$NE$60=K$3)*(GMWQ!$NF$2:$NF$60=K$1),0),$B258-1966)</f>
        <v>1.793146E-3</v>
      </c>
      <c r="L258" s="13" cm="1">
        <f t="array" ref="L258">INDEX(GMWQ!$A$2:$NF$60,MATCH(1,(GMWQ!$NE$2:$NE$60=L$3)*(GMWQ!$NF$2:$NF$60=L$1),0),$B258-1966)</f>
        <v>3670928</v>
      </c>
      <c r="M258" s="13" cm="1">
        <f t="array" ref="M258">INDEX(GMWQ!$A$2:$NF$60,MATCH(1,(GMWQ!$NE$2:$NE$60=M$3)*(GMWQ!$NF$2:$NF$60=M$1),0),$B258-1966)</f>
        <v>84.274879999999996</v>
      </c>
      <c r="N258" s="13" cm="1">
        <f t="array" ref="N258">INDEX(GMWQ!$A$2:$NF$60,MATCH(1,(GMWQ!$NE$2:$NE$60=N$3)*(GMWQ!$NF$2:$NF$60=N$1),0),$B258-1966)</f>
        <v>130.191</v>
      </c>
      <c r="O258" s="13" cm="1">
        <f t="array" ref="O258">INDEX(GMWQ!$A$2:$NF$60,MATCH(1,(GMWQ!$NE$2:$NE$60=O$3)*(GMWQ!$NF$2:$NF$60=O$1),0),$B258-1966)</f>
        <v>31.28002</v>
      </c>
      <c r="P258" s="13" cm="1">
        <f t="array" ref="P258">INDEX(GMWQ!$A$2:$NF$60,MATCH(1,(GMWQ!$NE$2:$NE$60=P$3)*(GMWQ!$NF$2:$NF$60=P$1),0),$B258-1966)</f>
        <v>1.921338</v>
      </c>
      <c r="Q258" s="13" cm="1">
        <f t="array" ref="Q258">INDEX(GMWQ!$A$2:$NF$60,MATCH(1,(GMWQ!$NE$2:$NE$60=Q$3)*(GMWQ!$NF$2:$NF$60=Q$1),0),$B258-1966)</f>
        <v>219741.5</v>
      </c>
      <c r="R258" s="13" cm="1">
        <f t="array" ref="R258">INDEX(GMWQ!$A$2:$NF$60,MATCH(1,(GMWQ!$NE$2:$NE$60=R$3)*(GMWQ!$NF$2:$NF$60=R$1),0),$B258-1966)</f>
        <v>871944.6</v>
      </c>
      <c r="S258" s="13" cm="1">
        <f t="array" ref="S258">INDEX(GMWQ!$A$2:$NF$60,MATCH(1,(GMWQ!$NE$2:$NE$60=S$3)*(GMWQ!$NF$2:$NF$60=S$1),0),$B258-1966)</f>
        <v>11107110</v>
      </c>
      <c r="T258" s="13" cm="1">
        <f t="array" ref="T258">INDEX(GMWQ!$A$2:$NF$60,MATCH(1,(GMWQ!$NE$2:$NE$60=T$3)*(GMWQ!$NF$2:$NF$60=T$1),0),$B258-1966)</f>
        <v>46660.45</v>
      </c>
      <c r="U258" s="13" cm="1">
        <f t="array" ref="U258">INDEX(GMWQ!$A$2:$NF$60,MATCH(1,(GMWQ!$NE$2:$NE$60=U$3)*(GMWQ!$NF$2:$NF$60=U$1),0),$B258-1966)</f>
        <v>3.9012609999999999</v>
      </c>
      <c r="V258" s="13" cm="1">
        <f t="array" ref="V258">INDEX(GMWQ!$A$2:$NF$60,MATCH(1,(GMWQ!$NE$2:$NE$60=V$3)*(GMWQ!$NF$2:$NF$60=V$1),0),$B258-1966)</f>
        <v>85.783680000000004</v>
      </c>
      <c r="W258" s="13" cm="1">
        <f t="array" ref="W258">INDEX(GMWQ!$A$2:$NF$60,MATCH(1,(GMWQ!$NE$2:$NE$60=W$3)*(GMWQ!$NF$2:$NF$60=W$1),0),$B258-1966)</f>
        <v>1.7853730000000001</v>
      </c>
    </row>
    <row r="259" spans="1:23" x14ac:dyDescent="0.35">
      <c r="A259" s="7">
        <v>2036</v>
      </c>
      <c r="B259" s="7">
        <f t="shared" si="6"/>
        <v>2225</v>
      </c>
      <c r="C259" s="14" cm="1">
        <f t="array" ref="C259">INDEX(GMWQ!$A$2:$NF$60,MATCH(1,(GMWQ!$NE$2:$NE$60=C$3)*(GMWQ!$NF$2:$NF$60=C$1),0),$B259-1966)</f>
        <v>11478.44</v>
      </c>
      <c r="D259" s="7" cm="1">
        <f t="array" ref="D259">INDEX(GMWQ!$A$2:$NF$60,MATCH(1,(GMWQ!$NE$2:$NE$60=D$3)*(GMWQ!$NF$2:$NF$60=D$1),0),$B259-1966)</f>
        <v>32037.88</v>
      </c>
      <c r="E259" s="7" cm="1">
        <f t="array" ref="E259">INDEX(GMWQ!$A$2:$NF$60,MATCH(1,(GMWQ!$NE$2:$NE$60=E$3)*(GMWQ!$NF$2:$NF$60=E$1),0),$B259-1966)</f>
        <v>710972.1</v>
      </c>
      <c r="F259" s="13" cm="1">
        <f t="array" ref="F259">INDEX(GMWQ!$A$2:$NF$60,MATCH(1,(GMWQ!$NE$2:$NE$60=F$3)*(GMWQ!$NF$2:$NF$60=F$1),0),$B259-1966)</f>
        <v>4.0000150000000003</v>
      </c>
      <c r="G259" s="14" cm="1">
        <f t="array" ref="G259">INDEX(GMWQ!$A$2:$NF$60,MATCH(1,(GMWQ!$NE$2:$NE$60=G$3)*(GMWQ!$NF$2:$NF$60=G$1),0),$B259-1966)</f>
        <v>3485321</v>
      </c>
      <c r="H259" s="14" cm="1">
        <f t="array" ref="H259">INDEX(GMWQ!$A$2:$NF$60,MATCH(1,(GMWQ!$NE$2:$NE$60=H$3)*(GMWQ!$NF$2:$NF$60=H$1),0),$B259-1966)</f>
        <v>37638.800000000003</v>
      </c>
      <c r="I259" s="14" cm="1">
        <f t="array" ref="I259">INDEX(GMWQ!$A$2:$NF$60,MATCH(1,(GMWQ!$NE$2:$NE$60=I$3)*(GMWQ!$NF$2:$NF$60=I$1),0),$B259-1966)</f>
        <v>2605307</v>
      </c>
      <c r="J259" s="13" cm="1">
        <f t="array" ref="J259">INDEX(GMWQ!$A$2:$NF$60,MATCH(1,(GMWQ!$NE$2:$NE$60=J$3)*(GMWQ!$NF$2:$NF$60=J$1),0),$B259-1966)</f>
        <v>3.4999980000000002</v>
      </c>
      <c r="K259" s="13" cm="1">
        <f t="array" ref="K259">INDEX(GMWQ!$A$2:$NF$60,MATCH(1,(GMWQ!$NE$2:$NE$60=K$3)*(GMWQ!$NF$2:$NF$60=K$1),0),$B259-1966)</f>
        <v>1.8288759999999999E-3</v>
      </c>
      <c r="L259" s="13" cm="1">
        <f t="array" ref="L259">INDEX(GMWQ!$A$2:$NF$60,MATCH(1,(GMWQ!$NE$2:$NE$60=L$3)*(GMWQ!$NF$2:$NF$60=L$1),0),$B259-1966)</f>
        <v>3701270</v>
      </c>
      <c r="M259" s="13" cm="1">
        <f t="array" ref="M259">INDEX(GMWQ!$A$2:$NF$60,MATCH(1,(GMWQ!$NE$2:$NE$60=M$3)*(GMWQ!$NF$2:$NF$60=M$1),0),$B259-1966)</f>
        <v>84.197019999999995</v>
      </c>
      <c r="N259" s="13" cm="1">
        <f t="array" ref="N259">INDEX(GMWQ!$A$2:$NF$60,MATCH(1,(GMWQ!$NE$2:$NE$60=N$3)*(GMWQ!$NF$2:$NF$60=N$1),0),$B259-1966)</f>
        <v>130.1482</v>
      </c>
      <c r="O259" s="13" cm="1">
        <f t="array" ref="O259">INDEX(GMWQ!$A$2:$NF$60,MATCH(1,(GMWQ!$NE$2:$NE$60=O$3)*(GMWQ!$NF$2:$NF$60=O$1),0),$B259-1966)</f>
        <v>31.28002</v>
      </c>
      <c r="P259" s="13" cm="1">
        <f t="array" ref="P259">INDEX(GMWQ!$A$2:$NF$60,MATCH(1,(GMWQ!$NE$2:$NE$60=P$3)*(GMWQ!$NF$2:$NF$60=P$1),0),$B259-1966)</f>
        <v>1.9210640000000001</v>
      </c>
      <c r="Q259" s="13" cm="1">
        <f t="array" ref="Q259">INDEX(GMWQ!$A$2:$NF$60,MATCH(1,(GMWQ!$NE$2:$NE$60=Q$3)*(GMWQ!$NF$2:$NF$60=Q$1),0),$B259-1966)</f>
        <v>221787.6</v>
      </c>
      <c r="R259" s="13" cm="1">
        <f t="array" ref="R259">INDEX(GMWQ!$A$2:$NF$60,MATCH(1,(GMWQ!$NE$2:$NE$60=R$3)*(GMWQ!$NF$2:$NF$60=R$1),0),$B259-1966)</f>
        <v>880013.3</v>
      </c>
      <c r="S259" s="13" cm="1">
        <f t="array" ref="S259">INDEX(GMWQ!$A$2:$NF$60,MATCH(1,(GMWQ!$NE$2:$NE$60=S$3)*(GMWQ!$NF$2:$NF$60=S$1),0),$B259-1966)</f>
        <v>11228170</v>
      </c>
      <c r="T259" s="13" cm="1">
        <f t="array" ref="T259">INDEX(GMWQ!$A$2:$NF$60,MATCH(1,(GMWQ!$NE$2:$NE$60=T$3)*(GMWQ!$NF$2:$NF$60=T$1),0),$B259-1966)</f>
        <v>46662.39</v>
      </c>
      <c r="U259" s="13" cm="1">
        <f t="array" ref="U259">INDEX(GMWQ!$A$2:$NF$60,MATCH(1,(GMWQ!$NE$2:$NE$60=U$3)*(GMWQ!$NF$2:$NF$60=U$1),0),$B259-1966)</f>
        <v>3.9008919999999998</v>
      </c>
      <c r="V259" s="13" cm="1">
        <f t="array" ref="V259">INDEX(GMWQ!$A$2:$NF$60,MATCH(1,(GMWQ!$NE$2:$NE$60=V$3)*(GMWQ!$NF$2:$NF$60=V$1),0),$B259-1966)</f>
        <v>85.892330000000001</v>
      </c>
      <c r="W259" s="13" cm="1">
        <f t="array" ref="W259">INDEX(GMWQ!$A$2:$NF$60,MATCH(1,(GMWQ!$NE$2:$NE$60=W$3)*(GMWQ!$NF$2:$NF$60=W$1),0),$B259-1966)</f>
        <v>1.787682</v>
      </c>
    </row>
    <row r="260" spans="1:23" x14ac:dyDescent="0.35">
      <c r="B260" s="7">
        <f t="shared" si="6"/>
        <v>2226</v>
      </c>
      <c r="C260" s="14" cm="1">
        <f t="array" ref="C260">INDEX(GMWQ!$A$2:$NF$60,MATCH(1,(GMWQ!$NE$2:$NE$60=C$3)*(GMWQ!$NF$2:$NF$60=C$1),0),$B260-1966)</f>
        <v>11494.51</v>
      </c>
      <c r="D260" s="7" cm="1">
        <f t="array" ref="D260">INDEX(GMWQ!$A$2:$NF$60,MATCH(1,(GMWQ!$NE$2:$NE$60=D$3)*(GMWQ!$NF$2:$NF$60=D$1),0),$B260-1966)</f>
        <v>32348.9</v>
      </c>
      <c r="E260" s="7" cm="1">
        <f t="array" ref="E260">INDEX(GMWQ!$A$2:$NF$60,MATCH(1,(GMWQ!$NE$2:$NE$60=E$3)*(GMWQ!$NF$2:$NF$60=E$1),0),$B260-1966)</f>
        <v>717144.4</v>
      </c>
      <c r="F260" s="13" cm="1">
        <f t="array" ref="F260">INDEX(GMWQ!$A$2:$NF$60,MATCH(1,(GMWQ!$NE$2:$NE$60=F$3)*(GMWQ!$NF$2:$NF$60=F$1),0),$B260-1966)</f>
        <v>4.0000140000000002</v>
      </c>
      <c r="G260" s="14" cm="1">
        <f t="array" ref="G260">INDEX(GMWQ!$A$2:$NF$60,MATCH(1,(GMWQ!$NE$2:$NE$60=G$3)*(GMWQ!$NF$2:$NF$60=G$1),0),$B260-1966)</f>
        <v>3513454</v>
      </c>
      <c r="H260" s="14" cm="1">
        <f t="array" ref="H260">INDEX(GMWQ!$A$2:$NF$60,MATCH(1,(GMWQ!$NE$2:$NE$60=H$3)*(GMWQ!$NF$2:$NF$60=H$1),0),$B260-1966)</f>
        <v>37949.81</v>
      </c>
      <c r="I260" s="14" cm="1">
        <f t="array" ref="I260">INDEX(GMWQ!$A$2:$NF$60,MATCH(1,(GMWQ!$NE$2:$NE$60=I$3)*(GMWQ!$NF$2:$NF$60=I$1),0),$B260-1966)</f>
        <v>2625314</v>
      </c>
      <c r="J260" s="13" cm="1">
        <f t="array" ref="J260">INDEX(GMWQ!$A$2:$NF$60,MATCH(1,(GMWQ!$NE$2:$NE$60=J$3)*(GMWQ!$NF$2:$NF$60=J$1),0),$B260-1966)</f>
        <v>3.4999989999999999</v>
      </c>
      <c r="K260" s="13" cm="1">
        <f t="array" ref="K260">INDEX(GMWQ!$A$2:$NF$60,MATCH(1,(GMWQ!$NE$2:$NE$60=K$3)*(GMWQ!$NF$2:$NF$60=K$1),0),$B260-1966)</f>
        <v>1.829663E-3</v>
      </c>
      <c r="L260" s="13" cm="1">
        <f t="array" ref="L260">INDEX(GMWQ!$A$2:$NF$60,MATCH(1,(GMWQ!$NE$2:$NE$60=L$3)*(GMWQ!$NF$2:$NF$60=L$1),0),$B260-1966)</f>
        <v>3731033</v>
      </c>
      <c r="M260" s="13" cm="1">
        <f t="array" ref="M260">INDEX(GMWQ!$A$2:$NF$60,MATCH(1,(GMWQ!$NE$2:$NE$60=M$3)*(GMWQ!$NF$2:$NF$60=M$1),0),$B260-1966)</f>
        <v>84.100430000000003</v>
      </c>
      <c r="N260" s="13" cm="1">
        <f t="array" ref="N260">INDEX(GMWQ!$A$2:$NF$60,MATCH(1,(GMWQ!$NE$2:$NE$60=N$3)*(GMWQ!$NF$2:$NF$60=N$1),0),$B260-1966)</f>
        <v>130.06559999999999</v>
      </c>
      <c r="O260" s="13" cm="1">
        <f t="array" ref="O260">INDEX(GMWQ!$A$2:$NF$60,MATCH(1,(GMWQ!$NE$2:$NE$60=O$3)*(GMWQ!$NF$2:$NF$60=O$1),0),$B260-1966)</f>
        <v>31.280049999999999</v>
      </c>
      <c r="P260" s="13" cm="1">
        <f t="array" ref="P260">INDEX(GMWQ!$A$2:$NF$60,MATCH(1,(GMWQ!$NE$2:$NE$60=P$3)*(GMWQ!$NF$2:$NF$60=P$1),0),$B260-1966)</f>
        <v>1.9206810000000001</v>
      </c>
      <c r="Q260" s="13" cm="1">
        <f t="array" ref="Q260">INDEX(GMWQ!$A$2:$NF$60,MATCH(1,(GMWQ!$NE$2:$NE$60=Q$3)*(GMWQ!$NF$2:$NF$60=Q$1),0),$B260-1966)</f>
        <v>223847.8</v>
      </c>
      <c r="R260" s="13" cm="1">
        <f t="array" ref="R260">INDEX(GMWQ!$A$2:$NF$60,MATCH(1,(GMWQ!$NE$2:$NE$60=R$3)*(GMWQ!$NF$2:$NF$60=R$1),0),$B260-1966)</f>
        <v>888139.9</v>
      </c>
      <c r="S260" s="13" cm="1">
        <f t="array" ref="S260">INDEX(GMWQ!$A$2:$NF$60,MATCH(1,(GMWQ!$NE$2:$NE$60=S$3)*(GMWQ!$NF$2:$NF$60=S$1),0),$B260-1966)</f>
        <v>11351900</v>
      </c>
      <c r="T260" s="13" cm="1">
        <f t="array" ref="T260">INDEX(GMWQ!$A$2:$NF$60,MATCH(1,(GMWQ!$NE$2:$NE$60=T$3)*(GMWQ!$NF$2:$NF$60=T$1),0),$B260-1966)</f>
        <v>46664.34</v>
      </c>
      <c r="U260" s="13" cm="1">
        <f t="array" ref="U260">INDEX(GMWQ!$A$2:$NF$60,MATCH(1,(GMWQ!$NE$2:$NE$60=U$3)*(GMWQ!$NF$2:$NF$60=U$1),0),$B260-1966)</f>
        <v>3.9005570000000001</v>
      </c>
      <c r="V260" s="13" cm="1">
        <f t="array" ref="V260">INDEX(GMWQ!$A$2:$NF$60,MATCH(1,(GMWQ!$NE$2:$NE$60=V$3)*(GMWQ!$NF$2:$NF$60=V$1),0),$B260-1966)</f>
        <v>86.021510000000006</v>
      </c>
      <c r="W260" s="13" cm="1">
        <f t="array" ref="W260">INDEX(GMWQ!$A$2:$NF$60,MATCH(1,(GMWQ!$NE$2:$NE$60=W$3)*(GMWQ!$NF$2:$NF$60=W$1),0),$B260-1966)</f>
        <v>1.790295</v>
      </c>
    </row>
    <row r="261" spans="1:23" x14ac:dyDescent="0.35">
      <c r="B261" s="7">
        <f t="shared" si="6"/>
        <v>2227</v>
      </c>
      <c r="C261" s="14" cm="1">
        <f t="array" ref="C261">INDEX(GMWQ!$A$2:$NF$60,MATCH(1,(GMWQ!$NE$2:$NE$60=C$3)*(GMWQ!$NF$2:$NF$60=C$1),0),$B261-1966)</f>
        <v>11509.01</v>
      </c>
      <c r="D261" s="7" cm="1">
        <f t="array" ref="D261">INDEX(GMWQ!$A$2:$NF$60,MATCH(1,(GMWQ!$NE$2:$NE$60=D$3)*(GMWQ!$NF$2:$NF$60=D$1),0),$B261-1966)</f>
        <v>32655.96</v>
      </c>
      <c r="E261" s="7" cm="1">
        <f t="array" ref="E261">INDEX(GMWQ!$A$2:$NF$60,MATCH(1,(GMWQ!$NE$2:$NE$60=E$3)*(GMWQ!$NF$2:$NF$60=E$1),0),$B261-1966)</f>
        <v>723371.2</v>
      </c>
      <c r="F261" s="13" cm="1">
        <f t="array" ref="F261">INDEX(GMWQ!$A$2:$NF$60,MATCH(1,(GMWQ!$NE$2:$NE$60=F$3)*(GMWQ!$NF$2:$NF$60=F$1),0),$B261-1966)</f>
        <v>4.000013</v>
      </c>
      <c r="G261" s="14" cm="1">
        <f t="array" ref="G261">INDEX(GMWQ!$A$2:$NF$60,MATCH(1,(GMWQ!$NE$2:$NE$60=G$3)*(GMWQ!$NF$2:$NF$60=G$1),0),$B261-1966)</f>
        <v>3541098</v>
      </c>
      <c r="H261" s="14" cm="1">
        <f t="array" ref="H261">INDEX(GMWQ!$A$2:$NF$60,MATCH(1,(GMWQ!$NE$2:$NE$60=H$3)*(GMWQ!$NF$2:$NF$60=H$1),0),$B261-1966)</f>
        <v>38256.879999999997</v>
      </c>
      <c r="I261" s="14" cm="1">
        <f t="array" ref="I261">INDEX(GMWQ!$A$2:$NF$60,MATCH(1,(GMWQ!$NE$2:$NE$60=I$3)*(GMWQ!$NF$2:$NF$60=I$1),0),$B261-1966)</f>
        <v>2644770</v>
      </c>
      <c r="J261" s="13" cm="1">
        <f t="array" ref="J261">INDEX(GMWQ!$A$2:$NF$60,MATCH(1,(GMWQ!$NE$2:$NE$60=J$3)*(GMWQ!$NF$2:$NF$60=J$1),0),$B261-1966)</f>
        <v>3.4999989999999999</v>
      </c>
      <c r="K261" s="13" cm="1">
        <f t="array" ref="K261">INDEX(GMWQ!$A$2:$NF$60,MATCH(1,(GMWQ!$NE$2:$NE$60=K$3)*(GMWQ!$NF$2:$NF$60=K$1),0),$B261-1966)</f>
        <v>1.830588E-3</v>
      </c>
      <c r="L261" s="13" cm="1">
        <f t="array" ref="L261">INDEX(GMWQ!$A$2:$NF$60,MATCH(1,(GMWQ!$NE$2:$NE$60=L$3)*(GMWQ!$NF$2:$NF$60=L$1),0),$B261-1966)</f>
        <v>3760276</v>
      </c>
      <c r="M261" s="13" cm="1">
        <f t="array" ref="M261">INDEX(GMWQ!$A$2:$NF$60,MATCH(1,(GMWQ!$NE$2:$NE$60=M$3)*(GMWQ!$NF$2:$NF$60=M$1),0),$B261-1966)</f>
        <v>83.986949999999993</v>
      </c>
      <c r="N261" s="13" cm="1">
        <f t="array" ref="N261">INDEX(GMWQ!$A$2:$NF$60,MATCH(1,(GMWQ!$NE$2:$NE$60=N$3)*(GMWQ!$NF$2:$NF$60=N$1),0),$B261-1966)</f>
        <v>129.95670000000001</v>
      </c>
      <c r="O261" s="13" cm="1">
        <f t="array" ref="O261">INDEX(GMWQ!$A$2:$NF$60,MATCH(1,(GMWQ!$NE$2:$NE$60=O$3)*(GMWQ!$NF$2:$NF$60=O$1),0),$B261-1966)</f>
        <v>31.280069999999998</v>
      </c>
      <c r="P261" s="13" cm="1">
        <f t="array" ref="P261">INDEX(GMWQ!$A$2:$NF$60,MATCH(1,(GMWQ!$NE$2:$NE$60=P$3)*(GMWQ!$NF$2:$NF$60=P$1),0),$B261-1966)</f>
        <v>1.9203300000000001</v>
      </c>
      <c r="Q261" s="13" cm="1">
        <f t="array" ref="Q261">INDEX(GMWQ!$A$2:$NF$60,MATCH(1,(GMWQ!$NE$2:$NE$60=Q$3)*(GMWQ!$NF$2:$NF$60=Q$1),0),$B261-1966)</f>
        <v>225922.6</v>
      </c>
      <c r="R261" s="13" cm="1">
        <f t="array" ref="R261">INDEX(GMWQ!$A$2:$NF$60,MATCH(1,(GMWQ!$NE$2:$NE$60=R$3)*(GMWQ!$NF$2:$NF$60=R$1),0),$B261-1966)</f>
        <v>896327.1</v>
      </c>
      <c r="S261" s="13" cm="1">
        <f t="array" ref="S261">INDEX(GMWQ!$A$2:$NF$60,MATCH(1,(GMWQ!$NE$2:$NE$60=S$3)*(GMWQ!$NF$2:$NF$60=S$1),0),$B261-1966)</f>
        <v>11476370</v>
      </c>
      <c r="T261" s="13" cm="1">
        <f t="array" ref="T261">INDEX(GMWQ!$A$2:$NF$60,MATCH(1,(GMWQ!$NE$2:$NE$60=T$3)*(GMWQ!$NF$2:$NF$60=T$1),0),$B261-1966)</f>
        <v>46665.86</v>
      </c>
      <c r="U261" s="13" cm="1">
        <f t="array" ref="U261">INDEX(GMWQ!$A$2:$NF$60,MATCH(1,(GMWQ!$NE$2:$NE$60=U$3)*(GMWQ!$NF$2:$NF$60=U$1),0),$B261-1966)</f>
        <v>3.9002530000000002</v>
      </c>
      <c r="V261" s="13" cm="1">
        <f t="array" ref="V261">INDEX(GMWQ!$A$2:$NF$60,MATCH(1,(GMWQ!$NE$2:$NE$60=V$3)*(GMWQ!$NF$2:$NF$60=V$1),0),$B261-1966)</f>
        <v>86.149860000000004</v>
      </c>
      <c r="W261" s="13" cm="1">
        <f t="array" ref="W261">INDEX(GMWQ!$A$2:$NF$60,MATCH(1,(GMWQ!$NE$2:$NE$60=W$3)*(GMWQ!$NF$2:$NF$60=W$1),0),$B261-1966)</f>
        <v>1.79277</v>
      </c>
    </row>
    <row r="262" spans="1:23" x14ac:dyDescent="0.35">
      <c r="B262" s="7">
        <f t="shared" si="6"/>
        <v>2228</v>
      </c>
      <c r="C262" s="14" cm="1">
        <f t="array" ref="C262">INDEX(GMWQ!$A$2:$NF$60,MATCH(1,(GMWQ!$NE$2:$NE$60=C$3)*(GMWQ!$NF$2:$NF$60=C$1),0),$B262-1966)</f>
        <v>11523.75</v>
      </c>
      <c r="D262" s="7" cm="1">
        <f t="array" ref="D262">INDEX(GMWQ!$A$2:$NF$60,MATCH(1,(GMWQ!$NE$2:$NE$60=D$3)*(GMWQ!$NF$2:$NF$60=D$1),0),$B262-1966)</f>
        <v>32959.480000000003</v>
      </c>
      <c r="E262" s="7" cm="1">
        <f t="array" ref="E262">INDEX(GMWQ!$A$2:$NF$60,MATCH(1,(GMWQ!$NE$2:$NE$60=E$3)*(GMWQ!$NF$2:$NF$60=E$1),0),$B262-1966)</f>
        <v>729652.5</v>
      </c>
      <c r="F262" s="13" cm="1">
        <f t="array" ref="F262">INDEX(GMWQ!$A$2:$NF$60,MATCH(1,(GMWQ!$NE$2:$NE$60=F$3)*(GMWQ!$NF$2:$NF$60=F$1),0),$B262-1966)</f>
        <v>3.9999829999999998</v>
      </c>
      <c r="G262" s="14" cm="1">
        <f t="array" ref="G262">INDEX(GMWQ!$A$2:$NF$60,MATCH(1,(GMWQ!$NE$2:$NE$60=G$3)*(GMWQ!$NF$2:$NF$60=G$1),0),$B262-1966)</f>
        <v>3568299</v>
      </c>
      <c r="H262" s="14" cm="1">
        <f t="array" ref="H262">INDEX(GMWQ!$A$2:$NF$60,MATCH(1,(GMWQ!$NE$2:$NE$60=H$3)*(GMWQ!$NF$2:$NF$60=H$1),0),$B262-1966)</f>
        <v>38560.39</v>
      </c>
      <c r="I262" s="14" cm="1">
        <f t="array" ref="I262">INDEX(GMWQ!$A$2:$NF$60,MATCH(1,(GMWQ!$NE$2:$NE$60=I$3)*(GMWQ!$NF$2:$NF$60=I$1),0),$B262-1966)</f>
        <v>2663722</v>
      </c>
      <c r="J262" s="13" cm="1">
        <f t="array" ref="J262">INDEX(GMWQ!$A$2:$NF$60,MATCH(1,(GMWQ!$NE$2:$NE$60=J$3)*(GMWQ!$NF$2:$NF$60=J$1),0),$B262-1966)</f>
        <v>3.4999989999999999</v>
      </c>
      <c r="K262" s="13" cm="1">
        <f t="array" ref="K262">INDEX(GMWQ!$A$2:$NF$60,MATCH(1,(GMWQ!$NE$2:$NE$60=K$3)*(GMWQ!$NF$2:$NF$60=K$1),0),$B262-1966)</f>
        <v>1.831329E-3</v>
      </c>
      <c r="L262" s="13" cm="1">
        <f t="array" ref="L262">INDEX(GMWQ!$A$2:$NF$60,MATCH(1,(GMWQ!$NE$2:$NE$60=L$3)*(GMWQ!$NF$2:$NF$60=L$1),0),$B262-1966)</f>
        <v>3789052</v>
      </c>
      <c r="M262" s="13" cm="1">
        <f t="array" ref="M262">INDEX(GMWQ!$A$2:$NF$60,MATCH(1,(GMWQ!$NE$2:$NE$60=M$3)*(GMWQ!$NF$2:$NF$60=M$1),0),$B262-1966)</f>
        <v>83.858159999999998</v>
      </c>
      <c r="N262" s="13" cm="1">
        <f t="array" ref="N262">INDEX(GMWQ!$A$2:$NF$60,MATCH(1,(GMWQ!$NE$2:$NE$60=N$3)*(GMWQ!$NF$2:$NF$60=N$1),0),$B262-1966)</f>
        <v>129.82390000000001</v>
      </c>
      <c r="O262" s="13" cm="1">
        <f t="array" ref="O262">INDEX(GMWQ!$A$2:$NF$60,MATCH(1,(GMWQ!$NE$2:$NE$60=O$3)*(GMWQ!$NF$2:$NF$60=O$1),0),$B262-1966)</f>
        <v>31.280080000000002</v>
      </c>
      <c r="P262" s="13" cm="1">
        <f t="array" ref="P262">INDEX(GMWQ!$A$2:$NF$60,MATCH(1,(GMWQ!$NE$2:$NE$60=P$3)*(GMWQ!$NF$2:$NF$60=P$1),0),$B262-1966)</f>
        <v>1.920053</v>
      </c>
      <c r="Q262" s="13" cm="1">
        <f t="array" ref="Q262">INDEX(GMWQ!$A$2:$NF$60,MATCH(1,(GMWQ!$NE$2:$NE$60=Q$3)*(GMWQ!$NF$2:$NF$60=Q$1),0),$B262-1966)</f>
        <v>228012.7</v>
      </c>
      <c r="R262" s="13" cm="1">
        <f t="array" ref="R262">INDEX(GMWQ!$A$2:$NF$60,MATCH(1,(GMWQ!$NE$2:$NE$60=R$3)*(GMWQ!$NF$2:$NF$60=R$1),0),$B262-1966)</f>
        <v>904576.9</v>
      </c>
      <c r="S262" s="13" cm="1">
        <f t="array" ref="S262">INDEX(GMWQ!$A$2:$NF$60,MATCH(1,(GMWQ!$NE$2:$NE$60=S$3)*(GMWQ!$NF$2:$NF$60=S$1),0),$B262-1966)</f>
        <v>11602450</v>
      </c>
      <c r="T262" s="13" cm="1">
        <f t="array" ref="T262">INDEX(GMWQ!$A$2:$NF$60,MATCH(1,(GMWQ!$NE$2:$NE$60=T$3)*(GMWQ!$NF$2:$NF$60=T$1),0),$B262-1966)</f>
        <v>46667.38</v>
      </c>
      <c r="U262" s="13" cm="1">
        <f t="array" ref="U262">INDEX(GMWQ!$A$2:$NF$60,MATCH(1,(GMWQ!$NE$2:$NE$60=U$3)*(GMWQ!$NF$2:$NF$60=U$1),0),$B262-1966)</f>
        <v>3.8999769999999998</v>
      </c>
      <c r="V262" s="13" cm="1">
        <f t="array" ref="V262">INDEX(GMWQ!$A$2:$NF$60,MATCH(1,(GMWQ!$NE$2:$NE$60=V$3)*(GMWQ!$NF$2:$NF$60=V$1),0),$B262-1966)</f>
        <v>86.287790000000001</v>
      </c>
      <c r="W262" s="13" cm="1">
        <f t="array" ref="W262">INDEX(GMWQ!$A$2:$NF$60,MATCH(1,(GMWQ!$NE$2:$NE$60=W$3)*(GMWQ!$NF$2:$NF$60=W$1),0),$B262-1966)</f>
        <v>1.795356</v>
      </c>
    </row>
    <row r="263" spans="1:23" x14ac:dyDescent="0.35">
      <c r="A263" s="7">
        <v>2037</v>
      </c>
      <c r="B263" s="7">
        <f t="shared" si="6"/>
        <v>2229</v>
      </c>
      <c r="C263" s="14" cm="1">
        <f t="array" ref="C263">INDEX(GMWQ!$A$2:$NF$60,MATCH(1,(GMWQ!$NE$2:$NE$60=C$3)*(GMWQ!$NF$2:$NF$60=C$1),0),$B263-1966)</f>
        <v>11538.46</v>
      </c>
      <c r="D263" s="7" cm="1">
        <f t="array" ref="D263">INDEX(GMWQ!$A$2:$NF$60,MATCH(1,(GMWQ!$NE$2:$NE$60=D$3)*(GMWQ!$NF$2:$NF$60=D$1),0),$B263-1966)</f>
        <v>33259.879999999997</v>
      </c>
      <c r="E263" s="7" cm="1">
        <f t="array" ref="E263">INDEX(GMWQ!$A$2:$NF$60,MATCH(1,(GMWQ!$NE$2:$NE$60=E$3)*(GMWQ!$NF$2:$NF$60=E$1),0),$B263-1966)</f>
        <v>735988.3</v>
      </c>
      <c r="F263" s="13" cm="1">
        <f t="array" ref="F263">INDEX(GMWQ!$A$2:$NF$60,MATCH(1,(GMWQ!$NE$2:$NE$60=F$3)*(GMWQ!$NF$2:$NF$60=F$1),0),$B263-1966)</f>
        <v>4.0000119999999999</v>
      </c>
      <c r="G263" s="14" cm="1">
        <f t="array" ref="G263">INDEX(GMWQ!$A$2:$NF$60,MATCH(1,(GMWQ!$NE$2:$NE$60=G$3)*(GMWQ!$NF$2:$NF$60=G$1),0),$B263-1966)</f>
        <v>3595101</v>
      </c>
      <c r="H263" s="14" cm="1">
        <f t="array" ref="H263">INDEX(GMWQ!$A$2:$NF$60,MATCH(1,(GMWQ!$NE$2:$NE$60=H$3)*(GMWQ!$NF$2:$NF$60=H$1),0),$B263-1966)</f>
        <v>38860.79</v>
      </c>
      <c r="I263" s="14" cm="1">
        <f t="array" ref="I263">INDEX(GMWQ!$A$2:$NF$60,MATCH(1,(GMWQ!$NE$2:$NE$60=I$3)*(GMWQ!$NF$2:$NF$60=I$1),0),$B263-1966)</f>
        <v>2682211</v>
      </c>
      <c r="J263" s="13" cm="1">
        <f t="array" ref="J263">INDEX(GMWQ!$A$2:$NF$60,MATCH(1,(GMWQ!$NE$2:$NE$60=J$3)*(GMWQ!$NF$2:$NF$60=J$1),0),$B263-1966)</f>
        <v>3.4999989999999999</v>
      </c>
      <c r="K263" s="13" cm="1">
        <f t="array" ref="K263">INDEX(GMWQ!$A$2:$NF$60,MATCH(1,(GMWQ!$NE$2:$NE$60=K$3)*(GMWQ!$NF$2:$NF$60=K$1),0),$B263-1966)</f>
        <v>1.832101E-3</v>
      </c>
      <c r="L263" s="13" cm="1">
        <f t="array" ref="L263">INDEX(GMWQ!$A$2:$NF$60,MATCH(1,(GMWQ!$NE$2:$NE$60=L$3)*(GMWQ!$NF$2:$NF$60=L$1),0),$B263-1966)</f>
        <v>3817406</v>
      </c>
      <c r="M263" s="13" cm="1">
        <f t="array" ref="M263">INDEX(GMWQ!$A$2:$NF$60,MATCH(1,(GMWQ!$NE$2:$NE$60=M$3)*(GMWQ!$NF$2:$NF$60=M$1),0),$B263-1966)</f>
        <v>83.715419999999995</v>
      </c>
      <c r="N263" s="13" cm="1">
        <f t="array" ref="N263">INDEX(GMWQ!$A$2:$NF$60,MATCH(1,(GMWQ!$NE$2:$NE$60=N$3)*(GMWQ!$NF$2:$NF$60=N$1),0),$B263-1966)</f>
        <v>129.6694</v>
      </c>
      <c r="O263" s="13" cm="1">
        <f t="array" ref="O263">INDEX(GMWQ!$A$2:$NF$60,MATCH(1,(GMWQ!$NE$2:$NE$60=O$3)*(GMWQ!$NF$2:$NF$60=O$1),0),$B263-1966)</f>
        <v>31.28004</v>
      </c>
      <c r="P263" s="13" cm="1">
        <f t="array" ref="P263">INDEX(GMWQ!$A$2:$NF$60,MATCH(1,(GMWQ!$NE$2:$NE$60=P$3)*(GMWQ!$NF$2:$NF$60=P$1),0),$B263-1966)</f>
        <v>1.9198040000000001</v>
      </c>
      <c r="Q263" s="13" cm="1">
        <f t="array" ref="Q263">INDEX(GMWQ!$A$2:$NF$60,MATCH(1,(GMWQ!$NE$2:$NE$60=Q$3)*(GMWQ!$NF$2:$NF$60=Q$1),0),$B263-1966)</f>
        <v>230118</v>
      </c>
      <c r="R263" s="13" cm="1">
        <f t="array" ref="R263">INDEX(GMWQ!$A$2:$NF$60,MATCH(1,(GMWQ!$NE$2:$NE$60=R$3)*(GMWQ!$NF$2:$NF$60=R$1),0),$B263-1966)</f>
        <v>912890.1</v>
      </c>
      <c r="S263" s="13" cm="1">
        <f t="array" ref="S263">INDEX(GMWQ!$A$2:$NF$60,MATCH(1,(GMWQ!$NE$2:$NE$60=S$3)*(GMWQ!$NF$2:$NF$60=S$1),0),$B263-1966)</f>
        <v>11729860</v>
      </c>
      <c r="T263" s="13" cm="1">
        <f t="array" ref="T263">INDEX(GMWQ!$A$2:$NF$60,MATCH(1,(GMWQ!$NE$2:$NE$60=T$3)*(GMWQ!$NF$2:$NF$60=T$1),0),$B263-1966)</f>
        <v>46668.89</v>
      </c>
      <c r="U263" s="13" cm="1">
        <f t="array" ref="U263">INDEX(GMWQ!$A$2:$NF$60,MATCH(1,(GMWQ!$NE$2:$NE$60=U$3)*(GMWQ!$NF$2:$NF$60=U$1),0),$B263-1966)</f>
        <v>3.8997269999999999</v>
      </c>
      <c r="V263" s="13" cm="1">
        <f t="array" ref="V263">INDEX(GMWQ!$A$2:$NF$60,MATCH(1,(GMWQ!$NE$2:$NE$60=V$3)*(GMWQ!$NF$2:$NF$60=V$1),0),$B263-1966)</f>
        <v>86.432460000000006</v>
      </c>
      <c r="W263" s="13" cm="1">
        <f t="array" ref="W263">INDEX(GMWQ!$A$2:$NF$60,MATCH(1,(GMWQ!$NE$2:$NE$60=W$3)*(GMWQ!$NF$2:$NF$60=W$1),0),$B263-1966)</f>
        <v>1.798006</v>
      </c>
    </row>
    <row r="264" spans="1:23" x14ac:dyDescent="0.35">
      <c r="B264" s="7">
        <f t="shared" si="6"/>
        <v>2230</v>
      </c>
      <c r="C264" s="14" cm="1">
        <f t="array" ref="C264">INDEX(GMWQ!$A$2:$NF$60,MATCH(1,(GMWQ!$NE$2:$NE$60=C$3)*(GMWQ!$NF$2:$NF$60=C$1),0),$B264-1966)</f>
        <v>11554.44</v>
      </c>
      <c r="D264" s="7" cm="1">
        <f t="array" ref="D264">INDEX(GMWQ!$A$2:$NF$60,MATCH(1,(GMWQ!$NE$2:$NE$60=D$3)*(GMWQ!$NF$2:$NF$60=D$1),0),$B264-1966)</f>
        <v>33557.519999999997</v>
      </c>
      <c r="E264" s="7" cm="1">
        <f t="array" ref="E264">INDEX(GMWQ!$A$2:$NF$60,MATCH(1,(GMWQ!$NE$2:$NE$60=E$3)*(GMWQ!$NF$2:$NF$60=E$1),0),$B264-1966)</f>
        <v>742379.6</v>
      </c>
      <c r="F264" s="13" cm="1">
        <f t="array" ref="F264">INDEX(GMWQ!$A$2:$NF$60,MATCH(1,(GMWQ!$NE$2:$NE$60=F$3)*(GMWQ!$NF$2:$NF$60=F$1),0),$B264-1966)</f>
        <v>4.0000010000000001</v>
      </c>
      <c r="G264" s="14" cm="1">
        <f t="array" ref="G264">INDEX(GMWQ!$A$2:$NF$60,MATCH(1,(GMWQ!$NE$2:$NE$60=G$3)*(GMWQ!$NF$2:$NF$60=G$1),0),$B264-1966)</f>
        <v>3621544</v>
      </c>
      <c r="H264" s="14" cm="1">
        <f t="array" ref="H264">INDEX(GMWQ!$A$2:$NF$60,MATCH(1,(GMWQ!$NE$2:$NE$60=H$3)*(GMWQ!$NF$2:$NF$60=H$1),0),$B264-1966)</f>
        <v>39158.43</v>
      </c>
      <c r="I264" s="14" cm="1">
        <f t="array" ref="I264">INDEX(GMWQ!$A$2:$NF$60,MATCH(1,(GMWQ!$NE$2:$NE$60=I$3)*(GMWQ!$NF$2:$NF$60=I$1),0),$B264-1966)</f>
        <v>2700275</v>
      </c>
      <c r="J264" s="13" cm="1">
        <f t="array" ref="J264">INDEX(GMWQ!$A$2:$NF$60,MATCH(1,(GMWQ!$NE$2:$NE$60=J$3)*(GMWQ!$NF$2:$NF$60=J$1),0),$B264-1966)</f>
        <v>3.4999980000000002</v>
      </c>
      <c r="K264" s="13" cm="1">
        <f t="array" ref="K264">INDEX(GMWQ!$A$2:$NF$60,MATCH(1,(GMWQ!$NE$2:$NE$60=K$3)*(GMWQ!$NF$2:$NF$60=K$1),0),$B264-1966)</f>
        <v>1.8329570000000001E-3</v>
      </c>
      <c r="L264" s="13" cm="1">
        <f t="array" ref="L264">INDEX(GMWQ!$A$2:$NF$60,MATCH(1,(GMWQ!$NE$2:$NE$60=L$3)*(GMWQ!$NF$2:$NF$60=L$1),0),$B264-1966)</f>
        <v>3845380</v>
      </c>
      <c r="M264" s="13" cm="1">
        <f t="array" ref="M264">INDEX(GMWQ!$A$2:$NF$60,MATCH(1,(GMWQ!$NE$2:$NE$60=M$3)*(GMWQ!$NF$2:$NF$60=M$1),0),$B264-1966)</f>
        <v>83.560040000000001</v>
      </c>
      <c r="N264" s="13" cm="1">
        <f t="array" ref="N264">INDEX(GMWQ!$A$2:$NF$60,MATCH(1,(GMWQ!$NE$2:$NE$60=N$3)*(GMWQ!$NF$2:$NF$60=N$1),0),$B264-1966)</f>
        <v>129.49510000000001</v>
      </c>
      <c r="O264" s="13" cm="1">
        <f t="array" ref="O264">INDEX(GMWQ!$A$2:$NF$60,MATCH(1,(GMWQ!$NE$2:$NE$60=O$3)*(GMWQ!$NF$2:$NF$60=O$1),0),$B264-1966)</f>
        <v>31.280059999999999</v>
      </c>
      <c r="P264" s="13" cm="1">
        <f t="array" ref="P264">INDEX(GMWQ!$A$2:$NF$60,MATCH(1,(GMWQ!$NE$2:$NE$60=P$3)*(GMWQ!$NF$2:$NF$60=P$1),0),$B264-1966)</f>
        <v>1.9195770000000001</v>
      </c>
      <c r="Q264" s="13" cm="1">
        <f t="array" ref="Q264">INDEX(GMWQ!$A$2:$NF$60,MATCH(1,(GMWQ!$NE$2:$NE$60=Q$3)*(GMWQ!$NF$2:$NF$60=Q$1),0),$B264-1966)</f>
        <v>232239.1</v>
      </c>
      <c r="R264" s="13" cm="1">
        <f t="array" ref="R264">INDEX(GMWQ!$A$2:$NF$60,MATCH(1,(GMWQ!$NE$2:$NE$60=R$3)*(GMWQ!$NF$2:$NF$60=R$1),0),$B264-1966)</f>
        <v>921268.6</v>
      </c>
      <c r="S264" s="13" cm="1">
        <f t="array" ref="S264">INDEX(GMWQ!$A$2:$NF$60,MATCH(1,(GMWQ!$NE$2:$NE$60=S$3)*(GMWQ!$NF$2:$NF$60=S$1),0),$B264-1966)</f>
        <v>11859960</v>
      </c>
      <c r="T264" s="13" cm="1">
        <f t="array" ref="T264">INDEX(GMWQ!$A$2:$NF$60,MATCH(1,(GMWQ!$NE$2:$NE$60=T$3)*(GMWQ!$NF$2:$NF$60=T$1),0),$B264-1966)</f>
        <v>46670.41</v>
      </c>
      <c r="U264" s="13" cm="1">
        <f t="array" ref="U264">INDEX(GMWQ!$A$2:$NF$60,MATCH(1,(GMWQ!$NE$2:$NE$60=U$3)*(GMWQ!$NF$2:$NF$60=U$1),0),$B264-1966)</f>
        <v>3.8995000000000002</v>
      </c>
      <c r="V264" s="13" cm="1">
        <f t="array" ref="V264">INDEX(GMWQ!$A$2:$NF$60,MATCH(1,(GMWQ!$NE$2:$NE$60=V$3)*(GMWQ!$NF$2:$NF$60=V$1),0),$B264-1966)</f>
        <v>86.59357</v>
      </c>
      <c r="W264" s="13" cm="1">
        <f t="array" ref="W264">INDEX(GMWQ!$A$2:$NF$60,MATCH(1,(GMWQ!$NE$2:$NE$60=W$3)*(GMWQ!$NF$2:$NF$60=W$1),0),$B264-1966)</f>
        <v>1.800921</v>
      </c>
    </row>
    <row r="265" spans="1:23" x14ac:dyDescent="0.35">
      <c r="B265" s="7">
        <f t="shared" si="6"/>
        <v>2231</v>
      </c>
      <c r="C265" s="14" cm="1">
        <f t="array" ref="C265">INDEX(GMWQ!$A$2:$NF$60,MATCH(1,(GMWQ!$NE$2:$NE$60=C$3)*(GMWQ!$NF$2:$NF$60=C$1),0),$B265-1966)</f>
        <v>11568.85</v>
      </c>
      <c r="D265" s="7" cm="1">
        <f t="array" ref="D265">INDEX(GMWQ!$A$2:$NF$60,MATCH(1,(GMWQ!$NE$2:$NE$60=D$3)*(GMWQ!$NF$2:$NF$60=D$1),0),$B265-1966)</f>
        <v>33852.74</v>
      </c>
      <c r="E265" s="7" cm="1">
        <f t="array" ref="E265">INDEX(GMWQ!$A$2:$NF$60,MATCH(1,(GMWQ!$NE$2:$NE$60=E$3)*(GMWQ!$NF$2:$NF$60=E$1),0),$B265-1966)</f>
        <v>748827.3</v>
      </c>
      <c r="F265" s="13" cm="1">
        <f t="array" ref="F265">INDEX(GMWQ!$A$2:$NF$60,MATCH(1,(GMWQ!$NE$2:$NE$60=F$3)*(GMWQ!$NF$2:$NF$60=F$1),0),$B265-1966)</f>
        <v>4.0000010000000001</v>
      </c>
      <c r="G265" s="14" cm="1">
        <f t="array" ref="G265">INDEX(GMWQ!$A$2:$NF$60,MATCH(1,(GMWQ!$NE$2:$NE$60=G$3)*(GMWQ!$NF$2:$NF$60=G$1),0),$B265-1966)</f>
        <v>3647663</v>
      </c>
      <c r="H265" s="14" cm="1">
        <f t="array" ref="H265">INDEX(GMWQ!$A$2:$NF$60,MATCH(1,(GMWQ!$NE$2:$NE$60=H$3)*(GMWQ!$NF$2:$NF$60=H$1),0),$B265-1966)</f>
        <v>39453.65</v>
      </c>
      <c r="I265" s="14" cm="1">
        <f t="array" ref="I265">INDEX(GMWQ!$A$2:$NF$60,MATCH(1,(GMWQ!$NE$2:$NE$60=I$3)*(GMWQ!$NF$2:$NF$60=I$1),0),$B265-1966)</f>
        <v>2717950</v>
      </c>
      <c r="J265" s="13" cm="1">
        <f t="array" ref="J265">INDEX(GMWQ!$A$2:$NF$60,MATCH(1,(GMWQ!$NE$2:$NE$60=J$3)*(GMWQ!$NF$2:$NF$60=J$1),0),$B265-1966)</f>
        <v>3.4999980000000002</v>
      </c>
      <c r="K265" s="13" cm="1">
        <f t="array" ref="K265">INDEX(GMWQ!$A$2:$NF$60,MATCH(1,(GMWQ!$NE$2:$NE$60=K$3)*(GMWQ!$NF$2:$NF$60=K$1),0),$B265-1966)</f>
        <v>1.8336610000000001E-3</v>
      </c>
      <c r="L265" s="13" cm="1">
        <f t="array" ref="L265">INDEX(GMWQ!$A$2:$NF$60,MATCH(1,(GMWQ!$NE$2:$NE$60=L$3)*(GMWQ!$NF$2:$NF$60=L$1),0),$B265-1966)</f>
        <v>3873011</v>
      </c>
      <c r="M265" s="13" cm="1">
        <f t="array" ref="M265">INDEX(GMWQ!$A$2:$NF$60,MATCH(1,(GMWQ!$NE$2:$NE$60=M$3)*(GMWQ!$NF$2:$NF$60=M$1),0),$B265-1966)</f>
        <v>83.393109999999993</v>
      </c>
      <c r="N265" s="13" cm="1">
        <f t="array" ref="N265">INDEX(GMWQ!$A$2:$NF$60,MATCH(1,(GMWQ!$NE$2:$NE$60=N$3)*(GMWQ!$NF$2:$NF$60=N$1),0),$B265-1966)</f>
        <v>129.30250000000001</v>
      </c>
      <c r="O265" s="13" cm="1">
        <f t="array" ref="O265">INDEX(GMWQ!$A$2:$NF$60,MATCH(1,(GMWQ!$NE$2:$NE$60=O$3)*(GMWQ!$NF$2:$NF$60=O$1),0),$B265-1966)</f>
        <v>31.280049999999999</v>
      </c>
      <c r="P265" s="13" cm="1">
        <f t="array" ref="P265">INDEX(GMWQ!$A$2:$NF$60,MATCH(1,(GMWQ!$NE$2:$NE$60=P$3)*(GMWQ!$NF$2:$NF$60=P$1),0),$B265-1966)</f>
        <v>1.9193709999999999</v>
      </c>
      <c r="Q265" s="13" cm="1">
        <f t="array" ref="Q265">INDEX(GMWQ!$A$2:$NF$60,MATCH(1,(GMWQ!$NE$2:$NE$60=Q$3)*(GMWQ!$NF$2:$NF$60=Q$1),0),$B265-1966)</f>
        <v>234376.3</v>
      </c>
      <c r="R265" s="13" cm="1">
        <f t="array" ref="R265">INDEX(GMWQ!$A$2:$NF$60,MATCH(1,(GMWQ!$NE$2:$NE$60=R$3)*(GMWQ!$NF$2:$NF$60=R$1),0),$B265-1966)</f>
        <v>929713.1</v>
      </c>
      <c r="S265" s="13" cm="1">
        <f t="array" ref="S265">INDEX(GMWQ!$A$2:$NF$60,MATCH(1,(GMWQ!$NE$2:$NE$60=S$3)*(GMWQ!$NF$2:$NF$60=S$1),0),$B265-1966)</f>
        <v>11989850</v>
      </c>
      <c r="T265" s="13" cm="1">
        <f t="array" ref="T265">INDEX(GMWQ!$A$2:$NF$60,MATCH(1,(GMWQ!$NE$2:$NE$60=T$3)*(GMWQ!$NF$2:$NF$60=T$1),0),$B265-1966)</f>
        <v>46670.68</v>
      </c>
      <c r="U265" s="13" cm="1">
        <f t="array" ref="U265">INDEX(GMWQ!$A$2:$NF$60,MATCH(1,(GMWQ!$NE$2:$NE$60=U$3)*(GMWQ!$NF$2:$NF$60=U$1),0),$B265-1966)</f>
        <v>3.899295</v>
      </c>
      <c r="V265" s="13" cm="1">
        <f t="array" ref="V265">INDEX(GMWQ!$A$2:$NF$60,MATCH(1,(GMWQ!$NE$2:$NE$60=V$3)*(GMWQ!$NF$2:$NF$60=V$1),0),$B265-1966)</f>
        <v>86.748679999999993</v>
      </c>
      <c r="W265" s="13" cm="1">
        <f t="array" ref="W265">INDEX(GMWQ!$A$2:$NF$60,MATCH(1,(GMWQ!$NE$2:$NE$60=W$3)*(GMWQ!$NF$2:$NF$60=W$1),0),$B265-1966)</f>
        <v>1.803647</v>
      </c>
    </row>
    <row r="266" spans="1:23" x14ac:dyDescent="0.35">
      <c r="B266" s="7">
        <f t="shared" si="6"/>
        <v>2232</v>
      </c>
      <c r="C266" s="14" cm="1">
        <f t="array" ref="C266">INDEX(GMWQ!$A$2:$NF$60,MATCH(1,(GMWQ!$NE$2:$NE$60=C$3)*(GMWQ!$NF$2:$NF$60=C$1),0),$B266-1966)</f>
        <v>11583.51</v>
      </c>
      <c r="D266" s="7" cm="1">
        <f t="array" ref="D266">INDEX(GMWQ!$A$2:$NF$60,MATCH(1,(GMWQ!$NE$2:$NE$60=D$3)*(GMWQ!$NF$2:$NF$60=D$1),0),$B266-1966)</f>
        <v>34145.83</v>
      </c>
      <c r="E266" s="7" cm="1">
        <f t="array" ref="E266">INDEX(GMWQ!$A$2:$NF$60,MATCH(1,(GMWQ!$NE$2:$NE$60=E$3)*(GMWQ!$NF$2:$NF$60=E$1),0),$B266-1966)</f>
        <v>755331</v>
      </c>
      <c r="F266" s="13" cm="1">
        <f t="array" ref="F266">INDEX(GMWQ!$A$2:$NF$60,MATCH(1,(GMWQ!$NE$2:$NE$60=F$3)*(GMWQ!$NF$2:$NF$60=F$1),0),$B266-1966)</f>
        <v>3.999981</v>
      </c>
      <c r="G266" s="14" cm="1">
        <f t="array" ref="G266">INDEX(GMWQ!$A$2:$NF$60,MATCH(1,(GMWQ!$NE$2:$NE$60=G$3)*(GMWQ!$NF$2:$NF$60=G$1),0),$B266-1966)</f>
        <v>3673491</v>
      </c>
      <c r="H266" s="14" cm="1">
        <f t="array" ref="H266">INDEX(GMWQ!$A$2:$NF$60,MATCH(1,(GMWQ!$NE$2:$NE$60=H$3)*(GMWQ!$NF$2:$NF$60=H$1),0),$B266-1966)</f>
        <v>39746.74</v>
      </c>
      <c r="I266" s="14" cm="1">
        <f t="array" ref="I266">INDEX(GMWQ!$A$2:$NF$60,MATCH(1,(GMWQ!$NE$2:$NE$60=I$3)*(GMWQ!$NF$2:$NF$60=I$1),0),$B266-1966)</f>
        <v>2735266</v>
      </c>
      <c r="J266" s="13" cm="1">
        <f t="array" ref="J266">INDEX(GMWQ!$A$2:$NF$60,MATCH(1,(GMWQ!$NE$2:$NE$60=J$3)*(GMWQ!$NF$2:$NF$60=J$1),0),$B266-1966)</f>
        <v>3.4999989999999999</v>
      </c>
      <c r="K266" s="13" cm="1">
        <f t="array" ref="K266">INDEX(GMWQ!$A$2:$NF$60,MATCH(1,(GMWQ!$NE$2:$NE$60=K$3)*(GMWQ!$NF$2:$NF$60=K$1),0),$B266-1966)</f>
        <v>1.8342899999999999E-3</v>
      </c>
      <c r="L266" s="13" cm="1">
        <f t="array" ref="L266">INDEX(GMWQ!$A$2:$NF$60,MATCH(1,(GMWQ!$NE$2:$NE$60=L$3)*(GMWQ!$NF$2:$NF$60=L$1),0),$B266-1966)</f>
        <v>3900335</v>
      </c>
      <c r="M266" s="13" cm="1">
        <f t="array" ref="M266">INDEX(GMWQ!$A$2:$NF$60,MATCH(1,(GMWQ!$NE$2:$NE$60=M$3)*(GMWQ!$NF$2:$NF$60=M$1),0),$B266-1966)</f>
        <v>83.215609999999998</v>
      </c>
      <c r="N266" s="13" cm="1">
        <f t="array" ref="N266">INDEX(GMWQ!$A$2:$NF$60,MATCH(1,(GMWQ!$NE$2:$NE$60=N$3)*(GMWQ!$NF$2:$NF$60=N$1),0),$B266-1966)</f>
        <v>129.09360000000001</v>
      </c>
      <c r="O266" s="13" cm="1">
        <f t="array" ref="O266">INDEX(GMWQ!$A$2:$NF$60,MATCH(1,(GMWQ!$NE$2:$NE$60=O$3)*(GMWQ!$NF$2:$NF$60=O$1),0),$B266-1966)</f>
        <v>31.280049999999999</v>
      </c>
      <c r="P266" s="13" cm="1">
        <f t="array" ref="P266">INDEX(GMWQ!$A$2:$NF$60,MATCH(1,(GMWQ!$NE$2:$NE$60=P$3)*(GMWQ!$NF$2:$NF$60=P$1),0),$B266-1966)</f>
        <v>1.919232</v>
      </c>
      <c r="Q266" s="13" cm="1">
        <f t="array" ref="Q266">INDEX(GMWQ!$A$2:$NF$60,MATCH(1,(GMWQ!$NE$2:$NE$60=Q$3)*(GMWQ!$NF$2:$NF$60=Q$1),0),$B266-1966)</f>
        <v>236530</v>
      </c>
      <c r="R266" s="13" cm="1">
        <f t="array" ref="R266">INDEX(GMWQ!$A$2:$NF$60,MATCH(1,(GMWQ!$NE$2:$NE$60=R$3)*(GMWQ!$NF$2:$NF$60=R$1),0),$B266-1966)</f>
        <v>938225.3</v>
      </c>
      <c r="S266" s="13" cm="1">
        <f t="array" ref="S266">INDEX(GMWQ!$A$2:$NF$60,MATCH(1,(GMWQ!$NE$2:$NE$60=S$3)*(GMWQ!$NF$2:$NF$60=S$1),0),$B266-1966)</f>
        <v>12121440</v>
      </c>
      <c r="T266" s="13" cm="1">
        <f t="array" ref="T266">INDEX(GMWQ!$A$2:$NF$60,MATCH(1,(GMWQ!$NE$2:$NE$60=T$3)*(GMWQ!$NF$2:$NF$60=T$1),0),$B266-1966)</f>
        <v>46670.94</v>
      </c>
      <c r="U266" s="13" cm="1">
        <f t="array" ref="U266">INDEX(GMWQ!$A$2:$NF$60,MATCH(1,(GMWQ!$NE$2:$NE$60=U$3)*(GMWQ!$NF$2:$NF$60=U$1),0),$B266-1966)</f>
        <v>3.8991069999999999</v>
      </c>
      <c r="V266" s="13" cm="1">
        <f t="array" ref="V266">INDEX(GMWQ!$A$2:$NF$60,MATCH(1,(GMWQ!$NE$2:$NE$60=V$3)*(GMWQ!$NF$2:$NF$60=V$1),0),$B266-1966)</f>
        <v>86.911169999999998</v>
      </c>
      <c r="W266" s="13" cm="1">
        <f t="array" ref="W266">INDEX(GMWQ!$A$2:$NF$60,MATCH(1,(GMWQ!$NE$2:$NE$60=W$3)*(GMWQ!$NF$2:$NF$60=W$1),0),$B266-1966)</f>
        <v>1.8064659999999999</v>
      </c>
    </row>
    <row r="267" spans="1:23" x14ac:dyDescent="0.35">
      <c r="A267" s="7">
        <v>2038</v>
      </c>
      <c r="B267" s="7">
        <f t="shared" si="6"/>
        <v>2233</v>
      </c>
      <c r="C267" s="14" cm="1">
        <f t="array" ref="C267">INDEX(GMWQ!$A$2:$NF$60,MATCH(1,(GMWQ!$NE$2:$NE$60=C$3)*(GMWQ!$NF$2:$NF$60=C$1),0),$B267-1966)</f>
        <v>11598.12</v>
      </c>
      <c r="D267" s="7" cm="1">
        <f t="array" ref="D267">INDEX(GMWQ!$A$2:$NF$60,MATCH(1,(GMWQ!$NE$2:$NE$60=D$3)*(GMWQ!$NF$2:$NF$60=D$1),0),$B267-1966)</f>
        <v>34437.07</v>
      </c>
      <c r="E267" s="7" cm="1">
        <f t="array" ref="E267">INDEX(GMWQ!$A$2:$NF$60,MATCH(1,(GMWQ!$NE$2:$NE$60=E$3)*(GMWQ!$NF$2:$NF$60=E$1),0),$B267-1966)</f>
        <v>761892.1</v>
      </c>
      <c r="F267" s="13" cm="1">
        <f t="array" ref="F267">INDEX(GMWQ!$A$2:$NF$60,MATCH(1,(GMWQ!$NE$2:$NE$60=F$3)*(GMWQ!$NF$2:$NF$60=F$1),0),$B267-1966)</f>
        <v>4</v>
      </c>
      <c r="G267" s="14" cm="1">
        <f t="array" ref="G267">INDEX(GMWQ!$A$2:$NF$60,MATCH(1,(GMWQ!$NE$2:$NE$60=G$3)*(GMWQ!$NF$2:$NF$60=G$1),0),$B267-1966)</f>
        <v>3699059</v>
      </c>
      <c r="H267" s="14" cm="1">
        <f t="array" ref="H267">INDEX(GMWQ!$A$2:$NF$60,MATCH(1,(GMWQ!$NE$2:$NE$60=H$3)*(GMWQ!$NF$2:$NF$60=H$1),0),$B267-1966)</f>
        <v>40037.980000000003</v>
      </c>
      <c r="I267" s="14" cm="1">
        <f t="array" ref="I267">INDEX(GMWQ!$A$2:$NF$60,MATCH(1,(GMWQ!$NE$2:$NE$60=I$3)*(GMWQ!$NF$2:$NF$60=I$1),0),$B267-1966)</f>
        <v>2752253</v>
      </c>
      <c r="J267" s="13" cm="1">
        <f t="array" ref="J267">INDEX(GMWQ!$A$2:$NF$60,MATCH(1,(GMWQ!$NE$2:$NE$60=J$3)*(GMWQ!$NF$2:$NF$60=J$1),0),$B267-1966)</f>
        <v>3.4999989999999999</v>
      </c>
      <c r="K267" s="13" cm="1">
        <f t="array" ref="K267">INDEX(GMWQ!$A$2:$NF$60,MATCH(1,(GMWQ!$NE$2:$NE$60=K$3)*(GMWQ!$NF$2:$NF$60=K$1),0),$B267-1966)</f>
        <v>1.8348570000000001E-3</v>
      </c>
      <c r="L267" s="13" cm="1">
        <f t="array" ref="L267">INDEX(GMWQ!$A$2:$NF$60,MATCH(1,(GMWQ!$NE$2:$NE$60=L$3)*(GMWQ!$NF$2:$NF$60=L$1),0),$B267-1966)</f>
        <v>3927383</v>
      </c>
      <c r="M267" s="13" cm="1">
        <f t="array" ref="M267">INDEX(GMWQ!$A$2:$NF$60,MATCH(1,(GMWQ!$NE$2:$NE$60=M$3)*(GMWQ!$NF$2:$NF$60=M$1),0),$B267-1966)</f>
        <v>83.020870000000002</v>
      </c>
      <c r="N267" s="13" cm="1">
        <f t="array" ref="N267">INDEX(GMWQ!$A$2:$NF$60,MATCH(1,(GMWQ!$NE$2:$NE$60=N$3)*(GMWQ!$NF$2:$NF$60=N$1),0),$B267-1966)</f>
        <v>128.86940000000001</v>
      </c>
      <c r="O267" s="13" cm="1">
        <f t="array" ref="O267">INDEX(GMWQ!$A$2:$NF$60,MATCH(1,(GMWQ!$NE$2:$NE$60=O$3)*(GMWQ!$NF$2:$NF$60=O$1),0),$B267-1966)</f>
        <v>31.28002</v>
      </c>
      <c r="P267" s="13" cm="1">
        <f t="array" ref="P267">INDEX(GMWQ!$A$2:$NF$60,MATCH(1,(GMWQ!$NE$2:$NE$60=P$3)*(GMWQ!$NF$2:$NF$60=P$1),0),$B267-1966)</f>
        <v>1.9190149999999999</v>
      </c>
      <c r="Q267" s="13" cm="1">
        <f t="array" ref="Q267">INDEX(GMWQ!$A$2:$NF$60,MATCH(1,(GMWQ!$NE$2:$NE$60=Q$3)*(GMWQ!$NF$2:$NF$60=Q$1),0),$B267-1966)</f>
        <v>238700.1</v>
      </c>
      <c r="R267" s="13" cm="1">
        <f t="array" ref="R267">INDEX(GMWQ!$A$2:$NF$60,MATCH(1,(GMWQ!$NE$2:$NE$60=R$3)*(GMWQ!$NF$2:$NF$60=R$1),0),$B267-1966)</f>
        <v>946805.7</v>
      </c>
      <c r="S267" s="13" cm="1">
        <f t="array" ref="S267">INDEX(GMWQ!$A$2:$NF$60,MATCH(1,(GMWQ!$NE$2:$NE$60=S$3)*(GMWQ!$NF$2:$NF$60=S$1),0),$B267-1966)</f>
        <v>12254400</v>
      </c>
      <c r="T267" s="13" cm="1">
        <f t="array" ref="T267">INDEX(GMWQ!$A$2:$NF$60,MATCH(1,(GMWQ!$NE$2:$NE$60=T$3)*(GMWQ!$NF$2:$NF$60=T$1),0),$B267-1966)</f>
        <v>46671.21</v>
      </c>
      <c r="U267" s="13" cm="1">
        <f t="array" ref="U267">INDEX(GMWQ!$A$2:$NF$60,MATCH(1,(GMWQ!$NE$2:$NE$60=U$3)*(GMWQ!$NF$2:$NF$60=U$1),0),$B267-1966)</f>
        <v>3.8989379999999998</v>
      </c>
      <c r="V267" s="13" cm="1">
        <f t="array" ref="V267">INDEX(GMWQ!$A$2:$NF$60,MATCH(1,(GMWQ!$NE$2:$NE$60=V$3)*(GMWQ!$NF$2:$NF$60=V$1),0),$B267-1966)</f>
        <v>87.078410000000005</v>
      </c>
      <c r="W267" s="13" cm="1">
        <f t="array" ref="W267">INDEX(GMWQ!$A$2:$NF$60,MATCH(1,(GMWQ!$NE$2:$NE$60=W$3)*(GMWQ!$NF$2:$NF$60=W$1),0),$B267-1966)</f>
        <v>1.809328</v>
      </c>
    </row>
    <row r="268" spans="1:23" x14ac:dyDescent="0.35">
      <c r="B268" s="7">
        <f t="shared" si="6"/>
        <v>2234</v>
      </c>
      <c r="C268" s="14" cm="1">
        <f t="array" ref="C268">INDEX(GMWQ!$A$2:$NF$60,MATCH(1,(GMWQ!$NE$2:$NE$60=C$3)*(GMWQ!$NF$2:$NF$60=C$1),0),$B268-1966)</f>
        <v>11614.02</v>
      </c>
      <c r="D268" s="7" cm="1">
        <f t="array" ref="D268">INDEX(GMWQ!$A$2:$NF$60,MATCH(1,(GMWQ!$NE$2:$NE$60=D$3)*(GMWQ!$NF$2:$NF$60=D$1),0),$B268-1966)</f>
        <v>34726.74</v>
      </c>
      <c r="E268" s="7" cm="1">
        <f t="array" ref="E268">INDEX(GMWQ!$A$2:$NF$60,MATCH(1,(GMWQ!$NE$2:$NE$60=E$3)*(GMWQ!$NF$2:$NF$60=E$1),0),$B268-1966)</f>
        <v>768574.1</v>
      </c>
      <c r="F268" s="13" cm="1">
        <f t="array" ref="F268">INDEX(GMWQ!$A$2:$NF$60,MATCH(1,(GMWQ!$NE$2:$NE$60=F$3)*(GMWQ!$NF$2:$NF$60=F$1),0),$B268-1966)</f>
        <v>3.9999989999999999</v>
      </c>
      <c r="G268" s="14" cm="1">
        <f t="array" ref="G268">INDEX(GMWQ!$A$2:$NF$60,MATCH(1,(GMWQ!$NE$2:$NE$60=G$3)*(GMWQ!$NF$2:$NF$60=G$1),0),$B268-1966)</f>
        <v>3724395</v>
      </c>
      <c r="H268" s="14" cm="1">
        <f t="array" ref="H268">INDEX(GMWQ!$A$2:$NF$60,MATCH(1,(GMWQ!$NE$2:$NE$60=H$3)*(GMWQ!$NF$2:$NF$60=H$1),0),$B268-1966)</f>
        <v>40327.65</v>
      </c>
      <c r="I268" s="14" cm="1">
        <f t="array" ref="I268">INDEX(GMWQ!$A$2:$NF$60,MATCH(1,(GMWQ!$NE$2:$NE$60=I$3)*(GMWQ!$NF$2:$NF$60=I$1),0),$B268-1966)</f>
        <v>2768939</v>
      </c>
      <c r="J268" s="13" cm="1">
        <f t="array" ref="J268">INDEX(GMWQ!$A$2:$NF$60,MATCH(1,(GMWQ!$NE$2:$NE$60=J$3)*(GMWQ!$NF$2:$NF$60=J$1),0),$B268-1966)</f>
        <v>3.4999989999999999</v>
      </c>
      <c r="K268" s="13" cm="1">
        <f t="array" ref="K268">INDEX(GMWQ!$A$2:$NF$60,MATCH(1,(GMWQ!$NE$2:$NE$60=K$3)*(GMWQ!$NF$2:$NF$60=K$1),0),$B268-1966)</f>
        <v>1.835595E-3</v>
      </c>
      <c r="L268" s="13" cm="1">
        <f t="array" ref="L268">INDEX(GMWQ!$A$2:$NF$60,MATCH(1,(GMWQ!$NE$2:$NE$60=L$3)*(GMWQ!$NF$2:$NF$60=L$1),0),$B268-1966)</f>
        <v>3954185</v>
      </c>
      <c r="M268" s="13" cm="1">
        <f t="array" ref="M268">INDEX(GMWQ!$A$2:$NF$60,MATCH(1,(GMWQ!$NE$2:$NE$60=M$3)*(GMWQ!$NF$2:$NF$60=M$1),0),$B268-1966)</f>
        <v>82.817409999999995</v>
      </c>
      <c r="N268" s="13" cm="1">
        <f t="array" ref="N268">INDEX(GMWQ!$A$2:$NF$60,MATCH(1,(GMWQ!$NE$2:$NE$60=N$3)*(GMWQ!$NF$2:$NF$60=N$1),0),$B268-1966)</f>
        <v>128.6208</v>
      </c>
      <c r="O268" s="13" cm="1">
        <f t="array" ref="O268">INDEX(GMWQ!$A$2:$NF$60,MATCH(1,(GMWQ!$NE$2:$NE$60=O$3)*(GMWQ!$NF$2:$NF$60=O$1),0),$B268-1966)</f>
        <v>31.28004</v>
      </c>
      <c r="P268" s="13" cm="1">
        <f t="array" ref="P268">INDEX(GMWQ!$A$2:$NF$60,MATCH(1,(GMWQ!$NE$2:$NE$60=P$3)*(GMWQ!$NF$2:$NF$60=P$1),0),$B268-1966)</f>
        <v>1.9188609999999999</v>
      </c>
      <c r="Q268" s="13" cm="1">
        <f t="array" ref="Q268">INDEX(GMWQ!$A$2:$NF$60,MATCH(1,(GMWQ!$NE$2:$NE$60=Q$3)*(GMWQ!$NF$2:$NF$60=Q$1),0),$B268-1966)</f>
        <v>240887.4</v>
      </c>
      <c r="R268" s="13" cm="1">
        <f t="array" ref="R268">INDEX(GMWQ!$A$2:$NF$60,MATCH(1,(GMWQ!$NE$2:$NE$60=R$3)*(GMWQ!$NF$2:$NF$60=R$1),0),$B268-1966)</f>
        <v>955455.8</v>
      </c>
      <c r="S268" s="13" cm="1">
        <f t="array" ref="S268">INDEX(GMWQ!$A$2:$NF$60,MATCH(1,(GMWQ!$NE$2:$NE$60=S$3)*(GMWQ!$NF$2:$NF$60=S$1),0),$B268-1966)</f>
        <v>12390170</v>
      </c>
      <c r="T268" s="13" cm="1">
        <f t="array" ref="T268">INDEX(GMWQ!$A$2:$NF$60,MATCH(1,(GMWQ!$NE$2:$NE$60=T$3)*(GMWQ!$NF$2:$NF$60=T$1),0),$B268-1966)</f>
        <v>46671.47</v>
      </c>
      <c r="U268" s="13" cm="1">
        <f t="array" ref="U268">INDEX(GMWQ!$A$2:$NF$60,MATCH(1,(GMWQ!$NE$2:$NE$60=U$3)*(GMWQ!$NF$2:$NF$60=U$1),0),$B268-1966)</f>
        <v>3.8987850000000002</v>
      </c>
      <c r="V268" s="13" cm="1">
        <f t="array" ref="V268">INDEX(GMWQ!$A$2:$NF$60,MATCH(1,(GMWQ!$NE$2:$NE$60=V$3)*(GMWQ!$NF$2:$NF$60=V$1),0),$B268-1966)</f>
        <v>87.261619999999994</v>
      </c>
      <c r="W268" s="13" cm="1">
        <f t="array" ref="W268">INDEX(GMWQ!$A$2:$NF$60,MATCH(1,(GMWQ!$NE$2:$NE$60=W$3)*(GMWQ!$NF$2:$NF$60=W$1),0),$B268-1966)</f>
        <v>1.812451</v>
      </c>
    </row>
    <row r="269" spans="1:23" x14ac:dyDescent="0.35">
      <c r="B269" s="7">
        <f t="shared" si="6"/>
        <v>2235</v>
      </c>
      <c r="C269" s="14" cm="1">
        <f t="array" ref="C269">INDEX(GMWQ!$A$2:$NF$60,MATCH(1,(GMWQ!$NE$2:$NE$60=C$3)*(GMWQ!$NF$2:$NF$60=C$1),0),$B269-1966)</f>
        <v>11628.33</v>
      </c>
      <c r="D269" s="7" cm="1">
        <f t="array" ref="D269">INDEX(GMWQ!$A$2:$NF$60,MATCH(1,(GMWQ!$NE$2:$NE$60=D$3)*(GMWQ!$NF$2:$NF$60=D$1),0),$B269-1966)</f>
        <v>35015.14</v>
      </c>
      <c r="E269" s="7" cm="1">
        <f t="array" ref="E269">INDEX(GMWQ!$A$2:$NF$60,MATCH(1,(GMWQ!$NE$2:$NE$60=E$3)*(GMWQ!$NF$2:$NF$60=E$1),0),$B269-1966)</f>
        <v>775315.6</v>
      </c>
      <c r="F269" s="13" cm="1">
        <f t="array" ref="F269">INDEX(GMWQ!$A$2:$NF$60,MATCH(1,(GMWQ!$NE$2:$NE$60=F$3)*(GMWQ!$NF$2:$NF$60=F$1),0),$B269-1966)</f>
        <v>3.9999980000000002</v>
      </c>
      <c r="G269" s="14" cm="1">
        <f t="array" ref="G269">INDEX(GMWQ!$A$2:$NF$60,MATCH(1,(GMWQ!$NE$2:$NE$60=G$3)*(GMWQ!$NF$2:$NF$60=G$1),0),$B269-1966)</f>
        <v>3749530</v>
      </c>
      <c r="H269" s="14" cm="1">
        <f t="array" ref="H269">INDEX(GMWQ!$A$2:$NF$60,MATCH(1,(GMWQ!$NE$2:$NE$60=H$3)*(GMWQ!$NF$2:$NF$60=H$1),0),$B269-1966)</f>
        <v>40616.050000000003</v>
      </c>
      <c r="I269" s="14" cm="1">
        <f t="array" ref="I269">INDEX(GMWQ!$A$2:$NF$60,MATCH(1,(GMWQ!$NE$2:$NE$60=I$3)*(GMWQ!$NF$2:$NF$60=I$1),0),$B269-1966)</f>
        <v>2785352</v>
      </c>
      <c r="J269" s="13" cm="1">
        <f t="array" ref="J269">INDEX(GMWQ!$A$2:$NF$60,MATCH(1,(GMWQ!$NE$2:$NE$60=J$3)*(GMWQ!$NF$2:$NF$60=J$1),0),$B269-1966)</f>
        <v>3.5</v>
      </c>
      <c r="K269" s="13" cm="1">
        <f t="array" ref="K269">INDEX(GMWQ!$A$2:$NF$60,MATCH(1,(GMWQ!$NE$2:$NE$60=K$3)*(GMWQ!$NF$2:$NF$60=K$1),0),$B269-1966)</f>
        <v>1.836105E-3</v>
      </c>
      <c r="L269" s="13" cm="1">
        <f t="array" ref="L269">INDEX(GMWQ!$A$2:$NF$60,MATCH(1,(GMWQ!$NE$2:$NE$60=L$3)*(GMWQ!$NF$2:$NF$60=L$1),0),$B269-1966)</f>
        <v>3980776</v>
      </c>
      <c r="M269" s="13" cm="1">
        <f t="array" ref="M269">INDEX(GMWQ!$A$2:$NF$60,MATCH(1,(GMWQ!$NE$2:$NE$60=M$3)*(GMWQ!$NF$2:$NF$60=M$1),0),$B269-1966)</f>
        <v>82.606089999999995</v>
      </c>
      <c r="N269" s="13" cm="1">
        <f t="array" ref="N269">INDEX(GMWQ!$A$2:$NF$60,MATCH(1,(GMWQ!$NE$2:$NE$60=N$3)*(GMWQ!$NF$2:$NF$60=N$1),0),$B269-1966)</f>
        <v>128.35980000000001</v>
      </c>
      <c r="O269" s="13" cm="1">
        <f t="array" ref="O269">INDEX(GMWQ!$A$2:$NF$60,MATCH(1,(GMWQ!$NE$2:$NE$60=O$3)*(GMWQ!$NF$2:$NF$60=O$1),0),$B269-1966)</f>
        <v>31.28004</v>
      </c>
      <c r="P269" s="13" cm="1">
        <f t="array" ref="P269">INDEX(GMWQ!$A$2:$NF$60,MATCH(1,(GMWQ!$NE$2:$NE$60=P$3)*(GMWQ!$NF$2:$NF$60=P$1),0),$B269-1966)</f>
        <v>1.9187700000000001</v>
      </c>
      <c r="Q269" s="13" cm="1">
        <f t="array" ref="Q269">INDEX(GMWQ!$A$2:$NF$60,MATCH(1,(GMWQ!$NE$2:$NE$60=Q$3)*(GMWQ!$NF$2:$NF$60=Q$1),0),$B269-1966)</f>
        <v>243092.3</v>
      </c>
      <c r="R269" s="13" cm="1">
        <f t="array" ref="R269">INDEX(GMWQ!$A$2:$NF$60,MATCH(1,(GMWQ!$NE$2:$NE$60=R$3)*(GMWQ!$NF$2:$NF$60=R$1),0),$B269-1966)</f>
        <v>964178.7</v>
      </c>
      <c r="S269" s="13" cm="1">
        <f t="array" ref="S269">INDEX(GMWQ!$A$2:$NF$60,MATCH(1,(GMWQ!$NE$2:$NE$60=S$3)*(GMWQ!$NF$2:$NF$60=S$1),0),$B269-1966)</f>
        <v>12526770</v>
      </c>
      <c r="T269" s="13" cm="1">
        <f t="array" ref="T269">INDEX(GMWQ!$A$2:$NF$60,MATCH(1,(GMWQ!$NE$2:$NE$60=T$3)*(GMWQ!$NF$2:$NF$60=T$1),0),$B269-1966)</f>
        <v>46672.02</v>
      </c>
      <c r="U269" s="13" cm="1">
        <f t="array" ref="U269">INDEX(GMWQ!$A$2:$NF$60,MATCH(1,(GMWQ!$NE$2:$NE$60=U$3)*(GMWQ!$NF$2:$NF$60=U$1),0),$B269-1966)</f>
        <v>3.8986450000000001</v>
      </c>
      <c r="V269" s="13" cm="1">
        <f t="array" ref="V269">INDEX(GMWQ!$A$2:$NF$60,MATCH(1,(GMWQ!$NE$2:$NE$60=V$3)*(GMWQ!$NF$2:$NF$60=V$1),0),$B269-1966)</f>
        <v>87.439660000000003</v>
      </c>
      <c r="W269" s="13" cm="1">
        <f t="array" ref="W269">INDEX(GMWQ!$A$2:$NF$60,MATCH(1,(GMWQ!$NE$2:$NE$60=W$3)*(GMWQ!$NF$2:$NF$60=W$1),0),$B269-1966)</f>
        <v>1.8153950000000001</v>
      </c>
    </row>
    <row r="270" spans="1:23" x14ac:dyDescent="0.35">
      <c r="B270" s="7">
        <f t="shared" si="6"/>
        <v>2236</v>
      </c>
      <c r="C270" s="14" cm="1">
        <f t="array" ref="C270">INDEX(GMWQ!$A$2:$NF$60,MATCH(1,(GMWQ!$NE$2:$NE$60=C$3)*(GMWQ!$NF$2:$NF$60=C$1),0),$B270-1966)</f>
        <v>11642.92</v>
      </c>
      <c r="D270" s="7" cm="1">
        <f t="array" ref="D270">INDEX(GMWQ!$A$2:$NF$60,MATCH(1,(GMWQ!$NE$2:$NE$60=D$3)*(GMWQ!$NF$2:$NF$60=D$1),0),$B270-1966)</f>
        <v>35302.49</v>
      </c>
      <c r="E270" s="7" cm="1">
        <f t="array" ref="E270">INDEX(GMWQ!$A$2:$NF$60,MATCH(1,(GMWQ!$NE$2:$NE$60=E$3)*(GMWQ!$NF$2:$NF$60=E$1),0),$B270-1966)</f>
        <v>782118.1</v>
      </c>
      <c r="F270" s="13" cm="1">
        <f t="array" ref="F270">INDEX(GMWQ!$A$2:$NF$60,MATCH(1,(GMWQ!$NE$2:$NE$60=F$3)*(GMWQ!$NF$2:$NF$60=F$1),0),$B270-1966)</f>
        <v>4.0000179999999999</v>
      </c>
      <c r="G270" s="14" cm="1">
        <f t="array" ref="G270">INDEX(GMWQ!$A$2:$NF$60,MATCH(1,(GMWQ!$NE$2:$NE$60=G$3)*(GMWQ!$NF$2:$NF$60=G$1),0),$B270-1966)</f>
        <v>3774490</v>
      </c>
      <c r="H270" s="14" cm="1">
        <f t="array" ref="H270">INDEX(GMWQ!$A$2:$NF$60,MATCH(1,(GMWQ!$NE$2:$NE$60=H$3)*(GMWQ!$NF$2:$NF$60=H$1),0),$B270-1966)</f>
        <v>40903.4</v>
      </c>
      <c r="I270" s="14" cm="1">
        <f t="array" ref="I270">INDEX(GMWQ!$A$2:$NF$60,MATCH(1,(GMWQ!$NE$2:$NE$60=I$3)*(GMWQ!$NF$2:$NF$60=I$1),0),$B270-1966)</f>
        <v>2801514</v>
      </c>
      <c r="J270" s="13" cm="1">
        <f t="array" ref="J270">INDEX(GMWQ!$A$2:$NF$60,MATCH(1,(GMWQ!$NE$2:$NE$60=J$3)*(GMWQ!$NF$2:$NF$60=J$1),0),$B270-1966)</f>
        <v>3.5</v>
      </c>
      <c r="K270" s="13" cm="1">
        <f t="array" ref="K270">INDEX(GMWQ!$A$2:$NF$60,MATCH(1,(GMWQ!$NE$2:$NE$60=K$3)*(GMWQ!$NF$2:$NF$60=K$1),0),$B270-1966)</f>
        <v>1.836655E-3</v>
      </c>
      <c r="L270" s="13" cm="1">
        <f t="array" ref="L270">INDEX(GMWQ!$A$2:$NF$60,MATCH(1,(GMWQ!$NE$2:$NE$60=L$3)*(GMWQ!$NF$2:$NF$60=L$1),0),$B270-1966)</f>
        <v>4007180</v>
      </c>
      <c r="M270" s="13" cm="1">
        <f t="array" ref="M270">INDEX(GMWQ!$A$2:$NF$60,MATCH(1,(GMWQ!$NE$2:$NE$60=M$3)*(GMWQ!$NF$2:$NF$60=M$1),0),$B270-1966)</f>
        <v>82.387640000000005</v>
      </c>
      <c r="N270" s="13" cm="1">
        <f t="array" ref="N270">INDEX(GMWQ!$A$2:$NF$60,MATCH(1,(GMWQ!$NE$2:$NE$60=N$3)*(GMWQ!$NF$2:$NF$60=N$1),0),$B270-1966)</f>
        <v>128.0874</v>
      </c>
      <c r="O270" s="13" cm="1">
        <f t="array" ref="O270">INDEX(GMWQ!$A$2:$NF$60,MATCH(1,(GMWQ!$NE$2:$NE$60=O$3)*(GMWQ!$NF$2:$NF$60=O$1),0),$B270-1966)</f>
        <v>31.28004</v>
      </c>
      <c r="P270" s="13" cm="1">
        <f t="array" ref="P270">INDEX(GMWQ!$A$2:$NF$60,MATCH(1,(GMWQ!$NE$2:$NE$60=P$3)*(GMWQ!$NF$2:$NF$60=P$1),0),$B270-1966)</f>
        <v>1.9185970000000001</v>
      </c>
      <c r="Q270" s="13" cm="1">
        <f t="array" ref="Q270">INDEX(GMWQ!$A$2:$NF$60,MATCH(1,(GMWQ!$NE$2:$NE$60=Q$3)*(GMWQ!$NF$2:$NF$60=Q$1),0),$B270-1966)</f>
        <v>245315.3</v>
      </c>
      <c r="R270" s="13" cm="1">
        <f t="array" ref="R270">INDEX(GMWQ!$A$2:$NF$60,MATCH(1,(GMWQ!$NE$2:$NE$60=R$3)*(GMWQ!$NF$2:$NF$60=R$1),0),$B270-1966)</f>
        <v>972976.1</v>
      </c>
      <c r="S270" s="13" cm="1">
        <f t="array" ref="S270">INDEX(GMWQ!$A$2:$NF$60,MATCH(1,(GMWQ!$NE$2:$NE$60=S$3)*(GMWQ!$NF$2:$NF$60=S$1),0),$B270-1966)</f>
        <v>12665160</v>
      </c>
      <c r="T270" s="13" cm="1">
        <f t="array" ref="T270">INDEX(GMWQ!$A$2:$NF$60,MATCH(1,(GMWQ!$NE$2:$NE$60=T$3)*(GMWQ!$NF$2:$NF$60=T$1),0),$B270-1966)</f>
        <v>46672.57</v>
      </c>
      <c r="U270" s="13" cm="1">
        <f t="array" ref="U270">INDEX(GMWQ!$A$2:$NF$60,MATCH(1,(GMWQ!$NE$2:$NE$60=U$3)*(GMWQ!$NF$2:$NF$60=U$1),0),$B270-1966)</f>
        <v>3.89852</v>
      </c>
      <c r="V270" s="13" cm="1">
        <f t="array" ref="V270">INDEX(GMWQ!$A$2:$NF$60,MATCH(1,(GMWQ!$NE$2:$NE$60=V$3)*(GMWQ!$NF$2:$NF$60=V$1),0),$B270-1966)</f>
        <v>87.623959999999997</v>
      </c>
      <c r="W270" s="13" cm="1">
        <f t="array" ref="W270">INDEX(GMWQ!$A$2:$NF$60,MATCH(1,(GMWQ!$NE$2:$NE$60=W$3)*(GMWQ!$NF$2:$NF$60=W$1),0),$B270-1966)</f>
        <v>1.818422</v>
      </c>
    </row>
    <row r="271" spans="1:23" x14ac:dyDescent="0.35">
      <c r="A271" s="7">
        <v>2039</v>
      </c>
      <c r="B271" s="7">
        <f t="shared" si="6"/>
        <v>2237</v>
      </c>
      <c r="C271" s="14" cm="1">
        <f t="array" ref="C271">INDEX(GMWQ!$A$2:$NF$60,MATCH(1,(GMWQ!$NE$2:$NE$60=C$3)*(GMWQ!$NF$2:$NF$60=C$1),0),$B271-1966)</f>
        <v>11657.44</v>
      </c>
      <c r="D271" s="7" cm="1">
        <f t="array" ref="D271">INDEX(GMWQ!$A$2:$NF$60,MATCH(1,(GMWQ!$NE$2:$NE$60=D$3)*(GMWQ!$NF$2:$NF$60=D$1),0),$B271-1966)</f>
        <v>35589.03</v>
      </c>
      <c r="E271" s="7" cm="1">
        <f t="array" ref="E271">INDEX(GMWQ!$A$2:$NF$60,MATCH(1,(GMWQ!$NE$2:$NE$60=E$3)*(GMWQ!$NF$2:$NF$60=E$1),0),$B271-1966)</f>
        <v>788981.5</v>
      </c>
      <c r="F271" s="13" cm="1">
        <f t="array" ref="F271">INDEX(GMWQ!$A$2:$NF$60,MATCH(1,(GMWQ!$NE$2:$NE$60=F$3)*(GMWQ!$NF$2:$NF$60=F$1),0),$B271-1966)</f>
        <v>3.9999980000000002</v>
      </c>
      <c r="G271" s="14" cm="1">
        <f t="array" ref="G271">INDEX(GMWQ!$A$2:$NF$60,MATCH(1,(GMWQ!$NE$2:$NE$60=G$3)*(GMWQ!$NF$2:$NF$60=G$1),0),$B271-1966)</f>
        <v>3799294</v>
      </c>
      <c r="H271" s="14" cm="1">
        <f t="array" ref="H271">INDEX(GMWQ!$A$2:$NF$60,MATCH(1,(GMWQ!$NE$2:$NE$60=H$3)*(GMWQ!$NF$2:$NF$60=H$1),0),$B271-1966)</f>
        <v>41189.949999999997</v>
      </c>
      <c r="I271" s="14" cm="1">
        <f t="array" ref="I271">INDEX(GMWQ!$A$2:$NF$60,MATCH(1,(GMWQ!$NE$2:$NE$60=I$3)*(GMWQ!$NF$2:$NF$60=I$1),0),$B271-1966)</f>
        <v>2817445</v>
      </c>
      <c r="J271" s="13" cm="1">
        <f t="array" ref="J271">INDEX(GMWQ!$A$2:$NF$60,MATCH(1,(GMWQ!$NE$2:$NE$60=J$3)*(GMWQ!$NF$2:$NF$60=J$1),0),$B271-1966)</f>
        <v>3.5</v>
      </c>
      <c r="K271" s="13" cm="1">
        <f t="array" ref="K271">INDEX(GMWQ!$A$2:$NF$60,MATCH(1,(GMWQ!$NE$2:$NE$60=K$3)*(GMWQ!$NF$2:$NF$60=K$1),0),$B271-1966)</f>
        <v>1.837321E-3</v>
      </c>
      <c r="L271" s="13" cm="1">
        <f t="array" ref="L271">INDEX(GMWQ!$A$2:$NF$60,MATCH(1,(GMWQ!$NE$2:$NE$60=L$3)*(GMWQ!$NF$2:$NF$60=L$1),0),$B271-1966)</f>
        <v>4033421</v>
      </c>
      <c r="M271" s="13" cm="1">
        <f t="array" ref="M271">INDEX(GMWQ!$A$2:$NF$60,MATCH(1,(GMWQ!$NE$2:$NE$60=M$3)*(GMWQ!$NF$2:$NF$60=M$1),0),$B271-1966)</f>
        <v>82.162769999999995</v>
      </c>
      <c r="N271" s="13" cm="1">
        <f t="array" ref="N271">INDEX(GMWQ!$A$2:$NF$60,MATCH(1,(GMWQ!$NE$2:$NE$60=N$3)*(GMWQ!$NF$2:$NF$60=N$1),0),$B271-1966)</f>
        <v>127.8047</v>
      </c>
      <c r="O271" s="13" cm="1">
        <f t="array" ref="O271">INDEX(GMWQ!$A$2:$NF$60,MATCH(1,(GMWQ!$NE$2:$NE$60=O$3)*(GMWQ!$NF$2:$NF$60=O$1),0),$B271-1966)</f>
        <v>31.280069999999998</v>
      </c>
      <c r="P271" s="13" cm="1">
        <f t="array" ref="P271">INDEX(GMWQ!$A$2:$NF$60,MATCH(1,(GMWQ!$NE$2:$NE$60=P$3)*(GMWQ!$NF$2:$NF$60=P$1),0),$B271-1966)</f>
        <v>1.9185300000000001</v>
      </c>
      <c r="Q271" s="13" cm="1">
        <f t="array" ref="Q271">INDEX(GMWQ!$A$2:$NF$60,MATCH(1,(GMWQ!$NE$2:$NE$60=Q$3)*(GMWQ!$NF$2:$NF$60=Q$1),0),$B271-1966)</f>
        <v>247556.9</v>
      </c>
      <c r="R271" s="13" cm="1">
        <f t="array" ref="R271">INDEX(GMWQ!$A$2:$NF$60,MATCH(1,(GMWQ!$NE$2:$NE$60=R$3)*(GMWQ!$NF$2:$NF$60=R$1),0),$B271-1966)</f>
        <v>981849.2</v>
      </c>
      <c r="S271" s="13" cm="1">
        <f t="array" ref="S271">INDEX(GMWQ!$A$2:$NF$60,MATCH(1,(GMWQ!$NE$2:$NE$60=S$3)*(GMWQ!$NF$2:$NF$60=S$1),0),$B271-1966)</f>
        <v>12805020</v>
      </c>
      <c r="T271" s="13" cm="1">
        <f t="array" ref="T271">INDEX(GMWQ!$A$2:$NF$60,MATCH(1,(GMWQ!$NE$2:$NE$60=T$3)*(GMWQ!$NF$2:$NF$60=T$1),0),$B271-1966)</f>
        <v>46673.11</v>
      </c>
      <c r="U271" s="13" cm="1">
        <f t="array" ref="U271">INDEX(GMWQ!$A$2:$NF$60,MATCH(1,(GMWQ!$NE$2:$NE$60=U$3)*(GMWQ!$NF$2:$NF$60=U$1),0),$B271-1966)</f>
        <v>3.8984049999999999</v>
      </c>
      <c r="V271" s="13" cm="1">
        <f t="array" ref="V271">INDEX(GMWQ!$A$2:$NF$60,MATCH(1,(GMWQ!$NE$2:$NE$60=V$3)*(GMWQ!$NF$2:$NF$60=V$1),0),$B271-1966)</f>
        <v>87.811769999999996</v>
      </c>
      <c r="W271" s="13" cm="1">
        <f t="array" ref="W271">INDEX(GMWQ!$A$2:$NF$60,MATCH(1,(GMWQ!$NE$2:$NE$60=W$3)*(GMWQ!$NF$2:$NF$60=W$1),0),$B271-1966)</f>
        <v>1.8214790000000001</v>
      </c>
    </row>
    <row r="272" spans="1:23" x14ac:dyDescent="0.35">
      <c r="B272" s="7">
        <f t="shared" si="6"/>
        <v>2238</v>
      </c>
      <c r="C272" s="14" cm="1">
        <f t="array" ref="C272">INDEX(GMWQ!$A$2:$NF$60,MATCH(1,(GMWQ!$NE$2:$NE$60=C$3)*(GMWQ!$NF$2:$NF$60=C$1),0),$B272-1966)</f>
        <v>11673.24</v>
      </c>
      <c r="D272" s="7" cm="1">
        <f t="array" ref="D272">INDEX(GMWQ!$A$2:$NF$60,MATCH(1,(GMWQ!$NE$2:$NE$60=D$3)*(GMWQ!$NF$2:$NF$60=D$1),0),$B272-1966)</f>
        <v>35874.910000000003</v>
      </c>
      <c r="E272" s="7" cm="1">
        <f t="array" ref="E272">INDEX(GMWQ!$A$2:$NF$60,MATCH(1,(GMWQ!$NE$2:$NE$60=E$3)*(GMWQ!$NF$2:$NF$60=E$1),0),$B272-1966)</f>
        <v>795906.4</v>
      </c>
      <c r="F272" s="13" cm="1">
        <f t="array" ref="F272">INDEX(GMWQ!$A$2:$NF$60,MATCH(1,(GMWQ!$NE$2:$NE$60=F$3)*(GMWQ!$NF$2:$NF$60=F$1),0),$B272-1966)</f>
        <v>3.999997</v>
      </c>
      <c r="G272" s="14" cm="1">
        <f t="array" ref="G272">INDEX(GMWQ!$A$2:$NF$60,MATCH(1,(GMWQ!$NE$2:$NE$60=G$3)*(GMWQ!$NF$2:$NF$60=G$1),0),$B272-1966)</f>
        <v>3823964</v>
      </c>
      <c r="H272" s="14" cm="1">
        <f t="array" ref="H272">INDEX(GMWQ!$A$2:$NF$60,MATCH(1,(GMWQ!$NE$2:$NE$60=H$3)*(GMWQ!$NF$2:$NF$60=H$1),0),$B272-1966)</f>
        <v>41475.82</v>
      </c>
      <c r="I272" s="14" cm="1">
        <f t="array" ref="I272">INDEX(GMWQ!$A$2:$NF$60,MATCH(1,(GMWQ!$NE$2:$NE$60=I$3)*(GMWQ!$NF$2:$NF$60=I$1),0),$B272-1966)</f>
        <v>2833165</v>
      </c>
      <c r="J272" s="13" cm="1">
        <f t="array" ref="J272">INDEX(GMWQ!$A$2:$NF$60,MATCH(1,(GMWQ!$NE$2:$NE$60=J$3)*(GMWQ!$NF$2:$NF$60=J$1),0),$B272-1966)</f>
        <v>3.5</v>
      </c>
      <c r="K272" s="13" cm="1">
        <f t="array" ref="K272">INDEX(GMWQ!$A$2:$NF$60,MATCH(1,(GMWQ!$NE$2:$NE$60=K$3)*(GMWQ!$NF$2:$NF$60=K$1),0),$B272-1966)</f>
        <v>1.8376670000000001E-3</v>
      </c>
      <c r="L272" s="13" cm="1">
        <f t="array" ref="L272">INDEX(GMWQ!$A$2:$NF$60,MATCH(1,(GMWQ!$NE$2:$NE$60=L$3)*(GMWQ!$NF$2:$NF$60=L$1),0),$B272-1966)</f>
        <v>4059520</v>
      </c>
      <c r="M272" s="13" cm="1">
        <f t="array" ref="M272">INDEX(GMWQ!$A$2:$NF$60,MATCH(1,(GMWQ!$NE$2:$NE$60=M$3)*(GMWQ!$NF$2:$NF$60=M$1),0),$B272-1966)</f>
        <v>81.932029999999997</v>
      </c>
      <c r="N272" s="13" cm="1">
        <f t="array" ref="N272">INDEX(GMWQ!$A$2:$NF$60,MATCH(1,(GMWQ!$NE$2:$NE$60=N$3)*(GMWQ!$NF$2:$NF$60=N$1),0),$B272-1966)</f>
        <v>127.5125</v>
      </c>
      <c r="O272" s="13" cm="1">
        <f t="array" ref="O272">INDEX(GMWQ!$A$2:$NF$60,MATCH(1,(GMWQ!$NE$2:$NE$60=O$3)*(GMWQ!$NF$2:$NF$60=O$1),0),$B272-1966)</f>
        <v>31.280049999999999</v>
      </c>
      <c r="P272" s="13" cm="1">
        <f t="array" ref="P272">INDEX(GMWQ!$A$2:$NF$60,MATCH(1,(GMWQ!$NE$2:$NE$60=P$3)*(GMWQ!$NF$2:$NF$60=P$1),0),$B272-1966)</f>
        <v>1.9183779999999999</v>
      </c>
      <c r="Q272" s="13" cm="1">
        <f t="array" ref="Q272">INDEX(GMWQ!$A$2:$NF$60,MATCH(1,(GMWQ!$NE$2:$NE$60=Q$3)*(GMWQ!$NF$2:$NF$60=Q$1),0),$B272-1966)</f>
        <v>249817.4</v>
      </c>
      <c r="R272" s="13" cm="1">
        <f t="array" ref="R272">INDEX(GMWQ!$A$2:$NF$60,MATCH(1,(GMWQ!$NE$2:$NE$60=R$3)*(GMWQ!$NF$2:$NF$60=R$1),0),$B272-1966)</f>
        <v>990799.8</v>
      </c>
      <c r="S272" s="13" cm="1">
        <f t="array" ref="S272">INDEX(GMWQ!$A$2:$NF$60,MATCH(1,(GMWQ!$NE$2:$NE$60=S$3)*(GMWQ!$NF$2:$NF$60=S$1),0),$B272-1966)</f>
        <v>12947850</v>
      </c>
      <c r="T272" s="13" cm="1">
        <f t="array" ref="T272">INDEX(GMWQ!$A$2:$NF$60,MATCH(1,(GMWQ!$NE$2:$NE$60=T$3)*(GMWQ!$NF$2:$NF$60=T$1),0),$B272-1966)</f>
        <v>46673.66</v>
      </c>
      <c r="U272" s="13" cm="1">
        <f t="array" ref="U272">INDEX(GMWQ!$A$2:$NF$60,MATCH(1,(GMWQ!$NE$2:$NE$60=U$3)*(GMWQ!$NF$2:$NF$60=U$1),0),$B272-1966)</f>
        <v>3.898301</v>
      </c>
      <c r="V272" s="13" cm="1">
        <f t="array" ref="V272">INDEX(GMWQ!$A$2:$NF$60,MATCH(1,(GMWQ!$NE$2:$NE$60=V$3)*(GMWQ!$NF$2:$NF$60=V$1),0),$B272-1966)</f>
        <v>88.012140000000002</v>
      </c>
      <c r="W272" s="13" cm="1">
        <f t="array" ref="W272">INDEX(GMWQ!$A$2:$NF$60,MATCH(1,(GMWQ!$NE$2:$NE$60=W$3)*(GMWQ!$NF$2:$NF$60=W$1),0),$B272-1966)</f>
        <v>1.824765</v>
      </c>
    </row>
    <row r="273" spans="1:23" x14ac:dyDescent="0.35">
      <c r="B273" s="7">
        <f t="shared" si="6"/>
        <v>2239</v>
      </c>
      <c r="C273" s="14" cm="1">
        <f t="array" ref="C273">INDEX(GMWQ!$A$2:$NF$60,MATCH(1,(GMWQ!$NE$2:$NE$60=C$3)*(GMWQ!$NF$2:$NF$60=C$1),0),$B273-1966)</f>
        <v>11687.46</v>
      </c>
      <c r="D273" s="7" cm="1">
        <f t="array" ref="D273">INDEX(GMWQ!$A$2:$NF$60,MATCH(1,(GMWQ!$NE$2:$NE$60=D$3)*(GMWQ!$NF$2:$NF$60=D$1),0),$B273-1966)</f>
        <v>36160.31</v>
      </c>
      <c r="E273" s="7" cm="1">
        <f t="array" ref="E273">INDEX(GMWQ!$A$2:$NF$60,MATCH(1,(GMWQ!$NE$2:$NE$60=E$3)*(GMWQ!$NF$2:$NF$60=E$1),0),$B273-1966)</f>
        <v>802893.4</v>
      </c>
      <c r="F273" s="13" cm="1">
        <f t="array" ref="F273">INDEX(GMWQ!$A$2:$NF$60,MATCH(1,(GMWQ!$NE$2:$NE$60=F$3)*(GMWQ!$NF$2:$NF$60=F$1),0),$B273-1966)</f>
        <v>4.0000159999999996</v>
      </c>
      <c r="G273" s="14" cm="1">
        <f t="array" ref="G273">INDEX(GMWQ!$A$2:$NF$60,MATCH(1,(GMWQ!$NE$2:$NE$60=G$3)*(GMWQ!$NF$2:$NF$60=G$1),0),$B273-1966)</f>
        <v>3848518</v>
      </c>
      <c r="H273" s="14" cm="1">
        <f t="array" ref="H273">INDEX(GMWQ!$A$2:$NF$60,MATCH(1,(GMWQ!$NE$2:$NE$60=H$3)*(GMWQ!$NF$2:$NF$60=H$1),0),$B273-1966)</f>
        <v>41761.22</v>
      </c>
      <c r="I273" s="14" cm="1">
        <f t="array" ref="I273">INDEX(GMWQ!$A$2:$NF$60,MATCH(1,(GMWQ!$NE$2:$NE$60=I$3)*(GMWQ!$NF$2:$NF$60=I$1),0),$B273-1966)</f>
        <v>2848689</v>
      </c>
      <c r="J273" s="13" cm="1">
        <f t="array" ref="J273">INDEX(GMWQ!$A$2:$NF$60,MATCH(1,(GMWQ!$NE$2:$NE$60=J$3)*(GMWQ!$NF$2:$NF$60=J$1),0),$B273-1966)</f>
        <v>3.5</v>
      </c>
      <c r="K273" s="13" cm="1">
        <f t="array" ref="K273">INDEX(GMWQ!$A$2:$NF$60,MATCH(1,(GMWQ!$NE$2:$NE$60=K$3)*(GMWQ!$NF$2:$NF$60=K$1),0),$B273-1966)</f>
        <v>1.838265E-3</v>
      </c>
      <c r="L273" s="13" cm="1">
        <f t="array" ref="L273">INDEX(GMWQ!$A$2:$NF$60,MATCH(1,(GMWQ!$NE$2:$NE$60=L$3)*(GMWQ!$NF$2:$NF$60=L$1),0),$B273-1966)</f>
        <v>4085494</v>
      </c>
      <c r="M273" s="13" cm="1">
        <f t="array" ref="M273">INDEX(GMWQ!$A$2:$NF$60,MATCH(1,(GMWQ!$NE$2:$NE$60=M$3)*(GMWQ!$NF$2:$NF$60=M$1),0),$B273-1966)</f>
        <v>81.695890000000006</v>
      </c>
      <c r="N273" s="13" cm="1">
        <f t="array" ref="N273">INDEX(GMWQ!$A$2:$NF$60,MATCH(1,(GMWQ!$NE$2:$NE$60=N$3)*(GMWQ!$NF$2:$NF$60=N$1),0),$B273-1966)</f>
        <v>127.2116</v>
      </c>
      <c r="O273" s="13" cm="1">
        <f t="array" ref="O273">INDEX(GMWQ!$A$2:$NF$60,MATCH(1,(GMWQ!$NE$2:$NE$60=O$3)*(GMWQ!$NF$2:$NF$60=O$1),0),$B273-1966)</f>
        <v>31.28004</v>
      </c>
      <c r="P273" s="13" cm="1">
        <f t="array" ref="P273">INDEX(GMWQ!$A$2:$NF$60,MATCH(1,(GMWQ!$NE$2:$NE$60=P$3)*(GMWQ!$NF$2:$NF$60=P$1),0),$B273-1966)</f>
        <v>1.9183319999999999</v>
      </c>
      <c r="Q273" s="13" cm="1">
        <f t="array" ref="Q273">INDEX(GMWQ!$A$2:$NF$60,MATCH(1,(GMWQ!$NE$2:$NE$60=Q$3)*(GMWQ!$NF$2:$NF$60=Q$1),0),$B273-1966)</f>
        <v>252097</v>
      </c>
      <c r="R273" s="13" cm="1">
        <f t="array" ref="R273">INDEX(GMWQ!$A$2:$NF$60,MATCH(1,(GMWQ!$NE$2:$NE$60=R$3)*(GMWQ!$NF$2:$NF$60=R$1),0),$B273-1966)</f>
        <v>999828.4</v>
      </c>
      <c r="S273" s="13" cm="1">
        <f t="array" ref="S273">INDEX(GMWQ!$A$2:$NF$60,MATCH(1,(GMWQ!$NE$2:$NE$60=S$3)*(GMWQ!$NF$2:$NF$60=S$1),0),$B273-1966)</f>
        <v>13090500</v>
      </c>
      <c r="T273" s="13" cm="1">
        <f t="array" ref="T273">INDEX(GMWQ!$A$2:$NF$60,MATCH(1,(GMWQ!$NE$2:$NE$60=T$3)*(GMWQ!$NF$2:$NF$60=T$1),0),$B273-1966)</f>
        <v>46693.42</v>
      </c>
      <c r="U273" s="13" cm="1">
        <f t="array" ref="U273">INDEX(GMWQ!$A$2:$NF$60,MATCH(1,(GMWQ!$NE$2:$NE$60=U$3)*(GMWQ!$NF$2:$NF$60=U$1),0),$B273-1966)</f>
        <v>3.8982070000000002</v>
      </c>
      <c r="V273" s="13" cm="1">
        <f t="array" ref="V273">INDEX(GMWQ!$A$2:$NF$60,MATCH(1,(GMWQ!$NE$2:$NE$60=V$3)*(GMWQ!$NF$2:$NF$60=V$1),0),$B273-1966)</f>
        <v>88.204210000000003</v>
      </c>
      <c r="W273" s="13" cm="1">
        <f t="array" ref="W273">INDEX(GMWQ!$A$2:$NF$60,MATCH(1,(GMWQ!$NE$2:$NE$60=W$3)*(GMWQ!$NF$2:$NF$60=W$1),0),$B273-1966)</f>
        <v>1.827839</v>
      </c>
    </row>
    <row r="274" spans="1:23" x14ac:dyDescent="0.35">
      <c r="B274" s="7">
        <f t="shared" si="6"/>
        <v>2240</v>
      </c>
      <c r="C274" s="14" cm="1">
        <f t="array" ref="C274">INDEX(GMWQ!$A$2:$NF$60,MATCH(1,(GMWQ!$NE$2:$NE$60=C$3)*(GMWQ!$NF$2:$NF$60=C$1),0),$B274-1966)</f>
        <v>11701.96</v>
      </c>
      <c r="D274" s="7" cm="1">
        <f t="array" ref="D274">INDEX(GMWQ!$A$2:$NF$60,MATCH(1,(GMWQ!$NE$2:$NE$60=D$3)*(GMWQ!$NF$2:$NF$60=D$1),0),$B274-1966)</f>
        <v>36445.43</v>
      </c>
      <c r="E274" s="7" cm="1">
        <f t="array" ref="E274">INDEX(GMWQ!$A$2:$NF$60,MATCH(1,(GMWQ!$NE$2:$NE$60=E$3)*(GMWQ!$NF$2:$NF$60=E$1),0),$B274-1966)</f>
        <v>809943.6</v>
      </c>
      <c r="F274" s="13" cm="1">
        <f t="array" ref="F274">INDEX(GMWQ!$A$2:$NF$60,MATCH(1,(GMWQ!$NE$2:$NE$60=F$3)*(GMWQ!$NF$2:$NF$60=F$1),0),$B274-1966)</f>
        <v>4.0000150000000003</v>
      </c>
      <c r="G274" s="14" cm="1">
        <f t="array" ref="G274">INDEX(GMWQ!$A$2:$NF$60,MATCH(1,(GMWQ!$NE$2:$NE$60=G$3)*(GMWQ!$NF$2:$NF$60=G$1),0),$B274-1966)</f>
        <v>3872971</v>
      </c>
      <c r="H274" s="14" cm="1">
        <f t="array" ref="H274">INDEX(GMWQ!$A$2:$NF$60,MATCH(1,(GMWQ!$NE$2:$NE$60=H$3)*(GMWQ!$NF$2:$NF$60=H$1),0),$B274-1966)</f>
        <v>42046.34</v>
      </c>
      <c r="I274" s="14" cm="1">
        <f t="array" ref="I274">INDEX(GMWQ!$A$2:$NF$60,MATCH(1,(GMWQ!$NE$2:$NE$60=I$3)*(GMWQ!$NF$2:$NF$60=I$1),0),$B274-1966)</f>
        <v>2864035</v>
      </c>
      <c r="J274" s="13" cm="1">
        <f t="array" ref="J274">INDEX(GMWQ!$A$2:$NF$60,MATCH(1,(GMWQ!$NE$2:$NE$60=J$3)*(GMWQ!$NF$2:$NF$60=J$1),0),$B274-1966)</f>
        <v>3.5</v>
      </c>
      <c r="K274" s="13" cm="1">
        <f t="array" ref="K274">INDEX(GMWQ!$A$2:$NF$60,MATCH(1,(GMWQ!$NE$2:$NE$60=K$3)*(GMWQ!$NF$2:$NF$60=K$1),0),$B274-1966)</f>
        <v>1.8387989999999999E-3</v>
      </c>
      <c r="L274" s="13" cm="1">
        <f t="array" ref="L274">INDEX(GMWQ!$A$2:$NF$60,MATCH(1,(GMWQ!$NE$2:$NE$60=L$3)*(GMWQ!$NF$2:$NF$60=L$1),0),$B274-1966)</f>
        <v>4111364</v>
      </c>
      <c r="M274" s="13" cm="1">
        <f t="array" ref="M274">INDEX(GMWQ!$A$2:$NF$60,MATCH(1,(GMWQ!$NE$2:$NE$60=M$3)*(GMWQ!$NF$2:$NF$60=M$1),0),$B274-1966)</f>
        <v>81.454880000000003</v>
      </c>
      <c r="N274" s="13" cm="1">
        <f t="array" ref="N274">INDEX(GMWQ!$A$2:$NF$60,MATCH(1,(GMWQ!$NE$2:$NE$60=N$3)*(GMWQ!$NF$2:$NF$60=N$1),0),$B274-1966)</f>
        <v>126.9028</v>
      </c>
      <c r="O274" s="13" cm="1">
        <f t="array" ref="O274">INDEX(GMWQ!$A$2:$NF$60,MATCH(1,(GMWQ!$NE$2:$NE$60=O$3)*(GMWQ!$NF$2:$NF$60=O$1),0),$B274-1966)</f>
        <v>31.280069999999998</v>
      </c>
      <c r="P274" s="13" cm="1">
        <f t="array" ref="P274">INDEX(GMWQ!$A$2:$NF$60,MATCH(1,(GMWQ!$NE$2:$NE$60=P$3)*(GMWQ!$NF$2:$NF$60=P$1),0),$B274-1966)</f>
        <v>1.918247</v>
      </c>
      <c r="Q274" s="13" cm="1">
        <f t="array" ref="Q274">INDEX(GMWQ!$A$2:$NF$60,MATCH(1,(GMWQ!$NE$2:$NE$60=Q$3)*(GMWQ!$NF$2:$NF$60=Q$1),0),$B274-1966)</f>
        <v>254396.3</v>
      </c>
      <c r="R274" s="13" cm="1">
        <f t="array" ref="R274">INDEX(GMWQ!$A$2:$NF$60,MATCH(1,(GMWQ!$NE$2:$NE$60=R$3)*(GMWQ!$NF$2:$NF$60=R$1),0),$B274-1966)</f>
        <v>1008937</v>
      </c>
      <c r="S274" s="13" cm="1">
        <f t="array" ref="S274">INDEX(GMWQ!$A$2:$NF$60,MATCH(1,(GMWQ!$NE$2:$NE$60=S$3)*(GMWQ!$NF$2:$NF$60=S$1),0),$B274-1966)</f>
        <v>13235040</v>
      </c>
      <c r="T274" s="13" cm="1">
        <f t="array" ref="T274">INDEX(GMWQ!$A$2:$NF$60,MATCH(1,(GMWQ!$NE$2:$NE$60=T$3)*(GMWQ!$NF$2:$NF$60=T$1),0),$B274-1966)</f>
        <v>46713.18</v>
      </c>
      <c r="U274" s="13" cm="1">
        <f t="array" ref="U274">INDEX(GMWQ!$A$2:$NF$60,MATCH(1,(GMWQ!$NE$2:$NE$60=U$3)*(GMWQ!$NF$2:$NF$60=U$1),0),$B274-1966)</f>
        <v>3.8981219999999999</v>
      </c>
      <c r="V274" s="13" cm="1">
        <f t="array" ref="V274">INDEX(GMWQ!$A$2:$NF$60,MATCH(1,(GMWQ!$NE$2:$NE$60=V$3)*(GMWQ!$NF$2:$NF$60=V$1),0),$B274-1966)</f>
        <v>88.401629999999997</v>
      </c>
      <c r="W274" s="13" cm="1">
        <f t="array" ref="W274">INDEX(GMWQ!$A$2:$NF$60,MATCH(1,(GMWQ!$NE$2:$NE$60=W$3)*(GMWQ!$NF$2:$NF$60=W$1),0),$B274-1966)</f>
        <v>1.8309880000000001</v>
      </c>
    </row>
    <row r="275" spans="1:23" x14ac:dyDescent="0.35">
      <c r="A275" s="7">
        <v>2040</v>
      </c>
      <c r="B275" s="7">
        <f t="shared" si="6"/>
        <v>2241</v>
      </c>
      <c r="C275" s="14" cm="1">
        <f t="array" ref="C275">INDEX(GMWQ!$A$2:$NF$60,MATCH(1,(GMWQ!$NE$2:$NE$60=C$3)*(GMWQ!$NF$2:$NF$60=C$1),0),$B275-1966)</f>
        <v>11716.39</v>
      </c>
      <c r="D275" s="7" cm="1">
        <f t="array" ref="D275">INDEX(GMWQ!$A$2:$NF$60,MATCH(1,(GMWQ!$NE$2:$NE$60=D$3)*(GMWQ!$NF$2:$NF$60=D$1),0),$B275-1966)</f>
        <v>36730.36</v>
      </c>
      <c r="E275" s="7" cm="1">
        <f t="array" ref="E275">INDEX(GMWQ!$A$2:$NF$60,MATCH(1,(GMWQ!$NE$2:$NE$60=E$3)*(GMWQ!$NF$2:$NF$60=E$1),0),$B275-1966)</f>
        <v>817057.5</v>
      </c>
      <c r="F275" s="13" cm="1">
        <f t="array" ref="F275">INDEX(GMWQ!$A$2:$NF$60,MATCH(1,(GMWQ!$NE$2:$NE$60=F$3)*(GMWQ!$NF$2:$NF$60=F$1),0),$B275-1966)</f>
        <v>4.0000140000000002</v>
      </c>
      <c r="G275" s="14" cm="1">
        <f t="array" ref="G275">INDEX(GMWQ!$A$2:$NF$60,MATCH(1,(GMWQ!$NE$2:$NE$60=G$3)*(GMWQ!$NF$2:$NF$60=G$1),0),$B275-1966)</f>
        <v>3897341</v>
      </c>
      <c r="H275" s="14" cm="1">
        <f t="array" ref="H275">INDEX(GMWQ!$A$2:$NF$60,MATCH(1,(GMWQ!$NE$2:$NE$60=H$3)*(GMWQ!$NF$2:$NF$60=H$1),0),$B275-1966)</f>
        <v>42331.27</v>
      </c>
      <c r="I275" s="14" cm="1">
        <f t="array" ref="I275">INDEX(GMWQ!$A$2:$NF$60,MATCH(1,(GMWQ!$NE$2:$NE$60=I$3)*(GMWQ!$NF$2:$NF$60=I$1),0),$B275-1966)</f>
        <v>2879216</v>
      </c>
      <c r="J275" s="13" cm="1">
        <f t="array" ref="J275">INDEX(GMWQ!$A$2:$NF$60,MATCH(1,(GMWQ!$NE$2:$NE$60=J$3)*(GMWQ!$NF$2:$NF$60=J$1),0),$B275-1966)</f>
        <v>3.5000010000000001</v>
      </c>
      <c r="K275" s="13" cm="1">
        <f t="array" ref="K275">INDEX(GMWQ!$A$2:$NF$60,MATCH(1,(GMWQ!$NE$2:$NE$60=K$3)*(GMWQ!$NF$2:$NF$60=K$1),0),$B275-1966)</f>
        <v>1.839107E-3</v>
      </c>
      <c r="L275" s="13" cm="1">
        <f t="array" ref="L275">INDEX(GMWQ!$A$2:$NF$60,MATCH(1,(GMWQ!$NE$2:$NE$60=L$3)*(GMWQ!$NF$2:$NF$60=L$1),0),$B275-1966)</f>
        <v>4137144</v>
      </c>
      <c r="M275" s="13" cm="1">
        <f t="array" ref="M275">INDEX(GMWQ!$A$2:$NF$60,MATCH(1,(GMWQ!$NE$2:$NE$60=M$3)*(GMWQ!$NF$2:$NF$60=M$1),0),$B275-1966)</f>
        <v>81.209559999999996</v>
      </c>
      <c r="N275" s="13" cm="1">
        <f t="array" ref="N275">INDEX(GMWQ!$A$2:$NF$60,MATCH(1,(GMWQ!$NE$2:$NE$60=N$3)*(GMWQ!$NF$2:$NF$60=N$1),0),$B275-1966)</f>
        <v>126.58669999999999</v>
      </c>
      <c r="O275" s="13" cm="1">
        <f t="array" ref="O275">INDEX(GMWQ!$A$2:$NF$60,MATCH(1,(GMWQ!$NE$2:$NE$60=O$3)*(GMWQ!$NF$2:$NF$60=O$1),0),$B275-1966)</f>
        <v>31.280080000000002</v>
      </c>
      <c r="P275" s="13" cm="1">
        <f t="array" ref="P275">INDEX(GMWQ!$A$2:$NF$60,MATCH(1,(GMWQ!$NE$2:$NE$60=P$3)*(GMWQ!$NF$2:$NF$60=P$1),0),$B275-1966)</f>
        <v>1.918169</v>
      </c>
      <c r="Q275" s="13" cm="1">
        <f t="array" ref="Q275">INDEX(GMWQ!$A$2:$NF$60,MATCH(1,(GMWQ!$NE$2:$NE$60=Q$3)*(GMWQ!$NF$2:$NF$60=Q$1),0),$B275-1966)</f>
        <v>256715.4</v>
      </c>
      <c r="R275" s="13" cm="1">
        <f t="array" ref="R275">INDEX(GMWQ!$A$2:$NF$60,MATCH(1,(GMWQ!$NE$2:$NE$60=R$3)*(GMWQ!$NF$2:$NF$60=R$1),0),$B275-1966)</f>
        <v>1018126</v>
      </c>
      <c r="S275" s="13" cm="1">
        <f t="array" ref="S275">INDEX(GMWQ!$A$2:$NF$60,MATCH(1,(GMWQ!$NE$2:$NE$60=S$3)*(GMWQ!$NF$2:$NF$60=S$1),0),$B275-1966)</f>
        <v>13381100</v>
      </c>
      <c r="T275" s="13" cm="1">
        <f t="array" ref="T275">INDEX(GMWQ!$A$2:$NF$60,MATCH(1,(GMWQ!$NE$2:$NE$60=T$3)*(GMWQ!$NF$2:$NF$60=T$1),0),$B275-1966)</f>
        <v>46732.95</v>
      </c>
      <c r="U275" s="13" cm="1">
        <f t="array" ref="U275">INDEX(GMWQ!$A$2:$NF$60,MATCH(1,(GMWQ!$NE$2:$NE$60=U$3)*(GMWQ!$NF$2:$NF$60=U$1),0),$B275-1966)</f>
        <v>3.8980450000000002</v>
      </c>
      <c r="V275" s="13" cm="1">
        <f t="array" ref="V275">INDEX(GMWQ!$A$2:$NF$60,MATCH(1,(GMWQ!$NE$2:$NE$60=V$3)*(GMWQ!$NF$2:$NF$60=V$1),0),$B275-1966)</f>
        <v>88.601169999999996</v>
      </c>
      <c r="W275" s="13" cm="1">
        <f t="array" ref="W275">INDEX(GMWQ!$A$2:$NF$60,MATCH(1,(GMWQ!$NE$2:$NE$60=W$3)*(GMWQ!$NF$2:$NF$60=W$1),0),$B275-1966)</f>
        <v>1.8341529999999999</v>
      </c>
    </row>
    <row r="276" spans="1:23" x14ac:dyDescent="0.35">
      <c r="B276" s="7">
        <f t="shared" si="6"/>
        <v>2242</v>
      </c>
      <c r="C276" s="14" cm="1">
        <f t="array" ref="C276">INDEX(GMWQ!$A$2:$NF$60,MATCH(1,(GMWQ!$NE$2:$NE$60=C$3)*(GMWQ!$NF$2:$NF$60=C$1),0),$B276-1966)</f>
        <v>11732.1</v>
      </c>
      <c r="D276" s="7" cm="1">
        <f t="array" ref="D276">INDEX(GMWQ!$A$2:$NF$60,MATCH(1,(GMWQ!$NE$2:$NE$60=D$3)*(GMWQ!$NF$2:$NF$60=D$1),0),$B276-1966)</f>
        <v>37015.269999999997</v>
      </c>
      <c r="E276" s="7" cm="1">
        <f t="array" ref="E276">INDEX(GMWQ!$A$2:$NF$60,MATCH(1,(GMWQ!$NE$2:$NE$60=E$3)*(GMWQ!$NF$2:$NF$60=E$1),0),$B276-1966)</f>
        <v>824235.6</v>
      </c>
      <c r="F276" s="13" cm="1">
        <f t="array" ref="F276">INDEX(GMWQ!$A$2:$NF$60,MATCH(1,(GMWQ!$NE$2:$NE$60=F$3)*(GMWQ!$NF$2:$NF$60=F$1),0),$B276-1966)</f>
        <v>3.9999850000000001</v>
      </c>
      <c r="G276" s="14" cm="1">
        <f t="array" ref="G276">INDEX(GMWQ!$A$2:$NF$60,MATCH(1,(GMWQ!$NE$2:$NE$60=G$3)*(GMWQ!$NF$2:$NF$60=G$1),0),$B276-1966)</f>
        <v>3921641</v>
      </c>
      <c r="H276" s="14" cm="1">
        <f t="array" ref="H276">INDEX(GMWQ!$A$2:$NF$60,MATCH(1,(GMWQ!$NE$2:$NE$60=H$3)*(GMWQ!$NF$2:$NF$60=H$1),0),$B276-1966)</f>
        <v>42616.18</v>
      </c>
      <c r="I276" s="14" cm="1">
        <f t="array" ref="I276">INDEX(GMWQ!$A$2:$NF$60,MATCH(1,(GMWQ!$NE$2:$NE$60=I$3)*(GMWQ!$NF$2:$NF$60=I$1),0),$B276-1966)</f>
        <v>2894245</v>
      </c>
      <c r="J276" s="13" cm="1">
        <f t="array" ref="J276">INDEX(GMWQ!$A$2:$NF$60,MATCH(1,(GMWQ!$NE$2:$NE$60=J$3)*(GMWQ!$NF$2:$NF$60=J$1),0),$B276-1966)</f>
        <v>3.5000010000000001</v>
      </c>
      <c r="K276" s="13" cm="1">
        <f t="array" ref="K276">INDEX(GMWQ!$A$2:$NF$60,MATCH(1,(GMWQ!$NE$2:$NE$60=K$3)*(GMWQ!$NF$2:$NF$60=K$1),0),$B276-1966)</f>
        <v>1.8395670000000001E-3</v>
      </c>
      <c r="L276" s="13" cm="1">
        <f t="array" ref="L276">INDEX(GMWQ!$A$2:$NF$60,MATCH(1,(GMWQ!$NE$2:$NE$60=L$3)*(GMWQ!$NF$2:$NF$60=L$1),0),$B276-1966)</f>
        <v>4162851</v>
      </c>
      <c r="M276" s="13" cm="1">
        <f t="array" ref="M276">INDEX(GMWQ!$A$2:$NF$60,MATCH(1,(GMWQ!$NE$2:$NE$60=M$3)*(GMWQ!$NF$2:$NF$60=M$1),0),$B276-1966)</f>
        <v>80.960329999999999</v>
      </c>
      <c r="N276" s="13" cm="1">
        <f t="array" ref="N276">INDEX(GMWQ!$A$2:$NF$60,MATCH(1,(GMWQ!$NE$2:$NE$60=N$3)*(GMWQ!$NF$2:$NF$60=N$1),0),$B276-1966)</f>
        <v>126.264</v>
      </c>
      <c r="O276" s="13" cm="1">
        <f t="array" ref="O276">INDEX(GMWQ!$A$2:$NF$60,MATCH(1,(GMWQ!$NE$2:$NE$60=O$3)*(GMWQ!$NF$2:$NF$60=O$1),0),$B276-1966)</f>
        <v>31.280080000000002</v>
      </c>
      <c r="P276" s="13" cm="1">
        <f t="array" ref="P276">INDEX(GMWQ!$A$2:$NF$60,MATCH(1,(GMWQ!$NE$2:$NE$60=P$3)*(GMWQ!$NF$2:$NF$60=P$1),0),$B276-1966)</f>
        <v>1.9181459999999999</v>
      </c>
      <c r="Q276" s="13" cm="1">
        <f t="array" ref="Q276">INDEX(GMWQ!$A$2:$NF$60,MATCH(1,(GMWQ!$NE$2:$NE$60=Q$3)*(GMWQ!$NF$2:$NF$60=Q$1),0),$B276-1966)</f>
        <v>259054.7</v>
      </c>
      <c r="R276" s="13" cm="1">
        <f t="array" ref="R276">INDEX(GMWQ!$A$2:$NF$60,MATCH(1,(GMWQ!$NE$2:$NE$60=R$3)*(GMWQ!$NF$2:$NF$60=R$1),0),$B276-1966)</f>
        <v>1027396</v>
      </c>
      <c r="S276" s="13" cm="1">
        <f t="array" ref="S276">INDEX(GMWQ!$A$2:$NF$60,MATCH(1,(GMWQ!$NE$2:$NE$60=S$3)*(GMWQ!$NF$2:$NF$60=S$1),0),$B276-1966)</f>
        <v>13530260</v>
      </c>
      <c r="T276" s="13" cm="1">
        <f t="array" ref="T276">INDEX(GMWQ!$A$2:$NF$60,MATCH(1,(GMWQ!$NE$2:$NE$60=T$3)*(GMWQ!$NF$2:$NF$60=T$1),0),$B276-1966)</f>
        <v>46752.71</v>
      </c>
      <c r="U276" s="13" cm="1">
        <f t="array" ref="U276">INDEX(GMWQ!$A$2:$NF$60,MATCH(1,(GMWQ!$NE$2:$NE$60=U$3)*(GMWQ!$NF$2:$NF$60=U$1),0),$B276-1966)</f>
        <v>3.897974</v>
      </c>
      <c r="V276" s="13" cm="1">
        <f t="array" ref="V276">INDEX(GMWQ!$A$2:$NF$60,MATCH(1,(GMWQ!$NE$2:$NE$60=V$3)*(GMWQ!$NF$2:$NF$60=V$1),0),$B276-1966)</f>
        <v>88.813019999999995</v>
      </c>
      <c r="W276" s="13" cm="1">
        <f t="array" ref="W276">INDEX(GMWQ!$A$2:$NF$60,MATCH(1,(GMWQ!$NE$2:$NE$60=W$3)*(GMWQ!$NF$2:$NF$60=W$1),0),$B276-1966)</f>
        <v>1.8375440000000001</v>
      </c>
    </row>
    <row r="277" spans="1:23" x14ac:dyDescent="0.35">
      <c r="B277" s="7">
        <f t="shared" si="6"/>
        <v>2243</v>
      </c>
      <c r="C277" s="14" cm="1">
        <f t="array" ref="C277">INDEX(GMWQ!$A$2:$NF$60,MATCH(1,(GMWQ!$NE$2:$NE$60=C$3)*(GMWQ!$NF$2:$NF$60=C$1),0),$B277-1966)</f>
        <v>11746.23</v>
      </c>
      <c r="D277" s="7" cm="1">
        <f t="array" ref="D277">INDEX(GMWQ!$A$2:$NF$60,MATCH(1,(GMWQ!$NE$2:$NE$60=D$3)*(GMWQ!$NF$2:$NF$60=D$1),0),$B277-1966)</f>
        <v>37300.28</v>
      </c>
      <c r="E277" s="7" cm="1">
        <f t="array" ref="E277">INDEX(GMWQ!$A$2:$NF$60,MATCH(1,(GMWQ!$NE$2:$NE$60=E$3)*(GMWQ!$NF$2:$NF$60=E$1),0),$B277-1966)</f>
        <v>831477.1</v>
      </c>
      <c r="F277" s="13" cm="1">
        <f t="array" ref="F277">INDEX(GMWQ!$A$2:$NF$60,MATCH(1,(GMWQ!$NE$2:$NE$60=F$3)*(GMWQ!$NF$2:$NF$60=F$1),0),$B277-1966)</f>
        <v>4.000013</v>
      </c>
      <c r="G277" s="14" cm="1">
        <f t="array" ref="G277">INDEX(GMWQ!$A$2:$NF$60,MATCH(1,(GMWQ!$NE$2:$NE$60=G$3)*(GMWQ!$NF$2:$NF$60=G$1),0),$B277-1966)</f>
        <v>3945885</v>
      </c>
      <c r="H277" s="14" cm="1">
        <f t="array" ref="H277">INDEX(GMWQ!$A$2:$NF$60,MATCH(1,(GMWQ!$NE$2:$NE$60=H$3)*(GMWQ!$NF$2:$NF$60=H$1),0),$B277-1966)</f>
        <v>42901.19</v>
      </c>
      <c r="I277" s="14" cm="1">
        <f t="array" ref="I277">INDEX(GMWQ!$A$2:$NF$60,MATCH(1,(GMWQ!$NE$2:$NE$60=I$3)*(GMWQ!$NF$2:$NF$60=I$1),0),$B277-1966)</f>
        <v>2909135</v>
      </c>
      <c r="J277" s="13" cm="1">
        <f t="array" ref="J277">INDEX(GMWQ!$A$2:$NF$60,MATCH(1,(GMWQ!$NE$2:$NE$60=J$3)*(GMWQ!$NF$2:$NF$60=J$1),0),$B277-1966)</f>
        <v>3.5</v>
      </c>
      <c r="K277" s="13" cm="1">
        <f t="array" ref="K277">INDEX(GMWQ!$A$2:$NF$60,MATCH(1,(GMWQ!$NE$2:$NE$60=K$3)*(GMWQ!$NF$2:$NF$60=K$1),0),$B277-1966)</f>
        <v>1.8399810000000001E-3</v>
      </c>
      <c r="L277" s="13" cm="1">
        <f t="array" ref="L277">INDEX(GMWQ!$A$2:$NF$60,MATCH(1,(GMWQ!$NE$2:$NE$60=L$3)*(GMWQ!$NF$2:$NF$60=L$1),0),$B277-1966)</f>
        <v>4188499</v>
      </c>
      <c r="M277" s="13" cm="1">
        <f t="array" ref="M277">INDEX(GMWQ!$A$2:$NF$60,MATCH(1,(GMWQ!$NE$2:$NE$60=M$3)*(GMWQ!$NF$2:$NF$60=M$1),0),$B277-1966)</f>
        <v>80.707660000000004</v>
      </c>
      <c r="N277" s="13" cm="1">
        <f t="array" ref="N277">INDEX(GMWQ!$A$2:$NF$60,MATCH(1,(GMWQ!$NE$2:$NE$60=N$3)*(GMWQ!$NF$2:$NF$60=N$1),0),$B277-1966)</f>
        <v>125.9355</v>
      </c>
      <c r="O277" s="13" cm="1">
        <f t="array" ref="O277">INDEX(GMWQ!$A$2:$NF$60,MATCH(1,(GMWQ!$NE$2:$NE$60=O$3)*(GMWQ!$NF$2:$NF$60=O$1),0),$B277-1966)</f>
        <v>31.28004</v>
      </c>
      <c r="P277" s="13" cm="1">
        <f t="array" ref="P277">INDEX(GMWQ!$A$2:$NF$60,MATCH(1,(GMWQ!$NE$2:$NE$60=P$3)*(GMWQ!$NF$2:$NF$60=P$1),0),$B277-1966)</f>
        <v>1.9179870000000001</v>
      </c>
      <c r="Q277" s="13" cm="1">
        <f t="array" ref="Q277">INDEX(GMWQ!$A$2:$NF$60,MATCH(1,(GMWQ!$NE$2:$NE$60=Q$3)*(GMWQ!$NF$2:$NF$60=Q$1),0),$B277-1966)</f>
        <v>261414.3</v>
      </c>
      <c r="R277" s="13" cm="1">
        <f t="array" ref="R277">INDEX(GMWQ!$A$2:$NF$60,MATCH(1,(GMWQ!$NE$2:$NE$60=R$3)*(GMWQ!$NF$2:$NF$60=R$1),0),$B277-1966)</f>
        <v>1036750</v>
      </c>
      <c r="S277" s="13" cm="1">
        <f t="array" ref="S277">INDEX(GMWQ!$A$2:$NF$60,MATCH(1,(GMWQ!$NE$2:$NE$60=S$3)*(GMWQ!$NF$2:$NF$60=S$1),0),$B277-1966)</f>
        <v>13679250</v>
      </c>
      <c r="T277" s="13" cm="1">
        <f t="array" ref="T277">INDEX(GMWQ!$A$2:$NF$60,MATCH(1,(GMWQ!$NE$2:$NE$60=T$3)*(GMWQ!$NF$2:$NF$60=T$1),0),$B277-1966)</f>
        <v>46781.91</v>
      </c>
      <c r="U277" s="13" cm="1">
        <f t="array" ref="U277">INDEX(GMWQ!$A$2:$NF$60,MATCH(1,(GMWQ!$NE$2:$NE$60=U$3)*(GMWQ!$NF$2:$NF$60=U$1),0),$B277-1966)</f>
        <v>3.8979110000000001</v>
      </c>
      <c r="V277" s="13" cm="1">
        <f t="array" ref="V277">INDEX(GMWQ!$A$2:$NF$60,MATCH(1,(GMWQ!$NE$2:$NE$60=V$3)*(GMWQ!$NF$2:$NF$60=V$1),0),$B277-1966)</f>
        <v>89.015169999999998</v>
      </c>
      <c r="W277" s="13" cm="1">
        <f t="array" ref="W277">INDEX(GMWQ!$A$2:$NF$60,MATCH(1,(GMWQ!$NE$2:$NE$60=W$3)*(GMWQ!$NF$2:$NF$60=W$1),0),$B277-1966)</f>
        <v>1.840711</v>
      </c>
    </row>
    <row r="278" spans="1:23" x14ac:dyDescent="0.35">
      <c r="B278" s="7">
        <f t="shared" si="6"/>
        <v>2244</v>
      </c>
      <c r="C278" s="14" cm="1">
        <f t="array" ref="C278">INDEX(GMWQ!$A$2:$NF$60,MATCH(1,(GMWQ!$NE$2:$NE$60=C$3)*(GMWQ!$NF$2:$NF$60=C$1),0),$B278-1966)</f>
        <v>11760.65</v>
      </c>
      <c r="D278" s="7" cm="1">
        <f t="array" ref="D278">INDEX(GMWQ!$A$2:$NF$60,MATCH(1,(GMWQ!$NE$2:$NE$60=D$3)*(GMWQ!$NF$2:$NF$60=D$1),0),$B278-1966)</f>
        <v>37585.5</v>
      </c>
      <c r="E278" s="7" cm="1">
        <f t="array" ref="E278">INDEX(GMWQ!$A$2:$NF$60,MATCH(1,(GMWQ!$NE$2:$NE$60=E$3)*(GMWQ!$NF$2:$NF$60=E$1),0),$B278-1966)</f>
        <v>838782.4</v>
      </c>
      <c r="F278" s="13" cm="1">
        <f t="array" ref="F278">INDEX(GMWQ!$A$2:$NF$60,MATCH(1,(GMWQ!$NE$2:$NE$60=F$3)*(GMWQ!$NF$2:$NF$60=F$1),0),$B278-1966)</f>
        <v>4.0000030000000004</v>
      </c>
      <c r="G278" s="14" cm="1">
        <f t="array" ref="G278">INDEX(GMWQ!$A$2:$NF$60,MATCH(1,(GMWQ!$NE$2:$NE$60=G$3)*(GMWQ!$NF$2:$NF$60=G$1),0),$B278-1966)</f>
        <v>3970085</v>
      </c>
      <c r="H278" s="14" cm="1">
        <f t="array" ref="H278">INDEX(GMWQ!$A$2:$NF$60,MATCH(1,(GMWQ!$NE$2:$NE$60=H$3)*(GMWQ!$NF$2:$NF$60=H$1),0),$B278-1966)</f>
        <v>43186.41</v>
      </c>
      <c r="I278" s="14" cm="1">
        <f t="array" ref="I278">INDEX(GMWQ!$A$2:$NF$60,MATCH(1,(GMWQ!$NE$2:$NE$60=I$3)*(GMWQ!$NF$2:$NF$60=I$1),0),$B278-1966)</f>
        <v>2923897</v>
      </c>
      <c r="J278" s="13" cm="1">
        <f t="array" ref="J278">INDEX(GMWQ!$A$2:$NF$60,MATCH(1,(GMWQ!$NE$2:$NE$60=J$3)*(GMWQ!$NF$2:$NF$60=J$1),0),$B278-1966)</f>
        <v>3.5</v>
      </c>
      <c r="K278" s="13" cm="1">
        <f t="array" ref="K278">INDEX(GMWQ!$A$2:$NF$60,MATCH(1,(GMWQ!$NE$2:$NE$60=K$3)*(GMWQ!$NF$2:$NF$60=K$1),0),$B278-1966)</f>
        <v>1.8405769999999999E-3</v>
      </c>
      <c r="L278" s="13" cm="1">
        <f t="array" ref="L278">INDEX(GMWQ!$A$2:$NF$60,MATCH(1,(GMWQ!$NE$2:$NE$60=L$3)*(GMWQ!$NF$2:$NF$60=L$1),0),$B278-1966)</f>
        <v>4214100</v>
      </c>
      <c r="M278" s="13" cm="1">
        <f t="array" ref="M278">INDEX(GMWQ!$A$2:$NF$60,MATCH(1,(GMWQ!$NE$2:$NE$60=M$3)*(GMWQ!$NF$2:$NF$60=M$1),0),$B278-1966)</f>
        <v>80.45187</v>
      </c>
      <c r="N278" s="13" cm="1">
        <f t="array" ref="N278">INDEX(GMWQ!$A$2:$NF$60,MATCH(1,(GMWQ!$NE$2:$NE$60=N$3)*(GMWQ!$NF$2:$NF$60=N$1),0),$B278-1966)</f>
        <v>125.60169999999999</v>
      </c>
      <c r="O278" s="13" cm="1">
        <f t="array" ref="O278">INDEX(GMWQ!$A$2:$NF$60,MATCH(1,(GMWQ!$NE$2:$NE$60=O$3)*(GMWQ!$NF$2:$NF$60=O$1),0),$B278-1966)</f>
        <v>31.280059999999999</v>
      </c>
      <c r="P278" s="13" cm="1">
        <f t="array" ref="P278">INDEX(GMWQ!$A$2:$NF$60,MATCH(1,(GMWQ!$NE$2:$NE$60=P$3)*(GMWQ!$NF$2:$NF$60=P$1),0),$B278-1966)</f>
        <v>1.917977</v>
      </c>
      <c r="Q278" s="13" cm="1">
        <f t="array" ref="Q278">INDEX(GMWQ!$A$2:$NF$60,MATCH(1,(GMWQ!$NE$2:$NE$60=Q$3)*(GMWQ!$NF$2:$NF$60=Q$1),0),$B278-1966)</f>
        <v>263794.8</v>
      </c>
      <c r="R278" s="13" cm="1">
        <f t="array" ref="R278">INDEX(GMWQ!$A$2:$NF$60,MATCH(1,(GMWQ!$NE$2:$NE$60=R$3)*(GMWQ!$NF$2:$NF$60=R$1),0),$B278-1966)</f>
        <v>1046189</v>
      </c>
      <c r="S278" s="13" cm="1">
        <f t="array" ref="S278">INDEX(GMWQ!$A$2:$NF$60,MATCH(1,(GMWQ!$NE$2:$NE$60=S$3)*(GMWQ!$NF$2:$NF$60=S$1),0),$B278-1966)</f>
        <v>13830200</v>
      </c>
      <c r="T278" s="13" cm="1">
        <f t="array" ref="T278">INDEX(GMWQ!$A$2:$NF$60,MATCH(1,(GMWQ!$NE$2:$NE$60=T$3)*(GMWQ!$NF$2:$NF$60=T$1),0),$B278-1966)</f>
        <v>46811.11</v>
      </c>
      <c r="U278" s="13" cm="1">
        <f t="array" ref="U278">INDEX(GMWQ!$A$2:$NF$60,MATCH(1,(GMWQ!$NE$2:$NE$60=U$3)*(GMWQ!$NF$2:$NF$60=U$1),0),$B278-1966)</f>
        <v>3.897853</v>
      </c>
      <c r="V278" s="13" cm="1">
        <f t="array" ref="V278">INDEX(GMWQ!$A$2:$NF$60,MATCH(1,(GMWQ!$NE$2:$NE$60=V$3)*(GMWQ!$NF$2:$NF$60=V$1),0),$B278-1966)</f>
        <v>89.222629999999995</v>
      </c>
      <c r="W278" s="13" cm="1">
        <f t="array" ref="W278">INDEX(GMWQ!$A$2:$NF$60,MATCH(1,(GMWQ!$NE$2:$NE$60=W$3)*(GMWQ!$NF$2:$NF$60=W$1),0),$B278-1966)</f>
        <v>1.843955</v>
      </c>
    </row>
    <row r="279" spans="1:23" x14ac:dyDescent="0.35">
      <c r="A279" s="7">
        <v>2041</v>
      </c>
      <c r="B279" s="7">
        <f t="shared" si="6"/>
        <v>2245</v>
      </c>
      <c r="C279" s="14" cm="1">
        <f t="array" ref="C279">INDEX(GMWQ!$A$2:$NF$60,MATCH(1,(GMWQ!$NE$2:$NE$60=C$3)*(GMWQ!$NF$2:$NF$60=C$1),0),$B279-1966)</f>
        <v>11774.98</v>
      </c>
      <c r="D279" s="7" cm="1">
        <f t="array" ref="D279">INDEX(GMWQ!$A$2:$NF$60,MATCH(1,(GMWQ!$NE$2:$NE$60=D$3)*(GMWQ!$NF$2:$NF$60=D$1),0),$B279-1966)</f>
        <v>37871.06</v>
      </c>
      <c r="E279" s="7" cm="1">
        <f t="array" ref="E279">INDEX(GMWQ!$A$2:$NF$60,MATCH(1,(GMWQ!$NE$2:$NE$60=E$3)*(GMWQ!$NF$2:$NF$60=E$1),0),$B279-1966)</f>
        <v>846152.1</v>
      </c>
      <c r="F279" s="13" cm="1">
        <f t="array" ref="F279">INDEX(GMWQ!$A$2:$NF$60,MATCH(1,(GMWQ!$NE$2:$NE$60=F$3)*(GMWQ!$NF$2:$NF$60=F$1),0),$B279-1966)</f>
        <v>3.999981</v>
      </c>
      <c r="G279" s="14" cm="1">
        <f t="array" ref="G279">INDEX(GMWQ!$A$2:$NF$60,MATCH(1,(GMWQ!$NE$2:$NE$60=G$3)*(GMWQ!$NF$2:$NF$60=G$1),0),$B279-1966)</f>
        <v>3994254</v>
      </c>
      <c r="H279" s="14" cm="1">
        <f t="array" ref="H279">INDEX(GMWQ!$A$2:$NF$60,MATCH(1,(GMWQ!$NE$2:$NE$60=H$3)*(GMWQ!$NF$2:$NF$60=H$1),0),$B279-1966)</f>
        <v>43471.97</v>
      </c>
      <c r="I279" s="14" cm="1">
        <f t="array" ref="I279">INDEX(GMWQ!$A$2:$NF$60,MATCH(1,(GMWQ!$NE$2:$NE$60=I$3)*(GMWQ!$NF$2:$NF$60=I$1),0),$B279-1966)</f>
        <v>2938541</v>
      </c>
      <c r="J279" s="13" cm="1">
        <f t="array" ref="J279">INDEX(GMWQ!$A$2:$NF$60,MATCH(1,(GMWQ!$NE$2:$NE$60=J$3)*(GMWQ!$NF$2:$NF$60=J$1),0),$B279-1966)</f>
        <v>3.5</v>
      </c>
      <c r="K279" s="13" cm="1">
        <f t="array" ref="K279">INDEX(GMWQ!$A$2:$NF$60,MATCH(1,(GMWQ!$NE$2:$NE$60=K$3)*(GMWQ!$NF$2:$NF$60=K$1),0),$B279-1966)</f>
        <v>1.8409190000000001E-3</v>
      </c>
      <c r="L279" s="13" cm="1">
        <f t="array" ref="L279">INDEX(GMWQ!$A$2:$NF$60,MATCH(1,(GMWQ!$NE$2:$NE$60=L$3)*(GMWQ!$NF$2:$NF$60=L$1),0),$B279-1966)</f>
        <v>4239668</v>
      </c>
      <c r="M279" s="13" cm="1">
        <f t="array" ref="M279">INDEX(GMWQ!$A$2:$NF$60,MATCH(1,(GMWQ!$NE$2:$NE$60=M$3)*(GMWQ!$NF$2:$NF$60=M$1),0),$B279-1966)</f>
        <v>80.202870000000004</v>
      </c>
      <c r="N279" s="13" cm="1">
        <f t="array" ref="N279">INDEX(GMWQ!$A$2:$NF$60,MATCH(1,(GMWQ!$NE$2:$NE$60=N$3)*(GMWQ!$NF$2:$NF$60=N$1),0),$B279-1966)</f>
        <v>125.2632</v>
      </c>
      <c r="O279" s="13" cm="1">
        <f t="array" ref="O279">INDEX(GMWQ!$A$2:$NF$60,MATCH(1,(GMWQ!$NE$2:$NE$60=O$3)*(GMWQ!$NF$2:$NF$60=O$1),0),$B279-1966)</f>
        <v>31.280059999999999</v>
      </c>
      <c r="P279" s="13" cm="1">
        <f t="array" ref="P279">INDEX(GMWQ!$A$2:$NF$60,MATCH(1,(GMWQ!$NE$2:$NE$60=P$3)*(GMWQ!$NF$2:$NF$60=P$1),0),$B279-1966)</f>
        <v>1.9178759999999999</v>
      </c>
      <c r="Q279" s="13" cm="1">
        <f t="array" ref="Q279">INDEX(GMWQ!$A$2:$NF$60,MATCH(1,(GMWQ!$NE$2:$NE$60=Q$3)*(GMWQ!$NF$2:$NF$60=Q$1),0),$B279-1966)</f>
        <v>266196.2</v>
      </c>
      <c r="R279" s="13" cm="1">
        <f t="array" ref="R279">INDEX(GMWQ!$A$2:$NF$60,MATCH(1,(GMWQ!$NE$2:$NE$60=R$3)*(GMWQ!$NF$2:$NF$60=R$1),0),$B279-1966)</f>
        <v>1055713</v>
      </c>
      <c r="S279" s="13" cm="1">
        <f t="array" ref="S279">INDEX(GMWQ!$A$2:$NF$60,MATCH(1,(GMWQ!$NE$2:$NE$60=S$3)*(GMWQ!$NF$2:$NF$60=S$1),0),$B279-1966)</f>
        <v>13982690</v>
      </c>
      <c r="T279" s="13" cm="1">
        <f t="array" ref="T279">INDEX(GMWQ!$A$2:$NF$60,MATCH(1,(GMWQ!$NE$2:$NE$60=T$3)*(GMWQ!$NF$2:$NF$60=T$1),0),$B279-1966)</f>
        <v>46840.32</v>
      </c>
      <c r="U279" s="13" cm="1">
        <f t="array" ref="U279">INDEX(GMWQ!$A$2:$NF$60,MATCH(1,(GMWQ!$NE$2:$NE$60=U$3)*(GMWQ!$NF$2:$NF$60=U$1),0),$B279-1966)</f>
        <v>3.897799</v>
      </c>
      <c r="V279" s="13" cm="1">
        <f t="array" ref="V279">INDEX(GMWQ!$A$2:$NF$60,MATCH(1,(GMWQ!$NE$2:$NE$60=V$3)*(GMWQ!$NF$2:$NF$60=V$1),0),$B279-1966)</f>
        <v>89.430930000000004</v>
      </c>
      <c r="W279" s="13" cm="1">
        <f t="array" ref="W279">INDEX(GMWQ!$A$2:$NF$60,MATCH(1,(GMWQ!$NE$2:$NE$60=W$3)*(GMWQ!$NF$2:$NF$60=W$1),0),$B279-1966)</f>
        <v>1.8471979999999999</v>
      </c>
    </row>
    <row r="280" spans="1:23" x14ac:dyDescent="0.35">
      <c r="B280" s="7">
        <f t="shared" si="6"/>
        <v>2246</v>
      </c>
      <c r="C280" s="14" cm="1">
        <f t="array" ref="C280">INDEX(GMWQ!$A$2:$NF$60,MATCH(1,(GMWQ!$NE$2:$NE$60=C$3)*(GMWQ!$NF$2:$NF$60=C$1),0),$B280-1966)</f>
        <v>11790.6</v>
      </c>
      <c r="D280" s="7" cm="1">
        <f t="array" ref="D280">INDEX(GMWQ!$A$2:$NF$60,MATCH(1,(GMWQ!$NE$2:$NE$60=D$3)*(GMWQ!$NF$2:$NF$60=D$1),0),$B280-1966)</f>
        <v>38157.040000000001</v>
      </c>
      <c r="E280" s="7" cm="1">
        <f t="array" ref="E280">INDEX(GMWQ!$A$2:$NF$60,MATCH(1,(GMWQ!$NE$2:$NE$60=E$3)*(GMWQ!$NF$2:$NF$60=E$1),0),$B280-1966)</f>
        <v>853484.4</v>
      </c>
      <c r="F280" s="13" cm="1">
        <f t="array" ref="F280">INDEX(GMWQ!$A$2:$NF$60,MATCH(1,(GMWQ!$NE$2:$NE$60=F$3)*(GMWQ!$NF$2:$NF$60=F$1),0),$B280-1966)</f>
        <v>3.9999790000000002</v>
      </c>
      <c r="G280" s="14" cm="1">
        <f t="array" ref="G280">INDEX(GMWQ!$A$2:$NF$60,MATCH(1,(GMWQ!$NE$2:$NE$60=G$3)*(GMWQ!$NF$2:$NF$60=G$1),0),$B280-1966)</f>
        <v>4018399</v>
      </c>
      <c r="H280" s="14" cm="1">
        <f t="array" ref="H280">INDEX(GMWQ!$A$2:$NF$60,MATCH(1,(GMWQ!$NE$2:$NE$60=H$3)*(GMWQ!$NF$2:$NF$60=H$1),0),$B280-1966)</f>
        <v>43757.95</v>
      </c>
      <c r="I280" s="14" cm="1">
        <f t="array" ref="I280">INDEX(GMWQ!$A$2:$NF$60,MATCH(1,(GMWQ!$NE$2:$NE$60=I$3)*(GMWQ!$NF$2:$NF$60=I$1),0),$B280-1966)</f>
        <v>2953077</v>
      </c>
      <c r="J280" s="13" cm="1">
        <f t="array" ref="J280">INDEX(GMWQ!$A$2:$NF$60,MATCH(1,(GMWQ!$NE$2:$NE$60=J$3)*(GMWQ!$NF$2:$NF$60=J$1),0),$B280-1966)</f>
        <v>3.4999989999999999</v>
      </c>
      <c r="K280" s="13" cm="1">
        <f t="array" ref="K280">INDEX(GMWQ!$A$2:$NF$60,MATCH(1,(GMWQ!$NE$2:$NE$60=K$3)*(GMWQ!$NF$2:$NF$60=K$1),0),$B280-1966)</f>
        <v>1.8413100000000001E-3</v>
      </c>
      <c r="L280" s="13" cm="1">
        <f t="array" ref="L280">INDEX(GMWQ!$A$2:$NF$60,MATCH(1,(GMWQ!$NE$2:$NE$60=L$3)*(GMWQ!$NF$2:$NF$60=L$1),0),$B280-1966)</f>
        <v>4265211</v>
      </c>
      <c r="M280" s="13" cm="1">
        <f t="array" ref="M280">INDEX(GMWQ!$A$2:$NF$60,MATCH(1,(GMWQ!$NE$2:$NE$60=M$3)*(GMWQ!$NF$2:$NF$60=M$1),0),$B280-1966)</f>
        <v>79.951350000000005</v>
      </c>
      <c r="N280" s="13" cm="1">
        <f t="array" ref="N280">INDEX(GMWQ!$A$2:$NF$60,MATCH(1,(GMWQ!$NE$2:$NE$60=N$3)*(GMWQ!$NF$2:$NF$60=N$1),0),$B280-1966)</f>
        <v>124.93519999999999</v>
      </c>
      <c r="O280" s="13" cm="1">
        <f t="array" ref="O280">INDEX(GMWQ!$A$2:$NF$60,MATCH(1,(GMWQ!$NE$2:$NE$60=O$3)*(GMWQ!$NF$2:$NF$60=O$1),0),$B280-1966)</f>
        <v>31.28002</v>
      </c>
      <c r="P280" s="13" cm="1">
        <f t="array" ref="P280">INDEX(GMWQ!$A$2:$NF$60,MATCH(1,(GMWQ!$NE$2:$NE$60=P$3)*(GMWQ!$NF$2:$NF$60=P$1),0),$B280-1966)</f>
        <v>1.9178280000000001</v>
      </c>
      <c r="Q280" s="13" cm="1">
        <f t="array" ref="Q280">INDEX(GMWQ!$A$2:$NF$60,MATCH(1,(GMWQ!$NE$2:$NE$60=Q$3)*(GMWQ!$NF$2:$NF$60=Q$1),0),$B280-1966)</f>
        <v>268618.90000000002</v>
      </c>
      <c r="R280" s="13" cm="1">
        <f t="array" ref="R280">INDEX(GMWQ!$A$2:$NF$60,MATCH(1,(GMWQ!$NE$2:$NE$60=R$3)*(GMWQ!$NF$2:$NF$60=R$1),0),$B280-1966)</f>
        <v>1065322</v>
      </c>
      <c r="S280" s="13" cm="1">
        <f t="array" ref="S280">INDEX(GMWQ!$A$2:$NF$60,MATCH(1,(GMWQ!$NE$2:$NE$60=S$3)*(GMWQ!$NF$2:$NF$60=S$1),0),$B280-1966)</f>
        <v>14138380</v>
      </c>
      <c r="T280" s="13" cm="1">
        <f t="array" ref="T280">INDEX(GMWQ!$A$2:$NF$60,MATCH(1,(GMWQ!$NE$2:$NE$60=T$3)*(GMWQ!$NF$2:$NF$60=T$1),0),$B280-1966)</f>
        <v>46869.52</v>
      </c>
      <c r="U280" s="13" cm="1">
        <f t="array" ref="U280">INDEX(GMWQ!$A$2:$NF$60,MATCH(1,(GMWQ!$NE$2:$NE$60=U$3)*(GMWQ!$NF$2:$NF$60=U$1),0),$B280-1966)</f>
        <v>3.897751</v>
      </c>
      <c r="V280" s="13" cm="1">
        <f t="array" ref="V280">INDEX(GMWQ!$A$2:$NF$60,MATCH(1,(GMWQ!$NE$2:$NE$60=V$3)*(GMWQ!$NF$2:$NF$60=V$1),0),$B280-1966)</f>
        <v>89.649299999999997</v>
      </c>
      <c r="W280" s="13" cm="1">
        <f t="array" ref="W280">INDEX(GMWQ!$A$2:$NF$60,MATCH(1,(GMWQ!$NE$2:$NE$60=W$3)*(GMWQ!$NF$2:$NF$60=W$1),0),$B280-1966)</f>
        <v>1.850646</v>
      </c>
    </row>
    <row r="281" spans="1:23" x14ac:dyDescent="0.35">
      <c r="B281" s="7">
        <f t="shared" si="6"/>
        <v>2247</v>
      </c>
      <c r="C281" s="14" cm="1">
        <f t="array" ref="C281">INDEX(GMWQ!$A$2:$NF$60,MATCH(1,(GMWQ!$NE$2:$NE$60=C$3)*(GMWQ!$NF$2:$NF$60=C$1),0),$B281-1966)</f>
        <v>11804.64</v>
      </c>
      <c r="D281" s="7" cm="1">
        <f t="array" ref="D281">INDEX(GMWQ!$A$2:$NF$60,MATCH(1,(GMWQ!$NE$2:$NE$60=D$3)*(GMWQ!$NF$2:$NF$60=D$1),0),$B281-1966)</f>
        <v>38443.4</v>
      </c>
      <c r="E281" s="7" cm="1">
        <f t="array" ref="E281">INDEX(GMWQ!$A$2:$NF$60,MATCH(1,(GMWQ!$NE$2:$NE$60=E$3)*(GMWQ!$NF$2:$NF$60=E$1),0),$B281-1966)</f>
        <v>860879.5</v>
      </c>
      <c r="F281" s="13" cm="1">
        <f t="array" ref="F281">INDEX(GMWQ!$A$2:$NF$60,MATCH(1,(GMWQ!$NE$2:$NE$60=F$3)*(GMWQ!$NF$2:$NF$60=F$1),0),$B281-1966)</f>
        <v>4.000006</v>
      </c>
      <c r="G281" s="14" cm="1">
        <f t="array" ref="G281">INDEX(GMWQ!$A$2:$NF$60,MATCH(1,(GMWQ!$NE$2:$NE$60=G$3)*(GMWQ!$NF$2:$NF$60=G$1),0),$B281-1966)</f>
        <v>4042522</v>
      </c>
      <c r="H281" s="14" cm="1">
        <f t="array" ref="H281">INDEX(GMWQ!$A$2:$NF$60,MATCH(1,(GMWQ!$NE$2:$NE$60=H$3)*(GMWQ!$NF$2:$NF$60=H$1),0),$B281-1966)</f>
        <v>44044.31</v>
      </c>
      <c r="I281" s="14" cm="1">
        <f t="array" ref="I281">INDEX(GMWQ!$A$2:$NF$60,MATCH(1,(GMWQ!$NE$2:$NE$60=I$3)*(GMWQ!$NF$2:$NF$60=I$1),0),$B281-1966)</f>
        <v>2967505</v>
      </c>
      <c r="J281" s="13" cm="1">
        <f t="array" ref="J281">INDEX(GMWQ!$A$2:$NF$60,MATCH(1,(GMWQ!$NE$2:$NE$60=J$3)*(GMWQ!$NF$2:$NF$60=J$1),0),$B281-1966)</f>
        <v>3.4999980000000002</v>
      </c>
      <c r="K281" s="13" cm="1">
        <f t="array" ref="K281">INDEX(GMWQ!$A$2:$NF$60,MATCH(1,(GMWQ!$NE$2:$NE$60=K$3)*(GMWQ!$NF$2:$NF$60=K$1),0),$B281-1966)</f>
        <v>1.841774E-3</v>
      </c>
      <c r="L281" s="13" cm="1">
        <f t="array" ref="L281">INDEX(GMWQ!$A$2:$NF$60,MATCH(1,(GMWQ!$NE$2:$NE$60=L$3)*(GMWQ!$NF$2:$NF$60=L$1),0),$B281-1966)</f>
        <v>4290730</v>
      </c>
      <c r="M281" s="13" cm="1">
        <f t="array" ref="M281">INDEX(GMWQ!$A$2:$NF$60,MATCH(1,(GMWQ!$NE$2:$NE$60=M$3)*(GMWQ!$NF$2:$NF$60=M$1),0),$B281-1966)</f>
        <v>79.697379999999995</v>
      </c>
      <c r="N281" s="13" cm="1">
        <f t="array" ref="N281">INDEX(GMWQ!$A$2:$NF$60,MATCH(1,(GMWQ!$NE$2:$NE$60=N$3)*(GMWQ!$NF$2:$NF$60=N$1),0),$B281-1966)</f>
        <v>124.6031</v>
      </c>
      <c r="O281" s="13" cm="1">
        <f t="array" ref="O281">INDEX(GMWQ!$A$2:$NF$60,MATCH(1,(GMWQ!$NE$2:$NE$60=O$3)*(GMWQ!$NF$2:$NF$60=O$1),0),$B281-1966)</f>
        <v>31.28</v>
      </c>
      <c r="P281" s="13" cm="1">
        <f t="array" ref="P281">INDEX(GMWQ!$A$2:$NF$60,MATCH(1,(GMWQ!$NE$2:$NE$60=P$3)*(GMWQ!$NF$2:$NF$60=P$1),0),$B281-1966)</f>
        <v>1.9178329999999999</v>
      </c>
      <c r="Q281" s="13" cm="1">
        <f t="array" ref="Q281">INDEX(GMWQ!$A$2:$NF$60,MATCH(1,(GMWQ!$NE$2:$NE$60=Q$3)*(GMWQ!$NF$2:$NF$60=Q$1),0),$B281-1966)</f>
        <v>271062.09999999998</v>
      </c>
      <c r="R281" s="13" cm="1">
        <f t="array" ref="R281">INDEX(GMWQ!$A$2:$NF$60,MATCH(1,(GMWQ!$NE$2:$NE$60=R$3)*(GMWQ!$NF$2:$NF$60=R$1),0),$B281-1966)</f>
        <v>1075016</v>
      </c>
      <c r="S281" s="13" cm="1">
        <f t="array" ref="S281">INDEX(GMWQ!$A$2:$NF$60,MATCH(1,(GMWQ!$NE$2:$NE$60=S$3)*(GMWQ!$NF$2:$NF$60=S$1),0),$B281-1966)</f>
        <v>14292180</v>
      </c>
      <c r="T281" s="13" cm="1">
        <f t="array" ref="T281">INDEX(GMWQ!$A$2:$NF$60,MATCH(1,(GMWQ!$NE$2:$NE$60=T$3)*(GMWQ!$NF$2:$NF$60=T$1),0),$B281-1966)</f>
        <v>46901.75</v>
      </c>
      <c r="U281" s="13" cm="1">
        <f t="array" ref="U281">INDEX(GMWQ!$A$2:$NF$60,MATCH(1,(GMWQ!$NE$2:$NE$60=U$3)*(GMWQ!$NF$2:$NF$60=U$1),0),$B281-1966)</f>
        <v>3.8977080000000002</v>
      </c>
      <c r="V281" s="13" cm="1">
        <f t="array" ref="V281">INDEX(GMWQ!$A$2:$NF$60,MATCH(1,(GMWQ!$NE$2:$NE$60=V$3)*(GMWQ!$NF$2:$NF$60=V$1),0),$B281-1966)</f>
        <v>89.854039999999998</v>
      </c>
      <c r="W281" s="13" cm="1">
        <f t="array" ref="W281">INDEX(GMWQ!$A$2:$NF$60,MATCH(1,(GMWQ!$NE$2:$NE$60=W$3)*(GMWQ!$NF$2:$NF$60=W$1),0),$B281-1966)</f>
        <v>1.8538300000000001</v>
      </c>
    </row>
    <row r="282" spans="1:23" x14ac:dyDescent="0.35">
      <c r="B282" s="7">
        <f t="shared" si="6"/>
        <v>2248</v>
      </c>
      <c r="C282" s="14" cm="1">
        <f t="array" ref="C282">INDEX(GMWQ!$A$2:$NF$60,MATCH(1,(GMWQ!$NE$2:$NE$60=C$3)*(GMWQ!$NF$2:$NF$60=C$1),0),$B282-1966)</f>
        <v>11818.98</v>
      </c>
      <c r="D282" s="7" cm="1">
        <f t="array" ref="D282">INDEX(GMWQ!$A$2:$NF$60,MATCH(1,(GMWQ!$NE$2:$NE$60=D$3)*(GMWQ!$NF$2:$NF$60=D$1),0),$B282-1966)</f>
        <v>38730.230000000003</v>
      </c>
      <c r="E282" s="7" cm="1">
        <f t="array" ref="E282">INDEX(GMWQ!$A$2:$NF$60,MATCH(1,(GMWQ!$NE$2:$NE$60=E$3)*(GMWQ!$NF$2:$NF$60=E$1),0),$B282-1966)</f>
        <v>868337.9</v>
      </c>
      <c r="F282" s="13" cm="1">
        <f t="array" ref="F282">INDEX(GMWQ!$A$2:$NF$60,MATCH(1,(GMWQ!$NE$2:$NE$60=F$3)*(GMWQ!$NF$2:$NF$60=F$1),0),$B282-1966)</f>
        <v>3.999984</v>
      </c>
      <c r="G282" s="14" cm="1">
        <f t="array" ref="G282">INDEX(GMWQ!$A$2:$NF$60,MATCH(1,(GMWQ!$NE$2:$NE$60=G$3)*(GMWQ!$NF$2:$NF$60=G$1),0),$B282-1966)</f>
        <v>4066631</v>
      </c>
      <c r="H282" s="14" cm="1">
        <f t="array" ref="H282">INDEX(GMWQ!$A$2:$NF$60,MATCH(1,(GMWQ!$NE$2:$NE$60=H$3)*(GMWQ!$NF$2:$NF$60=H$1),0),$B282-1966)</f>
        <v>44331.14</v>
      </c>
      <c r="I282" s="14" cm="1">
        <f t="array" ref="I282">INDEX(GMWQ!$A$2:$NF$60,MATCH(1,(GMWQ!$NE$2:$NE$60=I$3)*(GMWQ!$NF$2:$NF$60=I$1),0),$B282-1966)</f>
        <v>2981836</v>
      </c>
      <c r="J282" s="13" cm="1">
        <f t="array" ref="J282">INDEX(GMWQ!$A$2:$NF$60,MATCH(1,(GMWQ!$NE$2:$NE$60=J$3)*(GMWQ!$NF$2:$NF$60=J$1),0),$B282-1966)</f>
        <v>3.4999989999999999</v>
      </c>
      <c r="K282" s="13" cm="1">
        <f t="array" ref="K282">INDEX(GMWQ!$A$2:$NF$60,MATCH(1,(GMWQ!$NE$2:$NE$60=K$3)*(GMWQ!$NF$2:$NF$60=K$1),0),$B282-1966)</f>
        <v>1.8423669999999999E-3</v>
      </c>
      <c r="L282" s="13" cm="1">
        <f t="array" ref="L282">INDEX(GMWQ!$A$2:$NF$60,MATCH(1,(GMWQ!$NE$2:$NE$60=L$3)*(GMWQ!$NF$2:$NF$60=L$1),0),$B282-1966)</f>
        <v>4316235</v>
      </c>
      <c r="M282" s="13" cm="1">
        <f t="array" ref="M282">INDEX(GMWQ!$A$2:$NF$60,MATCH(1,(GMWQ!$NE$2:$NE$60=M$3)*(GMWQ!$NF$2:$NF$60=M$1),0),$B282-1966)</f>
        <v>79.441249999999997</v>
      </c>
      <c r="N282" s="13" cm="1">
        <f t="array" ref="N282">INDEX(GMWQ!$A$2:$NF$60,MATCH(1,(GMWQ!$NE$2:$NE$60=N$3)*(GMWQ!$NF$2:$NF$60=N$1),0),$B282-1966)</f>
        <v>124.2671</v>
      </c>
      <c r="O282" s="13" cm="1">
        <f t="array" ref="O282">INDEX(GMWQ!$A$2:$NF$60,MATCH(1,(GMWQ!$NE$2:$NE$60=O$3)*(GMWQ!$NF$2:$NF$60=O$1),0),$B282-1966)</f>
        <v>31.28003</v>
      </c>
      <c r="P282" s="13" cm="1">
        <f t="array" ref="P282">INDEX(GMWQ!$A$2:$NF$60,MATCH(1,(GMWQ!$NE$2:$NE$60=P$3)*(GMWQ!$NF$2:$NF$60=P$1),0),$B282-1966)</f>
        <v>1.9177930000000001</v>
      </c>
      <c r="Q282" s="13" cm="1">
        <f t="array" ref="Q282">INDEX(GMWQ!$A$2:$NF$60,MATCH(1,(GMWQ!$NE$2:$NE$60=Q$3)*(GMWQ!$NF$2:$NF$60=Q$1),0),$B282-1966)</f>
        <v>273526.2</v>
      </c>
      <c r="R282" s="13" cm="1">
        <f t="array" ref="R282">INDEX(GMWQ!$A$2:$NF$60,MATCH(1,(GMWQ!$NE$2:$NE$60=R$3)*(GMWQ!$NF$2:$NF$60=R$1),0),$B282-1966)</f>
        <v>1084795</v>
      </c>
      <c r="S282" s="13" cm="1">
        <f t="array" ref="S282">INDEX(GMWQ!$A$2:$NF$60,MATCH(1,(GMWQ!$NE$2:$NE$60=S$3)*(GMWQ!$NF$2:$NF$60=S$1),0),$B282-1966)</f>
        <v>14447970</v>
      </c>
      <c r="T282" s="13" cm="1">
        <f t="array" ref="T282">INDEX(GMWQ!$A$2:$NF$60,MATCH(1,(GMWQ!$NE$2:$NE$60=T$3)*(GMWQ!$NF$2:$NF$60=T$1),0),$B282-1966)</f>
        <v>46933.98</v>
      </c>
      <c r="U282" s="13" cm="1">
        <f t="array" ref="U282">INDEX(GMWQ!$A$2:$NF$60,MATCH(1,(GMWQ!$NE$2:$NE$60=U$3)*(GMWQ!$NF$2:$NF$60=U$1),0),$B282-1966)</f>
        <v>3.8976679999999999</v>
      </c>
      <c r="V282" s="13" cm="1">
        <f t="array" ref="V282">INDEX(GMWQ!$A$2:$NF$60,MATCH(1,(GMWQ!$NE$2:$NE$60=V$3)*(GMWQ!$NF$2:$NF$60=V$1),0),$B282-1966)</f>
        <v>90.063029999999998</v>
      </c>
      <c r="W282" s="13" cm="1">
        <f t="array" ref="W282">INDEX(GMWQ!$A$2:$NF$60,MATCH(1,(GMWQ!$NE$2:$NE$60=W$3)*(GMWQ!$NF$2:$NF$60=W$1),0),$B282-1966)</f>
        <v>1.8570800000000001</v>
      </c>
    </row>
    <row r="283" spans="1:23" x14ac:dyDescent="0.35">
      <c r="A283" s="7">
        <v>2042</v>
      </c>
      <c r="B283" s="7">
        <f t="shared" si="6"/>
        <v>2249</v>
      </c>
      <c r="C283" s="14" cm="1">
        <f t="array" ref="C283">INDEX(GMWQ!$A$2:$NF$60,MATCH(1,(GMWQ!$NE$2:$NE$60=C$3)*(GMWQ!$NF$2:$NF$60=C$1),0),$B283-1966)</f>
        <v>11833.22</v>
      </c>
      <c r="D283" s="7" cm="1">
        <f t="array" ref="D283">INDEX(GMWQ!$A$2:$NF$60,MATCH(1,(GMWQ!$NE$2:$NE$60=D$3)*(GMWQ!$NF$2:$NF$60=D$1),0),$B283-1966)</f>
        <v>39017.61</v>
      </c>
      <c r="E283" s="7" cm="1">
        <f t="array" ref="E283">INDEX(GMWQ!$A$2:$NF$60,MATCH(1,(GMWQ!$NE$2:$NE$60=E$3)*(GMWQ!$NF$2:$NF$60=E$1),0),$B283-1966)</f>
        <v>875860.1</v>
      </c>
      <c r="F283" s="13" cm="1">
        <f t="array" ref="F283">INDEX(GMWQ!$A$2:$NF$60,MATCH(1,(GMWQ!$NE$2:$NE$60=F$3)*(GMWQ!$NF$2:$NF$60=F$1),0),$B283-1966)</f>
        <v>4.0000010000000001</v>
      </c>
      <c r="G283" s="14" cm="1">
        <f t="array" ref="G283">INDEX(GMWQ!$A$2:$NF$60,MATCH(1,(GMWQ!$NE$2:$NE$60=G$3)*(GMWQ!$NF$2:$NF$60=G$1),0),$B283-1966)</f>
        <v>4090734</v>
      </c>
      <c r="H283" s="14" cm="1">
        <f t="array" ref="H283">INDEX(GMWQ!$A$2:$NF$60,MATCH(1,(GMWQ!$NE$2:$NE$60=H$3)*(GMWQ!$NF$2:$NF$60=H$1),0),$B283-1966)</f>
        <v>44618.52</v>
      </c>
      <c r="I283" s="14" cm="1">
        <f t="array" ref="I283">INDEX(GMWQ!$A$2:$NF$60,MATCH(1,(GMWQ!$NE$2:$NE$60=I$3)*(GMWQ!$NF$2:$NF$60=I$1),0),$B283-1966)</f>
        <v>2996075</v>
      </c>
      <c r="J283" s="13" cm="1">
        <f t="array" ref="J283">INDEX(GMWQ!$A$2:$NF$60,MATCH(1,(GMWQ!$NE$2:$NE$60=J$3)*(GMWQ!$NF$2:$NF$60=J$1),0),$B283-1966)</f>
        <v>3.4999980000000002</v>
      </c>
      <c r="K283" s="13" cm="1">
        <f t="array" ref="K283">INDEX(GMWQ!$A$2:$NF$60,MATCH(1,(GMWQ!$NE$2:$NE$60=K$3)*(GMWQ!$NF$2:$NF$60=K$1),0),$B283-1966)</f>
        <v>1.842855E-3</v>
      </c>
      <c r="L283" s="13" cm="1">
        <f t="array" ref="L283">INDEX(GMWQ!$A$2:$NF$60,MATCH(1,(GMWQ!$NE$2:$NE$60=L$3)*(GMWQ!$NF$2:$NF$60=L$1),0),$B283-1966)</f>
        <v>4341734</v>
      </c>
      <c r="M283" s="13" cm="1">
        <f t="array" ref="M283">INDEX(GMWQ!$A$2:$NF$60,MATCH(1,(GMWQ!$NE$2:$NE$60=M$3)*(GMWQ!$NF$2:$NF$60=M$1),0),$B283-1966)</f>
        <v>79.183160000000001</v>
      </c>
      <c r="N283" s="13" cm="1">
        <f t="array" ref="N283">INDEX(GMWQ!$A$2:$NF$60,MATCH(1,(GMWQ!$NE$2:$NE$60=N$3)*(GMWQ!$NF$2:$NF$60=N$1),0),$B283-1966)</f>
        <v>123.9277</v>
      </c>
      <c r="O283" s="13" cm="1">
        <f t="array" ref="O283">INDEX(GMWQ!$A$2:$NF$60,MATCH(1,(GMWQ!$NE$2:$NE$60=O$3)*(GMWQ!$NF$2:$NF$60=O$1),0),$B283-1966)</f>
        <v>31.280010000000001</v>
      </c>
      <c r="P283" s="13" cm="1">
        <f t="array" ref="P283">INDEX(GMWQ!$A$2:$NF$60,MATCH(1,(GMWQ!$NE$2:$NE$60=P$3)*(GMWQ!$NF$2:$NF$60=P$1),0),$B283-1966)</f>
        <v>1.9177580000000001</v>
      </c>
      <c r="Q283" s="13" cm="1">
        <f t="array" ref="Q283">INDEX(GMWQ!$A$2:$NF$60,MATCH(1,(GMWQ!$NE$2:$NE$60=Q$3)*(GMWQ!$NF$2:$NF$60=Q$1),0),$B283-1966)</f>
        <v>276011</v>
      </c>
      <c r="R283" s="13" cm="1">
        <f t="array" ref="R283">INDEX(GMWQ!$A$2:$NF$60,MATCH(1,(GMWQ!$NE$2:$NE$60=R$3)*(GMWQ!$NF$2:$NF$60=R$1),0),$B283-1966)</f>
        <v>1094659</v>
      </c>
      <c r="S283" s="13" cm="1">
        <f t="array" ref="S283">INDEX(GMWQ!$A$2:$NF$60,MATCH(1,(GMWQ!$NE$2:$NE$60=S$3)*(GMWQ!$NF$2:$NF$60=S$1),0),$B283-1966)</f>
        <v>14605310</v>
      </c>
      <c r="T283" s="13" cm="1">
        <f t="array" ref="T283">INDEX(GMWQ!$A$2:$NF$60,MATCH(1,(GMWQ!$NE$2:$NE$60=T$3)*(GMWQ!$NF$2:$NF$60=T$1),0),$B283-1966)</f>
        <v>46966.21</v>
      </c>
      <c r="U283" s="13" cm="1">
        <f t="array" ref="U283">INDEX(GMWQ!$A$2:$NF$60,MATCH(1,(GMWQ!$NE$2:$NE$60=U$3)*(GMWQ!$NF$2:$NF$60=U$1),0),$B283-1966)</f>
        <v>3.8976329999999999</v>
      </c>
      <c r="V283" s="13" cm="1">
        <f t="array" ref="V283">INDEX(GMWQ!$A$2:$NF$60,MATCH(1,(GMWQ!$NE$2:$NE$60=V$3)*(GMWQ!$NF$2:$NF$60=V$1),0),$B283-1966)</f>
        <v>90.272630000000007</v>
      </c>
      <c r="W283" s="13" cm="1">
        <f t="array" ref="W283">INDEX(GMWQ!$A$2:$NF$60,MATCH(1,(GMWQ!$NE$2:$NE$60=W$3)*(GMWQ!$NF$2:$NF$60=W$1),0),$B283-1966)</f>
        <v>1.860328</v>
      </c>
    </row>
    <row r="284" spans="1:23" x14ac:dyDescent="0.35">
      <c r="B284" s="7">
        <f t="shared" si="6"/>
        <v>2250</v>
      </c>
      <c r="C284" s="14" cm="1">
        <f t="array" ref="C284">INDEX(GMWQ!$A$2:$NF$60,MATCH(1,(GMWQ!$NE$2:$NE$60=C$3)*(GMWQ!$NF$2:$NF$60=C$1),0),$B284-1966)</f>
        <v>11848.74</v>
      </c>
      <c r="D284" s="7" cm="1">
        <f t="array" ref="D284">INDEX(GMWQ!$A$2:$NF$60,MATCH(1,(GMWQ!$NE$2:$NE$60=D$3)*(GMWQ!$NF$2:$NF$60=D$1),0),$B284-1966)</f>
        <v>39305.589999999997</v>
      </c>
      <c r="E284" s="7" cm="1">
        <f t="array" ref="E284">INDEX(GMWQ!$A$2:$NF$60,MATCH(1,(GMWQ!$NE$2:$NE$60=E$3)*(GMWQ!$NF$2:$NF$60=E$1),0),$B284-1966)</f>
        <v>883446.4</v>
      </c>
      <c r="F284" s="13" cm="1">
        <f t="array" ref="F284">INDEX(GMWQ!$A$2:$NF$60,MATCH(1,(GMWQ!$NE$2:$NE$60=F$3)*(GMWQ!$NF$2:$NF$60=F$1),0),$B284-1966)</f>
        <v>3.9999989999999999</v>
      </c>
      <c r="G284" s="14" cm="1">
        <f t="array" ref="G284">INDEX(GMWQ!$A$2:$NF$60,MATCH(1,(GMWQ!$NE$2:$NE$60=G$3)*(GMWQ!$NF$2:$NF$60=G$1),0),$B284-1966)</f>
        <v>4114840</v>
      </c>
      <c r="H284" s="14" cm="1">
        <f t="array" ref="H284">INDEX(GMWQ!$A$2:$NF$60,MATCH(1,(GMWQ!$NE$2:$NE$60=H$3)*(GMWQ!$NF$2:$NF$60=H$1),0),$B284-1966)</f>
        <v>44906.5</v>
      </c>
      <c r="I284" s="14" cm="1">
        <f t="array" ref="I284">INDEX(GMWQ!$A$2:$NF$60,MATCH(1,(GMWQ!$NE$2:$NE$60=I$3)*(GMWQ!$NF$2:$NF$60=I$1),0),$B284-1966)</f>
        <v>3010232</v>
      </c>
      <c r="J284" s="13" cm="1">
        <f t="array" ref="J284">INDEX(GMWQ!$A$2:$NF$60,MATCH(1,(GMWQ!$NE$2:$NE$60=J$3)*(GMWQ!$NF$2:$NF$60=J$1),0),$B284-1966)</f>
        <v>3.4999980000000002</v>
      </c>
      <c r="K284" s="13" cm="1">
        <f t="array" ref="K284">INDEX(GMWQ!$A$2:$NF$60,MATCH(1,(GMWQ!$NE$2:$NE$60=K$3)*(GMWQ!$NF$2:$NF$60=K$1),0),$B284-1966)</f>
        <v>1.843407E-3</v>
      </c>
      <c r="L284" s="13" cm="1">
        <f t="array" ref="L284">INDEX(GMWQ!$A$2:$NF$60,MATCH(1,(GMWQ!$NE$2:$NE$60=L$3)*(GMWQ!$NF$2:$NF$60=L$1),0),$B284-1966)</f>
        <v>4367235</v>
      </c>
      <c r="M284" s="13" cm="1">
        <f t="array" ref="M284">INDEX(GMWQ!$A$2:$NF$60,MATCH(1,(GMWQ!$NE$2:$NE$60=M$3)*(GMWQ!$NF$2:$NF$60=M$1),0),$B284-1966)</f>
        <v>78.923310000000001</v>
      </c>
      <c r="N284" s="13" cm="1">
        <f t="array" ref="N284">INDEX(GMWQ!$A$2:$NF$60,MATCH(1,(GMWQ!$NE$2:$NE$60=N$3)*(GMWQ!$NF$2:$NF$60=N$1),0),$B284-1966)</f>
        <v>123.5852</v>
      </c>
      <c r="O284" s="13" cm="1">
        <f t="array" ref="O284">INDEX(GMWQ!$A$2:$NF$60,MATCH(1,(GMWQ!$NE$2:$NE$60=O$3)*(GMWQ!$NF$2:$NF$60=O$1),0),$B284-1966)</f>
        <v>31.28002</v>
      </c>
      <c r="P284" s="13" cm="1">
        <f t="array" ref="P284">INDEX(GMWQ!$A$2:$NF$60,MATCH(1,(GMWQ!$NE$2:$NE$60=P$3)*(GMWQ!$NF$2:$NF$60=P$1),0),$B284-1966)</f>
        <v>1.917678</v>
      </c>
      <c r="Q284" s="13" cm="1">
        <f t="array" ref="Q284">INDEX(GMWQ!$A$2:$NF$60,MATCH(1,(GMWQ!$NE$2:$NE$60=Q$3)*(GMWQ!$NF$2:$NF$60=Q$1),0),$B284-1966)</f>
        <v>278516.7</v>
      </c>
      <c r="R284" s="13" cm="1">
        <f t="array" ref="R284">INDEX(GMWQ!$A$2:$NF$60,MATCH(1,(GMWQ!$NE$2:$NE$60=R$3)*(GMWQ!$NF$2:$NF$60=R$1),0),$B284-1966)</f>
        <v>1104608</v>
      </c>
      <c r="S284" s="13" cm="1">
        <f t="array" ref="S284">INDEX(GMWQ!$A$2:$NF$60,MATCH(1,(GMWQ!$NE$2:$NE$60=S$3)*(GMWQ!$NF$2:$NF$60=S$1),0),$B284-1966)</f>
        <v>14765920</v>
      </c>
      <c r="T284" s="13" cm="1">
        <f t="array" ref="T284">INDEX(GMWQ!$A$2:$NF$60,MATCH(1,(GMWQ!$NE$2:$NE$60=T$3)*(GMWQ!$NF$2:$NF$60=T$1),0),$B284-1966)</f>
        <v>46998.44</v>
      </c>
      <c r="U284" s="13" cm="1">
        <f t="array" ref="U284">INDEX(GMWQ!$A$2:$NF$60,MATCH(1,(GMWQ!$NE$2:$NE$60=U$3)*(GMWQ!$NF$2:$NF$60=U$1),0),$B284-1966)</f>
        <v>3.8976009999999999</v>
      </c>
      <c r="V284" s="13" cm="1">
        <f t="array" ref="V284">INDEX(GMWQ!$A$2:$NF$60,MATCH(1,(GMWQ!$NE$2:$NE$60=V$3)*(GMWQ!$NF$2:$NF$60=V$1),0),$B284-1966)</f>
        <v>90.494200000000006</v>
      </c>
      <c r="W284" s="13" cm="1">
        <f t="array" ref="W284">INDEX(GMWQ!$A$2:$NF$60,MATCH(1,(GMWQ!$NE$2:$NE$60=W$3)*(GMWQ!$NF$2:$NF$60=W$1),0),$B284-1966)</f>
        <v>1.8637999999999999</v>
      </c>
    </row>
    <row r="285" spans="1:23" x14ac:dyDescent="0.35">
      <c r="B285" s="7">
        <f t="shared" si="6"/>
        <v>2251</v>
      </c>
      <c r="C285" s="14" cm="1">
        <f t="array" ref="C285">INDEX(GMWQ!$A$2:$NF$60,MATCH(1,(GMWQ!$NE$2:$NE$60=C$3)*(GMWQ!$NF$2:$NF$60=C$1),0),$B285-1966)</f>
        <v>11862.7</v>
      </c>
      <c r="D285" s="7" cm="1">
        <f t="array" ref="D285">INDEX(GMWQ!$A$2:$NF$60,MATCH(1,(GMWQ!$NE$2:$NE$60=D$3)*(GMWQ!$NF$2:$NF$60=D$1),0),$B285-1966)</f>
        <v>39594.300000000003</v>
      </c>
      <c r="E285" s="7" cm="1">
        <f t="array" ref="E285">INDEX(GMWQ!$A$2:$NF$60,MATCH(1,(GMWQ!$NE$2:$NE$60=E$3)*(GMWQ!$NF$2:$NF$60=E$1),0),$B285-1966)</f>
        <v>891096.9</v>
      </c>
      <c r="F285" s="13" cm="1">
        <f t="array" ref="F285">INDEX(GMWQ!$A$2:$NF$60,MATCH(1,(GMWQ!$NE$2:$NE$60=F$3)*(GMWQ!$NF$2:$NF$60=F$1),0),$B285-1966)</f>
        <v>4.0000070000000001</v>
      </c>
      <c r="G285" s="14" cm="1">
        <f t="array" ref="G285">INDEX(GMWQ!$A$2:$NF$60,MATCH(1,(GMWQ!$NE$2:$NE$60=G$3)*(GMWQ!$NF$2:$NF$60=G$1),0),$B285-1966)</f>
        <v>4138956</v>
      </c>
      <c r="H285" s="14" cm="1">
        <f t="array" ref="H285">INDEX(GMWQ!$A$2:$NF$60,MATCH(1,(GMWQ!$NE$2:$NE$60=H$3)*(GMWQ!$NF$2:$NF$60=H$1),0),$B285-1966)</f>
        <v>45195.21</v>
      </c>
      <c r="I285" s="14" cm="1">
        <f t="array" ref="I285">INDEX(GMWQ!$A$2:$NF$60,MATCH(1,(GMWQ!$NE$2:$NE$60=I$3)*(GMWQ!$NF$2:$NF$60=I$1),0),$B285-1966)</f>
        <v>3024313</v>
      </c>
      <c r="J285" s="13" cm="1">
        <f t="array" ref="J285">INDEX(GMWQ!$A$2:$NF$60,MATCH(1,(GMWQ!$NE$2:$NE$60=J$3)*(GMWQ!$NF$2:$NF$60=J$1),0),$B285-1966)</f>
        <v>3.4999980000000002</v>
      </c>
      <c r="K285" s="13" cm="1">
        <f t="array" ref="K285">INDEX(GMWQ!$A$2:$NF$60,MATCH(1,(GMWQ!$NE$2:$NE$60=K$3)*(GMWQ!$NF$2:$NF$60=K$1),0),$B285-1966)</f>
        <v>1.843922E-3</v>
      </c>
      <c r="L285" s="13" cm="1">
        <f t="array" ref="L285">INDEX(GMWQ!$A$2:$NF$60,MATCH(1,(GMWQ!$NE$2:$NE$60=L$3)*(GMWQ!$NF$2:$NF$60=L$1),0),$B285-1966)</f>
        <v>4392747</v>
      </c>
      <c r="M285" s="13" cm="1">
        <f t="array" ref="M285">INDEX(GMWQ!$A$2:$NF$60,MATCH(1,(GMWQ!$NE$2:$NE$60=M$3)*(GMWQ!$NF$2:$NF$60=M$1),0),$B285-1966)</f>
        <v>78.661969999999997</v>
      </c>
      <c r="N285" s="13" cm="1">
        <f t="array" ref="N285">INDEX(GMWQ!$A$2:$NF$60,MATCH(1,(GMWQ!$NE$2:$NE$60=N$3)*(GMWQ!$NF$2:$NF$60=N$1),0),$B285-1966)</f>
        <v>123.23990000000001</v>
      </c>
      <c r="O285" s="13" cm="1">
        <f t="array" ref="O285">INDEX(GMWQ!$A$2:$NF$60,MATCH(1,(GMWQ!$NE$2:$NE$60=O$3)*(GMWQ!$NF$2:$NF$60=O$1),0),$B285-1966)</f>
        <v>31.28003</v>
      </c>
      <c r="P285" s="13" cm="1">
        <f t="array" ref="P285">INDEX(GMWQ!$A$2:$NF$60,MATCH(1,(GMWQ!$NE$2:$NE$60=P$3)*(GMWQ!$NF$2:$NF$60=P$1),0),$B285-1966)</f>
        <v>1.9176960000000001</v>
      </c>
      <c r="Q285" s="13" cm="1">
        <f t="array" ref="Q285">INDEX(GMWQ!$A$2:$NF$60,MATCH(1,(GMWQ!$NE$2:$NE$60=Q$3)*(GMWQ!$NF$2:$NF$60=Q$1),0),$B285-1966)</f>
        <v>281043.40000000002</v>
      </c>
      <c r="R285" s="13" cm="1">
        <f t="array" ref="R285">INDEX(GMWQ!$A$2:$NF$60,MATCH(1,(GMWQ!$NE$2:$NE$60=R$3)*(GMWQ!$NF$2:$NF$60=R$1),0),$B285-1966)</f>
        <v>1114643</v>
      </c>
      <c r="S285" s="13" cm="1">
        <f t="array" ref="S285">INDEX(GMWQ!$A$2:$NF$60,MATCH(1,(GMWQ!$NE$2:$NE$60=S$3)*(GMWQ!$NF$2:$NF$60=S$1),0),$B285-1966)</f>
        <v>14926270</v>
      </c>
      <c r="T285" s="13" cm="1">
        <f t="array" ref="T285">INDEX(GMWQ!$A$2:$NF$60,MATCH(1,(GMWQ!$NE$2:$NE$60=T$3)*(GMWQ!$NF$2:$NF$60=T$1),0),$B285-1966)</f>
        <v>47034.39</v>
      </c>
      <c r="U285" s="13" cm="1">
        <f t="array" ref="U285">INDEX(GMWQ!$A$2:$NF$60,MATCH(1,(GMWQ!$NE$2:$NE$60=U$3)*(GMWQ!$NF$2:$NF$60=U$1),0),$B285-1966)</f>
        <v>3.8975719999999998</v>
      </c>
      <c r="V285" s="13" cm="1">
        <f t="array" ref="V285">INDEX(GMWQ!$A$2:$NF$60,MATCH(1,(GMWQ!$NE$2:$NE$60=V$3)*(GMWQ!$NF$2:$NF$60=V$1),0),$B285-1966)</f>
        <v>90.705010000000001</v>
      </c>
      <c r="W285" s="13" cm="1">
        <f t="array" ref="W285">INDEX(GMWQ!$A$2:$NF$60,MATCH(1,(GMWQ!$NE$2:$NE$60=W$3)*(GMWQ!$NF$2:$NF$60=W$1),0),$B285-1966)</f>
        <v>1.8670370000000001</v>
      </c>
    </row>
    <row r="286" spans="1:23" x14ac:dyDescent="0.35">
      <c r="B286" s="7">
        <f t="shared" si="6"/>
        <v>2252</v>
      </c>
      <c r="C286" s="14" cm="1">
        <f t="array" ref="C286">INDEX(GMWQ!$A$2:$NF$60,MATCH(1,(GMWQ!$NE$2:$NE$60=C$3)*(GMWQ!$NF$2:$NF$60=C$1),0),$B286-1966)</f>
        <v>11876.95</v>
      </c>
      <c r="D286" s="7" cm="1">
        <f t="array" ref="D286">INDEX(GMWQ!$A$2:$NF$60,MATCH(1,(GMWQ!$NE$2:$NE$60=D$3)*(GMWQ!$NF$2:$NF$60=D$1),0),$B286-1966)</f>
        <v>39883.769999999997</v>
      </c>
      <c r="E286" s="7" cm="1">
        <f t="array" ref="E286">INDEX(GMWQ!$A$2:$NF$60,MATCH(1,(GMWQ!$NE$2:$NE$60=E$3)*(GMWQ!$NF$2:$NF$60=E$1),0),$B286-1966)</f>
        <v>898812.3</v>
      </c>
      <c r="F286" s="13" cm="1">
        <f t="array" ref="F286">INDEX(GMWQ!$A$2:$NF$60,MATCH(1,(GMWQ!$NE$2:$NE$60=F$3)*(GMWQ!$NF$2:$NF$60=F$1),0),$B286-1966)</f>
        <v>4.0000039999999997</v>
      </c>
      <c r="G286" s="14" cm="1">
        <f t="array" ref="G286">INDEX(GMWQ!$A$2:$NF$60,MATCH(1,(GMWQ!$NE$2:$NE$60=G$3)*(GMWQ!$NF$2:$NF$60=G$1),0),$B286-1966)</f>
        <v>4163089</v>
      </c>
      <c r="H286" s="14" cm="1">
        <f t="array" ref="H286">INDEX(GMWQ!$A$2:$NF$60,MATCH(1,(GMWQ!$NE$2:$NE$60=H$3)*(GMWQ!$NF$2:$NF$60=H$1),0),$B286-1966)</f>
        <v>45484.68</v>
      </c>
      <c r="I286" s="14" cm="1">
        <f t="array" ref="I286">INDEX(GMWQ!$A$2:$NF$60,MATCH(1,(GMWQ!$NE$2:$NE$60=I$3)*(GMWQ!$NF$2:$NF$60=I$1),0),$B286-1966)</f>
        <v>3038325</v>
      </c>
      <c r="J286" s="13" cm="1">
        <f t="array" ref="J286">INDEX(GMWQ!$A$2:$NF$60,MATCH(1,(GMWQ!$NE$2:$NE$60=J$3)*(GMWQ!$NF$2:$NF$60=J$1),0),$B286-1966)</f>
        <v>3.4999989999999999</v>
      </c>
      <c r="K286" s="13" cm="1">
        <f t="array" ref="K286">INDEX(GMWQ!$A$2:$NF$60,MATCH(1,(GMWQ!$NE$2:$NE$60=K$3)*(GMWQ!$NF$2:$NF$60=K$1),0),$B286-1966)</f>
        <v>1.844332E-3</v>
      </c>
      <c r="L286" s="13" cm="1">
        <f t="array" ref="L286">INDEX(GMWQ!$A$2:$NF$60,MATCH(1,(GMWQ!$NE$2:$NE$60=L$3)*(GMWQ!$NF$2:$NF$60=L$1),0),$B286-1966)</f>
        <v>4418277</v>
      </c>
      <c r="M286" s="13" cm="1">
        <f t="array" ref="M286">INDEX(GMWQ!$A$2:$NF$60,MATCH(1,(GMWQ!$NE$2:$NE$60=M$3)*(GMWQ!$NF$2:$NF$60=M$1),0),$B286-1966)</f>
        <v>78.39922</v>
      </c>
      <c r="N286" s="13" cm="1">
        <f t="array" ref="N286">INDEX(GMWQ!$A$2:$NF$60,MATCH(1,(GMWQ!$NE$2:$NE$60=N$3)*(GMWQ!$NF$2:$NF$60=N$1),0),$B286-1966)</f>
        <v>122.8921</v>
      </c>
      <c r="O286" s="13" cm="1">
        <f t="array" ref="O286">INDEX(GMWQ!$A$2:$NF$60,MATCH(1,(GMWQ!$NE$2:$NE$60=O$3)*(GMWQ!$NF$2:$NF$60=O$1),0),$B286-1966)</f>
        <v>31.280049999999999</v>
      </c>
      <c r="P286" s="13" cm="1">
        <f t="array" ref="P286">INDEX(GMWQ!$A$2:$NF$60,MATCH(1,(GMWQ!$NE$2:$NE$60=P$3)*(GMWQ!$NF$2:$NF$60=P$1),0),$B286-1966)</f>
        <v>1.91767</v>
      </c>
      <c r="Q286" s="13" cm="1">
        <f t="array" ref="Q286">INDEX(GMWQ!$A$2:$NF$60,MATCH(1,(GMWQ!$NE$2:$NE$60=Q$3)*(GMWQ!$NF$2:$NF$60=Q$1),0),$B286-1966)</f>
        <v>283591.40000000002</v>
      </c>
      <c r="R286" s="13" cm="1">
        <f t="array" ref="R286">INDEX(GMWQ!$A$2:$NF$60,MATCH(1,(GMWQ!$NE$2:$NE$60=R$3)*(GMWQ!$NF$2:$NF$60=R$1),0),$B286-1966)</f>
        <v>1124764</v>
      </c>
      <c r="S286" s="13" cm="1">
        <f t="array" ref="S286">INDEX(GMWQ!$A$2:$NF$60,MATCH(1,(GMWQ!$NE$2:$NE$60=S$3)*(GMWQ!$NF$2:$NF$60=S$1),0),$B286-1966)</f>
        <v>15088700</v>
      </c>
      <c r="T286" s="13" cm="1">
        <f t="array" ref="T286">INDEX(GMWQ!$A$2:$NF$60,MATCH(1,(GMWQ!$NE$2:$NE$60=T$3)*(GMWQ!$NF$2:$NF$60=T$1),0),$B286-1966)</f>
        <v>47070.35</v>
      </c>
      <c r="U286" s="13" cm="1">
        <f t="array" ref="U286">INDEX(GMWQ!$A$2:$NF$60,MATCH(1,(GMWQ!$NE$2:$NE$60=U$3)*(GMWQ!$NF$2:$NF$60=U$1),0),$B286-1966)</f>
        <v>3.8975460000000002</v>
      </c>
      <c r="V286" s="13" cm="1">
        <f t="array" ref="V286">INDEX(GMWQ!$A$2:$NF$60,MATCH(1,(GMWQ!$NE$2:$NE$60=V$3)*(GMWQ!$NF$2:$NF$60=V$1),0),$B286-1966)</f>
        <v>90.919839999999994</v>
      </c>
      <c r="W286" s="13" cm="1">
        <f t="array" ref="W286">INDEX(GMWQ!$A$2:$NF$60,MATCH(1,(GMWQ!$NE$2:$NE$60=W$3)*(GMWQ!$NF$2:$NF$60=W$1),0),$B286-1966)</f>
        <v>1.8703380000000001</v>
      </c>
    </row>
    <row r="287" spans="1:23" x14ac:dyDescent="0.35">
      <c r="A287" s="7">
        <v>2043</v>
      </c>
      <c r="B287" s="7">
        <f t="shared" si="6"/>
        <v>2253</v>
      </c>
      <c r="C287" s="14" cm="1">
        <f t="array" ref="C287">INDEX(GMWQ!$A$2:$NF$60,MATCH(1,(GMWQ!$NE$2:$NE$60=C$3)*(GMWQ!$NF$2:$NF$60=C$1),0),$B287-1966)</f>
        <v>11891.09</v>
      </c>
      <c r="D287" s="7" cm="1">
        <f t="array" ref="D287">INDEX(GMWQ!$A$2:$NF$60,MATCH(1,(GMWQ!$NE$2:$NE$60=D$3)*(GMWQ!$NF$2:$NF$60=D$1),0),$B287-1966)</f>
        <v>40174.089999999997</v>
      </c>
      <c r="E287" s="7" cm="1">
        <f t="array" ref="E287">INDEX(GMWQ!$A$2:$NF$60,MATCH(1,(GMWQ!$NE$2:$NE$60=E$3)*(GMWQ!$NF$2:$NF$60=E$1),0),$B287-1966)</f>
        <v>906594.3</v>
      </c>
      <c r="F287" s="13" cm="1">
        <f t="array" ref="F287">INDEX(GMWQ!$A$2:$NF$60,MATCH(1,(GMWQ!$NE$2:$NE$60=F$3)*(GMWQ!$NF$2:$NF$60=F$1),0),$B287-1966)</f>
        <v>4.0000010000000001</v>
      </c>
      <c r="G287" s="14" cm="1">
        <f t="array" ref="G287">INDEX(GMWQ!$A$2:$NF$60,MATCH(1,(GMWQ!$NE$2:$NE$60=G$3)*(GMWQ!$NF$2:$NF$60=G$1),0),$B287-1966)</f>
        <v>4187247</v>
      </c>
      <c r="H287" s="14" cm="1">
        <f t="array" ref="H287">INDEX(GMWQ!$A$2:$NF$60,MATCH(1,(GMWQ!$NE$2:$NE$60=H$3)*(GMWQ!$NF$2:$NF$60=H$1),0),$B287-1966)</f>
        <v>45775</v>
      </c>
      <c r="I287" s="14" cm="1">
        <f t="array" ref="I287">INDEX(GMWQ!$A$2:$NF$60,MATCH(1,(GMWQ!$NE$2:$NE$60=I$3)*(GMWQ!$NF$2:$NF$60=I$1),0),$B287-1966)</f>
        <v>3052274</v>
      </c>
      <c r="J287" s="13" cm="1">
        <f t="array" ref="J287">INDEX(GMWQ!$A$2:$NF$60,MATCH(1,(GMWQ!$NE$2:$NE$60=J$3)*(GMWQ!$NF$2:$NF$60=J$1),0),$B287-1966)</f>
        <v>3.4999989999999999</v>
      </c>
      <c r="K287" s="13" cm="1">
        <f t="array" ref="K287">INDEX(GMWQ!$A$2:$NF$60,MATCH(1,(GMWQ!$NE$2:$NE$60=K$3)*(GMWQ!$NF$2:$NF$60=K$1),0),$B287-1966)</f>
        <v>1.844811E-3</v>
      </c>
      <c r="L287" s="13" cm="1">
        <f t="array" ref="L287">INDEX(GMWQ!$A$2:$NF$60,MATCH(1,(GMWQ!$NE$2:$NE$60=L$3)*(GMWQ!$NF$2:$NF$60=L$1),0),$B287-1966)</f>
        <v>4443834</v>
      </c>
      <c r="M287" s="13" cm="1">
        <f t="array" ref="M287">INDEX(GMWQ!$A$2:$NF$60,MATCH(1,(GMWQ!$NE$2:$NE$60=M$3)*(GMWQ!$NF$2:$NF$60=M$1),0),$B287-1966)</f>
        <v>78.136139999999997</v>
      </c>
      <c r="N287" s="13" cm="1">
        <f t="array" ref="N287">INDEX(GMWQ!$A$2:$NF$60,MATCH(1,(GMWQ!$NE$2:$NE$60=N$3)*(GMWQ!$NF$2:$NF$60=N$1),0),$B287-1966)</f>
        <v>122.542</v>
      </c>
      <c r="O287" s="13" cm="1">
        <f t="array" ref="O287">INDEX(GMWQ!$A$2:$NF$60,MATCH(1,(GMWQ!$NE$2:$NE$60=O$3)*(GMWQ!$NF$2:$NF$60=O$1),0),$B287-1966)</f>
        <v>31.280049999999999</v>
      </c>
      <c r="P287" s="13" cm="1">
        <f t="array" ref="P287">INDEX(GMWQ!$A$2:$NF$60,MATCH(1,(GMWQ!$NE$2:$NE$60=P$3)*(GMWQ!$NF$2:$NF$60=P$1),0),$B287-1966)</f>
        <v>1.9175979999999999</v>
      </c>
      <c r="Q287" s="13" cm="1">
        <f t="array" ref="Q287">INDEX(GMWQ!$A$2:$NF$60,MATCH(1,(GMWQ!$NE$2:$NE$60=Q$3)*(GMWQ!$NF$2:$NF$60=Q$1),0),$B287-1966)</f>
        <v>286160.8</v>
      </c>
      <c r="R287" s="13" cm="1">
        <f t="array" ref="R287">INDEX(GMWQ!$A$2:$NF$60,MATCH(1,(GMWQ!$NE$2:$NE$60=R$3)*(GMWQ!$NF$2:$NF$60=R$1),0),$B287-1966)</f>
        <v>1134973</v>
      </c>
      <c r="S287" s="13" cm="1">
        <f t="array" ref="S287">INDEX(GMWQ!$A$2:$NF$60,MATCH(1,(GMWQ!$NE$2:$NE$60=S$3)*(GMWQ!$NF$2:$NF$60=S$1),0),$B287-1966)</f>
        <v>15252720</v>
      </c>
      <c r="T287" s="13" cm="1">
        <f t="array" ref="T287">INDEX(GMWQ!$A$2:$NF$60,MATCH(1,(GMWQ!$NE$2:$NE$60=T$3)*(GMWQ!$NF$2:$NF$60=T$1),0),$B287-1966)</f>
        <v>47106.31</v>
      </c>
      <c r="U287" s="13" cm="1">
        <f t="array" ref="U287">INDEX(GMWQ!$A$2:$NF$60,MATCH(1,(GMWQ!$NE$2:$NE$60=U$3)*(GMWQ!$NF$2:$NF$60=U$1),0),$B287-1966)</f>
        <v>3.8975219999999999</v>
      </c>
      <c r="V287" s="13" cm="1">
        <f t="array" ref="V287">INDEX(GMWQ!$A$2:$NF$60,MATCH(1,(GMWQ!$NE$2:$NE$60=V$3)*(GMWQ!$NF$2:$NF$60=V$1),0),$B287-1966)</f>
        <v>91.135080000000002</v>
      </c>
      <c r="W287" s="13" cm="1">
        <f t="array" ref="W287">INDEX(GMWQ!$A$2:$NF$60,MATCH(1,(GMWQ!$NE$2:$NE$60=W$3)*(GMWQ!$NF$2:$NF$60=W$1),0),$B287-1966)</f>
        <v>1.8736349999999999</v>
      </c>
    </row>
    <row r="288" spans="1:23" x14ac:dyDescent="0.35">
      <c r="B288" s="7">
        <f t="shared" si="6"/>
        <v>2254</v>
      </c>
      <c r="C288" s="14" cm="1">
        <f t="array" ref="C288">INDEX(GMWQ!$A$2:$NF$60,MATCH(1,(GMWQ!$NE$2:$NE$60=C$3)*(GMWQ!$NF$2:$NF$60=C$1),0),$B288-1966)</f>
        <v>11906.53</v>
      </c>
      <c r="D288" s="7" cm="1">
        <f t="array" ref="D288">INDEX(GMWQ!$A$2:$NF$60,MATCH(1,(GMWQ!$NE$2:$NE$60=D$3)*(GMWQ!$NF$2:$NF$60=D$1),0),$B288-1966)</f>
        <v>40465.31</v>
      </c>
      <c r="E288" s="7" cm="1">
        <f t="array" ref="E288">INDEX(GMWQ!$A$2:$NF$60,MATCH(1,(GMWQ!$NE$2:$NE$60=E$3)*(GMWQ!$NF$2:$NF$60=E$1),0),$B288-1966)</f>
        <v>914441.3</v>
      </c>
      <c r="F288" s="13" cm="1">
        <f t="array" ref="F288">INDEX(GMWQ!$A$2:$NF$60,MATCH(1,(GMWQ!$NE$2:$NE$60=F$3)*(GMWQ!$NF$2:$NF$60=F$1),0),$B288-1966)</f>
        <v>4.0000090000000004</v>
      </c>
      <c r="G288" s="14" cm="1">
        <f t="array" ref="G288">INDEX(GMWQ!$A$2:$NF$60,MATCH(1,(GMWQ!$NE$2:$NE$60=G$3)*(GMWQ!$NF$2:$NF$60=G$1),0),$B288-1966)</f>
        <v>4211435</v>
      </c>
      <c r="H288" s="14" cm="1">
        <f t="array" ref="H288">INDEX(GMWQ!$A$2:$NF$60,MATCH(1,(GMWQ!$NE$2:$NE$60=H$3)*(GMWQ!$NF$2:$NF$60=H$1),0),$B288-1966)</f>
        <v>46066.22</v>
      </c>
      <c r="I288" s="14" cm="1">
        <f t="array" ref="I288">INDEX(GMWQ!$A$2:$NF$60,MATCH(1,(GMWQ!$NE$2:$NE$60=I$3)*(GMWQ!$NF$2:$NF$60=I$1),0),$B288-1966)</f>
        <v>3066166</v>
      </c>
      <c r="J288" s="13" cm="1">
        <f t="array" ref="J288">INDEX(GMWQ!$A$2:$NF$60,MATCH(1,(GMWQ!$NE$2:$NE$60=J$3)*(GMWQ!$NF$2:$NF$60=J$1),0),$B288-1966)</f>
        <v>3.4999989999999999</v>
      </c>
      <c r="K288" s="13" cm="1">
        <f t="array" ref="K288">INDEX(GMWQ!$A$2:$NF$60,MATCH(1,(GMWQ!$NE$2:$NE$60=K$3)*(GMWQ!$NF$2:$NF$60=K$1),0),$B288-1966)</f>
        <v>1.8453090000000001E-3</v>
      </c>
      <c r="L288" s="13" cm="1">
        <f t="array" ref="L288">INDEX(GMWQ!$A$2:$NF$60,MATCH(1,(GMWQ!$NE$2:$NE$60=L$3)*(GMWQ!$NF$2:$NF$60=L$1),0),$B288-1966)</f>
        <v>4469423</v>
      </c>
      <c r="M288" s="13" cm="1">
        <f t="array" ref="M288">INDEX(GMWQ!$A$2:$NF$60,MATCH(1,(GMWQ!$NE$2:$NE$60=M$3)*(GMWQ!$NF$2:$NF$60=M$1),0),$B288-1966)</f>
        <v>77.872050000000002</v>
      </c>
      <c r="N288" s="13" cm="1">
        <f t="array" ref="N288">INDEX(GMWQ!$A$2:$NF$60,MATCH(1,(GMWQ!$NE$2:$NE$60=N$3)*(GMWQ!$NF$2:$NF$60=N$1),0),$B288-1966)</f>
        <v>122.19</v>
      </c>
      <c r="O288" s="13" cm="1">
        <f t="array" ref="O288">INDEX(GMWQ!$A$2:$NF$60,MATCH(1,(GMWQ!$NE$2:$NE$60=O$3)*(GMWQ!$NF$2:$NF$60=O$1),0),$B288-1966)</f>
        <v>31.280049999999999</v>
      </c>
      <c r="P288" s="13" cm="1">
        <f t="array" ref="P288">INDEX(GMWQ!$A$2:$NF$60,MATCH(1,(GMWQ!$NE$2:$NE$60=P$3)*(GMWQ!$NF$2:$NF$60=P$1),0),$B288-1966)</f>
        <v>1.917672</v>
      </c>
      <c r="Q288" s="13" cm="1">
        <f t="array" ref="Q288">INDEX(GMWQ!$A$2:$NF$60,MATCH(1,(GMWQ!$NE$2:$NE$60=Q$3)*(GMWQ!$NF$2:$NF$60=Q$1),0),$B288-1966)</f>
        <v>288751.90000000002</v>
      </c>
      <c r="R288" s="13" cm="1">
        <f t="array" ref="R288">INDEX(GMWQ!$A$2:$NF$60,MATCH(1,(GMWQ!$NE$2:$NE$60=R$3)*(GMWQ!$NF$2:$NF$60=R$1),0),$B288-1966)</f>
        <v>1145270</v>
      </c>
      <c r="S288" s="13" cm="1">
        <f t="array" ref="S288">INDEX(GMWQ!$A$2:$NF$60,MATCH(1,(GMWQ!$NE$2:$NE$60=S$3)*(GMWQ!$NF$2:$NF$60=S$1),0),$B288-1966)</f>
        <v>15420170</v>
      </c>
      <c r="T288" s="13" cm="1">
        <f t="array" ref="T288">INDEX(GMWQ!$A$2:$NF$60,MATCH(1,(GMWQ!$NE$2:$NE$60=T$3)*(GMWQ!$NF$2:$NF$60=T$1),0),$B288-1966)</f>
        <v>47142.27</v>
      </c>
      <c r="U288" s="13" cm="1">
        <f t="array" ref="U288">INDEX(GMWQ!$A$2:$NF$60,MATCH(1,(GMWQ!$NE$2:$NE$60=U$3)*(GMWQ!$NF$2:$NF$60=U$1),0),$B288-1966)</f>
        <v>3.8975</v>
      </c>
      <c r="V288" s="13" cm="1">
        <f t="array" ref="V288">INDEX(GMWQ!$A$2:$NF$60,MATCH(1,(GMWQ!$NE$2:$NE$60=V$3)*(GMWQ!$NF$2:$NF$60=V$1),0),$B288-1966)</f>
        <v>91.361729999999994</v>
      </c>
      <c r="W288" s="13" cm="1">
        <f t="array" ref="W288">INDEX(GMWQ!$A$2:$NF$60,MATCH(1,(GMWQ!$NE$2:$NE$60=W$3)*(GMWQ!$NF$2:$NF$60=W$1),0),$B288-1966)</f>
        <v>1.877151</v>
      </c>
    </row>
    <row r="289" spans="1:23" x14ac:dyDescent="0.35">
      <c r="B289" s="7">
        <f t="shared" si="6"/>
        <v>2255</v>
      </c>
      <c r="C289" s="14" cm="1">
        <f t="array" ref="C289">INDEX(GMWQ!$A$2:$NF$60,MATCH(1,(GMWQ!$NE$2:$NE$60=C$3)*(GMWQ!$NF$2:$NF$60=C$1),0),$B289-1966)</f>
        <v>11920.37</v>
      </c>
      <c r="D289" s="7" cm="1">
        <f t="array" ref="D289">INDEX(GMWQ!$A$2:$NF$60,MATCH(1,(GMWQ!$NE$2:$NE$60=D$3)*(GMWQ!$NF$2:$NF$60=D$1),0),$B289-1966)</f>
        <v>40757.480000000003</v>
      </c>
      <c r="E289" s="7" cm="1">
        <f t="array" ref="E289">INDEX(GMWQ!$A$2:$NF$60,MATCH(1,(GMWQ!$NE$2:$NE$60=E$3)*(GMWQ!$NF$2:$NF$60=E$1),0),$B289-1966)</f>
        <v>922355.3</v>
      </c>
      <c r="F289" s="13" cm="1">
        <f t="array" ref="F289">INDEX(GMWQ!$A$2:$NF$60,MATCH(1,(GMWQ!$NE$2:$NE$60=F$3)*(GMWQ!$NF$2:$NF$60=F$1),0),$B289-1966)</f>
        <v>3.999978</v>
      </c>
      <c r="G289" s="14" cm="1">
        <f t="array" ref="G289">INDEX(GMWQ!$A$2:$NF$60,MATCH(1,(GMWQ!$NE$2:$NE$60=G$3)*(GMWQ!$NF$2:$NF$60=G$1),0),$B289-1966)</f>
        <v>4235661</v>
      </c>
      <c r="H289" s="14" cm="1">
        <f t="array" ref="H289">INDEX(GMWQ!$A$2:$NF$60,MATCH(1,(GMWQ!$NE$2:$NE$60=H$3)*(GMWQ!$NF$2:$NF$60=H$1),0),$B289-1966)</f>
        <v>46358.39</v>
      </c>
      <c r="I289" s="14" cm="1">
        <f t="array" ref="I289">INDEX(GMWQ!$A$2:$NF$60,MATCH(1,(GMWQ!$NE$2:$NE$60=I$3)*(GMWQ!$NF$2:$NF$60=I$1),0),$B289-1966)</f>
        <v>3080006</v>
      </c>
      <c r="J289" s="13" cm="1">
        <f t="array" ref="J289">INDEX(GMWQ!$A$2:$NF$60,MATCH(1,(GMWQ!$NE$2:$NE$60=J$3)*(GMWQ!$NF$2:$NF$60=J$1),0),$B289-1966)</f>
        <v>3.5</v>
      </c>
      <c r="K289" s="13" cm="1">
        <f t="array" ref="K289">INDEX(GMWQ!$A$2:$NF$60,MATCH(1,(GMWQ!$NE$2:$NE$60=K$3)*(GMWQ!$NF$2:$NF$60=K$1),0),$B289-1966)</f>
        <v>1.845712E-3</v>
      </c>
      <c r="L289" s="13" cm="1">
        <f t="array" ref="L289">INDEX(GMWQ!$A$2:$NF$60,MATCH(1,(GMWQ!$NE$2:$NE$60=L$3)*(GMWQ!$NF$2:$NF$60=L$1),0),$B289-1966)</f>
        <v>4495051</v>
      </c>
      <c r="M289" s="13" cm="1">
        <f t="array" ref="M289">INDEX(GMWQ!$A$2:$NF$60,MATCH(1,(GMWQ!$NE$2:$NE$60=M$3)*(GMWQ!$NF$2:$NF$60=M$1),0),$B289-1966)</f>
        <v>77.607140000000001</v>
      </c>
      <c r="N289" s="13" cm="1">
        <f t="array" ref="N289">INDEX(GMWQ!$A$2:$NF$60,MATCH(1,(GMWQ!$NE$2:$NE$60=N$3)*(GMWQ!$NF$2:$NF$60=N$1),0),$B289-1966)</f>
        <v>121.83620000000001</v>
      </c>
      <c r="O289" s="13" cm="1">
        <f t="array" ref="O289">INDEX(GMWQ!$A$2:$NF$60,MATCH(1,(GMWQ!$NE$2:$NE$60=O$3)*(GMWQ!$NF$2:$NF$60=O$1),0),$B289-1966)</f>
        <v>31.280059999999999</v>
      </c>
      <c r="P289" s="13" cm="1">
        <f t="array" ref="P289">INDEX(GMWQ!$A$2:$NF$60,MATCH(1,(GMWQ!$NE$2:$NE$60=P$3)*(GMWQ!$NF$2:$NF$60=P$1),0),$B289-1966)</f>
        <v>1.917557</v>
      </c>
      <c r="Q289" s="13" cm="1">
        <f t="array" ref="Q289">INDEX(GMWQ!$A$2:$NF$60,MATCH(1,(GMWQ!$NE$2:$NE$60=Q$3)*(GMWQ!$NF$2:$NF$60=Q$1),0),$B289-1966)</f>
        <v>291364.90000000002</v>
      </c>
      <c r="R289" s="13" cm="1">
        <f t="array" ref="R289">INDEX(GMWQ!$A$2:$NF$60,MATCH(1,(GMWQ!$NE$2:$NE$60=R$3)*(GMWQ!$NF$2:$NF$60=R$1),0),$B289-1966)</f>
        <v>1155655</v>
      </c>
      <c r="S289" s="13" cm="1">
        <f t="array" ref="S289">INDEX(GMWQ!$A$2:$NF$60,MATCH(1,(GMWQ!$NE$2:$NE$60=S$3)*(GMWQ!$NF$2:$NF$60=S$1),0),$B289-1966)</f>
        <v>15587330</v>
      </c>
      <c r="T289" s="13" cm="1">
        <f t="array" ref="T289">INDEX(GMWQ!$A$2:$NF$60,MATCH(1,(GMWQ!$NE$2:$NE$60=T$3)*(GMWQ!$NF$2:$NF$60=T$1),0),$B289-1966)</f>
        <v>47210.38</v>
      </c>
      <c r="U289" s="13" cm="1">
        <f t="array" ref="U289">INDEX(GMWQ!$A$2:$NF$60,MATCH(1,(GMWQ!$NE$2:$NE$60=U$3)*(GMWQ!$NF$2:$NF$60=U$1),0),$B289-1966)</f>
        <v>3.8974799999999998</v>
      </c>
      <c r="V289" s="13" cm="1">
        <f t="array" ref="V289">INDEX(GMWQ!$A$2:$NF$60,MATCH(1,(GMWQ!$NE$2:$NE$60=V$3)*(GMWQ!$NF$2:$NF$60=V$1),0),$B289-1966)</f>
        <v>91.577399999999997</v>
      </c>
      <c r="W289" s="13" cm="1">
        <f t="array" ref="W289">INDEX(GMWQ!$A$2:$NF$60,MATCH(1,(GMWQ!$NE$2:$NE$60=W$3)*(GMWQ!$NF$2:$NF$60=W$1),0),$B289-1966)</f>
        <v>1.880428</v>
      </c>
    </row>
    <row r="290" spans="1:23" x14ac:dyDescent="0.35">
      <c r="B290" s="7">
        <f t="shared" si="6"/>
        <v>2256</v>
      </c>
      <c r="C290" s="14" cm="1">
        <f t="array" ref="C290">INDEX(GMWQ!$A$2:$NF$60,MATCH(1,(GMWQ!$NE$2:$NE$60=C$3)*(GMWQ!$NF$2:$NF$60=C$1),0),$B290-1966)</f>
        <v>11934.55</v>
      </c>
      <c r="D290" s="7" cm="1">
        <f t="array" ref="D290">INDEX(GMWQ!$A$2:$NF$60,MATCH(1,(GMWQ!$NE$2:$NE$60=D$3)*(GMWQ!$NF$2:$NF$60=D$1),0),$B290-1966)</f>
        <v>41050.69</v>
      </c>
      <c r="E290" s="7" cm="1">
        <f t="array" ref="E290">INDEX(GMWQ!$A$2:$NF$60,MATCH(1,(GMWQ!$NE$2:$NE$60=E$3)*(GMWQ!$NF$2:$NF$60=E$1),0),$B290-1966)</f>
        <v>930335.6</v>
      </c>
      <c r="F290" s="13" cm="1">
        <f t="array" ref="F290">INDEX(GMWQ!$A$2:$NF$60,MATCH(1,(GMWQ!$NE$2:$NE$60=F$3)*(GMWQ!$NF$2:$NF$60=F$1),0),$B290-1966)</f>
        <v>4.0000049999999998</v>
      </c>
      <c r="G290" s="14" cm="1">
        <f t="array" ref="G290">INDEX(GMWQ!$A$2:$NF$60,MATCH(1,(GMWQ!$NE$2:$NE$60=G$3)*(GMWQ!$NF$2:$NF$60=G$1),0),$B290-1966)</f>
        <v>4259929</v>
      </c>
      <c r="H290" s="14" cm="1">
        <f t="array" ref="H290">INDEX(GMWQ!$A$2:$NF$60,MATCH(1,(GMWQ!$NE$2:$NE$60=H$3)*(GMWQ!$NF$2:$NF$60=H$1),0),$B290-1966)</f>
        <v>46651.6</v>
      </c>
      <c r="I290" s="14" cm="1">
        <f t="array" ref="I290">INDEX(GMWQ!$A$2:$NF$60,MATCH(1,(GMWQ!$NE$2:$NE$60=I$3)*(GMWQ!$NF$2:$NF$60=I$1),0),$B290-1966)</f>
        <v>3093800</v>
      </c>
      <c r="J290" s="13" cm="1">
        <f t="array" ref="J290">INDEX(GMWQ!$A$2:$NF$60,MATCH(1,(GMWQ!$NE$2:$NE$60=J$3)*(GMWQ!$NF$2:$NF$60=J$1),0),$B290-1966)</f>
        <v>3.4999989999999999</v>
      </c>
      <c r="K290" s="13" cm="1">
        <f t="array" ref="K290">INDEX(GMWQ!$A$2:$NF$60,MATCH(1,(GMWQ!$NE$2:$NE$60=K$3)*(GMWQ!$NF$2:$NF$60=K$1),0),$B290-1966)</f>
        <v>1.8459170000000001E-3</v>
      </c>
      <c r="L290" s="13" cm="1">
        <f t="array" ref="L290">INDEX(GMWQ!$A$2:$NF$60,MATCH(1,(GMWQ!$NE$2:$NE$60=L$3)*(GMWQ!$NF$2:$NF$60=L$1),0),$B290-1966)</f>
        <v>4520724</v>
      </c>
      <c r="M290" s="13" cm="1">
        <f t="array" ref="M290">INDEX(GMWQ!$A$2:$NF$60,MATCH(1,(GMWQ!$NE$2:$NE$60=M$3)*(GMWQ!$NF$2:$NF$60=M$1),0),$B290-1966)</f>
        <v>77.34151</v>
      </c>
      <c r="N290" s="13" cm="1">
        <f t="array" ref="N290">INDEX(GMWQ!$A$2:$NF$60,MATCH(1,(GMWQ!$NE$2:$NE$60=N$3)*(GMWQ!$NF$2:$NF$60=N$1),0),$B290-1966)</f>
        <v>121.48099999999999</v>
      </c>
      <c r="O290" s="13" cm="1">
        <f t="array" ref="O290">INDEX(GMWQ!$A$2:$NF$60,MATCH(1,(GMWQ!$NE$2:$NE$60=O$3)*(GMWQ!$NF$2:$NF$60=O$1),0),$B290-1966)</f>
        <v>31.28002</v>
      </c>
      <c r="P290" s="13" cm="1">
        <f t="array" ref="P290">INDEX(GMWQ!$A$2:$NF$60,MATCH(1,(GMWQ!$NE$2:$NE$60=P$3)*(GMWQ!$NF$2:$NF$60=P$1),0),$B290-1966)</f>
        <v>1.9175390000000001</v>
      </c>
      <c r="Q290" s="13" cm="1">
        <f t="array" ref="Q290">INDEX(GMWQ!$A$2:$NF$60,MATCH(1,(GMWQ!$NE$2:$NE$60=Q$3)*(GMWQ!$NF$2:$NF$60=Q$1),0),$B290-1966)</f>
        <v>293999.59999999998</v>
      </c>
      <c r="R290" s="13" cm="1">
        <f t="array" ref="R290">INDEX(GMWQ!$A$2:$NF$60,MATCH(1,(GMWQ!$NE$2:$NE$60=R$3)*(GMWQ!$NF$2:$NF$60=R$1),0),$B290-1966)</f>
        <v>1166130</v>
      </c>
      <c r="S290" s="13" cm="1">
        <f t="array" ref="S290">INDEX(GMWQ!$A$2:$NF$60,MATCH(1,(GMWQ!$NE$2:$NE$60=S$3)*(GMWQ!$NF$2:$NF$60=S$1),0),$B290-1966)</f>
        <v>15756680</v>
      </c>
      <c r="T290" s="13" cm="1">
        <f t="array" ref="T290">INDEX(GMWQ!$A$2:$NF$60,MATCH(1,(GMWQ!$NE$2:$NE$60=T$3)*(GMWQ!$NF$2:$NF$60=T$1),0),$B290-1966)</f>
        <v>47278.48</v>
      </c>
      <c r="U290" s="13" cm="1">
        <f t="array" ref="U290">INDEX(GMWQ!$A$2:$NF$60,MATCH(1,(GMWQ!$NE$2:$NE$60=U$3)*(GMWQ!$NF$2:$NF$60=U$1),0),$B290-1966)</f>
        <v>3.897462</v>
      </c>
      <c r="V290" s="13" cm="1">
        <f t="array" ref="V290">INDEX(GMWQ!$A$2:$NF$60,MATCH(1,(GMWQ!$NE$2:$NE$60=V$3)*(GMWQ!$NF$2:$NF$60=V$1),0),$B290-1966)</f>
        <v>91.796449999999993</v>
      </c>
      <c r="W290" s="13" cm="1">
        <f t="array" ref="W290">INDEX(GMWQ!$A$2:$NF$60,MATCH(1,(GMWQ!$NE$2:$NE$60=W$3)*(GMWQ!$NF$2:$NF$60=W$1),0),$B290-1966)</f>
        <v>1.8837660000000001</v>
      </c>
    </row>
    <row r="291" spans="1:23" x14ac:dyDescent="0.35">
      <c r="A291" s="7">
        <v>2044</v>
      </c>
      <c r="B291" s="7">
        <f t="shared" si="6"/>
        <v>2257</v>
      </c>
      <c r="C291" s="14" cm="1">
        <f t="array" ref="C291">INDEX(GMWQ!$A$2:$NF$60,MATCH(1,(GMWQ!$NE$2:$NE$60=C$3)*(GMWQ!$NF$2:$NF$60=C$1),0),$B291-1966)</f>
        <v>11948.59</v>
      </c>
      <c r="D291" s="7" cm="1">
        <f t="array" ref="D291">INDEX(GMWQ!$A$2:$NF$60,MATCH(1,(GMWQ!$NE$2:$NE$60=D$3)*(GMWQ!$NF$2:$NF$60=D$1),0),$B291-1966)</f>
        <v>41344.980000000003</v>
      </c>
      <c r="E291" s="7" cm="1">
        <f t="array" ref="E291">INDEX(GMWQ!$A$2:$NF$60,MATCH(1,(GMWQ!$NE$2:$NE$60=E$3)*(GMWQ!$NF$2:$NF$60=E$1),0),$B291-1966)</f>
        <v>938383.9</v>
      </c>
      <c r="F291" s="13" cm="1">
        <f t="array" ref="F291">INDEX(GMWQ!$A$2:$NF$60,MATCH(1,(GMWQ!$NE$2:$NE$60=F$3)*(GMWQ!$NF$2:$NF$60=F$1),0),$B291-1966)</f>
        <v>4.0000030000000004</v>
      </c>
      <c r="G291" s="14" cm="1">
        <f t="array" ref="G291">INDEX(GMWQ!$A$2:$NF$60,MATCH(1,(GMWQ!$NE$2:$NE$60=G$3)*(GMWQ!$NF$2:$NF$60=G$1),0),$B291-1966)</f>
        <v>4284246</v>
      </c>
      <c r="H291" s="14" cm="1">
        <f t="array" ref="H291">INDEX(GMWQ!$A$2:$NF$60,MATCH(1,(GMWQ!$NE$2:$NE$60=H$3)*(GMWQ!$NF$2:$NF$60=H$1),0),$B291-1966)</f>
        <v>46945.89</v>
      </c>
      <c r="I291" s="14" cm="1">
        <f t="array" ref="I291">INDEX(GMWQ!$A$2:$NF$60,MATCH(1,(GMWQ!$NE$2:$NE$60=I$3)*(GMWQ!$NF$2:$NF$60=I$1),0),$B291-1966)</f>
        <v>3107552</v>
      </c>
      <c r="J291" s="13" cm="1">
        <f t="array" ref="J291">INDEX(GMWQ!$A$2:$NF$60,MATCH(1,(GMWQ!$NE$2:$NE$60=J$3)*(GMWQ!$NF$2:$NF$60=J$1),0),$B291-1966)</f>
        <v>3.4999989999999999</v>
      </c>
      <c r="K291" s="13" cm="1">
        <f t="array" ref="K291">INDEX(GMWQ!$A$2:$NF$60,MATCH(1,(GMWQ!$NE$2:$NE$60=K$3)*(GMWQ!$NF$2:$NF$60=K$1),0),$B291-1966)</f>
        <v>1.8464460000000001E-3</v>
      </c>
      <c r="L291" s="13" cm="1">
        <f t="array" ref="L291">INDEX(GMWQ!$A$2:$NF$60,MATCH(1,(GMWQ!$NE$2:$NE$60=L$3)*(GMWQ!$NF$2:$NF$60=L$1),0),$B291-1966)</f>
        <v>4546449</v>
      </c>
      <c r="M291" s="13" cm="1">
        <f t="array" ref="M291">INDEX(GMWQ!$A$2:$NF$60,MATCH(1,(GMWQ!$NE$2:$NE$60=M$3)*(GMWQ!$NF$2:$NF$60=M$1),0),$B291-1966)</f>
        <v>77.075389999999999</v>
      </c>
      <c r="N291" s="13" cm="1">
        <f t="array" ref="N291">INDEX(GMWQ!$A$2:$NF$60,MATCH(1,(GMWQ!$NE$2:$NE$60=N$3)*(GMWQ!$NF$2:$NF$60=N$1),0),$B291-1966)</f>
        <v>121.12439999999999</v>
      </c>
      <c r="O291" s="13" cm="1">
        <f t="array" ref="O291">INDEX(GMWQ!$A$2:$NF$60,MATCH(1,(GMWQ!$NE$2:$NE$60=O$3)*(GMWQ!$NF$2:$NF$60=O$1),0),$B291-1966)</f>
        <v>31.28004</v>
      </c>
      <c r="P291" s="13" cm="1">
        <f t="array" ref="P291">INDEX(GMWQ!$A$2:$NF$60,MATCH(1,(GMWQ!$NE$2:$NE$60=P$3)*(GMWQ!$NF$2:$NF$60=P$1),0),$B291-1966)</f>
        <v>1.91757</v>
      </c>
      <c r="Q291" s="13" cm="1">
        <f t="array" ref="Q291">INDEX(GMWQ!$A$2:$NF$60,MATCH(1,(GMWQ!$NE$2:$NE$60=Q$3)*(GMWQ!$NF$2:$NF$60=Q$1),0),$B291-1966)</f>
        <v>296656.8</v>
      </c>
      <c r="R291" s="13" cm="1">
        <f t="array" ref="R291">INDEX(GMWQ!$A$2:$NF$60,MATCH(1,(GMWQ!$NE$2:$NE$60=R$3)*(GMWQ!$NF$2:$NF$60=R$1),0),$B291-1966)</f>
        <v>1176695</v>
      </c>
      <c r="S291" s="13" cm="1">
        <f t="array" ref="S291">INDEX(GMWQ!$A$2:$NF$60,MATCH(1,(GMWQ!$NE$2:$NE$60=S$3)*(GMWQ!$NF$2:$NF$60=S$1),0),$B291-1966)</f>
        <v>15927630</v>
      </c>
      <c r="T291" s="13" cm="1">
        <f t="array" ref="T291">INDEX(GMWQ!$A$2:$NF$60,MATCH(1,(GMWQ!$NE$2:$NE$60=T$3)*(GMWQ!$NF$2:$NF$60=T$1),0),$B291-1966)</f>
        <v>47346.59</v>
      </c>
      <c r="U291" s="13" cm="1">
        <f t="array" ref="U291">INDEX(GMWQ!$A$2:$NF$60,MATCH(1,(GMWQ!$NE$2:$NE$60=U$3)*(GMWQ!$NF$2:$NF$60=U$1),0),$B291-1966)</f>
        <v>3.897446</v>
      </c>
      <c r="V291" s="13" cm="1">
        <f t="array" ref="V291">INDEX(GMWQ!$A$2:$NF$60,MATCH(1,(GMWQ!$NE$2:$NE$60=V$3)*(GMWQ!$NF$2:$NF$60=V$1),0),$B291-1966)</f>
        <v>92.016239999999996</v>
      </c>
      <c r="W291" s="13" cm="1">
        <f t="array" ref="W291">INDEX(GMWQ!$A$2:$NF$60,MATCH(1,(GMWQ!$NE$2:$NE$60=W$3)*(GMWQ!$NF$2:$NF$60=W$1),0),$B291-1966)</f>
        <v>1.8871</v>
      </c>
    </row>
    <row r="292" spans="1:23" x14ac:dyDescent="0.35">
      <c r="B292" s="7">
        <f t="shared" si="6"/>
        <v>2258</v>
      </c>
      <c r="C292" s="14" cm="1">
        <f t="array" ref="C292">INDEX(GMWQ!$A$2:$NF$60,MATCH(1,(GMWQ!$NE$2:$NE$60=C$3)*(GMWQ!$NF$2:$NF$60=C$1),0),$B292-1966)</f>
        <v>11963.94</v>
      </c>
      <c r="D292" s="7" cm="1">
        <f t="array" ref="D292">INDEX(GMWQ!$A$2:$NF$60,MATCH(1,(GMWQ!$NE$2:$NE$60=D$3)*(GMWQ!$NF$2:$NF$60=D$1),0),$B292-1966)</f>
        <v>41640.42</v>
      </c>
      <c r="E292" s="7" cm="1">
        <f t="array" ref="E292">INDEX(GMWQ!$A$2:$NF$60,MATCH(1,(GMWQ!$NE$2:$NE$60=E$3)*(GMWQ!$NF$2:$NF$60=E$1),0),$B292-1966)</f>
        <v>946499</v>
      </c>
      <c r="F292" s="13" cm="1">
        <f t="array" ref="F292">INDEX(GMWQ!$A$2:$NF$60,MATCH(1,(GMWQ!$NE$2:$NE$60=F$3)*(GMWQ!$NF$2:$NF$60=F$1),0),$B292-1966)</f>
        <v>4</v>
      </c>
      <c r="G292" s="14" cm="1">
        <f t="array" ref="G292">INDEX(GMWQ!$A$2:$NF$60,MATCH(1,(GMWQ!$NE$2:$NE$60=G$3)*(GMWQ!$NF$2:$NF$60=G$1),0),$B292-1966)</f>
        <v>4308616</v>
      </c>
      <c r="H292" s="14" cm="1">
        <f t="array" ref="H292">INDEX(GMWQ!$A$2:$NF$60,MATCH(1,(GMWQ!$NE$2:$NE$60=H$3)*(GMWQ!$NF$2:$NF$60=H$1),0),$B292-1966)</f>
        <v>47241.34</v>
      </c>
      <c r="I292" s="14" cm="1">
        <f t="array" ref="I292">INDEX(GMWQ!$A$2:$NF$60,MATCH(1,(GMWQ!$NE$2:$NE$60=I$3)*(GMWQ!$NF$2:$NF$60=I$1),0),$B292-1966)</f>
        <v>3121266</v>
      </c>
      <c r="J292" s="13" cm="1">
        <f t="array" ref="J292">INDEX(GMWQ!$A$2:$NF$60,MATCH(1,(GMWQ!$NE$2:$NE$60=J$3)*(GMWQ!$NF$2:$NF$60=J$1),0),$B292-1966)</f>
        <v>3.4999980000000002</v>
      </c>
      <c r="K292" s="13" cm="1">
        <f t="array" ref="K292">INDEX(GMWQ!$A$2:$NF$60,MATCH(1,(GMWQ!$NE$2:$NE$60=K$3)*(GMWQ!$NF$2:$NF$60=K$1),0),$B292-1966)</f>
        <v>1.846765E-3</v>
      </c>
      <c r="L292" s="13" cm="1">
        <f t="array" ref="L292">INDEX(GMWQ!$A$2:$NF$60,MATCH(1,(GMWQ!$NE$2:$NE$60=L$3)*(GMWQ!$NF$2:$NF$60=L$1),0),$B292-1966)</f>
        <v>4572230</v>
      </c>
      <c r="M292" s="13" cm="1">
        <f t="array" ref="M292">INDEX(GMWQ!$A$2:$NF$60,MATCH(1,(GMWQ!$NE$2:$NE$60=M$3)*(GMWQ!$NF$2:$NF$60=M$1),0),$B292-1966)</f>
        <v>76.808800000000005</v>
      </c>
      <c r="N292" s="13" cm="1">
        <f t="array" ref="N292">INDEX(GMWQ!$A$2:$NF$60,MATCH(1,(GMWQ!$NE$2:$NE$60=N$3)*(GMWQ!$NF$2:$NF$60=N$1),0),$B292-1966)</f>
        <v>120.76690000000001</v>
      </c>
      <c r="O292" s="13" cm="1">
        <f t="array" ref="O292">INDEX(GMWQ!$A$2:$NF$60,MATCH(1,(GMWQ!$NE$2:$NE$60=O$3)*(GMWQ!$NF$2:$NF$60=O$1),0),$B292-1966)</f>
        <v>31.280049999999999</v>
      </c>
      <c r="P292" s="13" cm="1">
        <f t="array" ref="P292">INDEX(GMWQ!$A$2:$NF$60,MATCH(1,(GMWQ!$NE$2:$NE$60=P$3)*(GMWQ!$NF$2:$NF$60=P$1),0),$B292-1966)</f>
        <v>1.917508</v>
      </c>
      <c r="Q292" s="13" cm="1">
        <f t="array" ref="Q292">INDEX(GMWQ!$A$2:$NF$60,MATCH(1,(GMWQ!$NE$2:$NE$60=Q$3)*(GMWQ!$NF$2:$NF$60=Q$1),0),$B292-1966)</f>
        <v>299336.3</v>
      </c>
      <c r="R292" s="13" cm="1">
        <f t="array" ref="R292">INDEX(GMWQ!$A$2:$NF$60,MATCH(1,(GMWQ!$NE$2:$NE$60=R$3)*(GMWQ!$NF$2:$NF$60=R$1),0),$B292-1966)</f>
        <v>1187350</v>
      </c>
      <c r="S292" s="13" cm="1">
        <f t="array" ref="S292">INDEX(GMWQ!$A$2:$NF$60,MATCH(1,(GMWQ!$NE$2:$NE$60=S$3)*(GMWQ!$NF$2:$NF$60=S$1),0),$B292-1966)</f>
        <v>16102150</v>
      </c>
      <c r="T292" s="13" cm="1">
        <f t="array" ref="T292">INDEX(GMWQ!$A$2:$NF$60,MATCH(1,(GMWQ!$NE$2:$NE$60=T$3)*(GMWQ!$NF$2:$NF$60=T$1),0),$B292-1966)</f>
        <v>47414.7</v>
      </c>
      <c r="U292" s="13" cm="1">
        <f t="array" ref="U292">INDEX(GMWQ!$A$2:$NF$60,MATCH(1,(GMWQ!$NE$2:$NE$60=U$3)*(GMWQ!$NF$2:$NF$60=U$1),0),$B292-1966)</f>
        <v>3.8974310000000001</v>
      </c>
      <c r="V292" s="13" cm="1">
        <f t="array" ref="V292">INDEX(GMWQ!$A$2:$NF$60,MATCH(1,(GMWQ!$NE$2:$NE$60=V$3)*(GMWQ!$NF$2:$NF$60=V$1),0),$B292-1966)</f>
        <v>92.246870000000001</v>
      </c>
      <c r="W292" s="13" cm="1">
        <f t="array" ref="W292">INDEX(GMWQ!$A$2:$NF$60,MATCH(1,(GMWQ!$NE$2:$NE$60=W$3)*(GMWQ!$NF$2:$NF$60=W$1),0),$B292-1966)</f>
        <v>1.8906480000000001</v>
      </c>
    </row>
    <row r="293" spans="1:23" x14ac:dyDescent="0.35">
      <c r="B293" s="7">
        <f t="shared" si="6"/>
        <v>2259</v>
      </c>
      <c r="C293" s="14" cm="1">
        <f t="array" ref="C293">INDEX(GMWQ!$A$2:$NF$60,MATCH(1,(GMWQ!$NE$2:$NE$60=C$3)*(GMWQ!$NF$2:$NF$60=C$1),0),$B293-1966)</f>
        <v>11977.71</v>
      </c>
      <c r="D293" s="7" cm="1">
        <f t="array" ref="D293">INDEX(GMWQ!$A$2:$NF$60,MATCH(1,(GMWQ!$NE$2:$NE$60=D$3)*(GMWQ!$NF$2:$NF$60=D$1),0),$B293-1966)</f>
        <v>41937.050000000003</v>
      </c>
      <c r="E293" s="7" cm="1">
        <f t="array" ref="E293">INDEX(GMWQ!$A$2:$NF$60,MATCH(1,(GMWQ!$NE$2:$NE$60=E$3)*(GMWQ!$NF$2:$NF$60=E$1),0),$B293-1966)</f>
        <v>954682.4</v>
      </c>
      <c r="F293" s="13" cm="1">
        <f t="array" ref="F293">INDEX(GMWQ!$A$2:$NF$60,MATCH(1,(GMWQ!$NE$2:$NE$60=F$3)*(GMWQ!$NF$2:$NF$60=F$1),0),$B293-1966)</f>
        <v>4.0000080000000002</v>
      </c>
      <c r="G293" s="14" cm="1">
        <f t="array" ref="G293">INDEX(GMWQ!$A$2:$NF$60,MATCH(1,(GMWQ!$NE$2:$NE$60=G$3)*(GMWQ!$NF$2:$NF$60=G$1),0),$B293-1966)</f>
        <v>4333045</v>
      </c>
      <c r="H293" s="14" cm="1">
        <f t="array" ref="H293">INDEX(GMWQ!$A$2:$NF$60,MATCH(1,(GMWQ!$NE$2:$NE$60=H$3)*(GMWQ!$NF$2:$NF$60=H$1),0),$B293-1966)</f>
        <v>47537.96</v>
      </c>
      <c r="I293" s="14" cm="1">
        <f t="array" ref="I293">INDEX(GMWQ!$A$2:$NF$60,MATCH(1,(GMWQ!$NE$2:$NE$60=I$3)*(GMWQ!$NF$2:$NF$60=I$1),0),$B293-1966)</f>
        <v>3134947</v>
      </c>
      <c r="J293" s="13" cm="1">
        <f t="array" ref="J293">INDEX(GMWQ!$A$2:$NF$60,MATCH(1,(GMWQ!$NE$2:$NE$60=J$3)*(GMWQ!$NF$2:$NF$60=J$1),0),$B293-1966)</f>
        <v>3.4999989999999999</v>
      </c>
      <c r="K293" s="13" cm="1">
        <f t="array" ref="K293">INDEX(GMWQ!$A$2:$NF$60,MATCH(1,(GMWQ!$NE$2:$NE$60=K$3)*(GMWQ!$NF$2:$NF$60=K$1),0),$B293-1966)</f>
        <v>1.847102E-3</v>
      </c>
      <c r="L293" s="13" cm="1">
        <f t="array" ref="L293">INDEX(GMWQ!$A$2:$NF$60,MATCH(1,(GMWQ!$NE$2:$NE$60=L$3)*(GMWQ!$NF$2:$NF$60=L$1),0),$B293-1966)</f>
        <v>4598073</v>
      </c>
      <c r="M293" s="13" cm="1">
        <f t="array" ref="M293">INDEX(GMWQ!$A$2:$NF$60,MATCH(1,(GMWQ!$NE$2:$NE$60=M$3)*(GMWQ!$NF$2:$NF$60=M$1),0),$B293-1966)</f>
        <v>76.541920000000005</v>
      </c>
      <c r="N293" s="13" cm="1">
        <f t="array" ref="N293">INDEX(GMWQ!$A$2:$NF$60,MATCH(1,(GMWQ!$NE$2:$NE$60=N$3)*(GMWQ!$NF$2:$NF$60=N$1),0),$B293-1966)</f>
        <v>120.4084</v>
      </c>
      <c r="O293" s="13" cm="1">
        <f t="array" ref="O293">INDEX(GMWQ!$A$2:$NF$60,MATCH(1,(GMWQ!$NE$2:$NE$60=O$3)*(GMWQ!$NF$2:$NF$60=O$1),0),$B293-1966)</f>
        <v>31.28004</v>
      </c>
      <c r="P293" s="13" cm="1">
        <f t="array" ref="P293">INDEX(GMWQ!$A$2:$NF$60,MATCH(1,(GMWQ!$NE$2:$NE$60=P$3)*(GMWQ!$NF$2:$NF$60=P$1),0),$B293-1966)</f>
        <v>1.9175420000000001</v>
      </c>
      <c r="Q293" s="13" cm="1">
        <f t="array" ref="Q293">INDEX(GMWQ!$A$2:$NF$60,MATCH(1,(GMWQ!$NE$2:$NE$60=Q$3)*(GMWQ!$NF$2:$NF$60=Q$1),0),$B293-1966)</f>
        <v>302038.40000000002</v>
      </c>
      <c r="R293" s="13" cm="1">
        <f t="array" ref="R293">INDEX(GMWQ!$A$2:$NF$60,MATCH(1,(GMWQ!$NE$2:$NE$60=R$3)*(GMWQ!$NF$2:$NF$60=R$1),0),$B293-1966)</f>
        <v>1198098</v>
      </c>
      <c r="S293" s="13" cm="1">
        <f t="array" ref="S293">INDEX(GMWQ!$A$2:$NF$60,MATCH(1,(GMWQ!$NE$2:$NE$60=S$3)*(GMWQ!$NF$2:$NF$60=S$1),0),$B293-1966)</f>
        <v>16276360</v>
      </c>
      <c r="T293" s="13" cm="1">
        <f t="array" ref="T293">INDEX(GMWQ!$A$2:$NF$60,MATCH(1,(GMWQ!$NE$2:$NE$60=T$3)*(GMWQ!$NF$2:$NF$60=T$1),0),$B293-1966)</f>
        <v>47544.25</v>
      </c>
      <c r="U293" s="13" cm="1">
        <f t="array" ref="U293">INDEX(GMWQ!$A$2:$NF$60,MATCH(1,(GMWQ!$NE$2:$NE$60=U$3)*(GMWQ!$NF$2:$NF$60=U$1),0),$B293-1966)</f>
        <v>3.897418</v>
      </c>
      <c r="V293" s="13" cm="1">
        <f t="array" ref="V293">INDEX(GMWQ!$A$2:$NF$60,MATCH(1,(GMWQ!$NE$2:$NE$60=V$3)*(GMWQ!$NF$2:$NF$60=V$1),0),$B293-1966)</f>
        <v>92.466309999999993</v>
      </c>
      <c r="W293" s="13" cm="1">
        <f t="array" ref="W293">INDEX(GMWQ!$A$2:$NF$60,MATCH(1,(GMWQ!$NE$2:$NE$60=W$3)*(GMWQ!$NF$2:$NF$60=W$1),0),$B293-1966)</f>
        <v>1.8939569999999999</v>
      </c>
    </row>
    <row r="294" spans="1:23" x14ac:dyDescent="0.35">
      <c r="B294" s="7">
        <f t="shared" si="6"/>
        <v>2260</v>
      </c>
      <c r="C294" s="14" cm="1">
        <f t="array" ref="C294">INDEX(GMWQ!$A$2:$NF$60,MATCH(1,(GMWQ!$NE$2:$NE$60=C$3)*(GMWQ!$NF$2:$NF$60=C$1),0),$B294-1966)</f>
        <v>11991.79</v>
      </c>
      <c r="D294" s="7" cm="1">
        <f t="array" ref="D294">INDEX(GMWQ!$A$2:$NF$60,MATCH(1,(GMWQ!$NE$2:$NE$60=D$3)*(GMWQ!$NF$2:$NF$60=D$1),0),$B294-1966)</f>
        <v>42234.89</v>
      </c>
      <c r="E294" s="7" cm="1">
        <f t="array" ref="E294">INDEX(GMWQ!$A$2:$NF$60,MATCH(1,(GMWQ!$NE$2:$NE$60=E$3)*(GMWQ!$NF$2:$NF$60=E$1),0),$B294-1966)</f>
        <v>962934.6</v>
      </c>
      <c r="F294" s="13" cm="1">
        <f t="array" ref="F294">INDEX(GMWQ!$A$2:$NF$60,MATCH(1,(GMWQ!$NE$2:$NE$60=F$3)*(GMWQ!$NF$2:$NF$60=F$1),0),$B294-1966)</f>
        <v>4.000006</v>
      </c>
      <c r="G294" s="14" cm="1">
        <f t="array" ref="G294">INDEX(GMWQ!$A$2:$NF$60,MATCH(1,(GMWQ!$NE$2:$NE$60=G$3)*(GMWQ!$NF$2:$NF$60=G$1),0),$B294-1966)</f>
        <v>4357536</v>
      </c>
      <c r="H294" s="14" cm="1">
        <f t="array" ref="H294">INDEX(GMWQ!$A$2:$NF$60,MATCH(1,(GMWQ!$NE$2:$NE$60=H$3)*(GMWQ!$NF$2:$NF$60=H$1),0),$B294-1966)</f>
        <v>47835.8</v>
      </c>
      <c r="I294" s="14" cm="1">
        <f t="array" ref="I294">INDEX(GMWQ!$A$2:$NF$60,MATCH(1,(GMWQ!$NE$2:$NE$60=I$3)*(GMWQ!$NF$2:$NF$60=I$1),0),$B294-1966)</f>
        <v>3148598</v>
      </c>
      <c r="J294" s="13" cm="1">
        <f t="array" ref="J294">INDEX(GMWQ!$A$2:$NF$60,MATCH(1,(GMWQ!$NE$2:$NE$60=J$3)*(GMWQ!$NF$2:$NF$60=J$1),0),$B294-1966)</f>
        <v>3.5</v>
      </c>
      <c r="K294" s="13" cm="1">
        <f t="array" ref="K294">INDEX(GMWQ!$A$2:$NF$60,MATCH(1,(GMWQ!$NE$2:$NE$60=K$3)*(GMWQ!$NF$2:$NF$60=K$1),0),$B294-1966)</f>
        <v>1.847434E-3</v>
      </c>
      <c r="L294" s="13" cm="1">
        <f t="array" ref="L294">INDEX(GMWQ!$A$2:$NF$60,MATCH(1,(GMWQ!$NE$2:$NE$60=L$3)*(GMWQ!$NF$2:$NF$60=L$1),0),$B294-1966)</f>
        <v>4623982</v>
      </c>
      <c r="M294" s="13" cm="1">
        <f t="array" ref="M294">INDEX(GMWQ!$A$2:$NF$60,MATCH(1,(GMWQ!$NE$2:$NE$60=M$3)*(GMWQ!$NF$2:$NF$60=M$1),0),$B294-1966)</f>
        <v>76.274850000000001</v>
      </c>
      <c r="N294" s="13" cm="1">
        <f t="array" ref="N294">INDEX(GMWQ!$A$2:$NF$60,MATCH(1,(GMWQ!$NE$2:$NE$60=N$3)*(GMWQ!$NF$2:$NF$60=N$1),0),$B294-1966)</f>
        <v>120.0492</v>
      </c>
      <c r="O294" s="13" cm="1">
        <f t="array" ref="O294">INDEX(GMWQ!$A$2:$NF$60,MATCH(1,(GMWQ!$NE$2:$NE$60=O$3)*(GMWQ!$NF$2:$NF$60=O$1),0),$B294-1966)</f>
        <v>31.280049999999999</v>
      </c>
      <c r="P294" s="13" cm="1">
        <f t="array" ref="P294">INDEX(GMWQ!$A$2:$NF$60,MATCH(1,(GMWQ!$NE$2:$NE$60=P$3)*(GMWQ!$NF$2:$NF$60=P$1),0),$B294-1966)</f>
        <v>1.917483</v>
      </c>
      <c r="Q294" s="13" cm="1">
        <f t="array" ref="Q294">INDEX(GMWQ!$A$2:$NF$60,MATCH(1,(GMWQ!$NE$2:$NE$60=Q$3)*(GMWQ!$NF$2:$NF$60=Q$1),0),$B294-1966)</f>
        <v>304763.5</v>
      </c>
      <c r="R294" s="13" cm="1">
        <f t="array" ref="R294">INDEX(GMWQ!$A$2:$NF$60,MATCH(1,(GMWQ!$NE$2:$NE$60=R$3)*(GMWQ!$NF$2:$NF$60=R$1),0),$B294-1966)</f>
        <v>1208938</v>
      </c>
      <c r="S294" s="13" cm="1">
        <f t="array" ref="S294">INDEX(GMWQ!$A$2:$NF$60,MATCH(1,(GMWQ!$NE$2:$NE$60=S$3)*(GMWQ!$NF$2:$NF$60=S$1),0),$B294-1966)</f>
        <v>16452840</v>
      </c>
      <c r="T294" s="13" cm="1">
        <f t="array" ref="T294">INDEX(GMWQ!$A$2:$NF$60,MATCH(1,(GMWQ!$NE$2:$NE$60=T$3)*(GMWQ!$NF$2:$NF$60=T$1),0),$B294-1966)</f>
        <v>47673.81</v>
      </c>
      <c r="U294" s="13" cm="1">
        <f t="array" ref="U294">INDEX(GMWQ!$A$2:$NF$60,MATCH(1,(GMWQ!$NE$2:$NE$60=U$3)*(GMWQ!$NF$2:$NF$60=U$1),0),$B294-1966)</f>
        <v>3.8974060000000001</v>
      </c>
      <c r="V294" s="13" cm="1">
        <f t="array" ref="V294">INDEX(GMWQ!$A$2:$NF$60,MATCH(1,(GMWQ!$NE$2:$NE$60=V$3)*(GMWQ!$NF$2:$NF$60=V$1),0),$B294-1966)</f>
        <v>92.689409999999995</v>
      </c>
      <c r="W294" s="13" cm="1">
        <f t="array" ref="W294">INDEX(GMWQ!$A$2:$NF$60,MATCH(1,(GMWQ!$NE$2:$NE$60=W$3)*(GMWQ!$NF$2:$NF$60=W$1),0),$B294-1966)</f>
        <v>1.8973279999999999</v>
      </c>
    </row>
    <row r="295" spans="1:23" x14ac:dyDescent="0.35">
      <c r="A295" s="7">
        <v>2045</v>
      </c>
      <c r="B295" s="7">
        <f t="shared" si="6"/>
        <v>2261</v>
      </c>
      <c r="C295" s="14" cm="1">
        <f t="array" ref="C295">INDEX(GMWQ!$A$2:$NF$60,MATCH(1,(GMWQ!$NE$2:$NE$60=C$3)*(GMWQ!$NF$2:$NF$60=C$1),0),$B295-1966)</f>
        <v>12005.74</v>
      </c>
      <c r="D295" s="7" cm="1">
        <f t="array" ref="D295">INDEX(GMWQ!$A$2:$NF$60,MATCH(1,(GMWQ!$NE$2:$NE$60=D$3)*(GMWQ!$NF$2:$NF$60=D$1),0),$B295-1966)</f>
        <v>42534.01</v>
      </c>
      <c r="E295" s="7" cm="1">
        <f t="array" ref="E295">INDEX(GMWQ!$A$2:$NF$60,MATCH(1,(GMWQ!$NE$2:$NE$60=E$3)*(GMWQ!$NF$2:$NF$60=E$1),0),$B295-1966)</f>
        <v>971255.4</v>
      </c>
      <c r="F295" s="13" cm="1">
        <f t="array" ref="F295">INDEX(GMWQ!$A$2:$NF$60,MATCH(1,(GMWQ!$NE$2:$NE$60=F$3)*(GMWQ!$NF$2:$NF$60=F$1),0),$B295-1966)</f>
        <v>3.9999929999999999</v>
      </c>
      <c r="G295" s="14" cm="1">
        <f t="array" ref="G295">INDEX(GMWQ!$A$2:$NF$60,MATCH(1,(GMWQ!$NE$2:$NE$60=G$3)*(GMWQ!$NF$2:$NF$60=G$1),0),$B295-1966)</f>
        <v>4382095</v>
      </c>
      <c r="H295" s="14" cm="1">
        <f t="array" ref="H295">INDEX(GMWQ!$A$2:$NF$60,MATCH(1,(GMWQ!$NE$2:$NE$60=H$3)*(GMWQ!$NF$2:$NF$60=H$1),0),$B295-1966)</f>
        <v>48134.92</v>
      </c>
      <c r="I295" s="14" cm="1">
        <f t="array" ref="I295">INDEX(GMWQ!$A$2:$NF$60,MATCH(1,(GMWQ!$NE$2:$NE$60=I$3)*(GMWQ!$NF$2:$NF$60=I$1),0),$B295-1966)</f>
        <v>3162223</v>
      </c>
      <c r="J295" s="13" cm="1">
        <f t="array" ref="J295">INDEX(GMWQ!$A$2:$NF$60,MATCH(1,(GMWQ!$NE$2:$NE$60=J$3)*(GMWQ!$NF$2:$NF$60=J$1),0),$B295-1966)</f>
        <v>3.5</v>
      </c>
      <c r="K295" s="13" cm="1">
        <f t="array" ref="K295">INDEX(GMWQ!$A$2:$NF$60,MATCH(1,(GMWQ!$NE$2:$NE$60=K$3)*(GMWQ!$NF$2:$NF$60=K$1),0),$B295-1966)</f>
        <v>1.8477210000000001E-3</v>
      </c>
      <c r="L295" s="13" cm="1">
        <f t="array" ref="L295">INDEX(GMWQ!$A$2:$NF$60,MATCH(1,(GMWQ!$NE$2:$NE$60=L$3)*(GMWQ!$NF$2:$NF$60=L$1),0),$B295-1966)</f>
        <v>4649962</v>
      </c>
      <c r="M295" s="13" cm="1">
        <f t="array" ref="M295">INDEX(GMWQ!$A$2:$NF$60,MATCH(1,(GMWQ!$NE$2:$NE$60=M$3)*(GMWQ!$NF$2:$NF$60=M$1),0),$B295-1966)</f>
        <v>76.007620000000003</v>
      </c>
      <c r="N295" s="13" cm="1">
        <f t="array" ref="N295">INDEX(GMWQ!$A$2:$NF$60,MATCH(1,(GMWQ!$NE$2:$NE$60=N$3)*(GMWQ!$NF$2:$NF$60=N$1),0),$B295-1966)</f>
        <v>119.6895</v>
      </c>
      <c r="O295" s="13" cm="1">
        <f t="array" ref="O295">INDEX(GMWQ!$A$2:$NF$60,MATCH(1,(GMWQ!$NE$2:$NE$60=O$3)*(GMWQ!$NF$2:$NF$60=O$1),0),$B295-1966)</f>
        <v>31.280049999999999</v>
      </c>
      <c r="P295" s="13" cm="1">
        <f t="array" ref="P295">INDEX(GMWQ!$A$2:$NF$60,MATCH(1,(GMWQ!$NE$2:$NE$60=P$3)*(GMWQ!$NF$2:$NF$60=P$1),0),$B295-1966)</f>
        <v>1.917519</v>
      </c>
      <c r="Q295" s="13" cm="1">
        <f t="array" ref="Q295">INDEX(GMWQ!$A$2:$NF$60,MATCH(1,(GMWQ!$NE$2:$NE$60=Q$3)*(GMWQ!$NF$2:$NF$60=Q$1),0),$B295-1966)</f>
        <v>307511.59999999998</v>
      </c>
      <c r="R295" s="13" cm="1">
        <f t="array" ref="R295">INDEX(GMWQ!$A$2:$NF$60,MATCH(1,(GMWQ!$NE$2:$NE$60=R$3)*(GMWQ!$NF$2:$NF$60=R$1),0),$B295-1966)</f>
        <v>1219872</v>
      </c>
      <c r="S295" s="13" cm="1">
        <f t="array" ref="S295">INDEX(GMWQ!$A$2:$NF$60,MATCH(1,(GMWQ!$NE$2:$NE$60=S$3)*(GMWQ!$NF$2:$NF$60=S$1),0),$B295-1966)</f>
        <v>16630970</v>
      </c>
      <c r="T295" s="13" cm="1">
        <f t="array" ref="T295">INDEX(GMWQ!$A$2:$NF$60,MATCH(1,(GMWQ!$NE$2:$NE$60=T$3)*(GMWQ!$NF$2:$NF$60=T$1),0),$B295-1966)</f>
        <v>47803.360000000001</v>
      </c>
      <c r="U295" s="13" cm="1">
        <f t="array" ref="U295">INDEX(GMWQ!$A$2:$NF$60,MATCH(1,(GMWQ!$NE$2:$NE$60=U$3)*(GMWQ!$NF$2:$NF$60=U$1),0),$B295-1966)</f>
        <v>3.8973949999999999</v>
      </c>
      <c r="V295" s="13" cm="1">
        <f t="array" ref="V295">INDEX(GMWQ!$A$2:$NF$60,MATCH(1,(GMWQ!$NE$2:$NE$60=V$3)*(GMWQ!$NF$2:$NF$60=V$1),0),$B295-1966)</f>
        <v>92.912180000000006</v>
      </c>
      <c r="W295" s="13" cm="1">
        <f t="array" ref="W295">INDEX(GMWQ!$A$2:$NF$60,MATCH(1,(GMWQ!$NE$2:$NE$60=W$3)*(GMWQ!$NF$2:$NF$60=W$1),0),$B295-1966)</f>
        <v>1.900684</v>
      </c>
    </row>
    <row r="296" spans="1:23" x14ac:dyDescent="0.35">
      <c r="B296" s="7">
        <f t="shared" si="6"/>
        <v>2262</v>
      </c>
      <c r="C296" s="14" cm="1">
        <f t="array" ref="C296">INDEX(GMWQ!$A$2:$NF$60,MATCH(1,(GMWQ!$NE$2:$NE$60=C$3)*(GMWQ!$NF$2:$NF$60=C$1),0),$B296-1966)</f>
        <v>12020.98</v>
      </c>
      <c r="D296" s="7" cm="1">
        <f t="array" ref="D296">INDEX(GMWQ!$A$2:$NF$60,MATCH(1,(GMWQ!$NE$2:$NE$60=D$3)*(GMWQ!$NF$2:$NF$60=D$1),0),$B296-1966)</f>
        <v>42834.46</v>
      </c>
      <c r="E296" s="7" cm="1">
        <f t="array" ref="E296">INDEX(GMWQ!$A$2:$NF$60,MATCH(1,(GMWQ!$NE$2:$NE$60=E$3)*(GMWQ!$NF$2:$NF$60=E$1),0),$B296-1966)</f>
        <v>979646.4</v>
      </c>
      <c r="F296" s="13" cm="1">
        <f t="array" ref="F296">INDEX(GMWQ!$A$2:$NF$60,MATCH(1,(GMWQ!$NE$2:$NE$60=F$3)*(GMWQ!$NF$2:$NF$60=F$1),0),$B296-1966)</f>
        <v>4.0000010000000001</v>
      </c>
      <c r="G296" s="14" cm="1">
        <f t="array" ref="G296">INDEX(GMWQ!$A$2:$NF$60,MATCH(1,(GMWQ!$NE$2:$NE$60=G$3)*(GMWQ!$NF$2:$NF$60=G$1),0),$B296-1966)</f>
        <v>4406724</v>
      </c>
      <c r="H296" s="14" cm="1">
        <f t="array" ref="H296">INDEX(GMWQ!$A$2:$NF$60,MATCH(1,(GMWQ!$NE$2:$NE$60=H$3)*(GMWQ!$NF$2:$NF$60=H$1),0),$B296-1966)</f>
        <v>48435.38</v>
      </c>
      <c r="I296" s="14" cm="1">
        <f t="array" ref="I296">INDEX(GMWQ!$A$2:$NF$60,MATCH(1,(GMWQ!$NE$2:$NE$60=I$3)*(GMWQ!$NF$2:$NF$60=I$1),0),$B296-1966)</f>
        <v>3175825</v>
      </c>
      <c r="J296" s="13" cm="1">
        <f t="array" ref="J296">INDEX(GMWQ!$A$2:$NF$60,MATCH(1,(GMWQ!$NE$2:$NE$60=J$3)*(GMWQ!$NF$2:$NF$60=J$1),0),$B296-1966)</f>
        <v>3.4999989999999999</v>
      </c>
      <c r="K296" s="13" cm="1">
        <f t="array" ref="K296">INDEX(GMWQ!$A$2:$NF$60,MATCH(1,(GMWQ!$NE$2:$NE$60=K$3)*(GMWQ!$NF$2:$NF$60=K$1),0),$B296-1966)</f>
        <v>1.8479919999999999E-3</v>
      </c>
      <c r="L296" s="13" cm="1">
        <f t="array" ref="L296">INDEX(GMWQ!$A$2:$NF$60,MATCH(1,(GMWQ!$NE$2:$NE$60=L$3)*(GMWQ!$NF$2:$NF$60=L$1),0),$B296-1966)</f>
        <v>4676018</v>
      </c>
      <c r="M296" s="13" cm="1">
        <f t="array" ref="M296">INDEX(GMWQ!$A$2:$NF$60,MATCH(1,(GMWQ!$NE$2:$NE$60=M$3)*(GMWQ!$NF$2:$NF$60=M$1),0),$B296-1966)</f>
        <v>75.740390000000005</v>
      </c>
      <c r="N296" s="13" cm="1">
        <f t="array" ref="N296">INDEX(GMWQ!$A$2:$NF$60,MATCH(1,(GMWQ!$NE$2:$NE$60=N$3)*(GMWQ!$NF$2:$NF$60=N$1),0),$B296-1966)</f>
        <v>119.3292</v>
      </c>
      <c r="O296" s="13" cm="1">
        <f t="array" ref="O296">INDEX(GMWQ!$A$2:$NF$60,MATCH(1,(GMWQ!$NE$2:$NE$60=O$3)*(GMWQ!$NF$2:$NF$60=O$1),0),$B296-1966)</f>
        <v>31.28004</v>
      </c>
      <c r="P296" s="13" cm="1">
        <f t="array" ref="P296">INDEX(GMWQ!$A$2:$NF$60,MATCH(1,(GMWQ!$NE$2:$NE$60=P$3)*(GMWQ!$NF$2:$NF$60=P$1),0),$B296-1966)</f>
        <v>1.9175089999999999</v>
      </c>
      <c r="Q296" s="13" cm="1">
        <f t="array" ref="Q296">INDEX(GMWQ!$A$2:$NF$60,MATCH(1,(GMWQ!$NE$2:$NE$60=Q$3)*(GMWQ!$NF$2:$NF$60=Q$1),0),$B296-1966)</f>
        <v>310282.90000000002</v>
      </c>
      <c r="R296" s="13" cm="1">
        <f t="array" ref="R296">INDEX(GMWQ!$A$2:$NF$60,MATCH(1,(GMWQ!$NE$2:$NE$60=R$3)*(GMWQ!$NF$2:$NF$60=R$1),0),$B296-1966)</f>
        <v>1230899</v>
      </c>
      <c r="S296" s="13" cm="1">
        <f t="array" ref="S296">INDEX(GMWQ!$A$2:$NF$60,MATCH(1,(GMWQ!$NE$2:$NE$60=S$3)*(GMWQ!$NF$2:$NF$60=S$1),0),$B296-1966)</f>
        <v>16812800</v>
      </c>
      <c r="T296" s="13" cm="1">
        <f t="array" ref="T296">INDEX(GMWQ!$A$2:$NF$60,MATCH(1,(GMWQ!$NE$2:$NE$60=T$3)*(GMWQ!$NF$2:$NF$60=T$1),0),$B296-1966)</f>
        <v>47932.92</v>
      </c>
      <c r="U296" s="13" cm="1">
        <f t="array" ref="U296">INDEX(GMWQ!$A$2:$NF$60,MATCH(1,(GMWQ!$NE$2:$NE$60=U$3)*(GMWQ!$NF$2:$NF$60=U$1),0),$B296-1966)</f>
        <v>3.8973849999999999</v>
      </c>
      <c r="V296" s="13" cm="1">
        <f t="array" ref="V296">INDEX(GMWQ!$A$2:$NF$60,MATCH(1,(GMWQ!$NE$2:$NE$60=V$3)*(GMWQ!$NF$2:$NF$60=V$1),0),$B296-1966)</f>
        <v>93.145769999999999</v>
      </c>
      <c r="W296" s="13" cm="1">
        <f t="array" ref="W296">INDEX(GMWQ!$A$2:$NF$60,MATCH(1,(GMWQ!$NE$2:$NE$60=W$3)*(GMWQ!$NF$2:$NF$60=W$1),0),$B296-1966)</f>
        <v>1.9042539999999999</v>
      </c>
    </row>
    <row r="297" spans="1:23" x14ac:dyDescent="0.35">
      <c r="B297" s="7">
        <f t="shared" si="6"/>
        <v>2263</v>
      </c>
      <c r="C297" s="14" cm="1">
        <f t="array" ref="C297">INDEX(GMWQ!$A$2:$NF$60,MATCH(1,(GMWQ!$NE$2:$NE$60=C$3)*(GMWQ!$NF$2:$NF$60=C$1),0),$B297-1966)</f>
        <v>12034.66</v>
      </c>
      <c r="D297" s="7" cm="1">
        <f t="array" ref="D297">INDEX(GMWQ!$A$2:$NF$60,MATCH(1,(GMWQ!$NE$2:$NE$60=D$3)*(GMWQ!$NF$2:$NF$60=D$1),0),$B297-1966)</f>
        <v>43136.29</v>
      </c>
      <c r="E297" s="7" cm="1">
        <f t="array" ref="E297">INDEX(GMWQ!$A$2:$NF$60,MATCH(1,(GMWQ!$NE$2:$NE$60=E$3)*(GMWQ!$NF$2:$NF$60=E$1),0),$B297-1966)</f>
        <v>988107.3</v>
      </c>
      <c r="F297" s="13" cm="1">
        <f t="array" ref="F297">INDEX(GMWQ!$A$2:$NF$60,MATCH(1,(GMWQ!$NE$2:$NE$60=F$3)*(GMWQ!$NF$2:$NF$60=F$1),0),$B297-1966)</f>
        <v>3.9999989999999999</v>
      </c>
      <c r="G297" s="14" cm="1">
        <f t="array" ref="G297">INDEX(GMWQ!$A$2:$NF$60,MATCH(1,(GMWQ!$NE$2:$NE$60=G$3)*(GMWQ!$NF$2:$NF$60=G$1),0),$B297-1966)</f>
        <v>4431429</v>
      </c>
      <c r="H297" s="14" cm="1">
        <f t="array" ref="H297">INDEX(GMWQ!$A$2:$NF$60,MATCH(1,(GMWQ!$NE$2:$NE$60=H$3)*(GMWQ!$NF$2:$NF$60=H$1),0),$B297-1966)</f>
        <v>48737.2</v>
      </c>
      <c r="I297" s="14" cm="1">
        <f t="array" ref="I297">INDEX(GMWQ!$A$2:$NF$60,MATCH(1,(GMWQ!$NE$2:$NE$60=I$3)*(GMWQ!$NF$2:$NF$60=I$1),0),$B297-1966)</f>
        <v>3189408</v>
      </c>
      <c r="J297" s="13" cm="1">
        <f t="array" ref="J297">INDEX(GMWQ!$A$2:$NF$60,MATCH(1,(GMWQ!$NE$2:$NE$60=J$3)*(GMWQ!$NF$2:$NF$60=J$1),0),$B297-1966)</f>
        <v>3.5</v>
      </c>
      <c r="K297" s="13" cm="1">
        <f t="array" ref="K297">INDEX(GMWQ!$A$2:$NF$60,MATCH(1,(GMWQ!$NE$2:$NE$60=K$3)*(GMWQ!$NF$2:$NF$60=K$1),0),$B297-1966)</f>
        <v>1.848281E-3</v>
      </c>
      <c r="L297" s="13" cm="1">
        <f t="array" ref="L297">INDEX(GMWQ!$A$2:$NF$60,MATCH(1,(GMWQ!$NE$2:$NE$60=L$3)*(GMWQ!$NF$2:$NF$60=L$1),0),$B297-1966)</f>
        <v>4702153</v>
      </c>
      <c r="M297" s="13" cm="1">
        <f t="array" ref="M297">INDEX(GMWQ!$A$2:$NF$60,MATCH(1,(GMWQ!$NE$2:$NE$60=M$3)*(GMWQ!$NF$2:$NF$60=M$1),0),$B297-1966)</f>
        <v>75.473190000000002</v>
      </c>
      <c r="N297" s="13" cm="1">
        <f t="array" ref="N297">INDEX(GMWQ!$A$2:$NF$60,MATCH(1,(GMWQ!$NE$2:$NE$60=N$3)*(GMWQ!$NF$2:$NF$60=N$1),0),$B297-1966)</f>
        <v>118.9687</v>
      </c>
      <c r="O297" s="13" cm="1">
        <f t="array" ref="O297">INDEX(GMWQ!$A$2:$NF$60,MATCH(1,(GMWQ!$NE$2:$NE$60=O$3)*(GMWQ!$NF$2:$NF$60=O$1),0),$B297-1966)</f>
        <v>31.28004</v>
      </c>
      <c r="P297" s="13" cm="1">
        <f t="array" ref="P297">INDEX(GMWQ!$A$2:$NF$60,MATCH(1,(GMWQ!$NE$2:$NE$60=P$3)*(GMWQ!$NF$2:$NF$60=P$1),0),$B297-1966)</f>
        <v>1.9175</v>
      </c>
      <c r="Q297" s="13" cm="1">
        <f t="array" ref="Q297">INDEX(GMWQ!$A$2:$NF$60,MATCH(1,(GMWQ!$NE$2:$NE$60=Q$3)*(GMWQ!$NF$2:$NF$60=Q$1),0),$B297-1966)</f>
        <v>313077.8</v>
      </c>
      <c r="R297" s="13" cm="1">
        <f t="array" ref="R297">INDEX(GMWQ!$A$2:$NF$60,MATCH(1,(GMWQ!$NE$2:$NE$60=R$3)*(GMWQ!$NF$2:$NF$60=R$1),0),$B297-1966)</f>
        <v>1242021</v>
      </c>
      <c r="S297" s="13" cm="1">
        <f t="array" ref="S297">INDEX(GMWQ!$A$2:$NF$60,MATCH(1,(GMWQ!$NE$2:$NE$60=S$3)*(GMWQ!$NF$2:$NF$60=S$1),0),$B297-1966)</f>
        <v>16994330</v>
      </c>
      <c r="T297" s="13" cm="1">
        <f t="array" ref="T297">INDEX(GMWQ!$A$2:$NF$60,MATCH(1,(GMWQ!$NE$2:$NE$60=T$3)*(GMWQ!$NF$2:$NF$60=T$1),0),$B297-1966)</f>
        <v>48034.71</v>
      </c>
      <c r="U297" s="13" cm="1">
        <f t="array" ref="U297">INDEX(GMWQ!$A$2:$NF$60,MATCH(1,(GMWQ!$NE$2:$NE$60=U$3)*(GMWQ!$NF$2:$NF$60=U$1),0),$B297-1966)</f>
        <v>3.897376</v>
      </c>
      <c r="V297" s="13" cm="1">
        <f t="array" ref="V297">INDEX(GMWQ!$A$2:$NF$60,MATCH(1,(GMWQ!$NE$2:$NE$60=V$3)*(GMWQ!$NF$2:$NF$60=V$1),0),$B297-1966)</f>
        <v>93.368350000000007</v>
      </c>
      <c r="W297" s="13" cm="1">
        <f t="array" ref="W297">INDEX(GMWQ!$A$2:$NF$60,MATCH(1,(GMWQ!$NE$2:$NE$60=W$3)*(GMWQ!$NF$2:$NF$60=W$1),0),$B297-1966)</f>
        <v>1.907586</v>
      </c>
    </row>
    <row r="298" spans="1:23" x14ac:dyDescent="0.35">
      <c r="B298" s="7">
        <f t="shared" si="6"/>
        <v>2264</v>
      </c>
      <c r="C298" s="14" cm="1">
        <f t="array" ref="C298">INDEX(GMWQ!$A$2:$NF$60,MATCH(1,(GMWQ!$NE$2:$NE$60=C$3)*(GMWQ!$NF$2:$NF$60=C$1),0),$B298-1966)</f>
        <v>12048.66</v>
      </c>
      <c r="D298" s="7" cm="1">
        <f t="array" ref="D298">INDEX(GMWQ!$A$2:$NF$60,MATCH(1,(GMWQ!$NE$2:$NE$60=D$3)*(GMWQ!$NF$2:$NF$60=D$1),0),$B298-1966)</f>
        <v>43439.519999999997</v>
      </c>
      <c r="E298" s="7" cm="1">
        <f t="array" ref="E298">INDEX(GMWQ!$A$2:$NF$60,MATCH(1,(GMWQ!$NE$2:$NE$60=E$3)*(GMWQ!$NF$2:$NF$60=E$1),0),$B298-1966)</f>
        <v>996639.8</v>
      </c>
      <c r="F298" s="13" cm="1">
        <f t="array" ref="F298">INDEX(GMWQ!$A$2:$NF$60,MATCH(1,(GMWQ!$NE$2:$NE$60=F$3)*(GMWQ!$NF$2:$NF$60=F$1),0),$B298-1966)</f>
        <v>3.9999959999999999</v>
      </c>
      <c r="G298" s="14" cm="1">
        <f t="array" ref="G298">INDEX(GMWQ!$A$2:$NF$60,MATCH(1,(GMWQ!$NE$2:$NE$60=G$3)*(GMWQ!$NF$2:$NF$60=G$1),0),$B298-1966)</f>
        <v>4456214</v>
      </c>
      <c r="H298" s="14" cm="1">
        <f t="array" ref="H298">INDEX(GMWQ!$A$2:$NF$60,MATCH(1,(GMWQ!$NE$2:$NE$60=H$3)*(GMWQ!$NF$2:$NF$60=H$1),0),$B298-1966)</f>
        <v>49040.43</v>
      </c>
      <c r="I298" s="14" cm="1">
        <f t="array" ref="I298">INDEX(GMWQ!$A$2:$NF$60,MATCH(1,(GMWQ!$NE$2:$NE$60=I$3)*(GMWQ!$NF$2:$NF$60=I$1),0),$B298-1966)</f>
        <v>3202975</v>
      </c>
      <c r="J298" s="13" cm="1">
        <f t="array" ref="J298">INDEX(GMWQ!$A$2:$NF$60,MATCH(1,(GMWQ!$NE$2:$NE$60=J$3)*(GMWQ!$NF$2:$NF$60=J$1),0),$B298-1966)</f>
        <v>3.5</v>
      </c>
      <c r="K298" s="13" cm="1">
        <f t="array" ref="K298">INDEX(GMWQ!$A$2:$NF$60,MATCH(1,(GMWQ!$NE$2:$NE$60=K$3)*(GMWQ!$NF$2:$NF$60=K$1),0),$B298-1966)</f>
        <v>1.848529E-3</v>
      </c>
      <c r="L298" s="13" cm="1">
        <f t="array" ref="L298">INDEX(GMWQ!$A$2:$NF$60,MATCH(1,(GMWQ!$NE$2:$NE$60=L$3)*(GMWQ!$NF$2:$NF$60=L$1),0),$B298-1966)</f>
        <v>4728373</v>
      </c>
      <c r="M298" s="13" cm="1">
        <f t="array" ref="M298">INDEX(GMWQ!$A$2:$NF$60,MATCH(1,(GMWQ!$NE$2:$NE$60=M$3)*(GMWQ!$NF$2:$NF$60=M$1),0),$B298-1966)</f>
        <v>75.206119999999999</v>
      </c>
      <c r="N298" s="13" cm="1">
        <f t="array" ref="N298">INDEX(GMWQ!$A$2:$NF$60,MATCH(1,(GMWQ!$NE$2:$NE$60=N$3)*(GMWQ!$NF$2:$NF$60=N$1),0),$B298-1966)</f>
        <v>118.6079</v>
      </c>
      <c r="O298" s="13" cm="1">
        <f t="array" ref="O298">INDEX(GMWQ!$A$2:$NF$60,MATCH(1,(GMWQ!$NE$2:$NE$60=O$3)*(GMWQ!$NF$2:$NF$60=O$1),0),$B298-1966)</f>
        <v>31.28004</v>
      </c>
      <c r="P298" s="13" cm="1">
        <f t="array" ref="P298">INDEX(GMWQ!$A$2:$NF$60,MATCH(1,(GMWQ!$NE$2:$NE$60=P$3)*(GMWQ!$NF$2:$NF$60=P$1),0),$B298-1966)</f>
        <v>1.917492</v>
      </c>
      <c r="Q298" s="13" cm="1">
        <f t="array" ref="Q298">INDEX(GMWQ!$A$2:$NF$60,MATCH(1,(GMWQ!$NE$2:$NE$60=Q$3)*(GMWQ!$NF$2:$NF$60=Q$1),0),$B298-1966)</f>
        <v>315896.40000000002</v>
      </c>
      <c r="R298" s="13" cm="1">
        <f t="array" ref="R298">INDEX(GMWQ!$A$2:$NF$60,MATCH(1,(GMWQ!$NE$2:$NE$60=R$3)*(GMWQ!$NF$2:$NF$60=R$1),0),$B298-1966)</f>
        <v>1253239</v>
      </c>
      <c r="S298" s="13" cm="1">
        <f t="array" ref="S298">INDEX(GMWQ!$A$2:$NF$60,MATCH(1,(GMWQ!$NE$2:$NE$60=S$3)*(GMWQ!$NF$2:$NF$60=S$1),0),$B298-1966)</f>
        <v>17178220</v>
      </c>
      <c r="T298" s="13" cm="1">
        <f t="array" ref="T298">INDEX(GMWQ!$A$2:$NF$60,MATCH(1,(GMWQ!$NE$2:$NE$60=T$3)*(GMWQ!$NF$2:$NF$60=T$1),0),$B298-1966)</f>
        <v>48136.5</v>
      </c>
      <c r="U298" s="13" cm="1">
        <f t="array" ref="U298">INDEX(GMWQ!$A$2:$NF$60,MATCH(1,(GMWQ!$NE$2:$NE$60=U$3)*(GMWQ!$NF$2:$NF$60=U$1),0),$B298-1966)</f>
        <v>3.897367</v>
      </c>
      <c r="V298" s="13" cm="1">
        <f t="array" ref="V298">INDEX(GMWQ!$A$2:$NF$60,MATCH(1,(GMWQ!$NE$2:$NE$60=V$3)*(GMWQ!$NF$2:$NF$60=V$1),0),$B298-1966)</f>
        <v>93.593990000000005</v>
      </c>
      <c r="W298" s="13" cm="1">
        <f t="array" ref="W298">INDEX(GMWQ!$A$2:$NF$60,MATCH(1,(GMWQ!$NE$2:$NE$60=W$3)*(GMWQ!$NF$2:$NF$60=W$1),0),$B298-1966)</f>
        <v>1.910976</v>
      </c>
    </row>
    <row r="299" spans="1:23" x14ac:dyDescent="0.35">
      <c r="A299" s="7">
        <v>2046</v>
      </c>
      <c r="B299" s="7">
        <f t="shared" si="6"/>
        <v>2265</v>
      </c>
      <c r="C299" s="14" cm="1">
        <f t="array" ref="C299">INDEX(GMWQ!$A$2:$NF$60,MATCH(1,(GMWQ!$NE$2:$NE$60=C$3)*(GMWQ!$NF$2:$NF$60=C$1),0),$B299-1966)</f>
        <v>12062.51</v>
      </c>
      <c r="D299" s="7" cm="1">
        <f t="array" ref="D299">INDEX(GMWQ!$A$2:$NF$60,MATCH(1,(GMWQ!$NE$2:$NE$60=D$3)*(GMWQ!$NF$2:$NF$60=D$1),0),$B299-1966)</f>
        <v>43744.2</v>
      </c>
      <c r="E299" s="7" cm="1">
        <f t="array" ref="E299">INDEX(GMWQ!$A$2:$NF$60,MATCH(1,(GMWQ!$NE$2:$NE$60=E$3)*(GMWQ!$NF$2:$NF$60=E$1),0),$B299-1966)</f>
        <v>1005243</v>
      </c>
      <c r="F299" s="13" cm="1">
        <f t="array" ref="F299">INDEX(GMWQ!$A$2:$NF$60,MATCH(1,(GMWQ!$NE$2:$NE$60=F$3)*(GMWQ!$NF$2:$NF$60=F$1),0),$B299-1966)</f>
        <v>4.0000030000000004</v>
      </c>
      <c r="G299" s="14" cm="1">
        <f t="array" ref="G299">INDEX(GMWQ!$A$2:$NF$60,MATCH(1,(GMWQ!$NE$2:$NE$60=G$3)*(GMWQ!$NF$2:$NF$60=G$1),0),$B299-1966)</f>
        <v>4481082</v>
      </c>
      <c r="H299" s="14" cm="1">
        <f t="array" ref="H299">INDEX(GMWQ!$A$2:$NF$60,MATCH(1,(GMWQ!$NE$2:$NE$60=H$3)*(GMWQ!$NF$2:$NF$60=H$1),0),$B299-1966)</f>
        <v>49345.11</v>
      </c>
      <c r="I299" s="14" cm="1">
        <f t="array" ref="I299">INDEX(GMWQ!$A$2:$NF$60,MATCH(1,(GMWQ!$NE$2:$NE$60=I$3)*(GMWQ!$NF$2:$NF$60=I$1),0),$B299-1966)</f>
        <v>3216528</v>
      </c>
      <c r="J299" s="13" cm="1">
        <f t="array" ref="J299">INDEX(GMWQ!$A$2:$NF$60,MATCH(1,(GMWQ!$NE$2:$NE$60=J$3)*(GMWQ!$NF$2:$NF$60=J$1),0),$B299-1966)</f>
        <v>3.5</v>
      </c>
      <c r="K299" s="13" cm="1">
        <f t="array" ref="K299">INDEX(GMWQ!$A$2:$NF$60,MATCH(1,(GMWQ!$NE$2:$NE$60=K$3)*(GMWQ!$NF$2:$NF$60=K$1),0),$B299-1966)</f>
        <v>1.848787E-3</v>
      </c>
      <c r="L299" s="13" cm="1">
        <f t="array" ref="L299">INDEX(GMWQ!$A$2:$NF$60,MATCH(1,(GMWQ!$NE$2:$NE$60=L$3)*(GMWQ!$NF$2:$NF$60=L$1),0),$B299-1966)</f>
        <v>4754681</v>
      </c>
      <c r="M299" s="13" cm="1">
        <f t="array" ref="M299">INDEX(GMWQ!$A$2:$NF$60,MATCH(1,(GMWQ!$NE$2:$NE$60=M$3)*(GMWQ!$NF$2:$NF$60=M$1),0),$B299-1966)</f>
        <v>74.939250000000001</v>
      </c>
      <c r="N299" s="13" cm="1">
        <f t="array" ref="N299">INDEX(GMWQ!$A$2:$NF$60,MATCH(1,(GMWQ!$NE$2:$NE$60=N$3)*(GMWQ!$NF$2:$NF$60=N$1),0),$B299-1966)</f>
        <v>118.2471</v>
      </c>
      <c r="O299" s="13" cm="1">
        <f t="array" ref="O299">INDEX(GMWQ!$A$2:$NF$60,MATCH(1,(GMWQ!$NE$2:$NE$60=O$3)*(GMWQ!$NF$2:$NF$60=O$1),0),$B299-1966)</f>
        <v>31.28004</v>
      </c>
      <c r="P299" s="13" cm="1">
        <f t="array" ref="P299">INDEX(GMWQ!$A$2:$NF$60,MATCH(1,(GMWQ!$NE$2:$NE$60=P$3)*(GMWQ!$NF$2:$NF$60=P$1),0),$B299-1966)</f>
        <v>1.9174850000000001</v>
      </c>
      <c r="Q299" s="13" cm="1">
        <f t="array" ref="Q299">INDEX(GMWQ!$A$2:$NF$60,MATCH(1,(GMWQ!$NE$2:$NE$60=Q$3)*(GMWQ!$NF$2:$NF$60=Q$1),0),$B299-1966)</f>
        <v>318739</v>
      </c>
      <c r="R299" s="13" cm="1">
        <f t="array" ref="R299">INDEX(GMWQ!$A$2:$NF$60,MATCH(1,(GMWQ!$NE$2:$NE$60=R$3)*(GMWQ!$NF$2:$NF$60=R$1),0),$B299-1966)</f>
        <v>1264554</v>
      </c>
      <c r="S299" s="13" cm="1">
        <f t="array" ref="S299">INDEX(GMWQ!$A$2:$NF$60,MATCH(1,(GMWQ!$NE$2:$NE$60=S$3)*(GMWQ!$NF$2:$NF$60=S$1),0),$B299-1966)</f>
        <v>17363820</v>
      </c>
      <c r="T299" s="13" cm="1">
        <f t="array" ref="T299">INDEX(GMWQ!$A$2:$NF$60,MATCH(1,(GMWQ!$NE$2:$NE$60=T$3)*(GMWQ!$NF$2:$NF$60=T$1),0),$B299-1966)</f>
        <v>48238.3</v>
      </c>
      <c r="U299" s="13" cm="1">
        <f t="array" ref="U299">INDEX(GMWQ!$A$2:$NF$60,MATCH(1,(GMWQ!$NE$2:$NE$60=U$3)*(GMWQ!$NF$2:$NF$60=U$1),0),$B299-1966)</f>
        <v>3.8973599999999999</v>
      </c>
      <c r="V299" s="13" cm="1">
        <f t="array" ref="V299">INDEX(GMWQ!$A$2:$NF$60,MATCH(1,(GMWQ!$NE$2:$NE$60=V$3)*(GMWQ!$NF$2:$NF$60=V$1),0),$B299-1966)</f>
        <v>93.819370000000006</v>
      </c>
      <c r="W299" s="13" cm="1">
        <f t="array" ref="W299">INDEX(GMWQ!$A$2:$NF$60,MATCH(1,(GMWQ!$NE$2:$NE$60=W$3)*(GMWQ!$NF$2:$NF$60=W$1),0),$B299-1966)</f>
        <v>1.9143509999999999</v>
      </c>
    </row>
    <row r="300" spans="1:23" x14ac:dyDescent="0.35">
      <c r="B300" s="7">
        <f t="shared" si="6"/>
        <v>2266</v>
      </c>
      <c r="C300" s="14" cm="1">
        <f t="array" ref="C300">INDEX(GMWQ!$A$2:$NF$60,MATCH(1,(GMWQ!$NE$2:$NE$60=C$3)*(GMWQ!$NF$2:$NF$60=C$1),0),$B300-1966)</f>
        <v>12077.66</v>
      </c>
      <c r="D300" s="7" cm="1">
        <f t="array" ref="D300">INDEX(GMWQ!$A$2:$NF$60,MATCH(1,(GMWQ!$NE$2:$NE$60=D$3)*(GMWQ!$NF$2:$NF$60=D$1),0),$B300-1966)</f>
        <v>44050.36</v>
      </c>
      <c r="E300" s="7" cm="1">
        <f t="array" ref="E300">INDEX(GMWQ!$A$2:$NF$60,MATCH(1,(GMWQ!$NE$2:$NE$60=E$3)*(GMWQ!$NF$2:$NF$60=E$1),0),$B300-1966)</f>
        <v>1013918</v>
      </c>
      <c r="F300" s="13" cm="1">
        <f t="array" ref="F300">INDEX(GMWQ!$A$2:$NF$60,MATCH(1,(GMWQ!$NE$2:$NE$60=F$3)*(GMWQ!$NF$2:$NF$60=F$1),0),$B300-1966)</f>
        <v>4.0000010000000001</v>
      </c>
      <c r="G300" s="14" cm="1">
        <f t="array" ref="G300">INDEX(GMWQ!$A$2:$NF$60,MATCH(1,(GMWQ!$NE$2:$NE$60=G$3)*(GMWQ!$NF$2:$NF$60=G$1),0),$B300-1966)</f>
        <v>4506037</v>
      </c>
      <c r="H300" s="14" cm="1">
        <f t="array" ref="H300">INDEX(GMWQ!$A$2:$NF$60,MATCH(1,(GMWQ!$NE$2:$NE$60=H$3)*(GMWQ!$NF$2:$NF$60=H$1),0),$B300-1966)</f>
        <v>49651.27</v>
      </c>
      <c r="I300" s="14" cm="1">
        <f t="array" ref="I300">INDEX(GMWQ!$A$2:$NF$60,MATCH(1,(GMWQ!$NE$2:$NE$60=I$3)*(GMWQ!$NF$2:$NF$60=I$1),0),$B300-1966)</f>
        <v>3230071</v>
      </c>
      <c r="J300" s="13" cm="1">
        <f t="array" ref="J300">INDEX(GMWQ!$A$2:$NF$60,MATCH(1,(GMWQ!$NE$2:$NE$60=J$3)*(GMWQ!$NF$2:$NF$60=J$1),0),$B300-1966)</f>
        <v>3.5</v>
      </c>
      <c r="K300" s="13" cm="1">
        <f t="array" ref="K300">INDEX(GMWQ!$A$2:$NF$60,MATCH(1,(GMWQ!$NE$2:$NE$60=K$3)*(GMWQ!$NF$2:$NF$60=K$1),0),$B300-1966)</f>
        <v>1.849023E-3</v>
      </c>
      <c r="L300" s="13" cm="1">
        <f t="array" ref="L300">INDEX(GMWQ!$A$2:$NF$60,MATCH(1,(GMWQ!$NE$2:$NE$60=L$3)*(GMWQ!$NF$2:$NF$60=L$1),0),$B300-1966)</f>
        <v>4781080</v>
      </c>
      <c r="M300" s="13" cm="1">
        <f t="array" ref="M300">INDEX(GMWQ!$A$2:$NF$60,MATCH(1,(GMWQ!$NE$2:$NE$60=M$3)*(GMWQ!$NF$2:$NF$60=M$1),0),$B300-1966)</f>
        <v>74.67268</v>
      </c>
      <c r="N300" s="13" cm="1">
        <f t="array" ref="N300">INDEX(GMWQ!$A$2:$NF$60,MATCH(1,(GMWQ!$NE$2:$NE$60=N$3)*(GMWQ!$NF$2:$NF$60=N$1),0),$B300-1966)</f>
        <v>117.8862</v>
      </c>
      <c r="O300" s="13" cm="1">
        <f t="array" ref="O300">INDEX(GMWQ!$A$2:$NF$60,MATCH(1,(GMWQ!$NE$2:$NE$60=O$3)*(GMWQ!$NF$2:$NF$60=O$1),0),$B300-1966)</f>
        <v>31.280049999999999</v>
      </c>
      <c r="P300" s="13" cm="1">
        <f t="array" ref="P300">INDEX(GMWQ!$A$2:$NF$60,MATCH(1,(GMWQ!$NE$2:$NE$60=P$3)*(GMWQ!$NF$2:$NF$60=P$1),0),$B300-1966)</f>
        <v>1.91743</v>
      </c>
      <c r="Q300" s="13" cm="1">
        <f t="array" ref="Q300">INDEX(GMWQ!$A$2:$NF$60,MATCH(1,(GMWQ!$NE$2:$NE$60=Q$3)*(GMWQ!$NF$2:$NF$60=Q$1),0),$B300-1966)</f>
        <v>321605.8</v>
      </c>
      <c r="R300" s="13" cm="1">
        <f t="array" ref="R300">INDEX(GMWQ!$A$2:$NF$60,MATCH(1,(GMWQ!$NE$2:$NE$60=R$3)*(GMWQ!$NF$2:$NF$60=R$1),0),$B300-1966)</f>
        <v>1275966</v>
      </c>
      <c r="S300" s="13" cm="1">
        <f t="array" ref="S300">INDEX(GMWQ!$A$2:$NF$60,MATCH(1,(GMWQ!$NE$2:$NE$60=S$3)*(GMWQ!$NF$2:$NF$60=S$1),0),$B300-1966)</f>
        <v>17553260</v>
      </c>
      <c r="T300" s="13" cm="1">
        <f t="array" ref="T300">INDEX(GMWQ!$A$2:$NF$60,MATCH(1,(GMWQ!$NE$2:$NE$60=T$3)*(GMWQ!$NF$2:$NF$60=T$1),0),$B300-1966)</f>
        <v>48340.09</v>
      </c>
      <c r="U300" s="13" cm="1">
        <f t="array" ref="U300">INDEX(GMWQ!$A$2:$NF$60,MATCH(1,(GMWQ!$NE$2:$NE$60=U$3)*(GMWQ!$NF$2:$NF$60=U$1),0),$B300-1966)</f>
        <v>3.8973529999999998</v>
      </c>
      <c r="V300" s="13" cm="1">
        <f t="array" ref="V300">INDEX(GMWQ!$A$2:$NF$60,MATCH(1,(GMWQ!$NE$2:$NE$60=V$3)*(GMWQ!$NF$2:$NF$60=V$1),0),$B300-1966)</f>
        <v>94.055639999999997</v>
      </c>
      <c r="W300" s="13" cm="1">
        <f t="array" ref="W300">INDEX(GMWQ!$A$2:$NF$60,MATCH(1,(GMWQ!$NE$2:$NE$60=W$3)*(GMWQ!$NF$2:$NF$60=W$1),0),$B300-1966)</f>
        <v>1.9179390000000001</v>
      </c>
    </row>
    <row r="301" spans="1:23" x14ac:dyDescent="0.35">
      <c r="B301" s="7">
        <f t="shared" si="6"/>
        <v>2267</v>
      </c>
      <c r="C301" s="14" cm="1">
        <f t="array" ref="C301">INDEX(GMWQ!$A$2:$NF$60,MATCH(1,(GMWQ!$NE$2:$NE$60=C$3)*(GMWQ!$NF$2:$NF$60=C$1),0),$B301-1966)</f>
        <v>12091.23</v>
      </c>
      <c r="D301" s="7" cm="1">
        <f t="array" ref="D301">INDEX(GMWQ!$A$2:$NF$60,MATCH(1,(GMWQ!$NE$2:$NE$60=D$3)*(GMWQ!$NF$2:$NF$60=D$1),0),$B301-1966)</f>
        <v>44358.05</v>
      </c>
      <c r="E301" s="7" cm="1">
        <f t="array" ref="E301">INDEX(GMWQ!$A$2:$NF$60,MATCH(1,(GMWQ!$NE$2:$NE$60=E$3)*(GMWQ!$NF$2:$NF$60=E$1),0),$B301-1966)</f>
        <v>1022666</v>
      </c>
      <c r="F301" s="13" cm="1">
        <f t="array" ref="F301">INDEX(GMWQ!$A$2:$NF$60,MATCH(1,(GMWQ!$NE$2:$NE$60=F$3)*(GMWQ!$NF$2:$NF$60=F$1),0),$B301-1966)</f>
        <v>3.9999980000000002</v>
      </c>
      <c r="G301" s="14" cm="1">
        <f t="array" ref="G301">INDEX(GMWQ!$A$2:$NF$60,MATCH(1,(GMWQ!$NE$2:$NE$60=G$3)*(GMWQ!$NF$2:$NF$60=G$1),0),$B301-1966)</f>
        <v>4531081</v>
      </c>
      <c r="H301" s="14" cm="1">
        <f t="array" ref="H301">INDEX(GMWQ!$A$2:$NF$60,MATCH(1,(GMWQ!$NE$2:$NE$60=H$3)*(GMWQ!$NF$2:$NF$60=H$1),0),$B301-1966)</f>
        <v>49958.96</v>
      </c>
      <c r="I301" s="14" cm="1">
        <f t="array" ref="I301">INDEX(GMWQ!$A$2:$NF$60,MATCH(1,(GMWQ!$NE$2:$NE$60=I$3)*(GMWQ!$NF$2:$NF$60=I$1),0),$B301-1966)</f>
        <v>3243605</v>
      </c>
      <c r="J301" s="13" cm="1">
        <f t="array" ref="J301">INDEX(GMWQ!$A$2:$NF$60,MATCH(1,(GMWQ!$NE$2:$NE$60=J$3)*(GMWQ!$NF$2:$NF$60=J$1),0),$B301-1966)</f>
        <v>3.5</v>
      </c>
      <c r="K301" s="13" cm="1">
        <f t="array" ref="K301">INDEX(GMWQ!$A$2:$NF$60,MATCH(1,(GMWQ!$NE$2:$NE$60=K$3)*(GMWQ!$NF$2:$NF$60=K$1),0),$B301-1966)</f>
        <v>1.8492140000000001E-3</v>
      </c>
      <c r="L301" s="13" cm="1">
        <f t="array" ref="L301">INDEX(GMWQ!$A$2:$NF$60,MATCH(1,(GMWQ!$NE$2:$NE$60=L$3)*(GMWQ!$NF$2:$NF$60=L$1),0),$B301-1966)</f>
        <v>4807574</v>
      </c>
      <c r="M301" s="13" cm="1">
        <f t="array" ref="M301">INDEX(GMWQ!$A$2:$NF$60,MATCH(1,(GMWQ!$NE$2:$NE$60=M$3)*(GMWQ!$NF$2:$NF$60=M$1),0),$B301-1966)</f>
        <v>74.406390000000002</v>
      </c>
      <c r="N301" s="13" cm="1">
        <f t="array" ref="N301">INDEX(GMWQ!$A$2:$NF$60,MATCH(1,(GMWQ!$NE$2:$NE$60=N$3)*(GMWQ!$NF$2:$NF$60=N$1),0),$B301-1966)</f>
        <v>117.5256</v>
      </c>
      <c r="O301" s="13" cm="1">
        <f t="array" ref="O301">INDEX(GMWQ!$A$2:$NF$60,MATCH(1,(GMWQ!$NE$2:$NE$60=O$3)*(GMWQ!$NF$2:$NF$60=O$1),0),$B301-1966)</f>
        <v>31.280049999999999</v>
      </c>
      <c r="P301" s="13" cm="1">
        <f t="array" ref="P301">INDEX(GMWQ!$A$2:$NF$60,MATCH(1,(GMWQ!$NE$2:$NE$60=P$3)*(GMWQ!$NF$2:$NF$60=P$1),0),$B301-1966)</f>
        <v>1.917424</v>
      </c>
      <c r="Q301" s="13" cm="1">
        <f t="array" ref="Q301">INDEX(GMWQ!$A$2:$NF$60,MATCH(1,(GMWQ!$NE$2:$NE$60=Q$3)*(GMWQ!$NF$2:$NF$60=Q$1),0),$B301-1966)</f>
        <v>324496.90000000002</v>
      </c>
      <c r="R301" s="13" cm="1">
        <f t="array" ref="R301">INDEX(GMWQ!$A$2:$NF$60,MATCH(1,(GMWQ!$NE$2:$NE$60=R$3)*(GMWQ!$NF$2:$NF$60=R$1),0),$B301-1966)</f>
        <v>1287477</v>
      </c>
      <c r="S301" s="13" cm="1">
        <f t="array" ref="S301">INDEX(GMWQ!$A$2:$NF$60,MATCH(1,(GMWQ!$NE$2:$NE$60=S$3)*(GMWQ!$NF$2:$NF$60=S$1),0),$B301-1966)</f>
        <v>17742370</v>
      </c>
      <c r="T301" s="13" cm="1">
        <f t="array" ref="T301">INDEX(GMWQ!$A$2:$NF$60,MATCH(1,(GMWQ!$NE$2:$NE$60=T$3)*(GMWQ!$NF$2:$NF$60=T$1),0),$B301-1966)</f>
        <v>48362.239999999998</v>
      </c>
      <c r="U301" s="13" cm="1">
        <f t="array" ref="U301">INDEX(GMWQ!$A$2:$NF$60,MATCH(1,(GMWQ!$NE$2:$NE$60=U$3)*(GMWQ!$NF$2:$NF$60=U$1),0),$B301-1966)</f>
        <v>3.8973469999999999</v>
      </c>
      <c r="V301" s="13" cm="1">
        <f t="array" ref="V301">INDEX(GMWQ!$A$2:$NF$60,MATCH(1,(GMWQ!$NE$2:$NE$60=V$3)*(GMWQ!$NF$2:$NF$60=V$1),0),$B301-1966)</f>
        <v>94.280330000000006</v>
      </c>
      <c r="W301" s="13" cm="1">
        <f t="array" ref="W301">INDEX(GMWQ!$A$2:$NF$60,MATCH(1,(GMWQ!$NE$2:$NE$60=W$3)*(GMWQ!$NF$2:$NF$60=W$1),0),$B301-1966)</f>
        <v>1.9212849999999999</v>
      </c>
    </row>
    <row r="302" spans="1:23" x14ac:dyDescent="0.35">
      <c r="B302" s="7">
        <f t="shared" si="6"/>
        <v>2268</v>
      </c>
      <c r="C302" s="14" cm="1">
        <f t="array" ref="C302">INDEX(GMWQ!$A$2:$NF$60,MATCH(1,(GMWQ!$NE$2:$NE$60=C$3)*(GMWQ!$NF$2:$NF$60=C$1),0),$B302-1966)</f>
        <v>12105.15</v>
      </c>
      <c r="D302" s="7" cm="1">
        <f t="array" ref="D302">INDEX(GMWQ!$A$2:$NF$60,MATCH(1,(GMWQ!$NE$2:$NE$60=D$3)*(GMWQ!$NF$2:$NF$60=D$1),0),$B302-1966)</f>
        <v>44667.3</v>
      </c>
      <c r="E302" s="7" cm="1">
        <f t="array" ref="E302">INDEX(GMWQ!$A$2:$NF$60,MATCH(1,(GMWQ!$NE$2:$NE$60=E$3)*(GMWQ!$NF$2:$NF$60=E$1),0),$B302-1966)</f>
        <v>1031487</v>
      </c>
      <c r="F302" s="13" cm="1">
        <f t="array" ref="F302">INDEX(GMWQ!$A$2:$NF$60,MATCH(1,(GMWQ!$NE$2:$NE$60=F$3)*(GMWQ!$NF$2:$NF$60=F$1),0),$B302-1966)</f>
        <v>4.000006</v>
      </c>
      <c r="G302" s="14" cm="1">
        <f t="array" ref="G302">INDEX(GMWQ!$A$2:$NF$60,MATCH(1,(GMWQ!$NE$2:$NE$60=G$3)*(GMWQ!$NF$2:$NF$60=G$1),0),$B302-1966)</f>
        <v>4556219</v>
      </c>
      <c r="H302" s="14" cm="1">
        <f t="array" ref="H302">INDEX(GMWQ!$A$2:$NF$60,MATCH(1,(GMWQ!$NE$2:$NE$60=H$3)*(GMWQ!$NF$2:$NF$60=H$1),0),$B302-1966)</f>
        <v>50268.21</v>
      </c>
      <c r="I302" s="14" cm="1">
        <f t="array" ref="I302">INDEX(GMWQ!$A$2:$NF$60,MATCH(1,(GMWQ!$NE$2:$NE$60=I$3)*(GMWQ!$NF$2:$NF$60=I$1),0),$B302-1966)</f>
        <v>3257133</v>
      </c>
      <c r="J302" s="13" cm="1">
        <f t="array" ref="J302">INDEX(GMWQ!$A$2:$NF$60,MATCH(1,(GMWQ!$NE$2:$NE$60=J$3)*(GMWQ!$NF$2:$NF$60=J$1),0),$B302-1966)</f>
        <v>3.5</v>
      </c>
      <c r="K302" s="13" cm="1">
        <f t="array" ref="K302">INDEX(GMWQ!$A$2:$NF$60,MATCH(1,(GMWQ!$NE$2:$NE$60=K$3)*(GMWQ!$NF$2:$NF$60=K$1),0),$B302-1966)</f>
        <v>1.84951E-3</v>
      </c>
      <c r="L302" s="13" cm="1">
        <f t="array" ref="L302">INDEX(GMWQ!$A$2:$NF$60,MATCH(1,(GMWQ!$NE$2:$NE$60=L$3)*(GMWQ!$NF$2:$NF$60=L$1),0),$B302-1966)</f>
        <v>4834168</v>
      </c>
      <c r="M302" s="13" cm="1">
        <f t="array" ref="M302">INDEX(GMWQ!$A$2:$NF$60,MATCH(1,(GMWQ!$NE$2:$NE$60=M$3)*(GMWQ!$NF$2:$NF$60=M$1),0),$B302-1966)</f>
        <v>74.140529999999998</v>
      </c>
      <c r="N302" s="13" cm="1">
        <f t="array" ref="N302">INDEX(GMWQ!$A$2:$NF$60,MATCH(1,(GMWQ!$NE$2:$NE$60=N$3)*(GMWQ!$NF$2:$NF$60=N$1),0),$B302-1966)</f>
        <v>117.1651</v>
      </c>
      <c r="O302" s="13" cm="1">
        <f t="array" ref="O302">INDEX(GMWQ!$A$2:$NF$60,MATCH(1,(GMWQ!$NE$2:$NE$60=O$3)*(GMWQ!$NF$2:$NF$60=O$1),0),$B302-1966)</f>
        <v>31.28004</v>
      </c>
      <c r="P302" s="13" cm="1">
        <f t="array" ref="P302">INDEX(GMWQ!$A$2:$NF$60,MATCH(1,(GMWQ!$NE$2:$NE$60=P$3)*(GMWQ!$NF$2:$NF$60=P$1),0),$B302-1966)</f>
        <v>1.9174659999999999</v>
      </c>
      <c r="Q302" s="13" cm="1">
        <f t="array" ref="Q302">INDEX(GMWQ!$A$2:$NF$60,MATCH(1,(GMWQ!$NE$2:$NE$60=Q$3)*(GMWQ!$NF$2:$NF$60=Q$1),0),$B302-1966)</f>
        <v>327412.7</v>
      </c>
      <c r="R302" s="13" cm="1">
        <f t="array" ref="R302">INDEX(GMWQ!$A$2:$NF$60,MATCH(1,(GMWQ!$NE$2:$NE$60=R$3)*(GMWQ!$NF$2:$NF$60=R$1),0),$B302-1966)</f>
        <v>1299086</v>
      </c>
      <c r="S302" s="13" cm="1">
        <f t="array" ref="S302">INDEX(GMWQ!$A$2:$NF$60,MATCH(1,(GMWQ!$NE$2:$NE$60=S$3)*(GMWQ!$NF$2:$NF$60=S$1),0),$B302-1966)</f>
        <v>17933970</v>
      </c>
      <c r="T302" s="13" cm="1">
        <f t="array" ref="T302">INDEX(GMWQ!$A$2:$NF$60,MATCH(1,(GMWQ!$NE$2:$NE$60=T$3)*(GMWQ!$NF$2:$NF$60=T$1),0),$B302-1966)</f>
        <v>48384.4</v>
      </c>
      <c r="U302" s="13" cm="1">
        <f t="array" ref="U302">INDEX(GMWQ!$A$2:$NF$60,MATCH(1,(GMWQ!$NE$2:$NE$60=U$3)*(GMWQ!$NF$2:$NF$60=U$1),0),$B302-1966)</f>
        <v>3.8973420000000001</v>
      </c>
      <c r="V302" s="13" cm="1">
        <f t="array" ref="V302">INDEX(GMWQ!$A$2:$NF$60,MATCH(1,(GMWQ!$NE$2:$NE$60=V$3)*(GMWQ!$NF$2:$NF$60=V$1),0),$B302-1966)</f>
        <v>94.508219999999994</v>
      </c>
      <c r="W302" s="13" cm="1">
        <f t="array" ref="W302">INDEX(GMWQ!$A$2:$NF$60,MATCH(1,(GMWQ!$NE$2:$NE$60=W$3)*(GMWQ!$NF$2:$NF$60=W$1),0),$B302-1966)</f>
        <v>1.92469</v>
      </c>
    </row>
    <row r="303" spans="1:23" x14ac:dyDescent="0.35">
      <c r="A303" s="7">
        <v>2047</v>
      </c>
      <c r="B303" s="7">
        <f t="shared" si="6"/>
        <v>2269</v>
      </c>
      <c r="C303" s="14" cm="1">
        <f t="array" ref="C303">INDEX(GMWQ!$A$2:$NF$60,MATCH(1,(GMWQ!$NE$2:$NE$60=C$3)*(GMWQ!$NF$2:$NF$60=C$1),0),$B303-1966)</f>
        <v>12118.91</v>
      </c>
      <c r="D303" s="7" cm="1">
        <f t="array" ref="D303">INDEX(GMWQ!$A$2:$NF$60,MATCH(1,(GMWQ!$NE$2:$NE$60=D$3)*(GMWQ!$NF$2:$NF$60=D$1),0),$B303-1966)</f>
        <v>44978.17</v>
      </c>
      <c r="E303" s="7" cm="1">
        <f t="array" ref="E303">INDEX(GMWQ!$A$2:$NF$60,MATCH(1,(GMWQ!$NE$2:$NE$60=E$3)*(GMWQ!$NF$2:$NF$60=E$1),0),$B303-1966)</f>
        <v>1040381</v>
      </c>
      <c r="F303" s="13" cm="1">
        <f t="array" ref="F303">INDEX(GMWQ!$A$2:$NF$60,MATCH(1,(GMWQ!$NE$2:$NE$60=F$3)*(GMWQ!$NF$2:$NF$60=F$1),0),$B303-1966)</f>
        <v>4.0000229999999997</v>
      </c>
      <c r="G303" s="14" cm="1">
        <f t="array" ref="G303">INDEX(GMWQ!$A$2:$NF$60,MATCH(1,(GMWQ!$NE$2:$NE$60=G$3)*(GMWQ!$NF$2:$NF$60=G$1),0),$B303-1966)</f>
        <v>4581453</v>
      </c>
      <c r="H303" s="14" cm="1">
        <f t="array" ref="H303">INDEX(GMWQ!$A$2:$NF$60,MATCH(1,(GMWQ!$NE$2:$NE$60=H$3)*(GMWQ!$NF$2:$NF$60=H$1),0),$B303-1966)</f>
        <v>50579.08</v>
      </c>
      <c r="I303" s="14" cm="1">
        <f t="array" ref="I303">INDEX(GMWQ!$A$2:$NF$60,MATCH(1,(GMWQ!$NE$2:$NE$60=I$3)*(GMWQ!$NF$2:$NF$60=I$1),0),$B303-1966)</f>
        <v>3270658</v>
      </c>
      <c r="J303" s="13" cm="1">
        <f t="array" ref="J303">INDEX(GMWQ!$A$2:$NF$60,MATCH(1,(GMWQ!$NE$2:$NE$60=J$3)*(GMWQ!$NF$2:$NF$60=J$1),0),$B303-1966)</f>
        <v>3.5</v>
      </c>
      <c r="K303" s="13" cm="1">
        <f t="array" ref="K303">INDEX(GMWQ!$A$2:$NF$60,MATCH(1,(GMWQ!$NE$2:$NE$60=K$3)*(GMWQ!$NF$2:$NF$60=K$1),0),$B303-1966)</f>
        <v>1.849774E-3</v>
      </c>
      <c r="L303" s="13" cm="1">
        <f t="array" ref="L303">INDEX(GMWQ!$A$2:$NF$60,MATCH(1,(GMWQ!$NE$2:$NE$60=L$3)*(GMWQ!$NF$2:$NF$60=L$1),0),$B303-1966)</f>
        <v>4860863</v>
      </c>
      <c r="M303" s="13" cm="1">
        <f t="array" ref="M303">INDEX(GMWQ!$A$2:$NF$60,MATCH(1,(GMWQ!$NE$2:$NE$60=M$3)*(GMWQ!$NF$2:$NF$60=M$1),0),$B303-1966)</f>
        <v>73.875060000000005</v>
      </c>
      <c r="N303" s="13" cm="1">
        <f t="array" ref="N303">INDEX(GMWQ!$A$2:$NF$60,MATCH(1,(GMWQ!$NE$2:$NE$60=N$3)*(GMWQ!$NF$2:$NF$60=N$1),0),$B303-1966)</f>
        <v>116.8049</v>
      </c>
      <c r="O303" s="13" cm="1">
        <f t="array" ref="O303">INDEX(GMWQ!$A$2:$NF$60,MATCH(1,(GMWQ!$NE$2:$NE$60=O$3)*(GMWQ!$NF$2:$NF$60=O$1),0),$B303-1966)</f>
        <v>31.280049999999999</v>
      </c>
      <c r="P303" s="13" cm="1">
        <f t="array" ref="P303">INDEX(GMWQ!$A$2:$NF$60,MATCH(1,(GMWQ!$NE$2:$NE$60=P$3)*(GMWQ!$NF$2:$NF$60=P$1),0),$B303-1966)</f>
        <v>1.917462</v>
      </c>
      <c r="Q303" s="13" cm="1">
        <f t="array" ref="Q303">INDEX(GMWQ!$A$2:$NF$60,MATCH(1,(GMWQ!$NE$2:$NE$60=Q$3)*(GMWQ!$NF$2:$NF$60=Q$1),0),$B303-1966)</f>
        <v>330353.09999999998</v>
      </c>
      <c r="R303" s="13" cm="1">
        <f t="array" ref="R303">INDEX(GMWQ!$A$2:$NF$60,MATCH(1,(GMWQ!$NE$2:$NE$60=R$3)*(GMWQ!$NF$2:$NF$60=R$1),0),$B303-1966)</f>
        <v>1310795</v>
      </c>
      <c r="S303" s="13" cm="1">
        <f t="array" ref="S303">INDEX(GMWQ!$A$2:$NF$60,MATCH(1,(GMWQ!$NE$2:$NE$60=S$3)*(GMWQ!$NF$2:$NF$60=S$1),0),$B303-1966)</f>
        <v>18127340</v>
      </c>
      <c r="T303" s="13" cm="1">
        <f t="array" ref="T303">INDEX(GMWQ!$A$2:$NF$60,MATCH(1,(GMWQ!$NE$2:$NE$60=T$3)*(GMWQ!$NF$2:$NF$60=T$1),0),$B303-1966)</f>
        <v>48406.55</v>
      </c>
      <c r="U303" s="13" cm="1">
        <f t="array" ref="U303">INDEX(GMWQ!$A$2:$NF$60,MATCH(1,(GMWQ!$NE$2:$NE$60=U$3)*(GMWQ!$NF$2:$NF$60=U$1),0),$B303-1966)</f>
        <v>3.897338</v>
      </c>
      <c r="V303" s="13" cm="1">
        <f t="array" ref="V303">INDEX(GMWQ!$A$2:$NF$60,MATCH(1,(GMWQ!$NE$2:$NE$60=V$3)*(GMWQ!$NF$2:$NF$60=V$1),0),$B303-1966)</f>
        <v>94.735810000000001</v>
      </c>
      <c r="W303" s="13" cm="1">
        <f t="array" ref="W303">INDEX(GMWQ!$A$2:$NF$60,MATCH(1,(GMWQ!$NE$2:$NE$60=W$3)*(GMWQ!$NF$2:$NF$60=W$1),0),$B303-1966)</f>
        <v>1.9280790000000001</v>
      </c>
    </row>
    <row r="304" spans="1:23" x14ac:dyDescent="0.35">
      <c r="B304" s="7">
        <f t="shared" si="6"/>
        <v>2270</v>
      </c>
      <c r="C304" s="14" cm="1">
        <f t="array" ref="C304">INDEX(GMWQ!$A$2:$NF$60,MATCH(1,(GMWQ!$NE$2:$NE$60=C$3)*(GMWQ!$NF$2:$NF$60=C$1),0),$B304-1966)</f>
        <v>12133.96</v>
      </c>
      <c r="D304" s="7" cm="1">
        <f t="array" ref="D304">INDEX(GMWQ!$A$2:$NF$60,MATCH(1,(GMWQ!$NE$2:$NE$60=D$3)*(GMWQ!$NF$2:$NF$60=D$1),0),$B304-1966)</f>
        <v>45290.65</v>
      </c>
      <c r="E304" s="7" cm="1">
        <f t="array" ref="E304">INDEX(GMWQ!$A$2:$NF$60,MATCH(1,(GMWQ!$NE$2:$NE$60=E$3)*(GMWQ!$NF$2:$NF$60=E$1),0),$B304-1966)</f>
        <v>1049350</v>
      </c>
      <c r="F304" s="13" cm="1">
        <f t="array" ref="F304">INDEX(GMWQ!$A$2:$NF$60,MATCH(1,(GMWQ!$NE$2:$NE$60=F$3)*(GMWQ!$NF$2:$NF$60=F$1),0),$B304-1966)</f>
        <v>4.0000010000000001</v>
      </c>
      <c r="G304" s="14" cm="1">
        <f t="array" ref="G304">INDEX(GMWQ!$A$2:$NF$60,MATCH(1,(GMWQ!$NE$2:$NE$60=G$3)*(GMWQ!$NF$2:$NF$60=G$1),0),$B304-1966)</f>
        <v>4606787</v>
      </c>
      <c r="H304" s="14" cm="1">
        <f t="array" ref="H304">INDEX(GMWQ!$A$2:$NF$60,MATCH(1,(GMWQ!$NE$2:$NE$60=H$3)*(GMWQ!$NF$2:$NF$60=H$1),0),$B304-1966)</f>
        <v>50891.56</v>
      </c>
      <c r="I304" s="14" cm="1">
        <f t="array" ref="I304">INDEX(GMWQ!$A$2:$NF$60,MATCH(1,(GMWQ!$NE$2:$NE$60=I$3)*(GMWQ!$NF$2:$NF$60=I$1),0),$B304-1966)</f>
        <v>3284181</v>
      </c>
      <c r="J304" s="13" cm="1">
        <f t="array" ref="J304">INDEX(GMWQ!$A$2:$NF$60,MATCH(1,(GMWQ!$NE$2:$NE$60=J$3)*(GMWQ!$NF$2:$NF$60=J$1),0),$B304-1966)</f>
        <v>3.5000010000000001</v>
      </c>
      <c r="K304" s="13" cm="1">
        <f t="array" ref="K304">INDEX(GMWQ!$A$2:$NF$60,MATCH(1,(GMWQ!$NE$2:$NE$60=K$3)*(GMWQ!$NF$2:$NF$60=K$1),0),$B304-1966)</f>
        <v>1.849933E-3</v>
      </c>
      <c r="L304" s="13" cm="1">
        <f t="array" ref="L304">INDEX(GMWQ!$A$2:$NF$60,MATCH(1,(GMWQ!$NE$2:$NE$60=L$3)*(GMWQ!$NF$2:$NF$60=L$1),0),$B304-1966)</f>
        <v>4887663</v>
      </c>
      <c r="M304" s="13" cm="1">
        <f t="array" ref="M304">INDEX(GMWQ!$A$2:$NF$60,MATCH(1,(GMWQ!$NE$2:$NE$60=M$3)*(GMWQ!$NF$2:$NF$60=M$1),0),$B304-1966)</f>
        <v>73.610110000000006</v>
      </c>
      <c r="N304" s="13" cm="1">
        <f t="array" ref="N304">INDEX(GMWQ!$A$2:$NF$60,MATCH(1,(GMWQ!$NE$2:$NE$60=N$3)*(GMWQ!$NF$2:$NF$60=N$1),0),$B304-1966)</f>
        <v>116.44499999999999</v>
      </c>
      <c r="O304" s="13" cm="1">
        <f t="array" ref="O304">INDEX(GMWQ!$A$2:$NF$60,MATCH(1,(GMWQ!$NE$2:$NE$60=O$3)*(GMWQ!$NF$2:$NF$60=O$1),0),$B304-1966)</f>
        <v>31.280080000000002</v>
      </c>
      <c r="P304" s="13" cm="1">
        <f t="array" ref="P304">INDEX(GMWQ!$A$2:$NF$60,MATCH(1,(GMWQ!$NE$2:$NE$60=P$3)*(GMWQ!$NF$2:$NF$60=P$1),0),$B304-1966)</f>
        <v>1.9174580000000001</v>
      </c>
      <c r="Q304" s="13" cm="1">
        <f t="array" ref="Q304">INDEX(GMWQ!$A$2:$NF$60,MATCH(1,(GMWQ!$NE$2:$NE$60=Q$3)*(GMWQ!$NF$2:$NF$60=Q$1),0),$B304-1966)</f>
        <v>333318.90000000002</v>
      </c>
      <c r="R304" s="13" cm="1">
        <f t="array" ref="R304">INDEX(GMWQ!$A$2:$NF$60,MATCH(1,(GMWQ!$NE$2:$NE$60=R$3)*(GMWQ!$NF$2:$NF$60=R$1),0),$B304-1966)</f>
        <v>1322606</v>
      </c>
      <c r="S304" s="13" cm="1">
        <f t="array" ref="S304">INDEX(GMWQ!$A$2:$NF$60,MATCH(1,(GMWQ!$NE$2:$NE$60=S$3)*(GMWQ!$NF$2:$NF$60=S$1),0),$B304-1966)</f>
        <v>18324700</v>
      </c>
      <c r="T304" s="13" cm="1">
        <f t="array" ref="T304">INDEX(GMWQ!$A$2:$NF$60,MATCH(1,(GMWQ!$NE$2:$NE$60=T$3)*(GMWQ!$NF$2:$NF$60=T$1),0),$B304-1966)</f>
        <v>48428.71</v>
      </c>
      <c r="U304" s="13" cm="1">
        <f t="array" ref="U304">INDEX(GMWQ!$A$2:$NF$60,MATCH(1,(GMWQ!$NE$2:$NE$60=U$3)*(GMWQ!$NF$2:$NF$60=U$1),0),$B304-1966)</f>
        <v>3.8973330000000002</v>
      </c>
      <c r="V304" s="13" cm="1">
        <f t="array" ref="V304">INDEX(GMWQ!$A$2:$NF$60,MATCH(1,(GMWQ!$NE$2:$NE$60=V$3)*(GMWQ!$NF$2:$NF$60=V$1),0),$B304-1966)</f>
        <v>94.974090000000004</v>
      </c>
      <c r="W304" s="13" cm="1">
        <f t="array" ref="W304">INDEX(GMWQ!$A$2:$NF$60,MATCH(1,(GMWQ!$NE$2:$NE$60=W$3)*(GMWQ!$NF$2:$NF$60=W$1),0),$B304-1966)</f>
        <v>1.9316800000000001</v>
      </c>
    </row>
    <row r="305" spans="1:23" x14ac:dyDescent="0.35">
      <c r="B305" s="7">
        <f t="shared" ref="B305:B358" si="7">+B304+1</f>
        <v>2271</v>
      </c>
      <c r="C305" s="14" cm="1">
        <f t="array" ref="C305">INDEX(GMWQ!$A$2:$NF$60,MATCH(1,(GMWQ!$NE$2:$NE$60=C$3)*(GMWQ!$NF$2:$NF$60=C$1),0),$B305-1966)</f>
        <v>12147.44</v>
      </c>
      <c r="D305" s="7" cm="1">
        <f t="array" ref="D305">INDEX(GMWQ!$A$2:$NF$60,MATCH(1,(GMWQ!$NE$2:$NE$60=D$3)*(GMWQ!$NF$2:$NF$60=D$1),0),$B305-1966)</f>
        <v>45604.81</v>
      </c>
      <c r="E305" s="7" cm="1">
        <f t="array" ref="E305">INDEX(GMWQ!$A$2:$NF$60,MATCH(1,(GMWQ!$NE$2:$NE$60=E$3)*(GMWQ!$NF$2:$NF$60=E$1),0),$B305-1966)</f>
        <v>1058393</v>
      </c>
      <c r="F305" s="13" cm="1">
        <f t="array" ref="F305">INDEX(GMWQ!$A$2:$NF$60,MATCH(1,(GMWQ!$NE$2:$NE$60=F$3)*(GMWQ!$NF$2:$NF$60=F$1),0),$B305-1966)</f>
        <v>4</v>
      </c>
      <c r="G305" s="14" cm="1">
        <f t="array" ref="G305">INDEX(GMWQ!$A$2:$NF$60,MATCH(1,(GMWQ!$NE$2:$NE$60=G$3)*(GMWQ!$NF$2:$NF$60=G$1),0),$B305-1966)</f>
        <v>4632223</v>
      </c>
      <c r="H305" s="14" cm="1">
        <f t="array" ref="H305">INDEX(GMWQ!$A$2:$NF$60,MATCH(1,(GMWQ!$NE$2:$NE$60=H$3)*(GMWQ!$NF$2:$NF$60=H$1),0),$B305-1966)</f>
        <v>51205.72</v>
      </c>
      <c r="I305" s="14" cm="1">
        <f t="array" ref="I305">INDEX(GMWQ!$A$2:$NF$60,MATCH(1,(GMWQ!$NE$2:$NE$60=I$3)*(GMWQ!$NF$2:$NF$60=I$1),0),$B305-1966)</f>
        <v>3297705</v>
      </c>
      <c r="J305" s="13" cm="1">
        <f t="array" ref="J305">INDEX(GMWQ!$A$2:$NF$60,MATCH(1,(GMWQ!$NE$2:$NE$60=J$3)*(GMWQ!$NF$2:$NF$60=J$1),0),$B305-1966)</f>
        <v>3.5000010000000001</v>
      </c>
      <c r="K305" s="13" cm="1">
        <f t="array" ref="K305">INDEX(GMWQ!$A$2:$NF$60,MATCH(1,(GMWQ!$NE$2:$NE$60=K$3)*(GMWQ!$NF$2:$NF$60=K$1),0),$B305-1966)</f>
        <v>1.8500820000000001E-3</v>
      </c>
      <c r="L305" s="13" cm="1">
        <f t="array" ref="L305">INDEX(GMWQ!$A$2:$NF$60,MATCH(1,(GMWQ!$NE$2:$NE$60=L$3)*(GMWQ!$NF$2:$NF$60=L$1),0),$B305-1966)</f>
        <v>4914572</v>
      </c>
      <c r="M305" s="13" cm="1">
        <f t="array" ref="M305">INDEX(GMWQ!$A$2:$NF$60,MATCH(1,(GMWQ!$NE$2:$NE$60=M$3)*(GMWQ!$NF$2:$NF$60=M$1),0),$B305-1966)</f>
        <v>73.345680000000002</v>
      </c>
      <c r="N305" s="13" cm="1">
        <f t="array" ref="N305">INDEX(GMWQ!$A$2:$NF$60,MATCH(1,(GMWQ!$NE$2:$NE$60=N$3)*(GMWQ!$NF$2:$NF$60=N$1),0),$B305-1966)</f>
        <v>116.0857</v>
      </c>
      <c r="O305" s="13" cm="1">
        <f t="array" ref="O305">INDEX(GMWQ!$A$2:$NF$60,MATCH(1,(GMWQ!$NE$2:$NE$60=O$3)*(GMWQ!$NF$2:$NF$60=O$1),0),$B305-1966)</f>
        <v>31.280069999999998</v>
      </c>
      <c r="P305" s="13" cm="1">
        <f t="array" ref="P305">INDEX(GMWQ!$A$2:$NF$60,MATCH(1,(GMWQ!$NE$2:$NE$60=P$3)*(GMWQ!$NF$2:$NF$60=P$1),0),$B305-1966)</f>
        <v>1.9174530000000001</v>
      </c>
      <c r="Q305" s="13" cm="1">
        <f t="array" ref="Q305">INDEX(GMWQ!$A$2:$NF$60,MATCH(1,(GMWQ!$NE$2:$NE$60=Q$3)*(GMWQ!$NF$2:$NF$60=Q$1),0),$B305-1966)</f>
        <v>336309.9</v>
      </c>
      <c r="R305" s="13" cm="1">
        <f t="array" ref="R305">INDEX(GMWQ!$A$2:$NF$60,MATCH(1,(GMWQ!$NE$2:$NE$60=R$3)*(GMWQ!$NF$2:$NF$60=R$1),0),$B305-1966)</f>
        <v>1334518</v>
      </c>
      <c r="S305" s="13" cm="1">
        <f t="array" ref="S305">INDEX(GMWQ!$A$2:$NF$60,MATCH(1,(GMWQ!$NE$2:$NE$60=S$3)*(GMWQ!$NF$2:$NF$60=S$1),0),$B305-1966)</f>
        <v>18521730</v>
      </c>
      <c r="T305" s="13" cm="1">
        <f t="array" ref="T305">INDEX(GMWQ!$A$2:$NF$60,MATCH(1,(GMWQ!$NE$2:$NE$60=T$3)*(GMWQ!$NF$2:$NF$60=T$1),0),$B305-1966)</f>
        <v>48442.05</v>
      </c>
      <c r="U305" s="13" cm="1">
        <f t="array" ref="U305">INDEX(GMWQ!$A$2:$NF$60,MATCH(1,(GMWQ!$NE$2:$NE$60=U$3)*(GMWQ!$NF$2:$NF$60=U$1),0),$B305-1966)</f>
        <v>3.897329</v>
      </c>
      <c r="V305" s="13" cm="1">
        <f t="array" ref="V305">INDEX(GMWQ!$A$2:$NF$60,MATCH(1,(GMWQ!$NE$2:$NE$60=V$3)*(GMWQ!$NF$2:$NF$60=V$1),0),$B305-1966)</f>
        <v>95.200239999999994</v>
      </c>
      <c r="W305" s="13" cm="1">
        <f t="array" ref="W305">INDEX(GMWQ!$A$2:$NF$60,MATCH(1,(GMWQ!$NE$2:$NE$60=W$3)*(GMWQ!$NF$2:$NF$60=W$1),0),$B305-1966)</f>
        <v>1.9350320000000001</v>
      </c>
    </row>
    <row r="306" spans="1:23" x14ac:dyDescent="0.35">
      <c r="B306" s="7">
        <f t="shared" si="7"/>
        <v>2272</v>
      </c>
      <c r="C306" s="14" cm="1">
        <f t="array" ref="C306">INDEX(GMWQ!$A$2:$NF$60,MATCH(1,(GMWQ!$NE$2:$NE$60=C$3)*(GMWQ!$NF$2:$NF$60=C$1),0),$B306-1966)</f>
        <v>12161.27</v>
      </c>
      <c r="D306" s="7" cm="1">
        <f t="array" ref="D306">INDEX(GMWQ!$A$2:$NF$60,MATCH(1,(GMWQ!$NE$2:$NE$60=D$3)*(GMWQ!$NF$2:$NF$60=D$1),0),$B306-1966)</f>
        <v>45920.639999999999</v>
      </c>
      <c r="E306" s="7" cm="1">
        <f t="array" ref="E306">INDEX(GMWQ!$A$2:$NF$60,MATCH(1,(GMWQ!$NE$2:$NE$60=E$3)*(GMWQ!$NF$2:$NF$60=E$1),0),$B306-1966)</f>
        <v>1067512</v>
      </c>
      <c r="F306" s="13" cm="1">
        <f t="array" ref="F306">INDEX(GMWQ!$A$2:$NF$60,MATCH(1,(GMWQ!$NE$2:$NE$60=F$3)*(GMWQ!$NF$2:$NF$60=F$1),0),$B306-1966)</f>
        <v>3.9999980000000002</v>
      </c>
      <c r="G306" s="14" cm="1">
        <f t="array" ref="G306">INDEX(GMWQ!$A$2:$NF$60,MATCH(1,(GMWQ!$NE$2:$NE$60=G$3)*(GMWQ!$NF$2:$NF$60=G$1),0),$B306-1966)</f>
        <v>4657765</v>
      </c>
      <c r="H306" s="14" cm="1">
        <f t="array" ref="H306">INDEX(GMWQ!$A$2:$NF$60,MATCH(1,(GMWQ!$NE$2:$NE$60=H$3)*(GMWQ!$NF$2:$NF$60=H$1),0),$B306-1966)</f>
        <v>51521.55</v>
      </c>
      <c r="I306" s="14" cm="1">
        <f t="array" ref="I306">INDEX(GMWQ!$A$2:$NF$60,MATCH(1,(GMWQ!$NE$2:$NE$60=I$3)*(GMWQ!$NF$2:$NF$60=I$1),0),$B306-1966)</f>
        <v>3311232</v>
      </c>
      <c r="J306" s="13" cm="1">
        <f t="array" ref="J306">INDEX(GMWQ!$A$2:$NF$60,MATCH(1,(GMWQ!$NE$2:$NE$60=J$3)*(GMWQ!$NF$2:$NF$60=J$1),0),$B306-1966)</f>
        <v>3.5000010000000001</v>
      </c>
      <c r="K306" s="13" cm="1">
        <f t="array" ref="K306">INDEX(GMWQ!$A$2:$NF$60,MATCH(1,(GMWQ!$NE$2:$NE$60=K$3)*(GMWQ!$NF$2:$NF$60=K$1),0),$B306-1966)</f>
        <v>1.850314E-3</v>
      </c>
      <c r="L306" s="13" cm="1">
        <f t="array" ref="L306">INDEX(GMWQ!$A$2:$NF$60,MATCH(1,(GMWQ!$NE$2:$NE$60=L$3)*(GMWQ!$NF$2:$NF$60=L$1),0),$B306-1966)</f>
        <v>4941592</v>
      </c>
      <c r="M306" s="13" cm="1">
        <f t="array" ref="M306">INDEX(GMWQ!$A$2:$NF$60,MATCH(1,(GMWQ!$NE$2:$NE$60=M$3)*(GMWQ!$NF$2:$NF$60=M$1),0),$B306-1966)</f>
        <v>73.081779999999995</v>
      </c>
      <c r="N306" s="13" cm="1">
        <f t="array" ref="N306">INDEX(GMWQ!$A$2:$NF$60,MATCH(1,(GMWQ!$NE$2:$NE$60=N$3)*(GMWQ!$NF$2:$NF$60=N$1),0),$B306-1966)</f>
        <v>115.7268</v>
      </c>
      <c r="O306" s="13" cm="1">
        <f t="array" ref="O306">INDEX(GMWQ!$A$2:$NF$60,MATCH(1,(GMWQ!$NE$2:$NE$60=O$3)*(GMWQ!$NF$2:$NF$60=O$1),0),$B306-1966)</f>
        <v>31.280059999999999</v>
      </c>
      <c r="P306" s="13" cm="1">
        <f t="array" ref="P306">INDEX(GMWQ!$A$2:$NF$60,MATCH(1,(GMWQ!$NE$2:$NE$60=P$3)*(GMWQ!$NF$2:$NF$60=P$1),0),$B306-1966)</f>
        <v>1.917449</v>
      </c>
      <c r="Q306" s="13" cm="1">
        <f t="array" ref="Q306">INDEX(GMWQ!$A$2:$NF$60,MATCH(1,(GMWQ!$NE$2:$NE$60=Q$3)*(GMWQ!$NF$2:$NF$60=Q$1),0),$B306-1966)</f>
        <v>339326.4</v>
      </c>
      <c r="R306" s="13" cm="1">
        <f t="array" ref="R306">INDEX(GMWQ!$A$2:$NF$60,MATCH(1,(GMWQ!$NE$2:$NE$60=R$3)*(GMWQ!$NF$2:$NF$60=R$1),0),$B306-1966)</f>
        <v>1346532</v>
      </c>
      <c r="S306" s="13" cm="1">
        <f t="array" ref="S306">INDEX(GMWQ!$A$2:$NF$60,MATCH(1,(GMWQ!$NE$2:$NE$60=S$3)*(GMWQ!$NF$2:$NF$60=S$1),0),$B306-1966)</f>
        <v>18721330</v>
      </c>
      <c r="T306" s="13" cm="1">
        <f t="array" ref="T306">INDEX(GMWQ!$A$2:$NF$60,MATCH(1,(GMWQ!$NE$2:$NE$60=T$3)*(GMWQ!$NF$2:$NF$60=T$1),0),$B306-1966)</f>
        <v>48455.4</v>
      </c>
      <c r="U306" s="13" cm="1">
        <f t="array" ref="U306">INDEX(GMWQ!$A$2:$NF$60,MATCH(1,(GMWQ!$NE$2:$NE$60=U$3)*(GMWQ!$NF$2:$NF$60=U$1),0),$B306-1966)</f>
        <v>3.8973249999999999</v>
      </c>
      <c r="V306" s="13" cm="1">
        <f t="array" ref="V306">INDEX(GMWQ!$A$2:$NF$60,MATCH(1,(GMWQ!$NE$2:$NE$60=V$3)*(GMWQ!$NF$2:$NF$60=V$1),0),$B306-1966)</f>
        <v>95.429860000000005</v>
      </c>
      <c r="W306" s="13" cm="1">
        <f t="array" ref="W306">INDEX(GMWQ!$A$2:$NF$60,MATCH(1,(GMWQ!$NE$2:$NE$60=W$3)*(GMWQ!$NF$2:$NF$60=W$1),0),$B306-1966)</f>
        <v>1.938447</v>
      </c>
    </row>
    <row r="307" spans="1:23" x14ac:dyDescent="0.35">
      <c r="A307" s="7">
        <v>2048</v>
      </c>
      <c r="B307" s="7">
        <f t="shared" si="7"/>
        <v>2273</v>
      </c>
      <c r="C307" s="14" cm="1">
        <f t="array" ref="C307">INDEX(GMWQ!$A$2:$NF$60,MATCH(1,(GMWQ!$NE$2:$NE$60=C$3)*(GMWQ!$NF$2:$NF$60=C$1),0),$B307-1966)</f>
        <v>12174.92</v>
      </c>
      <c r="D307" s="7" cm="1">
        <f t="array" ref="D307">INDEX(GMWQ!$A$2:$NF$60,MATCH(1,(GMWQ!$NE$2:$NE$60=D$3)*(GMWQ!$NF$2:$NF$60=D$1),0),$B307-1966)</f>
        <v>46238.22</v>
      </c>
      <c r="E307" s="7" cm="1">
        <f t="array" ref="E307">INDEX(GMWQ!$A$2:$NF$60,MATCH(1,(GMWQ!$NE$2:$NE$60=E$3)*(GMWQ!$NF$2:$NF$60=E$1),0),$B307-1966)</f>
        <v>1076708</v>
      </c>
      <c r="F307" s="13" cm="1">
        <f t="array" ref="F307">INDEX(GMWQ!$A$2:$NF$60,MATCH(1,(GMWQ!$NE$2:$NE$60=F$3)*(GMWQ!$NF$2:$NF$60=F$1),0),$B307-1966)</f>
        <v>4.0000039999999997</v>
      </c>
      <c r="G307" s="14" cm="1">
        <f t="array" ref="G307">INDEX(GMWQ!$A$2:$NF$60,MATCH(1,(GMWQ!$NE$2:$NE$60=G$3)*(GMWQ!$NF$2:$NF$60=G$1),0),$B307-1966)</f>
        <v>4683414</v>
      </c>
      <c r="H307" s="14" cm="1">
        <f t="array" ref="H307">INDEX(GMWQ!$A$2:$NF$60,MATCH(1,(GMWQ!$NE$2:$NE$60=H$3)*(GMWQ!$NF$2:$NF$60=H$1),0),$B307-1966)</f>
        <v>51839.13</v>
      </c>
      <c r="I307" s="14" cm="1">
        <f t="array" ref="I307">INDEX(GMWQ!$A$2:$NF$60,MATCH(1,(GMWQ!$NE$2:$NE$60=I$3)*(GMWQ!$NF$2:$NF$60=I$1),0),$B307-1966)</f>
        <v>3324764</v>
      </c>
      <c r="J307" s="13" cm="1">
        <f t="array" ref="J307">INDEX(GMWQ!$A$2:$NF$60,MATCH(1,(GMWQ!$NE$2:$NE$60=J$3)*(GMWQ!$NF$2:$NF$60=J$1),0),$B307-1966)</f>
        <v>3.5000010000000001</v>
      </c>
      <c r="K307" s="13" cm="1">
        <f t="array" ref="K307">INDEX(GMWQ!$A$2:$NF$60,MATCH(1,(GMWQ!$NE$2:$NE$60=K$3)*(GMWQ!$NF$2:$NF$60=K$1),0),$B307-1966)</f>
        <v>1.8504999999999999E-3</v>
      </c>
      <c r="L307" s="13" cm="1">
        <f t="array" ref="L307">INDEX(GMWQ!$A$2:$NF$60,MATCH(1,(GMWQ!$NE$2:$NE$60=L$3)*(GMWQ!$NF$2:$NF$60=L$1),0),$B307-1966)</f>
        <v>4968727</v>
      </c>
      <c r="M307" s="13" cm="1">
        <f t="array" ref="M307">INDEX(GMWQ!$A$2:$NF$60,MATCH(1,(GMWQ!$NE$2:$NE$60=M$3)*(GMWQ!$NF$2:$NF$60=M$1),0),$B307-1966)</f>
        <v>72.818510000000003</v>
      </c>
      <c r="N307" s="13" cm="1">
        <f t="array" ref="N307">INDEX(GMWQ!$A$2:$NF$60,MATCH(1,(GMWQ!$NE$2:$NE$60=N$3)*(GMWQ!$NF$2:$NF$60=N$1),0),$B307-1966)</f>
        <v>115.3685</v>
      </c>
      <c r="O307" s="13" cm="1">
        <f t="array" ref="O307">INDEX(GMWQ!$A$2:$NF$60,MATCH(1,(GMWQ!$NE$2:$NE$60=O$3)*(GMWQ!$NF$2:$NF$60=O$1),0),$B307-1966)</f>
        <v>31.280049999999999</v>
      </c>
      <c r="P307" s="13" cm="1">
        <f t="array" ref="P307">INDEX(GMWQ!$A$2:$NF$60,MATCH(1,(GMWQ!$NE$2:$NE$60=P$3)*(GMWQ!$NF$2:$NF$60=P$1),0),$B307-1966)</f>
        <v>1.9173979999999999</v>
      </c>
      <c r="Q307" s="13" cm="1">
        <f t="array" ref="Q307">INDEX(GMWQ!$A$2:$NF$60,MATCH(1,(GMWQ!$NE$2:$NE$60=Q$3)*(GMWQ!$NF$2:$NF$60=Q$1),0),$B307-1966)</f>
        <v>342368.6</v>
      </c>
      <c r="R307" s="13" cm="1">
        <f t="array" ref="R307">INDEX(GMWQ!$A$2:$NF$60,MATCH(1,(GMWQ!$NE$2:$NE$60=R$3)*(GMWQ!$NF$2:$NF$60=R$1),0),$B307-1966)</f>
        <v>1358650</v>
      </c>
      <c r="S307" s="13" cm="1">
        <f t="array" ref="S307">INDEX(GMWQ!$A$2:$NF$60,MATCH(1,(GMWQ!$NE$2:$NE$60=S$3)*(GMWQ!$NF$2:$NF$60=S$1),0),$B307-1966)</f>
        <v>18922750</v>
      </c>
      <c r="T307" s="13" cm="1">
        <f t="array" ref="T307">INDEX(GMWQ!$A$2:$NF$60,MATCH(1,(GMWQ!$NE$2:$NE$60=T$3)*(GMWQ!$NF$2:$NF$60=T$1),0),$B307-1966)</f>
        <v>48468.75</v>
      </c>
      <c r="U307" s="13" cm="1">
        <f t="array" ref="U307">INDEX(GMWQ!$A$2:$NF$60,MATCH(1,(GMWQ!$NE$2:$NE$60=U$3)*(GMWQ!$NF$2:$NF$60=U$1),0),$B307-1966)</f>
        <v>3.897322</v>
      </c>
      <c r="V307" s="13" cm="1">
        <f t="array" ref="V307">INDEX(GMWQ!$A$2:$NF$60,MATCH(1,(GMWQ!$NE$2:$NE$60=V$3)*(GMWQ!$NF$2:$NF$60=V$1),0),$B307-1966)</f>
        <v>95.658749999999998</v>
      </c>
      <c r="W307" s="13" cm="1">
        <f t="array" ref="W307">INDEX(GMWQ!$A$2:$NF$60,MATCH(1,(GMWQ!$NE$2:$NE$60=W$3)*(GMWQ!$NF$2:$NF$60=W$1),0),$B307-1966)</f>
        <v>1.9418409999999999</v>
      </c>
    </row>
    <row r="308" spans="1:23" x14ac:dyDescent="0.35">
      <c r="B308" s="7">
        <f t="shared" si="7"/>
        <v>2274</v>
      </c>
      <c r="C308" s="14" cm="1">
        <f t="array" ref="C308">INDEX(GMWQ!$A$2:$NF$60,MATCH(1,(GMWQ!$NE$2:$NE$60=C$3)*(GMWQ!$NF$2:$NF$60=C$1),0),$B308-1966)</f>
        <v>12189.89</v>
      </c>
      <c r="D308" s="7" cm="1">
        <f t="array" ref="D308">INDEX(GMWQ!$A$2:$NF$60,MATCH(1,(GMWQ!$NE$2:$NE$60=D$3)*(GMWQ!$NF$2:$NF$60=D$1),0),$B308-1966)</f>
        <v>46557.57</v>
      </c>
      <c r="E308" s="7" cm="1">
        <f t="array" ref="E308">INDEX(GMWQ!$A$2:$NF$60,MATCH(1,(GMWQ!$NE$2:$NE$60=E$3)*(GMWQ!$NF$2:$NF$60=E$1),0),$B308-1966)</f>
        <v>1085980</v>
      </c>
      <c r="F308" s="13" cm="1">
        <f t="array" ref="F308">INDEX(GMWQ!$A$2:$NF$60,MATCH(1,(GMWQ!$NE$2:$NE$60=F$3)*(GMWQ!$NF$2:$NF$60=F$1),0),$B308-1966)</f>
        <v>4.0000020000000003</v>
      </c>
      <c r="G308" s="14" cm="1">
        <f t="array" ref="G308">INDEX(GMWQ!$A$2:$NF$60,MATCH(1,(GMWQ!$NE$2:$NE$60=G$3)*(GMWQ!$NF$2:$NF$60=G$1),0),$B308-1966)</f>
        <v>4709175</v>
      </c>
      <c r="H308" s="14" cm="1">
        <f t="array" ref="H308">INDEX(GMWQ!$A$2:$NF$60,MATCH(1,(GMWQ!$NE$2:$NE$60=H$3)*(GMWQ!$NF$2:$NF$60=H$1),0),$B308-1966)</f>
        <v>52158.48</v>
      </c>
      <c r="I308" s="14" cm="1">
        <f t="array" ref="I308">INDEX(GMWQ!$A$2:$NF$60,MATCH(1,(GMWQ!$NE$2:$NE$60=I$3)*(GMWQ!$NF$2:$NF$60=I$1),0),$B308-1966)</f>
        <v>3338303</v>
      </c>
      <c r="J308" s="13" cm="1">
        <f t="array" ref="J308">INDEX(GMWQ!$A$2:$NF$60,MATCH(1,(GMWQ!$NE$2:$NE$60=J$3)*(GMWQ!$NF$2:$NF$60=J$1),0),$B308-1966)</f>
        <v>3.5</v>
      </c>
      <c r="K308" s="13" cm="1">
        <f t="array" ref="K308">INDEX(GMWQ!$A$2:$NF$60,MATCH(1,(GMWQ!$NE$2:$NE$60=K$3)*(GMWQ!$NF$2:$NF$60=K$1),0),$B308-1966)</f>
        <v>1.8506950000000001E-3</v>
      </c>
      <c r="L308" s="13" cm="1">
        <f t="array" ref="L308">INDEX(GMWQ!$A$2:$NF$60,MATCH(1,(GMWQ!$NE$2:$NE$60=L$3)*(GMWQ!$NF$2:$NF$60=L$1),0),$B308-1966)</f>
        <v>4995979</v>
      </c>
      <c r="M308" s="13" cm="1">
        <f t="array" ref="M308">INDEX(GMWQ!$A$2:$NF$60,MATCH(1,(GMWQ!$NE$2:$NE$60=M$3)*(GMWQ!$NF$2:$NF$60=M$1),0),$B308-1966)</f>
        <v>72.55592</v>
      </c>
      <c r="N308" s="13" cm="1">
        <f t="array" ref="N308">INDEX(GMWQ!$A$2:$NF$60,MATCH(1,(GMWQ!$NE$2:$NE$60=N$3)*(GMWQ!$NF$2:$NF$60=N$1),0),$B308-1966)</f>
        <v>115.0108</v>
      </c>
      <c r="O308" s="13" cm="1">
        <f t="array" ref="O308">INDEX(GMWQ!$A$2:$NF$60,MATCH(1,(GMWQ!$NE$2:$NE$60=O$3)*(GMWQ!$NF$2:$NF$60=O$1),0),$B308-1966)</f>
        <v>31.280049999999999</v>
      </c>
      <c r="P308" s="13" cm="1">
        <f t="array" ref="P308">INDEX(GMWQ!$A$2:$NF$60,MATCH(1,(GMWQ!$NE$2:$NE$60=P$3)*(GMWQ!$NF$2:$NF$60=P$1),0),$B308-1966)</f>
        <v>1.917443</v>
      </c>
      <c r="Q308" s="13" cm="1">
        <f t="array" ref="Q308">INDEX(GMWQ!$A$2:$NF$60,MATCH(1,(GMWQ!$NE$2:$NE$60=Q$3)*(GMWQ!$NF$2:$NF$60=Q$1),0),$B308-1966)</f>
        <v>345436.9</v>
      </c>
      <c r="R308" s="13" cm="1">
        <f t="array" ref="R308">INDEX(GMWQ!$A$2:$NF$60,MATCH(1,(GMWQ!$NE$2:$NE$60=R$3)*(GMWQ!$NF$2:$NF$60=R$1),0),$B308-1966)</f>
        <v>1370873</v>
      </c>
      <c r="S308" s="13" cm="1">
        <f t="array" ref="S308">INDEX(GMWQ!$A$2:$NF$60,MATCH(1,(GMWQ!$NE$2:$NE$60=S$3)*(GMWQ!$NF$2:$NF$60=S$1),0),$B308-1966)</f>
        <v>19128350</v>
      </c>
      <c r="T308" s="13" cm="1">
        <f t="array" ref="T308">INDEX(GMWQ!$A$2:$NF$60,MATCH(1,(GMWQ!$NE$2:$NE$60=T$3)*(GMWQ!$NF$2:$NF$60=T$1),0),$B308-1966)</f>
        <v>48482.09</v>
      </c>
      <c r="U308" s="13" cm="1">
        <f t="array" ref="U308">INDEX(GMWQ!$A$2:$NF$60,MATCH(1,(GMWQ!$NE$2:$NE$60=U$3)*(GMWQ!$NF$2:$NF$60=U$1),0),$B308-1966)</f>
        <v>3.897319</v>
      </c>
      <c r="V308" s="13" cm="1">
        <f t="array" ref="V308">INDEX(GMWQ!$A$2:$NF$60,MATCH(1,(GMWQ!$NE$2:$NE$60=V$3)*(GMWQ!$NF$2:$NF$60=V$1),0),$B308-1966)</f>
        <v>95.898650000000004</v>
      </c>
      <c r="W308" s="13" cm="1">
        <f t="array" ref="W308">INDEX(GMWQ!$A$2:$NF$60,MATCH(1,(GMWQ!$NE$2:$NE$60=W$3)*(GMWQ!$NF$2:$NF$60=W$1),0),$B308-1966)</f>
        <v>1.945452</v>
      </c>
    </row>
    <row r="309" spans="1:23" x14ac:dyDescent="0.35">
      <c r="B309" s="7">
        <f t="shared" si="7"/>
        <v>2275</v>
      </c>
      <c r="C309" s="14" cm="1">
        <f t="array" ref="C309">INDEX(GMWQ!$A$2:$NF$60,MATCH(1,(GMWQ!$NE$2:$NE$60=C$3)*(GMWQ!$NF$2:$NF$60=C$1),0),$B309-1966)</f>
        <v>12203.27</v>
      </c>
      <c r="D309" s="7" cm="1">
        <f t="array" ref="D309">INDEX(GMWQ!$A$2:$NF$60,MATCH(1,(GMWQ!$NE$2:$NE$60=D$3)*(GMWQ!$NF$2:$NF$60=D$1),0),$B309-1966)</f>
        <v>46878.71</v>
      </c>
      <c r="E309" s="7" cm="1">
        <f t="array" ref="E309">INDEX(GMWQ!$A$2:$NF$60,MATCH(1,(GMWQ!$NE$2:$NE$60=E$3)*(GMWQ!$NF$2:$NF$60=E$1),0),$B309-1966)</f>
        <v>1095330</v>
      </c>
      <c r="F309" s="13" cm="1">
        <f t="array" ref="F309">INDEX(GMWQ!$A$2:$NF$60,MATCH(1,(GMWQ!$NE$2:$NE$60=F$3)*(GMWQ!$NF$2:$NF$60=F$1),0),$B309-1966)</f>
        <v>4.000019</v>
      </c>
      <c r="G309" s="14" cm="1">
        <f t="array" ref="G309">INDEX(GMWQ!$A$2:$NF$60,MATCH(1,(GMWQ!$NE$2:$NE$60=G$3)*(GMWQ!$NF$2:$NF$60=G$1),0),$B309-1966)</f>
        <v>4735050</v>
      </c>
      <c r="H309" s="14" cm="1">
        <f t="array" ref="H309">INDEX(GMWQ!$A$2:$NF$60,MATCH(1,(GMWQ!$NE$2:$NE$60=H$3)*(GMWQ!$NF$2:$NF$60=H$1),0),$B309-1966)</f>
        <v>52479.63</v>
      </c>
      <c r="I309" s="14" cm="1">
        <f t="array" ref="I309">INDEX(GMWQ!$A$2:$NF$60,MATCH(1,(GMWQ!$NE$2:$NE$60=I$3)*(GMWQ!$NF$2:$NF$60=I$1),0),$B309-1966)</f>
        <v>3351850</v>
      </c>
      <c r="J309" s="13" cm="1">
        <f t="array" ref="J309">INDEX(GMWQ!$A$2:$NF$60,MATCH(1,(GMWQ!$NE$2:$NE$60=J$3)*(GMWQ!$NF$2:$NF$60=J$1),0),$B309-1966)</f>
        <v>3.5000010000000001</v>
      </c>
      <c r="K309" s="13" cm="1">
        <f t="array" ref="K309">INDEX(GMWQ!$A$2:$NF$60,MATCH(1,(GMWQ!$NE$2:$NE$60=K$3)*(GMWQ!$NF$2:$NF$60=K$1),0),$B309-1966)</f>
        <v>1.8507860000000001E-3</v>
      </c>
      <c r="L309" s="13" cm="1">
        <f t="array" ref="L309">INDEX(GMWQ!$A$2:$NF$60,MATCH(1,(GMWQ!$NE$2:$NE$60=L$3)*(GMWQ!$NF$2:$NF$60=L$1),0),$B309-1966)</f>
        <v>5023352</v>
      </c>
      <c r="M309" s="13" cm="1">
        <f t="array" ref="M309">INDEX(GMWQ!$A$2:$NF$60,MATCH(1,(GMWQ!$NE$2:$NE$60=M$3)*(GMWQ!$NF$2:$NF$60=M$1),0),$B309-1966)</f>
        <v>72.293989999999994</v>
      </c>
      <c r="N309" s="13" cm="1">
        <f t="array" ref="N309">INDEX(GMWQ!$A$2:$NF$60,MATCH(1,(GMWQ!$NE$2:$NE$60=N$3)*(GMWQ!$NF$2:$NF$60=N$1),0),$B309-1966)</f>
        <v>114.6538</v>
      </c>
      <c r="O309" s="13" cm="1">
        <f t="array" ref="O309">INDEX(GMWQ!$A$2:$NF$60,MATCH(1,(GMWQ!$NE$2:$NE$60=O$3)*(GMWQ!$NF$2:$NF$60=O$1),0),$B309-1966)</f>
        <v>31.280049999999999</v>
      </c>
      <c r="P309" s="13" cm="1">
        <f t="array" ref="P309">INDEX(GMWQ!$A$2:$NF$60,MATCH(1,(GMWQ!$NE$2:$NE$60=P$3)*(GMWQ!$NF$2:$NF$60=P$1),0),$B309-1966)</f>
        <v>1.917441</v>
      </c>
      <c r="Q309" s="13" cm="1">
        <f t="array" ref="Q309">INDEX(GMWQ!$A$2:$NF$60,MATCH(1,(GMWQ!$NE$2:$NE$60=Q$3)*(GMWQ!$NF$2:$NF$60=Q$1),0),$B309-1966)</f>
        <v>348531.3</v>
      </c>
      <c r="R309" s="13" cm="1">
        <f t="array" ref="R309">INDEX(GMWQ!$A$2:$NF$60,MATCH(1,(GMWQ!$NE$2:$NE$60=R$3)*(GMWQ!$NF$2:$NF$60=R$1),0),$B309-1966)</f>
        <v>1383200</v>
      </c>
      <c r="S309" s="13" cm="1">
        <f t="array" ref="S309">INDEX(GMWQ!$A$2:$NF$60,MATCH(1,(GMWQ!$NE$2:$NE$60=S$3)*(GMWQ!$NF$2:$NF$60=S$1),0),$B309-1966)</f>
        <v>19333600</v>
      </c>
      <c r="T309" s="13" cm="1">
        <f t="array" ref="T309">INDEX(GMWQ!$A$2:$NF$60,MATCH(1,(GMWQ!$NE$2:$NE$60=T$3)*(GMWQ!$NF$2:$NF$60=T$1),0),$B309-1966)</f>
        <v>48495.46</v>
      </c>
      <c r="U309" s="13" cm="1">
        <f t="array" ref="U309">INDEX(GMWQ!$A$2:$NF$60,MATCH(1,(GMWQ!$NE$2:$NE$60=U$3)*(GMWQ!$NF$2:$NF$60=U$1),0),$B309-1966)</f>
        <v>3.897316</v>
      </c>
      <c r="V309" s="13" cm="1">
        <f t="array" ref="V309">INDEX(GMWQ!$A$2:$NF$60,MATCH(1,(GMWQ!$NE$2:$NE$60=V$3)*(GMWQ!$NF$2:$NF$60=V$1),0),$B309-1966)</f>
        <v>96.126429999999999</v>
      </c>
      <c r="W309" s="13" cm="1">
        <f t="array" ref="W309">INDEX(GMWQ!$A$2:$NF$60,MATCH(1,(GMWQ!$NE$2:$NE$60=W$3)*(GMWQ!$NF$2:$NF$60=W$1),0),$B309-1966)</f>
        <v>1.948812</v>
      </c>
    </row>
    <row r="310" spans="1:23" x14ac:dyDescent="0.35">
      <c r="B310" s="7">
        <f t="shared" si="7"/>
        <v>2276</v>
      </c>
      <c r="C310" s="14" cm="1">
        <f t="array" ref="C310">INDEX(GMWQ!$A$2:$NF$60,MATCH(1,(GMWQ!$NE$2:$NE$60=C$3)*(GMWQ!$NF$2:$NF$60=C$1),0),$B310-1966)</f>
        <v>12217.01</v>
      </c>
      <c r="D310" s="7" cm="1">
        <f t="array" ref="D310">INDEX(GMWQ!$A$2:$NF$60,MATCH(1,(GMWQ!$NE$2:$NE$60=D$3)*(GMWQ!$NF$2:$NF$60=D$1),0),$B310-1966)</f>
        <v>47201.66</v>
      </c>
      <c r="E310" s="7" cm="1">
        <f t="array" ref="E310">INDEX(GMWQ!$A$2:$NF$60,MATCH(1,(GMWQ!$NE$2:$NE$60=E$3)*(GMWQ!$NF$2:$NF$60=E$1),0),$B310-1966)</f>
        <v>1104758</v>
      </c>
      <c r="F310" s="13" cm="1">
        <f t="array" ref="F310">INDEX(GMWQ!$A$2:$NF$60,MATCH(1,(GMWQ!$NE$2:$NE$60=F$3)*(GMWQ!$NF$2:$NF$60=F$1),0),$B310-1966)</f>
        <v>3.9999980000000002</v>
      </c>
      <c r="G310" s="14" cm="1">
        <f t="array" ref="G310">INDEX(GMWQ!$A$2:$NF$60,MATCH(1,(GMWQ!$NE$2:$NE$60=G$3)*(GMWQ!$NF$2:$NF$60=G$1),0),$B310-1966)</f>
        <v>4761040</v>
      </c>
      <c r="H310" s="14" cm="1">
        <f t="array" ref="H310">INDEX(GMWQ!$A$2:$NF$60,MATCH(1,(GMWQ!$NE$2:$NE$60=H$3)*(GMWQ!$NF$2:$NF$60=H$1),0),$B310-1966)</f>
        <v>52802.57</v>
      </c>
      <c r="I310" s="14" cm="1">
        <f t="array" ref="I310">INDEX(GMWQ!$A$2:$NF$60,MATCH(1,(GMWQ!$NE$2:$NE$60=I$3)*(GMWQ!$NF$2:$NF$60=I$1),0),$B310-1966)</f>
        <v>3365406</v>
      </c>
      <c r="J310" s="13" cm="1">
        <f t="array" ref="J310">INDEX(GMWQ!$A$2:$NF$60,MATCH(1,(GMWQ!$NE$2:$NE$60=J$3)*(GMWQ!$NF$2:$NF$60=J$1),0),$B310-1966)</f>
        <v>3.5000010000000001</v>
      </c>
      <c r="K310" s="13" cm="1">
        <f t="array" ref="K310">INDEX(GMWQ!$A$2:$NF$60,MATCH(1,(GMWQ!$NE$2:$NE$60=K$3)*(GMWQ!$NF$2:$NF$60=K$1),0),$B310-1966)</f>
        <v>1.8510709999999999E-3</v>
      </c>
      <c r="L310" s="13" cm="1">
        <f t="array" ref="L310">INDEX(GMWQ!$A$2:$NF$60,MATCH(1,(GMWQ!$NE$2:$NE$60=L$3)*(GMWQ!$NF$2:$NF$60=L$1),0),$B310-1966)</f>
        <v>5050847</v>
      </c>
      <c r="M310" s="13" cm="1">
        <f t="array" ref="M310">INDEX(GMWQ!$A$2:$NF$60,MATCH(1,(GMWQ!$NE$2:$NE$60=M$3)*(GMWQ!$NF$2:$NF$60=M$1),0),$B310-1966)</f>
        <v>72.032790000000006</v>
      </c>
      <c r="N310" s="13" cm="1">
        <f t="array" ref="N310">INDEX(GMWQ!$A$2:$NF$60,MATCH(1,(GMWQ!$NE$2:$NE$60=N$3)*(GMWQ!$NF$2:$NF$60=N$1),0),$B310-1966)</f>
        <v>114.2976</v>
      </c>
      <c r="O310" s="13" cm="1">
        <f t="array" ref="O310">INDEX(GMWQ!$A$2:$NF$60,MATCH(1,(GMWQ!$NE$2:$NE$60=O$3)*(GMWQ!$NF$2:$NF$60=O$1),0),$B310-1966)</f>
        <v>31.280080000000002</v>
      </c>
      <c r="P310" s="13" cm="1">
        <f t="array" ref="P310">INDEX(GMWQ!$A$2:$NF$60,MATCH(1,(GMWQ!$NE$2:$NE$60=P$3)*(GMWQ!$NF$2:$NF$60=P$1),0),$B310-1966)</f>
        <v>1.9173899999999999</v>
      </c>
      <c r="Q310" s="13" cm="1">
        <f t="array" ref="Q310">INDEX(GMWQ!$A$2:$NF$60,MATCH(1,(GMWQ!$NE$2:$NE$60=Q$3)*(GMWQ!$NF$2:$NF$60=Q$1),0),$B310-1966)</f>
        <v>351652.3</v>
      </c>
      <c r="R310" s="13" cm="1">
        <f t="array" ref="R310">INDEX(GMWQ!$A$2:$NF$60,MATCH(1,(GMWQ!$NE$2:$NE$60=R$3)*(GMWQ!$NF$2:$NF$60=R$1),0),$B310-1966)</f>
        <v>1395634</v>
      </c>
      <c r="S310" s="13" cm="1">
        <f t="array" ref="S310">INDEX(GMWQ!$A$2:$NF$60,MATCH(1,(GMWQ!$NE$2:$NE$60=S$3)*(GMWQ!$NF$2:$NF$60=S$1),0),$B310-1966)</f>
        <v>19541520</v>
      </c>
      <c r="T310" s="13" cm="1">
        <f t="array" ref="T310">INDEX(GMWQ!$A$2:$NF$60,MATCH(1,(GMWQ!$NE$2:$NE$60=T$3)*(GMWQ!$NF$2:$NF$60=T$1),0),$B310-1966)</f>
        <v>48508.83</v>
      </c>
      <c r="U310" s="13" cm="1">
        <f t="array" ref="U310">INDEX(GMWQ!$A$2:$NF$60,MATCH(1,(GMWQ!$NE$2:$NE$60=U$3)*(GMWQ!$NF$2:$NF$60=U$1),0),$B310-1966)</f>
        <v>3.8973140000000002</v>
      </c>
      <c r="V310" s="13" cm="1">
        <f t="array" ref="V310">INDEX(GMWQ!$A$2:$NF$60,MATCH(1,(GMWQ!$NE$2:$NE$60=V$3)*(GMWQ!$NF$2:$NF$60=V$1),0),$B310-1966)</f>
        <v>96.357669999999999</v>
      </c>
      <c r="W310" s="13" cm="1">
        <f t="array" ref="W310">INDEX(GMWQ!$A$2:$NF$60,MATCH(1,(GMWQ!$NE$2:$NE$60=W$3)*(GMWQ!$NF$2:$NF$60=W$1),0),$B310-1966)</f>
        <v>1.9522360000000001</v>
      </c>
    </row>
    <row r="311" spans="1:23" x14ac:dyDescent="0.35">
      <c r="A311" s="7">
        <v>2049</v>
      </c>
      <c r="B311" s="7">
        <f t="shared" si="7"/>
        <v>2277</v>
      </c>
      <c r="C311" s="14" cm="1">
        <f t="array" ref="C311">INDEX(GMWQ!$A$2:$NF$60,MATCH(1,(GMWQ!$NE$2:$NE$60=C$3)*(GMWQ!$NF$2:$NF$60=C$1),0),$B311-1966)</f>
        <v>12230.55</v>
      </c>
      <c r="D311" s="7" cm="1">
        <f t="array" ref="D311">INDEX(GMWQ!$A$2:$NF$60,MATCH(1,(GMWQ!$NE$2:$NE$60=D$3)*(GMWQ!$NF$2:$NF$60=D$1),0),$B311-1966)</f>
        <v>47526.47</v>
      </c>
      <c r="E311" s="7" cm="1">
        <f t="array" ref="E311">INDEX(GMWQ!$A$2:$NF$60,MATCH(1,(GMWQ!$NE$2:$NE$60=E$3)*(GMWQ!$NF$2:$NF$60=E$1),0),$B311-1966)</f>
        <v>1114264</v>
      </c>
      <c r="F311" s="13" cm="1">
        <f t="array" ref="F311">INDEX(GMWQ!$A$2:$NF$60,MATCH(1,(GMWQ!$NE$2:$NE$60=F$3)*(GMWQ!$NF$2:$NF$60=F$1),0),$B311-1966)</f>
        <v>3.9999959999999999</v>
      </c>
      <c r="G311" s="14" cm="1">
        <f t="array" ref="G311">INDEX(GMWQ!$A$2:$NF$60,MATCH(1,(GMWQ!$NE$2:$NE$60=G$3)*(GMWQ!$NF$2:$NF$60=G$1),0),$B311-1966)</f>
        <v>4787150</v>
      </c>
      <c r="H311" s="14" cm="1">
        <f t="array" ref="H311">INDEX(GMWQ!$A$2:$NF$60,MATCH(1,(GMWQ!$NE$2:$NE$60=H$3)*(GMWQ!$NF$2:$NF$60=H$1),0),$B311-1966)</f>
        <v>53127.38</v>
      </c>
      <c r="I311" s="14" cm="1">
        <f t="array" ref="I311">INDEX(GMWQ!$A$2:$NF$60,MATCH(1,(GMWQ!$NE$2:$NE$60=I$3)*(GMWQ!$NF$2:$NF$60=I$1),0),$B311-1966)</f>
        <v>3378975</v>
      </c>
      <c r="J311" s="13" cm="1">
        <f t="array" ref="J311">INDEX(GMWQ!$A$2:$NF$60,MATCH(1,(GMWQ!$NE$2:$NE$60=J$3)*(GMWQ!$NF$2:$NF$60=J$1),0),$B311-1966)</f>
        <v>3.5000010000000001</v>
      </c>
      <c r="K311" s="13" cm="1">
        <f t="array" ref="K311">INDEX(GMWQ!$A$2:$NF$60,MATCH(1,(GMWQ!$NE$2:$NE$60=K$3)*(GMWQ!$NF$2:$NF$60=K$1),0),$B311-1966)</f>
        <v>1.851112E-3</v>
      </c>
      <c r="L311" s="13" cm="1">
        <f t="array" ref="L311">INDEX(GMWQ!$A$2:$NF$60,MATCH(1,(GMWQ!$NE$2:$NE$60=L$3)*(GMWQ!$NF$2:$NF$60=L$1),0),$B311-1966)</f>
        <v>5078468</v>
      </c>
      <c r="M311" s="13" cm="1">
        <f t="array" ref="M311">INDEX(GMWQ!$A$2:$NF$60,MATCH(1,(GMWQ!$NE$2:$NE$60=M$3)*(GMWQ!$NF$2:$NF$60=M$1),0),$B311-1966)</f>
        <v>71.772390000000001</v>
      </c>
      <c r="N311" s="13" cm="1">
        <f t="array" ref="N311">INDEX(GMWQ!$A$2:$NF$60,MATCH(1,(GMWQ!$NE$2:$NE$60=N$3)*(GMWQ!$NF$2:$NF$60=N$1),0),$B311-1966)</f>
        <v>113.9422</v>
      </c>
      <c r="O311" s="13" cm="1">
        <f t="array" ref="O311">INDEX(GMWQ!$A$2:$NF$60,MATCH(1,(GMWQ!$NE$2:$NE$60=O$3)*(GMWQ!$NF$2:$NF$60=O$1),0),$B311-1966)</f>
        <v>31.280049999999999</v>
      </c>
      <c r="P311" s="13" cm="1">
        <f t="array" ref="P311">INDEX(GMWQ!$A$2:$NF$60,MATCH(1,(GMWQ!$NE$2:$NE$60=P$3)*(GMWQ!$NF$2:$NF$60=P$1),0),$B311-1966)</f>
        <v>1.9173880000000001</v>
      </c>
      <c r="Q311" s="13" cm="1">
        <f t="array" ref="Q311">INDEX(GMWQ!$A$2:$NF$60,MATCH(1,(GMWQ!$NE$2:$NE$60=Q$3)*(GMWQ!$NF$2:$NF$60=Q$1),0),$B311-1966)</f>
        <v>354800.1</v>
      </c>
      <c r="R311" s="13" cm="1">
        <f t="array" ref="R311">INDEX(GMWQ!$A$2:$NF$60,MATCH(1,(GMWQ!$NE$2:$NE$60=R$3)*(GMWQ!$NF$2:$NF$60=R$1),0),$B311-1966)</f>
        <v>1408175</v>
      </c>
      <c r="S311" s="13" cm="1">
        <f t="array" ref="S311">INDEX(GMWQ!$A$2:$NF$60,MATCH(1,(GMWQ!$NE$2:$NE$60=S$3)*(GMWQ!$NF$2:$NF$60=S$1),0),$B311-1966)</f>
        <v>19751350</v>
      </c>
      <c r="T311" s="13" cm="1">
        <f t="array" ref="T311">INDEX(GMWQ!$A$2:$NF$60,MATCH(1,(GMWQ!$NE$2:$NE$60=T$3)*(GMWQ!$NF$2:$NF$60=T$1),0),$B311-1966)</f>
        <v>48522.2</v>
      </c>
      <c r="U311" s="13" cm="1">
        <f t="array" ref="U311">INDEX(GMWQ!$A$2:$NF$60,MATCH(1,(GMWQ!$NE$2:$NE$60=U$3)*(GMWQ!$NF$2:$NF$60=U$1),0),$B311-1966)</f>
        <v>3.8973110000000002</v>
      </c>
      <c r="V311" s="13" cm="1">
        <f t="array" ref="V311">INDEX(GMWQ!$A$2:$NF$60,MATCH(1,(GMWQ!$NE$2:$NE$60=V$3)*(GMWQ!$NF$2:$NF$60=V$1),0),$B311-1966)</f>
        <v>96.587410000000006</v>
      </c>
      <c r="W311" s="13" cm="1">
        <f t="array" ref="W311">INDEX(GMWQ!$A$2:$NF$60,MATCH(1,(GMWQ!$NE$2:$NE$60=W$3)*(GMWQ!$NF$2:$NF$60=W$1),0),$B311-1966)</f>
        <v>1.95563</v>
      </c>
    </row>
    <row r="312" spans="1:23" x14ac:dyDescent="0.35">
      <c r="B312" s="7">
        <f t="shared" si="7"/>
        <v>2278</v>
      </c>
      <c r="C312" s="14" cm="1">
        <f t="array" ref="C312">INDEX(GMWQ!$A$2:$NF$60,MATCH(1,(GMWQ!$NE$2:$NE$60=C$3)*(GMWQ!$NF$2:$NF$60=C$1),0),$B312-1966)</f>
        <v>12245.42</v>
      </c>
      <c r="D312" s="7" cm="1">
        <f t="array" ref="D312">INDEX(GMWQ!$A$2:$NF$60,MATCH(1,(GMWQ!$NE$2:$NE$60=D$3)*(GMWQ!$NF$2:$NF$60=D$1),0),$B312-1966)</f>
        <v>47853.17</v>
      </c>
      <c r="E312" s="7" cm="1">
        <f t="array" ref="E312">INDEX(GMWQ!$A$2:$NF$60,MATCH(1,(GMWQ!$NE$2:$NE$60=E$3)*(GMWQ!$NF$2:$NF$60=E$1),0),$B312-1966)</f>
        <v>1123849</v>
      </c>
      <c r="F312" s="13" cm="1">
        <f t="array" ref="F312">INDEX(GMWQ!$A$2:$NF$60,MATCH(1,(GMWQ!$NE$2:$NE$60=F$3)*(GMWQ!$NF$2:$NF$60=F$1),0),$B312-1966)</f>
        <v>4.0000210000000003</v>
      </c>
      <c r="G312" s="14" cm="1">
        <f t="array" ref="G312">INDEX(GMWQ!$A$2:$NF$60,MATCH(1,(GMWQ!$NE$2:$NE$60=G$3)*(GMWQ!$NF$2:$NF$60=G$1),0),$B312-1966)</f>
        <v>4813380</v>
      </c>
      <c r="H312" s="14" cm="1">
        <f t="array" ref="H312">INDEX(GMWQ!$A$2:$NF$60,MATCH(1,(GMWQ!$NE$2:$NE$60=H$3)*(GMWQ!$NF$2:$NF$60=H$1),0),$B312-1966)</f>
        <v>53454.09</v>
      </c>
      <c r="I312" s="14" cm="1">
        <f t="array" ref="I312">INDEX(GMWQ!$A$2:$NF$60,MATCH(1,(GMWQ!$NE$2:$NE$60=I$3)*(GMWQ!$NF$2:$NF$60=I$1),0),$B312-1966)</f>
        <v>3392557</v>
      </c>
      <c r="J312" s="13" cm="1">
        <f t="array" ref="J312">INDEX(GMWQ!$A$2:$NF$60,MATCH(1,(GMWQ!$NE$2:$NE$60=J$3)*(GMWQ!$NF$2:$NF$60=J$1),0),$B312-1966)</f>
        <v>3.5000010000000001</v>
      </c>
      <c r="K312" s="13" cm="1">
        <f t="array" ref="K312">INDEX(GMWQ!$A$2:$NF$60,MATCH(1,(GMWQ!$NE$2:$NE$60=K$3)*(GMWQ!$NF$2:$NF$60=K$1),0),$B312-1966)</f>
        <v>1.851304E-3</v>
      </c>
      <c r="L312" s="13" cm="1">
        <f t="array" ref="L312">INDEX(GMWQ!$A$2:$NF$60,MATCH(1,(GMWQ!$NE$2:$NE$60=L$3)*(GMWQ!$NF$2:$NF$60=L$1),0),$B312-1966)</f>
        <v>5106217</v>
      </c>
      <c r="M312" s="13" cm="1">
        <f t="array" ref="M312">INDEX(GMWQ!$A$2:$NF$60,MATCH(1,(GMWQ!$NE$2:$NE$60=M$3)*(GMWQ!$NF$2:$NF$60=M$1),0),$B312-1966)</f>
        <v>71.512730000000005</v>
      </c>
      <c r="N312" s="13" cm="1">
        <f t="array" ref="N312">INDEX(GMWQ!$A$2:$NF$60,MATCH(1,(GMWQ!$NE$2:$NE$60=N$3)*(GMWQ!$NF$2:$NF$60=N$1),0),$B312-1966)</f>
        <v>113.5877</v>
      </c>
      <c r="O312" s="13" cm="1">
        <f t="array" ref="O312">INDEX(GMWQ!$A$2:$NF$60,MATCH(1,(GMWQ!$NE$2:$NE$60=O$3)*(GMWQ!$NF$2:$NF$60=O$1),0),$B312-1966)</f>
        <v>31.28004</v>
      </c>
      <c r="P312" s="13" cm="1">
        <f t="array" ref="P312">INDEX(GMWQ!$A$2:$NF$60,MATCH(1,(GMWQ!$NE$2:$NE$60=P$3)*(GMWQ!$NF$2:$NF$60=P$1),0),$B312-1966)</f>
        <v>1.9174340000000001</v>
      </c>
      <c r="Q312" s="13" cm="1">
        <f t="array" ref="Q312">INDEX(GMWQ!$A$2:$NF$60,MATCH(1,(GMWQ!$NE$2:$NE$60=Q$3)*(GMWQ!$NF$2:$NF$60=Q$1),0),$B312-1966)</f>
        <v>357974.6</v>
      </c>
      <c r="R312" s="13" cm="1">
        <f t="array" ref="R312">INDEX(GMWQ!$A$2:$NF$60,MATCH(1,(GMWQ!$NE$2:$NE$60=R$3)*(GMWQ!$NF$2:$NF$60=R$1),0),$B312-1966)</f>
        <v>1420824</v>
      </c>
      <c r="S312" s="13" cm="1">
        <f t="array" ref="S312">INDEX(GMWQ!$A$2:$NF$60,MATCH(1,(GMWQ!$NE$2:$NE$60=S$3)*(GMWQ!$NF$2:$NF$60=S$1),0),$B312-1966)</f>
        <v>19965480</v>
      </c>
      <c r="T312" s="13" cm="1">
        <f t="array" ref="T312">INDEX(GMWQ!$A$2:$NF$60,MATCH(1,(GMWQ!$NE$2:$NE$60=T$3)*(GMWQ!$NF$2:$NF$60=T$1),0),$B312-1966)</f>
        <v>48535.57</v>
      </c>
      <c r="U312" s="13" cm="1">
        <f t="array" ref="U312">INDEX(GMWQ!$A$2:$NF$60,MATCH(1,(GMWQ!$NE$2:$NE$60=U$3)*(GMWQ!$NF$2:$NF$60=U$1),0),$B312-1966)</f>
        <v>3.8973100000000001</v>
      </c>
      <c r="V312" s="13" cm="1">
        <f t="array" ref="V312">INDEX(GMWQ!$A$2:$NF$60,MATCH(1,(GMWQ!$NE$2:$NE$60=V$3)*(GMWQ!$NF$2:$NF$60=V$1),0),$B312-1966)</f>
        <v>96.828389999999999</v>
      </c>
      <c r="W312" s="13" cm="1">
        <f t="array" ref="W312">INDEX(GMWQ!$A$2:$NF$60,MATCH(1,(GMWQ!$NE$2:$NE$60=W$3)*(GMWQ!$NF$2:$NF$60=W$1),0),$B312-1966)</f>
        <v>1.9592430000000001</v>
      </c>
    </row>
    <row r="313" spans="1:23" x14ac:dyDescent="0.35">
      <c r="B313" s="7">
        <f t="shared" si="7"/>
        <v>2279</v>
      </c>
      <c r="C313" s="14" cm="1">
        <f t="array" ref="C313">INDEX(GMWQ!$A$2:$NF$60,MATCH(1,(GMWQ!$NE$2:$NE$60=C$3)*(GMWQ!$NF$2:$NF$60=C$1),0),$B313-1966)</f>
        <v>12258.71</v>
      </c>
      <c r="D313" s="7" cm="1">
        <f t="array" ref="D313">INDEX(GMWQ!$A$2:$NF$60,MATCH(1,(GMWQ!$NE$2:$NE$60=D$3)*(GMWQ!$NF$2:$NF$60=D$1),0),$B313-1966)</f>
        <v>48181.79</v>
      </c>
      <c r="E313" s="7" cm="1">
        <f t="array" ref="E313">INDEX(GMWQ!$A$2:$NF$60,MATCH(1,(GMWQ!$NE$2:$NE$60=E$3)*(GMWQ!$NF$2:$NF$60=E$1),0),$B313-1966)</f>
        <v>1133515</v>
      </c>
      <c r="F313" s="13" cm="1">
        <f t="array" ref="F313">INDEX(GMWQ!$A$2:$NF$60,MATCH(1,(GMWQ!$NE$2:$NE$60=F$3)*(GMWQ!$NF$2:$NF$60=F$1),0),$B313-1966)</f>
        <v>4</v>
      </c>
      <c r="G313" s="14" cm="1">
        <f t="array" ref="G313">INDEX(GMWQ!$A$2:$NF$60,MATCH(1,(GMWQ!$NE$2:$NE$60=G$3)*(GMWQ!$NF$2:$NF$60=G$1),0),$B313-1966)</f>
        <v>4839735</v>
      </c>
      <c r="H313" s="14" cm="1">
        <f t="array" ref="H313">INDEX(GMWQ!$A$2:$NF$60,MATCH(1,(GMWQ!$NE$2:$NE$60=H$3)*(GMWQ!$NF$2:$NF$60=H$1),0),$B313-1966)</f>
        <v>53782.7</v>
      </c>
      <c r="I313" s="14" cm="1">
        <f t="array" ref="I313">INDEX(GMWQ!$A$2:$NF$60,MATCH(1,(GMWQ!$NE$2:$NE$60=I$3)*(GMWQ!$NF$2:$NF$60=I$1),0),$B313-1966)</f>
        <v>3406153</v>
      </c>
      <c r="J313" s="13" cm="1">
        <f t="array" ref="J313">INDEX(GMWQ!$A$2:$NF$60,MATCH(1,(GMWQ!$NE$2:$NE$60=J$3)*(GMWQ!$NF$2:$NF$60=J$1),0),$B313-1966)</f>
        <v>3.5000010000000001</v>
      </c>
      <c r="K313" s="13" cm="1">
        <f t="array" ref="K313">INDEX(GMWQ!$A$2:$NF$60,MATCH(1,(GMWQ!$NE$2:$NE$60=K$3)*(GMWQ!$NF$2:$NF$60=K$1),0),$B313-1966)</f>
        <v>1.8515230000000001E-3</v>
      </c>
      <c r="L313" s="13" cm="1">
        <f t="array" ref="L313">INDEX(GMWQ!$A$2:$NF$60,MATCH(1,(GMWQ!$NE$2:$NE$60=L$3)*(GMWQ!$NF$2:$NF$60=L$1),0),$B313-1966)</f>
        <v>5134098</v>
      </c>
      <c r="M313" s="13" cm="1">
        <f t="array" ref="M313">INDEX(GMWQ!$A$2:$NF$60,MATCH(1,(GMWQ!$NE$2:$NE$60=M$3)*(GMWQ!$NF$2:$NF$60=M$1),0),$B313-1966)</f>
        <v>71.253960000000006</v>
      </c>
      <c r="N313" s="13" cm="1">
        <f t="array" ref="N313">INDEX(GMWQ!$A$2:$NF$60,MATCH(1,(GMWQ!$NE$2:$NE$60=N$3)*(GMWQ!$NF$2:$NF$60=N$1),0),$B313-1966)</f>
        <v>113.23399999999999</v>
      </c>
      <c r="O313" s="13" cm="1">
        <f t="array" ref="O313">INDEX(GMWQ!$A$2:$NF$60,MATCH(1,(GMWQ!$NE$2:$NE$60=O$3)*(GMWQ!$NF$2:$NF$60=O$1),0),$B313-1966)</f>
        <v>31.280069999999998</v>
      </c>
      <c r="P313" s="13" cm="1">
        <f t="array" ref="P313">INDEX(GMWQ!$A$2:$NF$60,MATCH(1,(GMWQ!$NE$2:$NE$60=P$3)*(GMWQ!$NF$2:$NF$60=P$1),0),$B313-1966)</f>
        <v>1.917384</v>
      </c>
      <c r="Q313" s="13" cm="1">
        <f t="array" ref="Q313">INDEX(GMWQ!$A$2:$NF$60,MATCH(1,(GMWQ!$NE$2:$NE$60=Q$3)*(GMWQ!$NF$2:$NF$60=Q$1),0),$B313-1966)</f>
        <v>361176.5</v>
      </c>
      <c r="R313" s="13" cm="1">
        <f t="array" ref="R313">INDEX(GMWQ!$A$2:$NF$60,MATCH(1,(GMWQ!$NE$2:$NE$60=R$3)*(GMWQ!$NF$2:$NF$60=R$1),0),$B313-1966)</f>
        <v>1433582</v>
      </c>
      <c r="S313" s="13" cm="1">
        <f t="array" ref="S313">INDEX(GMWQ!$A$2:$NF$60,MATCH(1,(GMWQ!$NE$2:$NE$60=S$3)*(GMWQ!$NF$2:$NF$60=S$1),0),$B313-1966)</f>
        <v>20179260</v>
      </c>
      <c r="T313" s="13" cm="1">
        <f t="array" ref="T313">INDEX(GMWQ!$A$2:$NF$60,MATCH(1,(GMWQ!$NE$2:$NE$60=T$3)*(GMWQ!$NF$2:$NF$60=T$1),0),$B313-1966)</f>
        <v>48550.09</v>
      </c>
      <c r="U313" s="13" cm="1">
        <f t="array" ref="U313">INDEX(GMWQ!$A$2:$NF$60,MATCH(1,(GMWQ!$NE$2:$NE$60=U$3)*(GMWQ!$NF$2:$NF$60=U$1),0),$B313-1966)</f>
        <v>3.8973080000000002</v>
      </c>
      <c r="V313" s="13" cm="1">
        <f t="array" ref="V313">INDEX(GMWQ!$A$2:$NF$60,MATCH(1,(GMWQ!$NE$2:$NE$60=V$3)*(GMWQ!$NF$2:$NF$60=V$1),0),$B313-1966)</f>
        <v>97.057450000000003</v>
      </c>
      <c r="W313" s="13" cm="1">
        <f t="array" ref="W313">INDEX(GMWQ!$A$2:$NF$60,MATCH(1,(GMWQ!$NE$2:$NE$60=W$3)*(GMWQ!$NF$2:$NF$60=W$1),0),$B313-1966)</f>
        <v>1.962609</v>
      </c>
    </row>
    <row r="314" spans="1:23" x14ac:dyDescent="0.35">
      <c r="B314" s="7">
        <f t="shared" si="7"/>
        <v>2280</v>
      </c>
      <c r="C314" s="14" cm="1">
        <f t="array" ref="C314">INDEX(GMWQ!$A$2:$NF$60,MATCH(1,(GMWQ!$NE$2:$NE$60=C$3)*(GMWQ!$NF$2:$NF$60=C$1),0),$B314-1966)</f>
        <v>12272.35</v>
      </c>
      <c r="D314" s="7" cm="1">
        <f t="array" ref="D314">INDEX(GMWQ!$A$2:$NF$60,MATCH(1,(GMWQ!$NE$2:$NE$60=D$3)*(GMWQ!$NF$2:$NF$60=D$1),0),$B314-1966)</f>
        <v>48512.34</v>
      </c>
      <c r="E314" s="7" cm="1">
        <f t="array" ref="E314">INDEX(GMWQ!$A$2:$NF$60,MATCH(1,(GMWQ!$NE$2:$NE$60=E$3)*(GMWQ!$NF$2:$NF$60=E$1),0),$B314-1966)</f>
        <v>1143260</v>
      </c>
      <c r="F314" s="13" cm="1">
        <f t="array" ref="F314">INDEX(GMWQ!$A$2:$NF$60,MATCH(1,(GMWQ!$NE$2:$NE$60=F$3)*(GMWQ!$NF$2:$NF$60=F$1),0),$B314-1966)</f>
        <v>3.9999989999999999</v>
      </c>
      <c r="G314" s="14" cm="1">
        <f t="array" ref="G314">INDEX(GMWQ!$A$2:$NF$60,MATCH(1,(GMWQ!$NE$2:$NE$60=G$3)*(GMWQ!$NF$2:$NF$60=G$1),0),$B314-1966)</f>
        <v>4866215</v>
      </c>
      <c r="H314" s="14" cm="1">
        <f t="array" ref="H314">INDEX(GMWQ!$A$2:$NF$60,MATCH(1,(GMWQ!$NE$2:$NE$60=H$3)*(GMWQ!$NF$2:$NF$60=H$1),0),$B314-1966)</f>
        <v>54113.25</v>
      </c>
      <c r="I314" s="14" cm="1">
        <f t="array" ref="I314">INDEX(GMWQ!$A$2:$NF$60,MATCH(1,(GMWQ!$NE$2:$NE$60=I$3)*(GMWQ!$NF$2:$NF$60=I$1),0),$B314-1966)</f>
        <v>3419766</v>
      </c>
      <c r="J314" s="13" cm="1">
        <f t="array" ref="J314">INDEX(GMWQ!$A$2:$NF$60,MATCH(1,(GMWQ!$NE$2:$NE$60=J$3)*(GMWQ!$NF$2:$NF$60=J$1),0),$B314-1966)</f>
        <v>3.5000010000000001</v>
      </c>
      <c r="K314" s="13" cm="1">
        <f t="array" ref="K314">INDEX(GMWQ!$A$2:$NF$60,MATCH(1,(GMWQ!$NE$2:$NE$60=K$3)*(GMWQ!$NF$2:$NF$60=K$1),0),$B314-1966)</f>
        <v>1.851548E-3</v>
      </c>
      <c r="L314" s="13" cm="1">
        <f t="array" ref="L314">INDEX(GMWQ!$A$2:$NF$60,MATCH(1,(GMWQ!$NE$2:$NE$60=L$3)*(GMWQ!$NF$2:$NF$60=L$1),0),$B314-1966)</f>
        <v>5162111</v>
      </c>
      <c r="M314" s="13" cm="1">
        <f t="array" ref="M314">INDEX(GMWQ!$A$2:$NF$60,MATCH(1,(GMWQ!$NE$2:$NE$60=M$3)*(GMWQ!$NF$2:$NF$60=M$1),0),$B314-1966)</f>
        <v>70.995999999999995</v>
      </c>
      <c r="N314" s="13" cm="1">
        <f t="array" ref="N314">INDEX(GMWQ!$A$2:$NF$60,MATCH(1,(GMWQ!$NE$2:$NE$60=N$3)*(GMWQ!$NF$2:$NF$60=N$1),0),$B314-1966)</f>
        <v>112.8814</v>
      </c>
      <c r="O314" s="13" cm="1">
        <f t="array" ref="O314">INDEX(GMWQ!$A$2:$NF$60,MATCH(1,(GMWQ!$NE$2:$NE$60=O$3)*(GMWQ!$NF$2:$NF$60=O$1),0),$B314-1966)</f>
        <v>31.280059999999999</v>
      </c>
      <c r="P314" s="13" cm="1">
        <f t="array" ref="P314">INDEX(GMWQ!$A$2:$NF$60,MATCH(1,(GMWQ!$NE$2:$NE$60=P$3)*(GMWQ!$NF$2:$NF$60=P$1),0),$B314-1966)</f>
        <v>1.91743</v>
      </c>
      <c r="Q314" s="13" cm="1">
        <f t="array" ref="Q314">INDEX(GMWQ!$A$2:$NF$60,MATCH(1,(GMWQ!$NE$2:$NE$60=Q$3)*(GMWQ!$NF$2:$NF$60=Q$1),0),$B314-1966)</f>
        <v>364405.8</v>
      </c>
      <c r="R314" s="13" cm="1">
        <f t="array" ref="R314">INDEX(GMWQ!$A$2:$NF$60,MATCH(1,(GMWQ!$NE$2:$NE$60=R$3)*(GMWQ!$NF$2:$NF$60=R$1),0),$B314-1966)</f>
        <v>1446450</v>
      </c>
      <c r="S314" s="13" cm="1">
        <f t="array" ref="S314">INDEX(GMWQ!$A$2:$NF$60,MATCH(1,(GMWQ!$NE$2:$NE$60=S$3)*(GMWQ!$NF$2:$NF$60=S$1),0),$B314-1966)</f>
        <v>20395860</v>
      </c>
      <c r="T314" s="13" cm="1">
        <f t="array" ref="T314">INDEX(GMWQ!$A$2:$NF$60,MATCH(1,(GMWQ!$NE$2:$NE$60=T$3)*(GMWQ!$NF$2:$NF$60=T$1),0),$B314-1966)</f>
        <v>48564.6</v>
      </c>
      <c r="U314" s="13" cm="1">
        <f t="array" ref="U314">INDEX(GMWQ!$A$2:$NF$60,MATCH(1,(GMWQ!$NE$2:$NE$60=U$3)*(GMWQ!$NF$2:$NF$60=U$1),0),$B314-1966)</f>
        <v>3.8973059999999999</v>
      </c>
      <c r="V314" s="13" cm="1">
        <f t="array" ref="V314">INDEX(GMWQ!$A$2:$NF$60,MATCH(1,(GMWQ!$NE$2:$NE$60=V$3)*(GMWQ!$NF$2:$NF$60=V$1),0),$B314-1966)</f>
        <v>97.289119999999997</v>
      </c>
      <c r="W314" s="13" cm="1">
        <f t="array" ref="W314">INDEX(GMWQ!$A$2:$NF$60,MATCH(1,(GMWQ!$NE$2:$NE$60=W$3)*(GMWQ!$NF$2:$NF$60=W$1),0),$B314-1966)</f>
        <v>1.966029</v>
      </c>
    </row>
    <row r="315" spans="1:23" x14ac:dyDescent="0.35">
      <c r="A315" s="7">
        <v>2050</v>
      </c>
      <c r="B315" s="7">
        <f t="shared" si="7"/>
        <v>2281</v>
      </c>
      <c r="C315" s="14" cm="1">
        <f t="array" ref="C315">INDEX(GMWQ!$A$2:$NF$60,MATCH(1,(GMWQ!$NE$2:$NE$60=C$3)*(GMWQ!$NF$2:$NF$60=C$1),0),$B315-1966)</f>
        <v>12285.79</v>
      </c>
      <c r="D315" s="7" cm="1">
        <f t="array" ref="D315">INDEX(GMWQ!$A$2:$NF$60,MATCH(1,(GMWQ!$NE$2:$NE$60=D$3)*(GMWQ!$NF$2:$NF$60=D$1),0),$B315-1966)</f>
        <v>48844.87</v>
      </c>
      <c r="E315" s="7" cm="1">
        <f t="array" ref="E315">INDEX(GMWQ!$A$2:$NF$60,MATCH(1,(GMWQ!$NE$2:$NE$60=E$3)*(GMWQ!$NF$2:$NF$60=E$1),0),$B315-1966)</f>
        <v>1153086</v>
      </c>
      <c r="F315" s="13" cm="1">
        <f t="array" ref="F315">INDEX(GMWQ!$A$2:$NF$60,MATCH(1,(GMWQ!$NE$2:$NE$60=F$3)*(GMWQ!$NF$2:$NF$60=F$1),0),$B315-1966)</f>
        <v>3.999997</v>
      </c>
      <c r="G315" s="14" cm="1">
        <f t="array" ref="G315">INDEX(GMWQ!$A$2:$NF$60,MATCH(1,(GMWQ!$NE$2:$NE$60=G$3)*(GMWQ!$NF$2:$NF$60=G$1),0),$B315-1966)</f>
        <v>4892824</v>
      </c>
      <c r="H315" s="14" cm="1">
        <f t="array" ref="H315">INDEX(GMWQ!$A$2:$NF$60,MATCH(1,(GMWQ!$NE$2:$NE$60=H$3)*(GMWQ!$NF$2:$NF$60=H$1),0),$B315-1966)</f>
        <v>54445.78</v>
      </c>
      <c r="I315" s="14" cm="1">
        <f t="array" ref="I315">INDEX(GMWQ!$A$2:$NF$60,MATCH(1,(GMWQ!$NE$2:$NE$60=I$3)*(GMWQ!$NF$2:$NF$60=I$1),0),$B315-1966)</f>
        <v>3433396</v>
      </c>
      <c r="J315" s="13" cm="1">
        <f t="array" ref="J315">INDEX(GMWQ!$A$2:$NF$60,MATCH(1,(GMWQ!$NE$2:$NE$60=J$3)*(GMWQ!$NF$2:$NF$60=J$1),0),$B315-1966)</f>
        <v>3.5</v>
      </c>
      <c r="K315" s="13" cm="1">
        <f t="array" ref="K315">INDEX(GMWQ!$A$2:$NF$60,MATCH(1,(GMWQ!$NE$2:$NE$60=K$3)*(GMWQ!$NF$2:$NF$60=K$1),0),$B315-1966)</f>
        <v>1.851709E-3</v>
      </c>
      <c r="L315" s="13" cm="1">
        <f t="array" ref="L315">INDEX(GMWQ!$A$2:$NF$60,MATCH(1,(GMWQ!$NE$2:$NE$60=L$3)*(GMWQ!$NF$2:$NF$60=L$1),0),$B315-1966)</f>
        <v>5190260</v>
      </c>
      <c r="M315" s="13" cm="1">
        <f t="array" ref="M315">INDEX(GMWQ!$A$2:$NF$60,MATCH(1,(GMWQ!$NE$2:$NE$60=M$3)*(GMWQ!$NF$2:$NF$60=M$1),0),$B315-1966)</f>
        <v>70.738979999999998</v>
      </c>
      <c r="N315" s="13" cm="1">
        <f t="array" ref="N315">INDEX(GMWQ!$A$2:$NF$60,MATCH(1,(GMWQ!$NE$2:$NE$60=N$3)*(GMWQ!$NF$2:$NF$60=N$1),0),$B315-1966)</f>
        <v>112.52970000000001</v>
      </c>
      <c r="O315" s="13" cm="1">
        <f t="array" ref="O315">INDEX(GMWQ!$A$2:$NF$60,MATCH(1,(GMWQ!$NE$2:$NE$60=O$3)*(GMWQ!$NF$2:$NF$60=O$1),0),$B315-1966)</f>
        <v>31.280049999999999</v>
      </c>
      <c r="P315" s="13" cm="1">
        <f t="array" ref="P315">INDEX(GMWQ!$A$2:$NF$60,MATCH(1,(GMWQ!$NE$2:$NE$60=P$3)*(GMWQ!$NF$2:$NF$60=P$1),0),$B315-1966)</f>
        <v>1.9174279999999999</v>
      </c>
      <c r="Q315" s="13" cm="1">
        <f t="array" ref="Q315">INDEX(GMWQ!$A$2:$NF$60,MATCH(1,(GMWQ!$NE$2:$NE$60=Q$3)*(GMWQ!$NF$2:$NF$60=Q$1),0),$B315-1966)</f>
        <v>367662.7</v>
      </c>
      <c r="R315" s="13" cm="1">
        <f t="array" ref="R315">INDEX(GMWQ!$A$2:$NF$60,MATCH(1,(GMWQ!$NE$2:$NE$60=R$3)*(GMWQ!$NF$2:$NF$60=R$1),0),$B315-1966)</f>
        <v>1459428</v>
      </c>
      <c r="S315" s="13" cm="1">
        <f t="array" ref="S315">INDEX(GMWQ!$A$2:$NF$60,MATCH(1,(GMWQ!$NE$2:$NE$60=S$3)*(GMWQ!$NF$2:$NF$60=S$1),0),$B315-1966)</f>
        <v>20614360</v>
      </c>
      <c r="T315" s="13" cm="1">
        <f t="array" ref="T315">INDEX(GMWQ!$A$2:$NF$60,MATCH(1,(GMWQ!$NE$2:$NE$60=T$3)*(GMWQ!$NF$2:$NF$60=T$1),0),$B315-1966)</f>
        <v>48579.12</v>
      </c>
      <c r="U315" s="13" cm="1">
        <f t="array" ref="U315">INDEX(GMWQ!$A$2:$NF$60,MATCH(1,(GMWQ!$NE$2:$NE$60=U$3)*(GMWQ!$NF$2:$NF$60=U$1),0),$B315-1966)</f>
        <v>3.8973040000000001</v>
      </c>
      <c r="V315" s="13" cm="1">
        <f t="array" ref="V315">INDEX(GMWQ!$A$2:$NF$60,MATCH(1,(GMWQ!$NE$2:$NE$60=V$3)*(GMWQ!$NF$2:$NF$60=V$1),0),$B315-1966)</f>
        <v>97.519909999999996</v>
      </c>
      <c r="W315" s="13" cm="1">
        <f t="array" ref="W315">INDEX(GMWQ!$A$2:$NF$60,MATCH(1,(GMWQ!$NE$2:$NE$60=W$3)*(GMWQ!$NF$2:$NF$60=W$1),0),$B315-1966)</f>
        <v>1.969425</v>
      </c>
    </row>
    <row r="316" spans="1:23" x14ac:dyDescent="0.35">
      <c r="B316" s="7">
        <f t="shared" si="7"/>
        <v>2282</v>
      </c>
      <c r="C316" s="14" cm="1">
        <f t="array" ref="C316">INDEX(GMWQ!$A$2:$NF$60,MATCH(1,(GMWQ!$NE$2:$NE$60=C$3)*(GMWQ!$NF$2:$NF$60=C$1),0),$B316-1966)</f>
        <v>12300.56</v>
      </c>
      <c r="D316" s="7" cm="1">
        <f t="array" ref="D316">INDEX(GMWQ!$A$2:$NF$60,MATCH(1,(GMWQ!$NE$2:$NE$60=D$3)*(GMWQ!$NF$2:$NF$60=D$1),0),$B316-1966)</f>
        <v>49179.38</v>
      </c>
      <c r="E316" s="7" cm="1">
        <f t="array" ref="E316">INDEX(GMWQ!$A$2:$NF$60,MATCH(1,(GMWQ!$NE$2:$NE$60=E$3)*(GMWQ!$NF$2:$NF$60=E$1),0),$B316-1966)</f>
        <v>1163033</v>
      </c>
      <c r="F316" s="13" cm="1">
        <f t="array" ref="F316">INDEX(GMWQ!$A$2:$NF$60,MATCH(1,(GMWQ!$NE$2:$NE$60=F$3)*(GMWQ!$NF$2:$NF$60=F$1),0),$B316-1966)</f>
        <v>3.999994</v>
      </c>
      <c r="G316" s="14" cm="1">
        <f t="array" ref="G316">INDEX(GMWQ!$A$2:$NF$60,MATCH(1,(GMWQ!$NE$2:$NE$60=G$3)*(GMWQ!$NF$2:$NF$60=G$1),0),$B316-1966)</f>
        <v>4919563</v>
      </c>
      <c r="H316" s="14" cm="1">
        <f t="array" ref="H316">INDEX(GMWQ!$A$2:$NF$60,MATCH(1,(GMWQ!$NE$2:$NE$60=H$3)*(GMWQ!$NF$2:$NF$60=H$1),0),$B316-1966)</f>
        <v>54780.29</v>
      </c>
      <c r="I316" s="14" cm="1">
        <f t="array" ref="I316">INDEX(GMWQ!$A$2:$NF$60,MATCH(1,(GMWQ!$NE$2:$NE$60=I$3)*(GMWQ!$NF$2:$NF$60=I$1),0),$B316-1966)</f>
        <v>3447045</v>
      </c>
      <c r="J316" s="13" cm="1">
        <f t="array" ref="J316">INDEX(GMWQ!$A$2:$NF$60,MATCH(1,(GMWQ!$NE$2:$NE$60=J$3)*(GMWQ!$NF$2:$NF$60=J$1),0),$B316-1966)</f>
        <v>3.5000010000000001</v>
      </c>
      <c r="K316" s="13" cm="1">
        <f t="array" ref="K316">INDEX(GMWQ!$A$2:$NF$60,MATCH(1,(GMWQ!$NE$2:$NE$60=K$3)*(GMWQ!$NF$2:$NF$60=K$1),0),$B316-1966)</f>
        <v>1.851788E-3</v>
      </c>
      <c r="L316" s="13" cm="1">
        <f t="array" ref="L316">INDEX(GMWQ!$A$2:$NF$60,MATCH(1,(GMWQ!$NE$2:$NE$60=L$3)*(GMWQ!$NF$2:$NF$60=L$1),0),$B316-1966)</f>
        <v>5218547</v>
      </c>
      <c r="M316" s="13" cm="1">
        <f t="array" ref="M316">INDEX(GMWQ!$A$2:$NF$60,MATCH(1,(GMWQ!$NE$2:$NE$60=M$3)*(GMWQ!$NF$2:$NF$60=M$1),0),$B316-1966)</f>
        <v>70.482889999999998</v>
      </c>
      <c r="N316" s="13" cm="1">
        <f t="array" ref="N316">INDEX(GMWQ!$A$2:$NF$60,MATCH(1,(GMWQ!$NE$2:$NE$60=N$3)*(GMWQ!$NF$2:$NF$60=N$1),0),$B316-1966)</f>
        <v>112.1754</v>
      </c>
      <c r="O316" s="13" cm="1">
        <f t="array" ref="O316">INDEX(GMWQ!$A$2:$NF$60,MATCH(1,(GMWQ!$NE$2:$NE$60=O$3)*(GMWQ!$NF$2:$NF$60=O$1),0),$B316-1966)</f>
        <v>31.28004</v>
      </c>
      <c r="P316" s="13" cm="1">
        <f t="array" ref="P316">INDEX(GMWQ!$A$2:$NF$60,MATCH(1,(GMWQ!$NE$2:$NE$60=P$3)*(GMWQ!$NF$2:$NF$60=P$1),0),$B316-1966)</f>
        <v>1.917427</v>
      </c>
      <c r="Q316" s="13" cm="1">
        <f t="array" ref="Q316">INDEX(GMWQ!$A$2:$NF$60,MATCH(1,(GMWQ!$NE$2:$NE$60=Q$3)*(GMWQ!$NF$2:$NF$60=Q$1),0),$B316-1966)</f>
        <v>370947.6</v>
      </c>
      <c r="R316" s="13" cm="1">
        <f t="array" ref="R316">INDEX(GMWQ!$A$2:$NF$60,MATCH(1,(GMWQ!$NE$2:$NE$60=R$3)*(GMWQ!$NF$2:$NF$60=R$1),0),$B316-1966)</f>
        <v>1472518</v>
      </c>
      <c r="S316" s="13" cm="1">
        <f t="array" ref="S316">INDEX(GMWQ!$A$2:$NF$60,MATCH(1,(GMWQ!$NE$2:$NE$60=S$3)*(GMWQ!$NF$2:$NF$60=S$1),0),$B316-1966)</f>
        <v>20837360</v>
      </c>
      <c r="T316" s="13" cm="1">
        <f t="array" ref="T316">INDEX(GMWQ!$A$2:$NF$60,MATCH(1,(GMWQ!$NE$2:$NE$60=T$3)*(GMWQ!$NF$2:$NF$60=T$1),0),$B316-1966)</f>
        <v>48593.63</v>
      </c>
      <c r="U316" s="13" cm="1">
        <f t="array" ref="U316">INDEX(GMWQ!$A$2:$NF$60,MATCH(1,(GMWQ!$NE$2:$NE$60=U$3)*(GMWQ!$NF$2:$NF$60=U$1),0),$B316-1966)</f>
        <v>3.8973019999999998</v>
      </c>
      <c r="V316" s="13" cm="1">
        <f t="array" ref="V316">INDEX(GMWQ!$A$2:$NF$60,MATCH(1,(GMWQ!$NE$2:$NE$60=V$3)*(GMWQ!$NF$2:$NF$60=V$1),0),$B316-1966)</f>
        <v>97.762060000000005</v>
      </c>
      <c r="W316" s="13" cm="1">
        <f t="array" ref="W316">INDEX(GMWQ!$A$2:$NF$60,MATCH(1,(GMWQ!$NE$2:$NE$60=W$3)*(GMWQ!$NF$2:$NF$60=W$1),0),$B316-1966)</f>
        <v>1.973042</v>
      </c>
    </row>
    <row r="317" spans="1:23" x14ac:dyDescent="0.35">
      <c r="B317" s="7">
        <f t="shared" si="7"/>
        <v>2283</v>
      </c>
      <c r="C317" s="14" cm="1">
        <f t="array" ref="C317">INDEX(GMWQ!$A$2:$NF$60,MATCH(1,(GMWQ!$NE$2:$NE$60=C$3)*(GMWQ!$NF$2:$NF$60=C$1),0),$B317-1966)</f>
        <v>12313.74</v>
      </c>
      <c r="D317" s="7" cm="1">
        <f t="array" ref="D317">INDEX(GMWQ!$A$2:$NF$60,MATCH(1,(GMWQ!$NE$2:$NE$60=D$3)*(GMWQ!$NF$2:$NF$60=D$1),0),$B317-1966)</f>
        <v>49515.97</v>
      </c>
      <c r="E317" s="7" cm="1">
        <f t="array" ref="E317">INDEX(GMWQ!$A$2:$NF$60,MATCH(1,(GMWQ!$NE$2:$NE$60=E$3)*(GMWQ!$NF$2:$NF$60=E$1),0),$B317-1966)</f>
        <v>1173062</v>
      </c>
      <c r="F317" s="13" cm="1">
        <f t="array" ref="F317">INDEX(GMWQ!$A$2:$NF$60,MATCH(1,(GMWQ!$NE$2:$NE$60=F$3)*(GMWQ!$NF$2:$NF$60=F$1),0),$B317-1966)</f>
        <v>3.9999920000000002</v>
      </c>
      <c r="G317" s="14" cm="1">
        <f t="array" ref="G317">INDEX(GMWQ!$A$2:$NF$60,MATCH(1,(GMWQ!$NE$2:$NE$60=G$3)*(GMWQ!$NF$2:$NF$60=G$1),0),$B317-1966)</f>
        <v>4946438</v>
      </c>
      <c r="H317" s="14" cm="1">
        <f t="array" ref="H317">INDEX(GMWQ!$A$2:$NF$60,MATCH(1,(GMWQ!$NE$2:$NE$60=H$3)*(GMWQ!$NF$2:$NF$60=H$1),0),$B317-1966)</f>
        <v>55116.88</v>
      </c>
      <c r="I317" s="14" cm="1">
        <f t="array" ref="I317">INDEX(GMWQ!$A$2:$NF$60,MATCH(1,(GMWQ!$NE$2:$NE$60=I$3)*(GMWQ!$NF$2:$NF$60=I$1),0),$B317-1966)</f>
        <v>3460716</v>
      </c>
      <c r="J317" s="13" cm="1">
        <f t="array" ref="J317">INDEX(GMWQ!$A$2:$NF$60,MATCH(1,(GMWQ!$NE$2:$NE$60=J$3)*(GMWQ!$NF$2:$NF$60=J$1),0),$B317-1966)</f>
        <v>3.5000010000000001</v>
      </c>
      <c r="K317" s="13" cm="1">
        <f t="array" ref="K317">INDEX(GMWQ!$A$2:$NF$60,MATCH(1,(GMWQ!$NE$2:$NE$60=K$3)*(GMWQ!$NF$2:$NF$60=K$1),0),$B317-1966)</f>
        <v>1.8518090000000001E-3</v>
      </c>
      <c r="L317" s="13" cm="1">
        <f t="array" ref="L317">INDEX(GMWQ!$A$2:$NF$60,MATCH(1,(GMWQ!$NE$2:$NE$60=L$3)*(GMWQ!$NF$2:$NF$60=L$1),0),$B317-1966)</f>
        <v>5246978</v>
      </c>
      <c r="M317" s="13" cm="1">
        <f t="array" ref="M317">INDEX(GMWQ!$A$2:$NF$60,MATCH(1,(GMWQ!$NE$2:$NE$60=M$3)*(GMWQ!$NF$2:$NF$60=M$1),0),$B317-1966)</f>
        <v>70.227909999999994</v>
      </c>
      <c r="N317" s="13" cm="1">
        <f t="array" ref="N317">INDEX(GMWQ!$A$2:$NF$60,MATCH(1,(GMWQ!$NE$2:$NE$60=N$3)*(GMWQ!$NF$2:$NF$60=N$1),0),$B317-1966)</f>
        <v>111.8222</v>
      </c>
      <c r="O317" s="13" cm="1">
        <f t="array" ref="O317">INDEX(GMWQ!$A$2:$NF$60,MATCH(1,(GMWQ!$NE$2:$NE$60=O$3)*(GMWQ!$NF$2:$NF$60=O$1),0),$B317-1966)</f>
        <v>31.28003</v>
      </c>
      <c r="P317" s="13" cm="1">
        <f t="array" ref="P317">INDEX(GMWQ!$A$2:$NF$60,MATCH(1,(GMWQ!$NE$2:$NE$60=P$3)*(GMWQ!$NF$2:$NF$60=P$1),0),$B317-1966)</f>
        <v>1.9174249999999999</v>
      </c>
      <c r="Q317" s="13" cm="1">
        <f t="array" ref="Q317">INDEX(GMWQ!$A$2:$NF$60,MATCH(1,(GMWQ!$NE$2:$NE$60=Q$3)*(GMWQ!$NF$2:$NF$60=Q$1),0),$B317-1966)</f>
        <v>374260.8</v>
      </c>
      <c r="R317" s="13" cm="1">
        <f t="array" ref="R317">INDEX(GMWQ!$A$2:$NF$60,MATCH(1,(GMWQ!$NE$2:$NE$60=R$3)*(GMWQ!$NF$2:$NF$60=R$1),0),$B317-1966)</f>
        <v>1485722</v>
      </c>
      <c r="S317" s="13" cm="1">
        <f t="array" ref="S317">INDEX(GMWQ!$A$2:$NF$60,MATCH(1,(GMWQ!$NE$2:$NE$60=S$3)*(GMWQ!$NF$2:$NF$60=S$1),0),$B317-1966)</f>
        <v>21060680</v>
      </c>
      <c r="T317" s="13" cm="1">
        <f t="array" ref="T317">INDEX(GMWQ!$A$2:$NF$60,MATCH(1,(GMWQ!$NE$2:$NE$60=T$3)*(GMWQ!$NF$2:$NF$60=T$1),0),$B317-1966)</f>
        <v>48606.64</v>
      </c>
      <c r="U317" s="13" cm="1">
        <f t="array" ref="U317">INDEX(GMWQ!$A$2:$NF$60,MATCH(1,(GMWQ!$NE$2:$NE$60=U$3)*(GMWQ!$NF$2:$NF$60=U$1),0),$B317-1966)</f>
        <v>3.8973010000000001</v>
      </c>
      <c r="V317" s="13" cm="1">
        <f t="array" ref="V317">INDEX(GMWQ!$A$2:$NF$60,MATCH(1,(GMWQ!$NE$2:$NE$60=V$3)*(GMWQ!$NF$2:$NF$60=V$1),0),$B317-1966)</f>
        <v>97.993189999999998</v>
      </c>
      <c r="W317" s="13" cm="1">
        <f t="array" ref="W317">INDEX(GMWQ!$A$2:$NF$60,MATCH(1,(GMWQ!$NE$2:$NE$60=W$3)*(GMWQ!$NF$2:$NF$60=W$1),0),$B317-1966)</f>
        <v>1.9764200000000001</v>
      </c>
    </row>
    <row r="318" spans="1:23" x14ac:dyDescent="0.35">
      <c r="B318" s="7">
        <f t="shared" si="7"/>
        <v>2284</v>
      </c>
      <c r="C318" s="14" cm="1">
        <f t="array" ref="C318">INDEX(GMWQ!$A$2:$NF$60,MATCH(1,(GMWQ!$NE$2:$NE$60=C$3)*(GMWQ!$NF$2:$NF$60=C$1),0),$B318-1966)</f>
        <v>12327.29</v>
      </c>
      <c r="D318" s="7" cm="1">
        <f t="array" ref="D318">INDEX(GMWQ!$A$2:$NF$60,MATCH(1,(GMWQ!$NE$2:$NE$60=D$3)*(GMWQ!$NF$2:$NF$60=D$1),0),$B318-1966)</f>
        <v>49854.67</v>
      </c>
      <c r="E318" s="7" cm="1">
        <f t="array" ref="E318">INDEX(GMWQ!$A$2:$NF$60,MATCH(1,(GMWQ!$NE$2:$NE$60=E$3)*(GMWQ!$NF$2:$NF$60=E$1),0),$B318-1966)</f>
        <v>1183173</v>
      </c>
      <c r="F318" s="13" cm="1">
        <f t="array" ref="F318">INDEX(GMWQ!$A$2:$NF$60,MATCH(1,(GMWQ!$NE$2:$NE$60=F$3)*(GMWQ!$NF$2:$NF$60=F$1),0),$B318-1966)</f>
        <v>4.0000179999999999</v>
      </c>
      <c r="G318" s="14" cm="1">
        <f t="array" ref="G318">INDEX(GMWQ!$A$2:$NF$60,MATCH(1,(GMWQ!$NE$2:$NE$60=G$3)*(GMWQ!$NF$2:$NF$60=G$1),0),$B318-1966)</f>
        <v>4973451</v>
      </c>
      <c r="H318" s="14" cm="1">
        <f t="array" ref="H318">INDEX(GMWQ!$A$2:$NF$60,MATCH(1,(GMWQ!$NE$2:$NE$60=H$3)*(GMWQ!$NF$2:$NF$60=H$1),0),$B318-1966)</f>
        <v>55455.59</v>
      </c>
      <c r="I318" s="14" cm="1">
        <f t="array" ref="I318">INDEX(GMWQ!$A$2:$NF$60,MATCH(1,(GMWQ!$NE$2:$NE$60=I$3)*(GMWQ!$NF$2:$NF$60=I$1),0),$B318-1966)</f>
        <v>3474411</v>
      </c>
      <c r="J318" s="13" cm="1">
        <f t="array" ref="J318">INDEX(GMWQ!$A$2:$NF$60,MATCH(1,(GMWQ!$NE$2:$NE$60=J$3)*(GMWQ!$NF$2:$NF$60=J$1),0),$B318-1966)</f>
        <v>3.5</v>
      </c>
      <c r="K318" s="13" cm="1">
        <f t="array" ref="K318">INDEX(GMWQ!$A$2:$NF$60,MATCH(1,(GMWQ!$NE$2:$NE$60=K$3)*(GMWQ!$NF$2:$NF$60=K$1),0),$B318-1966)</f>
        <v>1.8518009999999999E-3</v>
      </c>
      <c r="L318" s="13" cm="1">
        <f t="array" ref="L318">INDEX(GMWQ!$A$2:$NF$60,MATCH(1,(GMWQ!$NE$2:$NE$60=L$3)*(GMWQ!$NF$2:$NF$60=L$1),0),$B318-1966)</f>
        <v>5275555</v>
      </c>
      <c r="M318" s="13" cm="1">
        <f t="array" ref="M318">INDEX(GMWQ!$A$2:$NF$60,MATCH(1,(GMWQ!$NE$2:$NE$60=M$3)*(GMWQ!$NF$2:$NF$60=M$1),0),$B318-1966)</f>
        <v>69.973939999999999</v>
      </c>
      <c r="N318" s="13" cm="1">
        <f t="array" ref="N318">INDEX(GMWQ!$A$2:$NF$60,MATCH(1,(GMWQ!$NE$2:$NE$60=N$3)*(GMWQ!$NF$2:$NF$60=N$1),0),$B318-1966)</f>
        <v>111.4705</v>
      </c>
      <c r="O318" s="13" cm="1">
        <f t="array" ref="O318">INDEX(GMWQ!$A$2:$NF$60,MATCH(1,(GMWQ!$NE$2:$NE$60=O$3)*(GMWQ!$NF$2:$NF$60=O$1),0),$B318-1966)</f>
        <v>31.28002</v>
      </c>
      <c r="P318" s="13" cm="1">
        <f t="array" ref="P318">INDEX(GMWQ!$A$2:$NF$60,MATCH(1,(GMWQ!$NE$2:$NE$60=P$3)*(GMWQ!$NF$2:$NF$60=P$1),0),$B318-1966)</f>
        <v>1.917424</v>
      </c>
      <c r="Q318" s="13" cm="1">
        <f t="array" ref="Q318">INDEX(GMWQ!$A$2:$NF$60,MATCH(1,(GMWQ!$NE$2:$NE$60=Q$3)*(GMWQ!$NF$2:$NF$60=Q$1),0),$B318-1966)</f>
        <v>377602.8</v>
      </c>
      <c r="R318" s="13" cm="1">
        <f t="array" ref="R318">INDEX(GMWQ!$A$2:$NF$60,MATCH(1,(GMWQ!$NE$2:$NE$60=R$3)*(GMWQ!$NF$2:$NF$60=R$1),0),$B318-1966)</f>
        <v>1499040</v>
      </c>
      <c r="S318" s="13" cm="1">
        <f t="array" ref="S318">INDEX(GMWQ!$A$2:$NF$60,MATCH(1,(GMWQ!$NE$2:$NE$60=S$3)*(GMWQ!$NF$2:$NF$60=S$1),0),$B318-1966)</f>
        <v>21286970</v>
      </c>
      <c r="T318" s="13" cm="1">
        <f t="array" ref="T318">INDEX(GMWQ!$A$2:$NF$60,MATCH(1,(GMWQ!$NE$2:$NE$60=T$3)*(GMWQ!$NF$2:$NF$60=T$1),0),$B318-1966)</f>
        <v>48619.64</v>
      </c>
      <c r="U318" s="13" cm="1">
        <f t="array" ref="U318">INDEX(GMWQ!$A$2:$NF$60,MATCH(1,(GMWQ!$NE$2:$NE$60=U$3)*(GMWQ!$NF$2:$NF$60=U$1),0),$B318-1966)</f>
        <v>3.8973</v>
      </c>
      <c r="V318" s="13" cm="1">
        <f t="array" ref="V318">INDEX(GMWQ!$A$2:$NF$60,MATCH(1,(GMWQ!$NE$2:$NE$60=V$3)*(GMWQ!$NF$2:$NF$60=V$1),0),$B318-1966)</f>
        <v>98.227599999999995</v>
      </c>
      <c r="W318" s="13" cm="1">
        <f t="array" ref="W318">INDEX(GMWQ!$A$2:$NF$60,MATCH(1,(GMWQ!$NE$2:$NE$60=W$3)*(GMWQ!$NF$2:$NF$60=W$1),0),$B318-1966)</f>
        <v>1.97986</v>
      </c>
    </row>
    <row r="319" spans="1:23" x14ac:dyDescent="0.35">
      <c r="A319" s="7">
        <v>2051</v>
      </c>
      <c r="B319" s="7">
        <f t="shared" si="7"/>
        <v>2285</v>
      </c>
      <c r="C319" s="14" cm="1">
        <f t="array" ref="C319">INDEX(GMWQ!$A$2:$NF$60,MATCH(1,(GMWQ!$NE$2:$NE$60=C$3)*(GMWQ!$NF$2:$NF$60=C$1),0),$B319-1966)</f>
        <v>12337.38</v>
      </c>
      <c r="D319" s="7" cm="1">
        <f t="array" ref="D319">INDEX(GMWQ!$A$2:$NF$60,MATCH(1,(GMWQ!$NE$2:$NE$60=D$3)*(GMWQ!$NF$2:$NF$60=D$1),0),$B319-1966)</f>
        <v>50195.5</v>
      </c>
      <c r="E319" s="7" cm="1">
        <f t="array" ref="E319">INDEX(GMWQ!$A$2:$NF$60,MATCH(1,(GMWQ!$NE$2:$NE$60=E$3)*(GMWQ!$NF$2:$NF$60=E$1),0),$B319-1966)</f>
        <v>1193367</v>
      </c>
      <c r="F319" s="13" cm="1">
        <f t="array" ref="F319">INDEX(GMWQ!$A$2:$NF$60,MATCH(1,(GMWQ!$NE$2:$NE$60=F$3)*(GMWQ!$NF$2:$NF$60=F$1),0),$B319-1966)</f>
        <v>4.0000169999999997</v>
      </c>
      <c r="G319" s="14" cm="1">
        <f t="array" ref="G319">INDEX(GMWQ!$A$2:$NF$60,MATCH(1,(GMWQ!$NE$2:$NE$60=G$3)*(GMWQ!$NF$2:$NF$60=G$1),0),$B319-1966)</f>
        <v>5000604</v>
      </c>
      <c r="H319" s="14" cm="1">
        <f t="array" ref="H319">INDEX(GMWQ!$A$2:$NF$60,MATCH(1,(GMWQ!$NE$2:$NE$60=H$3)*(GMWQ!$NF$2:$NF$60=H$1),0),$B319-1966)</f>
        <v>55796.41</v>
      </c>
      <c r="I319" s="14" cm="1">
        <f t="array" ref="I319">INDEX(GMWQ!$A$2:$NF$60,MATCH(1,(GMWQ!$NE$2:$NE$60=I$3)*(GMWQ!$NF$2:$NF$60=I$1),0),$B319-1966)</f>
        <v>3488131</v>
      </c>
      <c r="J319" s="13" cm="1">
        <f t="array" ref="J319">INDEX(GMWQ!$A$2:$NF$60,MATCH(1,(GMWQ!$NE$2:$NE$60=J$3)*(GMWQ!$NF$2:$NF$60=J$1),0),$B319-1966)</f>
        <v>3.5000010000000001</v>
      </c>
      <c r="K319" s="13" cm="1">
        <f t="array" ref="K319">INDEX(GMWQ!$A$2:$NF$60,MATCH(1,(GMWQ!$NE$2:$NE$60=K$3)*(GMWQ!$NF$2:$NF$60=K$1),0),$B319-1966)</f>
        <v>1.85187E-3</v>
      </c>
      <c r="L319" s="13" cm="1">
        <f t="array" ref="L319">INDEX(GMWQ!$A$2:$NF$60,MATCH(1,(GMWQ!$NE$2:$NE$60=L$3)*(GMWQ!$NF$2:$NF$60=L$1),0),$B319-1966)</f>
        <v>5304280</v>
      </c>
      <c r="M319" s="13" cm="1">
        <f t="array" ref="M319">INDEX(GMWQ!$A$2:$NF$60,MATCH(1,(GMWQ!$NE$2:$NE$60=M$3)*(GMWQ!$NF$2:$NF$60=M$1),0),$B319-1966)</f>
        <v>69.737799999999993</v>
      </c>
      <c r="N319" s="13" cm="1">
        <f t="array" ref="N319">INDEX(GMWQ!$A$2:$NF$60,MATCH(1,(GMWQ!$NE$2:$NE$60=N$3)*(GMWQ!$NF$2:$NF$60=N$1),0),$B319-1966)</f>
        <v>111.12</v>
      </c>
      <c r="O319" s="13" cm="1">
        <f t="array" ref="O319">INDEX(GMWQ!$A$2:$NF$60,MATCH(1,(GMWQ!$NE$2:$NE$60=O$3)*(GMWQ!$NF$2:$NF$60=O$1),0),$B319-1966)</f>
        <v>31.280059999999999</v>
      </c>
      <c r="P319" s="13" cm="1">
        <f t="array" ref="P319">INDEX(GMWQ!$A$2:$NF$60,MATCH(1,(GMWQ!$NE$2:$NE$60=P$3)*(GMWQ!$NF$2:$NF$60=P$1),0),$B319-1966)</f>
        <v>1.9174720000000001</v>
      </c>
      <c r="Q319" s="13" cm="1">
        <f t="array" ref="Q319">INDEX(GMWQ!$A$2:$NF$60,MATCH(1,(GMWQ!$NE$2:$NE$60=Q$3)*(GMWQ!$NF$2:$NF$60=Q$1),0),$B319-1966)</f>
        <v>380973.8</v>
      </c>
      <c r="R319" s="13" cm="1">
        <f t="array" ref="R319">INDEX(GMWQ!$A$2:$NF$60,MATCH(1,(GMWQ!$NE$2:$NE$60=R$3)*(GMWQ!$NF$2:$NF$60=R$1),0),$B319-1966)</f>
        <v>1512473</v>
      </c>
      <c r="S319" s="13" cm="1">
        <f t="array" ref="S319">INDEX(GMWQ!$A$2:$NF$60,MATCH(1,(GMWQ!$NE$2:$NE$60=S$3)*(GMWQ!$NF$2:$NF$60=S$1),0),$B319-1966)</f>
        <v>21509520</v>
      </c>
      <c r="T319" s="13" cm="1">
        <f t="array" ref="T319">INDEX(GMWQ!$A$2:$NF$60,MATCH(1,(GMWQ!$NE$2:$NE$60=T$3)*(GMWQ!$NF$2:$NF$60=T$1),0),$B319-1966)</f>
        <v>48632.639999999999</v>
      </c>
      <c r="U319" s="13" cm="1">
        <f t="array" ref="U319">INDEX(GMWQ!$A$2:$NF$60,MATCH(1,(GMWQ!$NE$2:$NE$60=U$3)*(GMWQ!$NF$2:$NF$60=U$1),0),$B319-1966)</f>
        <v>3.8973</v>
      </c>
      <c r="V319" s="13" cm="1">
        <f t="array" ref="V319">INDEX(GMWQ!$A$2:$NF$60,MATCH(1,(GMWQ!$NE$2:$NE$60=V$3)*(GMWQ!$NF$2:$NF$60=V$1),0),$B319-1966)</f>
        <v>98.434910000000002</v>
      </c>
      <c r="W319" s="13" cm="1">
        <f t="array" ref="W319">INDEX(GMWQ!$A$2:$NF$60,MATCH(1,(GMWQ!$NE$2:$NE$60=W$3)*(GMWQ!$NF$2:$NF$60=W$1),0),$B319-1966)</f>
        <v>1.98275</v>
      </c>
    </row>
    <row r="320" spans="1:23" x14ac:dyDescent="0.35">
      <c r="B320" s="7">
        <f t="shared" si="7"/>
        <v>2286</v>
      </c>
      <c r="C320" s="14" cm="1">
        <f t="array" ref="C320">INDEX(GMWQ!$A$2:$NF$60,MATCH(1,(GMWQ!$NE$2:$NE$60=C$3)*(GMWQ!$NF$2:$NF$60=C$1),0),$B320-1966)</f>
        <v>12350.02</v>
      </c>
      <c r="D320" s="7" cm="1">
        <f t="array" ref="D320">INDEX(GMWQ!$A$2:$NF$60,MATCH(1,(GMWQ!$NE$2:$NE$60=D$3)*(GMWQ!$NF$2:$NF$60=D$1),0),$B320-1966)</f>
        <v>50538.45</v>
      </c>
      <c r="E320" s="7" cm="1">
        <f t="array" ref="E320">INDEX(GMWQ!$A$2:$NF$60,MATCH(1,(GMWQ!$NE$2:$NE$60=E$3)*(GMWQ!$NF$2:$NF$60=E$1),0),$B320-1966)</f>
        <v>1203356</v>
      </c>
      <c r="F320" s="13" cm="1">
        <f t="array" ref="F320">INDEX(GMWQ!$A$2:$NF$60,MATCH(1,(GMWQ!$NE$2:$NE$60=F$3)*(GMWQ!$NF$2:$NF$60=F$1),0),$B320-1966)</f>
        <v>3.999997</v>
      </c>
      <c r="G320" s="14" cm="1">
        <f t="array" ref="G320">INDEX(GMWQ!$A$2:$NF$60,MATCH(1,(GMWQ!$NE$2:$NE$60=G$3)*(GMWQ!$NF$2:$NF$60=G$1),0),$B320-1966)</f>
        <v>5027896</v>
      </c>
      <c r="H320" s="14" cm="1">
        <f t="array" ref="H320">INDEX(GMWQ!$A$2:$NF$60,MATCH(1,(GMWQ!$NE$2:$NE$60=H$3)*(GMWQ!$NF$2:$NF$60=H$1),0),$B320-1966)</f>
        <v>56139.360000000001</v>
      </c>
      <c r="I320" s="14" cm="1">
        <f t="array" ref="I320">INDEX(GMWQ!$A$2:$NF$60,MATCH(1,(GMWQ!$NE$2:$NE$60=I$3)*(GMWQ!$NF$2:$NF$60=I$1),0),$B320-1966)</f>
        <v>3501873</v>
      </c>
      <c r="J320" s="13" cm="1">
        <f t="array" ref="J320">INDEX(GMWQ!$A$2:$NF$60,MATCH(1,(GMWQ!$NE$2:$NE$60=J$3)*(GMWQ!$NF$2:$NF$60=J$1),0),$B320-1966)</f>
        <v>3.5000010000000001</v>
      </c>
      <c r="K320" s="13" cm="1">
        <f t="array" ref="K320">INDEX(GMWQ!$A$2:$NF$60,MATCH(1,(GMWQ!$NE$2:$NE$60=K$3)*(GMWQ!$NF$2:$NF$60=K$1),0),$B320-1966)</f>
        <v>1.851891E-3</v>
      </c>
      <c r="L320" s="13" cm="1">
        <f t="array" ref="L320">INDEX(GMWQ!$A$2:$NF$60,MATCH(1,(GMWQ!$NE$2:$NE$60=L$3)*(GMWQ!$NF$2:$NF$60=L$1),0),$B320-1966)</f>
        <v>5333152</v>
      </c>
      <c r="M320" s="13" cm="1">
        <f t="array" ref="M320">INDEX(GMWQ!$A$2:$NF$60,MATCH(1,(GMWQ!$NE$2:$NE$60=M$3)*(GMWQ!$NF$2:$NF$60=M$1),0),$B320-1966)</f>
        <v>69.502650000000003</v>
      </c>
      <c r="N320" s="13" cm="1">
        <f t="array" ref="N320">INDEX(GMWQ!$A$2:$NF$60,MATCH(1,(GMWQ!$NE$2:$NE$60=N$3)*(GMWQ!$NF$2:$NF$60=N$1),0),$B320-1966)</f>
        <v>110.7975</v>
      </c>
      <c r="O320" s="13" cm="1">
        <f t="array" ref="O320">INDEX(GMWQ!$A$2:$NF$60,MATCH(1,(GMWQ!$NE$2:$NE$60=O$3)*(GMWQ!$NF$2:$NF$60=O$1),0),$B320-1966)</f>
        <v>31.280080000000002</v>
      </c>
      <c r="P320" s="13" cm="1">
        <f t="array" ref="P320">INDEX(GMWQ!$A$2:$NF$60,MATCH(1,(GMWQ!$NE$2:$NE$60=P$3)*(GMWQ!$NF$2:$NF$60=P$1),0),$B320-1966)</f>
        <v>1.9173750000000001</v>
      </c>
      <c r="Q320" s="13" cm="1">
        <f t="array" ref="Q320">INDEX(GMWQ!$A$2:$NF$60,MATCH(1,(GMWQ!$NE$2:$NE$60=Q$3)*(GMWQ!$NF$2:$NF$60=Q$1),0),$B320-1966)</f>
        <v>384374.3</v>
      </c>
      <c r="R320" s="13" cm="1">
        <f t="array" ref="R320">INDEX(GMWQ!$A$2:$NF$60,MATCH(1,(GMWQ!$NE$2:$NE$60=R$3)*(GMWQ!$NF$2:$NF$60=R$1),0),$B320-1966)</f>
        <v>1526024</v>
      </c>
      <c r="S320" s="13" cm="1">
        <f t="array" ref="S320">INDEX(GMWQ!$A$2:$NF$60,MATCH(1,(GMWQ!$NE$2:$NE$60=S$3)*(GMWQ!$NF$2:$NF$60=S$1),0),$B320-1966)</f>
        <v>21738810</v>
      </c>
      <c r="T320" s="13" cm="1">
        <f t="array" ref="T320">INDEX(GMWQ!$A$2:$NF$60,MATCH(1,(GMWQ!$NE$2:$NE$60=T$3)*(GMWQ!$NF$2:$NF$60=T$1),0),$B320-1966)</f>
        <v>48645.65</v>
      </c>
      <c r="U320" s="13" cm="1">
        <f t="array" ref="U320">INDEX(GMWQ!$A$2:$NF$60,MATCH(1,(GMWQ!$NE$2:$NE$60=U$3)*(GMWQ!$NF$2:$NF$60=U$1),0),$B320-1966)</f>
        <v>3.8972980000000002</v>
      </c>
      <c r="V320" s="13" cm="1">
        <f t="array" ref="V320">INDEX(GMWQ!$A$2:$NF$60,MATCH(1,(GMWQ!$NE$2:$NE$60=V$3)*(GMWQ!$NF$2:$NF$60=V$1),0),$B320-1966)</f>
        <v>98.658760000000001</v>
      </c>
      <c r="W320" s="13" cm="1">
        <f t="array" ref="W320">INDEX(GMWQ!$A$2:$NF$60,MATCH(1,(GMWQ!$NE$2:$NE$60=W$3)*(GMWQ!$NF$2:$NF$60=W$1),0),$B320-1966)</f>
        <v>1.9860120000000001</v>
      </c>
    </row>
    <row r="321" spans="1:23" x14ac:dyDescent="0.35">
      <c r="B321" s="7">
        <f t="shared" si="7"/>
        <v>2287</v>
      </c>
      <c r="C321" s="14" cm="1">
        <f t="array" ref="C321">INDEX(GMWQ!$A$2:$NF$60,MATCH(1,(GMWQ!$NE$2:$NE$60=C$3)*(GMWQ!$NF$2:$NF$60=C$1),0),$B321-1966)</f>
        <v>12360.74</v>
      </c>
      <c r="D321" s="7" cm="1">
        <f t="array" ref="D321">INDEX(GMWQ!$A$2:$NF$60,MATCH(1,(GMWQ!$NE$2:$NE$60=D$3)*(GMWQ!$NF$2:$NF$60=D$1),0),$B321-1966)</f>
        <v>50883.21</v>
      </c>
      <c r="E321" s="7" cm="1">
        <f t="array" ref="E321">INDEX(GMWQ!$A$2:$NF$60,MATCH(1,(GMWQ!$NE$2:$NE$60=E$3)*(GMWQ!$NF$2:$NF$60=E$1),0),$B321-1966)</f>
        <v>1213422</v>
      </c>
      <c r="F321" s="13" cm="1">
        <f t="array" ref="F321">INDEX(GMWQ!$A$2:$NF$60,MATCH(1,(GMWQ!$NE$2:$NE$60=F$3)*(GMWQ!$NF$2:$NF$60=F$1),0),$B321-1966)</f>
        <v>3.9999889999999998</v>
      </c>
      <c r="G321" s="14" cm="1">
        <f t="array" ref="G321">INDEX(GMWQ!$A$2:$NF$60,MATCH(1,(GMWQ!$NE$2:$NE$60=G$3)*(GMWQ!$NF$2:$NF$60=G$1),0),$B321-1966)</f>
        <v>5055304</v>
      </c>
      <c r="H321" s="14" cm="1">
        <f t="array" ref="H321">INDEX(GMWQ!$A$2:$NF$60,MATCH(1,(GMWQ!$NE$2:$NE$60=H$3)*(GMWQ!$NF$2:$NF$60=H$1),0),$B321-1966)</f>
        <v>56484.13</v>
      </c>
      <c r="I321" s="14" cm="1">
        <f t="array" ref="I321">INDEX(GMWQ!$A$2:$NF$60,MATCH(1,(GMWQ!$NE$2:$NE$60=I$3)*(GMWQ!$NF$2:$NF$60=I$1),0),$B321-1966)</f>
        <v>3515622</v>
      </c>
      <c r="J321" s="13" cm="1">
        <f t="array" ref="J321">INDEX(GMWQ!$A$2:$NF$60,MATCH(1,(GMWQ!$NE$2:$NE$60=J$3)*(GMWQ!$NF$2:$NF$60=J$1),0),$B321-1966)</f>
        <v>3.5000010000000001</v>
      </c>
      <c r="K321" s="13" cm="1">
        <f t="array" ref="K321">INDEX(GMWQ!$A$2:$NF$60,MATCH(1,(GMWQ!$NE$2:$NE$60=K$3)*(GMWQ!$NF$2:$NF$60=K$1),0),$B321-1966)</f>
        <v>1.851739E-3</v>
      </c>
      <c r="L321" s="13" cm="1">
        <f t="array" ref="L321">INDEX(GMWQ!$A$2:$NF$60,MATCH(1,(GMWQ!$NE$2:$NE$60=L$3)*(GMWQ!$NF$2:$NF$60=L$1),0),$B321-1966)</f>
        <v>5362147</v>
      </c>
      <c r="M321" s="13" cm="1">
        <f t="array" ref="M321">INDEX(GMWQ!$A$2:$NF$60,MATCH(1,(GMWQ!$NE$2:$NE$60=M$3)*(GMWQ!$NF$2:$NF$60=M$1),0),$B321-1966)</f>
        <v>69.270989999999998</v>
      </c>
      <c r="N321" s="13" cm="1">
        <f t="array" ref="N321">INDEX(GMWQ!$A$2:$NF$60,MATCH(1,(GMWQ!$NE$2:$NE$60=N$3)*(GMWQ!$NF$2:$NF$60=N$1),0),$B321-1966)</f>
        <v>110.4757</v>
      </c>
      <c r="O321" s="13" cm="1">
        <f t="array" ref="O321">INDEX(GMWQ!$A$2:$NF$60,MATCH(1,(GMWQ!$NE$2:$NE$60=O$3)*(GMWQ!$NF$2:$NF$60=O$1),0),$B321-1966)</f>
        <v>31.280059999999999</v>
      </c>
      <c r="P321" s="13" cm="1">
        <f t="array" ref="P321">INDEX(GMWQ!$A$2:$NF$60,MATCH(1,(GMWQ!$NE$2:$NE$60=P$3)*(GMWQ!$NF$2:$NF$60=P$1),0),$B321-1966)</f>
        <v>1.917422</v>
      </c>
      <c r="Q321" s="13" cm="1">
        <f t="array" ref="Q321">INDEX(GMWQ!$A$2:$NF$60,MATCH(1,(GMWQ!$NE$2:$NE$60=Q$3)*(GMWQ!$NF$2:$NF$60=Q$1),0),$B321-1966)</f>
        <v>387802</v>
      </c>
      <c r="R321" s="13" cm="1">
        <f t="array" ref="R321">INDEX(GMWQ!$A$2:$NF$60,MATCH(1,(GMWQ!$NE$2:$NE$60=R$3)*(GMWQ!$NF$2:$NF$60=R$1),0),$B321-1966)</f>
        <v>1539682</v>
      </c>
      <c r="S321" s="13" cm="1">
        <f t="array" ref="S321">INDEX(GMWQ!$A$2:$NF$60,MATCH(1,(GMWQ!$NE$2:$NE$60=S$3)*(GMWQ!$NF$2:$NF$60=S$1),0),$B321-1966)</f>
        <v>21961740</v>
      </c>
      <c r="T321" s="13" cm="1">
        <f t="array" ref="T321">INDEX(GMWQ!$A$2:$NF$60,MATCH(1,(GMWQ!$NE$2:$NE$60=T$3)*(GMWQ!$NF$2:$NF$60=T$1),0),$B321-1966)</f>
        <v>48658.29</v>
      </c>
      <c r="U321" s="13" cm="1">
        <f t="array" ref="U321">INDEX(GMWQ!$A$2:$NF$60,MATCH(1,(GMWQ!$NE$2:$NE$60=U$3)*(GMWQ!$NF$2:$NF$60=U$1),0),$B321-1966)</f>
        <v>3.897297</v>
      </c>
      <c r="V321" s="13" cm="1">
        <f t="array" ref="V321">INDEX(GMWQ!$A$2:$NF$60,MATCH(1,(GMWQ!$NE$2:$NE$60=V$3)*(GMWQ!$NF$2:$NF$60=V$1),0),$B321-1966)</f>
        <v>98.858289999999997</v>
      </c>
      <c r="W321" s="13" cm="1">
        <f t="array" ref="W321">INDEX(GMWQ!$A$2:$NF$60,MATCH(1,(GMWQ!$NE$2:$NE$60=W$3)*(GMWQ!$NF$2:$NF$60=W$1),0),$B321-1966)</f>
        <v>1.988874</v>
      </c>
    </row>
    <row r="322" spans="1:23" x14ac:dyDescent="0.35">
      <c r="B322" s="7">
        <f t="shared" si="7"/>
        <v>2288</v>
      </c>
      <c r="C322" s="14" cm="1">
        <f t="array" ref="C322">INDEX(GMWQ!$A$2:$NF$60,MATCH(1,(GMWQ!$NE$2:$NE$60=C$3)*(GMWQ!$NF$2:$NF$60=C$1),0),$B322-1966)</f>
        <v>12374.19</v>
      </c>
      <c r="D322" s="7" cm="1">
        <f t="array" ref="D322">INDEX(GMWQ!$A$2:$NF$60,MATCH(1,(GMWQ!$NE$2:$NE$60=D$3)*(GMWQ!$NF$2:$NF$60=D$1),0),$B322-1966)</f>
        <v>51229.77</v>
      </c>
      <c r="E322" s="7" cm="1">
        <f t="array" ref="E322">INDEX(GMWQ!$A$2:$NF$60,MATCH(1,(GMWQ!$NE$2:$NE$60=E$3)*(GMWQ!$NF$2:$NF$60=E$1),0),$B322-1966)</f>
        <v>1223517</v>
      </c>
      <c r="F322" s="13" cm="1">
        <f t="array" ref="F322">INDEX(GMWQ!$A$2:$NF$60,MATCH(1,(GMWQ!$NE$2:$NE$60=F$3)*(GMWQ!$NF$2:$NF$60=F$1),0),$B322-1966)</f>
        <v>4.000019</v>
      </c>
      <c r="G322" s="14" cm="1">
        <f t="array" ref="G322">INDEX(GMWQ!$A$2:$NF$60,MATCH(1,(GMWQ!$NE$2:$NE$60=G$3)*(GMWQ!$NF$2:$NF$60=G$1),0),$B322-1966)</f>
        <v>5082826</v>
      </c>
      <c r="H322" s="14" cm="1">
        <f t="array" ref="H322">INDEX(GMWQ!$A$2:$NF$60,MATCH(1,(GMWQ!$NE$2:$NE$60=H$3)*(GMWQ!$NF$2:$NF$60=H$1),0),$B322-1966)</f>
        <v>56830.68</v>
      </c>
      <c r="I322" s="14" cm="1">
        <f t="array" ref="I322">INDEX(GMWQ!$A$2:$NF$60,MATCH(1,(GMWQ!$NE$2:$NE$60=I$3)*(GMWQ!$NF$2:$NF$60=I$1),0),$B322-1966)</f>
        <v>3529380</v>
      </c>
      <c r="J322" s="13" cm="1">
        <f t="array" ref="J322">INDEX(GMWQ!$A$2:$NF$60,MATCH(1,(GMWQ!$NE$2:$NE$60=J$3)*(GMWQ!$NF$2:$NF$60=J$1),0),$B322-1966)</f>
        <v>3.5000010000000001</v>
      </c>
      <c r="K322" s="13" cm="1">
        <f t="array" ref="K322">INDEX(GMWQ!$A$2:$NF$60,MATCH(1,(GMWQ!$NE$2:$NE$60=K$3)*(GMWQ!$NF$2:$NF$60=K$1),0),$B322-1966)</f>
        <v>1.8515680000000001E-3</v>
      </c>
      <c r="L322" s="13" cm="1">
        <f t="array" ref="L322">INDEX(GMWQ!$A$2:$NF$60,MATCH(1,(GMWQ!$NE$2:$NE$60=L$3)*(GMWQ!$NF$2:$NF$60=L$1),0),$B322-1966)</f>
        <v>5391262</v>
      </c>
      <c r="M322" s="13" cm="1">
        <f t="array" ref="M322">INDEX(GMWQ!$A$2:$NF$60,MATCH(1,(GMWQ!$NE$2:$NE$60=M$3)*(GMWQ!$NF$2:$NF$60=M$1),0),$B322-1966)</f>
        <v>69.040019999999998</v>
      </c>
      <c r="N322" s="13" cm="1">
        <f t="array" ref="N322">INDEX(GMWQ!$A$2:$NF$60,MATCH(1,(GMWQ!$NE$2:$NE$60=N$3)*(GMWQ!$NF$2:$NF$60=N$1),0),$B322-1966)</f>
        <v>110.1591</v>
      </c>
      <c r="O322" s="13" cm="1">
        <f t="array" ref="O322">INDEX(GMWQ!$A$2:$NF$60,MATCH(1,(GMWQ!$NE$2:$NE$60=O$3)*(GMWQ!$NF$2:$NF$60=O$1),0),$B322-1966)</f>
        <v>31.28004</v>
      </c>
      <c r="P322" s="13" cm="1">
        <f t="array" ref="P322">INDEX(GMWQ!$A$2:$NF$60,MATCH(1,(GMWQ!$NE$2:$NE$60=P$3)*(GMWQ!$NF$2:$NF$60=P$1),0),$B322-1966)</f>
        <v>1.9173739999999999</v>
      </c>
      <c r="Q322" s="13" cm="1">
        <f t="array" ref="Q322">INDEX(GMWQ!$A$2:$NF$60,MATCH(1,(GMWQ!$NE$2:$NE$60=Q$3)*(GMWQ!$NF$2:$NF$60=Q$1),0),$B322-1966)</f>
        <v>391256.4</v>
      </c>
      <c r="R322" s="13" cm="1">
        <f t="array" ref="R322">INDEX(GMWQ!$A$2:$NF$60,MATCH(1,(GMWQ!$NE$2:$NE$60=R$3)*(GMWQ!$NF$2:$NF$60=R$1),0),$B322-1966)</f>
        <v>1553446</v>
      </c>
      <c r="S322" s="13" cm="1">
        <f t="array" ref="S322">INDEX(GMWQ!$A$2:$NF$60,MATCH(1,(GMWQ!$NE$2:$NE$60=S$3)*(GMWQ!$NF$2:$NF$60=S$1),0),$B322-1966)</f>
        <v>22191760</v>
      </c>
      <c r="T322" s="13" cm="1">
        <f t="array" ref="T322">INDEX(GMWQ!$A$2:$NF$60,MATCH(1,(GMWQ!$NE$2:$NE$60=T$3)*(GMWQ!$NF$2:$NF$60=T$1),0),$B322-1966)</f>
        <v>48670.93</v>
      </c>
      <c r="U322" s="13" cm="1">
        <f t="array" ref="U322">INDEX(GMWQ!$A$2:$NF$60,MATCH(1,(GMWQ!$NE$2:$NE$60=U$3)*(GMWQ!$NF$2:$NF$60=U$1),0),$B322-1966)</f>
        <v>3.897297</v>
      </c>
      <c r="V322" s="13" cm="1">
        <f t="array" ref="V322">INDEX(GMWQ!$A$2:$NF$60,MATCH(1,(GMWQ!$NE$2:$NE$60=V$3)*(GMWQ!$NF$2:$NF$60=V$1),0),$B322-1966)</f>
        <v>99.07996</v>
      </c>
      <c r="W322" s="13" cm="1">
        <f t="array" ref="W322">INDEX(GMWQ!$A$2:$NF$60,MATCH(1,(GMWQ!$NE$2:$NE$60=W$3)*(GMWQ!$NF$2:$NF$60=W$1),0),$B322-1966)</f>
        <v>1.9921800000000001</v>
      </c>
    </row>
    <row r="323" spans="1:23" x14ac:dyDescent="0.35">
      <c r="A323" s="7">
        <v>2052</v>
      </c>
      <c r="B323" s="7">
        <f t="shared" si="7"/>
        <v>2289</v>
      </c>
      <c r="C323" s="14" cm="1">
        <f t="array" ref="C323">INDEX(GMWQ!$A$2:$NF$60,MATCH(1,(GMWQ!$NE$2:$NE$60=C$3)*(GMWQ!$NF$2:$NF$60=C$1),0),$B323-1966)</f>
        <v>12384.2</v>
      </c>
      <c r="D323" s="7" cm="1">
        <f t="array" ref="D323">INDEX(GMWQ!$A$2:$NF$60,MATCH(1,(GMWQ!$NE$2:$NE$60=D$3)*(GMWQ!$NF$2:$NF$60=D$1),0),$B323-1966)</f>
        <v>51578.07</v>
      </c>
      <c r="E323" s="7" cm="1">
        <f t="array" ref="E323">INDEX(GMWQ!$A$2:$NF$60,MATCH(1,(GMWQ!$NE$2:$NE$60=E$3)*(GMWQ!$NF$2:$NF$60=E$1),0),$B323-1966)</f>
        <v>1233690</v>
      </c>
      <c r="F323" s="13" cm="1">
        <f t="array" ref="F323">INDEX(GMWQ!$A$2:$NF$60,MATCH(1,(GMWQ!$NE$2:$NE$60=F$3)*(GMWQ!$NF$2:$NF$60=F$1),0),$B323-1966)</f>
        <v>3.999984</v>
      </c>
      <c r="G323" s="14" cm="1">
        <f t="array" ref="G323">INDEX(GMWQ!$A$2:$NF$60,MATCH(1,(GMWQ!$NE$2:$NE$60=G$3)*(GMWQ!$NF$2:$NF$60=G$1),0),$B323-1966)</f>
        <v>5110460</v>
      </c>
      <c r="H323" s="14" cm="1">
        <f t="array" ref="H323">INDEX(GMWQ!$A$2:$NF$60,MATCH(1,(GMWQ!$NE$2:$NE$60=H$3)*(GMWQ!$NF$2:$NF$60=H$1),0),$B323-1966)</f>
        <v>57178.98</v>
      </c>
      <c r="I323" s="14" cm="1">
        <f t="array" ref="I323">INDEX(GMWQ!$A$2:$NF$60,MATCH(1,(GMWQ!$NE$2:$NE$60=I$3)*(GMWQ!$NF$2:$NF$60=I$1),0),$B323-1966)</f>
        <v>3543144</v>
      </c>
      <c r="J323" s="13" cm="1">
        <f t="array" ref="J323">INDEX(GMWQ!$A$2:$NF$60,MATCH(1,(GMWQ!$NE$2:$NE$60=J$3)*(GMWQ!$NF$2:$NF$60=J$1),0),$B323-1966)</f>
        <v>3.5</v>
      </c>
      <c r="K323" s="13" cm="1">
        <f t="array" ref="K323">INDEX(GMWQ!$A$2:$NF$60,MATCH(1,(GMWQ!$NE$2:$NE$60=K$3)*(GMWQ!$NF$2:$NF$60=K$1),0),$B323-1966)</f>
        <v>1.8516229999999999E-3</v>
      </c>
      <c r="L323" s="13" cm="1">
        <f t="array" ref="L323">INDEX(GMWQ!$A$2:$NF$60,MATCH(1,(GMWQ!$NE$2:$NE$60=L$3)*(GMWQ!$NF$2:$NF$60=L$1),0),$B323-1966)</f>
        <v>5420496</v>
      </c>
      <c r="M323" s="13" cm="1">
        <f t="array" ref="M323">INDEX(GMWQ!$A$2:$NF$60,MATCH(1,(GMWQ!$NE$2:$NE$60=M$3)*(GMWQ!$NF$2:$NF$60=M$1),0),$B323-1966)</f>
        <v>68.809659999999994</v>
      </c>
      <c r="N323" s="13" cm="1">
        <f t="array" ref="N323">INDEX(GMWQ!$A$2:$NF$60,MATCH(1,(GMWQ!$NE$2:$NE$60=N$3)*(GMWQ!$NF$2:$NF$60=N$1),0),$B323-1966)</f>
        <v>109.8432</v>
      </c>
      <c r="O323" s="13" cm="1">
        <f t="array" ref="O323">INDEX(GMWQ!$A$2:$NF$60,MATCH(1,(GMWQ!$NE$2:$NE$60=O$3)*(GMWQ!$NF$2:$NF$60=O$1),0),$B323-1966)</f>
        <v>31.280069999999998</v>
      </c>
      <c r="P323" s="13" cm="1">
        <f t="array" ref="P323">INDEX(GMWQ!$A$2:$NF$60,MATCH(1,(GMWQ!$NE$2:$NE$60=P$3)*(GMWQ!$NF$2:$NF$60=P$1),0),$B323-1966)</f>
        <v>1.9173720000000001</v>
      </c>
      <c r="Q323" s="13" cm="1">
        <f t="array" ref="Q323">INDEX(GMWQ!$A$2:$NF$60,MATCH(1,(GMWQ!$NE$2:$NE$60=Q$3)*(GMWQ!$NF$2:$NF$60=Q$1),0),$B323-1966)</f>
        <v>394737.5</v>
      </c>
      <c r="R323" s="13" cm="1">
        <f t="array" ref="R323">INDEX(GMWQ!$A$2:$NF$60,MATCH(1,(GMWQ!$NE$2:$NE$60=R$3)*(GMWQ!$NF$2:$NF$60=R$1),0),$B323-1966)</f>
        <v>1567316</v>
      </c>
      <c r="S323" s="13" cm="1">
        <f t="array" ref="S323">INDEX(GMWQ!$A$2:$NF$60,MATCH(1,(GMWQ!$NE$2:$NE$60=S$3)*(GMWQ!$NF$2:$NF$60=S$1),0),$B323-1966)</f>
        <v>22416900</v>
      </c>
      <c r="T323" s="13" cm="1">
        <f t="array" ref="T323">INDEX(GMWQ!$A$2:$NF$60,MATCH(1,(GMWQ!$NE$2:$NE$60=T$3)*(GMWQ!$NF$2:$NF$60=T$1),0),$B323-1966)</f>
        <v>48683.58</v>
      </c>
      <c r="U323" s="13" cm="1">
        <f t="array" ref="U323">INDEX(GMWQ!$A$2:$NF$60,MATCH(1,(GMWQ!$NE$2:$NE$60=U$3)*(GMWQ!$NF$2:$NF$60=U$1),0),$B323-1966)</f>
        <v>3.8972950000000002</v>
      </c>
      <c r="V323" s="13" cm="1">
        <f t="array" ref="V323">INDEX(GMWQ!$A$2:$NF$60,MATCH(1,(GMWQ!$NE$2:$NE$60=V$3)*(GMWQ!$NF$2:$NF$60=V$1),0),$B323-1966)</f>
        <v>99.273089999999996</v>
      </c>
      <c r="W323" s="13" cm="1">
        <f t="array" ref="W323">INDEX(GMWQ!$A$2:$NF$60,MATCH(1,(GMWQ!$NE$2:$NE$60=W$3)*(GMWQ!$NF$2:$NF$60=W$1),0),$B323-1966)</f>
        <v>1.9949209999999999</v>
      </c>
    </row>
    <row r="324" spans="1:23" x14ac:dyDescent="0.35">
      <c r="B324" s="7">
        <f t="shared" si="7"/>
        <v>2290</v>
      </c>
      <c r="C324" s="14" cm="1">
        <f t="array" ref="C324">INDEX(GMWQ!$A$2:$NF$60,MATCH(1,(GMWQ!$NE$2:$NE$60=C$3)*(GMWQ!$NF$2:$NF$60=C$1),0),$B324-1966)</f>
        <v>12396.75</v>
      </c>
      <c r="D324" s="7" cm="1">
        <f t="array" ref="D324">INDEX(GMWQ!$A$2:$NF$60,MATCH(1,(GMWQ!$NE$2:$NE$60=D$3)*(GMWQ!$NF$2:$NF$60=D$1),0),$B324-1966)</f>
        <v>51928.160000000003</v>
      </c>
      <c r="E324" s="7" cm="1">
        <f t="array" ref="E324">INDEX(GMWQ!$A$2:$NF$60,MATCH(1,(GMWQ!$NE$2:$NE$60=E$3)*(GMWQ!$NF$2:$NF$60=E$1),0),$B324-1966)</f>
        <v>1243940</v>
      </c>
      <c r="F324" s="13" cm="1">
        <f t="array" ref="F324">INDEX(GMWQ!$A$2:$NF$60,MATCH(1,(GMWQ!$NE$2:$NE$60=F$3)*(GMWQ!$NF$2:$NF$60=F$1),0),$B324-1966)</f>
        <v>4.000013</v>
      </c>
      <c r="G324" s="14" cm="1">
        <f t="array" ref="G324">INDEX(GMWQ!$A$2:$NF$60,MATCH(1,(GMWQ!$NE$2:$NE$60=G$3)*(GMWQ!$NF$2:$NF$60=G$1),0),$B324-1966)</f>
        <v>5138204</v>
      </c>
      <c r="H324" s="14" cm="1">
        <f t="array" ref="H324">INDEX(GMWQ!$A$2:$NF$60,MATCH(1,(GMWQ!$NE$2:$NE$60=H$3)*(GMWQ!$NF$2:$NF$60=H$1),0),$B324-1966)</f>
        <v>57529.07</v>
      </c>
      <c r="I324" s="14" cm="1">
        <f t="array" ref="I324">INDEX(GMWQ!$A$2:$NF$60,MATCH(1,(GMWQ!$NE$2:$NE$60=I$3)*(GMWQ!$NF$2:$NF$60=I$1),0),$B324-1966)</f>
        <v>3556916</v>
      </c>
      <c r="J324" s="13" cm="1">
        <f t="array" ref="J324">INDEX(GMWQ!$A$2:$NF$60,MATCH(1,(GMWQ!$NE$2:$NE$60=J$3)*(GMWQ!$NF$2:$NF$60=J$1),0),$B324-1966)</f>
        <v>3.5</v>
      </c>
      <c r="K324" s="13" cm="1">
        <f t="array" ref="K324">INDEX(GMWQ!$A$2:$NF$60,MATCH(1,(GMWQ!$NE$2:$NE$60=K$3)*(GMWQ!$NF$2:$NF$60=K$1),0),$B324-1966)</f>
        <v>1.8514E-3</v>
      </c>
      <c r="L324" s="13" cm="1">
        <f t="array" ref="L324">INDEX(GMWQ!$A$2:$NF$60,MATCH(1,(GMWQ!$NE$2:$NE$60=L$3)*(GMWQ!$NF$2:$NF$60=L$1),0),$B324-1966)</f>
        <v>5449846</v>
      </c>
      <c r="M324" s="13" cm="1">
        <f t="array" ref="M324">INDEX(GMWQ!$A$2:$NF$60,MATCH(1,(GMWQ!$NE$2:$NE$60=M$3)*(GMWQ!$NF$2:$NF$60=M$1),0),$B324-1966)</f>
        <v>68.57987</v>
      </c>
      <c r="N324" s="13" cm="1">
        <f t="array" ref="N324">INDEX(GMWQ!$A$2:$NF$60,MATCH(1,(GMWQ!$NE$2:$NE$60=N$3)*(GMWQ!$NF$2:$NF$60=N$1),0),$B324-1966)</f>
        <v>109.5279</v>
      </c>
      <c r="O324" s="13" cm="1">
        <f t="array" ref="O324">INDEX(GMWQ!$A$2:$NF$60,MATCH(1,(GMWQ!$NE$2:$NE$60=O$3)*(GMWQ!$NF$2:$NF$60=O$1),0),$B324-1966)</f>
        <v>31.28004</v>
      </c>
      <c r="P324" s="13" cm="1">
        <f t="array" ref="P324">INDEX(GMWQ!$A$2:$NF$60,MATCH(1,(GMWQ!$NE$2:$NE$60=P$3)*(GMWQ!$NF$2:$NF$60=P$1),0),$B324-1966)</f>
        <v>1.9173720000000001</v>
      </c>
      <c r="Q324" s="13" cm="1">
        <f t="array" ref="Q324">INDEX(GMWQ!$A$2:$NF$60,MATCH(1,(GMWQ!$NE$2:$NE$60=Q$3)*(GMWQ!$NF$2:$NF$60=Q$1),0),$B324-1966)</f>
        <v>398244.6</v>
      </c>
      <c r="R324" s="13" cm="1">
        <f t="array" ref="R324">INDEX(GMWQ!$A$2:$NF$60,MATCH(1,(GMWQ!$NE$2:$NE$60=R$3)*(GMWQ!$NF$2:$NF$60=R$1),0),$B324-1966)</f>
        <v>1581287</v>
      </c>
      <c r="S324" s="13" cm="1">
        <f t="array" ref="S324">INDEX(GMWQ!$A$2:$NF$60,MATCH(1,(GMWQ!$NE$2:$NE$60=S$3)*(GMWQ!$NF$2:$NF$60=S$1),0),$B324-1966)</f>
        <v>22648830</v>
      </c>
      <c r="T324" s="13" cm="1">
        <f t="array" ref="T324">INDEX(GMWQ!$A$2:$NF$60,MATCH(1,(GMWQ!$NE$2:$NE$60=T$3)*(GMWQ!$NF$2:$NF$60=T$1),0),$B324-1966)</f>
        <v>48696.22</v>
      </c>
      <c r="U324" s="13" cm="1">
        <f t="array" ref="U324">INDEX(GMWQ!$A$2:$NF$60,MATCH(1,(GMWQ!$NE$2:$NE$60=U$3)*(GMWQ!$NF$2:$NF$60=U$1),0),$B324-1966)</f>
        <v>3.8972950000000002</v>
      </c>
      <c r="V324" s="13" cm="1">
        <f t="array" ref="V324">INDEX(GMWQ!$A$2:$NF$60,MATCH(1,(GMWQ!$NE$2:$NE$60=V$3)*(GMWQ!$NF$2:$NF$60=V$1),0),$B324-1966)</f>
        <v>99.486369999999994</v>
      </c>
      <c r="W324" s="13" cm="1">
        <f t="array" ref="W324">INDEX(GMWQ!$A$2:$NF$60,MATCH(1,(GMWQ!$NE$2:$NE$60=W$3)*(GMWQ!$NF$2:$NF$60=W$1),0),$B324-1966)</f>
        <v>1.9980690000000001</v>
      </c>
    </row>
    <row r="325" spans="1:23" x14ac:dyDescent="0.35">
      <c r="B325" s="7">
        <f t="shared" si="7"/>
        <v>2291</v>
      </c>
      <c r="C325" s="14" cm="1">
        <f t="array" ref="C325">INDEX(GMWQ!$A$2:$NF$60,MATCH(1,(GMWQ!$NE$2:$NE$60=C$3)*(GMWQ!$NF$2:$NF$60=C$1),0),$B325-1966)</f>
        <v>12407.37</v>
      </c>
      <c r="D325" s="7" cm="1">
        <f t="array" ref="D325">INDEX(GMWQ!$A$2:$NF$60,MATCH(1,(GMWQ!$NE$2:$NE$60=D$3)*(GMWQ!$NF$2:$NF$60=D$1),0),$B325-1966)</f>
        <v>52280.02</v>
      </c>
      <c r="E325" s="7" cm="1">
        <f t="array" ref="E325">INDEX(GMWQ!$A$2:$NF$60,MATCH(1,(GMWQ!$NE$2:$NE$60=E$3)*(GMWQ!$NF$2:$NF$60=E$1),0),$B325-1966)</f>
        <v>1254270</v>
      </c>
      <c r="F325" s="13" cm="1">
        <f t="array" ref="F325">INDEX(GMWQ!$A$2:$NF$60,MATCH(1,(GMWQ!$NE$2:$NE$60=F$3)*(GMWQ!$NF$2:$NF$60=F$1),0),$B325-1966)</f>
        <v>4.0000200000000001</v>
      </c>
      <c r="G325" s="14" cm="1">
        <f t="array" ref="G325">INDEX(GMWQ!$A$2:$NF$60,MATCH(1,(GMWQ!$NE$2:$NE$60=G$3)*(GMWQ!$NF$2:$NF$60=G$1),0),$B325-1966)</f>
        <v>5166061</v>
      </c>
      <c r="H325" s="14" cm="1">
        <f t="array" ref="H325">INDEX(GMWQ!$A$2:$NF$60,MATCH(1,(GMWQ!$NE$2:$NE$60=H$3)*(GMWQ!$NF$2:$NF$60=H$1),0),$B325-1966)</f>
        <v>57880.93</v>
      </c>
      <c r="I325" s="14" cm="1">
        <f t="array" ref="I325">INDEX(GMWQ!$A$2:$NF$60,MATCH(1,(GMWQ!$NE$2:$NE$60=I$3)*(GMWQ!$NF$2:$NF$60=I$1),0),$B325-1966)</f>
        <v>3570698</v>
      </c>
      <c r="J325" s="13" cm="1">
        <f t="array" ref="J325">INDEX(GMWQ!$A$2:$NF$60,MATCH(1,(GMWQ!$NE$2:$NE$60=J$3)*(GMWQ!$NF$2:$NF$60=J$1),0),$B325-1966)</f>
        <v>3.5000010000000001</v>
      </c>
      <c r="K325" s="13" cm="1">
        <f t="array" ref="K325">INDEX(GMWQ!$A$2:$NF$60,MATCH(1,(GMWQ!$NE$2:$NE$60=K$3)*(GMWQ!$NF$2:$NF$60=K$1),0),$B325-1966)</f>
        <v>1.8513189999999999E-3</v>
      </c>
      <c r="L325" s="13" cm="1">
        <f t="array" ref="L325">INDEX(GMWQ!$A$2:$NF$60,MATCH(1,(GMWQ!$NE$2:$NE$60=L$3)*(GMWQ!$NF$2:$NF$60=L$1),0),$B325-1966)</f>
        <v>5479316</v>
      </c>
      <c r="M325" s="13" cm="1">
        <f t="array" ref="M325">INDEX(GMWQ!$A$2:$NF$60,MATCH(1,(GMWQ!$NE$2:$NE$60=M$3)*(GMWQ!$NF$2:$NF$60=M$1),0),$B325-1966)</f>
        <v>68.355559999999997</v>
      </c>
      <c r="N325" s="13" cm="1">
        <f t="array" ref="N325">INDEX(GMWQ!$A$2:$NF$60,MATCH(1,(GMWQ!$NE$2:$NE$60=N$3)*(GMWQ!$NF$2:$NF$60=N$1),0),$B325-1966)</f>
        <v>109.2133</v>
      </c>
      <c r="O325" s="13" cm="1">
        <f t="array" ref="O325">INDEX(GMWQ!$A$2:$NF$60,MATCH(1,(GMWQ!$NE$2:$NE$60=O$3)*(GMWQ!$NF$2:$NF$60=O$1),0),$B325-1966)</f>
        <v>31.280059999999999</v>
      </c>
      <c r="P325" s="13" cm="1">
        <f t="array" ref="P325">INDEX(GMWQ!$A$2:$NF$60,MATCH(1,(GMWQ!$NE$2:$NE$60=P$3)*(GMWQ!$NF$2:$NF$60=P$1),0),$B325-1966)</f>
        <v>1.9173720000000001</v>
      </c>
      <c r="Q325" s="13" cm="1">
        <f t="array" ref="Q325">INDEX(GMWQ!$A$2:$NF$60,MATCH(1,(GMWQ!$NE$2:$NE$60=Q$3)*(GMWQ!$NF$2:$NF$60=Q$1),0),$B325-1966)</f>
        <v>401777.9</v>
      </c>
      <c r="R325" s="13" cm="1">
        <f t="array" ref="R325">INDEX(GMWQ!$A$2:$NF$60,MATCH(1,(GMWQ!$NE$2:$NE$60=R$3)*(GMWQ!$NF$2:$NF$60=R$1),0),$B325-1966)</f>
        <v>1595363</v>
      </c>
      <c r="S325" s="13" cm="1">
        <f t="array" ref="S325">INDEX(GMWQ!$A$2:$NF$60,MATCH(1,(GMWQ!$NE$2:$NE$60=S$3)*(GMWQ!$NF$2:$NF$60=S$1),0),$B325-1966)</f>
        <v>22879450</v>
      </c>
      <c r="T325" s="13" cm="1">
        <f t="array" ref="T325">INDEX(GMWQ!$A$2:$NF$60,MATCH(1,(GMWQ!$NE$2:$NE$60=T$3)*(GMWQ!$NF$2:$NF$60=T$1),0),$B325-1966)</f>
        <v>48701.98</v>
      </c>
      <c r="U325" s="13" cm="1">
        <f t="array" ref="U325">INDEX(GMWQ!$A$2:$NF$60,MATCH(1,(GMWQ!$NE$2:$NE$60=U$3)*(GMWQ!$NF$2:$NF$60=U$1),0),$B325-1966)</f>
        <v>3.8972950000000002</v>
      </c>
      <c r="V325" s="13" cm="1">
        <f t="array" ref="V325">INDEX(GMWQ!$A$2:$NF$60,MATCH(1,(GMWQ!$NE$2:$NE$60=V$3)*(GMWQ!$NF$2:$NF$60=V$1),0),$B325-1966)</f>
        <v>99.685389999999998</v>
      </c>
      <c r="W325" s="13" cm="1">
        <f t="array" ref="W325">INDEX(GMWQ!$A$2:$NF$60,MATCH(1,(GMWQ!$NE$2:$NE$60=W$3)*(GMWQ!$NF$2:$NF$60=W$1),0),$B325-1966)</f>
        <v>2.0009190000000001</v>
      </c>
    </row>
    <row r="326" spans="1:23" x14ac:dyDescent="0.35">
      <c r="B326" s="7">
        <f t="shared" si="7"/>
        <v>2292</v>
      </c>
      <c r="C326" s="14" cm="1">
        <f t="array" ref="C326">INDEX(GMWQ!$A$2:$NF$60,MATCH(1,(GMWQ!$NE$2:$NE$60=C$3)*(GMWQ!$NF$2:$NF$60=C$1),0),$B326-1966)</f>
        <v>12420.74</v>
      </c>
      <c r="D326" s="7" cm="1">
        <f t="array" ref="D326">INDEX(GMWQ!$A$2:$NF$60,MATCH(1,(GMWQ!$NE$2:$NE$60=D$3)*(GMWQ!$NF$2:$NF$60=D$1),0),$B326-1966)</f>
        <v>52633.66</v>
      </c>
      <c r="E326" s="7" cm="1">
        <f t="array" ref="E326">INDEX(GMWQ!$A$2:$NF$60,MATCH(1,(GMWQ!$NE$2:$NE$60=E$3)*(GMWQ!$NF$2:$NF$60=E$1),0),$B326-1966)</f>
        <v>1264589</v>
      </c>
      <c r="F326" s="13" cm="1">
        <f t="array" ref="F326">INDEX(GMWQ!$A$2:$NF$60,MATCH(1,(GMWQ!$NE$2:$NE$60=F$3)*(GMWQ!$NF$2:$NF$60=F$1),0),$B326-1966)</f>
        <v>3.9999880000000001</v>
      </c>
      <c r="G326" s="14" cm="1">
        <f t="array" ref="G326">INDEX(GMWQ!$A$2:$NF$60,MATCH(1,(GMWQ!$NE$2:$NE$60=G$3)*(GMWQ!$NF$2:$NF$60=G$1),0),$B326-1966)</f>
        <v>5194033</v>
      </c>
      <c r="H326" s="14" cm="1">
        <f t="array" ref="H326">INDEX(GMWQ!$A$2:$NF$60,MATCH(1,(GMWQ!$NE$2:$NE$60=H$3)*(GMWQ!$NF$2:$NF$60=H$1),0),$B326-1966)</f>
        <v>58234.57</v>
      </c>
      <c r="I326" s="14" cm="1">
        <f t="array" ref="I326">INDEX(GMWQ!$A$2:$NF$60,MATCH(1,(GMWQ!$NE$2:$NE$60=I$3)*(GMWQ!$NF$2:$NF$60=I$1),0),$B326-1966)</f>
        <v>3584491</v>
      </c>
      <c r="J326" s="13" cm="1">
        <f t="array" ref="J326">INDEX(GMWQ!$A$2:$NF$60,MATCH(1,(GMWQ!$NE$2:$NE$60=J$3)*(GMWQ!$NF$2:$NF$60=J$1),0),$B326-1966)</f>
        <v>3.5000010000000001</v>
      </c>
      <c r="K326" s="13" cm="1">
        <f t="array" ref="K326">INDEX(GMWQ!$A$2:$NF$60,MATCH(1,(GMWQ!$NE$2:$NE$60=K$3)*(GMWQ!$NF$2:$NF$60=K$1),0),$B326-1966)</f>
        <v>1.8511949999999999E-3</v>
      </c>
      <c r="L326" s="13" cm="1">
        <f t="array" ref="L326">INDEX(GMWQ!$A$2:$NF$60,MATCH(1,(GMWQ!$NE$2:$NE$60=L$3)*(GMWQ!$NF$2:$NF$60=L$1),0),$B326-1966)</f>
        <v>5508908</v>
      </c>
      <c r="M326" s="13" cm="1">
        <f t="array" ref="M326">INDEX(GMWQ!$A$2:$NF$60,MATCH(1,(GMWQ!$NE$2:$NE$60=M$3)*(GMWQ!$NF$2:$NF$60=M$1),0),$B326-1966)</f>
        <v>68.13194</v>
      </c>
      <c r="N326" s="13" cm="1">
        <f t="array" ref="N326">INDEX(GMWQ!$A$2:$NF$60,MATCH(1,(GMWQ!$NE$2:$NE$60=N$3)*(GMWQ!$NF$2:$NF$60=N$1),0),$B326-1966)</f>
        <v>108.9071</v>
      </c>
      <c r="O326" s="13" cm="1">
        <f t="array" ref="O326">INDEX(GMWQ!$A$2:$NF$60,MATCH(1,(GMWQ!$NE$2:$NE$60=O$3)*(GMWQ!$NF$2:$NF$60=O$1),0),$B326-1966)</f>
        <v>31.280080000000002</v>
      </c>
      <c r="P326" s="13" cm="1">
        <f t="array" ref="P326">INDEX(GMWQ!$A$2:$NF$60,MATCH(1,(GMWQ!$NE$2:$NE$60=P$3)*(GMWQ!$NF$2:$NF$60=P$1),0),$B326-1966)</f>
        <v>1.9174180000000001</v>
      </c>
      <c r="Q326" s="13" cm="1">
        <f t="array" ref="Q326">INDEX(GMWQ!$A$2:$NF$60,MATCH(1,(GMWQ!$NE$2:$NE$60=Q$3)*(GMWQ!$NF$2:$NF$60=Q$1),0),$B326-1966)</f>
        <v>405337.4</v>
      </c>
      <c r="R326" s="13" cm="1">
        <f t="array" ref="R326">INDEX(GMWQ!$A$2:$NF$60,MATCH(1,(GMWQ!$NE$2:$NE$60=R$3)*(GMWQ!$NF$2:$NF$60=R$1),0),$B326-1966)</f>
        <v>1609542</v>
      </c>
      <c r="S326" s="13" cm="1">
        <f t="array" ref="S326">INDEX(GMWQ!$A$2:$NF$60,MATCH(1,(GMWQ!$NE$2:$NE$60=S$3)*(GMWQ!$NF$2:$NF$60=S$1),0),$B326-1966)</f>
        <v>23117430</v>
      </c>
      <c r="T326" s="13" cm="1">
        <f t="array" ref="T326">INDEX(GMWQ!$A$2:$NF$60,MATCH(1,(GMWQ!$NE$2:$NE$60=T$3)*(GMWQ!$NF$2:$NF$60=T$1),0),$B326-1966)</f>
        <v>48707.75</v>
      </c>
      <c r="U326" s="13" cm="1">
        <f t="array" ref="U326">INDEX(GMWQ!$A$2:$NF$60,MATCH(1,(GMWQ!$NE$2:$NE$60=U$3)*(GMWQ!$NF$2:$NF$60=U$1),0),$B326-1966)</f>
        <v>3.897294</v>
      </c>
      <c r="V326" s="13" cm="1">
        <f t="array" ref="V326">INDEX(GMWQ!$A$2:$NF$60,MATCH(1,(GMWQ!$NE$2:$NE$60=V$3)*(GMWQ!$NF$2:$NF$60=V$1),0),$B326-1966)</f>
        <v>99.905349999999999</v>
      </c>
      <c r="W326" s="13" cm="1">
        <f t="array" ref="W326">INDEX(GMWQ!$A$2:$NF$60,MATCH(1,(GMWQ!$NE$2:$NE$60=W$3)*(GMWQ!$NF$2:$NF$60=W$1),0),$B326-1966)</f>
        <v>2.0042</v>
      </c>
    </row>
    <row r="327" spans="1:23" x14ac:dyDescent="0.35">
      <c r="A327" s="7">
        <v>2053</v>
      </c>
      <c r="B327" s="7">
        <f t="shared" si="7"/>
        <v>2293</v>
      </c>
      <c r="C327" s="14" cm="1">
        <f t="array" ref="C327">INDEX(GMWQ!$A$2:$NF$60,MATCH(1,(GMWQ!$NE$2:$NE$60=C$3)*(GMWQ!$NF$2:$NF$60=C$1),0),$B327-1966)</f>
        <v>12430.66</v>
      </c>
      <c r="D327" s="7" cm="1">
        <f t="array" ref="D327">INDEX(GMWQ!$A$2:$NF$60,MATCH(1,(GMWQ!$NE$2:$NE$60=D$3)*(GMWQ!$NF$2:$NF$60=D$1),0),$B327-1966)</f>
        <v>52989.02</v>
      </c>
      <c r="E327" s="7" cm="1">
        <f t="array" ref="E327">INDEX(GMWQ!$A$2:$NF$60,MATCH(1,(GMWQ!$NE$2:$NE$60=E$3)*(GMWQ!$NF$2:$NF$60=E$1),0),$B327-1966)</f>
        <v>1274986</v>
      </c>
      <c r="F327" s="13" cm="1">
        <f t="array" ref="F327">INDEX(GMWQ!$A$2:$NF$60,MATCH(1,(GMWQ!$NE$2:$NE$60=F$3)*(GMWQ!$NF$2:$NF$60=F$1),0),$B327-1966)</f>
        <v>4.0000030000000004</v>
      </c>
      <c r="G327" s="14" cm="1">
        <f t="array" ref="G327">INDEX(GMWQ!$A$2:$NF$60,MATCH(1,(GMWQ!$NE$2:$NE$60=G$3)*(GMWQ!$NF$2:$NF$60=G$1),0),$B327-1966)</f>
        <v>5222113</v>
      </c>
      <c r="H327" s="14" cm="1">
        <f t="array" ref="H327">INDEX(GMWQ!$A$2:$NF$60,MATCH(1,(GMWQ!$NE$2:$NE$60=H$3)*(GMWQ!$NF$2:$NF$60=H$1),0),$B327-1966)</f>
        <v>58589.93</v>
      </c>
      <c r="I327" s="14" cm="1">
        <f t="array" ref="I327">INDEX(GMWQ!$A$2:$NF$60,MATCH(1,(GMWQ!$NE$2:$NE$60=I$3)*(GMWQ!$NF$2:$NF$60=I$1),0),$B327-1966)</f>
        <v>3598292</v>
      </c>
      <c r="J327" s="13" cm="1">
        <f t="array" ref="J327">INDEX(GMWQ!$A$2:$NF$60,MATCH(1,(GMWQ!$NE$2:$NE$60=J$3)*(GMWQ!$NF$2:$NF$60=J$1),0),$B327-1966)</f>
        <v>3.5</v>
      </c>
      <c r="K327" s="13" cm="1">
        <f t="array" ref="K327">INDEX(GMWQ!$A$2:$NF$60,MATCH(1,(GMWQ!$NE$2:$NE$60=K$3)*(GMWQ!$NF$2:$NF$60=K$1),0),$B327-1966)</f>
        <v>1.8510670000000001E-3</v>
      </c>
      <c r="L327" s="13" cm="1">
        <f t="array" ref="L327">INDEX(GMWQ!$A$2:$NF$60,MATCH(1,(GMWQ!$NE$2:$NE$60=L$3)*(GMWQ!$NF$2:$NF$60=L$1),0),$B327-1966)</f>
        <v>5538613</v>
      </c>
      <c r="M327" s="13" cm="1">
        <f t="array" ref="M327">INDEX(GMWQ!$A$2:$NF$60,MATCH(1,(GMWQ!$NE$2:$NE$60=M$3)*(GMWQ!$NF$2:$NF$60=M$1),0),$B327-1966)</f>
        <v>67.908869999999993</v>
      </c>
      <c r="N327" s="13" cm="1">
        <f t="array" ref="N327">INDEX(GMWQ!$A$2:$NF$60,MATCH(1,(GMWQ!$NE$2:$NE$60=N$3)*(GMWQ!$NF$2:$NF$60=N$1),0),$B327-1966)</f>
        <v>108.6015</v>
      </c>
      <c r="O327" s="13" cm="1">
        <f t="array" ref="O327">INDEX(GMWQ!$A$2:$NF$60,MATCH(1,(GMWQ!$NE$2:$NE$60=O$3)*(GMWQ!$NF$2:$NF$60=O$1),0),$B327-1966)</f>
        <v>31.280049999999999</v>
      </c>
      <c r="P327" s="13" cm="1">
        <f t="array" ref="P327">INDEX(GMWQ!$A$2:$NF$60,MATCH(1,(GMWQ!$NE$2:$NE$60=P$3)*(GMWQ!$NF$2:$NF$60=P$1),0),$B327-1966)</f>
        <v>1.91737</v>
      </c>
      <c r="Q327" s="13" cm="1">
        <f t="array" ref="Q327">INDEX(GMWQ!$A$2:$NF$60,MATCH(1,(GMWQ!$NE$2:$NE$60=Q$3)*(GMWQ!$NF$2:$NF$60=Q$1),0),$B327-1966)</f>
        <v>408922.3</v>
      </c>
      <c r="R327" s="13" cm="1">
        <f t="array" ref="R327">INDEX(GMWQ!$A$2:$NF$60,MATCH(1,(GMWQ!$NE$2:$NE$60=R$3)*(GMWQ!$NF$2:$NF$60=R$1),0),$B327-1966)</f>
        <v>1623821</v>
      </c>
      <c r="S327" s="13" cm="1">
        <f t="array" ref="S327">INDEX(GMWQ!$A$2:$NF$60,MATCH(1,(GMWQ!$NE$2:$NE$60=S$3)*(GMWQ!$NF$2:$NF$60=S$1),0),$B327-1966)</f>
        <v>23349600</v>
      </c>
      <c r="T327" s="13" cm="1">
        <f t="array" ref="T327">INDEX(GMWQ!$A$2:$NF$60,MATCH(1,(GMWQ!$NE$2:$NE$60=T$3)*(GMWQ!$NF$2:$NF$60=T$1),0),$B327-1966)</f>
        <v>48713.52</v>
      </c>
      <c r="U327" s="13" cm="1">
        <f t="array" ref="U327">INDEX(GMWQ!$A$2:$NF$60,MATCH(1,(GMWQ!$NE$2:$NE$60=U$3)*(GMWQ!$NF$2:$NF$60=U$1),0),$B327-1966)</f>
        <v>3.8972929999999999</v>
      </c>
      <c r="V327" s="13" cm="1">
        <f t="array" ref="V327">INDEX(GMWQ!$A$2:$NF$60,MATCH(1,(GMWQ!$NE$2:$NE$60=V$3)*(GMWQ!$NF$2:$NF$60=V$1),0),$B327-1966)</f>
        <v>100.0949</v>
      </c>
      <c r="W327" s="13" cm="1">
        <f t="array" ref="W327">INDEX(GMWQ!$A$2:$NF$60,MATCH(1,(GMWQ!$NE$2:$NE$60=W$3)*(GMWQ!$NF$2:$NF$60=W$1),0),$B327-1966)</f>
        <v>2.0068990000000002</v>
      </c>
    </row>
    <row r="328" spans="1:23" x14ac:dyDescent="0.35">
      <c r="B328" s="7">
        <f t="shared" si="7"/>
        <v>2294</v>
      </c>
      <c r="C328" s="14" cm="1">
        <f t="array" ref="C328">INDEX(GMWQ!$A$2:$NF$60,MATCH(1,(GMWQ!$NE$2:$NE$60=C$3)*(GMWQ!$NF$2:$NF$60=C$1),0),$B328-1966)</f>
        <v>12443.13</v>
      </c>
      <c r="D328" s="7" cm="1">
        <f t="array" ref="D328">INDEX(GMWQ!$A$2:$NF$60,MATCH(1,(GMWQ!$NE$2:$NE$60=D$3)*(GMWQ!$NF$2:$NF$60=D$1),0),$B328-1966)</f>
        <v>53346.14</v>
      </c>
      <c r="E328" s="7" cm="1">
        <f t="array" ref="E328">INDEX(GMWQ!$A$2:$NF$60,MATCH(1,(GMWQ!$NE$2:$NE$60=E$3)*(GMWQ!$NF$2:$NF$60=E$1),0),$B328-1966)</f>
        <v>1285460</v>
      </c>
      <c r="F328" s="13" cm="1">
        <f t="array" ref="F328">INDEX(GMWQ!$A$2:$NF$60,MATCH(1,(GMWQ!$NE$2:$NE$60=F$3)*(GMWQ!$NF$2:$NF$60=F$1),0),$B328-1966)</f>
        <v>4.0000010000000001</v>
      </c>
      <c r="G328" s="14" cm="1">
        <f t="array" ref="G328">INDEX(GMWQ!$A$2:$NF$60,MATCH(1,(GMWQ!$NE$2:$NE$60=G$3)*(GMWQ!$NF$2:$NF$60=G$1),0),$B328-1966)</f>
        <v>5250304</v>
      </c>
      <c r="H328" s="14" cm="1">
        <f t="array" ref="H328">INDEX(GMWQ!$A$2:$NF$60,MATCH(1,(GMWQ!$NE$2:$NE$60=H$3)*(GMWQ!$NF$2:$NF$60=H$1),0),$B328-1966)</f>
        <v>58947.05</v>
      </c>
      <c r="I328" s="14" cm="1">
        <f t="array" ref="I328">INDEX(GMWQ!$A$2:$NF$60,MATCH(1,(GMWQ!$NE$2:$NE$60=I$3)*(GMWQ!$NF$2:$NF$60=I$1),0),$B328-1966)</f>
        <v>3612103</v>
      </c>
      <c r="J328" s="13" cm="1">
        <f t="array" ref="J328">INDEX(GMWQ!$A$2:$NF$60,MATCH(1,(GMWQ!$NE$2:$NE$60=J$3)*(GMWQ!$NF$2:$NF$60=J$1),0),$B328-1966)</f>
        <v>3.5</v>
      </c>
      <c r="K328" s="13" cm="1">
        <f t="array" ref="K328">INDEX(GMWQ!$A$2:$NF$60,MATCH(1,(GMWQ!$NE$2:$NE$60=K$3)*(GMWQ!$NF$2:$NF$60=K$1),0),$B328-1966)</f>
        <v>1.8509850000000001E-3</v>
      </c>
      <c r="L328" s="13" cm="1">
        <f t="array" ref="L328">INDEX(GMWQ!$A$2:$NF$60,MATCH(1,(GMWQ!$NE$2:$NE$60=L$3)*(GMWQ!$NF$2:$NF$60=L$1),0),$B328-1966)</f>
        <v>5568436</v>
      </c>
      <c r="M328" s="13" cm="1">
        <f t="array" ref="M328">INDEX(GMWQ!$A$2:$NF$60,MATCH(1,(GMWQ!$NE$2:$NE$60=M$3)*(GMWQ!$NF$2:$NF$60=M$1),0),$B328-1966)</f>
        <v>67.686409999999995</v>
      </c>
      <c r="N328" s="13" cm="1">
        <f t="array" ref="N328">INDEX(GMWQ!$A$2:$NF$60,MATCH(1,(GMWQ!$NE$2:$NE$60=N$3)*(GMWQ!$NF$2:$NF$60=N$1),0),$B328-1966)</f>
        <v>108.2966</v>
      </c>
      <c r="O328" s="13" cm="1">
        <f t="array" ref="O328">INDEX(GMWQ!$A$2:$NF$60,MATCH(1,(GMWQ!$NE$2:$NE$60=O$3)*(GMWQ!$NF$2:$NF$60=O$1),0),$B328-1966)</f>
        <v>31.280049999999999</v>
      </c>
      <c r="P328" s="13" cm="1">
        <f t="array" ref="P328">INDEX(GMWQ!$A$2:$NF$60,MATCH(1,(GMWQ!$NE$2:$NE$60=P$3)*(GMWQ!$NF$2:$NF$60=P$1),0),$B328-1966)</f>
        <v>1.9174169999999999</v>
      </c>
      <c r="Q328" s="13" cm="1">
        <f t="array" ref="Q328">INDEX(GMWQ!$A$2:$NF$60,MATCH(1,(GMWQ!$NE$2:$NE$60=Q$3)*(GMWQ!$NF$2:$NF$60=Q$1),0),$B328-1966)</f>
        <v>412532.7</v>
      </c>
      <c r="R328" s="13" cm="1">
        <f t="array" ref="R328">INDEX(GMWQ!$A$2:$NF$60,MATCH(1,(GMWQ!$NE$2:$NE$60=R$3)*(GMWQ!$NF$2:$NF$60=R$1),0),$B328-1966)</f>
        <v>1638201</v>
      </c>
      <c r="S328" s="13" cm="1">
        <f t="array" ref="S328">INDEX(GMWQ!$A$2:$NF$60,MATCH(1,(GMWQ!$NE$2:$NE$60=S$3)*(GMWQ!$NF$2:$NF$60=S$1),0),$B328-1966)</f>
        <v>23588760</v>
      </c>
      <c r="T328" s="13" cm="1">
        <f t="array" ref="T328">INDEX(GMWQ!$A$2:$NF$60,MATCH(1,(GMWQ!$NE$2:$NE$60=T$3)*(GMWQ!$NF$2:$NF$60=T$1),0),$B328-1966)</f>
        <v>48719.28</v>
      </c>
      <c r="U328" s="13" cm="1">
        <f t="array" ref="U328">INDEX(GMWQ!$A$2:$NF$60,MATCH(1,(GMWQ!$NE$2:$NE$60=U$3)*(GMWQ!$NF$2:$NF$60=U$1),0),$B328-1966)</f>
        <v>3.8972929999999999</v>
      </c>
      <c r="V328" s="13" cm="1">
        <f t="array" ref="V328">INDEX(GMWQ!$A$2:$NF$60,MATCH(1,(GMWQ!$NE$2:$NE$60=V$3)*(GMWQ!$NF$2:$NF$60=V$1),0),$B328-1966)</f>
        <v>100.3061</v>
      </c>
      <c r="W328" s="13" cm="1">
        <f t="array" ref="W328">INDEX(GMWQ!$A$2:$NF$60,MATCH(1,(GMWQ!$NE$2:$NE$60=W$3)*(GMWQ!$NF$2:$NF$60=W$1),0),$B328-1966)</f>
        <v>2.0100189999999998</v>
      </c>
    </row>
    <row r="329" spans="1:23" x14ac:dyDescent="0.35">
      <c r="B329" s="7">
        <f t="shared" si="7"/>
        <v>2295</v>
      </c>
      <c r="C329" s="14" cm="1">
        <f t="array" ref="C329">INDEX(GMWQ!$A$2:$NF$60,MATCH(1,(GMWQ!$NE$2:$NE$60=C$3)*(GMWQ!$NF$2:$NF$60=C$1),0),$B329-1966)</f>
        <v>12453.67</v>
      </c>
      <c r="D329" s="7" cm="1">
        <f t="array" ref="D329">INDEX(GMWQ!$A$2:$NF$60,MATCH(1,(GMWQ!$NE$2:$NE$60=D$3)*(GMWQ!$NF$2:$NF$60=D$1),0),$B329-1966)</f>
        <v>53705.01</v>
      </c>
      <c r="E329" s="7" cm="1">
        <f t="array" ref="E329">INDEX(GMWQ!$A$2:$NF$60,MATCH(1,(GMWQ!$NE$2:$NE$60=E$3)*(GMWQ!$NF$2:$NF$60=E$1),0),$B329-1966)</f>
        <v>1296013</v>
      </c>
      <c r="F329" s="13" cm="1">
        <f t="array" ref="F329">INDEX(GMWQ!$A$2:$NF$60,MATCH(1,(GMWQ!$NE$2:$NE$60=F$3)*(GMWQ!$NF$2:$NF$60=F$1),0),$B329-1966)</f>
        <v>4.0000099999999996</v>
      </c>
      <c r="G329" s="14" cm="1">
        <f t="array" ref="G329">INDEX(GMWQ!$A$2:$NF$60,MATCH(1,(GMWQ!$NE$2:$NE$60=G$3)*(GMWQ!$NF$2:$NF$60=G$1),0),$B329-1966)</f>
        <v>5278606</v>
      </c>
      <c r="H329" s="14" cm="1">
        <f t="array" ref="H329">INDEX(GMWQ!$A$2:$NF$60,MATCH(1,(GMWQ!$NE$2:$NE$60=H$3)*(GMWQ!$NF$2:$NF$60=H$1),0),$B329-1966)</f>
        <v>59305.919999999998</v>
      </c>
      <c r="I329" s="14" cm="1">
        <f t="array" ref="I329">INDEX(GMWQ!$A$2:$NF$60,MATCH(1,(GMWQ!$NE$2:$NE$60=I$3)*(GMWQ!$NF$2:$NF$60=I$1),0),$B329-1966)</f>
        <v>3625924</v>
      </c>
      <c r="J329" s="13" cm="1">
        <f t="array" ref="J329">INDEX(GMWQ!$A$2:$NF$60,MATCH(1,(GMWQ!$NE$2:$NE$60=J$3)*(GMWQ!$NF$2:$NF$60=J$1),0),$B329-1966)</f>
        <v>3.5000010000000001</v>
      </c>
      <c r="K329" s="13" cm="1">
        <f t="array" ref="K329">INDEX(GMWQ!$A$2:$NF$60,MATCH(1,(GMWQ!$NE$2:$NE$60=K$3)*(GMWQ!$NF$2:$NF$60=K$1),0),$B329-1966)</f>
        <v>1.850904E-3</v>
      </c>
      <c r="L329" s="13" cm="1">
        <f t="array" ref="L329">INDEX(GMWQ!$A$2:$NF$60,MATCH(1,(GMWQ!$NE$2:$NE$60=L$3)*(GMWQ!$NF$2:$NF$60=L$1),0),$B329-1966)</f>
        <v>5598377</v>
      </c>
      <c r="M329" s="13" cm="1">
        <f t="array" ref="M329">INDEX(GMWQ!$A$2:$NF$60,MATCH(1,(GMWQ!$NE$2:$NE$60=M$3)*(GMWQ!$NF$2:$NF$60=M$1),0),$B329-1966)</f>
        <v>67.464500000000001</v>
      </c>
      <c r="N329" s="13" cm="1">
        <f t="array" ref="N329">INDEX(GMWQ!$A$2:$NF$60,MATCH(1,(GMWQ!$NE$2:$NE$60=N$3)*(GMWQ!$NF$2:$NF$60=N$1),0),$B329-1966)</f>
        <v>107.9923</v>
      </c>
      <c r="O329" s="13" cm="1">
        <f t="array" ref="O329">INDEX(GMWQ!$A$2:$NF$60,MATCH(1,(GMWQ!$NE$2:$NE$60=O$3)*(GMWQ!$NF$2:$NF$60=O$1),0),$B329-1966)</f>
        <v>31.280049999999999</v>
      </c>
      <c r="P329" s="13" cm="1">
        <f t="array" ref="P329">INDEX(GMWQ!$A$2:$NF$60,MATCH(1,(GMWQ!$NE$2:$NE$60=P$3)*(GMWQ!$NF$2:$NF$60=P$1),0),$B329-1966)</f>
        <v>1.9174169999999999</v>
      </c>
      <c r="Q329" s="13" cm="1">
        <f t="array" ref="Q329">INDEX(GMWQ!$A$2:$NF$60,MATCH(1,(GMWQ!$NE$2:$NE$60=Q$3)*(GMWQ!$NF$2:$NF$60=Q$1),0),$B329-1966)</f>
        <v>416168.6</v>
      </c>
      <c r="R329" s="13" cm="1">
        <f t="array" ref="R329">INDEX(GMWQ!$A$2:$NF$60,MATCH(1,(GMWQ!$NE$2:$NE$60=R$3)*(GMWQ!$NF$2:$NF$60=R$1),0),$B329-1966)</f>
        <v>1652682</v>
      </c>
      <c r="S329" s="13" cm="1">
        <f t="array" ref="S329">INDEX(GMWQ!$A$2:$NF$60,MATCH(1,(GMWQ!$NE$2:$NE$60=S$3)*(GMWQ!$NF$2:$NF$60=S$1),0),$B329-1966)</f>
        <v>23826500</v>
      </c>
      <c r="T329" s="13" cm="1">
        <f t="array" ref="T329">INDEX(GMWQ!$A$2:$NF$60,MATCH(1,(GMWQ!$NE$2:$NE$60=T$3)*(GMWQ!$NF$2:$NF$60=T$1),0),$B329-1966)</f>
        <v>48723.69</v>
      </c>
      <c r="U329" s="13" cm="1">
        <f t="array" ref="U329">INDEX(GMWQ!$A$2:$NF$60,MATCH(1,(GMWQ!$NE$2:$NE$60=U$3)*(GMWQ!$NF$2:$NF$60=U$1),0),$B329-1966)</f>
        <v>3.8972929999999999</v>
      </c>
      <c r="V329" s="13" cm="1">
        <f t="array" ref="V329">INDEX(GMWQ!$A$2:$NF$60,MATCH(1,(GMWQ!$NE$2:$NE$60=V$3)*(GMWQ!$NF$2:$NF$60=V$1),0),$B329-1966)</f>
        <v>100.50190000000001</v>
      </c>
      <c r="W329" s="13" cm="1">
        <f t="array" ref="W329">INDEX(GMWQ!$A$2:$NF$60,MATCH(1,(GMWQ!$NE$2:$NE$60=W$3)*(GMWQ!$NF$2:$NF$60=W$1),0),$B329-1966)</f>
        <v>2.0128309999999998</v>
      </c>
    </row>
    <row r="330" spans="1:23" x14ac:dyDescent="0.35">
      <c r="B330" s="7">
        <f t="shared" si="7"/>
        <v>2296</v>
      </c>
      <c r="C330" s="14" cm="1">
        <f t="array" ref="C330">INDEX(GMWQ!$A$2:$NF$60,MATCH(1,(GMWQ!$NE$2:$NE$60=C$3)*(GMWQ!$NF$2:$NF$60=C$1),0),$B330-1966)</f>
        <v>12466.94</v>
      </c>
      <c r="D330" s="7" cm="1">
        <f t="array" ref="D330">INDEX(GMWQ!$A$2:$NF$60,MATCH(1,(GMWQ!$NE$2:$NE$60=D$3)*(GMWQ!$NF$2:$NF$60=D$1),0),$B330-1966)</f>
        <v>54065.64</v>
      </c>
      <c r="E330" s="7" cm="1">
        <f t="array" ref="E330">INDEX(GMWQ!$A$2:$NF$60,MATCH(1,(GMWQ!$NE$2:$NE$60=E$3)*(GMWQ!$NF$2:$NF$60=E$1),0),$B330-1966)</f>
        <v>1306646</v>
      </c>
      <c r="F330" s="13" cm="1">
        <f t="array" ref="F330">INDEX(GMWQ!$A$2:$NF$60,MATCH(1,(GMWQ!$NE$2:$NE$60=F$3)*(GMWQ!$NF$2:$NF$60=F$1),0),$B330-1966)</f>
        <v>3.9999910000000001</v>
      </c>
      <c r="G330" s="14" cm="1">
        <f t="array" ref="G330">INDEX(GMWQ!$A$2:$NF$60,MATCH(1,(GMWQ!$NE$2:$NE$60=G$3)*(GMWQ!$NF$2:$NF$60=G$1),0),$B330-1966)</f>
        <v>5307022</v>
      </c>
      <c r="H330" s="14" cm="1">
        <f t="array" ref="H330">INDEX(GMWQ!$A$2:$NF$60,MATCH(1,(GMWQ!$NE$2:$NE$60=H$3)*(GMWQ!$NF$2:$NF$60=H$1),0),$B330-1966)</f>
        <v>59666.55</v>
      </c>
      <c r="I330" s="14" cm="1">
        <f t="array" ref="I330">INDEX(GMWQ!$A$2:$NF$60,MATCH(1,(GMWQ!$NE$2:$NE$60=I$3)*(GMWQ!$NF$2:$NF$60=I$1),0),$B330-1966)</f>
        <v>3639759</v>
      </c>
      <c r="J330" s="13" cm="1">
        <f t="array" ref="J330">INDEX(GMWQ!$A$2:$NF$60,MATCH(1,(GMWQ!$NE$2:$NE$60=J$3)*(GMWQ!$NF$2:$NF$60=J$1),0),$B330-1966)</f>
        <v>3.5000010000000001</v>
      </c>
      <c r="K330" s="13" cm="1">
        <f t="array" ref="K330">INDEX(GMWQ!$A$2:$NF$60,MATCH(1,(GMWQ!$NE$2:$NE$60=K$3)*(GMWQ!$NF$2:$NF$60=K$1),0),$B330-1966)</f>
        <v>1.85089E-3</v>
      </c>
      <c r="L330" s="13" cm="1">
        <f t="array" ref="L330">INDEX(GMWQ!$A$2:$NF$60,MATCH(1,(GMWQ!$NE$2:$NE$60=L$3)*(GMWQ!$NF$2:$NF$60=L$1),0),$B330-1966)</f>
        <v>5628438</v>
      </c>
      <c r="M330" s="13" cm="1">
        <f t="array" ref="M330">INDEX(GMWQ!$A$2:$NF$60,MATCH(1,(GMWQ!$NE$2:$NE$60=M$3)*(GMWQ!$NF$2:$NF$60=M$1),0),$B330-1966)</f>
        <v>67.243229999999997</v>
      </c>
      <c r="N330" s="13" cm="1">
        <f t="array" ref="N330">INDEX(GMWQ!$A$2:$NF$60,MATCH(1,(GMWQ!$NE$2:$NE$60=N$3)*(GMWQ!$NF$2:$NF$60=N$1),0),$B330-1966)</f>
        <v>107.6887</v>
      </c>
      <c r="O330" s="13" cm="1">
        <f t="array" ref="O330">INDEX(GMWQ!$A$2:$NF$60,MATCH(1,(GMWQ!$NE$2:$NE$60=O$3)*(GMWQ!$NF$2:$NF$60=O$1),0),$B330-1966)</f>
        <v>31.280069999999998</v>
      </c>
      <c r="P330" s="13" cm="1">
        <f t="array" ref="P330">INDEX(GMWQ!$A$2:$NF$60,MATCH(1,(GMWQ!$NE$2:$NE$60=P$3)*(GMWQ!$NF$2:$NF$60=P$1),0),$B330-1966)</f>
        <v>1.9173690000000001</v>
      </c>
      <c r="Q330" s="13" cm="1">
        <f t="array" ref="Q330">INDEX(GMWQ!$A$2:$NF$60,MATCH(1,(GMWQ!$NE$2:$NE$60=Q$3)*(GMWQ!$NF$2:$NF$60=Q$1),0),$B330-1966)</f>
        <v>419830</v>
      </c>
      <c r="R330" s="13" cm="1">
        <f t="array" ref="R330">INDEX(GMWQ!$A$2:$NF$60,MATCH(1,(GMWQ!$NE$2:$NE$60=R$3)*(GMWQ!$NF$2:$NF$60=R$1),0),$B330-1966)</f>
        <v>1667264</v>
      </c>
      <c r="S330" s="13" cm="1">
        <f t="array" ref="S330">INDEX(GMWQ!$A$2:$NF$60,MATCH(1,(GMWQ!$NE$2:$NE$60=S$3)*(GMWQ!$NF$2:$NF$60=S$1),0),$B330-1966)</f>
        <v>24071790</v>
      </c>
      <c r="T330" s="13" cm="1">
        <f t="array" ref="T330">INDEX(GMWQ!$A$2:$NF$60,MATCH(1,(GMWQ!$NE$2:$NE$60=T$3)*(GMWQ!$NF$2:$NF$60=T$1),0),$B330-1966)</f>
        <v>48728.09</v>
      </c>
      <c r="U330" s="13" cm="1">
        <f t="array" ref="U330">INDEX(GMWQ!$A$2:$NF$60,MATCH(1,(GMWQ!$NE$2:$NE$60=U$3)*(GMWQ!$NF$2:$NF$60=U$1),0),$B330-1966)</f>
        <v>3.8972920000000002</v>
      </c>
      <c r="V330" s="13" cm="1">
        <f t="array" ref="V330">INDEX(GMWQ!$A$2:$NF$60,MATCH(1,(GMWQ!$NE$2:$NE$60=V$3)*(GMWQ!$NF$2:$NF$60=V$1),0),$B330-1966)</f>
        <v>100.72020000000001</v>
      </c>
      <c r="W330" s="13" cm="1">
        <f t="array" ref="W330">INDEX(GMWQ!$A$2:$NF$60,MATCH(1,(GMWQ!$NE$2:$NE$60=W$3)*(GMWQ!$NF$2:$NF$60=W$1),0),$B330-1966)</f>
        <v>2.0160870000000002</v>
      </c>
    </row>
    <row r="331" spans="1:23" x14ac:dyDescent="0.35">
      <c r="A331" s="7">
        <v>2054</v>
      </c>
      <c r="B331" s="7">
        <f t="shared" si="7"/>
        <v>2297</v>
      </c>
      <c r="C331" s="14" cm="1">
        <f t="array" ref="C331">INDEX(GMWQ!$A$2:$NF$60,MATCH(1,(GMWQ!$NE$2:$NE$60=C$3)*(GMWQ!$NF$2:$NF$60=C$1),0),$B331-1966)</f>
        <v>12476.78</v>
      </c>
      <c r="D331" s="7" cm="1">
        <f t="array" ref="D331">INDEX(GMWQ!$A$2:$NF$60,MATCH(1,(GMWQ!$NE$2:$NE$60=D$3)*(GMWQ!$NF$2:$NF$60=D$1),0),$B331-1966)</f>
        <v>54428.12</v>
      </c>
      <c r="E331" s="7" cm="1">
        <f t="array" ref="E331">INDEX(GMWQ!$A$2:$NF$60,MATCH(1,(GMWQ!$NE$2:$NE$60=E$3)*(GMWQ!$NF$2:$NF$60=E$1),0),$B331-1966)</f>
        <v>1317358</v>
      </c>
      <c r="F331" s="13" cm="1">
        <f t="array" ref="F331">INDEX(GMWQ!$A$2:$NF$60,MATCH(1,(GMWQ!$NE$2:$NE$60=F$3)*(GMWQ!$NF$2:$NF$60=F$1),0),$B331-1966)</f>
        <v>4.0000010000000001</v>
      </c>
      <c r="G331" s="14" cm="1">
        <f t="array" ref="G331">INDEX(GMWQ!$A$2:$NF$60,MATCH(1,(GMWQ!$NE$2:$NE$60=G$3)*(GMWQ!$NF$2:$NF$60=G$1),0),$B331-1966)</f>
        <v>5335554</v>
      </c>
      <c r="H331" s="14" cm="1">
        <f t="array" ref="H331">INDEX(GMWQ!$A$2:$NF$60,MATCH(1,(GMWQ!$NE$2:$NE$60=H$3)*(GMWQ!$NF$2:$NF$60=H$1),0),$B331-1966)</f>
        <v>60029.03</v>
      </c>
      <c r="I331" s="14" cm="1">
        <f t="array" ref="I331">INDEX(GMWQ!$A$2:$NF$60,MATCH(1,(GMWQ!$NE$2:$NE$60=I$3)*(GMWQ!$NF$2:$NF$60=I$1),0),$B331-1966)</f>
        <v>3653607</v>
      </c>
      <c r="J331" s="13" cm="1">
        <f t="array" ref="J331">INDEX(GMWQ!$A$2:$NF$60,MATCH(1,(GMWQ!$NE$2:$NE$60=J$3)*(GMWQ!$NF$2:$NF$60=J$1),0),$B331-1966)</f>
        <v>3.5</v>
      </c>
      <c r="K331" s="13" cm="1">
        <f t="array" ref="K331">INDEX(GMWQ!$A$2:$NF$60,MATCH(1,(GMWQ!$NE$2:$NE$60=K$3)*(GMWQ!$NF$2:$NF$60=K$1),0),$B331-1966)</f>
        <v>1.8507980000000001E-3</v>
      </c>
      <c r="L331" s="13" cm="1">
        <f t="array" ref="L331">INDEX(GMWQ!$A$2:$NF$60,MATCH(1,(GMWQ!$NE$2:$NE$60=L$3)*(GMWQ!$NF$2:$NF$60=L$1),0),$B331-1966)</f>
        <v>5658621</v>
      </c>
      <c r="M331" s="13" cm="1">
        <f t="array" ref="M331">INDEX(GMWQ!$A$2:$NF$60,MATCH(1,(GMWQ!$NE$2:$NE$60=M$3)*(GMWQ!$NF$2:$NF$60=M$1),0),$B331-1966)</f>
        <v>67.022599999999997</v>
      </c>
      <c r="N331" s="13" cm="1">
        <f t="array" ref="N331">INDEX(GMWQ!$A$2:$NF$60,MATCH(1,(GMWQ!$NE$2:$NE$60=N$3)*(GMWQ!$NF$2:$NF$60=N$1),0),$B331-1966)</f>
        <v>107.3857</v>
      </c>
      <c r="O331" s="13" cm="1">
        <f t="array" ref="O331">INDEX(GMWQ!$A$2:$NF$60,MATCH(1,(GMWQ!$NE$2:$NE$60=O$3)*(GMWQ!$NF$2:$NF$60=O$1),0),$B331-1966)</f>
        <v>31.280049999999999</v>
      </c>
      <c r="P331" s="13" cm="1">
        <f t="array" ref="P331">INDEX(GMWQ!$A$2:$NF$60,MATCH(1,(GMWQ!$NE$2:$NE$60=P$3)*(GMWQ!$NF$2:$NF$60=P$1),0),$B331-1966)</f>
        <v>1.917416</v>
      </c>
      <c r="Q331" s="13" cm="1">
        <f t="array" ref="Q331">INDEX(GMWQ!$A$2:$NF$60,MATCH(1,(GMWQ!$NE$2:$NE$60=Q$3)*(GMWQ!$NF$2:$NF$60=Q$1),0),$B331-1966)</f>
        <v>423517</v>
      </c>
      <c r="R331" s="13" cm="1">
        <f t="array" ref="R331">INDEX(GMWQ!$A$2:$NF$60,MATCH(1,(GMWQ!$NE$2:$NE$60=R$3)*(GMWQ!$NF$2:$NF$60=R$1),0),$B331-1966)</f>
        <v>1681946</v>
      </c>
      <c r="S331" s="13" cm="1">
        <f t="array" ref="S331">INDEX(GMWQ!$A$2:$NF$60,MATCH(1,(GMWQ!$NE$2:$NE$60=S$3)*(GMWQ!$NF$2:$NF$60=S$1),0),$B331-1966)</f>
        <v>24312740</v>
      </c>
      <c r="T331" s="13" cm="1">
        <f t="array" ref="T331">INDEX(GMWQ!$A$2:$NF$60,MATCH(1,(GMWQ!$NE$2:$NE$60=T$3)*(GMWQ!$NF$2:$NF$60=T$1),0),$B331-1966)</f>
        <v>48732.5</v>
      </c>
      <c r="U331" s="13" cm="1">
        <f t="array" ref="U331">INDEX(GMWQ!$A$2:$NF$60,MATCH(1,(GMWQ!$NE$2:$NE$60=U$3)*(GMWQ!$NF$2:$NF$60=U$1),0),$B331-1966)</f>
        <v>3.8972920000000002</v>
      </c>
      <c r="V331" s="13" cm="1">
        <f t="array" ref="V331">INDEX(GMWQ!$A$2:$NF$60,MATCH(1,(GMWQ!$NE$2:$NE$60=V$3)*(GMWQ!$NF$2:$NF$60=V$1),0),$B331-1966)</f>
        <v>100.9109</v>
      </c>
      <c r="W331" s="13" cm="1">
        <f t="array" ref="W331">INDEX(GMWQ!$A$2:$NF$60,MATCH(1,(GMWQ!$NE$2:$NE$60=W$3)*(GMWQ!$NF$2:$NF$60=W$1),0),$B331-1966)</f>
        <v>2.0187900000000001</v>
      </c>
    </row>
    <row r="332" spans="1:23" x14ac:dyDescent="0.35">
      <c r="B332" s="7">
        <f t="shared" si="7"/>
        <v>2298</v>
      </c>
      <c r="C332" s="14" cm="1">
        <f t="array" ref="C332">INDEX(GMWQ!$A$2:$NF$60,MATCH(1,(GMWQ!$NE$2:$NE$60=C$3)*(GMWQ!$NF$2:$NF$60=C$1),0),$B332-1966)</f>
        <v>12489.15</v>
      </c>
      <c r="D332" s="7" cm="1">
        <f t="array" ref="D332">INDEX(GMWQ!$A$2:$NF$60,MATCH(1,(GMWQ!$NE$2:$NE$60=D$3)*(GMWQ!$NF$2:$NF$60=D$1),0),$B332-1966)</f>
        <v>54792.4</v>
      </c>
      <c r="E332" s="7" cm="1">
        <f t="array" ref="E332">INDEX(GMWQ!$A$2:$NF$60,MATCH(1,(GMWQ!$NE$2:$NE$60=E$3)*(GMWQ!$NF$2:$NF$60=E$1),0),$B332-1966)</f>
        <v>1328152</v>
      </c>
      <c r="F332" s="13" cm="1">
        <f t="array" ref="F332">INDEX(GMWQ!$A$2:$NF$60,MATCH(1,(GMWQ!$NE$2:$NE$60=F$3)*(GMWQ!$NF$2:$NF$60=F$1),0),$B332-1966)</f>
        <v>4</v>
      </c>
      <c r="G332" s="14" cm="1">
        <f t="array" ref="G332">INDEX(GMWQ!$A$2:$NF$60,MATCH(1,(GMWQ!$NE$2:$NE$60=G$3)*(GMWQ!$NF$2:$NF$60=G$1),0),$B332-1966)</f>
        <v>5364203</v>
      </c>
      <c r="H332" s="14" cm="1">
        <f t="array" ref="H332">INDEX(GMWQ!$A$2:$NF$60,MATCH(1,(GMWQ!$NE$2:$NE$60=H$3)*(GMWQ!$NF$2:$NF$60=H$1),0),$B332-1966)</f>
        <v>60393.31</v>
      </c>
      <c r="I332" s="14" cm="1">
        <f t="array" ref="I332">INDEX(GMWQ!$A$2:$NF$60,MATCH(1,(GMWQ!$NE$2:$NE$60=I$3)*(GMWQ!$NF$2:$NF$60=I$1),0),$B332-1966)</f>
        <v>3667472</v>
      </c>
      <c r="J332" s="13" cm="1">
        <f t="array" ref="J332">INDEX(GMWQ!$A$2:$NF$60,MATCH(1,(GMWQ!$NE$2:$NE$60=J$3)*(GMWQ!$NF$2:$NF$60=J$1),0),$B332-1966)</f>
        <v>3.5</v>
      </c>
      <c r="K332" s="13" cm="1">
        <f t="array" ref="K332">INDEX(GMWQ!$A$2:$NF$60,MATCH(1,(GMWQ!$NE$2:$NE$60=K$3)*(GMWQ!$NF$2:$NF$60=K$1),0),$B332-1966)</f>
        <v>1.8507899999999999E-3</v>
      </c>
      <c r="L332" s="13" cm="1">
        <f t="array" ref="L332">INDEX(GMWQ!$A$2:$NF$60,MATCH(1,(GMWQ!$NE$2:$NE$60=L$3)*(GMWQ!$NF$2:$NF$60=L$1),0),$B332-1966)</f>
        <v>5688930</v>
      </c>
      <c r="M332" s="13" cm="1">
        <f t="array" ref="M332">INDEX(GMWQ!$A$2:$NF$60,MATCH(1,(GMWQ!$NE$2:$NE$60=M$3)*(GMWQ!$NF$2:$NF$60=M$1),0),$B332-1966)</f>
        <v>66.802620000000005</v>
      </c>
      <c r="N332" s="13" cm="1">
        <f t="array" ref="N332">INDEX(GMWQ!$A$2:$NF$60,MATCH(1,(GMWQ!$NE$2:$NE$60=N$3)*(GMWQ!$NF$2:$NF$60=N$1),0),$B332-1966)</f>
        <v>107.0836</v>
      </c>
      <c r="O332" s="13" cm="1">
        <f t="array" ref="O332">INDEX(GMWQ!$A$2:$NF$60,MATCH(1,(GMWQ!$NE$2:$NE$60=O$3)*(GMWQ!$NF$2:$NF$60=O$1),0),$B332-1966)</f>
        <v>31.280049999999999</v>
      </c>
      <c r="P332" s="13" cm="1">
        <f t="array" ref="P332">INDEX(GMWQ!$A$2:$NF$60,MATCH(1,(GMWQ!$NE$2:$NE$60=P$3)*(GMWQ!$NF$2:$NF$60=P$1),0),$B332-1966)</f>
        <v>1.917416</v>
      </c>
      <c r="Q332" s="13" cm="1">
        <f t="array" ref="Q332">INDEX(GMWQ!$A$2:$NF$60,MATCH(1,(GMWQ!$NE$2:$NE$60=Q$3)*(GMWQ!$NF$2:$NF$60=Q$1),0),$B332-1966)</f>
        <v>427229.8</v>
      </c>
      <c r="R332" s="13" cm="1">
        <f t="array" ref="R332">INDEX(GMWQ!$A$2:$NF$60,MATCH(1,(GMWQ!$NE$2:$NE$60=R$3)*(GMWQ!$NF$2:$NF$60=R$1),0),$B332-1966)</f>
        <v>1696732</v>
      </c>
      <c r="S332" s="13" cm="1">
        <f t="array" ref="S332">INDEX(GMWQ!$A$2:$NF$60,MATCH(1,(GMWQ!$NE$2:$NE$60=S$3)*(GMWQ!$NF$2:$NF$60=S$1),0),$B332-1966)</f>
        <v>24560940</v>
      </c>
      <c r="T332" s="13" cm="1">
        <f t="array" ref="T332">INDEX(GMWQ!$A$2:$NF$60,MATCH(1,(GMWQ!$NE$2:$NE$60=T$3)*(GMWQ!$NF$2:$NF$60=T$1),0),$B332-1966)</f>
        <v>48736.91</v>
      </c>
      <c r="U332" s="13" cm="1">
        <f t="array" ref="U332">INDEX(GMWQ!$A$2:$NF$60,MATCH(1,(GMWQ!$NE$2:$NE$60=U$3)*(GMWQ!$NF$2:$NF$60=U$1),0),$B332-1966)</f>
        <v>3.8972910000000001</v>
      </c>
      <c r="V332" s="13" cm="1">
        <f t="array" ref="V332">INDEX(GMWQ!$A$2:$NF$60,MATCH(1,(GMWQ!$NE$2:$NE$60=V$3)*(GMWQ!$NF$2:$NF$60=V$1),0),$B332-1966)</f>
        <v>101.12269999999999</v>
      </c>
      <c r="W332" s="13" cm="1">
        <f t="array" ref="W332">INDEX(GMWQ!$A$2:$NF$60,MATCH(1,(GMWQ!$NE$2:$NE$60=W$3)*(GMWQ!$NF$2:$NF$60=W$1),0),$B332-1966)</f>
        <v>2.021909</v>
      </c>
    </row>
    <row r="333" spans="1:23" x14ac:dyDescent="0.35">
      <c r="B333" s="7">
        <f t="shared" si="7"/>
        <v>2299</v>
      </c>
      <c r="C333" s="14" cm="1">
        <f t="array" ref="C333">INDEX(GMWQ!$A$2:$NF$60,MATCH(1,(GMWQ!$NE$2:$NE$60=C$3)*(GMWQ!$NF$2:$NF$60=C$1),0),$B333-1966)</f>
        <v>12499.6</v>
      </c>
      <c r="D333" s="7" cm="1">
        <f t="array" ref="D333">INDEX(GMWQ!$A$2:$NF$60,MATCH(1,(GMWQ!$NE$2:$NE$60=D$3)*(GMWQ!$NF$2:$NF$60=D$1),0),$B333-1966)</f>
        <v>55158.58</v>
      </c>
      <c r="E333" s="7" cm="1">
        <f t="array" ref="E333">INDEX(GMWQ!$A$2:$NF$60,MATCH(1,(GMWQ!$NE$2:$NE$60=E$3)*(GMWQ!$NF$2:$NF$60=E$1),0),$B333-1966)</f>
        <v>1339026</v>
      </c>
      <c r="F333" s="13" cm="1">
        <f t="array" ref="F333">INDEX(GMWQ!$A$2:$NF$60,MATCH(1,(GMWQ!$NE$2:$NE$60=F$3)*(GMWQ!$NF$2:$NF$60=F$1),0),$B333-1966)</f>
        <v>3.999994</v>
      </c>
      <c r="G333" s="14" cm="1">
        <f t="array" ref="G333">INDEX(GMWQ!$A$2:$NF$60,MATCH(1,(GMWQ!$NE$2:$NE$60=G$3)*(GMWQ!$NF$2:$NF$60=G$1),0),$B333-1966)</f>
        <v>5392973</v>
      </c>
      <c r="H333" s="14" cm="1">
        <f t="array" ref="H333">INDEX(GMWQ!$A$2:$NF$60,MATCH(1,(GMWQ!$NE$2:$NE$60=H$3)*(GMWQ!$NF$2:$NF$60=H$1),0),$B333-1966)</f>
        <v>60759.49</v>
      </c>
      <c r="I333" s="14" cm="1">
        <f t="array" ref="I333">INDEX(GMWQ!$A$2:$NF$60,MATCH(1,(GMWQ!$NE$2:$NE$60=I$3)*(GMWQ!$NF$2:$NF$60=I$1),0),$B333-1966)</f>
        <v>3681353</v>
      </c>
      <c r="J333" s="13" cm="1">
        <f t="array" ref="J333">INDEX(GMWQ!$A$2:$NF$60,MATCH(1,(GMWQ!$NE$2:$NE$60=J$3)*(GMWQ!$NF$2:$NF$60=J$1),0),$B333-1966)</f>
        <v>3.5</v>
      </c>
      <c r="K333" s="13" cm="1">
        <f t="array" ref="K333">INDEX(GMWQ!$A$2:$NF$60,MATCH(1,(GMWQ!$NE$2:$NE$60=K$3)*(GMWQ!$NF$2:$NF$60=K$1),0),$B333-1966)</f>
        <v>1.850813E-3</v>
      </c>
      <c r="L333" s="13" cm="1">
        <f t="array" ref="L333">INDEX(GMWQ!$A$2:$NF$60,MATCH(1,(GMWQ!$NE$2:$NE$60=L$3)*(GMWQ!$NF$2:$NF$60=L$1),0),$B333-1966)</f>
        <v>5719365</v>
      </c>
      <c r="M333" s="13" cm="1">
        <f t="array" ref="M333">INDEX(GMWQ!$A$2:$NF$60,MATCH(1,(GMWQ!$NE$2:$NE$60=M$3)*(GMWQ!$NF$2:$NF$60=M$1),0),$B333-1966)</f>
        <v>66.585549999999998</v>
      </c>
      <c r="N333" s="13" cm="1">
        <f t="array" ref="N333">INDEX(GMWQ!$A$2:$NF$60,MATCH(1,(GMWQ!$NE$2:$NE$60=N$3)*(GMWQ!$NF$2:$NF$60=N$1),0),$B333-1966)</f>
        <v>106.7822</v>
      </c>
      <c r="O333" s="13" cm="1">
        <f t="array" ref="O333">INDEX(GMWQ!$A$2:$NF$60,MATCH(1,(GMWQ!$NE$2:$NE$60=O$3)*(GMWQ!$NF$2:$NF$60=O$1),0),$B333-1966)</f>
        <v>31.280049999999999</v>
      </c>
      <c r="P333" s="13" cm="1">
        <f t="array" ref="P333">INDEX(GMWQ!$A$2:$NF$60,MATCH(1,(GMWQ!$NE$2:$NE$60=P$3)*(GMWQ!$NF$2:$NF$60=P$1),0),$B333-1966)</f>
        <v>1.9174150000000001</v>
      </c>
      <c r="Q333" s="13" cm="1">
        <f t="array" ref="Q333">INDEX(GMWQ!$A$2:$NF$60,MATCH(1,(GMWQ!$NE$2:$NE$60=Q$3)*(GMWQ!$NF$2:$NF$60=Q$1),0),$B333-1966)</f>
        <v>430968.6</v>
      </c>
      <c r="R333" s="13" cm="1">
        <f t="array" ref="R333">INDEX(GMWQ!$A$2:$NF$60,MATCH(1,(GMWQ!$NE$2:$NE$60=R$3)*(GMWQ!$NF$2:$NF$60=R$1),0),$B333-1966)</f>
        <v>1711619</v>
      </c>
      <c r="S333" s="13" cm="1">
        <f t="array" ref="S333">INDEX(GMWQ!$A$2:$NF$60,MATCH(1,(GMWQ!$NE$2:$NE$60=S$3)*(GMWQ!$NF$2:$NF$60=S$1),0),$B333-1966)</f>
        <v>24807690</v>
      </c>
      <c r="T333" s="13" cm="1">
        <f t="array" ref="T333">INDEX(GMWQ!$A$2:$NF$60,MATCH(1,(GMWQ!$NE$2:$NE$60=T$3)*(GMWQ!$NF$2:$NF$60=T$1),0),$B333-1966)</f>
        <v>48738.93</v>
      </c>
      <c r="U333" s="13" cm="1">
        <f t="array" ref="U333">INDEX(GMWQ!$A$2:$NF$60,MATCH(1,(GMWQ!$NE$2:$NE$60=U$3)*(GMWQ!$NF$2:$NF$60=U$1),0),$B333-1966)</f>
        <v>3.8972910000000001</v>
      </c>
      <c r="V333" s="13" cm="1">
        <f t="array" ref="V333">INDEX(GMWQ!$A$2:$NF$60,MATCH(1,(GMWQ!$NE$2:$NE$60=V$3)*(GMWQ!$NF$2:$NF$60=V$1),0),$B333-1966)</f>
        <v>101.3192</v>
      </c>
      <c r="W333" s="13" cm="1">
        <f t="array" ref="W333">INDEX(GMWQ!$A$2:$NF$60,MATCH(1,(GMWQ!$NE$2:$NE$60=W$3)*(GMWQ!$NF$2:$NF$60=W$1),0),$B333-1966)</f>
        <v>2.0247199999999999</v>
      </c>
    </row>
    <row r="334" spans="1:23" x14ac:dyDescent="0.35">
      <c r="B334" s="7">
        <f t="shared" si="7"/>
        <v>2300</v>
      </c>
      <c r="C334" s="14" cm="1">
        <f t="array" ref="C334">INDEX(GMWQ!$A$2:$NF$60,MATCH(1,(GMWQ!$NE$2:$NE$60=C$3)*(GMWQ!$NF$2:$NF$60=C$1),0),$B334-1966)</f>
        <v>12512.77</v>
      </c>
      <c r="D334" s="7" cm="1">
        <f t="array" ref="D334">INDEX(GMWQ!$A$2:$NF$60,MATCH(1,(GMWQ!$NE$2:$NE$60=D$3)*(GMWQ!$NF$2:$NF$60=D$1),0),$B334-1966)</f>
        <v>55526.6</v>
      </c>
      <c r="E334" s="7" cm="1">
        <f t="array" ref="E334">INDEX(GMWQ!$A$2:$NF$60,MATCH(1,(GMWQ!$NE$2:$NE$60=E$3)*(GMWQ!$NF$2:$NF$60=E$1),0),$B334-1966)</f>
        <v>1349936</v>
      </c>
      <c r="F334" s="13" cm="1">
        <f t="array" ref="F334">INDEX(GMWQ!$A$2:$NF$60,MATCH(1,(GMWQ!$NE$2:$NE$60=F$3)*(GMWQ!$NF$2:$NF$60=F$1),0),$B334-1966)</f>
        <v>4.0000159999999996</v>
      </c>
      <c r="G334" s="14" cm="1">
        <f t="array" ref="G334">INDEX(GMWQ!$A$2:$NF$60,MATCH(1,(GMWQ!$NE$2:$NE$60=G$3)*(GMWQ!$NF$2:$NF$60=G$1),0),$B334-1966)</f>
        <v>5421863</v>
      </c>
      <c r="H334" s="14" cm="1">
        <f t="array" ref="H334">INDEX(GMWQ!$A$2:$NF$60,MATCH(1,(GMWQ!$NE$2:$NE$60=H$3)*(GMWQ!$NF$2:$NF$60=H$1),0),$B334-1966)</f>
        <v>61127.519999999997</v>
      </c>
      <c r="I334" s="14" cm="1">
        <f t="array" ref="I334">INDEX(GMWQ!$A$2:$NF$60,MATCH(1,(GMWQ!$NE$2:$NE$60=I$3)*(GMWQ!$NF$2:$NF$60=I$1),0),$B334-1966)</f>
        <v>3695253</v>
      </c>
      <c r="J334" s="13" cm="1">
        <f t="array" ref="J334">INDEX(GMWQ!$A$2:$NF$60,MATCH(1,(GMWQ!$NE$2:$NE$60=J$3)*(GMWQ!$NF$2:$NF$60=J$1),0),$B334-1966)</f>
        <v>3.5</v>
      </c>
      <c r="K334" s="13" cm="1">
        <f t="array" ref="K334">INDEX(GMWQ!$A$2:$NF$60,MATCH(1,(GMWQ!$NE$2:$NE$60=K$3)*(GMWQ!$NF$2:$NF$60=K$1),0),$B334-1966)</f>
        <v>1.850661E-3</v>
      </c>
      <c r="L334" s="13" cm="1">
        <f t="array" ref="L334">INDEX(GMWQ!$A$2:$NF$60,MATCH(1,(GMWQ!$NE$2:$NE$60=L$3)*(GMWQ!$NF$2:$NF$60=L$1),0),$B334-1966)</f>
        <v>5749928</v>
      </c>
      <c r="M334" s="13" cm="1">
        <f t="array" ref="M334">INDEX(GMWQ!$A$2:$NF$60,MATCH(1,(GMWQ!$NE$2:$NE$60=M$3)*(GMWQ!$NF$2:$NF$60=M$1),0),$B334-1966)</f>
        <v>66.369129999999998</v>
      </c>
      <c r="N334" s="13" cm="1">
        <f t="array" ref="N334">INDEX(GMWQ!$A$2:$NF$60,MATCH(1,(GMWQ!$NE$2:$NE$60=N$3)*(GMWQ!$NF$2:$NF$60=N$1),0),$B334-1966)</f>
        <v>106.48520000000001</v>
      </c>
      <c r="O334" s="13" cm="1">
        <f t="array" ref="O334">INDEX(GMWQ!$A$2:$NF$60,MATCH(1,(GMWQ!$NE$2:$NE$60=O$3)*(GMWQ!$NF$2:$NF$60=O$1),0),$B334-1966)</f>
        <v>31.28004</v>
      </c>
      <c r="P334" s="13" cm="1">
        <f t="array" ref="P334">INDEX(GMWQ!$A$2:$NF$60,MATCH(1,(GMWQ!$NE$2:$NE$60=P$3)*(GMWQ!$NF$2:$NF$60=P$1),0),$B334-1966)</f>
        <v>1.9174629999999999</v>
      </c>
      <c r="Q334" s="13" cm="1">
        <f t="array" ref="Q334">INDEX(GMWQ!$A$2:$NF$60,MATCH(1,(GMWQ!$NE$2:$NE$60=Q$3)*(GMWQ!$NF$2:$NF$60=Q$1),0),$B334-1966)</f>
        <v>434733.6</v>
      </c>
      <c r="R334" s="13" cm="1">
        <f t="array" ref="R334">INDEX(GMWQ!$A$2:$NF$60,MATCH(1,(GMWQ!$NE$2:$NE$60=R$3)*(GMWQ!$NF$2:$NF$60=R$1),0),$B334-1966)</f>
        <v>1726610</v>
      </c>
      <c r="S334" s="13" cm="1">
        <f t="array" ref="S334">INDEX(GMWQ!$A$2:$NF$60,MATCH(1,(GMWQ!$NE$2:$NE$60=S$3)*(GMWQ!$NF$2:$NF$60=S$1),0),$B334-1966)</f>
        <v>25062240</v>
      </c>
      <c r="T334" s="13" cm="1">
        <f t="array" ref="T334">INDEX(GMWQ!$A$2:$NF$60,MATCH(1,(GMWQ!$NE$2:$NE$60=T$3)*(GMWQ!$NF$2:$NF$60=T$1),0),$B334-1966)</f>
        <v>48740.95</v>
      </c>
      <c r="U334" s="13" cm="1">
        <f t="array" ref="U334">INDEX(GMWQ!$A$2:$NF$60,MATCH(1,(GMWQ!$NE$2:$NE$60=U$3)*(GMWQ!$NF$2:$NF$60=U$1),0),$B334-1966)</f>
        <v>3.8972910000000001</v>
      </c>
      <c r="V334" s="13" cm="1">
        <f t="array" ref="V334">INDEX(GMWQ!$A$2:$NF$60,MATCH(1,(GMWQ!$NE$2:$NE$60=V$3)*(GMWQ!$NF$2:$NF$60=V$1),0),$B334-1966)</f>
        <v>101.5378</v>
      </c>
      <c r="W334" s="13" cm="1">
        <f t="array" ref="W334">INDEX(GMWQ!$A$2:$NF$60,MATCH(1,(GMWQ!$NE$2:$NE$60=W$3)*(GMWQ!$NF$2:$NF$60=W$1),0),$B334-1966)</f>
        <v>2.0279720000000001</v>
      </c>
    </row>
    <row r="335" spans="1:23" x14ac:dyDescent="0.35">
      <c r="A335" s="7">
        <v>2055</v>
      </c>
      <c r="B335" s="7">
        <f t="shared" si="7"/>
        <v>2301</v>
      </c>
      <c r="C335" s="14" cm="1">
        <f t="array" ref="C335">INDEX(GMWQ!$A$2:$NF$60,MATCH(1,(GMWQ!$NE$2:$NE$60=C$3)*(GMWQ!$NF$2:$NF$60=C$1),0),$B335-1966)</f>
        <v>12522.53</v>
      </c>
      <c r="D335" s="7" cm="1">
        <f t="array" ref="D335">INDEX(GMWQ!$A$2:$NF$60,MATCH(1,(GMWQ!$NE$2:$NE$60=D$3)*(GMWQ!$NF$2:$NF$60=D$1),0),$B335-1966)</f>
        <v>55896.52</v>
      </c>
      <c r="E335" s="7" cm="1">
        <f t="array" ref="E335">INDEX(GMWQ!$A$2:$NF$60,MATCH(1,(GMWQ!$NE$2:$NE$60=E$3)*(GMWQ!$NF$2:$NF$60=E$1),0),$B335-1966)</f>
        <v>1360928</v>
      </c>
      <c r="F335" s="13" cm="1">
        <f t="array" ref="F335">INDEX(GMWQ!$A$2:$NF$60,MATCH(1,(GMWQ!$NE$2:$NE$60=F$3)*(GMWQ!$NF$2:$NF$60=F$1),0),$B335-1966)</f>
        <v>4.0000099999999996</v>
      </c>
      <c r="G335" s="14" cm="1">
        <f t="array" ref="G335">INDEX(GMWQ!$A$2:$NF$60,MATCH(1,(GMWQ!$NE$2:$NE$60=G$3)*(GMWQ!$NF$2:$NF$60=G$1),0),$B335-1966)</f>
        <v>5450874</v>
      </c>
      <c r="H335" s="14" cm="1">
        <f t="array" ref="H335">INDEX(GMWQ!$A$2:$NF$60,MATCH(1,(GMWQ!$NE$2:$NE$60=H$3)*(GMWQ!$NF$2:$NF$60=H$1),0),$B335-1966)</f>
        <v>61497.43</v>
      </c>
      <c r="I335" s="14" cm="1">
        <f t="array" ref="I335">INDEX(GMWQ!$A$2:$NF$60,MATCH(1,(GMWQ!$NE$2:$NE$60=I$3)*(GMWQ!$NF$2:$NF$60=I$1),0),$B335-1966)</f>
        <v>3709168</v>
      </c>
      <c r="J335" s="13" cm="1">
        <f t="array" ref="J335">INDEX(GMWQ!$A$2:$NF$60,MATCH(1,(GMWQ!$NE$2:$NE$60=J$3)*(GMWQ!$NF$2:$NF$60=J$1),0),$B335-1966)</f>
        <v>3.5</v>
      </c>
      <c r="K335" s="13" cm="1">
        <f t="array" ref="K335">INDEX(GMWQ!$A$2:$NF$60,MATCH(1,(GMWQ!$NE$2:$NE$60=K$3)*(GMWQ!$NF$2:$NF$60=K$1),0),$B335-1966)</f>
        <v>1.850609E-3</v>
      </c>
      <c r="L335" s="13" cm="1">
        <f t="array" ref="L335">INDEX(GMWQ!$A$2:$NF$60,MATCH(1,(GMWQ!$NE$2:$NE$60=L$3)*(GMWQ!$NF$2:$NF$60=L$1),0),$B335-1966)</f>
        <v>5780618</v>
      </c>
      <c r="M335" s="13" cm="1">
        <f t="array" ref="M335">INDEX(GMWQ!$A$2:$NF$60,MATCH(1,(GMWQ!$NE$2:$NE$60=M$3)*(GMWQ!$NF$2:$NF$60=M$1),0),$B335-1966)</f>
        <v>66.153440000000003</v>
      </c>
      <c r="N335" s="13" cm="1">
        <f t="array" ref="N335">INDEX(GMWQ!$A$2:$NF$60,MATCH(1,(GMWQ!$NE$2:$NE$60=N$3)*(GMWQ!$NF$2:$NF$60=N$1),0),$B335-1966)</f>
        <v>106.1889</v>
      </c>
      <c r="O335" s="13" cm="1">
        <f t="array" ref="O335">INDEX(GMWQ!$A$2:$NF$60,MATCH(1,(GMWQ!$NE$2:$NE$60=O$3)*(GMWQ!$NF$2:$NF$60=O$1),0),$B335-1966)</f>
        <v>31.280069999999998</v>
      </c>
      <c r="P335" s="13" cm="1">
        <f t="array" ref="P335">INDEX(GMWQ!$A$2:$NF$60,MATCH(1,(GMWQ!$NE$2:$NE$60=P$3)*(GMWQ!$NF$2:$NF$60=P$1),0),$B335-1966)</f>
        <v>1.9174150000000001</v>
      </c>
      <c r="Q335" s="13" cm="1">
        <f t="array" ref="Q335">INDEX(GMWQ!$A$2:$NF$60,MATCH(1,(GMWQ!$NE$2:$NE$60=Q$3)*(GMWQ!$NF$2:$NF$60=Q$1),0),$B335-1966)</f>
        <v>438524.8</v>
      </c>
      <c r="R335" s="13" cm="1">
        <f t="array" ref="R335">INDEX(GMWQ!$A$2:$NF$60,MATCH(1,(GMWQ!$NE$2:$NE$60=R$3)*(GMWQ!$NF$2:$NF$60=R$1),0),$B335-1966)</f>
        <v>1741706</v>
      </c>
      <c r="S335" s="13" cm="1">
        <f t="array" ref="S335">INDEX(GMWQ!$A$2:$NF$60,MATCH(1,(GMWQ!$NE$2:$NE$60=S$3)*(GMWQ!$NF$2:$NF$60=S$1),0),$B335-1966)</f>
        <v>25311430</v>
      </c>
      <c r="T335" s="13" cm="1">
        <f t="array" ref="T335">INDEX(GMWQ!$A$2:$NF$60,MATCH(1,(GMWQ!$NE$2:$NE$60=T$3)*(GMWQ!$NF$2:$NF$60=T$1),0),$B335-1966)</f>
        <v>48742.96</v>
      </c>
      <c r="U335" s="13" cm="1">
        <f t="array" ref="U335">INDEX(GMWQ!$A$2:$NF$60,MATCH(1,(GMWQ!$NE$2:$NE$60=U$3)*(GMWQ!$NF$2:$NF$60=U$1),0),$B335-1966)</f>
        <v>3.8972910000000001</v>
      </c>
      <c r="V335" s="13" cm="1">
        <f t="array" ref="V335">INDEX(GMWQ!$A$2:$NF$60,MATCH(1,(GMWQ!$NE$2:$NE$60=V$3)*(GMWQ!$NF$2:$NF$60=V$1),0),$B335-1966)</f>
        <v>101.7278</v>
      </c>
      <c r="W335" s="13" cm="1">
        <f t="array" ref="W335">INDEX(GMWQ!$A$2:$NF$60,MATCH(1,(GMWQ!$NE$2:$NE$60=W$3)*(GMWQ!$NF$2:$NF$60=W$1),0),$B335-1966)</f>
        <v>2.0306609999999998</v>
      </c>
    </row>
    <row r="336" spans="1:23" x14ac:dyDescent="0.35">
      <c r="B336" s="7">
        <f t="shared" si="7"/>
        <v>2302</v>
      </c>
      <c r="C336" s="14" cm="1">
        <f t="array" ref="C336">INDEX(GMWQ!$A$2:$NF$60,MATCH(1,(GMWQ!$NE$2:$NE$60=C$3)*(GMWQ!$NF$2:$NF$60=C$1),0),$B336-1966)</f>
        <v>12534.8</v>
      </c>
      <c r="D336" s="7" cm="1">
        <f t="array" ref="D336">INDEX(GMWQ!$A$2:$NF$60,MATCH(1,(GMWQ!$NE$2:$NE$60=D$3)*(GMWQ!$NF$2:$NF$60=D$1),0),$B336-1966)</f>
        <v>56268.32</v>
      </c>
      <c r="E336" s="7" cm="1">
        <f t="array" ref="E336">INDEX(GMWQ!$A$2:$NF$60,MATCH(1,(GMWQ!$NE$2:$NE$60=E$3)*(GMWQ!$NF$2:$NF$60=E$1),0),$B336-1966)</f>
        <v>1372001</v>
      </c>
      <c r="F336" s="13" cm="1">
        <f t="array" ref="F336">INDEX(GMWQ!$A$2:$NF$60,MATCH(1,(GMWQ!$NE$2:$NE$60=F$3)*(GMWQ!$NF$2:$NF$60=F$1),0),$B336-1966)</f>
        <v>4.0000039999999997</v>
      </c>
      <c r="G336" s="14" cm="1">
        <f t="array" ref="G336">INDEX(GMWQ!$A$2:$NF$60,MATCH(1,(GMWQ!$NE$2:$NE$60=G$3)*(GMWQ!$NF$2:$NF$60=G$1),0),$B336-1966)</f>
        <v>5480006</v>
      </c>
      <c r="H336" s="14" cm="1">
        <f t="array" ref="H336">INDEX(GMWQ!$A$2:$NF$60,MATCH(1,(GMWQ!$NE$2:$NE$60=H$3)*(GMWQ!$NF$2:$NF$60=H$1),0),$B336-1966)</f>
        <v>61869.23</v>
      </c>
      <c r="I336" s="14" cm="1">
        <f t="array" ref="I336">INDEX(GMWQ!$A$2:$NF$60,MATCH(1,(GMWQ!$NE$2:$NE$60=I$3)*(GMWQ!$NF$2:$NF$60=I$1),0),$B336-1966)</f>
        <v>3723102</v>
      </c>
      <c r="J336" s="13" cm="1">
        <f t="array" ref="J336">INDEX(GMWQ!$A$2:$NF$60,MATCH(1,(GMWQ!$NE$2:$NE$60=J$3)*(GMWQ!$NF$2:$NF$60=J$1),0),$B336-1966)</f>
        <v>3.5</v>
      </c>
      <c r="K336" s="13" cm="1">
        <f t="array" ref="K336">INDEX(GMWQ!$A$2:$NF$60,MATCH(1,(GMWQ!$NE$2:$NE$60=K$3)*(GMWQ!$NF$2:$NF$60=K$1),0),$B336-1966)</f>
        <v>1.850577E-3</v>
      </c>
      <c r="L336" s="13" cm="1">
        <f t="array" ref="L336">INDEX(GMWQ!$A$2:$NF$60,MATCH(1,(GMWQ!$NE$2:$NE$60=L$3)*(GMWQ!$NF$2:$NF$60=L$1),0),$B336-1966)</f>
        <v>5811437</v>
      </c>
      <c r="M336" s="13" cm="1">
        <f t="array" ref="M336">INDEX(GMWQ!$A$2:$NF$60,MATCH(1,(GMWQ!$NE$2:$NE$60=M$3)*(GMWQ!$NF$2:$NF$60=M$1),0),$B336-1966)</f>
        <v>65.938509999999994</v>
      </c>
      <c r="N336" s="13" cm="1">
        <f t="array" ref="N336">INDEX(GMWQ!$A$2:$NF$60,MATCH(1,(GMWQ!$NE$2:$NE$60=N$3)*(GMWQ!$NF$2:$NF$60=N$1),0),$B336-1966)</f>
        <v>105.8935</v>
      </c>
      <c r="O336" s="13" cm="1">
        <f t="array" ref="O336">INDEX(GMWQ!$A$2:$NF$60,MATCH(1,(GMWQ!$NE$2:$NE$60=O$3)*(GMWQ!$NF$2:$NF$60=O$1),0),$B336-1966)</f>
        <v>31.280080000000002</v>
      </c>
      <c r="P336" s="13" cm="1">
        <f t="array" ref="P336">INDEX(GMWQ!$A$2:$NF$60,MATCH(1,(GMWQ!$NE$2:$NE$60=P$3)*(GMWQ!$NF$2:$NF$60=P$1),0),$B336-1966)</f>
        <v>1.917367</v>
      </c>
      <c r="Q336" s="13" cm="1">
        <f t="array" ref="Q336">INDEX(GMWQ!$A$2:$NF$60,MATCH(1,(GMWQ!$NE$2:$NE$60=Q$3)*(GMWQ!$NF$2:$NF$60=Q$1),0),$B336-1966)</f>
        <v>442342.40000000002</v>
      </c>
      <c r="R336" s="13" cm="1">
        <f t="array" ref="R336">INDEX(GMWQ!$A$2:$NF$60,MATCH(1,(GMWQ!$NE$2:$NE$60=R$3)*(GMWQ!$NF$2:$NF$60=R$1),0),$B336-1966)</f>
        <v>1756905</v>
      </c>
      <c r="S336" s="13" cm="1">
        <f t="array" ref="S336">INDEX(GMWQ!$A$2:$NF$60,MATCH(1,(GMWQ!$NE$2:$NE$60=S$3)*(GMWQ!$NF$2:$NF$60=S$1),0),$B336-1966)</f>
        <v>25568100</v>
      </c>
      <c r="T336" s="13" cm="1">
        <f t="array" ref="T336">INDEX(GMWQ!$A$2:$NF$60,MATCH(1,(GMWQ!$NE$2:$NE$60=T$3)*(GMWQ!$NF$2:$NF$60=T$1),0),$B336-1966)</f>
        <v>48744.98</v>
      </c>
      <c r="U336" s="13" cm="1">
        <f t="array" ref="U336">INDEX(GMWQ!$A$2:$NF$60,MATCH(1,(GMWQ!$NE$2:$NE$60=U$3)*(GMWQ!$NF$2:$NF$60=U$1),0),$B336-1966)</f>
        <v>3.8972899999999999</v>
      </c>
      <c r="V336" s="13" cm="1">
        <f t="array" ref="V336">INDEX(GMWQ!$A$2:$NF$60,MATCH(1,(GMWQ!$NE$2:$NE$60=V$3)*(GMWQ!$NF$2:$NF$60=V$1),0),$B336-1966)</f>
        <v>101.93810000000001</v>
      </c>
      <c r="W336" s="13" cm="1">
        <f t="array" ref="W336">INDEX(GMWQ!$A$2:$NF$60,MATCH(1,(GMWQ!$NE$2:$NE$60=W$3)*(GMWQ!$NF$2:$NF$60=W$1),0),$B336-1966)</f>
        <v>2.0337580000000002</v>
      </c>
    </row>
    <row r="337" spans="1:23" x14ac:dyDescent="0.35">
      <c r="B337" s="7">
        <f t="shared" si="7"/>
        <v>2303</v>
      </c>
      <c r="C337" s="14" cm="1">
        <f t="array" ref="C337">INDEX(GMWQ!$A$2:$NF$60,MATCH(1,(GMWQ!$NE$2:$NE$60=C$3)*(GMWQ!$NF$2:$NF$60=C$1),0),$B337-1966)</f>
        <v>12545.16</v>
      </c>
      <c r="D337" s="7" cm="1">
        <f t="array" ref="D337">INDEX(GMWQ!$A$2:$NF$60,MATCH(1,(GMWQ!$NE$2:$NE$60=D$3)*(GMWQ!$NF$2:$NF$60=D$1),0),$B337-1966)</f>
        <v>56642.04</v>
      </c>
      <c r="E337" s="7" cm="1">
        <f t="array" ref="E337">INDEX(GMWQ!$A$2:$NF$60,MATCH(1,(GMWQ!$NE$2:$NE$60=E$3)*(GMWQ!$NF$2:$NF$60=E$1),0),$B337-1966)</f>
        <v>1383155</v>
      </c>
      <c r="F337" s="13" cm="1">
        <f t="array" ref="F337">INDEX(GMWQ!$A$2:$NF$60,MATCH(1,(GMWQ!$NE$2:$NE$60=F$3)*(GMWQ!$NF$2:$NF$60=F$1),0),$B337-1966)</f>
        <v>4.0000159999999996</v>
      </c>
      <c r="G337" s="14" cm="1">
        <f t="array" ref="G337">INDEX(GMWQ!$A$2:$NF$60,MATCH(1,(GMWQ!$NE$2:$NE$60=G$3)*(GMWQ!$NF$2:$NF$60=G$1),0),$B337-1966)</f>
        <v>5509261</v>
      </c>
      <c r="H337" s="14" cm="1">
        <f t="array" ref="H337">INDEX(GMWQ!$A$2:$NF$60,MATCH(1,(GMWQ!$NE$2:$NE$60=H$3)*(GMWQ!$NF$2:$NF$60=H$1),0),$B337-1966)</f>
        <v>62242.95</v>
      </c>
      <c r="I337" s="14" cm="1">
        <f t="array" ref="I337">INDEX(GMWQ!$A$2:$NF$60,MATCH(1,(GMWQ!$NE$2:$NE$60=I$3)*(GMWQ!$NF$2:$NF$60=I$1),0),$B337-1966)</f>
        <v>3737053</v>
      </c>
      <c r="J337" s="13" cm="1">
        <f t="array" ref="J337">INDEX(GMWQ!$A$2:$NF$60,MATCH(1,(GMWQ!$NE$2:$NE$60=J$3)*(GMWQ!$NF$2:$NF$60=J$1),0),$B337-1966)</f>
        <v>3.5</v>
      </c>
      <c r="K337" s="13" cm="1">
        <f t="array" ref="K337">INDEX(GMWQ!$A$2:$NF$60,MATCH(1,(GMWQ!$NE$2:$NE$60=K$3)*(GMWQ!$NF$2:$NF$60=K$1),0),$B337-1966)</f>
        <v>1.8505170000000001E-3</v>
      </c>
      <c r="L337" s="13" cm="1">
        <f t="array" ref="L337">INDEX(GMWQ!$A$2:$NF$60,MATCH(1,(GMWQ!$NE$2:$NE$60=L$3)*(GMWQ!$NF$2:$NF$60=L$1),0),$B337-1966)</f>
        <v>5842386</v>
      </c>
      <c r="M337" s="13" cm="1">
        <f t="array" ref="M337">INDEX(GMWQ!$A$2:$NF$60,MATCH(1,(GMWQ!$NE$2:$NE$60=M$3)*(GMWQ!$NF$2:$NF$60=M$1),0),$B337-1966)</f>
        <v>65.725890000000007</v>
      </c>
      <c r="N337" s="13" cm="1">
        <f t="array" ref="N337">INDEX(GMWQ!$A$2:$NF$60,MATCH(1,(GMWQ!$NE$2:$NE$60=N$3)*(GMWQ!$NF$2:$NF$60=N$1),0),$B337-1966)</f>
        <v>105.5989</v>
      </c>
      <c r="O337" s="13" cm="1">
        <f t="array" ref="O337">INDEX(GMWQ!$A$2:$NF$60,MATCH(1,(GMWQ!$NE$2:$NE$60=O$3)*(GMWQ!$NF$2:$NF$60=O$1),0),$B337-1966)</f>
        <v>31.280069999999998</v>
      </c>
      <c r="P337" s="13" cm="1">
        <f t="array" ref="P337">INDEX(GMWQ!$A$2:$NF$60,MATCH(1,(GMWQ!$NE$2:$NE$60=P$3)*(GMWQ!$NF$2:$NF$60=P$1),0),$B337-1966)</f>
        <v>1.917367</v>
      </c>
      <c r="Q337" s="13" cm="1">
        <f t="array" ref="Q337">INDEX(GMWQ!$A$2:$NF$60,MATCH(1,(GMWQ!$NE$2:$NE$60=Q$3)*(GMWQ!$NF$2:$NF$60=Q$1),0),$B337-1966)</f>
        <v>446186.4</v>
      </c>
      <c r="R337" s="13" cm="1">
        <f t="array" ref="R337">INDEX(GMWQ!$A$2:$NF$60,MATCH(1,(GMWQ!$NE$2:$NE$60=R$3)*(GMWQ!$NF$2:$NF$60=R$1),0),$B337-1966)</f>
        <v>1772208</v>
      </c>
      <c r="S337" s="13" cm="1">
        <f t="array" ref="S337">INDEX(GMWQ!$A$2:$NF$60,MATCH(1,(GMWQ!$NE$2:$NE$60=S$3)*(GMWQ!$NF$2:$NF$60=S$1),0),$B337-1966)</f>
        <v>25823250</v>
      </c>
      <c r="T337" s="13" cm="1">
        <f t="array" ref="T337">INDEX(GMWQ!$A$2:$NF$60,MATCH(1,(GMWQ!$NE$2:$NE$60=T$3)*(GMWQ!$NF$2:$NF$60=T$1),0),$B337-1966)</f>
        <v>48741.22</v>
      </c>
      <c r="U337" s="13" cm="1">
        <f t="array" ref="U337">INDEX(GMWQ!$A$2:$NF$60,MATCH(1,(GMWQ!$NE$2:$NE$60=U$3)*(GMWQ!$NF$2:$NF$60=U$1),0),$B337-1966)</f>
        <v>3.8972910000000001</v>
      </c>
      <c r="V337" s="13" cm="1">
        <f t="array" ref="V337">INDEX(GMWQ!$A$2:$NF$60,MATCH(1,(GMWQ!$NE$2:$NE$60=V$3)*(GMWQ!$NF$2:$NF$60=V$1),0),$B337-1966)</f>
        <v>102.13339999999999</v>
      </c>
      <c r="W337" s="13" cm="1">
        <f t="array" ref="W337">INDEX(GMWQ!$A$2:$NF$60,MATCH(1,(GMWQ!$NE$2:$NE$60=W$3)*(GMWQ!$NF$2:$NF$60=W$1),0),$B337-1966)</f>
        <v>2.0365479999999998</v>
      </c>
    </row>
    <row r="338" spans="1:23" x14ac:dyDescent="0.35">
      <c r="B338" s="7">
        <f t="shared" si="7"/>
        <v>2304</v>
      </c>
      <c r="C338" s="14" cm="1">
        <f t="array" ref="C338">INDEX(GMWQ!$A$2:$NF$60,MATCH(1,(GMWQ!$NE$2:$NE$60=C$3)*(GMWQ!$NF$2:$NF$60=C$1),0),$B338-1966)</f>
        <v>12558.25</v>
      </c>
      <c r="D338" s="7" cm="1">
        <f t="array" ref="D338">INDEX(GMWQ!$A$2:$NF$60,MATCH(1,(GMWQ!$NE$2:$NE$60=D$3)*(GMWQ!$NF$2:$NF$60=D$1),0),$B338-1966)</f>
        <v>57017.66</v>
      </c>
      <c r="E338" s="7" cm="1">
        <f t="array" ref="E338">INDEX(GMWQ!$A$2:$NF$60,MATCH(1,(GMWQ!$NE$2:$NE$60=E$3)*(GMWQ!$NF$2:$NF$60=E$1),0),$B338-1966)</f>
        <v>1394355</v>
      </c>
      <c r="F338" s="13" cm="1">
        <f t="array" ref="F338">INDEX(GMWQ!$A$2:$NF$60,MATCH(1,(GMWQ!$NE$2:$NE$60=F$3)*(GMWQ!$NF$2:$NF$60=F$1),0),$B338-1966)</f>
        <v>3.9999899999999999</v>
      </c>
      <c r="G338" s="14" cm="1">
        <f t="array" ref="G338">INDEX(GMWQ!$A$2:$NF$60,MATCH(1,(GMWQ!$NE$2:$NE$60=G$3)*(GMWQ!$NF$2:$NF$60=G$1),0),$B338-1966)</f>
        <v>5538642</v>
      </c>
      <c r="H338" s="14" cm="1">
        <f t="array" ref="H338">INDEX(GMWQ!$A$2:$NF$60,MATCH(1,(GMWQ!$NE$2:$NE$60=H$3)*(GMWQ!$NF$2:$NF$60=H$1),0),$B338-1966)</f>
        <v>62618.57</v>
      </c>
      <c r="I338" s="14" cm="1">
        <f t="array" ref="I338">INDEX(GMWQ!$A$2:$NF$60,MATCH(1,(GMWQ!$NE$2:$NE$60=I$3)*(GMWQ!$NF$2:$NF$60=I$1),0),$B338-1966)</f>
        <v>3751024</v>
      </c>
      <c r="J338" s="13" cm="1">
        <f t="array" ref="J338">INDEX(GMWQ!$A$2:$NF$60,MATCH(1,(GMWQ!$NE$2:$NE$60=J$3)*(GMWQ!$NF$2:$NF$60=J$1),0),$B338-1966)</f>
        <v>3.5000010000000001</v>
      </c>
      <c r="K338" s="13" cm="1">
        <f t="array" ref="K338">INDEX(GMWQ!$A$2:$NF$60,MATCH(1,(GMWQ!$NE$2:$NE$60=K$3)*(GMWQ!$NF$2:$NF$60=K$1),0),$B338-1966)</f>
        <v>1.8504540000000001E-3</v>
      </c>
      <c r="L338" s="13" cm="1">
        <f t="array" ref="L338">INDEX(GMWQ!$A$2:$NF$60,MATCH(1,(GMWQ!$NE$2:$NE$60=L$3)*(GMWQ!$NF$2:$NF$60=L$1),0),$B338-1966)</f>
        <v>5873467</v>
      </c>
      <c r="M338" s="13" cm="1">
        <f t="array" ref="M338">INDEX(GMWQ!$A$2:$NF$60,MATCH(1,(GMWQ!$NE$2:$NE$60=M$3)*(GMWQ!$NF$2:$NF$60=M$1),0),$B338-1966)</f>
        <v>65.514049999999997</v>
      </c>
      <c r="N338" s="13" cm="1">
        <f t="array" ref="N338">INDEX(GMWQ!$A$2:$NF$60,MATCH(1,(GMWQ!$NE$2:$NE$60=N$3)*(GMWQ!$NF$2:$NF$60=N$1),0),$B338-1966)</f>
        <v>105.3079</v>
      </c>
      <c r="O338" s="13" cm="1">
        <f t="array" ref="O338">INDEX(GMWQ!$A$2:$NF$60,MATCH(1,(GMWQ!$NE$2:$NE$60=O$3)*(GMWQ!$NF$2:$NF$60=O$1),0),$B338-1966)</f>
        <v>31.280080000000002</v>
      </c>
      <c r="P338" s="13" cm="1">
        <f t="array" ref="P338">INDEX(GMWQ!$A$2:$NF$60,MATCH(1,(GMWQ!$NE$2:$NE$60=P$3)*(GMWQ!$NF$2:$NF$60=P$1),0),$B338-1966)</f>
        <v>1.917319</v>
      </c>
      <c r="Q338" s="13" cm="1">
        <f t="array" ref="Q338">INDEX(GMWQ!$A$2:$NF$60,MATCH(1,(GMWQ!$NE$2:$NE$60=Q$3)*(GMWQ!$NF$2:$NF$60=Q$1),0),$B338-1966)</f>
        <v>450057.3</v>
      </c>
      <c r="R338" s="13" cm="1">
        <f t="array" ref="R338">INDEX(GMWQ!$A$2:$NF$60,MATCH(1,(GMWQ!$NE$2:$NE$60=R$3)*(GMWQ!$NF$2:$NF$60=R$1),0),$B338-1966)</f>
        <v>1787618</v>
      </c>
      <c r="S338" s="13" cm="1">
        <f t="array" ref="S338">INDEX(GMWQ!$A$2:$NF$60,MATCH(1,(GMWQ!$NE$2:$NE$60=S$3)*(GMWQ!$NF$2:$NF$60=S$1),0),$B338-1966)</f>
        <v>26086460</v>
      </c>
      <c r="T338" s="13" cm="1">
        <f t="array" ref="T338">INDEX(GMWQ!$A$2:$NF$60,MATCH(1,(GMWQ!$NE$2:$NE$60=T$3)*(GMWQ!$NF$2:$NF$60=T$1),0),$B338-1966)</f>
        <v>48737.46</v>
      </c>
      <c r="U338" s="13" cm="1">
        <f t="array" ref="U338">INDEX(GMWQ!$A$2:$NF$60,MATCH(1,(GMWQ!$NE$2:$NE$60=U$3)*(GMWQ!$NF$2:$NF$60=U$1),0),$B338-1966)</f>
        <v>3.8972899999999999</v>
      </c>
      <c r="V338" s="13" cm="1">
        <f t="array" ref="V338">INDEX(GMWQ!$A$2:$NF$60,MATCH(1,(GMWQ!$NE$2:$NE$60=V$3)*(GMWQ!$NF$2:$NF$60=V$1),0),$B338-1966)</f>
        <v>102.3509</v>
      </c>
      <c r="W338" s="13" cm="1">
        <f t="array" ref="W338">INDEX(GMWQ!$A$2:$NF$60,MATCH(1,(GMWQ!$NE$2:$NE$60=W$3)*(GMWQ!$NF$2:$NF$60=W$1),0),$B338-1966)</f>
        <v>2.0397829999999999</v>
      </c>
    </row>
    <row r="339" spans="1:23" x14ac:dyDescent="0.35">
      <c r="A339" s="7">
        <v>2056</v>
      </c>
      <c r="B339" s="7">
        <f t="shared" si="7"/>
        <v>2305</v>
      </c>
      <c r="C339" s="14" cm="1">
        <f t="array" ref="C339">INDEX(GMWQ!$A$2:$NF$60,MATCH(1,(GMWQ!$NE$2:$NE$60=C$3)*(GMWQ!$NF$2:$NF$60=C$1),0),$B339-1966)</f>
        <v>12567.91</v>
      </c>
      <c r="D339" s="7" cm="1">
        <f t="array" ref="D339">INDEX(GMWQ!$A$2:$NF$60,MATCH(1,(GMWQ!$NE$2:$NE$60=D$3)*(GMWQ!$NF$2:$NF$60=D$1),0),$B339-1966)</f>
        <v>57395.199999999997</v>
      </c>
      <c r="E339" s="7" cm="1">
        <f t="array" ref="E339">INDEX(GMWQ!$A$2:$NF$60,MATCH(1,(GMWQ!$NE$2:$NE$60=E$3)*(GMWQ!$NF$2:$NF$60=E$1),0),$B339-1966)</f>
        <v>1405638</v>
      </c>
      <c r="F339" s="13" cm="1">
        <f t="array" ref="F339">INDEX(GMWQ!$A$2:$NF$60,MATCH(1,(GMWQ!$NE$2:$NE$60=F$3)*(GMWQ!$NF$2:$NF$60=F$1),0),$B339-1966)</f>
        <v>4.0000030000000004</v>
      </c>
      <c r="G339" s="14" cm="1">
        <f t="array" ref="G339">INDEX(GMWQ!$A$2:$NF$60,MATCH(1,(GMWQ!$NE$2:$NE$60=G$3)*(GMWQ!$NF$2:$NF$60=G$1),0),$B339-1966)</f>
        <v>5568145</v>
      </c>
      <c r="H339" s="14" cm="1">
        <f t="array" ref="H339">INDEX(GMWQ!$A$2:$NF$60,MATCH(1,(GMWQ!$NE$2:$NE$60=H$3)*(GMWQ!$NF$2:$NF$60=H$1),0),$B339-1966)</f>
        <v>62996.11</v>
      </c>
      <c r="I339" s="14" cm="1">
        <f t="array" ref="I339">INDEX(GMWQ!$A$2:$NF$60,MATCH(1,(GMWQ!$NE$2:$NE$60=I$3)*(GMWQ!$NF$2:$NF$60=I$1),0),$B339-1966)</f>
        <v>3765012</v>
      </c>
      <c r="J339" s="13" cm="1">
        <f t="array" ref="J339">INDEX(GMWQ!$A$2:$NF$60,MATCH(1,(GMWQ!$NE$2:$NE$60=J$3)*(GMWQ!$NF$2:$NF$60=J$1),0),$B339-1966)</f>
        <v>3.5</v>
      </c>
      <c r="K339" s="13" cm="1">
        <f t="array" ref="K339">INDEX(GMWQ!$A$2:$NF$60,MATCH(1,(GMWQ!$NE$2:$NE$60=K$3)*(GMWQ!$NF$2:$NF$60=K$1),0),$B339-1966)</f>
        <v>1.8503809999999999E-3</v>
      </c>
      <c r="L339" s="13" cm="1">
        <f t="array" ref="L339">INDEX(GMWQ!$A$2:$NF$60,MATCH(1,(GMWQ!$NE$2:$NE$60=L$3)*(GMWQ!$NF$2:$NF$60=L$1),0),$B339-1966)</f>
        <v>5904679</v>
      </c>
      <c r="M339" s="13" cm="1">
        <f t="array" ref="M339">INDEX(GMWQ!$A$2:$NF$60,MATCH(1,(GMWQ!$NE$2:$NE$60=M$3)*(GMWQ!$NF$2:$NF$60=M$1),0),$B339-1966)</f>
        <v>65.302989999999994</v>
      </c>
      <c r="N339" s="13" cm="1">
        <f t="array" ref="N339">INDEX(GMWQ!$A$2:$NF$60,MATCH(1,(GMWQ!$NE$2:$NE$60=N$3)*(GMWQ!$NF$2:$NF$60=N$1),0),$B339-1966)</f>
        <v>105.01779999999999</v>
      </c>
      <c r="O339" s="13" cm="1">
        <f t="array" ref="O339">INDEX(GMWQ!$A$2:$NF$60,MATCH(1,(GMWQ!$NE$2:$NE$60=O$3)*(GMWQ!$NF$2:$NF$60=O$1),0),$B339-1966)</f>
        <v>31.280049999999999</v>
      </c>
      <c r="P339" s="13" cm="1">
        <f t="array" ref="P339">INDEX(GMWQ!$A$2:$NF$60,MATCH(1,(GMWQ!$NE$2:$NE$60=P$3)*(GMWQ!$NF$2:$NF$60=P$1),0),$B339-1966)</f>
        <v>1.917367</v>
      </c>
      <c r="Q339" s="13" cm="1">
        <f t="array" ref="Q339">INDEX(GMWQ!$A$2:$NF$60,MATCH(1,(GMWQ!$NE$2:$NE$60=Q$3)*(GMWQ!$NF$2:$NF$60=Q$1),0),$B339-1966)</f>
        <v>453954.6</v>
      </c>
      <c r="R339" s="13" cm="1">
        <f t="array" ref="R339">INDEX(GMWQ!$A$2:$NF$60,MATCH(1,(GMWQ!$NE$2:$NE$60=R$3)*(GMWQ!$NF$2:$NF$60=R$1),0),$B339-1966)</f>
        <v>1803133</v>
      </c>
      <c r="S339" s="13" cm="1">
        <f t="array" ref="S339">INDEX(GMWQ!$A$2:$NF$60,MATCH(1,(GMWQ!$NE$2:$NE$60=S$3)*(GMWQ!$NF$2:$NF$60=S$1),0),$B339-1966)</f>
        <v>26344260</v>
      </c>
      <c r="T339" s="13" cm="1">
        <f t="array" ref="T339">INDEX(GMWQ!$A$2:$NF$60,MATCH(1,(GMWQ!$NE$2:$NE$60=T$3)*(GMWQ!$NF$2:$NF$60=T$1),0),$B339-1966)</f>
        <v>48733.71</v>
      </c>
      <c r="U339" s="13" cm="1">
        <f t="array" ref="U339">INDEX(GMWQ!$A$2:$NF$60,MATCH(1,(GMWQ!$NE$2:$NE$60=U$3)*(GMWQ!$NF$2:$NF$60=U$1),0),$B339-1966)</f>
        <v>3.8972899999999999</v>
      </c>
      <c r="V339" s="13" cm="1">
        <f t="array" ref="V339">INDEX(GMWQ!$A$2:$NF$60,MATCH(1,(GMWQ!$NE$2:$NE$60=V$3)*(GMWQ!$NF$2:$NF$60=V$1),0),$B339-1966)</f>
        <v>102.5393</v>
      </c>
      <c r="W339" s="13" cm="1">
        <f t="array" ref="W339">INDEX(GMWQ!$A$2:$NF$60,MATCH(1,(GMWQ!$NE$2:$NE$60=W$3)*(GMWQ!$NF$2:$NF$60=W$1),0),$B339-1966)</f>
        <v>2.0424479999999998</v>
      </c>
    </row>
    <row r="340" spans="1:23" x14ac:dyDescent="0.35">
      <c r="B340" s="7">
        <f t="shared" si="7"/>
        <v>2306</v>
      </c>
      <c r="C340" s="14" cm="1">
        <f t="array" ref="C340">INDEX(GMWQ!$A$2:$NF$60,MATCH(1,(GMWQ!$NE$2:$NE$60=C$3)*(GMWQ!$NF$2:$NF$60=C$1),0),$B340-1966)</f>
        <v>12580.09</v>
      </c>
      <c r="D340" s="7" cm="1">
        <f t="array" ref="D340">INDEX(GMWQ!$A$2:$NF$60,MATCH(1,(GMWQ!$NE$2:$NE$60=D$3)*(GMWQ!$NF$2:$NF$60=D$1),0),$B340-1966)</f>
        <v>57774.69</v>
      </c>
      <c r="E340" s="7" cm="1">
        <f t="array" ref="E340">INDEX(GMWQ!$A$2:$NF$60,MATCH(1,(GMWQ!$NE$2:$NE$60=E$3)*(GMWQ!$NF$2:$NF$60=E$1),0),$B340-1966)</f>
        <v>1417002</v>
      </c>
      <c r="F340" s="13" cm="1">
        <f t="array" ref="F340">INDEX(GMWQ!$A$2:$NF$60,MATCH(1,(GMWQ!$NE$2:$NE$60=F$3)*(GMWQ!$NF$2:$NF$60=F$1),0),$B340-1966)</f>
        <v>4.000006</v>
      </c>
      <c r="G340" s="14" cm="1">
        <f t="array" ref="G340">INDEX(GMWQ!$A$2:$NF$60,MATCH(1,(GMWQ!$NE$2:$NE$60=G$3)*(GMWQ!$NF$2:$NF$60=G$1),0),$B340-1966)</f>
        <v>5597775</v>
      </c>
      <c r="H340" s="14" cm="1">
        <f t="array" ref="H340">INDEX(GMWQ!$A$2:$NF$60,MATCH(1,(GMWQ!$NE$2:$NE$60=H$3)*(GMWQ!$NF$2:$NF$60=H$1),0),$B340-1966)</f>
        <v>63375.6</v>
      </c>
      <c r="I340" s="14" cm="1">
        <f t="array" ref="I340">INDEX(GMWQ!$A$2:$NF$60,MATCH(1,(GMWQ!$NE$2:$NE$60=I$3)*(GMWQ!$NF$2:$NF$60=I$1),0),$B340-1966)</f>
        <v>3779020</v>
      </c>
      <c r="J340" s="13" cm="1">
        <f t="array" ref="J340">INDEX(GMWQ!$A$2:$NF$60,MATCH(1,(GMWQ!$NE$2:$NE$60=J$3)*(GMWQ!$NF$2:$NF$60=J$1),0),$B340-1966)</f>
        <v>3.5</v>
      </c>
      <c r="K340" s="13" cm="1">
        <f t="array" ref="K340">INDEX(GMWQ!$A$2:$NF$60,MATCH(1,(GMWQ!$NE$2:$NE$60=K$3)*(GMWQ!$NF$2:$NF$60=K$1),0),$B340-1966)</f>
        <v>1.850406E-3</v>
      </c>
      <c r="L340" s="13" cm="1">
        <f t="array" ref="L340">INDEX(GMWQ!$A$2:$NF$60,MATCH(1,(GMWQ!$NE$2:$NE$60=L$3)*(GMWQ!$NF$2:$NF$60=L$1),0),$B340-1966)</f>
        <v>5936024</v>
      </c>
      <c r="M340" s="13" cm="1">
        <f t="array" ref="M340">INDEX(GMWQ!$A$2:$NF$60,MATCH(1,(GMWQ!$NE$2:$NE$60=M$3)*(GMWQ!$NF$2:$NF$60=M$1),0),$B340-1966)</f>
        <v>65.092590000000001</v>
      </c>
      <c r="N340" s="13" cm="1">
        <f t="array" ref="N340">INDEX(GMWQ!$A$2:$NF$60,MATCH(1,(GMWQ!$NE$2:$NE$60=N$3)*(GMWQ!$NF$2:$NF$60=N$1),0),$B340-1966)</f>
        <v>104.7286</v>
      </c>
      <c r="O340" s="13" cm="1">
        <f t="array" ref="O340">INDEX(GMWQ!$A$2:$NF$60,MATCH(1,(GMWQ!$NE$2:$NE$60=O$3)*(GMWQ!$NF$2:$NF$60=O$1),0),$B340-1966)</f>
        <v>31.280049999999999</v>
      </c>
      <c r="P340" s="13" cm="1">
        <f t="array" ref="P340">INDEX(GMWQ!$A$2:$NF$60,MATCH(1,(GMWQ!$NE$2:$NE$60=P$3)*(GMWQ!$NF$2:$NF$60=P$1),0),$B340-1966)</f>
        <v>1.917462</v>
      </c>
      <c r="Q340" s="13" cm="1">
        <f t="array" ref="Q340">INDEX(GMWQ!$A$2:$NF$60,MATCH(1,(GMWQ!$NE$2:$NE$60=Q$3)*(GMWQ!$NF$2:$NF$60=Q$1),0),$B340-1966)</f>
        <v>457878.9</v>
      </c>
      <c r="R340" s="13" cm="1">
        <f t="array" ref="R340">INDEX(GMWQ!$A$2:$NF$60,MATCH(1,(GMWQ!$NE$2:$NE$60=R$3)*(GMWQ!$NF$2:$NF$60=R$1),0),$B340-1966)</f>
        <v>1818755</v>
      </c>
      <c r="S340" s="13" cm="1">
        <f t="array" ref="S340">INDEX(GMWQ!$A$2:$NF$60,MATCH(1,(GMWQ!$NE$2:$NE$60=S$3)*(GMWQ!$NF$2:$NF$60=S$1),0),$B340-1966)</f>
        <v>26609760</v>
      </c>
      <c r="T340" s="13" cm="1">
        <f t="array" ref="T340">INDEX(GMWQ!$A$2:$NF$60,MATCH(1,(GMWQ!$NE$2:$NE$60=T$3)*(GMWQ!$NF$2:$NF$60=T$1),0),$B340-1966)</f>
        <v>48729.95</v>
      </c>
      <c r="U340" s="13" cm="1">
        <f t="array" ref="U340">INDEX(GMWQ!$A$2:$NF$60,MATCH(1,(GMWQ!$NE$2:$NE$60=U$3)*(GMWQ!$NF$2:$NF$60=U$1),0),$B340-1966)</f>
        <v>3.8972899999999999</v>
      </c>
      <c r="V340" s="13" cm="1">
        <f t="array" ref="V340">INDEX(GMWQ!$A$2:$NF$60,MATCH(1,(GMWQ!$NE$2:$NE$60=V$3)*(GMWQ!$NF$2:$NF$60=V$1),0),$B340-1966)</f>
        <v>102.749</v>
      </c>
      <c r="W340" s="13" cm="1">
        <f t="array" ref="W340">INDEX(GMWQ!$A$2:$NF$60,MATCH(1,(GMWQ!$NE$2:$NE$60=W$3)*(GMWQ!$NF$2:$NF$60=W$1),0),$B340-1966)</f>
        <v>2.0455320000000001</v>
      </c>
    </row>
    <row r="341" spans="1:23" x14ac:dyDescent="0.35">
      <c r="B341" s="7">
        <f t="shared" si="7"/>
        <v>2307</v>
      </c>
      <c r="C341" s="14" cm="1">
        <f t="array" ref="C341">INDEX(GMWQ!$A$2:$NF$60,MATCH(1,(GMWQ!$NE$2:$NE$60=C$3)*(GMWQ!$NF$2:$NF$60=C$1),0),$B341-1966)</f>
        <v>12590.35</v>
      </c>
      <c r="D341" s="7" cm="1">
        <f t="array" ref="D341">INDEX(GMWQ!$A$2:$NF$60,MATCH(1,(GMWQ!$NE$2:$NE$60=D$3)*(GMWQ!$NF$2:$NF$60=D$1),0),$B341-1966)</f>
        <v>58156.160000000003</v>
      </c>
      <c r="E341" s="7" cm="1">
        <f t="array" ref="E341">INDEX(GMWQ!$A$2:$NF$60,MATCH(1,(GMWQ!$NE$2:$NE$60=E$3)*(GMWQ!$NF$2:$NF$60=E$1),0),$B341-1966)</f>
        <v>1428450</v>
      </c>
      <c r="F341" s="13" cm="1">
        <f t="array" ref="F341">INDEX(GMWQ!$A$2:$NF$60,MATCH(1,(GMWQ!$NE$2:$NE$60=F$3)*(GMWQ!$NF$2:$NF$60=F$1),0),$B341-1966)</f>
        <v>3.9999820000000001</v>
      </c>
      <c r="G341" s="14" cm="1">
        <f t="array" ref="G341">INDEX(GMWQ!$A$2:$NF$60,MATCH(1,(GMWQ!$NE$2:$NE$60=G$3)*(GMWQ!$NF$2:$NF$60=G$1),0),$B341-1966)</f>
        <v>5627531</v>
      </c>
      <c r="H341" s="14" cm="1">
        <f t="array" ref="H341">INDEX(GMWQ!$A$2:$NF$60,MATCH(1,(GMWQ!$NE$2:$NE$60=H$3)*(GMWQ!$NF$2:$NF$60=H$1),0),$B341-1966)</f>
        <v>63757.07</v>
      </c>
      <c r="I341" s="14" cm="1">
        <f t="array" ref="I341">INDEX(GMWQ!$A$2:$NF$60,MATCH(1,(GMWQ!$NE$2:$NE$60=I$3)*(GMWQ!$NF$2:$NF$60=I$1),0),$B341-1966)</f>
        <v>3793047</v>
      </c>
      <c r="J341" s="13" cm="1">
        <f t="array" ref="J341">INDEX(GMWQ!$A$2:$NF$60,MATCH(1,(GMWQ!$NE$2:$NE$60=J$3)*(GMWQ!$NF$2:$NF$60=J$1),0),$B341-1966)</f>
        <v>3.5</v>
      </c>
      <c r="K341" s="13" cm="1">
        <f t="array" ref="K341">INDEX(GMWQ!$A$2:$NF$60,MATCH(1,(GMWQ!$NE$2:$NE$60=K$3)*(GMWQ!$NF$2:$NF$60=K$1),0),$B341-1966)</f>
        <v>1.850286E-3</v>
      </c>
      <c r="L341" s="13" cm="1">
        <f t="array" ref="L341">INDEX(GMWQ!$A$2:$NF$60,MATCH(1,(GMWQ!$NE$2:$NE$60=L$3)*(GMWQ!$NF$2:$NF$60=L$1),0),$B341-1966)</f>
        <v>5967502</v>
      </c>
      <c r="M341" s="13" cm="1">
        <f t="array" ref="M341">INDEX(GMWQ!$A$2:$NF$60,MATCH(1,(GMWQ!$NE$2:$NE$60=M$3)*(GMWQ!$NF$2:$NF$60=M$1),0),$B341-1966)</f>
        <v>64.882779999999997</v>
      </c>
      <c r="N341" s="13" cm="1">
        <f t="array" ref="N341">INDEX(GMWQ!$A$2:$NF$60,MATCH(1,(GMWQ!$NE$2:$NE$60=N$3)*(GMWQ!$NF$2:$NF$60=N$1),0),$B341-1966)</f>
        <v>104.4402</v>
      </c>
      <c r="O341" s="13" cm="1">
        <f t="array" ref="O341">INDEX(GMWQ!$A$2:$NF$60,MATCH(1,(GMWQ!$NE$2:$NE$60=O$3)*(GMWQ!$NF$2:$NF$60=O$1),0),$B341-1966)</f>
        <v>31.280049999999999</v>
      </c>
      <c r="P341" s="13" cm="1">
        <f t="array" ref="P341">INDEX(GMWQ!$A$2:$NF$60,MATCH(1,(GMWQ!$NE$2:$NE$60=P$3)*(GMWQ!$NF$2:$NF$60=P$1),0),$B341-1966)</f>
        <v>1.917414</v>
      </c>
      <c r="Q341" s="13" cm="1">
        <f t="array" ref="Q341">INDEX(GMWQ!$A$2:$NF$60,MATCH(1,(GMWQ!$NE$2:$NE$60=Q$3)*(GMWQ!$NF$2:$NF$60=Q$1),0),$B341-1966)</f>
        <v>461830.5</v>
      </c>
      <c r="R341" s="13" cm="1">
        <f t="array" ref="R341">INDEX(GMWQ!$A$2:$NF$60,MATCH(1,(GMWQ!$NE$2:$NE$60=R$3)*(GMWQ!$NF$2:$NF$60=R$1),0),$B341-1966)</f>
        <v>1834484</v>
      </c>
      <c r="S341" s="13" cm="1">
        <f t="array" ref="S341">INDEX(GMWQ!$A$2:$NF$60,MATCH(1,(GMWQ!$NE$2:$NE$60=S$3)*(GMWQ!$NF$2:$NF$60=S$1),0),$B341-1966)</f>
        <v>26873650</v>
      </c>
      <c r="T341" s="13" cm="1">
        <f t="array" ref="T341">INDEX(GMWQ!$A$2:$NF$60,MATCH(1,(GMWQ!$NE$2:$NE$60=T$3)*(GMWQ!$NF$2:$NF$60=T$1),0),$B341-1966)</f>
        <v>48727.29</v>
      </c>
      <c r="U341" s="13" cm="1">
        <f t="array" ref="U341">INDEX(GMWQ!$A$2:$NF$60,MATCH(1,(GMWQ!$NE$2:$NE$60=U$3)*(GMWQ!$NF$2:$NF$60=U$1),0),$B341-1966)</f>
        <v>3.8972889999999998</v>
      </c>
      <c r="V341" s="13" cm="1">
        <f t="array" ref="V341">INDEX(GMWQ!$A$2:$NF$60,MATCH(1,(GMWQ!$NE$2:$NE$60=V$3)*(GMWQ!$NF$2:$NF$60=V$1),0),$B341-1966)</f>
        <v>102.9431</v>
      </c>
      <c r="W341" s="13" cm="1">
        <f t="array" ref="W341">INDEX(GMWQ!$A$2:$NF$60,MATCH(1,(GMWQ!$NE$2:$NE$60=W$3)*(GMWQ!$NF$2:$NF$60=W$1),0),$B341-1966)</f>
        <v>2.0483030000000002</v>
      </c>
    </row>
    <row r="342" spans="1:23" x14ac:dyDescent="0.35">
      <c r="B342" s="7">
        <f t="shared" si="7"/>
        <v>2308</v>
      </c>
      <c r="C342" s="14" cm="1">
        <f t="array" ref="C342">INDEX(GMWQ!$A$2:$NF$60,MATCH(1,(GMWQ!$NE$2:$NE$60=C$3)*(GMWQ!$NF$2:$NF$60=C$1),0),$B342-1966)</f>
        <v>12603.35</v>
      </c>
      <c r="D342" s="7" cm="1">
        <f t="array" ref="D342">INDEX(GMWQ!$A$2:$NF$60,MATCH(1,(GMWQ!$NE$2:$NE$60=D$3)*(GMWQ!$NF$2:$NF$60=D$1),0),$B342-1966)</f>
        <v>58539.59</v>
      </c>
      <c r="E342" s="7" cm="1">
        <f t="array" ref="E342">INDEX(GMWQ!$A$2:$NF$60,MATCH(1,(GMWQ!$NE$2:$NE$60=E$3)*(GMWQ!$NF$2:$NF$60=E$1),0),$B342-1966)</f>
        <v>1439983</v>
      </c>
      <c r="F342" s="13" cm="1">
        <f t="array" ref="F342">INDEX(GMWQ!$A$2:$NF$60,MATCH(1,(GMWQ!$NE$2:$NE$60=F$3)*(GMWQ!$NF$2:$NF$60=F$1),0),$B342-1966)</f>
        <v>4.000013</v>
      </c>
      <c r="G342" s="14" cm="1">
        <f t="array" ref="G342">INDEX(GMWQ!$A$2:$NF$60,MATCH(1,(GMWQ!$NE$2:$NE$60=G$3)*(GMWQ!$NF$2:$NF$60=G$1),0),$B342-1966)</f>
        <v>5657416</v>
      </c>
      <c r="H342" s="14" cm="1">
        <f t="array" ref="H342">INDEX(GMWQ!$A$2:$NF$60,MATCH(1,(GMWQ!$NE$2:$NE$60=H$3)*(GMWQ!$NF$2:$NF$60=H$1),0),$B342-1966)</f>
        <v>64140.5</v>
      </c>
      <c r="I342" s="14" cm="1">
        <f t="array" ref="I342">INDEX(GMWQ!$A$2:$NF$60,MATCH(1,(GMWQ!$NE$2:$NE$60=I$3)*(GMWQ!$NF$2:$NF$60=I$1),0),$B342-1966)</f>
        <v>3807095</v>
      </c>
      <c r="J342" s="13" cm="1">
        <f t="array" ref="J342">INDEX(GMWQ!$A$2:$NF$60,MATCH(1,(GMWQ!$NE$2:$NE$60=J$3)*(GMWQ!$NF$2:$NF$60=J$1),0),$B342-1966)</f>
        <v>3.5</v>
      </c>
      <c r="K342" s="13" cm="1">
        <f t="array" ref="K342">INDEX(GMWQ!$A$2:$NF$60,MATCH(1,(GMWQ!$NE$2:$NE$60=K$3)*(GMWQ!$NF$2:$NF$60=K$1),0),$B342-1966)</f>
        <v>1.850228E-3</v>
      </c>
      <c r="L342" s="13" cm="1">
        <f t="array" ref="L342">INDEX(GMWQ!$A$2:$NF$60,MATCH(1,(GMWQ!$NE$2:$NE$60=L$3)*(GMWQ!$NF$2:$NF$60=L$1),0),$B342-1966)</f>
        <v>5999118</v>
      </c>
      <c r="M342" s="13" cm="1">
        <f t="array" ref="M342">INDEX(GMWQ!$A$2:$NF$60,MATCH(1,(GMWQ!$NE$2:$NE$60=M$3)*(GMWQ!$NF$2:$NF$60=M$1),0),$B342-1966)</f>
        <v>64.673749999999998</v>
      </c>
      <c r="N342" s="13" cm="1">
        <f t="array" ref="N342">INDEX(GMWQ!$A$2:$NF$60,MATCH(1,(GMWQ!$NE$2:$NE$60=N$3)*(GMWQ!$NF$2:$NF$60=N$1),0),$B342-1966)</f>
        <v>104.15260000000001</v>
      </c>
      <c r="O342" s="13" cm="1">
        <f t="array" ref="O342">INDEX(GMWQ!$A$2:$NF$60,MATCH(1,(GMWQ!$NE$2:$NE$60=O$3)*(GMWQ!$NF$2:$NF$60=O$1),0),$B342-1966)</f>
        <v>31.28002</v>
      </c>
      <c r="P342" s="13" cm="1">
        <f t="array" ref="P342">INDEX(GMWQ!$A$2:$NF$60,MATCH(1,(GMWQ!$NE$2:$NE$60=P$3)*(GMWQ!$NF$2:$NF$60=P$1),0),$B342-1966)</f>
        <v>1.917414</v>
      </c>
      <c r="Q342" s="13" cm="1">
        <f t="array" ref="Q342">INDEX(GMWQ!$A$2:$NF$60,MATCH(1,(GMWQ!$NE$2:$NE$60=Q$3)*(GMWQ!$NF$2:$NF$60=Q$1),0),$B342-1966)</f>
        <v>465809</v>
      </c>
      <c r="R342" s="13" cm="1">
        <f t="array" ref="R342">INDEX(GMWQ!$A$2:$NF$60,MATCH(1,(GMWQ!$NE$2:$NE$60=R$3)*(GMWQ!$NF$2:$NF$60=R$1),0),$B342-1966)</f>
        <v>1850321</v>
      </c>
      <c r="S342" s="13" cm="1">
        <f t="array" ref="S342">INDEX(GMWQ!$A$2:$NF$60,MATCH(1,(GMWQ!$NE$2:$NE$60=S$3)*(GMWQ!$NF$2:$NF$60=S$1),0),$B342-1966)</f>
        <v>27145860</v>
      </c>
      <c r="T342" s="13" cm="1">
        <f t="array" ref="T342">INDEX(GMWQ!$A$2:$NF$60,MATCH(1,(GMWQ!$NE$2:$NE$60=T$3)*(GMWQ!$NF$2:$NF$60=T$1),0),$B342-1966)</f>
        <v>48724.639999999999</v>
      </c>
      <c r="U342" s="13" cm="1">
        <f t="array" ref="U342">INDEX(GMWQ!$A$2:$NF$60,MATCH(1,(GMWQ!$NE$2:$NE$60=U$3)*(GMWQ!$NF$2:$NF$60=U$1),0),$B342-1966)</f>
        <v>3.8972899999999999</v>
      </c>
      <c r="V342" s="13" cm="1">
        <f t="array" ref="V342">INDEX(GMWQ!$A$2:$NF$60,MATCH(1,(GMWQ!$NE$2:$NE$60=V$3)*(GMWQ!$NF$2:$NF$60=V$1),0),$B342-1966)</f>
        <v>103.1597</v>
      </c>
      <c r="W342" s="13" cm="1">
        <f t="array" ref="W342">INDEX(GMWQ!$A$2:$NF$60,MATCH(1,(GMWQ!$NE$2:$NE$60=W$3)*(GMWQ!$NF$2:$NF$60=W$1),0),$B342-1966)</f>
        <v>2.0515210000000002</v>
      </c>
    </row>
    <row r="343" spans="1:23" x14ac:dyDescent="0.35">
      <c r="A343" s="7">
        <v>2057</v>
      </c>
      <c r="B343" s="7">
        <f t="shared" si="7"/>
        <v>2309</v>
      </c>
      <c r="C343" s="14" cm="1">
        <f t="array" ref="C343">INDEX(GMWQ!$A$2:$NF$60,MATCH(1,(GMWQ!$NE$2:$NE$60=C$3)*(GMWQ!$NF$2:$NF$60=C$1),0),$B343-1966)</f>
        <v>12612.91</v>
      </c>
      <c r="D343" s="7" cm="1">
        <f t="array" ref="D343">INDEX(GMWQ!$A$2:$NF$60,MATCH(1,(GMWQ!$NE$2:$NE$60=D$3)*(GMWQ!$NF$2:$NF$60=D$1),0),$B343-1966)</f>
        <v>58925.02</v>
      </c>
      <c r="E343" s="7" cm="1">
        <f t="array" ref="E343">INDEX(GMWQ!$A$2:$NF$60,MATCH(1,(GMWQ!$NE$2:$NE$60=E$3)*(GMWQ!$NF$2:$NF$60=E$1),0),$B343-1966)</f>
        <v>1451601</v>
      </c>
      <c r="F343" s="13" cm="1">
        <f t="array" ref="F343">INDEX(GMWQ!$A$2:$NF$60,MATCH(1,(GMWQ!$NE$2:$NE$60=F$3)*(GMWQ!$NF$2:$NF$60=F$1),0),$B343-1966)</f>
        <v>4.0000090000000004</v>
      </c>
      <c r="G343" s="14" cm="1">
        <f t="array" ref="G343">INDEX(GMWQ!$A$2:$NF$60,MATCH(1,(GMWQ!$NE$2:$NE$60=G$3)*(GMWQ!$NF$2:$NF$60=G$1),0),$B343-1966)</f>
        <v>5687432</v>
      </c>
      <c r="H343" s="14" cm="1">
        <f t="array" ref="H343">INDEX(GMWQ!$A$2:$NF$60,MATCH(1,(GMWQ!$NE$2:$NE$60=H$3)*(GMWQ!$NF$2:$NF$60=H$1),0),$B343-1966)</f>
        <v>64525.93</v>
      </c>
      <c r="I343" s="14" cm="1">
        <f t="array" ref="I343">INDEX(GMWQ!$A$2:$NF$60,MATCH(1,(GMWQ!$NE$2:$NE$60=I$3)*(GMWQ!$NF$2:$NF$60=I$1),0),$B343-1966)</f>
        <v>3821165</v>
      </c>
      <c r="J343" s="13" cm="1">
        <f t="array" ref="J343">INDEX(GMWQ!$A$2:$NF$60,MATCH(1,(GMWQ!$NE$2:$NE$60=J$3)*(GMWQ!$NF$2:$NF$60=J$1),0),$B343-1966)</f>
        <v>3.5000010000000001</v>
      </c>
      <c r="K343" s="13" cm="1">
        <f t="array" ref="K343">INDEX(GMWQ!$A$2:$NF$60,MATCH(1,(GMWQ!$NE$2:$NE$60=K$3)*(GMWQ!$NF$2:$NF$60=K$1),0),$B343-1966)</f>
        <v>1.8503669999999999E-3</v>
      </c>
      <c r="L343" s="13" cm="1">
        <f t="array" ref="L343">INDEX(GMWQ!$A$2:$NF$60,MATCH(1,(GMWQ!$NE$2:$NE$60=L$3)*(GMWQ!$NF$2:$NF$60=L$1),0),$B343-1966)</f>
        <v>6030872</v>
      </c>
      <c r="M343" s="13" cm="1">
        <f t="array" ref="M343">INDEX(GMWQ!$A$2:$NF$60,MATCH(1,(GMWQ!$NE$2:$NE$60=M$3)*(GMWQ!$NF$2:$NF$60=M$1),0),$B343-1966)</f>
        <v>64.465419999999995</v>
      </c>
      <c r="N343" s="13" cm="1">
        <f t="array" ref="N343">INDEX(GMWQ!$A$2:$NF$60,MATCH(1,(GMWQ!$NE$2:$NE$60=N$3)*(GMWQ!$NF$2:$NF$60=N$1),0),$B343-1966)</f>
        <v>103.8659</v>
      </c>
      <c r="O343" s="13" cm="1">
        <f t="array" ref="O343">INDEX(GMWQ!$A$2:$NF$60,MATCH(1,(GMWQ!$NE$2:$NE$60=O$3)*(GMWQ!$NF$2:$NF$60=O$1),0),$B343-1966)</f>
        <v>31.280049999999999</v>
      </c>
      <c r="P343" s="13" cm="1">
        <f t="array" ref="P343">INDEX(GMWQ!$A$2:$NF$60,MATCH(1,(GMWQ!$NE$2:$NE$60=P$3)*(GMWQ!$NF$2:$NF$60=P$1),0),$B343-1966)</f>
        <v>1.917414</v>
      </c>
      <c r="Q343" s="13" cm="1">
        <f t="array" ref="Q343">INDEX(GMWQ!$A$2:$NF$60,MATCH(1,(GMWQ!$NE$2:$NE$60=Q$3)*(GMWQ!$NF$2:$NF$60=Q$1),0),$B343-1966)</f>
        <v>469815.1</v>
      </c>
      <c r="R343" s="13" cm="1">
        <f t="array" ref="R343">INDEX(GMWQ!$A$2:$NF$60,MATCH(1,(GMWQ!$NE$2:$NE$60=R$3)*(GMWQ!$NF$2:$NF$60=R$1),0),$B343-1966)</f>
        <v>1866267</v>
      </c>
      <c r="S343" s="13" cm="1">
        <f t="array" ref="S343">INDEX(GMWQ!$A$2:$NF$60,MATCH(1,(GMWQ!$NE$2:$NE$60=S$3)*(GMWQ!$NF$2:$NF$60=S$1),0),$B343-1966)</f>
        <v>27413230</v>
      </c>
      <c r="T343" s="13" cm="1">
        <f t="array" ref="T343">INDEX(GMWQ!$A$2:$NF$60,MATCH(1,(GMWQ!$NE$2:$NE$60=T$3)*(GMWQ!$NF$2:$NF$60=T$1),0),$B343-1966)</f>
        <v>48721.99</v>
      </c>
      <c r="U343" s="13" cm="1">
        <f t="array" ref="U343">INDEX(GMWQ!$A$2:$NF$60,MATCH(1,(GMWQ!$NE$2:$NE$60=U$3)*(GMWQ!$NF$2:$NF$60=U$1),0),$B343-1966)</f>
        <v>3.8972899999999999</v>
      </c>
      <c r="V343" s="13" cm="1">
        <f t="array" ref="V343">INDEX(GMWQ!$A$2:$NF$60,MATCH(1,(GMWQ!$NE$2:$NE$60=V$3)*(GMWQ!$NF$2:$NF$60=V$1),0),$B343-1966)</f>
        <v>103.349</v>
      </c>
      <c r="W343" s="13" cm="1">
        <f t="array" ref="W343">INDEX(GMWQ!$A$2:$NF$60,MATCH(1,(GMWQ!$NE$2:$NE$60=W$3)*(GMWQ!$NF$2:$NF$60=W$1),0),$B343-1966)</f>
        <v>2.0541879999999999</v>
      </c>
    </row>
    <row r="344" spans="1:23" x14ac:dyDescent="0.35">
      <c r="B344" s="7">
        <f t="shared" si="7"/>
        <v>2310</v>
      </c>
      <c r="C344" s="14" cm="1">
        <f t="array" ref="C344">INDEX(GMWQ!$A$2:$NF$60,MATCH(1,(GMWQ!$NE$2:$NE$60=C$3)*(GMWQ!$NF$2:$NF$60=C$1),0),$B344-1966)</f>
        <v>12625</v>
      </c>
      <c r="D344" s="7" cm="1">
        <f t="array" ref="D344">INDEX(GMWQ!$A$2:$NF$60,MATCH(1,(GMWQ!$NE$2:$NE$60=D$3)*(GMWQ!$NF$2:$NF$60=D$1),0),$B344-1966)</f>
        <v>59312.5</v>
      </c>
      <c r="E344" s="7" cm="1">
        <f t="array" ref="E344">INDEX(GMWQ!$A$2:$NF$60,MATCH(1,(GMWQ!$NE$2:$NE$60=E$3)*(GMWQ!$NF$2:$NF$60=E$1),0),$B344-1966)</f>
        <v>1463304</v>
      </c>
      <c r="F344" s="13" cm="1">
        <f t="array" ref="F344">INDEX(GMWQ!$A$2:$NF$60,MATCH(1,(GMWQ!$NE$2:$NE$60=F$3)*(GMWQ!$NF$2:$NF$60=F$1),0),$B344-1966)</f>
        <v>4.0000030000000004</v>
      </c>
      <c r="G344" s="14" cm="1">
        <f t="array" ref="G344">INDEX(GMWQ!$A$2:$NF$60,MATCH(1,(GMWQ!$NE$2:$NE$60=G$3)*(GMWQ!$NF$2:$NF$60=G$1),0),$B344-1966)</f>
        <v>5717581</v>
      </c>
      <c r="H344" s="14" cm="1">
        <f t="array" ref="H344">INDEX(GMWQ!$A$2:$NF$60,MATCH(1,(GMWQ!$NE$2:$NE$60=H$3)*(GMWQ!$NF$2:$NF$60=H$1),0),$B344-1966)</f>
        <v>64913.41</v>
      </c>
      <c r="I344" s="14" cm="1">
        <f t="array" ref="I344">INDEX(GMWQ!$A$2:$NF$60,MATCH(1,(GMWQ!$NE$2:$NE$60=I$3)*(GMWQ!$NF$2:$NF$60=I$1),0),$B344-1966)</f>
        <v>3835257</v>
      </c>
      <c r="J344" s="13" cm="1">
        <f t="array" ref="J344">INDEX(GMWQ!$A$2:$NF$60,MATCH(1,(GMWQ!$NE$2:$NE$60=J$3)*(GMWQ!$NF$2:$NF$60=J$1),0),$B344-1966)</f>
        <v>3.5</v>
      </c>
      <c r="K344" s="13" cm="1">
        <f t="array" ref="K344">INDEX(GMWQ!$A$2:$NF$60,MATCH(1,(GMWQ!$NE$2:$NE$60=K$3)*(GMWQ!$NF$2:$NF$60=K$1),0),$B344-1966)</f>
        <v>1.850197E-3</v>
      </c>
      <c r="L344" s="13" cm="1">
        <f t="array" ref="L344">INDEX(GMWQ!$A$2:$NF$60,MATCH(1,(GMWQ!$NE$2:$NE$60=L$3)*(GMWQ!$NF$2:$NF$60=L$1),0),$B344-1966)</f>
        <v>6062766</v>
      </c>
      <c r="M344" s="13" cm="1">
        <f t="array" ref="M344">INDEX(GMWQ!$A$2:$NF$60,MATCH(1,(GMWQ!$NE$2:$NE$60=M$3)*(GMWQ!$NF$2:$NF$60=M$1),0),$B344-1966)</f>
        <v>64.257869999999997</v>
      </c>
      <c r="N344" s="13" cm="1">
        <f t="array" ref="N344">INDEX(GMWQ!$A$2:$NF$60,MATCH(1,(GMWQ!$NE$2:$NE$60=N$3)*(GMWQ!$NF$2:$NF$60=N$1),0),$B344-1966)</f>
        <v>103.5801</v>
      </c>
      <c r="O344" s="13" cm="1">
        <f t="array" ref="O344">INDEX(GMWQ!$A$2:$NF$60,MATCH(1,(GMWQ!$NE$2:$NE$60=O$3)*(GMWQ!$NF$2:$NF$60=O$1),0),$B344-1966)</f>
        <v>31.280059999999999</v>
      </c>
      <c r="P344" s="13" cm="1">
        <f t="array" ref="P344">INDEX(GMWQ!$A$2:$NF$60,MATCH(1,(GMWQ!$NE$2:$NE$60=P$3)*(GMWQ!$NF$2:$NF$60=P$1),0),$B344-1966)</f>
        <v>1.9173659999999999</v>
      </c>
      <c r="Q344" s="13" cm="1">
        <f t="array" ref="Q344">INDEX(GMWQ!$A$2:$NF$60,MATCH(1,(GMWQ!$NE$2:$NE$60=Q$3)*(GMWQ!$NF$2:$NF$60=Q$1),0),$B344-1966)</f>
        <v>473849.1</v>
      </c>
      <c r="R344" s="13" cm="1">
        <f t="array" ref="R344">INDEX(GMWQ!$A$2:$NF$60,MATCH(1,(GMWQ!$NE$2:$NE$60=R$3)*(GMWQ!$NF$2:$NF$60=R$1),0),$B344-1966)</f>
        <v>1882324</v>
      </c>
      <c r="S344" s="13" cm="1">
        <f t="array" ref="S344">INDEX(GMWQ!$A$2:$NF$60,MATCH(1,(GMWQ!$NE$2:$NE$60=S$3)*(GMWQ!$NF$2:$NF$60=S$1),0),$B344-1966)</f>
        <v>27688580</v>
      </c>
      <c r="T344" s="13" cm="1">
        <f t="array" ref="T344">INDEX(GMWQ!$A$2:$NF$60,MATCH(1,(GMWQ!$NE$2:$NE$60=T$3)*(GMWQ!$NF$2:$NF$60=T$1),0),$B344-1966)</f>
        <v>48719.33</v>
      </c>
      <c r="U344" s="13" cm="1">
        <f t="array" ref="U344">INDEX(GMWQ!$A$2:$NF$60,MATCH(1,(GMWQ!$NE$2:$NE$60=U$3)*(GMWQ!$NF$2:$NF$60=U$1),0),$B344-1966)</f>
        <v>3.8972899999999999</v>
      </c>
      <c r="V344" s="13" cm="1">
        <f t="array" ref="V344">INDEX(GMWQ!$A$2:$NF$60,MATCH(1,(GMWQ!$NE$2:$NE$60=V$3)*(GMWQ!$NF$2:$NF$60=V$1),0),$B344-1966)</f>
        <v>103.55889999999999</v>
      </c>
      <c r="W344" s="13" cm="1">
        <f t="array" ref="W344">INDEX(GMWQ!$A$2:$NF$60,MATCH(1,(GMWQ!$NE$2:$NE$60=W$3)*(GMWQ!$NF$2:$NF$60=W$1),0),$B344-1966)</f>
        <v>2.0572650000000001</v>
      </c>
    </row>
    <row r="345" spans="1:23" x14ac:dyDescent="0.35">
      <c r="B345" s="7">
        <f t="shared" si="7"/>
        <v>2311</v>
      </c>
      <c r="C345" s="14" cm="1">
        <f t="array" ref="C345">INDEX(GMWQ!$A$2:$NF$60,MATCH(1,(GMWQ!$NE$2:$NE$60=C$3)*(GMWQ!$NF$2:$NF$60=C$1),0),$B345-1966)</f>
        <v>12635.18</v>
      </c>
      <c r="D345" s="7" cm="1">
        <f t="array" ref="D345">INDEX(GMWQ!$A$2:$NF$60,MATCH(1,(GMWQ!$NE$2:$NE$60=D$3)*(GMWQ!$NF$2:$NF$60=D$1),0),$B345-1966)</f>
        <v>59702.07</v>
      </c>
      <c r="E345" s="7" cm="1">
        <f t="array" ref="E345">INDEX(GMWQ!$A$2:$NF$60,MATCH(1,(GMWQ!$NE$2:$NE$60=E$3)*(GMWQ!$NF$2:$NF$60=E$1),0),$B345-1966)</f>
        <v>1475093</v>
      </c>
      <c r="F345" s="13" cm="1">
        <f t="array" ref="F345">INDEX(GMWQ!$A$2:$NF$60,MATCH(1,(GMWQ!$NE$2:$NE$60=F$3)*(GMWQ!$NF$2:$NF$60=F$1),0),$B345-1966)</f>
        <v>4.0000049999999998</v>
      </c>
      <c r="G345" s="14" cm="1">
        <f t="array" ref="G345">INDEX(GMWQ!$A$2:$NF$60,MATCH(1,(GMWQ!$NE$2:$NE$60=G$3)*(GMWQ!$NF$2:$NF$60=G$1),0),$B345-1966)</f>
        <v>5747865</v>
      </c>
      <c r="H345" s="14" cm="1">
        <f t="array" ref="H345">INDEX(GMWQ!$A$2:$NF$60,MATCH(1,(GMWQ!$NE$2:$NE$60=H$3)*(GMWQ!$NF$2:$NF$60=H$1),0),$B345-1966)</f>
        <v>65302.98</v>
      </c>
      <c r="I345" s="14" cm="1">
        <f t="array" ref="I345">INDEX(GMWQ!$A$2:$NF$60,MATCH(1,(GMWQ!$NE$2:$NE$60=I$3)*(GMWQ!$NF$2:$NF$60=I$1),0),$B345-1966)</f>
        <v>3849373</v>
      </c>
      <c r="J345" s="13" cm="1">
        <f t="array" ref="J345">INDEX(GMWQ!$A$2:$NF$60,MATCH(1,(GMWQ!$NE$2:$NE$60=J$3)*(GMWQ!$NF$2:$NF$60=J$1),0),$B345-1966)</f>
        <v>3.5</v>
      </c>
      <c r="K345" s="13" cm="1">
        <f t="array" ref="K345">INDEX(GMWQ!$A$2:$NF$60,MATCH(1,(GMWQ!$NE$2:$NE$60=K$3)*(GMWQ!$NF$2:$NF$60=K$1),0),$B345-1966)</f>
        <v>1.850214E-3</v>
      </c>
      <c r="L345" s="13" cm="1">
        <f t="array" ref="L345">INDEX(GMWQ!$A$2:$NF$60,MATCH(1,(GMWQ!$NE$2:$NE$60=L$3)*(GMWQ!$NF$2:$NF$60=L$1),0),$B345-1966)</f>
        <v>6094803</v>
      </c>
      <c r="M345" s="13" cm="1">
        <f t="array" ref="M345">INDEX(GMWQ!$A$2:$NF$60,MATCH(1,(GMWQ!$NE$2:$NE$60=M$3)*(GMWQ!$NF$2:$NF$60=M$1),0),$B345-1966)</f>
        <v>64.048969999999997</v>
      </c>
      <c r="N345" s="13" cm="1">
        <f t="array" ref="N345">INDEX(GMWQ!$A$2:$NF$60,MATCH(1,(GMWQ!$NE$2:$NE$60=N$3)*(GMWQ!$NF$2:$NF$60=N$1),0),$B345-1966)</f>
        <v>103.29519999999999</v>
      </c>
      <c r="O345" s="13" cm="1">
        <f t="array" ref="O345">INDEX(GMWQ!$A$2:$NF$60,MATCH(1,(GMWQ!$NE$2:$NE$60=O$3)*(GMWQ!$NF$2:$NF$60=O$1),0),$B345-1966)</f>
        <v>31.280059999999999</v>
      </c>
      <c r="P345" s="13" cm="1">
        <f t="array" ref="P345">INDEX(GMWQ!$A$2:$NF$60,MATCH(1,(GMWQ!$NE$2:$NE$60=P$3)*(GMWQ!$NF$2:$NF$60=P$1),0),$B345-1966)</f>
        <v>1.917414</v>
      </c>
      <c r="Q345" s="13" cm="1">
        <f t="array" ref="Q345">INDEX(GMWQ!$A$2:$NF$60,MATCH(1,(GMWQ!$NE$2:$NE$60=Q$3)*(GMWQ!$NF$2:$NF$60=Q$1),0),$B345-1966)</f>
        <v>477911.1</v>
      </c>
      <c r="R345" s="13" cm="1">
        <f t="array" ref="R345">INDEX(GMWQ!$A$2:$NF$60,MATCH(1,(GMWQ!$NE$2:$NE$60=R$3)*(GMWQ!$NF$2:$NF$60=R$1),0),$B345-1966)</f>
        <v>1898492</v>
      </c>
      <c r="S345" s="13" cm="1">
        <f t="array" ref="S345">INDEX(GMWQ!$A$2:$NF$60,MATCH(1,(GMWQ!$NE$2:$NE$60=S$3)*(GMWQ!$NF$2:$NF$60=S$1),0),$B345-1966)</f>
        <v>27962260</v>
      </c>
      <c r="T345" s="13" cm="1">
        <f t="array" ref="T345">INDEX(GMWQ!$A$2:$NF$60,MATCH(1,(GMWQ!$NE$2:$NE$60=T$3)*(GMWQ!$NF$2:$NF$60=T$1),0),$B345-1966)</f>
        <v>48713.58</v>
      </c>
      <c r="U345" s="13" cm="1">
        <f t="array" ref="U345">INDEX(GMWQ!$A$2:$NF$60,MATCH(1,(GMWQ!$NE$2:$NE$60=U$3)*(GMWQ!$NF$2:$NF$60=U$1),0),$B345-1966)</f>
        <v>3.8972899999999999</v>
      </c>
      <c r="V345" s="13" cm="1">
        <f t="array" ref="V345">INDEX(GMWQ!$A$2:$NF$60,MATCH(1,(GMWQ!$NE$2:$NE$60=V$3)*(GMWQ!$NF$2:$NF$60=V$1),0),$B345-1966)</f>
        <v>103.75320000000001</v>
      </c>
      <c r="W345" s="13" cm="1">
        <f t="array" ref="W345">INDEX(GMWQ!$A$2:$NF$60,MATCH(1,(GMWQ!$NE$2:$NE$60=W$3)*(GMWQ!$NF$2:$NF$60=W$1),0),$B345-1966)</f>
        <v>2.0600320000000001</v>
      </c>
    </row>
    <row r="346" spans="1:23" x14ac:dyDescent="0.35">
      <c r="B346" s="7">
        <f t="shared" si="7"/>
        <v>2312</v>
      </c>
      <c r="C346" s="14" cm="1">
        <f t="array" ref="C346">INDEX(GMWQ!$A$2:$NF$60,MATCH(1,(GMWQ!$NE$2:$NE$60=C$3)*(GMWQ!$NF$2:$NF$60=C$1),0),$B346-1966)</f>
        <v>12648.08</v>
      </c>
      <c r="D346" s="7" cm="1">
        <f t="array" ref="D346">INDEX(GMWQ!$A$2:$NF$60,MATCH(1,(GMWQ!$NE$2:$NE$60=D$3)*(GMWQ!$NF$2:$NF$60=D$1),0),$B346-1966)</f>
        <v>60093.71</v>
      </c>
      <c r="E346" s="7" cm="1">
        <f t="array" ref="E346">INDEX(GMWQ!$A$2:$NF$60,MATCH(1,(GMWQ!$NE$2:$NE$60=E$3)*(GMWQ!$NF$2:$NF$60=E$1),0),$B346-1966)</f>
        <v>1487018</v>
      </c>
      <c r="F346" s="13" cm="1">
        <f t="array" ref="F346">INDEX(GMWQ!$A$2:$NF$60,MATCH(1,(GMWQ!$NE$2:$NE$60=F$3)*(GMWQ!$NF$2:$NF$60=F$1),0),$B346-1966)</f>
        <v>4.0000150000000003</v>
      </c>
      <c r="G346" s="14" cm="1">
        <f t="array" ref="G346">INDEX(GMWQ!$A$2:$NF$60,MATCH(1,(GMWQ!$NE$2:$NE$60=G$3)*(GMWQ!$NF$2:$NF$60=G$1),0),$B346-1966)</f>
        <v>5778285</v>
      </c>
      <c r="H346" s="14" cm="1">
        <f t="array" ref="H346">INDEX(GMWQ!$A$2:$NF$60,MATCH(1,(GMWQ!$NE$2:$NE$60=H$3)*(GMWQ!$NF$2:$NF$60=H$1),0),$B346-1966)</f>
        <v>65694.63</v>
      </c>
      <c r="I346" s="14" cm="1">
        <f t="array" ref="I346">INDEX(GMWQ!$A$2:$NF$60,MATCH(1,(GMWQ!$NE$2:$NE$60=I$3)*(GMWQ!$NF$2:$NF$60=I$1),0),$B346-1966)</f>
        <v>3863513</v>
      </c>
      <c r="J346" s="13" cm="1">
        <f t="array" ref="J346">INDEX(GMWQ!$A$2:$NF$60,MATCH(1,(GMWQ!$NE$2:$NE$60=J$3)*(GMWQ!$NF$2:$NF$60=J$1),0),$B346-1966)</f>
        <v>3.5000010000000001</v>
      </c>
      <c r="K346" s="13" cm="1">
        <f t="array" ref="K346">INDEX(GMWQ!$A$2:$NF$60,MATCH(1,(GMWQ!$NE$2:$NE$60=K$3)*(GMWQ!$NF$2:$NF$60=K$1),0),$B346-1966)</f>
        <v>1.8501990000000001E-3</v>
      </c>
      <c r="L346" s="13" cm="1">
        <f t="array" ref="L346">INDEX(GMWQ!$A$2:$NF$60,MATCH(1,(GMWQ!$NE$2:$NE$60=L$3)*(GMWQ!$NF$2:$NF$60=L$1),0),$B346-1966)</f>
        <v>6126985</v>
      </c>
      <c r="M346" s="13" cm="1">
        <f t="array" ref="M346">INDEX(GMWQ!$A$2:$NF$60,MATCH(1,(GMWQ!$NE$2:$NE$60=M$3)*(GMWQ!$NF$2:$NF$60=M$1),0),$B346-1966)</f>
        <v>63.840850000000003</v>
      </c>
      <c r="N346" s="13" cm="1">
        <f t="array" ref="N346">INDEX(GMWQ!$A$2:$NF$60,MATCH(1,(GMWQ!$NE$2:$NE$60=N$3)*(GMWQ!$NF$2:$NF$60=N$1),0),$B346-1966)</f>
        <v>103.00790000000001</v>
      </c>
      <c r="O346" s="13" cm="1">
        <f t="array" ref="O346">INDEX(GMWQ!$A$2:$NF$60,MATCH(1,(GMWQ!$NE$2:$NE$60=O$3)*(GMWQ!$NF$2:$NF$60=O$1),0),$B346-1966)</f>
        <v>31.280069999999998</v>
      </c>
      <c r="P346" s="13" cm="1">
        <f t="array" ref="P346">INDEX(GMWQ!$A$2:$NF$60,MATCH(1,(GMWQ!$NE$2:$NE$60=P$3)*(GMWQ!$NF$2:$NF$60=P$1),0),$B346-1966)</f>
        <v>1.917414</v>
      </c>
      <c r="Q346" s="13" cm="1">
        <f t="array" ref="Q346">INDEX(GMWQ!$A$2:$NF$60,MATCH(1,(GMWQ!$NE$2:$NE$60=Q$3)*(GMWQ!$NF$2:$NF$60=Q$1),0),$B346-1966)</f>
        <v>482001.5</v>
      </c>
      <c r="R346" s="13" cm="1">
        <f t="array" ref="R346">INDEX(GMWQ!$A$2:$NF$60,MATCH(1,(GMWQ!$NE$2:$NE$60=R$3)*(GMWQ!$NF$2:$NF$60=R$1),0),$B346-1966)</f>
        <v>1914772</v>
      </c>
      <c r="S346" s="13" cm="1">
        <f t="array" ref="S346">INDEX(GMWQ!$A$2:$NF$60,MATCH(1,(GMWQ!$NE$2:$NE$60=S$3)*(GMWQ!$NF$2:$NF$60=S$1),0),$B346-1966)</f>
        <v>28244560</v>
      </c>
      <c r="T346" s="13" cm="1">
        <f t="array" ref="T346">INDEX(GMWQ!$A$2:$NF$60,MATCH(1,(GMWQ!$NE$2:$NE$60=T$3)*(GMWQ!$NF$2:$NF$60=T$1),0),$B346-1966)</f>
        <v>48707.82</v>
      </c>
      <c r="U346" s="13" cm="1">
        <f t="array" ref="U346">INDEX(GMWQ!$A$2:$NF$60,MATCH(1,(GMWQ!$NE$2:$NE$60=U$3)*(GMWQ!$NF$2:$NF$60=U$1),0),$B346-1966)</f>
        <v>3.8972899999999999</v>
      </c>
      <c r="V346" s="13" cm="1">
        <f t="array" ref="V346">INDEX(GMWQ!$A$2:$NF$60,MATCH(1,(GMWQ!$NE$2:$NE$60=V$3)*(GMWQ!$NF$2:$NF$60=V$1),0),$B346-1966)</f>
        <v>103.9709</v>
      </c>
      <c r="W346" s="13" cm="1">
        <f t="array" ref="W346">INDEX(GMWQ!$A$2:$NF$60,MATCH(1,(GMWQ!$NE$2:$NE$60=W$3)*(GMWQ!$NF$2:$NF$60=W$1),0),$B346-1966)</f>
        <v>2.063253</v>
      </c>
    </row>
    <row r="347" spans="1:23" x14ac:dyDescent="0.35">
      <c r="A347" s="7">
        <v>2058</v>
      </c>
      <c r="B347" s="7">
        <f t="shared" si="7"/>
        <v>2313</v>
      </c>
      <c r="C347" s="14" cm="1">
        <f t="array" ref="C347">INDEX(GMWQ!$A$2:$NF$60,MATCH(1,(GMWQ!$NE$2:$NE$60=C$3)*(GMWQ!$NF$2:$NF$60=C$1),0),$B347-1966)</f>
        <v>12657.56</v>
      </c>
      <c r="D347" s="7" cm="1">
        <f t="array" ref="D347">INDEX(GMWQ!$A$2:$NF$60,MATCH(1,(GMWQ!$NE$2:$NE$60=D$3)*(GMWQ!$NF$2:$NF$60=D$1),0),$B347-1966)</f>
        <v>60487.54</v>
      </c>
      <c r="E347" s="7" cm="1">
        <f t="array" ref="E347">INDEX(GMWQ!$A$2:$NF$60,MATCH(1,(GMWQ!$NE$2:$NE$60=E$3)*(GMWQ!$NF$2:$NF$60=E$1),0),$B347-1966)</f>
        <v>1499031</v>
      </c>
      <c r="F347" s="13" cm="1">
        <f t="array" ref="F347">INDEX(GMWQ!$A$2:$NF$60,MATCH(1,(GMWQ!$NE$2:$NE$60=F$3)*(GMWQ!$NF$2:$NF$60=F$1),0),$B347-1966)</f>
        <v>4.000006</v>
      </c>
      <c r="G347" s="14" cm="1">
        <f t="array" ref="G347">INDEX(GMWQ!$A$2:$NF$60,MATCH(1,(GMWQ!$NE$2:$NE$60=G$3)*(GMWQ!$NF$2:$NF$60=G$1),0),$B347-1966)</f>
        <v>5808850</v>
      </c>
      <c r="H347" s="14" cm="1">
        <f t="array" ref="H347">INDEX(GMWQ!$A$2:$NF$60,MATCH(1,(GMWQ!$NE$2:$NE$60=H$3)*(GMWQ!$NF$2:$NF$60=H$1),0),$B347-1966)</f>
        <v>66088.45</v>
      </c>
      <c r="I347" s="14" cm="1">
        <f t="array" ref="I347">INDEX(GMWQ!$A$2:$NF$60,MATCH(1,(GMWQ!$NE$2:$NE$60=I$3)*(GMWQ!$NF$2:$NF$60=I$1),0),$B347-1966)</f>
        <v>3877681</v>
      </c>
      <c r="J347" s="13" cm="1">
        <f t="array" ref="J347">INDEX(GMWQ!$A$2:$NF$60,MATCH(1,(GMWQ!$NE$2:$NE$60=J$3)*(GMWQ!$NF$2:$NF$60=J$1),0),$B347-1966)</f>
        <v>3.5</v>
      </c>
      <c r="K347" s="13" cm="1">
        <f t="array" ref="K347">INDEX(GMWQ!$A$2:$NF$60,MATCH(1,(GMWQ!$NE$2:$NE$60=K$3)*(GMWQ!$NF$2:$NF$60=K$1),0),$B347-1966)</f>
        <v>1.850155E-3</v>
      </c>
      <c r="L347" s="13" cm="1">
        <f t="array" ref="L347">INDEX(GMWQ!$A$2:$NF$60,MATCH(1,(GMWQ!$NE$2:$NE$60=L$3)*(GMWQ!$NF$2:$NF$60=L$1),0),$B347-1966)</f>
        <v>6159319</v>
      </c>
      <c r="M347" s="13" cm="1">
        <f t="array" ref="M347">INDEX(GMWQ!$A$2:$NF$60,MATCH(1,(GMWQ!$NE$2:$NE$60=M$3)*(GMWQ!$NF$2:$NF$60=M$1),0),$B347-1966)</f>
        <v>63.633510000000001</v>
      </c>
      <c r="N347" s="13" cm="1">
        <f t="array" ref="N347">INDEX(GMWQ!$A$2:$NF$60,MATCH(1,(GMWQ!$NE$2:$NE$60=N$3)*(GMWQ!$NF$2:$NF$60=N$1),0),$B347-1966)</f>
        <v>102.7216</v>
      </c>
      <c r="O347" s="13" cm="1">
        <f t="array" ref="O347">INDEX(GMWQ!$A$2:$NF$60,MATCH(1,(GMWQ!$NE$2:$NE$60=O$3)*(GMWQ!$NF$2:$NF$60=O$1),0),$B347-1966)</f>
        <v>31.280080000000002</v>
      </c>
      <c r="P347" s="13" cm="1">
        <f t="array" ref="P347">INDEX(GMWQ!$A$2:$NF$60,MATCH(1,(GMWQ!$NE$2:$NE$60=P$3)*(GMWQ!$NF$2:$NF$60=P$1),0),$B347-1966)</f>
        <v>1.9173659999999999</v>
      </c>
      <c r="Q347" s="13" cm="1">
        <f t="array" ref="Q347">INDEX(GMWQ!$A$2:$NF$60,MATCH(1,(GMWQ!$NE$2:$NE$60=Q$3)*(GMWQ!$NF$2:$NF$60=Q$1),0),$B347-1966)</f>
        <v>486121</v>
      </c>
      <c r="R347" s="13" cm="1">
        <f t="array" ref="R347">INDEX(GMWQ!$A$2:$NF$60,MATCH(1,(GMWQ!$NE$2:$NE$60=R$3)*(GMWQ!$NF$2:$NF$60=R$1),0),$B347-1966)</f>
        <v>1931168</v>
      </c>
      <c r="S347" s="13" cm="1">
        <f t="array" ref="S347">INDEX(GMWQ!$A$2:$NF$60,MATCH(1,(GMWQ!$NE$2:$NE$60=S$3)*(GMWQ!$NF$2:$NF$60=S$1),0),$B347-1966)</f>
        <v>28522750</v>
      </c>
      <c r="T347" s="13" cm="1">
        <f t="array" ref="T347">INDEX(GMWQ!$A$2:$NF$60,MATCH(1,(GMWQ!$NE$2:$NE$60=T$3)*(GMWQ!$NF$2:$NF$60=T$1),0),$B347-1966)</f>
        <v>48702.07</v>
      </c>
      <c r="U347" s="13" cm="1">
        <f t="array" ref="U347">INDEX(GMWQ!$A$2:$NF$60,MATCH(1,(GMWQ!$NE$2:$NE$60=U$3)*(GMWQ!$NF$2:$NF$60=U$1),0),$B347-1966)</f>
        <v>3.8972899999999999</v>
      </c>
      <c r="V347" s="13" cm="1">
        <f t="array" ref="V347">INDEX(GMWQ!$A$2:$NF$60,MATCH(1,(GMWQ!$NE$2:$NE$60=V$3)*(GMWQ!$NF$2:$NF$60=V$1),0),$B347-1966)</f>
        <v>104.1619</v>
      </c>
      <c r="W347" s="13" cm="1">
        <f t="array" ref="W347">INDEX(GMWQ!$A$2:$NF$60,MATCH(1,(GMWQ!$NE$2:$NE$60=W$3)*(GMWQ!$NF$2:$NF$60=W$1),0),$B347-1966)</f>
        <v>2.0659290000000001</v>
      </c>
    </row>
    <row r="348" spans="1:23" x14ac:dyDescent="0.35">
      <c r="B348" s="7">
        <f t="shared" si="7"/>
        <v>2314</v>
      </c>
      <c r="C348" s="14" cm="1">
        <f t="array" ref="C348">INDEX(GMWQ!$A$2:$NF$60,MATCH(1,(GMWQ!$NE$2:$NE$60=C$3)*(GMWQ!$NF$2:$NF$60=C$1),0),$B348-1966)</f>
        <v>12669.55</v>
      </c>
      <c r="D348" s="7" cm="1">
        <f t="array" ref="D348">INDEX(GMWQ!$A$2:$NF$60,MATCH(1,(GMWQ!$NE$2:$NE$60=D$3)*(GMWQ!$NF$2:$NF$60=D$1),0),$B348-1966)</f>
        <v>60883.58</v>
      </c>
      <c r="E348" s="7" cm="1">
        <f t="array" ref="E348">INDEX(GMWQ!$A$2:$NF$60,MATCH(1,(GMWQ!$NE$2:$NE$60=E$3)*(GMWQ!$NF$2:$NF$60=E$1),0),$B348-1966)</f>
        <v>1511133</v>
      </c>
      <c r="F348" s="13" cm="1">
        <f t="array" ref="F348">INDEX(GMWQ!$A$2:$NF$60,MATCH(1,(GMWQ!$NE$2:$NE$60=F$3)*(GMWQ!$NF$2:$NF$60=F$1),0),$B348-1966)</f>
        <v>4.0000260000000001</v>
      </c>
      <c r="G348" s="14" cm="1">
        <f t="array" ref="G348">INDEX(GMWQ!$A$2:$NF$60,MATCH(1,(GMWQ!$NE$2:$NE$60=G$3)*(GMWQ!$NF$2:$NF$60=G$1),0),$B348-1966)</f>
        <v>5839559</v>
      </c>
      <c r="H348" s="14" cm="1">
        <f t="array" ref="H348">INDEX(GMWQ!$A$2:$NF$60,MATCH(1,(GMWQ!$NE$2:$NE$60=H$3)*(GMWQ!$NF$2:$NF$60=H$1),0),$B348-1966)</f>
        <v>66484.479999999996</v>
      </c>
      <c r="I348" s="14" cm="1">
        <f t="array" ref="I348">INDEX(GMWQ!$A$2:$NF$60,MATCH(1,(GMWQ!$NE$2:$NE$60=I$3)*(GMWQ!$NF$2:$NF$60=I$1),0),$B348-1966)</f>
        <v>3891877</v>
      </c>
      <c r="J348" s="13" cm="1">
        <f t="array" ref="J348">INDEX(GMWQ!$A$2:$NF$60,MATCH(1,(GMWQ!$NE$2:$NE$60=J$3)*(GMWQ!$NF$2:$NF$60=J$1),0),$B348-1966)</f>
        <v>3.5</v>
      </c>
      <c r="K348" s="13" cm="1">
        <f t="array" ref="K348">INDEX(GMWQ!$A$2:$NF$60,MATCH(1,(GMWQ!$NE$2:$NE$60=K$3)*(GMWQ!$NF$2:$NF$60=K$1),0),$B348-1966)</f>
        <v>1.8501640000000001E-3</v>
      </c>
      <c r="L348" s="13" cm="1">
        <f t="array" ref="L348">INDEX(GMWQ!$A$2:$NF$60,MATCH(1,(GMWQ!$NE$2:$NE$60=L$3)*(GMWQ!$NF$2:$NF$60=L$1),0),$B348-1966)</f>
        <v>6191806</v>
      </c>
      <c r="M348" s="13" cm="1">
        <f t="array" ref="M348">INDEX(GMWQ!$A$2:$NF$60,MATCH(1,(GMWQ!$NE$2:$NE$60=M$3)*(GMWQ!$NF$2:$NF$60=M$1),0),$B348-1966)</f>
        <v>63.427019999999999</v>
      </c>
      <c r="N348" s="13" cm="1">
        <f t="array" ref="N348">INDEX(GMWQ!$A$2:$NF$60,MATCH(1,(GMWQ!$NE$2:$NE$60=N$3)*(GMWQ!$NF$2:$NF$60=N$1),0),$B348-1966)</f>
        <v>102.4365</v>
      </c>
      <c r="O348" s="13" cm="1">
        <f t="array" ref="O348">INDEX(GMWQ!$A$2:$NF$60,MATCH(1,(GMWQ!$NE$2:$NE$60=O$3)*(GMWQ!$NF$2:$NF$60=O$1),0),$B348-1966)</f>
        <v>31.280069999999998</v>
      </c>
      <c r="P348" s="13" cm="1">
        <f t="array" ref="P348">INDEX(GMWQ!$A$2:$NF$60,MATCH(1,(GMWQ!$NE$2:$NE$60=P$3)*(GMWQ!$NF$2:$NF$60=P$1),0),$B348-1966)</f>
        <v>1.917367</v>
      </c>
      <c r="Q348" s="13" cm="1">
        <f t="array" ref="Q348">INDEX(GMWQ!$A$2:$NF$60,MATCH(1,(GMWQ!$NE$2:$NE$60=Q$3)*(GMWQ!$NF$2:$NF$60=Q$1),0),$B348-1966)</f>
        <v>490269.9</v>
      </c>
      <c r="R348" s="13" cm="1">
        <f t="array" ref="R348">INDEX(GMWQ!$A$2:$NF$60,MATCH(1,(GMWQ!$NE$2:$NE$60=R$3)*(GMWQ!$NF$2:$NF$60=R$1),0),$B348-1966)</f>
        <v>1947682</v>
      </c>
      <c r="S348" s="13" cm="1">
        <f t="array" ref="S348">INDEX(GMWQ!$A$2:$NF$60,MATCH(1,(GMWQ!$NE$2:$NE$60=S$3)*(GMWQ!$NF$2:$NF$60=S$1),0),$B348-1966)</f>
        <v>28809230</v>
      </c>
      <c r="T348" s="13" cm="1">
        <f t="array" ref="T348">INDEX(GMWQ!$A$2:$NF$60,MATCH(1,(GMWQ!$NE$2:$NE$60=T$3)*(GMWQ!$NF$2:$NF$60=T$1),0),$B348-1966)</f>
        <v>48696.31</v>
      </c>
      <c r="U348" s="13" cm="1">
        <f t="array" ref="U348">INDEX(GMWQ!$A$2:$NF$60,MATCH(1,(GMWQ!$NE$2:$NE$60=U$3)*(GMWQ!$NF$2:$NF$60=U$1),0),$B348-1966)</f>
        <v>3.8972899999999999</v>
      </c>
      <c r="V348" s="13" cm="1">
        <f t="array" ref="V348">INDEX(GMWQ!$A$2:$NF$60,MATCH(1,(GMWQ!$NE$2:$NE$60=V$3)*(GMWQ!$NF$2:$NF$60=V$1),0),$B348-1966)</f>
        <v>104.3736</v>
      </c>
      <c r="W348" s="13" cm="1">
        <f t="array" ref="W348">INDEX(GMWQ!$A$2:$NF$60,MATCH(1,(GMWQ!$NE$2:$NE$60=W$3)*(GMWQ!$NF$2:$NF$60=W$1),0),$B348-1966)</f>
        <v>2.069016</v>
      </c>
    </row>
    <row r="349" spans="1:23" x14ac:dyDescent="0.35">
      <c r="B349" s="7">
        <f t="shared" si="7"/>
        <v>2315</v>
      </c>
      <c r="C349" s="14" cm="1">
        <f t="array" ref="C349">INDEX(GMWQ!$A$2:$NF$60,MATCH(1,(GMWQ!$NE$2:$NE$60=C$3)*(GMWQ!$NF$2:$NF$60=C$1),0),$B349-1966)</f>
        <v>12679.63</v>
      </c>
      <c r="D349" s="7" cm="1">
        <f t="array" ref="D349">INDEX(GMWQ!$A$2:$NF$60,MATCH(1,(GMWQ!$NE$2:$NE$60=D$3)*(GMWQ!$NF$2:$NF$60=D$1),0),$B349-1966)</f>
        <v>61281.86</v>
      </c>
      <c r="E349" s="7" cm="1">
        <f t="array" ref="E349">INDEX(GMWQ!$A$2:$NF$60,MATCH(1,(GMWQ!$NE$2:$NE$60=E$3)*(GMWQ!$NF$2:$NF$60=E$1),0),$B349-1966)</f>
        <v>1523325</v>
      </c>
      <c r="F349" s="13" cm="1">
        <f t="array" ref="F349">INDEX(GMWQ!$A$2:$NF$60,MATCH(1,(GMWQ!$NE$2:$NE$60=F$3)*(GMWQ!$NF$2:$NF$60=F$1),0),$B349-1966)</f>
        <v>3.9999899999999999</v>
      </c>
      <c r="G349" s="14" cm="1">
        <f t="array" ref="G349">INDEX(GMWQ!$A$2:$NF$60,MATCH(1,(GMWQ!$NE$2:$NE$60=G$3)*(GMWQ!$NF$2:$NF$60=G$1),0),$B349-1966)</f>
        <v>5870416</v>
      </c>
      <c r="H349" s="14" cm="1">
        <f t="array" ref="H349">INDEX(GMWQ!$A$2:$NF$60,MATCH(1,(GMWQ!$NE$2:$NE$60=H$3)*(GMWQ!$NF$2:$NF$60=H$1),0),$B349-1966)</f>
        <v>66882.77</v>
      </c>
      <c r="I349" s="14" cm="1">
        <f t="array" ref="I349">INDEX(GMWQ!$A$2:$NF$60,MATCH(1,(GMWQ!$NE$2:$NE$60=I$3)*(GMWQ!$NF$2:$NF$60=I$1),0),$B349-1966)</f>
        <v>3906102</v>
      </c>
      <c r="J349" s="13" cm="1">
        <f t="array" ref="J349">INDEX(GMWQ!$A$2:$NF$60,MATCH(1,(GMWQ!$NE$2:$NE$60=J$3)*(GMWQ!$NF$2:$NF$60=J$1),0),$B349-1966)</f>
        <v>3.5</v>
      </c>
      <c r="K349" s="13" cm="1">
        <f t="array" ref="K349">INDEX(GMWQ!$A$2:$NF$60,MATCH(1,(GMWQ!$NE$2:$NE$60=K$3)*(GMWQ!$NF$2:$NF$60=K$1),0),$B349-1966)</f>
        <v>1.8501609999999999E-3</v>
      </c>
      <c r="L349" s="13" cm="1">
        <f t="array" ref="L349">INDEX(GMWQ!$A$2:$NF$60,MATCH(1,(GMWQ!$NE$2:$NE$60=L$3)*(GMWQ!$NF$2:$NF$60=L$1),0),$B349-1966)</f>
        <v>6224449</v>
      </c>
      <c r="M349" s="13" cm="1">
        <f t="array" ref="M349">INDEX(GMWQ!$A$2:$NF$60,MATCH(1,(GMWQ!$NE$2:$NE$60=M$3)*(GMWQ!$NF$2:$NF$60=M$1),0),$B349-1966)</f>
        <v>63.221969999999999</v>
      </c>
      <c r="N349" s="13" cm="1">
        <f t="array" ref="N349">INDEX(GMWQ!$A$2:$NF$60,MATCH(1,(GMWQ!$NE$2:$NE$60=N$3)*(GMWQ!$NF$2:$NF$60=N$1),0),$B349-1966)</f>
        <v>102.1523</v>
      </c>
      <c r="O349" s="13" cm="1">
        <f t="array" ref="O349">INDEX(GMWQ!$A$2:$NF$60,MATCH(1,(GMWQ!$NE$2:$NE$60=O$3)*(GMWQ!$NF$2:$NF$60=O$1),0),$B349-1966)</f>
        <v>31.280100000000001</v>
      </c>
      <c r="P349" s="13" cm="1">
        <f t="array" ref="P349">INDEX(GMWQ!$A$2:$NF$60,MATCH(1,(GMWQ!$NE$2:$NE$60=P$3)*(GMWQ!$NF$2:$NF$60=P$1),0),$B349-1966)</f>
        <v>1.9173659999999999</v>
      </c>
      <c r="Q349" s="13" cm="1">
        <f t="array" ref="Q349">INDEX(GMWQ!$A$2:$NF$60,MATCH(1,(GMWQ!$NE$2:$NE$60=Q$3)*(GMWQ!$NF$2:$NF$60=Q$1),0),$B349-1966)</f>
        <v>494448.9</v>
      </c>
      <c r="R349" s="13" cm="1">
        <f t="array" ref="R349">INDEX(GMWQ!$A$2:$NF$60,MATCH(1,(GMWQ!$NE$2:$NE$60=R$3)*(GMWQ!$NF$2:$NF$60=R$1),0),$B349-1966)</f>
        <v>1964313</v>
      </c>
      <c r="S349" s="13" cm="1">
        <f t="array" ref="S349">INDEX(GMWQ!$A$2:$NF$60,MATCH(1,(GMWQ!$NE$2:$NE$60=S$3)*(GMWQ!$NF$2:$NF$60=S$1),0),$B349-1966)</f>
        <v>29094010</v>
      </c>
      <c r="T349" s="13" cm="1">
        <f t="array" ref="T349">INDEX(GMWQ!$A$2:$NF$60,MATCH(1,(GMWQ!$NE$2:$NE$60=T$3)*(GMWQ!$NF$2:$NF$60=T$1),0),$B349-1966)</f>
        <v>48687.7</v>
      </c>
      <c r="U349" s="13" cm="1">
        <f t="array" ref="U349">INDEX(GMWQ!$A$2:$NF$60,MATCH(1,(GMWQ!$NE$2:$NE$60=U$3)*(GMWQ!$NF$2:$NF$60=U$1),0),$B349-1966)</f>
        <v>3.8972899999999999</v>
      </c>
      <c r="V349" s="13" cm="1">
        <f t="array" ref="V349">INDEX(GMWQ!$A$2:$NF$60,MATCH(1,(GMWQ!$NE$2:$NE$60=V$3)*(GMWQ!$NF$2:$NF$60=V$1),0),$B349-1966)</f>
        <v>104.5699</v>
      </c>
      <c r="W349" s="13" cm="1">
        <f t="array" ref="W349">INDEX(GMWQ!$A$2:$NF$60,MATCH(1,(GMWQ!$NE$2:$NE$60=W$3)*(GMWQ!$NF$2:$NF$60=W$1),0),$B349-1966)</f>
        <v>2.0717949999999998</v>
      </c>
    </row>
    <row r="350" spans="1:23" x14ac:dyDescent="0.35">
      <c r="B350" s="7">
        <f t="shared" si="7"/>
        <v>2316</v>
      </c>
      <c r="C350" s="14" cm="1">
        <f t="array" ref="C350">INDEX(GMWQ!$A$2:$NF$60,MATCH(1,(GMWQ!$NE$2:$NE$60=C$3)*(GMWQ!$NF$2:$NF$60=C$1),0),$B350-1966)</f>
        <v>12692.44</v>
      </c>
      <c r="D350" s="7" cm="1">
        <f t="array" ref="D350">INDEX(GMWQ!$A$2:$NF$60,MATCH(1,(GMWQ!$NE$2:$NE$60=D$3)*(GMWQ!$NF$2:$NF$60=D$1),0),$B350-1966)</f>
        <v>61682.41</v>
      </c>
      <c r="E350" s="7" cm="1">
        <f t="array" ref="E350">INDEX(GMWQ!$A$2:$NF$60,MATCH(1,(GMWQ!$NE$2:$NE$60=E$3)*(GMWQ!$NF$2:$NF$60=E$1),0),$B350-1966)</f>
        <v>1535593</v>
      </c>
      <c r="F350" s="13" cm="1">
        <f t="array" ref="F350">INDEX(GMWQ!$A$2:$NF$60,MATCH(1,(GMWQ!$NE$2:$NE$60=F$3)*(GMWQ!$NF$2:$NF$60=F$1),0),$B350-1966)</f>
        <v>4.0000010000000001</v>
      </c>
      <c r="G350" s="14" cm="1">
        <f t="array" ref="G350">INDEX(GMWQ!$A$2:$NF$60,MATCH(1,(GMWQ!$NE$2:$NE$60=G$3)*(GMWQ!$NF$2:$NF$60=G$1),0),$B350-1966)</f>
        <v>5901423</v>
      </c>
      <c r="H350" s="14" cm="1">
        <f t="array" ref="H350">INDEX(GMWQ!$A$2:$NF$60,MATCH(1,(GMWQ!$NE$2:$NE$60=H$3)*(GMWQ!$NF$2:$NF$60=H$1),0),$B350-1966)</f>
        <v>67283.320000000007</v>
      </c>
      <c r="I350" s="14" cm="1">
        <f t="array" ref="I350">INDEX(GMWQ!$A$2:$NF$60,MATCH(1,(GMWQ!$NE$2:$NE$60=I$3)*(GMWQ!$NF$2:$NF$60=I$1),0),$B350-1966)</f>
        <v>3920357</v>
      </c>
      <c r="J350" s="13" cm="1">
        <f t="array" ref="J350">INDEX(GMWQ!$A$2:$NF$60,MATCH(1,(GMWQ!$NE$2:$NE$60=J$3)*(GMWQ!$NF$2:$NF$60=J$1),0),$B350-1966)</f>
        <v>3.5</v>
      </c>
      <c r="K350" s="13" cm="1">
        <f t="array" ref="K350">INDEX(GMWQ!$A$2:$NF$60,MATCH(1,(GMWQ!$NE$2:$NE$60=K$3)*(GMWQ!$NF$2:$NF$60=K$1),0),$B350-1966)</f>
        <v>1.850045E-3</v>
      </c>
      <c r="L350" s="13" cm="1">
        <f t="array" ref="L350">INDEX(GMWQ!$A$2:$NF$60,MATCH(1,(GMWQ!$NE$2:$NE$60=L$3)*(GMWQ!$NF$2:$NF$60=L$1),0),$B350-1966)</f>
        <v>6257251</v>
      </c>
      <c r="M350" s="13" cm="1">
        <f t="array" ref="M350">INDEX(GMWQ!$A$2:$NF$60,MATCH(1,(GMWQ!$NE$2:$NE$60=M$3)*(GMWQ!$NF$2:$NF$60=M$1),0),$B350-1966)</f>
        <v>63.017780000000002</v>
      </c>
      <c r="N350" s="13" cm="1">
        <f t="array" ref="N350">INDEX(GMWQ!$A$2:$NF$60,MATCH(1,(GMWQ!$NE$2:$NE$60=N$3)*(GMWQ!$NF$2:$NF$60=N$1),0),$B350-1966)</f>
        <v>101.8703</v>
      </c>
      <c r="O350" s="13" cm="1">
        <f t="array" ref="O350">INDEX(GMWQ!$A$2:$NF$60,MATCH(1,(GMWQ!$NE$2:$NE$60=O$3)*(GMWQ!$NF$2:$NF$60=O$1),0),$B350-1966)</f>
        <v>31.280049999999999</v>
      </c>
      <c r="P350" s="13" cm="1">
        <f t="array" ref="P350">INDEX(GMWQ!$A$2:$NF$60,MATCH(1,(GMWQ!$NE$2:$NE$60=P$3)*(GMWQ!$NF$2:$NF$60=P$1),0),$B350-1966)</f>
        <v>1.917414</v>
      </c>
      <c r="Q350" s="13" cm="1">
        <f t="array" ref="Q350">INDEX(GMWQ!$A$2:$NF$60,MATCH(1,(GMWQ!$NE$2:$NE$60=Q$3)*(GMWQ!$NF$2:$NF$60=Q$1),0),$B350-1966)</f>
        <v>498658</v>
      </c>
      <c r="R350" s="13" cm="1">
        <f t="array" ref="R350">INDEX(GMWQ!$A$2:$NF$60,MATCH(1,(GMWQ!$NE$2:$NE$60=R$3)*(GMWQ!$NF$2:$NF$60=R$1),0),$B350-1966)</f>
        <v>1981066</v>
      </c>
      <c r="S350" s="13" cm="1">
        <f t="array" ref="S350">INDEX(GMWQ!$A$2:$NF$60,MATCH(1,(GMWQ!$NE$2:$NE$60=S$3)*(GMWQ!$NF$2:$NF$60=S$1),0),$B350-1966)</f>
        <v>29387770</v>
      </c>
      <c r="T350" s="13" cm="1">
        <f t="array" ref="T350">INDEX(GMWQ!$A$2:$NF$60,MATCH(1,(GMWQ!$NE$2:$NE$60=T$3)*(GMWQ!$NF$2:$NF$60=T$1),0),$B350-1966)</f>
        <v>48679.1</v>
      </c>
      <c r="U350" s="13" cm="1">
        <f t="array" ref="U350">INDEX(GMWQ!$A$2:$NF$60,MATCH(1,(GMWQ!$NE$2:$NE$60=U$3)*(GMWQ!$NF$2:$NF$60=U$1),0),$B350-1966)</f>
        <v>3.8972899999999999</v>
      </c>
      <c r="V350" s="13" cm="1">
        <f t="array" ref="V350">INDEX(GMWQ!$A$2:$NF$60,MATCH(1,(GMWQ!$NE$2:$NE$60=V$3)*(GMWQ!$NF$2:$NF$60=V$1),0),$B350-1966)</f>
        <v>104.788</v>
      </c>
      <c r="W350" s="13" cm="1">
        <f t="array" ref="W350">INDEX(GMWQ!$A$2:$NF$60,MATCH(1,(GMWQ!$NE$2:$NE$60=W$3)*(GMWQ!$NF$2:$NF$60=W$1),0),$B350-1966)</f>
        <v>2.0750139999999999</v>
      </c>
    </row>
    <row r="351" spans="1:23" x14ac:dyDescent="0.35">
      <c r="A351" s="7">
        <v>2059</v>
      </c>
      <c r="B351" s="7">
        <f t="shared" si="7"/>
        <v>2317</v>
      </c>
      <c r="C351" s="14" cm="1">
        <f t="array" ref="C351">INDEX(GMWQ!$A$2:$NF$60,MATCH(1,(GMWQ!$NE$2:$NE$60=C$3)*(GMWQ!$NF$2:$NF$60=C$1),0),$B351-1966)</f>
        <v>12701.82</v>
      </c>
      <c r="D351" s="7" cm="1">
        <f t="array" ref="D351">INDEX(GMWQ!$A$2:$NF$60,MATCH(1,(GMWQ!$NE$2:$NE$60=D$3)*(GMWQ!$NF$2:$NF$60=D$1),0),$B351-1966)</f>
        <v>62085.21</v>
      </c>
      <c r="E351" s="7" cm="1">
        <f t="array" ref="E351">INDEX(GMWQ!$A$2:$NF$60,MATCH(1,(GMWQ!$NE$2:$NE$60=E$3)*(GMWQ!$NF$2:$NF$60=E$1),0),$B351-1966)</f>
        <v>1547952</v>
      </c>
      <c r="F351" s="13" cm="1">
        <f t="array" ref="F351">INDEX(GMWQ!$A$2:$NF$60,MATCH(1,(GMWQ!$NE$2:$NE$60=F$3)*(GMWQ!$NF$2:$NF$60=F$1),0),$B351-1966)</f>
        <v>3.9999750000000001</v>
      </c>
      <c r="G351" s="14" cm="1">
        <f t="array" ref="G351">INDEX(GMWQ!$A$2:$NF$60,MATCH(1,(GMWQ!$NE$2:$NE$60=G$3)*(GMWQ!$NF$2:$NF$60=G$1),0),$B351-1966)</f>
        <v>5932579</v>
      </c>
      <c r="H351" s="14" cm="1">
        <f t="array" ref="H351">INDEX(GMWQ!$A$2:$NF$60,MATCH(1,(GMWQ!$NE$2:$NE$60=H$3)*(GMWQ!$NF$2:$NF$60=H$1),0),$B351-1966)</f>
        <v>67686.13</v>
      </c>
      <c r="I351" s="14" cm="1">
        <f t="array" ref="I351">INDEX(GMWQ!$A$2:$NF$60,MATCH(1,(GMWQ!$NE$2:$NE$60=I$3)*(GMWQ!$NF$2:$NF$60=I$1),0),$B351-1966)</f>
        <v>3934640</v>
      </c>
      <c r="J351" s="13" cm="1">
        <f t="array" ref="J351">INDEX(GMWQ!$A$2:$NF$60,MATCH(1,(GMWQ!$NE$2:$NE$60=J$3)*(GMWQ!$NF$2:$NF$60=J$1),0),$B351-1966)</f>
        <v>3.5</v>
      </c>
      <c r="K351" s="13" cm="1">
        <f t="array" ref="K351">INDEX(GMWQ!$A$2:$NF$60,MATCH(1,(GMWQ!$NE$2:$NE$60=K$3)*(GMWQ!$NF$2:$NF$60=K$1),0),$B351-1966)</f>
        <v>1.850148E-3</v>
      </c>
      <c r="L351" s="13" cm="1">
        <f t="array" ref="L351">INDEX(GMWQ!$A$2:$NF$60,MATCH(1,(GMWQ!$NE$2:$NE$60=L$3)*(GMWQ!$NF$2:$NF$60=L$1),0),$B351-1966)</f>
        <v>6290211</v>
      </c>
      <c r="M351" s="13" cm="1">
        <f t="array" ref="M351">INDEX(GMWQ!$A$2:$NF$60,MATCH(1,(GMWQ!$NE$2:$NE$60=M$3)*(GMWQ!$NF$2:$NF$60=M$1),0),$B351-1966)</f>
        <v>62.813769999999998</v>
      </c>
      <c r="N351" s="13" cm="1">
        <f t="array" ref="N351">INDEX(GMWQ!$A$2:$NF$60,MATCH(1,(GMWQ!$NE$2:$NE$60=N$3)*(GMWQ!$NF$2:$NF$60=N$1),0),$B351-1966)</f>
        <v>101.58920000000001</v>
      </c>
      <c r="O351" s="13" cm="1">
        <f t="array" ref="O351">INDEX(GMWQ!$A$2:$NF$60,MATCH(1,(GMWQ!$NE$2:$NE$60=O$3)*(GMWQ!$NF$2:$NF$60=O$1),0),$B351-1966)</f>
        <v>31.280049999999999</v>
      </c>
      <c r="P351" s="13" cm="1">
        <f t="array" ref="P351">INDEX(GMWQ!$A$2:$NF$60,MATCH(1,(GMWQ!$NE$2:$NE$60=P$3)*(GMWQ!$NF$2:$NF$60=P$1),0),$B351-1966)</f>
        <v>1.917413</v>
      </c>
      <c r="Q351" s="13" cm="1">
        <f t="array" ref="Q351">INDEX(GMWQ!$A$2:$NF$60,MATCH(1,(GMWQ!$NE$2:$NE$60=Q$3)*(GMWQ!$NF$2:$NF$60=Q$1),0),$B351-1966)</f>
        <v>502897.9</v>
      </c>
      <c r="R351" s="13" cm="1">
        <f t="array" ref="R351">INDEX(GMWQ!$A$2:$NF$60,MATCH(1,(GMWQ!$NE$2:$NE$60=R$3)*(GMWQ!$NF$2:$NF$60=R$1),0),$B351-1966)</f>
        <v>1997939</v>
      </c>
      <c r="S351" s="13" cm="1">
        <f t="array" ref="S351">INDEX(GMWQ!$A$2:$NF$60,MATCH(1,(GMWQ!$NE$2:$NE$60=S$3)*(GMWQ!$NF$2:$NF$60=S$1),0),$B351-1966)</f>
        <v>29675990</v>
      </c>
      <c r="T351" s="13" cm="1">
        <f t="array" ref="T351">INDEX(GMWQ!$A$2:$NF$60,MATCH(1,(GMWQ!$NE$2:$NE$60=T$3)*(GMWQ!$NF$2:$NF$60=T$1),0),$B351-1966)</f>
        <v>48670.49</v>
      </c>
      <c r="U351" s="13" cm="1">
        <f t="array" ref="U351">INDEX(GMWQ!$A$2:$NF$60,MATCH(1,(GMWQ!$NE$2:$NE$60=U$3)*(GMWQ!$NF$2:$NF$60=U$1),0),$B351-1966)</f>
        <v>3.8972889999999998</v>
      </c>
      <c r="V351" s="13" cm="1">
        <f t="array" ref="V351">INDEX(GMWQ!$A$2:$NF$60,MATCH(1,(GMWQ!$NE$2:$NE$60=V$3)*(GMWQ!$NF$2:$NF$60=V$1),0),$B351-1966)</f>
        <v>104.9782</v>
      </c>
      <c r="W351" s="13" cm="1">
        <f t="array" ref="W351">INDEX(GMWQ!$A$2:$NF$60,MATCH(1,(GMWQ!$NE$2:$NE$60=W$3)*(GMWQ!$NF$2:$NF$60=W$1),0),$B351-1966)</f>
        <v>2.0776750000000002</v>
      </c>
    </row>
    <row r="352" spans="1:23" x14ac:dyDescent="0.35">
      <c r="B352" s="7">
        <f t="shared" si="7"/>
        <v>2318</v>
      </c>
      <c r="C352" s="14" cm="1">
        <f t="array" ref="C352">INDEX(GMWQ!$A$2:$NF$60,MATCH(1,(GMWQ!$NE$2:$NE$60=C$3)*(GMWQ!$NF$2:$NF$60=C$1),0),$B352-1966)</f>
        <v>12713.73</v>
      </c>
      <c r="D352" s="7" cm="1">
        <f t="array" ref="D352">INDEX(GMWQ!$A$2:$NF$60,MATCH(1,(GMWQ!$NE$2:$NE$60=D$3)*(GMWQ!$NF$2:$NF$60=D$1),0),$B352-1966)</f>
        <v>62490.34</v>
      </c>
      <c r="E352" s="7" cm="1">
        <f t="array" ref="E352">INDEX(GMWQ!$A$2:$NF$60,MATCH(1,(GMWQ!$NE$2:$NE$60=E$3)*(GMWQ!$NF$2:$NF$60=E$1),0),$B352-1966)</f>
        <v>1560402</v>
      </c>
      <c r="F352" s="13" cm="1">
        <f t="array" ref="F352">INDEX(GMWQ!$A$2:$NF$60,MATCH(1,(GMWQ!$NE$2:$NE$60=F$3)*(GMWQ!$NF$2:$NF$60=F$1),0),$B352-1966)</f>
        <v>3.9999950000000002</v>
      </c>
      <c r="G352" s="14" cm="1">
        <f t="array" ref="G352">INDEX(GMWQ!$A$2:$NF$60,MATCH(1,(GMWQ!$NE$2:$NE$60=G$3)*(GMWQ!$NF$2:$NF$60=G$1),0),$B352-1966)</f>
        <v>5963887</v>
      </c>
      <c r="H352" s="14" cm="1">
        <f t="array" ref="H352">INDEX(GMWQ!$A$2:$NF$60,MATCH(1,(GMWQ!$NE$2:$NE$60=H$3)*(GMWQ!$NF$2:$NF$60=H$1),0),$B352-1966)</f>
        <v>68091.259999999995</v>
      </c>
      <c r="I352" s="14" cm="1">
        <f t="array" ref="I352">INDEX(GMWQ!$A$2:$NF$60,MATCH(1,(GMWQ!$NE$2:$NE$60=I$3)*(GMWQ!$NF$2:$NF$60=I$1),0),$B352-1966)</f>
        <v>3948953</v>
      </c>
      <c r="J352" s="13" cm="1">
        <f t="array" ref="J352">INDEX(GMWQ!$A$2:$NF$60,MATCH(1,(GMWQ!$NE$2:$NE$60=J$3)*(GMWQ!$NF$2:$NF$60=J$1),0),$B352-1966)</f>
        <v>3.4999989999999999</v>
      </c>
      <c r="K352" s="13" cm="1">
        <f t="array" ref="K352">INDEX(GMWQ!$A$2:$NF$60,MATCH(1,(GMWQ!$NE$2:$NE$60=K$3)*(GMWQ!$NF$2:$NF$60=K$1),0),$B352-1966)</f>
        <v>1.849978E-3</v>
      </c>
      <c r="L352" s="13" cm="1">
        <f t="array" ref="L352">INDEX(GMWQ!$A$2:$NF$60,MATCH(1,(GMWQ!$NE$2:$NE$60=L$3)*(GMWQ!$NF$2:$NF$60=L$1),0),$B352-1966)</f>
        <v>6323332</v>
      </c>
      <c r="M352" s="13" cm="1">
        <f t="array" ref="M352">INDEX(GMWQ!$A$2:$NF$60,MATCH(1,(GMWQ!$NE$2:$NE$60=M$3)*(GMWQ!$NF$2:$NF$60=M$1),0),$B352-1966)</f>
        <v>62.610590000000002</v>
      </c>
      <c r="N352" s="13" cm="1">
        <f t="array" ref="N352">INDEX(GMWQ!$A$2:$NF$60,MATCH(1,(GMWQ!$NE$2:$NE$60=N$3)*(GMWQ!$NF$2:$NF$60=N$1),0),$B352-1966)</f>
        <v>101.30929999999999</v>
      </c>
      <c r="O352" s="13" cm="1">
        <f t="array" ref="O352">INDEX(GMWQ!$A$2:$NF$60,MATCH(1,(GMWQ!$NE$2:$NE$60=O$3)*(GMWQ!$NF$2:$NF$60=O$1),0),$B352-1966)</f>
        <v>31.280010000000001</v>
      </c>
      <c r="P352" s="13" cm="1">
        <f t="array" ref="P352">INDEX(GMWQ!$A$2:$NF$60,MATCH(1,(GMWQ!$NE$2:$NE$60=P$3)*(GMWQ!$NF$2:$NF$60=P$1),0),$B352-1966)</f>
        <v>1.917413</v>
      </c>
      <c r="Q352" s="13" cm="1">
        <f t="array" ref="Q352">INDEX(GMWQ!$A$2:$NF$60,MATCH(1,(GMWQ!$NE$2:$NE$60=Q$3)*(GMWQ!$NF$2:$NF$60=Q$1),0),$B352-1966)</f>
        <v>507168.3</v>
      </c>
      <c r="R352" s="13" cm="1">
        <f t="array" ref="R352">INDEX(GMWQ!$A$2:$NF$60,MATCH(1,(GMWQ!$NE$2:$NE$60=R$3)*(GMWQ!$NF$2:$NF$60=R$1),0),$B352-1966)</f>
        <v>2014934</v>
      </c>
      <c r="S352" s="13" cm="1">
        <f t="array" ref="S352">INDEX(GMWQ!$A$2:$NF$60,MATCH(1,(GMWQ!$NE$2:$NE$60=S$3)*(GMWQ!$NF$2:$NF$60=S$1),0),$B352-1966)</f>
        <v>29972850</v>
      </c>
      <c r="T352" s="13" cm="1">
        <f t="array" ref="T352">INDEX(GMWQ!$A$2:$NF$60,MATCH(1,(GMWQ!$NE$2:$NE$60=T$3)*(GMWQ!$NF$2:$NF$60=T$1),0),$B352-1966)</f>
        <v>48661.89</v>
      </c>
      <c r="U352" s="13" cm="1">
        <f t="array" ref="U352">INDEX(GMWQ!$A$2:$NF$60,MATCH(1,(GMWQ!$NE$2:$NE$60=U$3)*(GMWQ!$NF$2:$NF$60=U$1),0),$B352-1966)</f>
        <v>3.8972880000000001</v>
      </c>
      <c r="V352" s="13" cm="1">
        <f t="array" ref="V352">INDEX(GMWQ!$A$2:$NF$60,MATCH(1,(GMWQ!$NE$2:$NE$60=V$3)*(GMWQ!$NF$2:$NF$60=V$1),0),$B352-1966)</f>
        <v>105.18899999999999</v>
      </c>
      <c r="W352" s="13" cm="1">
        <f t="array" ref="W352">INDEX(GMWQ!$A$2:$NF$60,MATCH(1,(GMWQ!$NE$2:$NE$60=W$3)*(GMWQ!$NF$2:$NF$60=W$1),0),$B352-1966)</f>
        <v>2.080746</v>
      </c>
    </row>
    <row r="353" spans="1:23" x14ac:dyDescent="0.35">
      <c r="B353" s="7">
        <f t="shared" si="7"/>
        <v>2319</v>
      </c>
      <c r="C353" s="14" cm="1">
        <f t="array" ref="C353">INDEX(GMWQ!$A$2:$NF$60,MATCH(1,(GMWQ!$NE$2:$NE$60=C$3)*(GMWQ!$NF$2:$NF$60=C$1),0),$B353-1966)</f>
        <v>12723.71</v>
      </c>
      <c r="D353" s="7" cm="1">
        <f t="array" ref="D353">INDEX(GMWQ!$A$2:$NF$60,MATCH(1,(GMWQ!$NE$2:$NE$60=D$3)*(GMWQ!$NF$2:$NF$60=D$1),0),$B353-1966)</f>
        <v>62897.79</v>
      </c>
      <c r="E353" s="7" cm="1">
        <f t="array" ref="E353">INDEX(GMWQ!$A$2:$NF$60,MATCH(1,(GMWQ!$NE$2:$NE$60=E$3)*(GMWQ!$NF$2:$NF$60=E$1),0),$B353-1966)</f>
        <v>1572945</v>
      </c>
      <c r="F353" s="13" cm="1">
        <f t="array" ref="F353">INDEX(GMWQ!$A$2:$NF$60,MATCH(1,(GMWQ!$NE$2:$NE$60=F$3)*(GMWQ!$NF$2:$NF$60=F$1),0),$B353-1966)</f>
        <v>4.0000070000000001</v>
      </c>
      <c r="G353" s="14" cm="1">
        <f t="array" ref="G353">INDEX(GMWQ!$A$2:$NF$60,MATCH(1,(GMWQ!$NE$2:$NE$60=G$3)*(GMWQ!$NF$2:$NF$60=G$1),0),$B353-1966)</f>
        <v>5995349</v>
      </c>
      <c r="H353" s="14" cm="1">
        <f t="array" ref="H353">INDEX(GMWQ!$A$2:$NF$60,MATCH(1,(GMWQ!$NE$2:$NE$60=H$3)*(GMWQ!$NF$2:$NF$60=H$1),0),$B353-1966)</f>
        <v>68498.7</v>
      </c>
      <c r="I353" s="14" cm="1">
        <f t="array" ref="I353">INDEX(GMWQ!$A$2:$NF$60,MATCH(1,(GMWQ!$NE$2:$NE$60=I$3)*(GMWQ!$NF$2:$NF$60=I$1),0),$B353-1966)</f>
        <v>3963296</v>
      </c>
      <c r="J353" s="13" cm="1">
        <f t="array" ref="J353">INDEX(GMWQ!$A$2:$NF$60,MATCH(1,(GMWQ!$NE$2:$NE$60=J$3)*(GMWQ!$NF$2:$NF$60=J$1),0),$B353-1966)</f>
        <v>3.5</v>
      </c>
      <c r="K353" s="13" cm="1">
        <f t="array" ref="K353">INDEX(GMWQ!$A$2:$NF$60,MATCH(1,(GMWQ!$NE$2:$NE$60=K$3)*(GMWQ!$NF$2:$NF$60=K$1),0),$B353-1966)</f>
        <v>1.849952E-3</v>
      </c>
      <c r="L353" s="13" cm="1">
        <f t="array" ref="L353">INDEX(GMWQ!$A$2:$NF$60,MATCH(1,(GMWQ!$NE$2:$NE$60=L$3)*(GMWQ!$NF$2:$NF$60=L$1),0),$B353-1966)</f>
        <v>6356615</v>
      </c>
      <c r="M353" s="13" cm="1">
        <f t="array" ref="M353">INDEX(GMWQ!$A$2:$NF$60,MATCH(1,(GMWQ!$NE$2:$NE$60=M$3)*(GMWQ!$NF$2:$NF$60=M$1),0),$B353-1966)</f>
        <v>62.406199999999998</v>
      </c>
      <c r="N353" s="13" cm="1">
        <f t="array" ref="N353">INDEX(GMWQ!$A$2:$NF$60,MATCH(1,(GMWQ!$NE$2:$NE$60=N$3)*(GMWQ!$NF$2:$NF$60=N$1),0),$B353-1966)</f>
        <v>101.0305</v>
      </c>
      <c r="O353" s="13" cm="1">
        <f t="array" ref="O353">INDEX(GMWQ!$A$2:$NF$60,MATCH(1,(GMWQ!$NE$2:$NE$60=O$3)*(GMWQ!$NF$2:$NF$60=O$1),0),$B353-1966)</f>
        <v>31.28002</v>
      </c>
      <c r="P353" s="13" cm="1">
        <f t="array" ref="P353">INDEX(GMWQ!$A$2:$NF$60,MATCH(1,(GMWQ!$NE$2:$NE$60=P$3)*(GMWQ!$NF$2:$NF$60=P$1),0),$B353-1966)</f>
        <v>1.917413</v>
      </c>
      <c r="Q353" s="13" cm="1">
        <f t="array" ref="Q353">INDEX(GMWQ!$A$2:$NF$60,MATCH(1,(GMWQ!$NE$2:$NE$60=Q$3)*(GMWQ!$NF$2:$NF$60=Q$1),0),$B353-1966)</f>
        <v>511469.6</v>
      </c>
      <c r="R353" s="13" cm="1">
        <f t="array" ref="R353">INDEX(GMWQ!$A$2:$NF$60,MATCH(1,(GMWQ!$NE$2:$NE$60=R$3)*(GMWQ!$NF$2:$NF$60=R$1),0),$B353-1966)</f>
        <v>2032053</v>
      </c>
      <c r="S353" s="13" cm="1">
        <f t="array" ref="S353">INDEX(GMWQ!$A$2:$NF$60,MATCH(1,(GMWQ!$NE$2:$NE$60=S$3)*(GMWQ!$NF$2:$NF$60=S$1),0),$B353-1966)</f>
        <v>30267930</v>
      </c>
      <c r="T353" s="13" cm="1">
        <f t="array" ref="T353">INDEX(GMWQ!$A$2:$NF$60,MATCH(1,(GMWQ!$NE$2:$NE$60=T$3)*(GMWQ!$NF$2:$NF$60=T$1),0),$B353-1966)</f>
        <v>48653.8</v>
      </c>
      <c r="U353" s="13" cm="1">
        <f t="array" ref="U353">INDEX(GMWQ!$A$2:$NF$60,MATCH(1,(GMWQ!$NE$2:$NE$60=U$3)*(GMWQ!$NF$2:$NF$60=U$1),0),$B353-1966)</f>
        <v>3.8972889999999998</v>
      </c>
      <c r="V353" s="13" cm="1">
        <f t="array" ref="V353">INDEX(GMWQ!$A$2:$NF$60,MATCH(1,(GMWQ!$NE$2:$NE$60=V$3)*(GMWQ!$NF$2:$NF$60=V$1),0),$B353-1966)</f>
        <v>105.3847</v>
      </c>
      <c r="W353" s="13" cm="1">
        <f t="array" ref="W353">INDEX(GMWQ!$A$2:$NF$60,MATCH(1,(GMWQ!$NE$2:$NE$60=W$3)*(GMWQ!$NF$2:$NF$60=W$1),0),$B353-1966)</f>
        <v>2.0835110000000001</v>
      </c>
    </row>
    <row r="354" spans="1:23" x14ac:dyDescent="0.35">
      <c r="B354" s="7">
        <f t="shared" si="7"/>
        <v>2320</v>
      </c>
      <c r="C354" s="14" cm="1">
        <f t="array" ref="C354">INDEX(GMWQ!$A$2:$NF$60,MATCH(1,(GMWQ!$NE$2:$NE$60=C$3)*(GMWQ!$NF$2:$NF$60=C$1),0),$B354-1966)</f>
        <v>12736.42</v>
      </c>
      <c r="D354" s="7" cm="1">
        <f t="array" ref="D354">INDEX(GMWQ!$A$2:$NF$60,MATCH(1,(GMWQ!$NE$2:$NE$60=D$3)*(GMWQ!$NF$2:$NF$60=D$1),0),$B354-1966)</f>
        <v>63307.58</v>
      </c>
      <c r="E354" s="7" cm="1">
        <f t="array" ref="E354">INDEX(GMWQ!$A$2:$NF$60,MATCH(1,(GMWQ!$NE$2:$NE$60=E$3)*(GMWQ!$NF$2:$NF$60=E$1),0),$B354-1966)</f>
        <v>1585634</v>
      </c>
      <c r="F354" s="13" cm="1">
        <f t="array" ref="F354">INDEX(GMWQ!$A$2:$NF$60,MATCH(1,(GMWQ!$NE$2:$NE$60=F$3)*(GMWQ!$NF$2:$NF$60=F$1),0),$B354-1966)</f>
        <v>4.0000169999999997</v>
      </c>
      <c r="G354" s="14" cm="1">
        <f t="array" ref="G354">INDEX(GMWQ!$A$2:$NF$60,MATCH(1,(GMWQ!$NE$2:$NE$60=G$3)*(GMWQ!$NF$2:$NF$60=G$1),0),$B354-1966)</f>
        <v>6026967</v>
      </c>
      <c r="H354" s="14" cm="1">
        <f t="array" ref="H354">INDEX(GMWQ!$A$2:$NF$60,MATCH(1,(GMWQ!$NE$2:$NE$60=H$3)*(GMWQ!$NF$2:$NF$60=H$1),0),$B354-1966)</f>
        <v>68908.479999999996</v>
      </c>
      <c r="I354" s="14" cm="1">
        <f t="array" ref="I354">INDEX(GMWQ!$A$2:$NF$60,MATCH(1,(GMWQ!$NE$2:$NE$60=I$3)*(GMWQ!$NF$2:$NF$60=I$1),0),$B354-1966)</f>
        <v>3977670</v>
      </c>
      <c r="J354" s="13" cm="1">
        <f t="array" ref="J354">INDEX(GMWQ!$A$2:$NF$60,MATCH(1,(GMWQ!$NE$2:$NE$60=J$3)*(GMWQ!$NF$2:$NF$60=J$1),0),$B354-1966)</f>
        <v>3.5</v>
      </c>
      <c r="K354" s="13" cm="1">
        <f t="array" ref="K354">INDEX(GMWQ!$A$2:$NF$60,MATCH(1,(GMWQ!$NE$2:$NE$60=K$3)*(GMWQ!$NF$2:$NF$60=K$1),0),$B354-1966)</f>
        <v>1.849952E-3</v>
      </c>
      <c r="L354" s="13" cm="1">
        <f t="array" ref="L354">INDEX(GMWQ!$A$2:$NF$60,MATCH(1,(GMWQ!$NE$2:$NE$60=L$3)*(GMWQ!$NF$2:$NF$60=L$1),0),$B354-1966)</f>
        <v>6390063</v>
      </c>
      <c r="M354" s="13" cm="1">
        <f t="array" ref="M354">INDEX(GMWQ!$A$2:$NF$60,MATCH(1,(GMWQ!$NE$2:$NE$60=M$3)*(GMWQ!$NF$2:$NF$60=M$1),0),$B354-1966)</f>
        <v>62.202680000000001</v>
      </c>
      <c r="N354" s="13" cm="1">
        <f t="array" ref="N354">INDEX(GMWQ!$A$2:$NF$60,MATCH(1,(GMWQ!$NE$2:$NE$60=N$3)*(GMWQ!$NF$2:$NF$60=N$1),0),$B354-1966)</f>
        <v>100.74930000000001</v>
      </c>
      <c r="O354" s="13" cm="1">
        <f t="array" ref="O354">INDEX(GMWQ!$A$2:$NF$60,MATCH(1,(GMWQ!$NE$2:$NE$60=O$3)*(GMWQ!$NF$2:$NF$60=O$1),0),$B354-1966)</f>
        <v>31.28004</v>
      </c>
      <c r="P354" s="13" cm="1">
        <f t="array" ref="P354">INDEX(GMWQ!$A$2:$NF$60,MATCH(1,(GMWQ!$NE$2:$NE$60=P$3)*(GMWQ!$NF$2:$NF$60=P$1),0),$B354-1966)</f>
        <v>1.9173659999999999</v>
      </c>
      <c r="Q354" s="13" cm="1">
        <f t="array" ref="Q354">INDEX(GMWQ!$A$2:$NF$60,MATCH(1,(GMWQ!$NE$2:$NE$60=Q$3)*(GMWQ!$NF$2:$NF$60=Q$1),0),$B354-1966)</f>
        <v>515802.4</v>
      </c>
      <c r="R354" s="13" cm="1">
        <f t="array" ref="R354">INDEX(GMWQ!$A$2:$NF$60,MATCH(1,(GMWQ!$NE$2:$NE$60=R$3)*(GMWQ!$NF$2:$NF$60=R$1),0),$B354-1966)</f>
        <v>2049297</v>
      </c>
      <c r="S354" s="13" cm="1">
        <f t="array" ref="S354">INDEX(GMWQ!$A$2:$NF$60,MATCH(1,(GMWQ!$NE$2:$NE$60=S$3)*(GMWQ!$NF$2:$NF$60=S$1),0),$B354-1966)</f>
        <v>30572270</v>
      </c>
      <c r="T354" s="13" cm="1">
        <f t="array" ref="T354">INDEX(GMWQ!$A$2:$NF$60,MATCH(1,(GMWQ!$NE$2:$NE$60=T$3)*(GMWQ!$NF$2:$NF$60=T$1),0),$B354-1966)</f>
        <v>48645.7</v>
      </c>
      <c r="U354" s="13" cm="1">
        <f t="array" ref="U354">INDEX(GMWQ!$A$2:$NF$60,MATCH(1,(GMWQ!$NE$2:$NE$60=U$3)*(GMWQ!$NF$2:$NF$60=U$1),0),$B354-1966)</f>
        <v>3.8972889999999998</v>
      </c>
      <c r="V354" s="13" cm="1">
        <f t="array" ref="V354">INDEX(GMWQ!$A$2:$NF$60,MATCH(1,(GMWQ!$NE$2:$NE$60=V$3)*(GMWQ!$NF$2:$NF$60=V$1),0),$B354-1966)</f>
        <v>105.6035</v>
      </c>
      <c r="W354" s="13" cm="1">
        <f t="array" ref="W354">INDEX(GMWQ!$A$2:$NF$60,MATCH(1,(GMWQ!$NE$2:$NE$60=W$3)*(GMWQ!$NF$2:$NF$60=W$1),0),$B354-1966)</f>
        <v>2.0867279999999999</v>
      </c>
    </row>
    <row r="355" spans="1:23" x14ac:dyDescent="0.35">
      <c r="A355" s="7">
        <v>2060</v>
      </c>
      <c r="B355" s="7">
        <f t="shared" si="7"/>
        <v>2321</v>
      </c>
      <c r="C355" s="14" cm="1">
        <f t="array" ref="C355">INDEX(GMWQ!$A$2:$NF$60,MATCH(1,(GMWQ!$NE$2:$NE$60=C$3)*(GMWQ!$NF$2:$NF$60=C$1),0),$B355-1966)</f>
        <v>12745.71</v>
      </c>
      <c r="D355" s="7" cm="1">
        <f t="array" ref="D355">INDEX(GMWQ!$A$2:$NF$60,MATCH(1,(GMWQ!$NE$2:$NE$60=D$3)*(GMWQ!$NF$2:$NF$60=D$1),0),$B355-1966)</f>
        <v>63719.81</v>
      </c>
      <c r="E355" s="7" cm="1">
        <f t="array" ref="E355">INDEX(GMWQ!$A$2:$NF$60,MATCH(1,(GMWQ!$NE$2:$NE$60=E$3)*(GMWQ!$NF$2:$NF$60=E$1),0),$B355-1966)</f>
        <v>1598418</v>
      </c>
      <c r="F355" s="13" cm="1">
        <f t="array" ref="F355">INDEX(GMWQ!$A$2:$NF$60,MATCH(1,(GMWQ!$NE$2:$NE$60=F$3)*(GMWQ!$NF$2:$NF$60=F$1),0),$B355-1966)</f>
        <v>4</v>
      </c>
      <c r="G355" s="14" cm="1">
        <f t="array" ref="G355">INDEX(GMWQ!$A$2:$NF$60,MATCH(1,(GMWQ!$NE$2:$NE$60=G$3)*(GMWQ!$NF$2:$NF$60=G$1),0),$B355-1966)</f>
        <v>6058747</v>
      </c>
      <c r="H355" s="14" cm="1">
        <f t="array" ref="H355">INDEX(GMWQ!$A$2:$NF$60,MATCH(1,(GMWQ!$NE$2:$NE$60=H$3)*(GMWQ!$NF$2:$NF$60=H$1),0),$B355-1966)</f>
        <v>69320.73</v>
      </c>
      <c r="I355" s="14" cm="1">
        <f t="array" ref="I355">INDEX(GMWQ!$A$2:$NF$60,MATCH(1,(GMWQ!$NE$2:$NE$60=I$3)*(GMWQ!$NF$2:$NF$60=I$1),0),$B355-1966)</f>
        <v>3992078</v>
      </c>
      <c r="J355" s="13" cm="1">
        <f t="array" ref="J355">INDEX(GMWQ!$A$2:$NF$60,MATCH(1,(GMWQ!$NE$2:$NE$60=J$3)*(GMWQ!$NF$2:$NF$60=J$1),0),$B355-1966)</f>
        <v>3.5000010000000001</v>
      </c>
      <c r="K355" s="13" cm="1">
        <f t="array" ref="K355">INDEX(GMWQ!$A$2:$NF$60,MATCH(1,(GMWQ!$NE$2:$NE$60=K$3)*(GMWQ!$NF$2:$NF$60=K$1),0),$B355-1966)</f>
        <v>1.850006E-3</v>
      </c>
      <c r="L355" s="13" cm="1">
        <f t="array" ref="L355">INDEX(GMWQ!$A$2:$NF$60,MATCH(1,(GMWQ!$NE$2:$NE$60=L$3)*(GMWQ!$NF$2:$NF$60=L$1),0),$B355-1966)</f>
        <v>6423684</v>
      </c>
      <c r="M355" s="13" cm="1">
        <f t="array" ref="M355">INDEX(GMWQ!$A$2:$NF$60,MATCH(1,(GMWQ!$NE$2:$NE$60=M$3)*(GMWQ!$NF$2:$NF$60=M$1),0),$B355-1966)</f>
        <v>62.000059999999998</v>
      </c>
      <c r="N355" s="13" cm="1">
        <f t="array" ref="N355">INDEX(GMWQ!$A$2:$NF$60,MATCH(1,(GMWQ!$NE$2:$NE$60=N$3)*(GMWQ!$NF$2:$NF$60=N$1),0),$B355-1966)</f>
        <v>100.46939999999999</v>
      </c>
      <c r="O355" s="13" cm="1">
        <f t="array" ref="O355">INDEX(GMWQ!$A$2:$NF$60,MATCH(1,(GMWQ!$NE$2:$NE$60=O$3)*(GMWQ!$NF$2:$NF$60=O$1),0),$B355-1966)</f>
        <v>31.280069999999998</v>
      </c>
      <c r="P355" s="13" cm="1">
        <f t="array" ref="P355">INDEX(GMWQ!$A$2:$NF$60,MATCH(1,(GMWQ!$NE$2:$NE$60=P$3)*(GMWQ!$NF$2:$NF$60=P$1),0),$B355-1966)</f>
        <v>1.917413</v>
      </c>
      <c r="Q355" s="13" cm="1">
        <f t="array" ref="Q355">INDEX(GMWQ!$A$2:$NF$60,MATCH(1,(GMWQ!$NE$2:$NE$60=Q$3)*(GMWQ!$NF$2:$NF$60=Q$1),0),$B355-1966)</f>
        <v>520167.7</v>
      </c>
      <c r="R355" s="13" cm="1">
        <f t="array" ref="R355">INDEX(GMWQ!$A$2:$NF$60,MATCH(1,(GMWQ!$NE$2:$NE$60=R$3)*(GMWQ!$NF$2:$NF$60=R$1),0),$B355-1966)</f>
        <v>2066669</v>
      </c>
      <c r="S355" s="13" cm="1">
        <f t="array" ref="S355">INDEX(GMWQ!$A$2:$NF$60,MATCH(1,(GMWQ!$NE$2:$NE$60=S$3)*(GMWQ!$NF$2:$NF$60=S$1),0),$B355-1966)</f>
        <v>30872260</v>
      </c>
      <c r="T355" s="13" cm="1">
        <f t="array" ref="T355">INDEX(GMWQ!$A$2:$NF$60,MATCH(1,(GMWQ!$NE$2:$NE$60=T$3)*(GMWQ!$NF$2:$NF$60=T$1),0),$B355-1966)</f>
        <v>48637.61</v>
      </c>
      <c r="U355" s="13" cm="1">
        <f t="array" ref="U355">INDEX(GMWQ!$A$2:$NF$60,MATCH(1,(GMWQ!$NE$2:$NE$60=U$3)*(GMWQ!$NF$2:$NF$60=U$1),0),$B355-1966)</f>
        <v>3.8972889999999998</v>
      </c>
      <c r="V355" s="13" cm="1">
        <f t="array" ref="V355">INDEX(GMWQ!$A$2:$NF$60,MATCH(1,(GMWQ!$NE$2:$NE$60=V$3)*(GMWQ!$NF$2:$NF$60=V$1),0),$B355-1966)</f>
        <v>105.7953</v>
      </c>
      <c r="W355" s="13" cm="1">
        <f t="array" ref="W355">INDEX(GMWQ!$A$2:$NF$60,MATCH(1,(GMWQ!$NE$2:$NE$60=W$3)*(GMWQ!$NF$2:$NF$60=W$1),0),$B355-1966)</f>
        <v>2.0893980000000001</v>
      </c>
    </row>
    <row r="356" spans="1:23" x14ac:dyDescent="0.35">
      <c r="B356" s="7">
        <f t="shared" si="7"/>
        <v>2322</v>
      </c>
      <c r="C356" s="14" cm="1">
        <f t="array" ref="C356">INDEX(GMWQ!$A$2:$NF$60,MATCH(1,(GMWQ!$NE$2:$NE$60=C$3)*(GMWQ!$NF$2:$NF$60=C$1),0),$B356-1966)</f>
        <v>12757.52</v>
      </c>
      <c r="D356" s="7" cm="1">
        <f t="array" ref="D356">INDEX(GMWQ!$A$2:$NF$60,MATCH(1,(GMWQ!$NE$2:$NE$60=D$3)*(GMWQ!$NF$2:$NF$60=D$1),0),$B356-1966)</f>
        <v>64134.52</v>
      </c>
      <c r="E356" s="7" cm="1">
        <f t="array" ref="E356">INDEX(GMWQ!$A$2:$NF$60,MATCH(1,(GMWQ!$NE$2:$NE$60=E$3)*(GMWQ!$NF$2:$NF$60=E$1),0),$B356-1966)</f>
        <v>1611297</v>
      </c>
      <c r="F356" s="13" cm="1">
        <f t="array" ref="F356">INDEX(GMWQ!$A$2:$NF$60,MATCH(1,(GMWQ!$NE$2:$NE$60=F$3)*(GMWQ!$NF$2:$NF$60=F$1),0),$B356-1966)</f>
        <v>3.9999929999999999</v>
      </c>
      <c r="G356" s="14" cm="1">
        <f t="array" ref="G356">INDEX(GMWQ!$A$2:$NF$60,MATCH(1,(GMWQ!$NE$2:$NE$60=G$3)*(GMWQ!$NF$2:$NF$60=G$1),0),$B356-1966)</f>
        <v>6090691</v>
      </c>
      <c r="H356" s="14" cm="1">
        <f t="array" ref="H356">INDEX(GMWQ!$A$2:$NF$60,MATCH(1,(GMWQ!$NE$2:$NE$60=H$3)*(GMWQ!$NF$2:$NF$60=H$1),0),$B356-1966)</f>
        <v>69735.44</v>
      </c>
      <c r="I356" s="14" cm="1">
        <f t="array" ref="I356">INDEX(GMWQ!$A$2:$NF$60,MATCH(1,(GMWQ!$NE$2:$NE$60=I$3)*(GMWQ!$NF$2:$NF$60=I$1),0),$B356-1966)</f>
        <v>4006520</v>
      </c>
      <c r="J356" s="13" cm="1">
        <f t="array" ref="J356">INDEX(GMWQ!$A$2:$NF$60,MATCH(1,(GMWQ!$NE$2:$NE$60=J$3)*(GMWQ!$NF$2:$NF$60=J$1),0),$B356-1966)</f>
        <v>3.5</v>
      </c>
      <c r="K356" s="13" cm="1">
        <f t="array" ref="K356">INDEX(GMWQ!$A$2:$NF$60,MATCH(1,(GMWQ!$NE$2:$NE$60=K$3)*(GMWQ!$NF$2:$NF$60=K$1),0),$B356-1966)</f>
        <v>1.8499930000000001E-3</v>
      </c>
      <c r="L356" s="13" cm="1">
        <f t="array" ref="L356">INDEX(GMWQ!$A$2:$NF$60,MATCH(1,(GMWQ!$NE$2:$NE$60=L$3)*(GMWQ!$NF$2:$NF$60=L$1),0),$B356-1966)</f>
        <v>6457477</v>
      </c>
      <c r="M356" s="13" cm="1">
        <f t="array" ref="M356">INDEX(GMWQ!$A$2:$NF$60,MATCH(1,(GMWQ!$NE$2:$NE$60=M$3)*(GMWQ!$NF$2:$NF$60=M$1),0),$B356-1966)</f>
        <v>61.798340000000003</v>
      </c>
      <c r="N356" s="13" cm="1">
        <f t="array" ref="N356">INDEX(GMWQ!$A$2:$NF$60,MATCH(1,(GMWQ!$NE$2:$NE$60=N$3)*(GMWQ!$NF$2:$NF$60=N$1),0),$B356-1966)</f>
        <v>100.19070000000001</v>
      </c>
      <c r="O356" s="13" cm="1">
        <f t="array" ref="O356">INDEX(GMWQ!$A$2:$NF$60,MATCH(1,(GMWQ!$NE$2:$NE$60=O$3)*(GMWQ!$NF$2:$NF$60=O$1),0),$B356-1966)</f>
        <v>31.280059999999999</v>
      </c>
      <c r="P356" s="13" cm="1">
        <f t="array" ref="P356">INDEX(GMWQ!$A$2:$NF$60,MATCH(1,(GMWQ!$NE$2:$NE$60=P$3)*(GMWQ!$NF$2:$NF$60=P$1),0),$B356-1966)</f>
        <v>1.917413</v>
      </c>
      <c r="Q356" s="13" cm="1">
        <f t="array" ref="Q356">INDEX(GMWQ!$A$2:$NF$60,MATCH(1,(GMWQ!$NE$2:$NE$60=Q$3)*(GMWQ!$NF$2:$NF$60=Q$1),0),$B356-1966)</f>
        <v>524565.19999999995</v>
      </c>
      <c r="R356" s="13" cm="1">
        <f t="array" ref="R356">INDEX(GMWQ!$A$2:$NF$60,MATCH(1,(GMWQ!$NE$2:$NE$60=R$3)*(GMWQ!$NF$2:$NF$60=R$1),0),$B356-1966)</f>
        <v>2084171</v>
      </c>
      <c r="S356" s="13" cm="1">
        <f t="array" ref="S356">INDEX(GMWQ!$A$2:$NF$60,MATCH(1,(GMWQ!$NE$2:$NE$60=S$3)*(GMWQ!$NF$2:$NF$60=S$1),0),$B356-1966)</f>
        <v>31181160</v>
      </c>
      <c r="T356" s="13" cm="1">
        <f t="array" ref="T356">INDEX(GMWQ!$A$2:$NF$60,MATCH(1,(GMWQ!$NE$2:$NE$60=T$3)*(GMWQ!$NF$2:$NF$60=T$1),0),$B356-1966)</f>
        <v>48629.52</v>
      </c>
      <c r="U356" s="13" cm="1">
        <f t="array" ref="U356">INDEX(GMWQ!$A$2:$NF$60,MATCH(1,(GMWQ!$NE$2:$NE$60=U$3)*(GMWQ!$NF$2:$NF$60=U$1),0),$B356-1966)</f>
        <v>3.8972889999999998</v>
      </c>
      <c r="V356" s="13" cm="1">
        <f t="array" ref="V356">INDEX(GMWQ!$A$2:$NF$60,MATCH(1,(GMWQ!$NE$2:$NE$60=V$3)*(GMWQ!$NF$2:$NF$60=V$1),0),$B356-1966)</f>
        <v>106.0076</v>
      </c>
      <c r="W356" s="13" cm="1">
        <f t="array" ref="W356">INDEX(GMWQ!$A$2:$NF$60,MATCH(1,(GMWQ!$NE$2:$NE$60=W$3)*(GMWQ!$NF$2:$NF$60=W$1),0),$B356-1966)</f>
        <v>2.092476</v>
      </c>
    </row>
    <row r="357" spans="1:23" x14ac:dyDescent="0.35">
      <c r="B357" s="7">
        <f t="shared" si="7"/>
        <v>2323</v>
      </c>
      <c r="C357" s="14" cm="1">
        <f t="array" ref="C357">INDEX(GMWQ!$A$2:$NF$60,MATCH(1,(GMWQ!$NE$2:$NE$60=C$3)*(GMWQ!$NF$2:$NF$60=C$1),0),$B357-1966)</f>
        <v>12767.42</v>
      </c>
      <c r="D357" s="7" cm="1">
        <f t="array" ref="D357">INDEX(GMWQ!$A$2:$NF$60,MATCH(1,(GMWQ!$NE$2:$NE$60=D$3)*(GMWQ!$NF$2:$NF$60=D$1),0),$B357-1966)</f>
        <v>64551.71</v>
      </c>
      <c r="E357" s="7" cm="1">
        <f t="array" ref="E357">INDEX(GMWQ!$A$2:$NF$60,MATCH(1,(GMWQ!$NE$2:$NE$60=E$3)*(GMWQ!$NF$2:$NF$60=E$1),0),$B357-1966)</f>
        <v>1624272</v>
      </c>
      <c r="F357" s="13" cm="1">
        <f t="array" ref="F357">INDEX(GMWQ!$A$2:$NF$60,MATCH(1,(GMWQ!$NE$2:$NE$60=F$3)*(GMWQ!$NF$2:$NF$60=F$1),0),$B357-1966)</f>
        <v>3.9999750000000001</v>
      </c>
      <c r="G357" s="14" cm="1">
        <f t="array" ref="G357">INDEX(GMWQ!$A$2:$NF$60,MATCH(1,(GMWQ!$NE$2:$NE$60=G$3)*(GMWQ!$NF$2:$NF$60=G$1),0),$B357-1966)</f>
        <v>6122801</v>
      </c>
      <c r="H357" s="14" cm="1">
        <f t="array" ref="H357">INDEX(GMWQ!$A$2:$NF$60,MATCH(1,(GMWQ!$NE$2:$NE$60=H$3)*(GMWQ!$NF$2:$NF$60=H$1),0),$B357-1966)</f>
        <v>70152.62</v>
      </c>
      <c r="I357" s="14" cm="1">
        <f t="array" ref="I357">INDEX(GMWQ!$A$2:$NF$60,MATCH(1,(GMWQ!$NE$2:$NE$60=I$3)*(GMWQ!$NF$2:$NF$60=I$1),0),$B357-1966)</f>
        <v>4020997</v>
      </c>
      <c r="J357" s="13" cm="1">
        <f t="array" ref="J357">INDEX(GMWQ!$A$2:$NF$60,MATCH(1,(GMWQ!$NE$2:$NE$60=J$3)*(GMWQ!$NF$2:$NF$60=J$1),0),$B357-1966)</f>
        <v>3.5</v>
      </c>
      <c r="K357" s="13" cm="1">
        <f t="array" ref="K357">INDEX(GMWQ!$A$2:$NF$60,MATCH(1,(GMWQ!$NE$2:$NE$60=K$3)*(GMWQ!$NF$2:$NF$60=K$1),0),$B357-1966)</f>
        <v>1.8499199999999999E-3</v>
      </c>
      <c r="L357" s="13" cm="1">
        <f t="array" ref="L357">INDEX(GMWQ!$A$2:$NF$60,MATCH(1,(GMWQ!$NE$2:$NE$60=L$3)*(GMWQ!$NF$2:$NF$60=L$1),0),$B357-1966)</f>
        <v>6491446</v>
      </c>
      <c r="M357" s="13" cm="1">
        <f t="array" ref="M357">INDEX(GMWQ!$A$2:$NF$60,MATCH(1,(GMWQ!$NE$2:$NE$60=M$3)*(GMWQ!$NF$2:$NF$60=M$1),0),$B357-1966)</f>
        <v>61.5976</v>
      </c>
      <c r="N357" s="13" cm="1">
        <f t="array" ref="N357">INDEX(GMWQ!$A$2:$NF$60,MATCH(1,(GMWQ!$NE$2:$NE$60=N$3)*(GMWQ!$NF$2:$NF$60=N$1),0),$B357-1966)</f>
        <v>99.913160000000005</v>
      </c>
      <c r="O357" s="13" cm="1">
        <f t="array" ref="O357">INDEX(GMWQ!$A$2:$NF$60,MATCH(1,(GMWQ!$NE$2:$NE$60=O$3)*(GMWQ!$NF$2:$NF$60=O$1),0),$B357-1966)</f>
        <v>31.280049999999999</v>
      </c>
      <c r="P357" s="13" cm="1">
        <f t="array" ref="P357">INDEX(GMWQ!$A$2:$NF$60,MATCH(1,(GMWQ!$NE$2:$NE$60=P$3)*(GMWQ!$NF$2:$NF$60=P$1),0),$B357-1966)</f>
        <v>1.9174119999999999</v>
      </c>
      <c r="Q357" s="13" cm="1">
        <f t="array" ref="Q357">INDEX(GMWQ!$A$2:$NF$60,MATCH(1,(GMWQ!$NE$2:$NE$60=Q$3)*(GMWQ!$NF$2:$NF$60=Q$1),0),$B357-1966)</f>
        <v>528995.9</v>
      </c>
      <c r="R357" s="13" cm="1">
        <f t="array" ref="R357">INDEX(GMWQ!$A$2:$NF$60,MATCH(1,(GMWQ!$NE$2:$NE$60=R$3)*(GMWQ!$NF$2:$NF$60=R$1),0),$B357-1966)</f>
        <v>2101804</v>
      </c>
      <c r="S357" s="13" cm="1">
        <f t="array" ref="S357">INDEX(GMWQ!$A$2:$NF$60,MATCH(1,(GMWQ!$NE$2:$NE$60=S$3)*(GMWQ!$NF$2:$NF$60=S$1),0),$B357-1966)</f>
        <v>31488310</v>
      </c>
      <c r="T357" s="13" cm="1">
        <f t="array" ref="T357">INDEX(GMWQ!$A$2:$NF$60,MATCH(1,(GMWQ!$NE$2:$NE$60=T$3)*(GMWQ!$NF$2:$NF$60=T$1),0),$B357-1966)</f>
        <v>48621.43</v>
      </c>
      <c r="U357" s="13" cm="1">
        <f t="array" ref="U357">INDEX(GMWQ!$A$2:$NF$60,MATCH(1,(GMWQ!$NE$2:$NE$60=U$3)*(GMWQ!$NF$2:$NF$60=U$1),0),$B357-1966)</f>
        <v>3.8972880000000001</v>
      </c>
      <c r="V357" s="13" cm="1">
        <f t="array" ref="V357">INDEX(GMWQ!$A$2:$NF$60,MATCH(1,(GMWQ!$NE$2:$NE$60=V$3)*(GMWQ!$NF$2:$NF$60=V$1),0),$B357-1966)</f>
        <v>106.2041</v>
      </c>
      <c r="W357" s="13" cm="1">
        <f t="array" ref="W357">INDEX(GMWQ!$A$2:$NF$60,MATCH(1,(GMWQ!$NE$2:$NE$60=W$3)*(GMWQ!$NF$2:$NF$60=W$1),0),$B357-1966)</f>
        <v>2.0952419999999998</v>
      </c>
    </row>
    <row r="358" spans="1:23" x14ac:dyDescent="0.35">
      <c r="B358" s="7">
        <f t="shared" si="7"/>
        <v>2324</v>
      </c>
      <c r="C358" s="14" cm="1">
        <f t="array" ref="C358">INDEX(GMWQ!$A$2:$NF$60,MATCH(1,(GMWQ!$NE$2:$NE$60=C$3)*(GMWQ!$NF$2:$NF$60=C$1),0),$B358-1966)</f>
        <v>12780.03</v>
      </c>
      <c r="D358" s="7" cm="1">
        <f t="array" ref="D358">INDEX(GMWQ!$A$2:$NF$60,MATCH(1,(GMWQ!$NE$2:$NE$60=D$3)*(GMWQ!$NF$2:$NF$60=D$1),0),$B358-1966)</f>
        <v>64971.43</v>
      </c>
      <c r="E358" s="7" cm="1">
        <f t="array" ref="E358">INDEX(GMWQ!$A$2:$NF$60,MATCH(1,(GMWQ!$NE$2:$NE$60=E$3)*(GMWQ!$NF$2:$NF$60=E$1),0),$B358-1966)</f>
        <v>1637345</v>
      </c>
      <c r="F358" s="13" cm="1">
        <f t="array" ref="F358">INDEX(GMWQ!$A$2:$NF$60,MATCH(1,(GMWQ!$NE$2:$NE$60=F$3)*(GMWQ!$NF$2:$NF$60=F$1),0),$B358-1966)</f>
        <v>4.0000030000000004</v>
      </c>
      <c r="G358" s="14" cm="1">
        <f t="array" ref="G358">INDEX(GMWQ!$A$2:$NF$60,MATCH(1,(GMWQ!$NE$2:$NE$60=G$3)*(GMWQ!$NF$2:$NF$60=G$1),0),$B358-1966)</f>
        <v>6155078</v>
      </c>
      <c r="H358" s="14" cm="1">
        <f t="array" ref="H358">INDEX(GMWQ!$A$2:$NF$60,MATCH(1,(GMWQ!$NE$2:$NE$60=H$3)*(GMWQ!$NF$2:$NF$60=H$1),0),$B358-1966)</f>
        <v>70572.34</v>
      </c>
      <c r="I358" s="14" cm="1">
        <f t="array" ref="I358">INDEX(GMWQ!$A$2:$NF$60,MATCH(1,(GMWQ!$NE$2:$NE$60=I$3)*(GMWQ!$NF$2:$NF$60=I$1),0),$B358-1966)</f>
        <v>4035509</v>
      </c>
      <c r="J358" s="13" cm="1">
        <f t="array" ref="J358">INDEX(GMWQ!$A$2:$NF$60,MATCH(1,(GMWQ!$NE$2:$NE$60=J$3)*(GMWQ!$NF$2:$NF$60=J$1),0),$B358-1966)</f>
        <v>3.4999989999999999</v>
      </c>
      <c r="K358" s="13" cm="1">
        <f t="array" ref="K358">INDEX(GMWQ!$A$2:$NF$60,MATCH(1,(GMWQ!$NE$2:$NE$60=K$3)*(GMWQ!$NF$2:$NF$60=K$1),0),$B358-1966)</f>
        <v>1.849971E-3</v>
      </c>
      <c r="L358" s="13" cm="1">
        <f t="array" ref="L358">INDEX(GMWQ!$A$2:$NF$60,MATCH(1,(GMWQ!$NE$2:$NE$60=L$3)*(GMWQ!$NF$2:$NF$60=L$1),0),$B358-1966)</f>
        <v>6525592</v>
      </c>
      <c r="M358" s="13" cm="1">
        <f t="array" ref="M358">INDEX(GMWQ!$A$2:$NF$60,MATCH(1,(GMWQ!$NE$2:$NE$60=M$3)*(GMWQ!$NF$2:$NF$60=M$1),0),$B358-1966)</f>
        <v>61.397710000000004</v>
      </c>
      <c r="N358" s="13" cm="1">
        <f t="array" ref="N358">INDEX(GMWQ!$A$2:$NF$60,MATCH(1,(GMWQ!$NE$2:$NE$60=N$3)*(GMWQ!$NF$2:$NF$60=N$1),0),$B358-1966)</f>
        <v>99.636799999999994</v>
      </c>
      <c r="O358" s="13" cm="1">
        <f t="array" ref="O358">INDEX(GMWQ!$A$2:$NF$60,MATCH(1,(GMWQ!$NE$2:$NE$60=O$3)*(GMWQ!$NF$2:$NF$60=O$1),0),$B358-1966)</f>
        <v>31.280010000000001</v>
      </c>
      <c r="P358" s="13" cm="1">
        <f t="array" ref="P358">INDEX(GMWQ!$A$2:$NF$60,MATCH(1,(GMWQ!$NE$2:$NE$60=P$3)*(GMWQ!$NF$2:$NF$60=P$1),0),$B358-1966)</f>
        <v>1.917413</v>
      </c>
      <c r="Q358" s="13" cm="1">
        <f t="array" ref="Q358">INDEX(GMWQ!$A$2:$NF$60,MATCH(1,(GMWQ!$NE$2:$NE$60=Q$3)*(GMWQ!$NF$2:$NF$60=Q$1),0),$B358-1966)</f>
        <v>533459.69999999995</v>
      </c>
      <c r="R358" s="13" cm="1">
        <f t="array" ref="R358">INDEX(GMWQ!$A$2:$NF$60,MATCH(1,(GMWQ!$NE$2:$NE$60=R$3)*(GMWQ!$NF$2:$NF$60=R$1),0),$B358-1966)</f>
        <v>2119569</v>
      </c>
      <c r="S358" s="13" cm="1">
        <f t="array" ref="S358">INDEX(GMWQ!$A$2:$NF$60,MATCH(1,(GMWQ!$NE$2:$NE$60=S$3)*(GMWQ!$NF$2:$NF$60=S$1),0),$B358-1966)</f>
        <v>31805030</v>
      </c>
      <c r="T358" s="13" cm="1">
        <f t="array" ref="T358">INDEX(GMWQ!$A$2:$NF$60,MATCH(1,(GMWQ!$NE$2:$NE$60=T$3)*(GMWQ!$NF$2:$NF$60=T$1),0),$B358-1966)</f>
        <v>48613.34</v>
      </c>
      <c r="U358" s="13" cm="1">
        <f t="array" ref="U358">INDEX(GMWQ!$A$2:$NF$60,MATCH(1,(GMWQ!$NE$2:$NE$60=U$3)*(GMWQ!$NF$2:$NF$60=U$1),0),$B358-1966)</f>
        <v>3.8972880000000001</v>
      </c>
      <c r="V358" s="13" cm="1">
        <f t="array" ref="V358">INDEX(GMWQ!$A$2:$NF$60,MATCH(1,(GMWQ!$NE$2:$NE$60=V$3)*(GMWQ!$NF$2:$NF$60=V$1),0),$B358-1966)</f>
        <v>106.4234</v>
      </c>
      <c r="W358" s="13" cm="1">
        <f t="array" ref="W358">INDEX(GMWQ!$A$2:$NF$60,MATCH(1,(GMWQ!$NE$2:$NE$60=W$3)*(GMWQ!$NF$2:$NF$60=W$1),0),$B358-1966)</f>
        <v>2.098455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CAF5-9DBA-49BB-892E-76501A7B9201}">
  <dimension ref="A1:AT106"/>
  <sheetViews>
    <sheetView workbookViewId="0">
      <pane ySplit="9" topLeftCell="A44" activePane="bottomLeft" state="frozen"/>
      <selection pane="bottomLeft" activeCell="E52" sqref="E52"/>
    </sheetView>
  </sheetViews>
  <sheetFormatPr defaultRowHeight="14.5" x14ac:dyDescent="0.35"/>
  <cols>
    <col min="2" max="3" width="20.7265625" customWidth="1"/>
    <col min="4" max="4" width="3.6328125" customWidth="1"/>
    <col min="6" max="6" width="18" customWidth="1"/>
    <col min="7" max="7" width="2.54296875" customWidth="1"/>
    <col min="8" max="8" width="3" customWidth="1"/>
    <col min="9" max="10" width="16" customWidth="1"/>
    <col min="11" max="11" width="3.54296875" customWidth="1"/>
    <col min="13" max="13" width="16.08984375" customWidth="1"/>
    <col min="14" max="14" width="2.81640625" customWidth="1"/>
    <col min="15" max="15" width="3.08984375" customWidth="1"/>
    <col min="16" max="16" width="6.81640625" customWidth="1"/>
    <col min="17" max="18" width="21" customWidth="1"/>
    <col min="19" max="19" width="9" bestFit="1" customWidth="1"/>
    <col min="20" max="20" width="4.90625" customWidth="1"/>
    <col min="21" max="22" width="4.1796875" customWidth="1"/>
    <col min="23" max="23" width="8.453125" customWidth="1"/>
    <col min="24" max="28" width="19.7265625" customWidth="1"/>
    <col min="29" max="29" width="2.7265625" customWidth="1"/>
    <col min="30" max="34" width="20.08984375" customWidth="1"/>
    <col min="35" max="35" width="2.7265625" customWidth="1"/>
    <col min="36" max="40" width="21.08984375" customWidth="1"/>
    <col min="41" max="41" width="2.54296875" customWidth="1"/>
    <col min="42" max="46" width="21.36328125" customWidth="1"/>
  </cols>
  <sheetData>
    <row r="1" spans="1:46" x14ac:dyDescent="0.35">
      <c r="B1" s="16" t="s">
        <v>552</v>
      </c>
      <c r="I1" s="16" t="s">
        <v>553</v>
      </c>
      <c r="X1" s="16" t="s">
        <v>928</v>
      </c>
      <c r="AD1" s="16" t="s">
        <v>929</v>
      </c>
      <c r="AJ1" s="16" t="s">
        <v>930</v>
      </c>
      <c r="AP1" s="16" t="s">
        <v>936</v>
      </c>
    </row>
    <row r="2" spans="1:46" x14ac:dyDescent="0.35">
      <c r="X2" t="s">
        <v>895</v>
      </c>
      <c r="Y2" t="s">
        <v>896</v>
      </c>
      <c r="Z2" t="s">
        <v>897</v>
      </c>
      <c r="AA2" t="s">
        <v>898</v>
      </c>
      <c r="AB2" t="s">
        <v>899</v>
      </c>
      <c r="AD2" t="s">
        <v>895</v>
      </c>
      <c r="AE2" t="s">
        <v>896</v>
      </c>
      <c r="AF2" t="s">
        <v>897</v>
      </c>
      <c r="AG2" t="s">
        <v>898</v>
      </c>
      <c r="AH2" t="s">
        <v>899</v>
      </c>
      <c r="AJ2" t="s">
        <v>895</v>
      </c>
      <c r="AK2" t="s">
        <v>896</v>
      </c>
      <c r="AL2" t="s">
        <v>897</v>
      </c>
      <c r="AM2" t="s">
        <v>898</v>
      </c>
      <c r="AN2" t="s">
        <v>899</v>
      </c>
      <c r="AP2" t="s">
        <v>895</v>
      </c>
      <c r="AQ2" t="s">
        <v>896</v>
      </c>
      <c r="AR2" t="s">
        <v>897</v>
      </c>
      <c r="AS2" t="s">
        <v>898</v>
      </c>
      <c r="AT2" t="s">
        <v>899</v>
      </c>
    </row>
    <row r="3" spans="1:46" x14ac:dyDescent="0.35">
      <c r="A3" s="17" t="s">
        <v>483</v>
      </c>
      <c r="B3" s="40" t="s">
        <v>481</v>
      </c>
      <c r="C3" s="40" t="s">
        <v>482</v>
      </c>
      <c r="I3" s="40" t="s">
        <v>548</v>
      </c>
      <c r="J3" s="40" t="s">
        <v>549</v>
      </c>
      <c r="P3" s="17" t="s">
        <v>721</v>
      </c>
      <c r="Q3" s="40" t="s">
        <v>661</v>
      </c>
      <c r="R3" s="40"/>
      <c r="W3" s="17" t="s">
        <v>483</v>
      </c>
      <c r="X3" s="40" t="s">
        <v>887</v>
      </c>
      <c r="Y3" s="56" t="s">
        <v>888</v>
      </c>
      <c r="Z3" s="56" t="s">
        <v>889</v>
      </c>
      <c r="AA3" s="56" t="s">
        <v>890</v>
      </c>
      <c r="AB3" s="56" t="s">
        <v>481</v>
      </c>
      <c r="AD3" s="56" t="s">
        <v>900</v>
      </c>
      <c r="AE3" s="56" t="s">
        <v>901</v>
      </c>
      <c r="AF3" s="56" t="s">
        <v>902</v>
      </c>
      <c r="AG3" s="56" t="s">
        <v>903</v>
      </c>
      <c r="AH3" s="56" t="s">
        <v>482</v>
      </c>
      <c r="AJ3" s="18" t="s">
        <v>931</v>
      </c>
      <c r="AK3" s="18" t="s">
        <v>932</v>
      </c>
      <c r="AL3" s="18" t="s">
        <v>933</v>
      </c>
      <c r="AM3" s="18" t="s">
        <v>934</v>
      </c>
      <c r="AN3" s="18" t="s">
        <v>935</v>
      </c>
      <c r="AP3" s="18" t="s">
        <v>937</v>
      </c>
      <c r="AQ3" s="18" t="s">
        <v>938</v>
      </c>
      <c r="AR3" s="18" t="s">
        <v>939</v>
      </c>
      <c r="AS3" s="18" t="s">
        <v>940</v>
      </c>
      <c r="AT3" s="18" t="s">
        <v>941</v>
      </c>
    </row>
    <row r="4" spans="1:46" s="19" customFormat="1" ht="69" customHeight="1" x14ac:dyDescent="0.35">
      <c r="A4" s="19" t="s">
        <v>489</v>
      </c>
      <c r="B4" s="19" t="s">
        <v>492</v>
      </c>
      <c r="C4" s="19" t="s">
        <v>493</v>
      </c>
      <c r="E4" s="19" t="s">
        <v>531</v>
      </c>
      <c r="F4" s="20" t="s">
        <v>545</v>
      </c>
      <c r="I4" s="19" t="s">
        <v>550</v>
      </c>
      <c r="J4" s="19" t="s">
        <v>551</v>
      </c>
      <c r="L4" s="19" t="s">
        <v>531</v>
      </c>
      <c r="M4" s="20" t="s">
        <v>545</v>
      </c>
      <c r="P4" s="19" t="s">
        <v>489</v>
      </c>
      <c r="Q4" s="19" t="s">
        <v>664</v>
      </c>
      <c r="S4" s="19" t="s">
        <v>722</v>
      </c>
      <c r="W4" s="19" t="s">
        <v>489</v>
      </c>
      <c r="X4" s="19" t="s">
        <v>891</v>
      </c>
      <c r="Y4" s="19" t="s">
        <v>892</v>
      </c>
      <c r="Z4" s="19" t="s">
        <v>893</v>
      </c>
      <c r="AA4" s="19" t="s">
        <v>894</v>
      </c>
      <c r="AB4" s="19" t="s">
        <v>492</v>
      </c>
      <c r="AD4" s="19" t="s">
        <v>904</v>
      </c>
      <c r="AE4" s="19" t="s">
        <v>905</v>
      </c>
      <c r="AF4" s="19" t="s">
        <v>906</v>
      </c>
      <c r="AG4" s="19" t="s">
        <v>907</v>
      </c>
      <c r="AH4" s="19" t="s">
        <v>493</v>
      </c>
      <c r="AJ4" s="19" t="s">
        <v>945</v>
      </c>
      <c r="AK4" s="19" t="s">
        <v>946</v>
      </c>
      <c r="AL4" s="19" t="s">
        <v>947</v>
      </c>
      <c r="AM4" s="19" t="s">
        <v>948</v>
      </c>
      <c r="AN4" s="19" t="s">
        <v>949</v>
      </c>
      <c r="AP4" s="19" t="s">
        <v>950</v>
      </c>
      <c r="AQ4" s="19" t="s">
        <v>951</v>
      </c>
      <c r="AR4" s="19" t="s">
        <v>952</v>
      </c>
      <c r="AS4" s="19" t="s">
        <v>953</v>
      </c>
      <c r="AT4" s="19" t="s">
        <v>954</v>
      </c>
    </row>
    <row r="5" spans="1:46" ht="4.5" hidden="1" customHeight="1" x14ac:dyDescent="0.35">
      <c r="A5" t="s">
        <v>488</v>
      </c>
      <c r="B5" t="s">
        <v>491</v>
      </c>
      <c r="C5" t="s">
        <v>491</v>
      </c>
      <c r="I5" t="s">
        <v>491</v>
      </c>
      <c r="J5" t="s">
        <v>491</v>
      </c>
      <c r="P5" t="s">
        <v>488</v>
      </c>
      <c r="Q5" t="s">
        <v>663</v>
      </c>
      <c r="W5" t="s">
        <v>488</v>
      </c>
      <c r="X5" t="s">
        <v>491</v>
      </c>
      <c r="Y5" t="s">
        <v>491</v>
      </c>
      <c r="Z5" t="s">
        <v>491</v>
      </c>
      <c r="AA5" t="s">
        <v>491</v>
      </c>
      <c r="AB5" t="s">
        <v>491</v>
      </c>
      <c r="AD5" t="s">
        <v>491</v>
      </c>
      <c r="AE5" t="s">
        <v>491</v>
      </c>
      <c r="AF5" t="s">
        <v>491</v>
      </c>
      <c r="AG5" t="s">
        <v>491</v>
      </c>
      <c r="AH5" t="s">
        <v>491</v>
      </c>
      <c r="AJ5" t="s">
        <v>491</v>
      </c>
      <c r="AK5" t="s">
        <v>491</v>
      </c>
      <c r="AL5" t="s">
        <v>491</v>
      </c>
      <c r="AM5" t="s">
        <v>491</v>
      </c>
      <c r="AN5" t="s">
        <v>491</v>
      </c>
      <c r="AP5" t="s">
        <v>491</v>
      </c>
      <c r="AQ5" t="s">
        <v>491</v>
      </c>
      <c r="AR5" t="s">
        <v>491</v>
      </c>
      <c r="AS5" t="s">
        <v>491</v>
      </c>
      <c r="AT5" t="s">
        <v>491</v>
      </c>
    </row>
    <row r="6" spans="1:46" ht="4.5" hidden="1" customHeight="1" x14ac:dyDescent="0.35">
      <c r="A6" t="s">
        <v>487</v>
      </c>
      <c r="B6" t="s">
        <v>943</v>
      </c>
      <c r="C6" t="s">
        <v>943</v>
      </c>
      <c r="I6" t="s">
        <v>943</v>
      </c>
      <c r="J6" t="s">
        <v>943</v>
      </c>
      <c r="P6" t="s">
        <v>487</v>
      </c>
      <c r="Q6" t="s">
        <v>943</v>
      </c>
      <c r="W6" t="s">
        <v>487</v>
      </c>
      <c r="X6" t="s">
        <v>943</v>
      </c>
      <c r="Y6" t="s">
        <v>943</v>
      </c>
      <c r="Z6" t="s">
        <v>943</v>
      </c>
      <c r="AA6" t="s">
        <v>943</v>
      </c>
      <c r="AB6" t="s">
        <v>943</v>
      </c>
      <c r="AD6" t="s">
        <v>943</v>
      </c>
      <c r="AE6" t="s">
        <v>943</v>
      </c>
      <c r="AF6" t="s">
        <v>943</v>
      </c>
      <c r="AG6" t="s">
        <v>943</v>
      </c>
      <c r="AH6" t="s">
        <v>943</v>
      </c>
      <c r="AJ6" t="s">
        <v>943</v>
      </c>
      <c r="AK6" t="s">
        <v>943</v>
      </c>
      <c r="AL6" t="s">
        <v>943</v>
      </c>
      <c r="AM6" t="s">
        <v>943</v>
      </c>
      <c r="AN6" t="s">
        <v>943</v>
      </c>
      <c r="AP6" t="s">
        <v>943</v>
      </c>
      <c r="AQ6" t="s">
        <v>943</v>
      </c>
      <c r="AR6" t="s">
        <v>943</v>
      </c>
      <c r="AS6" t="s">
        <v>943</v>
      </c>
      <c r="AT6" t="s">
        <v>943</v>
      </c>
    </row>
    <row r="7" spans="1:46" ht="1.5" hidden="1" customHeight="1" x14ac:dyDescent="0.35">
      <c r="A7" t="s">
        <v>486</v>
      </c>
      <c r="B7" t="s">
        <v>490</v>
      </c>
      <c r="C7" t="s">
        <v>490</v>
      </c>
      <c r="I7" t="s">
        <v>490</v>
      </c>
      <c r="J7" t="s">
        <v>490</v>
      </c>
      <c r="P7" t="s">
        <v>486</v>
      </c>
      <c r="Q7" t="s">
        <v>662</v>
      </c>
      <c r="W7" t="s">
        <v>486</v>
      </c>
      <c r="X7" t="s">
        <v>490</v>
      </c>
      <c r="Y7" t="s">
        <v>490</v>
      </c>
      <c r="Z7" t="s">
        <v>490</v>
      </c>
      <c r="AA7" t="s">
        <v>490</v>
      </c>
      <c r="AB7" t="s">
        <v>490</v>
      </c>
      <c r="AD7" t="s">
        <v>490</v>
      </c>
      <c r="AE7" t="s">
        <v>490</v>
      </c>
      <c r="AF7" t="s">
        <v>490</v>
      </c>
      <c r="AG7" t="s">
        <v>490</v>
      </c>
      <c r="AH7" t="s">
        <v>490</v>
      </c>
      <c r="AJ7" t="s">
        <v>490</v>
      </c>
      <c r="AK7" t="s">
        <v>490</v>
      </c>
      <c r="AL7" t="s">
        <v>490</v>
      </c>
      <c r="AM7" t="s">
        <v>490</v>
      </c>
      <c r="AN7" t="s">
        <v>490</v>
      </c>
      <c r="AP7" t="s">
        <v>490</v>
      </c>
      <c r="AQ7" t="s">
        <v>490</v>
      </c>
      <c r="AR7" t="s">
        <v>490</v>
      </c>
      <c r="AS7" t="s">
        <v>490</v>
      </c>
      <c r="AT7" t="s">
        <v>490</v>
      </c>
    </row>
    <row r="8" spans="1:46" ht="4.5" hidden="1" customHeight="1" x14ac:dyDescent="0.35">
      <c r="A8" t="s">
        <v>485</v>
      </c>
      <c r="B8" t="s">
        <v>942</v>
      </c>
      <c r="C8" t="s">
        <v>942</v>
      </c>
      <c r="I8" t="s">
        <v>942</v>
      </c>
      <c r="J8" t="s">
        <v>942</v>
      </c>
      <c r="P8" t="s">
        <v>485</v>
      </c>
      <c r="Q8" t="s">
        <v>960</v>
      </c>
      <c r="W8" t="s">
        <v>485</v>
      </c>
      <c r="X8" t="s">
        <v>942</v>
      </c>
      <c r="Y8" t="s">
        <v>942</v>
      </c>
      <c r="Z8" t="s">
        <v>942</v>
      </c>
      <c r="AA8" t="s">
        <v>942</v>
      </c>
      <c r="AB8" t="s">
        <v>942</v>
      </c>
      <c r="AD8" t="s">
        <v>942</v>
      </c>
      <c r="AE8" t="s">
        <v>942</v>
      </c>
      <c r="AF8" t="s">
        <v>942</v>
      </c>
      <c r="AG8" t="s">
        <v>942</v>
      </c>
      <c r="AH8" t="s">
        <v>942</v>
      </c>
      <c r="AJ8" t="s">
        <v>942</v>
      </c>
      <c r="AK8" t="s">
        <v>942</v>
      </c>
      <c r="AL8" t="s">
        <v>942</v>
      </c>
      <c r="AM8" t="s">
        <v>942</v>
      </c>
      <c r="AN8" t="s">
        <v>942</v>
      </c>
      <c r="AP8" t="s">
        <v>942</v>
      </c>
      <c r="AQ8" t="s">
        <v>942</v>
      </c>
      <c r="AR8" t="s">
        <v>942</v>
      </c>
      <c r="AS8" t="s">
        <v>942</v>
      </c>
      <c r="AT8" t="s">
        <v>942</v>
      </c>
    </row>
    <row r="9" spans="1:46" ht="4" hidden="1" customHeight="1" x14ac:dyDescent="0.35">
      <c r="A9" t="s">
        <v>484</v>
      </c>
      <c r="B9" s="10" t="e">
        <v>#N/A</v>
      </c>
      <c r="C9" s="10" t="e">
        <v>#N/A</v>
      </c>
      <c r="I9" s="10" t="e">
        <v>#N/A</v>
      </c>
      <c r="J9" s="10" t="e">
        <v>#N/A</v>
      </c>
      <c r="P9" t="s">
        <v>665</v>
      </c>
      <c r="Q9" s="10">
        <v>23</v>
      </c>
      <c r="R9" s="10"/>
      <c r="W9" t="s">
        <v>484</v>
      </c>
      <c r="X9" s="10" t="e">
        <v>#N/A</v>
      </c>
      <c r="Y9" s="10" t="e">
        <v>#N/A</v>
      </c>
      <c r="Z9" s="10" t="e">
        <v>#N/A</v>
      </c>
      <c r="AA9" s="10" t="e">
        <v>#N/A</v>
      </c>
      <c r="AB9" s="10" t="e">
        <v>#N/A</v>
      </c>
      <c r="AD9" s="10" t="e">
        <v>#N/A</v>
      </c>
      <c r="AE9" s="10" t="e">
        <v>#N/A</v>
      </c>
      <c r="AF9" s="10" t="e">
        <v>#N/A</v>
      </c>
      <c r="AG9" s="10" t="e">
        <v>#N/A</v>
      </c>
      <c r="AH9" s="10" t="e">
        <v>#N/A</v>
      </c>
      <c r="AJ9" s="11" t="e">
        <v>#N/A</v>
      </c>
      <c r="AK9" s="11" t="e">
        <v>#N/A</v>
      </c>
      <c r="AL9" s="11" t="e">
        <v>#N/A</v>
      </c>
      <c r="AM9" s="11" t="e">
        <v>#N/A</v>
      </c>
      <c r="AN9" s="11" t="e">
        <v>#N/A</v>
      </c>
      <c r="AP9" s="11" t="e">
        <v>#N/A</v>
      </c>
      <c r="AQ9" s="11" t="e">
        <v>#N/A</v>
      </c>
      <c r="AR9" s="11" t="e">
        <v>#N/A</v>
      </c>
      <c r="AS9" s="11" t="e">
        <v>#N/A</v>
      </c>
      <c r="AT9" s="11" t="e">
        <v>#N/A</v>
      </c>
    </row>
    <row r="10" spans="1:46" x14ac:dyDescent="0.35">
      <c r="A10" t="s">
        <v>494</v>
      </c>
      <c r="B10" s="10">
        <v>101050</v>
      </c>
      <c r="C10" s="10">
        <v>5680</v>
      </c>
      <c r="E10" s="10">
        <f>SUM(B10:C10)</f>
        <v>106730</v>
      </c>
      <c r="F10">
        <v>106730</v>
      </c>
      <c r="I10" s="10">
        <v>1770</v>
      </c>
      <c r="J10" s="10">
        <v>730</v>
      </c>
      <c r="L10" s="10">
        <f>SUM(I10:J10)</f>
        <v>2500</v>
      </c>
      <c r="M10">
        <v>2500</v>
      </c>
      <c r="P10" t="s">
        <v>666</v>
      </c>
      <c r="Q10" s="10">
        <v>25</v>
      </c>
      <c r="R10" s="22">
        <f>(Q10*100/DataQ!I119)</f>
        <v>4.6645272035226509E-3</v>
      </c>
      <c r="S10" s="22">
        <v>-6.882694E-3</v>
      </c>
      <c r="W10" t="s">
        <v>494</v>
      </c>
      <c r="X10" s="10">
        <v>48950</v>
      </c>
      <c r="Y10" s="10">
        <v>19780</v>
      </c>
      <c r="Z10" s="10">
        <v>9890</v>
      </c>
      <c r="AA10" s="10">
        <v>22430</v>
      </c>
      <c r="AB10" s="10">
        <v>101050</v>
      </c>
      <c r="AD10" s="10">
        <v>3100</v>
      </c>
      <c r="AE10" s="10">
        <v>1090</v>
      </c>
      <c r="AF10" s="10">
        <v>510</v>
      </c>
      <c r="AG10" s="10">
        <v>980</v>
      </c>
      <c r="AH10" s="10">
        <v>5680</v>
      </c>
      <c r="AJ10" s="11">
        <v>0.52</v>
      </c>
      <c r="AK10" s="11">
        <v>0.21</v>
      </c>
      <c r="AL10" s="11">
        <v>0.11</v>
      </c>
      <c r="AM10" s="11">
        <v>0.24</v>
      </c>
      <c r="AN10" s="11">
        <v>1.07</v>
      </c>
      <c r="AP10" s="11">
        <v>0.18</v>
      </c>
      <c r="AQ10" s="11">
        <v>0.06</v>
      </c>
      <c r="AR10" s="11">
        <v>0.03</v>
      </c>
      <c r="AS10" s="11">
        <v>0.06</v>
      </c>
      <c r="AT10" s="11">
        <v>0.33</v>
      </c>
    </row>
    <row r="11" spans="1:46" x14ac:dyDescent="0.35">
      <c r="A11" t="s">
        <v>495</v>
      </c>
      <c r="B11" s="10">
        <v>99320</v>
      </c>
      <c r="C11" s="10">
        <v>5650</v>
      </c>
      <c r="E11" s="10">
        <f t="shared" ref="E11:E47" si="0">SUM(B11:C11)</f>
        <v>104970</v>
      </c>
      <c r="F11">
        <v>104970</v>
      </c>
      <c r="I11" s="10">
        <v>1800</v>
      </c>
      <c r="J11" s="10">
        <v>690</v>
      </c>
      <c r="L11" s="10">
        <f t="shared" ref="L11:L47" si="1">SUM(I11:J11)</f>
        <v>2490</v>
      </c>
      <c r="M11">
        <v>2490</v>
      </c>
      <c r="P11" t="s">
        <v>667</v>
      </c>
      <c r="Q11" s="10">
        <v>25</v>
      </c>
      <c r="R11" s="22">
        <f>(Q11*100/DataQ!I120)</f>
        <v>4.5559913108133721E-3</v>
      </c>
      <c r="S11" s="22">
        <v>-6.5356637400000002E-3</v>
      </c>
      <c r="W11" t="s">
        <v>495</v>
      </c>
      <c r="X11" s="10">
        <v>47240</v>
      </c>
      <c r="Y11" s="10">
        <v>19370</v>
      </c>
      <c r="Z11" s="10">
        <v>9970</v>
      </c>
      <c r="AA11" s="10">
        <v>22740</v>
      </c>
      <c r="AB11" s="10">
        <v>99320</v>
      </c>
      <c r="AD11" s="10">
        <v>3030</v>
      </c>
      <c r="AE11" s="10">
        <v>1120</v>
      </c>
      <c r="AF11" s="10">
        <v>500</v>
      </c>
      <c r="AG11" s="10">
        <v>1000</v>
      </c>
      <c r="AH11" s="10">
        <v>5650</v>
      </c>
      <c r="AJ11" s="11">
        <v>0.5</v>
      </c>
      <c r="AK11" s="11">
        <v>0.21</v>
      </c>
      <c r="AL11" s="11">
        <v>0.11</v>
      </c>
      <c r="AM11" s="11">
        <v>0.24</v>
      </c>
      <c r="AN11" s="11">
        <v>1.06</v>
      </c>
      <c r="AP11" s="11">
        <v>0.17</v>
      </c>
      <c r="AQ11" s="11">
        <v>0.06</v>
      </c>
      <c r="AR11" s="11">
        <v>0.03</v>
      </c>
      <c r="AS11" s="11">
        <v>0.06</v>
      </c>
      <c r="AT11" s="11">
        <v>0.32</v>
      </c>
    </row>
    <row r="12" spans="1:46" x14ac:dyDescent="0.35">
      <c r="A12" t="s">
        <v>496</v>
      </c>
      <c r="B12" s="10">
        <v>96010</v>
      </c>
      <c r="C12" s="10">
        <v>5530</v>
      </c>
      <c r="E12" s="10">
        <f t="shared" si="0"/>
        <v>101540</v>
      </c>
      <c r="F12">
        <v>101540</v>
      </c>
      <c r="I12" s="10">
        <v>1490</v>
      </c>
      <c r="J12" s="10">
        <v>680</v>
      </c>
      <c r="L12" s="10">
        <f t="shared" si="1"/>
        <v>2170</v>
      </c>
      <c r="M12">
        <v>2170</v>
      </c>
      <c r="P12" t="s">
        <v>668</v>
      </c>
      <c r="Q12" s="10">
        <v>32</v>
      </c>
      <c r="R12" s="22">
        <f>(Q12*100/DataQ!I121)</f>
        <v>5.6885753851787721E-3</v>
      </c>
      <c r="S12" s="22">
        <v>-5.5181429999999997E-3</v>
      </c>
      <c r="W12" t="s">
        <v>496</v>
      </c>
      <c r="X12" s="10">
        <v>44790</v>
      </c>
      <c r="Y12" s="10">
        <v>18680</v>
      </c>
      <c r="Z12" s="10">
        <v>9860</v>
      </c>
      <c r="AA12" s="10">
        <v>22680</v>
      </c>
      <c r="AB12" s="10">
        <v>96010</v>
      </c>
      <c r="AD12" s="10">
        <v>2900</v>
      </c>
      <c r="AE12" s="10">
        <v>1110</v>
      </c>
      <c r="AF12" s="10">
        <v>550</v>
      </c>
      <c r="AG12" s="10">
        <v>970</v>
      </c>
      <c r="AH12" s="10">
        <v>5530</v>
      </c>
      <c r="AJ12" s="11">
        <v>0.48</v>
      </c>
      <c r="AK12" s="11">
        <v>0.2</v>
      </c>
      <c r="AL12" s="11">
        <v>0.11</v>
      </c>
      <c r="AM12" s="11">
        <v>0.24</v>
      </c>
      <c r="AN12" s="11">
        <v>1.03</v>
      </c>
      <c r="AP12" s="11">
        <v>0.16</v>
      </c>
      <c r="AQ12" s="11">
        <v>0.06</v>
      </c>
      <c r="AR12" s="11">
        <v>0.03</v>
      </c>
      <c r="AS12" s="11">
        <v>0.05</v>
      </c>
      <c r="AT12" s="11">
        <v>0.31</v>
      </c>
    </row>
    <row r="13" spans="1:46" x14ac:dyDescent="0.35">
      <c r="A13" t="s">
        <v>497</v>
      </c>
      <c r="B13" s="10">
        <v>90790</v>
      </c>
      <c r="C13" s="10">
        <v>4800</v>
      </c>
      <c r="E13" s="10">
        <f t="shared" si="0"/>
        <v>95590</v>
      </c>
      <c r="F13">
        <v>95590</v>
      </c>
      <c r="I13" s="10">
        <v>1450</v>
      </c>
      <c r="J13" s="10">
        <v>660</v>
      </c>
      <c r="L13" s="10">
        <f t="shared" si="1"/>
        <v>2110</v>
      </c>
      <c r="M13">
        <v>2110</v>
      </c>
      <c r="P13" t="s">
        <v>669</v>
      </c>
      <c r="Q13" s="10">
        <v>14</v>
      </c>
      <c r="R13" s="22">
        <f>(Q13*100/DataQ!I122)</f>
        <v>2.4281990221295654E-3</v>
      </c>
      <c r="S13" s="22">
        <v>-8.7201819999999999E-3</v>
      </c>
      <c r="W13" t="s">
        <v>497</v>
      </c>
      <c r="X13" s="10">
        <v>41750</v>
      </c>
      <c r="Y13" s="10">
        <v>17290</v>
      </c>
      <c r="Z13" s="10">
        <v>9260</v>
      </c>
      <c r="AA13" s="10">
        <v>22490</v>
      </c>
      <c r="AB13" s="10">
        <v>90790</v>
      </c>
      <c r="AD13" s="10">
        <v>2460</v>
      </c>
      <c r="AE13" s="10">
        <v>960</v>
      </c>
      <c r="AF13" s="10">
        <v>480</v>
      </c>
      <c r="AG13" s="10">
        <v>900</v>
      </c>
      <c r="AH13" s="10">
        <v>4800</v>
      </c>
      <c r="AJ13" s="11">
        <v>0.45</v>
      </c>
      <c r="AK13" s="11">
        <v>0.19</v>
      </c>
      <c r="AL13" s="11">
        <v>0.1</v>
      </c>
      <c r="AM13" s="11">
        <v>0.24</v>
      </c>
      <c r="AN13" s="11">
        <v>0.98</v>
      </c>
      <c r="AP13" s="11">
        <v>0.13</v>
      </c>
      <c r="AQ13" s="11">
        <v>0.05</v>
      </c>
      <c r="AR13" s="11">
        <v>0.03</v>
      </c>
      <c r="AS13" s="11">
        <v>0.05</v>
      </c>
      <c r="AT13" s="11">
        <v>0.26</v>
      </c>
    </row>
    <row r="14" spans="1:46" x14ac:dyDescent="0.35">
      <c r="A14" t="s">
        <v>498</v>
      </c>
      <c r="B14" s="10">
        <v>88270</v>
      </c>
      <c r="C14" s="10">
        <v>4870</v>
      </c>
      <c r="E14" s="10">
        <f t="shared" si="0"/>
        <v>93140</v>
      </c>
      <c r="F14">
        <v>93140</v>
      </c>
      <c r="I14" s="10">
        <v>1370</v>
      </c>
      <c r="J14" s="10">
        <v>520</v>
      </c>
      <c r="L14" s="10">
        <f t="shared" si="1"/>
        <v>1890</v>
      </c>
      <c r="M14">
        <v>1890</v>
      </c>
      <c r="P14" t="s">
        <v>670</v>
      </c>
      <c r="Q14" s="10">
        <v>10</v>
      </c>
      <c r="R14" s="22">
        <f>(Q14*100/DataQ!I123)</f>
        <v>1.6860165162177929E-3</v>
      </c>
      <c r="S14" s="22">
        <v>-9.3148155099999994E-3</v>
      </c>
      <c r="W14" t="s">
        <v>498</v>
      </c>
      <c r="X14" s="10">
        <v>39980</v>
      </c>
      <c r="Y14" s="10">
        <v>16660</v>
      </c>
      <c r="Z14" s="10">
        <v>9040</v>
      </c>
      <c r="AA14" s="10">
        <v>22590</v>
      </c>
      <c r="AB14" s="10">
        <v>88270</v>
      </c>
      <c r="AD14" s="10">
        <v>2480</v>
      </c>
      <c r="AE14" s="10">
        <v>950</v>
      </c>
      <c r="AF14" s="10">
        <v>490</v>
      </c>
      <c r="AG14" s="10">
        <v>950</v>
      </c>
      <c r="AH14" s="10">
        <v>4870</v>
      </c>
      <c r="AJ14" s="11">
        <v>0.43</v>
      </c>
      <c r="AK14" s="11">
        <v>0.18</v>
      </c>
      <c r="AL14" s="11">
        <v>0.1</v>
      </c>
      <c r="AM14" s="11">
        <v>0.24</v>
      </c>
      <c r="AN14" s="11">
        <v>0.96</v>
      </c>
      <c r="AP14" s="11">
        <v>0.13</v>
      </c>
      <c r="AQ14" s="11">
        <v>0.05</v>
      </c>
      <c r="AR14" s="11">
        <v>0.03</v>
      </c>
      <c r="AS14" s="11">
        <v>0.05</v>
      </c>
      <c r="AT14" s="11">
        <v>0.26</v>
      </c>
    </row>
    <row r="15" spans="1:46" x14ac:dyDescent="0.35">
      <c r="A15" t="s">
        <v>499</v>
      </c>
      <c r="B15" s="10">
        <v>88010</v>
      </c>
      <c r="C15" s="10">
        <v>4880</v>
      </c>
      <c r="E15" s="10">
        <f t="shared" si="0"/>
        <v>92890</v>
      </c>
      <c r="F15">
        <v>92890</v>
      </c>
      <c r="I15" s="10">
        <v>1260</v>
      </c>
      <c r="J15" s="10">
        <v>600</v>
      </c>
      <c r="L15" s="10">
        <f t="shared" si="1"/>
        <v>1860</v>
      </c>
      <c r="M15">
        <v>1860</v>
      </c>
      <c r="P15" t="s">
        <v>671</v>
      </c>
      <c r="Q15" s="10">
        <v>12</v>
      </c>
      <c r="R15" s="22">
        <f>(Q15*100/DataQ!I124)</f>
        <v>1.9614637750331814E-3</v>
      </c>
      <c r="S15" s="22">
        <v>-9.0410860000000003E-3</v>
      </c>
      <c r="W15" t="s">
        <v>499</v>
      </c>
      <c r="X15" s="10">
        <v>38790</v>
      </c>
      <c r="Y15" s="10">
        <v>16450</v>
      </c>
      <c r="Z15" s="10">
        <v>8880</v>
      </c>
      <c r="AA15" s="10">
        <v>23890</v>
      </c>
      <c r="AB15" s="10">
        <v>88010</v>
      </c>
      <c r="AD15" s="10">
        <v>2450</v>
      </c>
      <c r="AE15" s="10">
        <v>960</v>
      </c>
      <c r="AF15" s="10">
        <v>480</v>
      </c>
      <c r="AG15" s="10">
        <v>990</v>
      </c>
      <c r="AH15" s="10">
        <v>4880</v>
      </c>
      <c r="AJ15" s="11">
        <v>0.42</v>
      </c>
      <c r="AK15" s="11">
        <v>0.18</v>
      </c>
      <c r="AL15" s="11">
        <v>0.1</v>
      </c>
      <c r="AM15" s="11">
        <v>0.26</v>
      </c>
      <c r="AN15" s="11">
        <v>0.95</v>
      </c>
      <c r="AP15" s="11">
        <v>0.13</v>
      </c>
      <c r="AQ15" s="11">
        <v>0.05</v>
      </c>
      <c r="AR15" s="11">
        <v>0.03</v>
      </c>
      <c r="AS15" s="11">
        <v>0.05</v>
      </c>
      <c r="AT15" s="11">
        <v>0.26</v>
      </c>
    </row>
    <row r="16" spans="1:46" x14ac:dyDescent="0.35">
      <c r="A16" t="s">
        <v>500</v>
      </c>
      <c r="B16" s="10">
        <v>88550</v>
      </c>
      <c r="C16" s="10">
        <v>4930</v>
      </c>
      <c r="E16" s="10">
        <f t="shared" si="0"/>
        <v>93480</v>
      </c>
      <c r="F16">
        <v>93480</v>
      </c>
      <c r="I16" s="10">
        <v>1160</v>
      </c>
      <c r="J16" s="10">
        <v>640</v>
      </c>
      <c r="L16" s="10">
        <f t="shared" si="1"/>
        <v>1800</v>
      </c>
      <c r="M16">
        <v>1800</v>
      </c>
      <c r="P16" t="s">
        <v>672</v>
      </c>
      <c r="Q16" s="10">
        <v>15</v>
      </c>
      <c r="R16" s="22">
        <f>(Q16*100/DataQ!I125)</f>
        <v>2.3588614562038055E-3</v>
      </c>
      <c r="S16" s="22">
        <v>-8.9780780000000004E-3</v>
      </c>
      <c r="W16" t="s">
        <v>500</v>
      </c>
      <c r="X16" s="10">
        <v>38270</v>
      </c>
      <c r="Y16" s="10">
        <v>16660</v>
      </c>
      <c r="Z16" s="10">
        <v>8860</v>
      </c>
      <c r="AA16" s="10">
        <v>24760</v>
      </c>
      <c r="AB16" s="10">
        <v>88550</v>
      </c>
      <c r="AD16" s="10">
        <v>2490</v>
      </c>
      <c r="AE16" s="10">
        <v>960</v>
      </c>
      <c r="AF16" s="10">
        <v>470</v>
      </c>
      <c r="AG16" s="10">
        <v>1010</v>
      </c>
      <c r="AH16" s="10">
        <v>4930</v>
      </c>
      <c r="AJ16" s="11">
        <v>0.42</v>
      </c>
      <c r="AK16" s="11">
        <v>0.18</v>
      </c>
      <c r="AL16" s="11">
        <v>0.1</v>
      </c>
      <c r="AM16" s="11">
        <v>0.27</v>
      </c>
      <c r="AN16" s="11">
        <v>0.96</v>
      </c>
      <c r="AP16" s="11">
        <v>0.13</v>
      </c>
      <c r="AQ16" s="11">
        <v>0.05</v>
      </c>
      <c r="AR16" s="11">
        <v>0.03</v>
      </c>
      <c r="AS16" s="11">
        <v>0.05</v>
      </c>
      <c r="AT16" s="11">
        <v>0.27</v>
      </c>
    </row>
    <row r="17" spans="1:46" x14ac:dyDescent="0.35">
      <c r="A17" t="s">
        <v>501</v>
      </c>
      <c r="B17" s="10">
        <v>85930</v>
      </c>
      <c r="C17" s="10">
        <v>4810</v>
      </c>
      <c r="E17" s="10">
        <f t="shared" si="0"/>
        <v>90740</v>
      </c>
      <c r="F17">
        <v>90740</v>
      </c>
      <c r="I17" s="10">
        <v>1210</v>
      </c>
      <c r="J17" s="10">
        <v>670</v>
      </c>
      <c r="L17" s="10">
        <f t="shared" si="1"/>
        <v>1880</v>
      </c>
      <c r="M17">
        <v>1880</v>
      </c>
      <c r="P17" t="s">
        <v>673</v>
      </c>
      <c r="Q17" s="10">
        <v>17</v>
      </c>
      <c r="R17" s="22">
        <f>(Q17*100/DataQ!I126)</f>
        <v>2.5822876334245237E-3</v>
      </c>
      <c r="S17" s="22">
        <v>-8.1677820000000002E-3</v>
      </c>
      <c r="W17" t="s">
        <v>501</v>
      </c>
      <c r="X17" s="10">
        <v>36220</v>
      </c>
      <c r="Y17" s="10">
        <v>16100</v>
      </c>
      <c r="Z17" s="10">
        <v>8730</v>
      </c>
      <c r="AA17" s="10">
        <v>24880</v>
      </c>
      <c r="AB17" s="10">
        <v>85930</v>
      </c>
      <c r="AD17" s="10">
        <v>2350</v>
      </c>
      <c r="AE17" s="10">
        <v>920</v>
      </c>
      <c r="AF17" s="10">
        <v>500</v>
      </c>
      <c r="AG17" s="10">
        <v>1040</v>
      </c>
      <c r="AH17" s="10">
        <v>4810</v>
      </c>
      <c r="AJ17" s="11">
        <v>0.39</v>
      </c>
      <c r="AK17" s="11">
        <v>0.17</v>
      </c>
      <c r="AL17" s="11">
        <v>0.09</v>
      </c>
      <c r="AM17" s="11">
        <v>0.27</v>
      </c>
      <c r="AN17" s="11">
        <v>0.93</v>
      </c>
      <c r="AP17" s="11">
        <v>0.13</v>
      </c>
      <c r="AQ17" s="11">
        <v>0.05</v>
      </c>
      <c r="AR17" s="11">
        <v>0.03</v>
      </c>
      <c r="AS17" s="11">
        <v>0.06</v>
      </c>
      <c r="AT17" s="11">
        <v>0.26</v>
      </c>
    </row>
    <row r="18" spans="1:46" x14ac:dyDescent="0.35">
      <c r="A18" t="s">
        <v>502</v>
      </c>
      <c r="B18" s="10">
        <v>83560</v>
      </c>
      <c r="C18" s="10">
        <v>4700</v>
      </c>
      <c r="E18" s="10">
        <f t="shared" si="0"/>
        <v>88260</v>
      </c>
      <c r="F18">
        <v>88260</v>
      </c>
      <c r="I18" s="10">
        <v>1120</v>
      </c>
      <c r="J18" s="10">
        <v>680</v>
      </c>
      <c r="L18" s="10">
        <f t="shared" si="1"/>
        <v>1800</v>
      </c>
      <c r="M18">
        <v>1800</v>
      </c>
      <c r="P18" t="s">
        <v>674</v>
      </c>
      <c r="Q18" s="10">
        <v>33</v>
      </c>
      <c r="R18" s="22">
        <f>(Q18*100/DataQ!I127)</f>
        <v>4.8468968110356499E-3</v>
      </c>
      <c r="S18" s="22">
        <v>-6.2064939999999999E-3</v>
      </c>
      <c r="W18" t="s">
        <v>502</v>
      </c>
      <c r="X18" s="10">
        <v>35200</v>
      </c>
      <c r="Y18" s="10">
        <v>15630</v>
      </c>
      <c r="Z18" s="10">
        <v>8600</v>
      </c>
      <c r="AA18" s="10">
        <v>24130</v>
      </c>
      <c r="AB18" s="10">
        <v>83560</v>
      </c>
      <c r="AD18" s="10">
        <v>2190</v>
      </c>
      <c r="AE18" s="10">
        <v>940</v>
      </c>
      <c r="AF18" s="10">
        <v>510</v>
      </c>
      <c r="AG18" s="10">
        <v>1060</v>
      </c>
      <c r="AH18" s="10">
        <v>4700</v>
      </c>
      <c r="AJ18" s="11">
        <v>0.38</v>
      </c>
      <c r="AK18" s="11">
        <v>0.17</v>
      </c>
      <c r="AL18" s="11">
        <v>0.09</v>
      </c>
      <c r="AM18" s="11">
        <v>0.26</v>
      </c>
      <c r="AN18" s="11">
        <v>0.91</v>
      </c>
      <c r="AP18" s="11">
        <v>0.12</v>
      </c>
      <c r="AQ18" s="11">
        <v>0.05</v>
      </c>
      <c r="AR18" s="11">
        <v>0.03</v>
      </c>
      <c r="AS18" s="11">
        <v>0.06</v>
      </c>
      <c r="AT18" s="11">
        <v>0.25</v>
      </c>
    </row>
    <row r="19" spans="1:46" x14ac:dyDescent="0.35">
      <c r="A19" t="s">
        <v>503</v>
      </c>
      <c r="B19" s="10">
        <v>82200</v>
      </c>
      <c r="C19" s="10">
        <v>4690</v>
      </c>
      <c r="E19" s="10">
        <f t="shared" si="0"/>
        <v>86890</v>
      </c>
      <c r="F19">
        <v>86890</v>
      </c>
      <c r="I19" s="10">
        <v>1350</v>
      </c>
      <c r="J19" s="10">
        <v>600</v>
      </c>
      <c r="L19" s="10">
        <f t="shared" si="1"/>
        <v>1950</v>
      </c>
      <c r="M19">
        <v>1950</v>
      </c>
      <c r="P19" t="s">
        <v>675</v>
      </c>
      <c r="Q19" s="10">
        <v>27</v>
      </c>
      <c r="R19" s="22">
        <f>(Q19*100/DataQ!I128)</f>
        <v>3.8445273153665757E-3</v>
      </c>
      <c r="S19" s="22">
        <v>-6.2576415899999998E-3</v>
      </c>
      <c r="W19" t="s">
        <v>503</v>
      </c>
      <c r="X19" s="10">
        <v>34480</v>
      </c>
      <c r="Y19" s="10">
        <v>15050</v>
      </c>
      <c r="Z19" s="10">
        <v>8420</v>
      </c>
      <c r="AA19" s="10">
        <v>24250</v>
      </c>
      <c r="AB19" s="10">
        <v>82200</v>
      </c>
      <c r="AD19" s="10">
        <v>2160</v>
      </c>
      <c r="AE19" s="10">
        <v>880</v>
      </c>
      <c r="AF19" s="10">
        <v>540</v>
      </c>
      <c r="AG19" s="10">
        <v>1110</v>
      </c>
      <c r="AH19" s="10">
        <v>4690</v>
      </c>
      <c r="AJ19" s="11">
        <v>0.38</v>
      </c>
      <c r="AK19" s="11">
        <v>0.16</v>
      </c>
      <c r="AL19" s="11">
        <v>0.09</v>
      </c>
      <c r="AM19" s="11">
        <v>0.26</v>
      </c>
      <c r="AN19" s="11">
        <v>0.9</v>
      </c>
      <c r="AP19" s="11">
        <v>0.11</v>
      </c>
      <c r="AQ19" s="11">
        <v>0.05</v>
      </c>
      <c r="AR19" s="11">
        <v>0.03</v>
      </c>
      <c r="AS19" s="11">
        <v>0.06</v>
      </c>
      <c r="AT19" s="11">
        <v>0.25</v>
      </c>
    </row>
    <row r="20" spans="1:46" x14ac:dyDescent="0.35">
      <c r="A20" t="s">
        <v>504</v>
      </c>
      <c r="B20" s="10">
        <v>81290</v>
      </c>
      <c r="C20" s="10">
        <v>4670</v>
      </c>
      <c r="E20" s="10">
        <f t="shared" si="0"/>
        <v>85960</v>
      </c>
      <c r="F20">
        <v>85960</v>
      </c>
      <c r="I20" s="10">
        <v>1160</v>
      </c>
      <c r="J20" s="10">
        <v>630</v>
      </c>
      <c r="L20" s="10">
        <f t="shared" si="1"/>
        <v>1790</v>
      </c>
      <c r="M20">
        <v>1790</v>
      </c>
      <c r="P20" t="s">
        <v>676</v>
      </c>
      <c r="Q20" s="10">
        <v>18</v>
      </c>
      <c r="R20" s="22">
        <f>(Q20*100/DataQ!I129)</f>
        <v>2.4742438092358022E-3</v>
      </c>
      <c r="S20" s="22">
        <v>-7.8017925800000004E-3</v>
      </c>
      <c r="W20" t="s">
        <v>504</v>
      </c>
      <c r="X20" s="10">
        <v>33810</v>
      </c>
      <c r="Y20" s="10">
        <v>14810</v>
      </c>
      <c r="Z20" s="10">
        <v>8290</v>
      </c>
      <c r="AA20" s="10">
        <v>24380</v>
      </c>
      <c r="AB20" s="10">
        <v>81290</v>
      </c>
      <c r="AD20" s="10">
        <v>2190</v>
      </c>
      <c r="AE20" s="10">
        <v>840</v>
      </c>
      <c r="AF20" s="10">
        <v>520</v>
      </c>
      <c r="AG20" s="10">
        <v>1120</v>
      </c>
      <c r="AH20" s="10">
        <v>4670</v>
      </c>
      <c r="AJ20" s="11">
        <v>0.37</v>
      </c>
      <c r="AK20" s="11">
        <v>0.16</v>
      </c>
      <c r="AL20" s="11">
        <v>0.09</v>
      </c>
      <c r="AM20" s="11">
        <v>0.27</v>
      </c>
      <c r="AN20" s="11">
        <v>0.89</v>
      </c>
      <c r="AP20" s="11">
        <v>0.12</v>
      </c>
      <c r="AQ20" s="11">
        <v>0.04</v>
      </c>
      <c r="AR20" s="11">
        <v>0.03</v>
      </c>
      <c r="AS20" s="11">
        <v>0.06</v>
      </c>
      <c r="AT20" s="11">
        <v>0.25</v>
      </c>
    </row>
    <row r="21" spans="1:46" x14ac:dyDescent="0.35">
      <c r="A21" t="s">
        <v>505</v>
      </c>
      <c r="B21" s="10">
        <v>79670</v>
      </c>
      <c r="C21" s="10">
        <v>4500</v>
      </c>
      <c r="E21" s="10">
        <f t="shared" si="0"/>
        <v>84170</v>
      </c>
      <c r="F21">
        <v>84170</v>
      </c>
      <c r="I21" s="10">
        <v>1250</v>
      </c>
      <c r="J21" s="10">
        <v>660</v>
      </c>
      <c r="L21" s="10">
        <f t="shared" si="1"/>
        <v>1910</v>
      </c>
      <c r="M21">
        <v>1910</v>
      </c>
      <c r="P21" t="s">
        <v>677</v>
      </c>
      <c r="Q21" s="10">
        <v>6</v>
      </c>
      <c r="R21" s="22">
        <f>(Q21*100/DataQ!I130)</f>
        <v>7.9409931270704487E-4</v>
      </c>
      <c r="S21" s="22">
        <v>-9.2681280000000005E-3</v>
      </c>
      <c r="W21" t="s">
        <v>505</v>
      </c>
      <c r="X21" s="10">
        <v>32900</v>
      </c>
      <c r="Y21" s="10">
        <v>14590</v>
      </c>
      <c r="Z21" s="10">
        <v>8000</v>
      </c>
      <c r="AA21" s="10">
        <v>24180</v>
      </c>
      <c r="AB21" s="10">
        <v>79670</v>
      </c>
      <c r="AD21" s="10">
        <v>2080</v>
      </c>
      <c r="AE21" s="10">
        <v>840</v>
      </c>
      <c r="AF21" s="10">
        <v>510</v>
      </c>
      <c r="AG21" s="10">
        <v>1070</v>
      </c>
      <c r="AH21" s="10">
        <v>4500</v>
      </c>
      <c r="AJ21" s="11">
        <v>0.36</v>
      </c>
      <c r="AK21" s="11">
        <v>0.16</v>
      </c>
      <c r="AL21" s="11">
        <v>0.09</v>
      </c>
      <c r="AM21" s="11">
        <v>0.27</v>
      </c>
      <c r="AN21" s="11">
        <v>0.88</v>
      </c>
      <c r="AP21" s="11">
        <v>0.11</v>
      </c>
      <c r="AQ21" s="11">
        <v>0.04</v>
      </c>
      <c r="AR21" s="11">
        <v>0.03</v>
      </c>
      <c r="AS21" s="11">
        <v>0.06</v>
      </c>
      <c r="AT21" s="11">
        <v>0.24</v>
      </c>
    </row>
    <row r="22" spans="1:46" x14ac:dyDescent="0.35">
      <c r="A22" t="s">
        <v>506</v>
      </c>
      <c r="B22" s="10">
        <v>78240</v>
      </c>
      <c r="C22" s="10">
        <v>4440</v>
      </c>
      <c r="E22" s="10">
        <f t="shared" si="0"/>
        <v>82680</v>
      </c>
      <c r="F22">
        <v>82680</v>
      </c>
      <c r="I22" s="10">
        <v>1100</v>
      </c>
      <c r="J22" s="10">
        <v>580</v>
      </c>
      <c r="L22" s="10">
        <f t="shared" si="1"/>
        <v>1680</v>
      </c>
      <c r="M22">
        <v>1680</v>
      </c>
      <c r="P22" t="s">
        <v>678</v>
      </c>
      <c r="Q22" s="10">
        <v>5</v>
      </c>
      <c r="R22" s="22">
        <f>(Q22*100/DataQ!I131)</f>
        <v>6.3834866859618195E-4</v>
      </c>
      <c r="S22" s="22">
        <v>-9.4241150000000003E-3</v>
      </c>
      <c r="W22" t="s">
        <v>506</v>
      </c>
      <c r="X22" s="10">
        <v>32140</v>
      </c>
      <c r="Y22" s="10">
        <v>14380</v>
      </c>
      <c r="Z22" s="10">
        <v>7870</v>
      </c>
      <c r="AA22" s="10">
        <v>23850</v>
      </c>
      <c r="AB22" s="10">
        <v>78240</v>
      </c>
      <c r="AD22" s="10">
        <v>2010</v>
      </c>
      <c r="AE22" s="10">
        <v>890</v>
      </c>
      <c r="AF22" s="10">
        <v>470</v>
      </c>
      <c r="AG22" s="10">
        <v>1070</v>
      </c>
      <c r="AH22" s="10">
        <v>4440</v>
      </c>
      <c r="AJ22" s="11">
        <v>0.35</v>
      </c>
      <c r="AK22" s="11">
        <v>0.16</v>
      </c>
      <c r="AL22" s="11">
        <v>0.09</v>
      </c>
      <c r="AM22" s="11">
        <v>0.26</v>
      </c>
      <c r="AN22" s="11">
        <v>0.86</v>
      </c>
      <c r="AP22" s="11">
        <v>0.11</v>
      </c>
      <c r="AQ22" s="11">
        <v>0.05</v>
      </c>
      <c r="AR22" s="11">
        <v>0.02</v>
      </c>
      <c r="AS22" s="11">
        <v>0.06</v>
      </c>
      <c r="AT22" s="11">
        <v>0.23</v>
      </c>
    </row>
    <row r="23" spans="1:46" x14ac:dyDescent="0.35">
      <c r="A23" t="s">
        <v>507</v>
      </c>
      <c r="B23" s="10">
        <v>78820</v>
      </c>
      <c r="C23" s="10">
        <v>4770</v>
      </c>
      <c r="E23" s="10">
        <f t="shared" si="0"/>
        <v>83590</v>
      </c>
      <c r="F23">
        <v>83590</v>
      </c>
      <c r="I23" s="10">
        <v>1120</v>
      </c>
      <c r="J23" s="10">
        <v>570</v>
      </c>
      <c r="L23" s="10">
        <f t="shared" si="1"/>
        <v>1690</v>
      </c>
      <c r="M23">
        <v>1690</v>
      </c>
      <c r="P23" t="s">
        <v>679</v>
      </c>
      <c r="Q23" s="10">
        <v>4</v>
      </c>
      <c r="R23" s="22">
        <f>(Q23*100/DataQ!I132)</f>
        <v>4.9452682437127091E-4</v>
      </c>
      <c r="S23" s="22">
        <v>-9.7969249999999997E-3</v>
      </c>
      <c r="W23" t="s">
        <v>507</v>
      </c>
      <c r="X23" s="10">
        <v>32500</v>
      </c>
      <c r="Y23" s="10">
        <v>14260</v>
      </c>
      <c r="Z23" s="10">
        <v>7880</v>
      </c>
      <c r="AA23" s="10">
        <v>24180</v>
      </c>
      <c r="AB23" s="10">
        <v>78820</v>
      </c>
      <c r="AD23" s="10">
        <v>2180</v>
      </c>
      <c r="AE23" s="10">
        <v>960</v>
      </c>
      <c r="AF23" s="10">
        <v>450</v>
      </c>
      <c r="AG23" s="10">
        <v>1180</v>
      </c>
      <c r="AH23" s="10">
        <v>4770</v>
      </c>
      <c r="AJ23" s="11">
        <v>0.36</v>
      </c>
      <c r="AK23" s="11">
        <v>0.16</v>
      </c>
      <c r="AL23" s="11">
        <v>0.09</v>
      </c>
      <c r="AM23" s="11">
        <v>0.27</v>
      </c>
      <c r="AN23" s="11">
        <v>0.87</v>
      </c>
      <c r="AP23" s="11">
        <v>0.11</v>
      </c>
      <c r="AQ23" s="11">
        <v>0.05</v>
      </c>
      <c r="AR23" s="11">
        <v>0.02</v>
      </c>
      <c r="AS23" s="11">
        <v>0.06</v>
      </c>
      <c r="AT23" s="11">
        <v>0.25</v>
      </c>
    </row>
    <row r="24" spans="1:46" x14ac:dyDescent="0.35">
      <c r="A24" t="s">
        <v>508</v>
      </c>
      <c r="B24" s="10">
        <v>84940</v>
      </c>
      <c r="C24" s="10">
        <v>4980</v>
      </c>
      <c r="E24" s="10">
        <f t="shared" si="0"/>
        <v>89920</v>
      </c>
      <c r="F24">
        <v>89920</v>
      </c>
      <c r="I24" s="10">
        <v>1140</v>
      </c>
      <c r="J24" s="10">
        <v>550</v>
      </c>
      <c r="L24" s="10">
        <f t="shared" si="1"/>
        <v>1690</v>
      </c>
      <c r="M24">
        <v>1690</v>
      </c>
      <c r="P24" t="s">
        <v>680</v>
      </c>
      <c r="Q24" s="10">
        <v>5</v>
      </c>
      <c r="R24" s="22">
        <f>(Q24*100/DataQ!I133)</f>
        <v>6.0015003750937736E-4</v>
      </c>
      <c r="S24" s="22">
        <v>-9.7103650000000003E-3</v>
      </c>
      <c r="W24" t="s">
        <v>508</v>
      </c>
      <c r="X24" s="10">
        <v>34920</v>
      </c>
      <c r="Y24" s="10">
        <v>15440</v>
      </c>
      <c r="Z24" s="10">
        <v>8870</v>
      </c>
      <c r="AA24" s="10">
        <v>25710</v>
      </c>
      <c r="AB24" s="10">
        <v>84940</v>
      </c>
      <c r="AD24" s="10">
        <v>2330</v>
      </c>
      <c r="AE24" s="10">
        <v>910</v>
      </c>
      <c r="AF24" s="10">
        <v>500</v>
      </c>
      <c r="AG24" s="10">
        <v>1240</v>
      </c>
      <c r="AH24" s="10">
        <v>4980</v>
      </c>
      <c r="AJ24" s="11">
        <v>0.39</v>
      </c>
      <c r="AK24" s="11">
        <v>0.17</v>
      </c>
      <c r="AL24" s="11">
        <v>0.1</v>
      </c>
      <c r="AM24" s="11">
        <v>0.28999999999999998</v>
      </c>
      <c r="AN24" s="11">
        <v>0.94</v>
      </c>
      <c r="AP24" s="11">
        <v>0.12</v>
      </c>
      <c r="AQ24" s="11">
        <v>0.05</v>
      </c>
      <c r="AR24" s="11">
        <v>0.03</v>
      </c>
      <c r="AS24" s="11">
        <v>0.06</v>
      </c>
      <c r="AT24" s="11">
        <v>0.26</v>
      </c>
    </row>
    <row r="25" spans="1:46" x14ac:dyDescent="0.35">
      <c r="A25" t="s">
        <v>509</v>
      </c>
      <c r="B25" s="10">
        <v>81050</v>
      </c>
      <c r="C25" s="10">
        <v>5420</v>
      </c>
      <c r="E25" s="10">
        <f t="shared" si="0"/>
        <v>86470</v>
      </c>
      <c r="F25">
        <v>86470</v>
      </c>
      <c r="I25" s="10">
        <v>1390</v>
      </c>
      <c r="J25" s="10">
        <v>590</v>
      </c>
      <c r="L25" s="10">
        <f t="shared" si="1"/>
        <v>1980</v>
      </c>
      <c r="M25">
        <v>1980</v>
      </c>
      <c r="P25" t="s">
        <v>681</v>
      </c>
      <c r="Q25" s="10">
        <v>7</v>
      </c>
      <c r="R25" s="22">
        <f>(Q25*100/DataQ!I134)</f>
        <v>8.1672179538785537E-4</v>
      </c>
      <c r="S25" s="22">
        <v>-9.5542839999999997E-3</v>
      </c>
      <c r="W25" t="s">
        <v>509</v>
      </c>
      <c r="X25" s="10">
        <v>33980</v>
      </c>
      <c r="Y25" s="10">
        <v>14630</v>
      </c>
      <c r="Z25" s="10">
        <v>8240</v>
      </c>
      <c r="AA25" s="10">
        <v>24200</v>
      </c>
      <c r="AB25" s="10">
        <v>81050</v>
      </c>
      <c r="AD25" s="10">
        <v>2520</v>
      </c>
      <c r="AE25" s="10">
        <v>1030</v>
      </c>
      <c r="AF25" s="10">
        <v>530</v>
      </c>
      <c r="AG25" s="10">
        <v>1340</v>
      </c>
      <c r="AH25" s="10">
        <v>5420</v>
      </c>
      <c r="AJ25" s="11">
        <v>0.38</v>
      </c>
      <c r="AK25" s="11">
        <v>0.16</v>
      </c>
      <c r="AL25" s="11">
        <v>0.09</v>
      </c>
      <c r="AM25" s="11">
        <v>0.27</v>
      </c>
      <c r="AN25" s="11">
        <v>0.9</v>
      </c>
      <c r="AP25" s="11">
        <v>0.13</v>
      </c>
      <c r="AQ25" s="11">
        <v>0.05</v>
      </c>
      <c r="AR25" s="11">
        <v>0.03</v>
      </c>
      <c r="AS25" s="11">
        <v>7.0000000000000007E-2</v>
      </c>
      <c r="AT25" s="11">
        <v>0.28000000000000003</v>
      </c>
    </row>
    <row r="26" spans="1:46" x14ac:dyDescent="0.35">
      <c r="A26" t="s">
        <v>510</v>
      </c>
      <c r="B26" s="10">
        <v>80420</v>
      </c>
      <c r="C26" s="10">
        <v>5470</v>
      </c>
      <c r="E26" s="10">
        <f t="shared" si="0"/>
        <v>85890</v>
      </c>
      <c r="F26">
        <v>85890</v>
      </c>
      <c r="I26" s="10">
        <v>1280</v>
      </c>
      <c r="J26" s="10">
        <v>640</v>
      </c>
      <c r="L26" s="10">
        <f t="shared" si="1"/>
        <v>1920</v>
      </c>
      <c r="M26">
        <v>1920</v>
      </c>
      <c r="P26" t="s">
        <v>682</v>
      </c>
      <c r="Q26" s="10">
        <v>8</v>
      </c>
      <c r="R26" s="22">
        <f>(Q26*100/DataQ!I135)</f>
        <v>9.1378026326009384E-4</v>
      </c>
      <c r="S26" s="22">
        <v>-9.4224419999999996E-3</v>
      </c>
      <c r="W26" t="s">
        <v>510</v>
      </c>
      <c r="X26" s="10">
        <v>33680</v>
      </c>
      <c r="Y26" s="10">
        <v>14530</v>
      </c>
      <c r="Z26" s="10">
        <v>8130</v>
      </c>
      <c r="AA26" s="10">
        <v>24080</v>
      </c>
      <c r="AB26" s="10">
        <v>80420</v>
      </c>
      <c r="AD26" s="10">
        <v>2600</v>
      </c>
      <c r="AE26" s="10">
        <v>950</v>
      </c>
      <c r="AF26" s="10">
        <v>580</v>
      </c>
      <c r="AG26" s="10">
        <v>1340</v>
      </c>
      <c r="AH26" s="10">
        <v>5470</v>
      </c>
      <c r="AJ26" s="11">
        <v>0.37</v>
      </c>
      <c r="AK26" s="11">
        <v>0.16</v>
      </c>
      <c r="AL26" s="11">
        <v>0.09</v>
      </c>
      <c r="AM26" s="11">
        <v>0.27</v>
      </c>
      <c r="AN26" s="11">
        <v>0.89</v>
      </c>
      <c r="AP26" s="11">
        <v>0.14000000000000001</v>
      </c>
      <c r="AQ26" s="11">
        <v>0.05</v>
      </c>
      <c r="AR26" s="11">
        <v>0.03</v>
      </c>
      <c r="AS26" s="11">
        <v>7.0000000000000007E-2</v>
      </c>
      <c r="AT26" s="11">
        <v>0.28000000000000003</v>
      </c>
    </row>
    <row r="27" spans="1:46" x14ac:dyDescent="0.35">
      <c r="A27" t="s">
        <v>511</v>
      </c>
      <c r="B27" s="10">
        <v>76110</v>
      </c>
      <c r="C27" s="10">
        <v>5290</v>
      </c>
      <c r="E27" s="10">
        <f t="shared" si="0"/>
        <v>81400</v>
      </c>
      <c r="F27">
        <v>81400</v>
      </c>
      <c r="I27" s="10">
        <v>1340</v>
      </c>
      <c r="J27" s="10">
        <v>790</v>
      </c>
      <c r="L27" s="10">
        <f t="shared" si="1"/>
        <v>2130</v>
      </c>
      <c r="M27">
        <v>2130</v>
      </c>
      <c r="P27" t="s">
        <v>683</v>
      </c>
      <c r="Q27" s="10">
        <v>14</v>
      </c>
      <c r="R27" s="22">
        <f>(Q27*100/DataQ!I136)</f>
        <v>1.5601319425871446E-3</v>
      </c>
      <c r="S27" s="22">
        <v>-9.2648490000000003E-3</v>
      </c>
      <c r="W27" t="s">
        <v>511</v>
      </c>
      <c r="X27" s="10">
        <v>31750</v>
      </c>
      <c r="Y27" s="10">
        <v>13660</v>
      </c>
      <c r="Z27" s="10">
        <v>7680</v>
      </c>
      <c r="AA27" s="10">
        <v>23020</v>
      </c>
      <c r="AB27" s="10">
        <v>76110</v>
      </c>
      <c r="AD27" s="10">
        <v>2500</v>
      </c>
      <c r="AE27" s="10">
        <v>910</v>
      </c>
      <c r="AF27" s="10">
        <v>570</v>
      </c>
      <c r="AG27" s="10">
        <v>1310</v>
      </c>
      <c r="AH27" s="10">
        <v>5290</v>
      </c>
      <c r="AJ27" s="11">
        <v>0.35</v>
      </c>
      <c r="AK27" s="11">
        <v>0.15</v>
      </c>
      <c r="AL27" s="11">
        <v>0.09</v>
      </c>
      <c r="AM27" s="11">
        <v>0.26</v>
      </c>
      <c r="AN27" s="11">
        <v>0.85</v>
      </c>
      <c r="AP27" s="11">
        <v>0.13</v>
      </c>
      <c r="AQ27" s="11">
        <v>0.05</v>
      </c>
      <c r="AR27" s="11">
        <v>0.03</v>
      </c>
      <c r="AS27" s="11">
        <v>7.0000000000000007E-2</v>
      </c>
      <c r="AT27" s="11">
        <v>0.27</v>
      </c>
    </row>
    <row r="28" spans="1:46" x14ac:dyDescent="0.35">
      <c r="A28" t="s">
        <v>512</v>
      </c>
      <c r="B28" s="10">
        <v>75430</v>
      </c>
      <c r="C28" s="10">
        <v>5160</v>
      </c>
      <c r="E28" s="10">
        <f t="shared" si="0"/>
        <v>80590</v>
      </c>
      <c r="F28">
        <v>80590</v>
      </c>
      <c r="I28" s="10">
        <v>1340</v>
      </c>
      <c r="J28" s="10">
        <v>650</v>
      </c>
      <c r="L28" s="10">
        <f t="shared" si="1"/>
        <v>1990</v>
      </c>
      <c r="M28">
        <v>1990</v>
      </c>
      <c r="P28" t="s">
        <v>684</v>
      </c>
      <c r="Q28" s="10">
        <v>14</v>
      </c>
      <c r="R28" s="22">
        <f>(Q28*100/DataQ!I137)</f>
        <v>1.5243238534907017E-3</v>
      </c>
      <c r="S28" s="22">
        <v>-9.0095829999999998E-3</v>
      </c>
      <c r="W28" t="s">
        <v>512</v>
      </c>
      <c r="X28" s="10">
        <v>31740</v>
      </c>
      <c r="Y28" s="10">
        <v>13580</v>
      </c>
      <c r="Z28" s="10">
        <v>7590</v>
      </c>
      <c r="AA28" s="10">
        <v>22520</v>
      </c>
      <c r="AB28" s="10">
        <v>75430</v>
      </c>
      <c r="AD28" s="10">
        <v>2430</v>
      </c>
      <c r="AE28" s="10">
        <v>920</v>
      </c>
      <c r="AF28" s="10">
        <v>510</v>
      </c>
      <c r="AG28" s="10">
        <v>1300</v>
      </c>
      <c r="AH28" s="10">
        <v>5160</v>
      </c>
      <c r="AJ28" s="11">
        <v>0.35</v>
      </c>
      <c r="AK28" s="11">
        <v>0.15</v>
      </c>
      <c r="AL28" s="11">
        <v>0.08</v>
      </c>
      <c r="AM28" s="11">
        <v>0.25</v>
      </c>
      <c r="AN28" s="11">
        <v>0.84</v>
      </c>
      <c r="AP28" s="11">
        <v>0.13</v>
      </c>
      <c r="AQ28" s="11">
        <v>0.05</v>
      </c>
      <c r="AR28" s="11">
        <v>0.03</v>
      </c>
      <c r="AS28" s="11">
        <v>7.0000000000000007E-2</v>
      </c>
      <c r="AT28" s="11">
        <v>0.27</v>
      </c>
    </row>
    <row r="29" spans="1:46" x14ac:dyDescent="0.35">
      <c r="A29" t="s">
        <v>513</v>
      </c>
      <c r="B29" s="10">
        <v>77090</v>
      </c>
      <c r="C29" s="10">
        <v>5200</v>
      </c>
      <c r="E29" s="10">
        <f t="shared" si="0"/>
        <v>82290</v>
      </c>
      <c r="F29">
        <v>82290</v>
      </c>
      <c r="I29" s="10">
        <v>1070</v>
      </c>
      <c r="J29" s="10">
        <v>640</v>
      </c>
      <c r="L29" s="10">
        <f t="shared" si="1"/>
        <v>1710</v>
      </c>
      <c r="M29">
        <v>1710</v>
      </c>
      <c r="P29" t="s">
        <v>685</v>
      </c>
      <c r="Q29" s="10">
        <v>25</v>
      </c>
      <c r="R29" s="22">
        <f>(Q29*100/DataQ!I138)</f>
        <v>2.6540658696683796E-3</v>
      </c>
      <c r="S29" s="22">
        <v>-9.1035690000000006E-3</v>
      </c>
      <c r="W29" t="s">
        <v>513</v>
      </c>
      <c r="X29" s="10">
        <v>32550</v>
      </c>
      <c r="Y29" s="10">
        <v>13900</v>
      </c>
      <c r="Z29" s="10">
        <v>7760</v>
      </c>
      <c r="AA29" s="10">
        <v>22880</v>
      </c>
      <c r="AB29" s="10">
        <v>77090</v>
      </c>
      <c r="AD29" s="10">
        <v>2510</v>
      </c>
      <c r="AE29" s="10">
        <v>910</v>
      </c>
      <c r="AF29" s="10">
        <v>460</v>
      </c>
      <c r="AG29" s="10">
        <v>1320</v>
      </c>
      <c r="AH29" s="10">
        <v>5200</v>
      </c>
      <c r="AJ29" s="11">
        <v>0.36</v>
      </c>
      <c r="AK29" s="11">
        <v>0.15</v>
      </c>
      <c r="AL29" s="11">
        <v>0.09</v>
      </c>
      <c r="AM29" s="11">
        <v>0.25</v>
      </c>
      <c r="AN29" s="11">
        <v>0.86</v>
      </c>
      <c r="AP29" s="11">
        <v>0.13</v>
      </c>
      <c r="AQ29" s="11">
        <v>0.05</v>
      </c>
      <c r="AR29" s="11">
        <v>0.02</v>
      </c>
      <c r="AS29" s="11">
        <v>7.0000000000000007E-2</v>
      </c>
      <c r="AT29" s="11">
        <v>0.27</v>
      </c>
    </row>
    <row r="30" spans="1:46" x14ac:dyDescent="0.35">
      <c r="A30" t="s">
        <v>514</v>
      </c>
      <c r="B30" s="10">
        <v>79710</v>
      </c>
      <c r="C30" s="10">
        <v>5800</v>
      </c>
      <c r="E30" s="10">
        <f t="shared" si="0"/>
        <v>85510</v>
      </c>
      <c r="F30">
        <v>85510</v>
      </c>
      <c r="I30" s="10">
        <v>90</v>
      </c>
      <c r="J30" s="10">
        <v>130</v>
      </c>
      <c r="L30" s="10">
        <f t="shared" si="1"/>
        <v>220</v>
      </c>
      <c r="M30">
        <v>220</v>
      </c>
      <c r="P30" t="s">
        <v>686</v>
      </c>
      <c r="Q30" s="10">
        <v>41</v>
      </c>
      <c r="R30" s="22">
        <f>(Q30*100/DataQ!I139)</f>
        <v>4.2448293319777486E-3</v>
      </c>
      <c r="S30" s="22">
        <v>-7.8235519999999992E-3</v>
      </c>
      <c r="W30" t="s">
        <v>514</v>
      </c>
      <c r="X30" s="10">
        <v>31090</v>
      </c>
      <c r="Y30" s="10">
        <v>15180</v>
      </c>
      <c r="Z30" s="10">
        <v>8470</v>
      </c>
      <c r="AA30" s="10">
        <v>24970</v>
      </c>
      <c r="AB30" s="10">
        <v>79710</v>
      </c>
      <c r="AD30" s="10">
        <v>2760</v>
      </c>
      <c r="AE30" s="10">
        <v>1110</v>
      </c>
      <c r="AF30" s="10">
        <v>500</v>
      </c>
      <c r="AG30" s="10">
        <v>1430</v>
      </c>
      <c r="AH30" s="10">
        <v>5800</v>
      </c>
      <c r="AJ30" s="11">
        <v>0.35</v>
      </c>
      <c r="AK30" s="11">
        <v>0.17</v>
      </c>
      <c r="AL30" s="11">
        <v>0.09</v>
      </c>
      <c r="AM30" s="11">
        <v>0.28000000000000003</v>
      </c>
      <c r="AN30" s="11">
        <v>0.89</v>
      </c>
      <c r="AP30" s="11">
        <v>0.14000000000000001</v>
      </c>
      <c r="AQ30" s="11">
        <v>0.06</v>
      </c>
      <c r="AR30" s="11">
        <v>0.03</v>
      </c>
      <c r="AS30" s="11">
        <v>7.0000000000000007E-2</v>
      </c>
      <c r="AT30" s="11">
        <v>0.3</v>
      </c>
    </row>
    <row r="31" spans="1:46" x14ac:dyDescent="0.35">
      <c r="A31" t="s">
        <v>515</v>
      </c>
      <c r="B31" s="10">
        <v>79900</v>
      </c>
      <c r="C31" s="10">
        <v>6220</v>
      </c>
      <c r="E31" s="10">
        <f t="shared" si="0"/>
        <v>86120</v>
      </c>
      <c r="F31">
        <v>86120</v>
      </c>
      <c r="I31" s="10">
        <v>150</v>
      </c>
      <c r="J31" s="10">
        <v>220</v>
      </c>
      <c r="L31" s="10">
        <f t="shared" si="1"/>
        <v>370</v>
      </c>
      <c r="M31">
        <v>370</v>
      </c>
      <c r="P31" t="s">
        <v>687</v>
      </c>
      <c r="Q31" s="10">
        <v>44</v>
      </c>
      <c r="R31" s="22">
        <f>(Q31*100/DataQ!I140)</f>
        <v>4.4414520721897466E-3</v>
      </c>
      <c r="S31" s="22">
        <v>-8.5621719999999998E-3</v>
      </c>
      <c r="W31" t="s">
        <v>515</v>
      </c>
      <c r="X31" s="10">
        <v>30370</v>
      </c>
      <c r="Y31" s="10">
        <v>14840</v>
      </c>
      <c r="Z31" s="10">
        <v>8840</v>
      </c>
      <c r="AA31" s="10">
        <v>25850</v>
      </c>
      <c r="AB31" s="10">
        <v>79900</v>
      </c>
      <c r="AD31" s="10">
        <v>2860</v>
      </c>
      <c r="AE31" s="10">
        <v>1220</v>
      </c>
      <c r="AF31" s="10">
        <v>620</v>
      </c>
      <c r="AG31" s="10">
        <v>1520</v>
      </c>
      <c r="AH31" s="10">
        <v>6220</v>
      </c>
      <c r="AJ31" s="11">
        <v>0.34</v>
      </c>
      <c r="AK31" s="11">
        <v>0.17</v>
      </c>
      <c r="AL31" s="11">
        <v>0.1</v>
      </c>
      <c r="AM31" s="11">
        <v>0.28999999999999998</v>
      </c>
      <c r="AN31" s="11">
        <v>0.89</v>
      </c>
      <c r="AP31" s="11">
        <v>0.15</v>
      </c>
      <c r="AQ31" s="11">
        <v>0.06</v>
      </c>
      <c r="AR31" s="11">
        <v>0.03</v>
      </c>
      <c r="AS31" s="11">
        <v>0.08</v>
      </c>
      <c r="AT31" s="11">
        <v>0.32</v>
      </c>
    </row>
    <row r="32" spans="1:46" x14ac:dyDescent="0.35">
      <c r="A32" t="s">
        <v>516</v>
      </c>
      <c r="B32" s="10">
        <v>82610</v>
      </c>
      <c r="C32" s="10">
        <v>6700</v>
      </c>
      <c r="E32" s="10">
        <f t="shared" si="0"/>
        <v>89310</v>
      </c>
      <c r="F32">
        <v>89310</v>
      </c>
      <c r="I32" s="10">
        <v>140</v>
      </c>
      <c r="J32" s="10">
        <v>190</v>
      </c>
      <c r="L32" s="10">
        <f t="shared" si="1"/>
        <v>330</v>
      </c>
      <c r="M32">
        <v>330</v>
      </c>
      <c r="P32" t="s">
        <v>688</v>
      </c>
      <c r="Q32" s="10">
        <v>53</v>
      </c>
      <c r="R32" s="22">
        <f>(Q32*100/DataQ!I141)</f>
        <v>5.1922707661440437E-3</v>
      </c>
      <c r="S32" s="22">
        <v>-7.9111609999999999E-3</v>
      </c>
      <c r="W32" t="s">
        <v>516</v>
      </c>
      <c r="X32" s="10">
        <v>30880</v>
      </c>
      <c r="Y32" s="10">
        <v>14950</v>
      </c>
      <c r="Z32" s="10">
        <v>9060</v>
      </c>
      <c r="AA32" s="10">
        <v>27720</v>
      </c>
      <c r="AB32" s="10">
        <v>82610</v>
      </c>
      <c r="AD32" s="10">
        <v>3090</v>
      </c>
      <c r="AE32" s="10">
        <v>1290</v>
      </c>
      <c r="AF32" s="10">
        <v>670</v>
      </c>
      <c r="AG32" s="10">
        <v>1650</v>
      </c>
      <c r="AH32" s="10">
        <v>6700</v>
      </c>
      <c r="AJ32" s="11">
        <v>0.34</v>
      </c>
      <c r="AK32" s="11">
        <v>0.17</v>
      </c>
      <c r="AL32" s="11">
        <v>0.1</v>
      </c>
      <c r="AM32" s="11">
        <v>0.31</v>
      </c>
      <c r="AN32" s="11">
        <v>0.92</v>
      </c>
      <c r="AP32" s="11">
        <v>0.16</v>
      </c>
      <c r="AQ32" s="11">
        <v>7.0000000000000007E-2</v>
      </c>
      <c r="AR32" s="11">
        <v>0.03</v>
      </c>
      <c r="AS32" s="11">
        <v>0.08</v>
      </c>
      <c r="AT32" s="11">
        <v>0.34</v>
      </c>
    </row>
    <row r="33" spans="1:46" x14ac:dyDescent="0.35">
      <c r="A33" t="s">
        <v>517</v>
      </c>
      <c r="B33" s="10">
        <v>84010</v>
      </c>
      <c r="C33" s="10">
        <v>6180</v>
      </c>
      <c r="E33" s="10">
        <f t="shared" si="0"/>
        <v>90190</v>
      </c>
      <c r="F33">
        <v>90190</v>
      </c>
      <c r="I33" s="10">
        <v>200</v>
      </c>
      <c r="J33" s="10">
        <v>180</v>
      </c>
      <c r="L33" s="10">
        <f t="shared" si="1"/>
        <v>380</v>
      </c>
      <c r="M33">
        <v>380</v>
      </c>
      <c r="P33" t="s">
        <v>689</v>
      </c>
      <c r="Q33" s="10">
        <v>57</v>
      </c>
      <c r="R33" s="22">
        <f>(Q33*100/DataQ!I142)</f>
        <v>5.4245830684487217E-3</v>
      </c>
      <c r="S33" s="22">
        <v>-7.8654940000000007E-3</v>
      </c>
      <c r="W33" t="s">
        <v>517</v>
      </c>
      <c r="X33" s="10">
        <v>30920</v>
      </c>
      <c r="Y33" s="10">
        <v>15050</v>
      </c>
      <c r="Z33" s="10">
        <v>9340</v>
      </c>
      <c r="AA33" s="10">
        <v>28700</v>
      </c>
      <c r="AB33" s="10">
        <v>84010</v>
      </c>
      <c r="AD33" s="10">
        <v>2820</v>
      </c>
      <c r="AE33" s="10">
        <v>1170</v>
      </c>
      <c r="AF33" s="10">
        <v>580</v>
      </c>
      <c r="AG33" s="10">
        <v>1610</v>
      </c>
      <c r="AH33" s="10">
        <v>6180</v>
      </c>
      <c r="AJ33" s="11">
        <v>0.34</v>
      </c>
      <c r="AK33" s="11">
        <v>0.17</v>
      </c>
      <c r="AL33" s="11">
        <v>0.1</v>
      </c>
      <c r="AM33" s="11">
        <v>0.32</v>
      </c>
      <c r="AN33" s="11">
        <v>0.94</v>
      </c>
      <c r="AP33" s="11">
        <v>0.14000000000000001</v>
      </c>
      <c r="AQ33" s="11">
        <v>0.06</v>
      </c>
      <c r="AR33" s="11">
        <v>0.03</v>
      </c>
      <c r="AS33" s="11">
        <v>0.08</v>
      </c>
      <c r="AT33" s="11">
        <v>0.31</v>
      </c>
    </row>
    <row r="34" spans="1:46" x14ac:dyDescent="0.35">
      <c r="A34" t="s">
        <v>518</v>
      </c>
      <c r="B34" s="10">
        <v>82380</v>
      </c>
      <c r="C34" s="10">
        <v>6260</v>
      </c>
      <c r="E34" s="10">
        <f t="shared" si="0"/>
        <v>88640</v>
      </c>
      <c r="F34">
        <v>88640</v>
      </c>
      <c r="I34" s="10">
        <v>220</v>
      </c>
      <c r="J34" s="10">
        <v>230</v>
      </c>
      <c r="L34" s="10">
        <f t="shared" si="1"/>
        <v>450</v>
      </c>
      <c r="M34">
        <v>450</v>
      </c>
      <c r="P34" t="s">
        <v>690</v>
      </c>
      <c r="Q34" s="10">
        <v>38</v>
      </c>
      <c r="R34" s="22">
        <f>(Q34*100/DataQ!I143)</f>
        <v>3.5338613666185876E-3</v>
      </c>
      <c r="S34" s="22">
        <v>-9.8718959999999998E-3</v>
      </c>
      <c r="W34" t="s">
        <v>518</v>
      </c>
      <c r="X34" s="10">
        <v>29170</v>
      </c>
      <c r="Y34" s="10">
        <v>14770</v>
      </c>
      <c r="Z34" s="10">
        <v>9070</v>
      </c>
      <c r="AA34" s="10">
        <v>29370</v>
      </c>
      <c r="AB34" s="10">
        <v>82380</v>
      </c>
      <c r="AD34" s="10">
        <v>2730</v>
      </c>
      <c r="AE34" s="10">
        <v>1200</v>
      </c>
      <c r="AF34" s="10">
        <v>590</v>
      </c>
      <c r="AG34" s="10">
        <v>1740</v>
      </c>
      <c r="AH34" s="10">
        <v>6260</v>
      </c>
      <c r="AJ34" s="11">
        <v>0.32</v>
      </c>
      <c r="AK34" s="11">
        <v>0.16</v>
      </c>
      <c r="AL34" s="11">
        <v>0.1</v>
      </c>
      <c r="AM34" s="11">
        <v>0.33</v>
      </c>
      <c r="AN34" s="11">
        <v>0.92</v>
      </c>
      <c r="AP34" s="11">
        <v>0.14000000000000001</v>
      </c>
      <c r="AQ34" s="11">
        <v>0.06</v>
      </c>
      <c r="AR34" s="11">
        <v>0.03</v>
      </c>
      <c r="AS34" s="11">
        <v>0.09</v>
      </c>
      <c r="AT34" s="11">
        <v>0.31</v>
      </c>
    </row>
    <row r="35" spans="1:46" x14ac:dyDescent="0.35">
      <c r="A35" t="s">
        <v>519</v>
      </c>
      <c r="B35" s="10">
        <v>80360</v>
      </c>
      <c r="C35" s="10">
        <v>5880</v>
      </c>
      <c r="E35" s="10">
        <f t="shared" si="0"/>
        <v>86240</v>
      </c>
      <c r="F35">
        <v>86240</v>
      </c>
      <c r="I35" s="10">
        <v>420</v>
      </c>
      <c r="J35" s="10">
        <v>310</v>
      </c>
      <c r="L35" s="10">
        <f t="shared" si="1"/>
        <v>730</v>
      </c>
      <c r="M35">
        <v>730</v>
      </c>
      <c r="P35" t="s">
        <v>691</v>
      </c>
      <c r="Q35" s="10">
        <v>41</v>
      </c>
      <c r="R35" s="22">
        <f>(Q35*100/DataQ!I144)</f>
        <v>3.7182981077490238E-3</v>
      </c>
      <c r="S35" s="22">
        <v>-9.5587510000000007E-3</v>
      </c>
      <c r="W35" t="s">
        <v>519</v>
      </c>
      <c r="X35" s="10">
        <v>27530</v>
      </c>
      <c r="Y35" s="10">
        <v>14310</v>
      </c>
      <c r="Z35" s="10">
        <v>8870</v>
      </c>
      <c r="AA35" s="10">
        <v>29650</v>
      </c>
      <c r="AB35" s="10">
        <v>80360</v>
      </c>
      <c r="AD35" s="10">
        <v>2440</v>
      </c>
      <c r="AE35" s="10">
        <v>1130</v>
      </c>
      <c r="AF35" s="10">
        <v>610</v>
      </c>
      <c r="AG35" s="10">
        <v>1700</v>
      </c>
      <c r="AH35" s="10">
        <v>5880</v>
      </c>
      <c r="AJ35" s="11">
        <v>0.31</v>
      </c>
      <c r="AK35" s="11">
        <v>0.16</v>
      </c>
      <c r="AL35" s="11">
        <v>0.1</v>
      </c>
      <c r="AM35" s="11">
        <v>0.33</v>
      </c>
      <c r="AN35" s="11">
        <v>0.89</v>
      </c>
      <c r="AP35" s="11">
        <v>0.12</v>
      </c>
      <c r="AQ35" s="11">
        <v>0.06</v>
      </c>
      <c r="AR35" s="11">
        <v>0.03</v>
      </c>
      <c r="AS35" s="11">
        <v>0.08</v>
      </c>
      <c r="AT35" s="11">
        <v>0.28999999999999998</v>
      </c>
    </row>
    <row r="36" spans="1:46" x14ac:dyDescent="0.35">
      <c r="A36" t="s">
        <v>520</v>
      </c>
      <c r="B36" s="10">
        <v>79640</v>
      </c>
      <c r="C36" s="10">
        <v>6010</v>
      </c>
      <c r="E36" s="10">
        <f t="shared" si="0"/>
        <v>85650</v>
      </c>
      <c r="F36">
        <v>85650</v>
      </c>
      <c r="I36" s="10">
        <v>400</v>
      </c>
      <c r="J36" s="10">
        <v>320</v>
      </c>
      <c r="L36" s="10">
        <f t="shared" si="1"/>
        <v>720</v>
      </c>
      <c r="M36">
        <v>720</v>
      </c>
      <c r="P36" t="s">
        <v>692</v>
      </c>
      <c r="Q36" s="10">
        <v>29</v>
      </c>
      <c r="R36" s="22">
        <f>(Q36*100/DataQ!I145)</f>
        <v>2.5548207264676783E-3</v>
      </c>
      <c r="S36" s="22">
        <v>-1.05187874E-2</v>
      </c>
      <c r="W36" t="s">
        <v>520</v>
      </c>
      <c r="X36" s="10">
        <v>26860</v>
      </c>
      <c r="Y36" s="10">
        <v>13980</v>
      </c>
      <c r="Z36" s="10">
        <v>8790</v>
      </c>
      <c r="AA36" s="10">
        <v>30010</v>
      </c>
      <c r="AB36" s="10">
        <v>79640</v>
      </c>
      <c r="AD36" s="10">
        <v>2470</v>
      </c>
      <c r="AE36" s="10">
        <v>1200</v>
      </c>
      <c r="AF36" s="10">
        <v>610</v>
      </c>
      <c r="AG36" s="10">
        <v>1730</v>
      </c>
      <c r="AH36" s="10">
        <v>6010</v>
      </c>
      <c r="AJ36" s="11">
        <v>0.3</v>
      </c>
      <c r="AK36" s="11">
        <v>0.16</v>
      </c>
      <c r="AL36" s="11">
        <v>0.1</v>
      </c>
      <c r="AM36" s="11">
        <v>0.33</v>
      </c>
      <c r="AN36" s="11">
        <v>0.89</v>
      </c>
      <c r="AP36" s="11">
        <v>0.12</v>
      </c>
      <c r="AQ36" s="11">
        <v>0.06</v>
      </c>
      <c r="AR36" s="11">
        <v>0.03</v>
      </c>
      <c r="AS36" s="11">
        <v>0.09</v>
      </c>
      <c r="AT36" s="11">
        <v>0.3</v>
      </c>
    </row>
    <row r="37" spans="1:46" x14ac:dyDescent="0.35">
      <c r="A37" t="s">
        <v>521</v>
      </c>
      <c r="B37" s="10">
        <v>75700</v>
      </c>
      <c r="C37" s="10">
        <v>5870</v>
      </c>
      <c r="E37" s="10">
        <f t="shared" si="0"/>
        <v>81570</v>
      </c>
      <c r="F37">
        <v>81570</v>
      </c>
      <c r="I37" s="10">
        <v>650</v>
      </c>
      <c r="J37" s="10">
        <v>390</v>
      </c>
      <c r="L37" s="10">
        <f t="shared" si="1"/>
        <v>1040</v>
      </c>
      <c r="M37">
        <v>1030</v>
      </c>
      <c r="P37" t="s">
        <v>693</v>
      </c>
      <c r="Q37" s="10">
        <v>35</v>
      </c>
      <c r="R37" s="22">
        <f>(Q37*100/DataQ!I146)</f>
        <v>3.0296734877601193E-3</v>
      </c>
      <c r="S37" s="22">
        <v>-9.9869799999999995E-3</v>
      </c>
      <c r="W37" t="s">
        <v>521</v>
      </c>
      <c r="X37" s="10">
        <v>25000</v>
      </c>
      <c r="Y37" s="10">
        <v>13200</v>
      </c>
      <c r="Z37" s="10">
        <v>8150</v>
      </c>
      <c r="AA37" s="10">
        <v>29350</v>
      </c>
      <c r="AB37" s="10">
        <v>75700</v>
      </c>
      <c r="AD37" s="10">
        <v>2380</v>
      </c>
      <c r="AE37" s="10">
        <v>1130</v>
      </c>
      <c r="AF37" s="10">
        <v>600</v>
      </c>
      <c r="AG37" s="10">
        <v>1760</v>
      </c>
      <c r="AH37" s="10">
        <v>5870</v>
      </c>
      <c r="AJ37" s="11">
        <v>0.28000000000000003</v>
      </c>
      <c r="AK37" s="11">
        <v>0.15</v>
      </c>
      <c r="AL37" s="11">
        <v>0.09</v>
      </c>
      <c r="AM37" s="11">
        <v>0.33</v>
      </c>
      <c r="AN37" s="11">
        <v>0.85</v>
      </c>
      <c r="AP37" s="11">
        <v>0.12</v>
      </c>
      <c r="AQ37" s="11">
        <v>0.06</v>
      </c>
      <c r="AR37" s="11">
        <v>0.03</v>
      </c>
      <c r="AS37" s="11">
        <v>0.09</v>
      </c>
      <c r="AT37" s="11">
        <v>0.28999999999999998</v>
      </c>
    </row>
    <row r="38" spans="1:46" x14ac:dyDescent="0.35">
      <c r="A38" t="s">
        <v>522</v>
      </c>
      <c r="B38" s="10">
        <v>75000</v>
      </c>
      <c r="C38" s="10">
        <v>5640</v>
      </c>
      <c r="E38" s="10">
        <f t="shared" si="0"/>
        <v>80640</v>
      </c>
      <c r="F38">
        <v>80640</v>
      </c>
      <c r="I38" s="10">
        <v>830</v>
      </c>
      <c r="J38" s="10">
        <v>350</v>
      </c>
      <c r="L38" s="10">
        <f t="shared" si="1"/>
        <v>1180</v>
      </c>
      <c r="M38">
        <v>1180</v>
      </c>
      <c r="P38" t="s">
        <v>694</v>
      </c>
      <c r="Q38" s="10">
        <v>56</v>
      </c>
      <c r="R38" s="22">
        <f>(Q38*100/DataQ!I147)</f>
        <v>4.8114884597308489E-3</v>
      </c>
      <c r="S38" s="22">
        <v>-8.476084E-3</v>
      </c>
      <c r="W38" t="s">
        <v>522</v>
      </c>
      <c r="X38" s="10">
        <v>25250</v>
      </c>
      <c r="Y38" s="10">
        <v>12740</v>
      </c>
      <c r="Z38" s="10">
        <v>7980</v>
      </c>
      <c r="AA38" s="10">
        <v>29030</v>
      </c>
      <c r="AB38" s="10">
        <v>75000</v>
      </c>
      <c r="AD38" s="10">
        <v>2130</v>
      </c>
      <c r="AE38" s="10">
        <v>1120</v>
      </c>
      <c r="AF38" s="10">
        <v>600</v>
      </c>
      <c r="AG38" s="10">
        <v>1790</v>
      </c>
      <c r="AH38" s="10">
        <v>5640</v>
      </c>
      <c r="AJ38" s="11">
        <v>0.28000000000000003</v>
      </c>
      <c r="AK38" s="11">
        <v>0.14000000000000001</v>
      </c>
      <c r="AL38" s="11">
        <v>0.09</v>
      </c>
      <c r="AM38" s="11">
        <v>0.33</v>
      </c>
      <c r="AN38" s="11">
        <v>0.84</v>
      </c>
      <c r="AP38" s="11">
        <v>0.1</v>
      </c>
      <c r="AQ38" s="11">
        <v>0.05</v>
      </c>
      <c r="AR38" s="11">
        <v>0.03</v>
      </c>
      <c r="AS38" s="11">
        <v>0.09</v>
      </c>
      <c r="AT38" s="11">
        <v>0.28000000000000003</v>
      </c>
    </row>
    <row r="39" spans="1:46" x14ac:dyDescent="0.35">
      <c r="A39" t="s">
        <v>523</v>
      </c>
      <c r="B39" s="10">
        <v>74420</v>
      </c>
      <c r="C39" s="10">
        <v>5760</v>
      </c>
      <c r="E39" s="10">
        <f t="shared" si="0"/>
        <v>80180</v>
      </c>
      <c r="F39">
        <v>80180</v>
      </c>
      <c r="I39" s="10">
        <v>880</v>
      </c>
      <c r="J39" s="10">
        <v>400</v>
      </c>
      <c r="L39" s="10">
        <f t="shared" si="1"/>
        <v>1280</v>
      </c>
      <c r="M39">
        <v>1280</v>
      </c>
      <c r="P39" t="s">
        <v>695</v>
      </c>
      <c r="Q39" s="10">
        <v>113</v>
      </c>
      <c r="R39" s="22">
        <f>(Q39*100/DataQ!I148)</f>
        <v>9.6127916482705057E-3</v>
      </c>
      <c r="S39" s="22">
        <v>-4.2903760000000003E-3</v>
      </c>
      <c r="W39" t="s">
        <v>523</v>
      </c>
      <c r="X39" s="10">
        <v>25170</v>
      </c>
      <c r="Y39" s="10">
        <v>12590</v>
      </c>
      <c r="Z39" s="10">
        <v>7760</v>
      </c>
      <c r="AA39" s="10">
        <v>28900</v>
      </c>
      <c r="AB39" s="10">
        <v>74420</v>
      </c>
      <c r="AD39" s="10">
        <v>2290</v>
      </c>
      <c r="AE39" s="10">
        <v>1090</v>
      </c>
      <c r="AF39" s="10">
        <v>600</v>
      </c>
      <c r="AG39" s="10">
        <v>1780</v>
      </c>
      <c r="AH39" s="10">
        <v>5760</v>
      </c>
      <c r="AJ39" s="11">
        <v>0.28000000000000003</v>
      </c>
      <c r="AK39" s="11">
        <v>0.14000000000000001</v>
      </c>
      <c r="AL39" s="11">
        <v>0.09</v>
      </c>
      <c r="AM39" s="11">
        <v>0.32</v>
      </c>
      <c r="AN39" s="11">
        <v>0.83</v>
      </c>
      <c r="AP39" s="11">
        <v>0.11</v>
      </c>
      <c r="AQ39" s="11">
        <v>0.05</v>
      </c>
      <c r="AR39" s="11">
        <v>0.03</v>
      </c>
      <c r="AS39" s="11">
        <v>0.09</v>
      </c>
      <c r="AT39" s="11">
        <v>0.28000000000000003</v>
      </c>
    </row>
    <row r="40" spans="1:46" x14ac:dyDescent="0.35">
      <c r="A40" t="s">
        <v>524</v>
      </c>
      <c r="B40" s="10">
        <v>75170</v>
      </c>
      <c r="C40" s="10">
        <v>6070</v>
      </c>
      <c r="E40" s="10">
        <f t="shared" si="0"/>
        <v>81240</v>
      </c>
      <c r="F40">
        <v>81230</v>
      </c>
      <c r="I40" s="10">
        <v>740</v>
      </c>
      <c r="J40" s="10">
        <v>350</v>
      </c>
      <c r="L40" s="10">
        <f t="shared" si="1"/>
        <v>1090</v>
      </c>
      <c r="M40">
        <v>1120</v>
      </c>
      <c r="P40" t="s">
        <v>696</v>
      </c>
      <c r="Q40" s="10">
        <v>204</v>
      </c>
      <c r="R40" s="22">
        <f>(Q40*100/DataQ!I149)</f>
        <v>1.7248741222377705E-2</v>
      </c>
      <c r="S40" s="22">
        <v>1.6881870000000001E-3</v>
      </c>
      <c r="W40" t="s">
        <v>524</v>
      </c>
      <c r="X40" s="10">
        <v>26390</v>
      </c>
      <c r="Y40" s="10">
        <v>12640</v>
      </c>
      <c r="Z40" s="10">
        <v>7750</v>
      </c>
      <c r="AA40" s="10">
        <v>28390</v>
      </c>
      <c r="AB40" s="10">
        <v>75170</v>
      </c>
      <c r="AD40" s="10">
        <v>2580</v>
      </c>
      <c r="AE40" s="10">
        <v>1080</v>
      </c>
      <c r="AF40" s="10">
        <v>640</v>
      </c>
      <c r="AG40" s="10">
        <v>1770</v>
      </c>
      <c r="AH40" s="10">
        <v>6070</v>
      </c>
      <c r="AJ40" s="11">
        <v>0.3</v>
      </c>
      <c r="AK40" s="11">
        <v>0.14000000000000001</v>
      </c>
      <c r="AL40" s="11">
        <v>0.09</v>
      </c>
      <c r="AM40" s="11">
        <v>0.32</v>
      </c>
      <c r="AN40" s="11">
        <v>0.85</v>
      </c>
      <c r="AP40" s="11">
        <v>0.13</v>
      </c>
      <c r="AQ40" s="11">
        <v>0.05</v>
      </c>
      <c r="AR40" s="11">
        <v>0.03</v>
      </c>
      <c r="AS40" s="11">
        <v>0.09</v>
      </c>
      <c r="AT40" s="11">
        <v>0.3</v>
      </c>
    </row>
    <row r="41" spans="1:46" x14ac:dyDescent="0.35">
      <c r="A41" t="s">
        <v>525</v>
      </c>
      <c r="B41" s="10">
        <v>76620</v>
      </c>
      <c r="C41" s="10">
        <v>7020</v>
      </c>
      <c r="E41" s="10">
        <f t="shared" si="0"/>
        <v>83640</v>
      </c>
      <c r="F41">
        <v>83640</v>
      </c>
      <c r="I41" s="10">
        <v>820</v>
      </c>
      <c r="J41" s="10">
        <v>440</v>
      </c>
      <c r="L41" s="10">
        <f t="shared" si="1"/>
        <v>1260</v>
      </c>
      <c r="M41">
        <v>1230</v>
      </c>
      <c r="P41" t="s">
        <v>697</v>
      </c>
      <c r="Q41" s="10">
        <v>246</v>
      </c>
      <c r="R41" s="22">
        <f>(Q41*100/DataQ!I150)</f>
        <v>2.0762787682771611E-2</v>
      </c>
      <c r="S41" s="22">
        <v>3.6871312200000002E-3</v>
      </c>
      <c r="W41" t="s">
        <v>525</v>
      </c>
      <c r="X41" s="10">
        <v>27690</v>
      </c>
      <c r="Y41" s="10">
        <v>12910</v>
      </c>
      <c r="Z41" s="10">
        <v>7840</v>
      </c>
      <c r="AA41" s="10">
        <v>28180</v>
      </c>
      <c r="AB41" s="10">
        <v>76620</v>
      </c>
      <c r="AD41" s="10">
        <v>3400</v>
      </c>
      <c r="AE41" s="10">
        <v>1200</v>
      </c>
      <c r="AF41" s="10">
        <v>660</v>
      </c>
      <c r="AG41" s="10">
        <v>1760</v>
      </c>
      <c r="AH41" s="10">
        <v>7020</v>
      </c>
      <c r="AJ41" s="11">
        <v>0.31</v>
      </c>
      <c r="AK41" s="11">
        <v>0.15</v>
      </c>
      <c r="AL41" s="11">
        <v>0.09</v>
      </c>
      <c r="AM41" s="11">
        <v>0.32</v>
      </c>
      <c r="AN41" s="11">
        <v>0.87</v>
      </c>
      <c r="AP41" s="11">
        <v>0.17</v>
      </c>
      <c r="AQ41" s="11">
        <v>0.06</v>
      </c>
      <c r="AR41" s="11">
        <v>0.03</v>
      </c>
      <c r="AS41" s="11">
        <v>0.09</v>
      </c>
      <c r="AT41" s="11">
        <v>0.34</v>
      </c>
    </row>
    <row r="42" spans="1:46" x14ac:dyDescent="0.35">
      <c r="A42" t="s">
        <v>526</v>
      </c>
      <c r="B42" s="10">
        <v>81880</v>
      </c>
      <c r="C42" s="10">
        <v>8960</v>
      </c>
      <c r="E42" s="10">
        <f t="shared" si="0"/>
        <v>90840</v>
      </c>
      <c r="F42">
        <v>90840</v>
      </c>
      <c r="I42" s="10">
        <v>750</v>
      </c>
      <c r="J42" s="10">
        <v>470</v>
      </c>
      <c r="L42" s="10">
        <f t="shared" si="1"/>
        <v>1220</v>
      </c>
      <c r="M42">
        <v>1210</v>
      </c>
      <c r="P42" t="s">
        <v>698</v>
      </c>
      <c r="Q42" s="10">
        <v>270</v>
      </c>
      <c r="R42" s="22">
        <f>(Q42*100/DataQ!I151)</f>
        <v>2.2765080390244066E-2</v>
      </c>
      <c r="S42" s="22">
        <v>5.4250349999999999E-3</v>
      </c>
      <c r="W42" t="s">
        <v>526</v>
      </c>
      <c r="X42" s="10">
        <v>30920</v>
      </c>
      <c r="Y42" s="10">
        <v>14070</v>
      </c>
      <c r="Z42" s="10">
        <v>8200</v>
      </c>
      <c r="AA42" s="10">
        <v>28690</v>
      </c>
      <c r="AB42" s="10">
        <v>81880</v>
      </c>
      <c r="AD42" s="10">
        <v>4730</v>
      </c>
      <c r="AE42" s="10">
        <v>1510</v>
      </c>
      <c r="AF42" s="10">
        <v>810</v>
      </c>
      <c r="AG42" s="10">
        <v>1910</v>
      </c>
      <c r="AH42" s="10">
        <v>8960</v>
      </c>
      <c r="AJ42" s="11">
        <v>0.35</v>
      </c>
      <c r="AK42" s="11">
        <v>0.16</v>
      </c>
      <c r="AL42" s="11">
        <v>0.09</v>
      </c>
      <c r="AM42" s="11">
        <v>0.33</v>
      </c>
      <c r="AN42" s="11">
        <v>0.93</v>
      </c>
      <c r="AP42" s="11">
        <v>0.23</v>
      </c>
      <c r="AQ42" s="11">
        <v>7.0000000000000007E-2</v>
      </c>
      <c r="AR42" s="11">
        <v>0.04</v>
      </c>
      <c r="AS42" s="11">
        <v>0.09</v>
      </c>
      <c r="AT42" s="11">
        <v>0.44</v>
      </c>
    </row>
    <row r="43" spans="1:46" x14ac:dyDescent="0.35">
      <c r="A43" t="s">
        <v>527</v>
      </c>
      <c r="B43" s="10">
        <v>87010</v>
      </c>
      <c r="C43" s="10">
        <v>10920</v>
      </c>
      <c r="E43" s="10">
        <f t="shared" si="0"/>
        <v>97930</v>
      </c>
      <c r="F43">
        <v>99470</v>
      </c>
      <c r="I43" s="10">
        <v>710</v>
      </c>
      <c r="J43" s="10">
        <v>410</v>
      </c>
      <c r="L43" s="10">
        <f t="shared" si="1"/>
        <v>1120</v>
      </c>
      <c r="M43">
        <v>1160</v>
      </c>
      <c r="P43" t="s">
        <v>699</v>
      </c>
      <c r="Q43" s="10">
        <v>263</v>
      </c>
      <c r="R43" s="22">
        <f>(Q43*100/DataQ!I152)</f>
        <v>2.2171117188263978E-2</v>
      </c>
      <c r="S43" s="22">
        <v>3.6691306200000002E-3</v>
      </c>
      <c r="U43" s="22">
        <f>MAX(0.001,R43+S43)</f>
        <v>2.5840247808263977E-2</v>
      </c>
      <c r="W43" t="s">
        <v>527</v>
      </c>
      <c r="X43" s="10">
        <v>33590</v>
      </c>
      <c r="Y43" s="10">
        <v>15480</v>
      </c>
      <c r="Z43" s="10">
        <v>8590</v>
      </c>
      <c r="AA43" s="10">
        <v>29350</v>
      </c>
      <c r="AB43" s="10">
        <v>87010</v>
      </c>
      <c r="AD43" s="10">
        <v>5820</v>
      </c>
      <c r="AE43" s="10">
        <v>2150</v>
      </c>
      <c r="AF43" s="10">
        <v>910</v>
      </c>
      <c r="AG43" s="10">
        <v>2040</v>
      </c>
      <c r="AH43" s="10">
        <v>10920</v>
      </c>
      <c r="AJ43" s="11">
        <v>0.38</v>
      </c>
      <c r="AK43" s="11">
        <v>0.18</v>
      </c>
      <c r="AL43" s="11">
        <v>0.1</v>
      </c>
      <c r="AM43" s="11">
        <v>0.33</v>
      </c>
      <c r="AN43" s="11">
        <v>0.99</v>
      </c>
      <c r="AP43" s="11">
        <v>0.28999999999999998</v>
      </c>
      <c r="AQ43" s="11">
        <v>0.11</v>
      </c>
      <c r="AR43" s="11">
        <v>0.05</v>
      </c>
      <c r="AS43" s="11">
        <v>0.1</v>
      </c>
      <c r="AT43" s="11">
        <v>0.55000000000000004</v>
      </c>
    </row>
    <row r="44" spans="1:46" x14ac:dyDescent="0.35">
      <c r="A44" t="s">
        <v>528</v>
      </c>
      <c r="B44" s="10">
        <v>93690</v>
      </c>
      <c r="C44" s="10">
        <v>13570</v>
      </c>
      <c r="E44" s="10">
        <f t="shared" si="0"/>
        <v>107260</v>
      </c>
      <c r="F44">
        <v>107250</v>
      </c>
      <c r="I44" s="10">
        <v>660</v>
      </c>
      <c r="J44" s="10">
        <v>520</v>
      </c>
      <c r="L44" s="10">
        <f t="shared" si="1"/>
        <v>1180</v>
      </c>
      <c r="M44">
        <v>1140</v>
      </c>
      <c r="P44" t="s">
        <v>700</v>
      </c>
      <c r="Q44" s="10">
        <v>205</v>
      </c>
      <c r="R44" s="22">
        <f>(Q44*100/DataQ!I153)</f>
        <v>1.7252508556823452E-2</v>
      </c>
      <c r="S44" s="22">
        <v>-8.3073879999999998E-4</v>
      </c>
      <c r="U44" s="22">
        <f t="shared" ref="U44:U98" si="2">MAX(0.001,R44+S44)</f>
        <v>1.642176975682345E-2</v>
      </c>
      <c r="W44" t="s">
        <v>528</v>
      </c>
      <c r="X44" s="10">
        <v>35940</v>
      </c>
      <c r="Y44" s="10">
        <v>17270</v>
      </c>
      <c r="Z44" s="10">
        <v>9720</v>
      </c>
      <c r="AA44" s="10">
        <v>30760</v>
      </c>
      <c r="AB44" s="10">
        <v>93690</v>
      </c>
      <c r="AD44" s="10">
        <v>6800</v>
      </c>
      <c r="AE44" s="10">
        <v>3220</v>
      </c>
      <c r="AF44" s="10">
        <v>1270</v>
      </c>
      <c r="AG44" s="10">
        <v>2280</v>
      </c>
      <c r="AH44" s="10">
        <v>13570</v>
      </c>
      <c r="AJ44" s="11">
        <v>0.41</v>
      </c>
      <c r="AK44" s="11">
        <v>0.2</v>
      </c>
      <c r="AL44" s="11">
        <v>0.11</v>
      </c>
      <c r="AM44" s="11">
        <v>0.35</v>
      </c>
      <c r="AN44" s="11">
        <v>1.07</v>
      </c>
      <c r="AP44" s="11">
        <v>0.34</v>
      </c>
      <c r="AQ44" s="11">
        <v>0.16</v>
      </c>
      <c r="AR44" s="11">
        <v>0.06</v>
      </c>
      <c r="AS44" s="11">
        <v>0.12</v>
      </c>
      <c r="AT44" s="11">
        <v>0.69</v>
      </c>
    </row>
    <row r="45" spans="1:46" x14ac:dyDescent="0.35">
      <c r="A45" t="s">
        <v>529</v>
      </c>
      <c r="B45" s="10">
        <v>96420</v>
      </c>
      <c r="C45" s="10">
        <v>13500</v>
      </c>
      <c r="E45" s="10">
        <f t="shared" si="0"/>
        <v>109920</v>
      </c>
      <c r="F45">
        <v>110150</v>
      </c>
      <c r="I45" s="10">
        <v>910</v>
      </c>
      <c r="J45" s="10">
        <v>630</v>
      </c>
      <c r="L45" s="10">
        <f t="shared" si="1"/>
        <v>1540</v>
      </c>
      <c r="M45">
        <v>1470</v>
      </c>
      <c r="P45" t="s">
        <v>701</v>
      </c>
      <c r="Q45" s="10">
        <v>164</v>
      </c>
      <c r="R45" s="22">
        <f>(Q45*100/DataQ!I154)</f>
        <v>1.3768993234722714E-2</v>
      </c>
      <c r="S45" s="22">
        <v>-4.0088426300000004E-3</v>
      </c>
      <c r="U45" s="22">
        <f t="shared" si="2"/>
        <v>9.7601506047227133E-3</v>
      </c>
      <c r="W45" t="s">
        <v>529</v>
      </c>
      <c r="X45" s="10">
        <v>35520</v>
      </c>
      <c r="Y45" s="10">
        <v>18220</v>
      </c>
      <c r="Z45" s="10">
        <v>10510</v>
      </c>
      <c r="AA45" s="10">
        <v>32170</v>
      </c>
      <c r="AB45" s="10">
        <v>96420</v>
      </c>
      <c r="AD45" s="10">
        <v>6060</v>
      </c>
      <c r="AE45" s="10">
        <v>3390</v>
      </c>
      <c r="AF45" s="10">
        <v>1590</v>
      </c>
      <c r="AG45" s="10">
        <v>2460</v>
      </c>
      <c r="AH45" s="10">
        <v>13500</v>
      </c>
      <c r="AJ45" s="11">
        <v>0.41</v>
      </c>
      <c r="AK45" s="11">
        <v>0.21</v>
      </c>
      <c r="AL45" s="11">
        <v>0.12</v>
      </c>
      <c r="AM45" s="11">
        <v>0.37</v>
      </c>
      <c r="AN45" s="11">
        <v>1.1000000000000001</v>
      </c>
      <c r="AP45" s="11">
        <v>0.31</v>
      </c>
      <c r="AQ45" s="11">
        <v>0.17</v>
      </c>
      <c r="AR45" s="11">
        <v>0.08</v>
      </c>
      <c r="AS45" s="11">
        <v>0.12</v>
      </c>
      <c r="AT45" s="11">
        <v>0.69</v>
      </c>
    </row>
    <row r="46" spans="1:46" x14ac:dyDescent="0.35">
      <c r="A46" t="s">
        <v>530</v>
      </c>
      <c r="B46" s="10">
        <v>96090</v>
      </c>
      <c r="C46" s="10">
        <v>13570</v>
      </c>
      <c r="E46" s="10">
        <f t="shared" si="0"/>
        <v>109660</v>
      </c>
      <c r="I46" s="10">
        <v>980</v>
      </c>
      <c r="J46" s="10">
        <v>710</v>
      </c>
      <c r="L46" s="10">
        <f t="shared" si="1"/>
        <v>1690</v>
      </c>
      <c r="P46" t="s">
        <v>702</v>
      </c>
      <c r="Q46" s="10">
        <v>189</v>
      </c>
      <c r="R46" s="22">
        <f>(Q46*100/DataQ!I155)</f>
        <v>1.5821844358256783E-2</v>
      </c>
      <c r="S46" s="22">
        <v>-1.463497E-3</v>
      </c>
      <c r="U46" s="22">
        <f t="shared" si="2"/>
        <v>1.4358347358256784E-2</v>
      </c>
      <c r="W46" t="s">
        <v>530</v>
      </c>
      <c r="X46" s="10">
        <v>34420</v>
      </c>
      <c r="Y46" s="10">
        <v>18030</v>
      </c>
      <c r="Z46" s="10">
        <v>10820</v>
      </c>
      <c r="AA46" s="10">
        <v>32820</v>
      </c>
      <c r="AB46" s="10">
        <v>96090</v>
      </c>
      <c r="AD46" s="10">
        <v>5660</v>
      </c>
      <c r="AE46" s="10">
        <v>3180</v>
      </c>
      <c r="AF46" s="10">
        <v>1890</v>
      </c>
      <c r="AG46" s="10">
        <v>2840</v>
      </c>
      <c r="AH46" s="10">
        <v>13570</v>
      </c>
      <c r="AJ46" s="11">
        <v>0.4</v>
      </c>
      <c r="AK46" s="11">
        <v>0.21</v>
      </c>
      <c r="AL46" s="11">
        <v>0.12</v>
      </c>
      <c r="AM46" s="11">
        <v>0.38</v>
      </c>
      <c r="AN46" s="11">
        <v>1.1000000000000001</v>
      </c>
      <c r="AP46" s="11">
        <v>0.28999999999999998</v>
      </c>
      <c r="AQ46" s="11">
        <v>0.16</v>
      </c>
      <c r="AR46" s="11">
        <v>0.1</v>
      </c>
      <c r="AS46" s="11">
        <v>0.14000000000000001</v>
      </c>
      <c r="AT46" s="11">
        <v>0.69</v>
      </c>
    </row>
    <row r="47" spans="1:46" x14ac:dyDescent="0.35">
      <c r="A47" t="s">
        <v>944</v>
      </c>
      <c r="B47" s="10">
        <v>93630</v>
      </c>
      <c r="C47" s="10">
        <v>13000</v>
      </c>
      <c r="E47" s="10">
        <f t="shared" si="0"/>
        <v>106630</v>
      </c>
      <c r="I47" s="10">
        <v>990</v>
      </c>
      <c r="J47" s="10">
        <v>710</v>
      </c>
      <c r="L47" s="10">
        <f t="shared" si="1"/>
        <v>1700</v>
      </c>
      <c r="P47" t="s">
        <v>703</v>
      </c>
      <c r="Q47" s="10">
        <v>137</v>
      </c>
      <c r="R47" s="22">
        <f>(Q47*100/DataQ!I156)</f>
        <v>1.1466555739597029E-2</v>
      </c>
      <c r="S47" s="22">
        <v>-5.6732446000000002E-3</v>
      </c>
      <c r="U47" s="22">
        <f t="shared" si="2"/>
        <v>5.793311139597029E-3</v>
      </c>
      <c r="W47" t="s">
        <v>944</v>
      </c>
      <c r="X47" s="10">
        <v>32860</v>
      </c>
      <c r="Y47" s="10">
        <v>16950</v>
      </c>
      <c r="Z47" s="10">
        <v>10750</v>
      </c>
      <c r="AA47" s="10">
        <v>33070</v>
      </c>
      <c r="AB47" s="10">
        <v>93630</v>
      </c>
      <c r="AD47" s="10">
        <v>5070</v>
      </c>
      <c r="AE47" s="10">
        <v>2790</v>
      </c>
      <c r="AF47" s="10">
        <v>2000</v>
      </c>
      <c r="AG47" s="10">
        <v>3140</v>
      </c>
      <c r="AH47" s="10">
        <v>13000</v>
      </c>
      <c r="AJ47" s="11">
        <v>0.38</v>
      </c>
      <c r="AK47" s="11">
        <v>0.19</v>
      </c>
      <c r="AL47" s="11">
        <v>0.12</v>
      </c>
      <c r="AM47" s="11">
        <v>0.38</v>
      </c>
      <c r="AN47" s="11">
        <v>1.08</v>
      </c>
      <c r="AP47" s="11">
        <v>0.26</v>
      </c>
      <c r="AQ47" s="11">
        <v>0.14000000000000001</v>
      </c>
      <c r="AR47" s="11">
        <v>0.1</v>
      </c>
      <c r="AS47" s="11">
        <v>0.16</v>
      </c>
      <c r="AT47" s="11">
        <v>0.67</v>
      </c>
    </row>
    <row r="48" spans="1:46" x14ac:dyDescent="0.35">
      <c r="P48" t="s">
        <v>704</v>
      </c>
      <c r="Q48" s="10">
        <v>168</v>
      </c>
      <c r="R48" s="22">
        <f>(Q48*100/DataQ!I157)</f>
        <v>1.4045801016146818E-2</v>
      </c>
      <c r="S48" s="22">
        <v>-2.7210675199999998E-3</v>
      </c>
      <c r="U48" s="22">
        <f t="shared" si="2"/>
        <v>1.1324733496146818E-2</v>
      </c>
    </row>
    <row r="49" spans="12:21" x14ac:dyDescent="0.35">
      <c r="P49" t="s">
        <v>705</v>
      </c>
      <c r="Q49" s="10">
        <v>156</v>
      </c>
      <c r="R49" s="22">
        <f>(Q49*100/DataQ!I158)</f>
        <v>1.3032984311127411E-2</v>
      </c>
      <c r="S49" s="22">
        <v>-4.3908767399999998E-3</v>
      </c>
      <c r="U49" s="22">
        <f t="shared" si="2"/>
        <v>8.6421075711274123E-3</v>
      </c>
    </row>
    <row r="50" spans="12:21" x14ac:dyDescent="0.35">
      <c r="L50" s="10">
        <f>SUM(L41:L44)</f>
        <v>4780</v>
      </c>
      <c r="P50" t="s">
        <v>706</v>
      </c>
      <c r="Q50" s="10">
        <v>148</v>
      </c>
      <c r="R50" s="22">
        <f>(Q50*100/DataQ!I159)</f>
        <v>1.2355140155708159E-2</v>
      </c>
      <c r="S50" s="22">
        <v>-4.6984264600000002E-3</v>
      </c>
      <c r="U50" s="22">
        <f t="shared" si="2"/>
        <v>7.6567136957081585E-3</v>
      </c>
    </row>
    <row r="51" spans="12:21" x14ac:dyDescent="0.35">
      <c r="P51" t="s">
        <v>707</v>
      </c>
      <c r="Q51" s="10">
        <v>136</v>
      </c>
      <c r="R51" s="22">
        <f>(Q51*100/DataQ!I160)</f>
        <v>1.134567175136294E-2</v>
      </c>
      <c r="S51" s="22">
        <v>-5.9187775499999996E-3</v>
      </c>
      <c r="U51" s="22">
        <f t="shared" si="2"/>
        <v>5.4268942013629409E-3</v>
      </c>
    </row>
    <row r="52" spans="12:21" x14ac:dyDescent="0.35">
      <c r="P52" t="s">
        <v>708</v>
      </c>
      <c r="Q52" s="10">
        <v>149</v>
      </c>
      <c r="R52" s="22">
        <f>(Q52*100/DataQ!I161)</f>
        <v>1.2416997786607643E-2</v>
      </c>
      <c r="S52" s="22">
        <v>-6.0817019999999996E-3</v>
      </c>
      <c r="U52" s="22">
        <f t="shared" si="2"/>
        <v>6.3352957866076431E-3</v>
      </c>
    </row>
    <row r="53" spans="12:21" x14ac:dyDescent="0.35">
      <c r="P53" t="s">
        <v>709</v>
      </c>
      <c r="Q53" s="10">
        <v>132</v>
      </c>
      <c r="R53" s="22">
        <f>(Q53*100/DataQ!I162)</f>
        <v>1.0987135895056205E-2</v>
      </c>
      <c r="S53" s="22">
        <v>-8.1218869999999995E-3</v>
      </c>
      <c r="U53" s="22">
        <f t="shared" si="2"/>
        <v>2.8652488950562053E-3</v>
      </c>
    </row>
    <row r="54" spans="12:21" x14ac:dyDescent="0.35">
      <c r="P54" t="s">
        <v>710</v>
      </c>
      <c r="Q54" s="10">
        <v>143</v>
      </c>
      <c r="R54" s="22">
        <f>(Q54*100/DataQ!I163)</f>
        <v>1.1848989190076016E-2</v>
      </c>
      <c r="S54" s="22">
        <v>-6.9042006500000001E-3</v>
      </c>
      <c r="U54" s="22">
        <f t="shared" si="2"/>
        <v>4.9447885400760163E-3</v>
      </c>
    </row>
    <row r="55" spans="12:21" x14ac:dyDescent="0.35">
      <c r="P55" t="s">
        <v>711</v>
      </c>
      <c r="Q55" s="10">
        <v>124</v>
      </c>
      <c r="R55" s="22">
        <f>(Q55*100/DataQ!I164)</f>
        <v>1.0160644709294942E-2</v>
      </c>
      <c r="S55" s="22">
        <v>-7.8012330000000003E-3</v>
      </c>
      <c r="U55" s="22">
        <f t="shared" si="2"/>
        <v>2.3594117092949419E-3</v>
      </c>
    </row>
    <row r="56" spans="12:21" x14ac:dyDescent="0.35">
      <c r="P56" t="s">
        <v>712</v>
      </c>
      <c r="Q56" s="10">
        <v>148</v>
      </c>
      <c r="R56" s="22">
        <f>(Q56*100/DataQ!I165)</f>
        <v>1.210510172783969E-2</v>
      </c>
      <c r="S56" s="22">
        <v>-5.158363E-3</v>
      </c>
      <c r="U56" s="22">
        <f t="shared" si="2"/>
        <v>6.9467387278396896E-3</v>
      </c>
    </row>
    <row r="57" spans="12:21" x14ac:dyDescent="0.35">
      <c r="P57" t="s">
        <v>713</v>
      </c>
      <c r="Q57" s="10">
        <v>128</v>
      </c>
      <c r="R57" s="22">
        <f>(Q57*100/DataQ!I166)</f>
        <v>1.0454262194529317E-2</v>
      </c>
      <c r="S57" s="22">
        <v>-6.3523920000000001E-3</v>
      </c>
      <c r="U57" s="22">
        <f t="shared" si="2"/>
        <v>4.1018701945293168E-3</v>
      </c>
    </row>
    <row r="58" spans="12:21" x14ac:dyDescent="0.35">
      <c r="P58" t="s">
        <v>714</v>
      </c>
      <c r="Q58" s="10">
        <v>130</v>
      </c>
      <c r="R58" s="22">
        <f>(Q58*100/DataQ!I167)</f>
        <v>1.0607889168773964E-2</v>
      </c>
      <c r="S58" s="22">
        <v>-6.6931853100000004E-3</v>
      </c>
      <c r="U58" s="22">
        <f t="shared" si="2"/>
        <v>3.9147038587739637E-3</v>
      </c>
    </row>
    <row r="59" spans="12:21" x14ac:dyDescent="0.35">
      <c r="P59" t="s">
        <v>715</v>
      </c>
      <c r="Q59" s="10">
        <v>134</v>
      </c>
      <c r="R59" s="22">
        <f>(Q59*100/DataQ!I168)</f>
        <v>1.0914620786162215E-2</v>
      </c>
      <c r="S59" s="22">
        <v>-5.8034984399999998E-3</v>
      </c>
      <c r="U59" s="22">
        <f t="shared" si="2"/>
        <v>5.1111223461622153E-3</v>
      </c>
    </row>
    <row r="60" spans="12:21" x14ac:dyDescent="0.35">
      <c r="P60" t="s">
        <v>716</v>
      </c>
      <c r="Q60" s="10">
        <v>272</v>
      </c>
      <c r="R60" s="22">
        <f>(Q60*100/DataQ!I169)</f>
        <v>2.2103182858331599E-2</v>
      </c>
      <c r="S60" s="22">
        <v>6.24279864E-3</v>
      </c>
      <c r="U60" s="22">
        <f t="shared" si="2"/>
        <v>2.8345981498331597E-2</v>
      </c>
    </row>
    <row r="61" spans="12:21" x14ac:dyDescent="0.35">
      <c r="P61" t="s">
        <v>717</v>
      </c>
      <c r="Q61" s="10">
        <v>136</v>
      </c>
      <c r="R61" s="22">
        <f>(Q61*100/DataQ!I170)</f>
        <v>1.1002906870910822E-2</v>
      </c>
      <c r="S61" s="22">
        <v>-3.3351155000000002E-3</v>
      </c>
      <c r="U61" s="22">
        <f t="shared" si="2"/>
        <v>7.6677913709108222E-3</v>
      </c>
    </row>
    <row r="62" spans="12:21" x14ac:dyDescent="0.35">
      <c r="P62" t="s">
        <v>718</v>
      </c>
      <c r="Q62" s="10">
        <v>112</v>
      </c>
      <c r="R62" s="22">
        <f>(Q62*100/DataQ!I171)</f>
        <v>9.0178803633239584E-3</v>
      </c>
      <c r="S62" s="22">
        <v>-4.6406349999999997E-3</v>
      </c>
      <c r="U62" s="22">
        <f t="shared" si="2"/>
        <v>4.3772453633239587E-3</v>
      </c>
    </row>
    <row r="63" spans="12:21" x14ac:dyDescent="0.35">
      <c r="P63" t="s">
        <v>719</v>
      </c>
      <c r="Q63" s="10">
        <v>120</v>
      </c>
      <c r="R63" s="22">
        <f>(Q63*100/DataQ!I172)</f>
        <v>9.6147374695933919E-3</v>
      </c>
      <c r="S63" s="22">
        <v>-2.9693683599999999E-3</v>
      </c>
      <c r="U63" s="22">
        <f t="shared" si="2"/>
        <v>6.6453691095933916E-3</v>
      </c>
    </row>
    <row r="64" spans="12:21" x14ac:dyDescent="0.35">
      <c r="P64" t="s">
        <v>720</v>
      </c>
      <c r="Q64" s="10">
        <v>106</v>
      </c>
      <c r="R64" s="22">
        <f>(Q64*100/DataQ!I173)</f>
        <v>8.4606825695571868E-3</v>
      </c>
      <c r="S64" s="22">
        <v>-3.2213963599999999E-3</v>
      </c>
      <c r="U64" s="22">
        <f t="shared" si="2"/>
        <v>5.2392862095571868E-3</v>
      </c>
    </row>
    <row r="65" spans="16:21" x14ac:dyDescent="0.35">
      <c r="P65" t="s">
        <v>484</v>
      </c>
      <c r="Q65" s="10">
        <v>82</v>
      </c>
      <c r="R65" s="22">
        <f>(Q65*100/DataQ!I174)</f>
        <v>6.5332398495761357E-3</v>
      </c>
      <c r="S65" s="22">
        <v>-4.1307519999999997E-3</v>
      </c>
      <c r="U65" s="22">
        <f t="shared" si="2"/>
        <v>2.402487849576136E-3</v>
      </c>
    </row>
    <row r="66" spans="16:21" x14ac:dyDescent="0.35">
      <c r="P66" t="s">
        <v>494</v>
      </c>
      <c r="Q66" s="10">
        <v>62</v>
      </c>
      <c r="R66" s="22">
        <f>(Q66*100/DataQ!I175)</f>
        <v>4.9133662581704526E-3</v>
      </c>
      <c r="S66" s="22">
        <v>-5.1561869999999996E-3</v>
      </c>
      <c r="U66" s="22">
        <f t="shared" si="2"/>
        <v>1E-3</v>
      </c>
    </row>
    <row r="67" spans="16:21" x14ac:dyDescent="0.35">
      <c r="P67" t="s">
        <v>495</v>
      </c>
      <c r="Q67" s="10">
        <v>56</v>
      </c>
      <c r="R67" s="22">
        <f>(Q67*100/DataQ!I176)</f>
        <v>4.4141097016613604E-3</v>
      </c>
      <c r="S67" s="22">
        <v>-5.634043E-3</v>
      </c>
      <c r="U67" s="22">
        <f t="shared" si="2"/>
        <v>1E-3</v>
      </c>
    </row>
    <row r="68" spans="16:21" x14ac:dyDescent="0.35">
      <c r="P68" t="s">
        <v>496</v>
      </c>
      <c r="Q68" s="10">
        <v>233</v>
      </c>
      <c r="R68" s="22">
        <f>(Q68*100/DataQ!I177)</f>
        <v>1.8253250136115975E-2</v>
      </c>
      <c r="S68" s="22">
        <v>8.9701499999999997E-3</v>
      </c>
      <c r="U68" s="22">
        <f t="shared" si="2"/>
        <v>2.7223400136115974E-2</v>
      </c>
    </row>
    <row r="69" spans="16:21" x14ac:dyDescent="0.35">
      <c r="P69" t="s">
        <v>497</v>
      </c>
      <c r="Q69" s="10">
        <v>45</v>
      </c>
      <c r="R69" s="22">
        <f>(Q69*100/DataQ!I178)</f>
        <v>3.4963296308497482E-3</v>
      </c>
      <c r="S69" s="22">
        <v>-4.9730134200000001E-3</v>
      </c>
      <c r="U69" s="22">
        <f t="shared" si="2"/>
        <v>1E-3</v>
      </c>
    </row>
    <row r="70" spans="16:21" x14ac:dyDescent="0.35">
      <c r="P70" t="s">
        <v>498</v>
      </c>
      <c r="Q70" s="10">
        <v>35</v>
      </c>
      <c r="R70" s="22">
        <f>(Q70*100/DataQ!I179)</f>
        <v>2.6886986314523967E-3</v>
      </c>
      <c r="S70" s="22">
        <v>-5.60127851E-3</v>
      </c>
      <c r="U70" s="22">
        <f t="shared" si="2"/>
        <v>1E-3</v>
      </c>
    </row>
    <row r="71" spans="16:21" x14ac:dyDescent="0.35">
      <c r="P71" t="s">
        <v>499</v>
      </c>
      <c r="Q71" s="10">
        <v>35</v>
      </c>
      <c r="R71" s="22">
        <f>(Q71*100/DataQ!I180)</f>
        <v>2.6776342565816248E-3</v>
      </c>
      <c r="S71" s="22">
        <v>-5.4816305599999999E-3</v>
      </c>
      <c r="U71" s="22">
        <f t="shared" si="2"/>
        <v>1E-3</v>
      </c>
    </row>
    <row r="72" spans="16:21" x14ac:dyDescent="0.35">
      <c r="P72" t="s">
        <v>500</v>
      </c>
      <c r="Q72" s="10">
        <v>10</v>
      </c>
      <c r="R72" s="22">
        <f>(Q72*100/DataQ!I181)</f>
        <v>7.5959905323574005E-4</v>
      </c>
      <c r="S72" s="22">
        <v>-7.0558039999999997E-3</v>
      </c>
      <c r="U72" s="22">
        <f t="shared" si="2"/>
        <v>1E-3</v>
      </c>
    </row>
    <row r="73" spans="16:21" x14ac:dyDescent="0.35">
      <c r="P73" t="s">
        <v>501</v>
      </c>
      <c r="Q73" s="10">
        <v>4</v>
      </c>
      <c r="R73" s="22">
        <f>(Q73*100/DataQ!I182)</f>
        <v>3.0242202237166908E-4</v>
      </c>
      <c r="S73" s="22">
        <v>-7.1113407600000003E-3</v>
      </c>
      <c r="U73" s="22">
        <f t="shared" si="2"/>
        <v>1E-3</v>
      </c>
    </row>
    <row r="74" spans="16:21" x14ac:dyDescent="0.35">
      <c r="P74" t="s">
        <v>502</v>
      </c>
      <c r="Q74" s="10">
        <v>28</v>
      </c>
      <c r="R74" s="22">
        <f>(Q74*100/DataQ!I183)</f>
        <v>2.0981216565869407E-3</v>
      </c>
      <c r="S74" s="22">
        <v>-4.2418753700000002E-3</v>
      </c>
      <c r="U74" s="22">
        <f t="shared" si="2"/>
        <v>1E-3</v>
      </c>
    </row>
    <row r="75" spans="16:21" x14ac:dyDescent="0.35">
      <c r="P75" t="s">
        <v>503</v>
      </c>
      <c r="Q75" s="10">
        <v>30</v>
      </c>
      <c r="R75" s="22">
        <f>(Q75*100/DataQ!I184)</f>
        <v>2.2283162545271959E-3</v>
      </c>
      <c r="S75" s="22">
        <v>-3.7150003499999999E-3</v>
      </c>
      <c r="U75" s="22">
        <f t="shared" si="2"/>
        <v>1E-3</v>
      </c>
    </row>
    <row r="76" spans="16:21" x14ac:dyDescent="0.35">
      <c r="P76" t="s">
        <v>504</v>
      </c>
      <c r="Q76" s="10">
        <v>38</v>
      </c>
      <c r="R76" s="22">
        <f>(Q76*100/DataQ!I185)</f>
        <v>2.7997438971108855E-3</v>
      </c>
      <c r="S76" s="22">
        <v>-2.20298558E-3</v>
      </c>
      <c r="U76" s="22">
        <f t="shared" si="2"/>
        <v>1E-3</v>
      </c>
    </row>
    <row r="77" spans="16:21" x14ac:dyDescent="0.35">
      <c r="P77" t="s">
        <v>505</v>
      </c>
      <c r="Q77" s="10">
        <v>21</v>
      </c>
      <c r="R77" s="22">
        <f>(Q77*100/DataQ!I186)</f>
        <v>1.5355277243186644E-3</v>
      </c>
      <c r="S77" s="22">
        <v>-4.0421662900000004E-3</v>
      </c>
      <c r="U77" s="22">
        <f t="shared" si="2"/>
        <v>1E-3</v>
      </c>
    </row>
    <row r="78" spans="16:21" x14ac:dyDescent="0.35">
      <c r="P78" t="s">
        <v>506</v>
      </c>
      <c r="Q78" s="10">
        <v>33</v>
      </c>
      <c r="R78" s="22">
        <f>(Q78*100/DataQ!I187)</f>
        <v>2.3952234888680174E-3</v>
      </c>
      <c r="S78" s="22">
        <v>-3.16620339E-3</v>
      </c>
      <c r="U78" s="22">
        <f t="shared" si="2"/>
        <v>1E-3</v>
      </c>
    </row>
    <row r="79" spans="16:21" x14ac:dyDescent="0.35">
      <c r="P79" t="s">
        <v>507</v>
      </c>
      <c r="Q79" s="10">
        <v>37</v>
      </c>
      <c r="R79" s="22">
        <f>(Q79*100/DataQ!I188)</f>
        <v>2.6759103700205468E-3</v>
      </c>
      <c r="S79" s="22">
        <v>-2.5622507100000001E-3</v>
      </c>
      <c r="U79" s="22">
        <f t="shared" si="2"/>
        <v>1E-3</v>
      </c>
    </row>
    <row r="80" spans="16:21" x14ac:dyDescent="0.35">
      <c r="P80" t="s">
        <v>508</v>
      </c>
      <c r="Q80" s="10">
        <v>39</v>
      </c>
      <c r="R80" s="22">
        <f>(Q80*100/DataQ!I189)</f>
        <v>2.7996806928276487E-3</v>
      </c>
      <c r="S80" s="22">
        <v>-2.8353848000000001E-3</v>
      </c>
      <c r="U80" s="22">
        <f t="shared" si="2"/>
        <v>1E-3</v>
      </c>
    </row>
    <row r="81" spans="16:21" x14ac:dyDescent="0.35">
      <c r="P81" t="s">
        <v>509</v>
      </c>
      <c r="Q81" s="10">
        <v>41</v>
      </c>
      <c r="R81" s="22">
        <f>(Q81*100/DataQ!I190)</f>
        <v>2.913030411326999E-3</v>
      </c>
      <c r="S81" s="22">
        <v>-2.6000947699999998E-3</v>
      </c>
      <c r="U81" s="22">
        <f t="shared" si="2"/>
        <v>1E-3</v>
      </c>
    </row>
    <row r="82" spans="16:21" x14ac:dyDescent="0.35">
      <c r="P82" t="s">
        <v>510</v>
      </c>
      <c r="Q82" s="10">
        <v>55</v>
      </c>
      <c r="R82" s="22">
        <f>(Q82*100/DataQ!I191)</f>
        <v>3.8867362651573882E-3</v>
      </c>
      <c r="S82" s="22">
        <v>-8.8529989999999996E-4</v>
      </c>
      <c r="U82" s="22">
        <f t="shared" si="2"/>
        <v>3.0014363651573884E-3</v>
      </c>
    </row>
    <row r="83" spans="16:21" x14ac:dyDescent="0.35">
      <c r="P83" t="s">
        <v>511</v>
      </c>
      <c r="Q83" s="10">
        <v>43</v>
      </c>
      <c r="R83" s="22">
        <f>(Q83*100/DataQ!I192)</f>
        <v>3.0162146085795172E-3</v>
      </c>
      <c r="S83" s="22">
        <v>-1.5923066499999999E-3</v>
      </c>
      <c r="U83" s="22">
        <f t="shared" si="2"/>
        <v>1.4239079585795173E-3</v>
      </c>
    </row>
    <row r="84" spans="16:21" x14ac:dyDescent="0.35">
      <c r="P84" t="s">
        <v>512</v>
      </c>
      <c r="Q84" s="10">
        <v>49</v>
      </c>
      <c r="R84" s="22">
        <f>(Q84*100/DataQ!I193)</f>
        <v>3.4090371487648153E-3</v>
      </c>
      <c r="S84" s="22">
        <v>-7.9156409999999995E-4</v>
      </c>
      <c r="U84" s="22">
        <f t="shared" si="2"/>
        <v>2.6174730487648155E-3</v>
      </c>
    </row>
    <row r="85" spans="16:21" x14ac:dyDescent="0.35">
      <c r="P85" t="s">
        <v>513</v>
      </c>
      <c r="Q85" s="10">
        <v>37</v>
      </c>
      <c r="R85" s="22">
        <f>(Q85*100/DataQ!I194)</f>
        <v>2.5469376516546491E-3</v>
      </c>
      <c r="S85" s="22">
        <v>-1.5303166600000001E-3</v>
      </c>
      <c r="U85" s="22">
        <f t="shared" si="2"/>
        <v>1.016620991654649E-3</v>
      </c>
    </row>
    <row r="86" spans="16:21" x14ac:dyDescent="0.35">
      <c r="P86" t="s">
        <v>514</v>
      </c>
      <c r="Q86" s="10">
        <v>30</v>
      </c>
      <c r="R86" s="22">
        <f>(Q86*100/DataQ!I195)</f>
        <v>2.0454471074650639E-3</v>
      </c>
      <c r="S86" s="22">
        <v>-2.3831138400000002E-3</v>
      </c>
      <c r="U86" s="22">
        <f t="shared" si="2"/>
        <v>1E-3</v>
      </c>
    </row>
    <row r="87" spans="16:21" x14ac:dyDescent="0.35">
      <c r="P87" t="s">
        <v>515</v>
      </c>
      <c r="Q87" s="10">
        <v>17</v>
      </c>
      <c r="R87" s="22">
        <f>(Q87*100/DataQ!I196)</f>
        <v>1.1571726324588285E-3</v>
      </c>
      <c r="S87" s="22">
        <v>-2.68267561E-3</v>
      </c>
      <c r="U87" s="22">
        <f t="shared" si="2"/>
        <v>1E-3</v>
      </c>
    </row>
    <row r="88" spans="16:21" x14ac:dyDescent="0.35">
      <c r="P88" t="s">
        <v>516</v>
      </c>
      <c r="Q88" s="10">
        <v>27</v>
      </c>
      <c r="R88" s="22">
        <f>(Q88*100/DataQ!I197)</f>
        <v>1.8243206263771088E-3</v>
      </c>
      <c r="S88" s="22">
        <v>-4.4146080000000004E-3</v>
      </c>
      <c r="U88" s="22">
        <f t="shared" si="2"/>
        <v>1E-3</v>
      </c>
    </row>
    <row r="89" spans="16:21" x14ac:dyDescent="0.35">
      <c r="P89" t="s">
        <v>517</v>
      </c>
      <c r="Q89" s="10">
        <v>20</v>
      </c>
      <c r="R89" s="22">
        <f>(Q89*100/DataQ!I198)</f>
        <v>1.3341355935369136E-3</v>
      </c>
      <c r="S89" s="22">
        <v>-5.9970002600000004E-3</v>
      </c>
      <c r="U89" s="22">
        <f t="shared" si="2"/>
        <v>1E-3</v>
      </c>
    </row>
    <row r="90" spans="16:21" x14ac:dyDescent="0.35">
      <c r="P90" t="s">
        <v>518</v>
      </c>
      <c r="Q90" s="10">
        <v>17</v>
      </c>
      <c r="R90" s="22">
        <f>(Q90*100/DataQ!I199)</f>
        <v>1.1180922452410378E-3</v>
      </c>
      <c r="S90" s="22">
        <v>-5.9295939999999998E-3</v>
      </c>
      <c r="U90" s="22">
        <f t="shared" si="2"/>
        <v>1E-3</v>
      </c>
    </row>
    <row r="91" spans="16:21" x14ac:dyDescent="0.35">
      <c r="P91" t="s">
        <v>519</v>
      </c>
      <c r="Q91" s="10">
        <v>18</v>
      </c>
      <c r="R91" s="22">
        <f>(Q91*100/DataQ!I200)</f>
        <v>1.1645759293801156E-3</v>
      </c>
      <c r="S91" s="22">
        <v>-4.8841992399999996E-3</v>
      </c>
      <c r="U91" s="22">
        <f t="shared" si="2"/>
        <v>1E-3</v>
      </c>
    </row>
    <row r="92" spans="16:21" x14ac:dyDescent="0.35">
      <c r="P92" t="s">
        <v>520</v>
      </c>
      <c r="Q92" s="10">
        <v>17</v>
      </c>
      <c r="R92" s="22">
        <f>(Q92*100/DataQ!I201)</f>
        <v>1.094914957311198E-3</v>
      </c>
      <c r="S92" s="22">
        <v>-3.53558129E-3</v>
      </c>
      <c r="U92" s="22">
        <f t="shared" si="2"/>
        <v>1E-3</v>
      </c>
    </row>
    <row r="93" spans="16:21" x14ac:dyDescent="0.35">
      <c r="P93" t="s">
        <v>521</v>
      </c>
      <c r="Q93" s="10">
        <v>3</v>
      </c>
      <c r="R93" s="22">
        <f>(Q93*100/DataQ!I202)</f>
        <v>1.9203392087178278E-4</v>
      </c>
      <c r="S93" s="22">
        <v>-4.1314344899999996E-3</v>
      </c>
      <c r="U93" s="22">
        <f t="shared" si="2"/>
        <v>1E-3</v>
      </c>
    </row>
    <row r="94" spans="16:21" x14ac:dyDescent="0.35">
      <c r="P94" t="s">
        <v>522</v>
      </c>
      <c r="Q94" s="10">
        <v>12</v>
      </c>
      <c r="R94" s="22">
        <f>(Q94*100/DataQ!I203)</f>
        <v>7.5885200868126693E-4</v>
      </c>
      <c r="S94" s="22">
        <v>-3.341204E-3</v>
      </c>
      <c r="U94" s="22">
        <f t="shared" si="2"/>
        <v>1E-3</v>
      </c>
    </row>
    <row r="95" spans="16:21" x14ac:dyDescent="0.35">
      <c r="P95" t="s">
        <v>523</v>
      </c>
      <c r="Q95" s="10">
        <v>16</v>
      </c>
      <c r="R95" s="22">
        <f>(Q95*100/DataQ!I204)</f>
        <v>1.0021533770689769E-3</v>
      </c>
      <c r="S95" s="22">
        <v>-3.701981E-3</v>
      </c>
      <c r="U95" s="22">
        <f t="shared" si="2"/>
        <v>1E-3</v>
      </c>
    </row>
    <row r="96" spans="16:21" x14ac:dyDescent="0.35">
      <c r="P96" t="s">
        <v>524</v>
      </c>
      <c r="Q96" s="10">
        <v>-5</v>
      </c>
      <c r="R96" s="22">
        <f>(Q96*100/DataQ!I205)</f>
        <v>-3.106242180035312E-4</v>
      </c>
      <c r="S96" s="22">
        <v>-230.52742000000001</v>
      </c>
      <c r="U96" s="22">
        <f t="shared" si="2"/>
        <v>1E-3</v>
      </c>
    </row>
    <row r="97" spans="16:21" x14ac:dyDescent="0.35">
      <c r="P97" t="s">
        <v>525</v>
      </c>
      <c r="Q97" s="10">
        <v>13</v>
      </c>
      <c r="R97" s="22">
        <f>(Q97*100/DataQ!I206)</f>
        <v>8.0319994859520325E-4</v>
      </c>
      <c r="S97" s="22">
        <v>-5.11774933E-3</v>
      </c>
      <c r="U97" s="22">
        <f t="shared" si="2"/>
        <v>1E-3</v>
      </c>
    </row>
    <row r="98" spans="16:21" x14ac:dyDescent="0.35">
      <c r="P98" t="s">
        <v>526</v>
      </c>
      <c r="Q98" s="10">
        <v>13</v>
      </c>
      <c r="R98" s="22">
        <f>(Q98*100/DataQ!I207)</f>
        <v>8.0259794781878575E-4</v>
      </c>
      <c r="S98" s="22">
        <v>-6.2741250000000002E-3</v>
      </c>
      <c r="U98" s="22">
        <f t="shared" si="2"/>
        <v>1E-3</v>
      </c>
    </row>
    <row r="99" spans="16:21" x14ac:dyDescent="0.35">
      <c r="P99" t="s">
        <v>527</v>
      </c>
      <c r="Q99" s="10">
        <v>9</v>
      </c>
      <c r="R99" s="22">
        <f>(Q99*100/DataQ!I208)</f>
        <v>5.5606871773642959E-4</v>
      </c>
      <c r="S99" s="22">
        <v>-7.1710115300000002E-3</v>
      </c>
      <c r="U99" s="22">
        <f>MAX(0.001,R99-S99)</f>
        <v>7.7270802477364293E-3</v>
      </c>
    </row>
    <row r="100" spans="16:21" x14ac:dyDescent="0.35">
      <c r="P100" t="s">
        <v>528</v>
      </c>
      <c r="Q100" s="10">
        <v>27</v>
      </c>
      <c r="R100" s="22">
        <f>(Q100*100/DataQ!I209)</f>
        <v>1.6676425463789922E-3</v>
      </c>
      <c r="S100" s="22">
        <v>-6.0057549999999998E-3</v>
      </c>
      <c r="U100" s="22">
        <f>MAX(0.001,R100-S100)</f>
        <v>7.6733975463789917E-3</v>
      </c>
    </row>
    <row r="101" spans="16:21" x14ac:dyDescent="0.35">
      <c r="P101" t="s">
        <v>529</v>
      </c>
      <c r="Q101" s="10">
        <v>15</v>
      </c>
      <c r="R101" s="22">
        <f>(Q101*100/DataQ!I210)</f>
        <v>9.2749465144751004E-4</v>
      </c>
      <c r="S101" s="22">
        <v>-5.8965279999999998E-3</v>
      </c>
      <c r="U101" s="22">
        <f>MAX(0.001,R101-S101)</f>
        <v>6.8240226514475096E-3</v>
      </c>
    </row>
    <row r="102" spans="16:21" x14ac:dyDescent="0.35">
      <c r="P102" t="s">
        <v>530</v>
      </c>
      <c r="Q102" s="10">
        <v>20</v>
      </c>
      <c r="R102" s="22">
        <f>(Q102*100/DataQ!I211)</f>
        <v>1.2341862177190882E-3</v>
      </c>
      <c r="S102" s="22">
        <v>-7.2182829999999998E-3</v>
      </c>
      <c r="U102" s="22">
        <f>MAX(0.001,R102-S102)</f>
        <v>8.4524692177190882E-3</v>
      </c>
    </row>
    <row r="103" spans="16:21" x14ac:dyDescent="0.35">
      <c r="P103" t="s">
        <v>944</v>
      </c>
      <c r="Q103" s="10">
        <v>17</v>
      </c>
      <c r="R103" s="33"/>
      <c r="S103" s="39"/>
    </row>
    <row r="104" spans="16:21" x14ac:dyDescent="0.35">
      <c r="Q104" s="10"/>
      <c r="R104" s="33"/>
      <c r="S104" s="39"/>
    </row>
    <row r="105" spans="16:21" x14ac:dyDescent="0.35">
      <c r="Q105" s="10"/>
      <c r="R105" s="33"/>
    </row>
    <row r="106" spans="16:21" x14ac:dyDescent="0.35">
      <c r="Q106" s="10"/>
      <c r="R106" s="33"/>
    </row>
  </sheetData>
  <hyperlinks>
    <hyperlink ref="Y3" r:id="rId1" xr:uid="{1D7BBE06-DC5C-47C1-8EC5-CC41CFB76956}"/>
    <hyperlink ref="Z3" r:id="rId2" xr:uid="{02775683-0FDC-4DB7-9474-13BFD4C076F3}"/>
    <hyperlink ref="AA3" r:id="rId3" xr:uid="{34D2FBC8-9EE9-4F50-952D-EE5A472BCAB8}"/>
    <hyperlink ref="AB3" r:id="rId4" xr:uid="{3ABA8A67-E4FD-4958-9C1F-BA4C08ED64C9}"/>
    <hyperlink ref="AE3" r:id="rId5" xr:uid="{A6234C25-BD3E-4BD6-B5FC-D5DB0A7277F5}"/>
    <hyperlink ref="AF3" r:id="rId6" xr:uid="{B9544B12-25F1-4E7A-9C71-630AC7936E60}"/>
    <hyperlink ref="AG3" r:id="rId7" xr:uid="{3C023FE3-F71C-43E4-AB2A-F800ECE2A90C}"/>
    <hyperlink ref="AH3" r:id="rId8" xr:uid="{51D5CD81-F15B-404F-A7C5-DE68C02C3BCE}"/>
    <hyperlink ref="AD3" r:id="rId9" xr:uid="{E9CD86E8-46AD-4FA7-8685-E1F0F74454F7}"/>
    <hyperlink ref="AJ3" r:id="rId10" xr:uid="{362A818B-EFBA-4AD0-8B4B-73FB10A99950}"/>
    <hyperlink ref="AK3" r:id="rId11" xr:uid="{2CBB85CD-C97D-4D5F-8B8A-E322513A34A3}"/>
    <hyperlink ref="AL3" r:id="rId12" xr:uid="{CB328E97-28F8-4BEF-95D7-7578051C8962}"/>
    <hyperlink ref="AM3" r:id="rId13" xr:uid="{CE638D2A-9E6F-422B-B6A0-BEC1B806600B}"/>
    <hyperlink ref="AN3" r:id="rId14" xr:uid="{E406B94B-B69B-4B16-9267-6CB0967A186B}"/>
    <hyperlink ref="AP3" r:id="rId15" xr:uid="{FD202E59-6A99-4F20-975F-A1983CB8096E}"/>
    <hyperlink ref="AQ3:AT3" r:id="rId16" display="UOMMO1B@UK" xr:uid="{86421FA8-8D9C-4ADC-903F-32796091B184}"/>
    <hyperlink ref="AQ3" r:id="rId17" xr:uid="{12723268-E6F6-4314-BF2E-43859398FDFF}"/>
    <hyperlink ref="AR3" r:id="rId18" xr:uid="{4C2ED856-5E19-40C8-AB91-E24CA10DD6ED}"/>
    <hyperlink ref="AS3" r:id="rId19" xr:uid="{699CEFC1-E170-4222-9A71-C13B346B6D0B}"/>
    <hyperlink ref="AT3" r:id="rId20" xr:uid="{D1EF5682-D053-42F3-A2E3-7C203412C59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E727-C98E-4FEF-92C8-27675BD22740}">
  <dimension ref="A1:AA67"/>
  <sheetViews>
    <sheetView workbookViewId="0">
      <pane xSplit="1" ySplit="1" topLeftCell="B25" activePane="bottomRight" state="frozen"/>
      <selection pane="topRight" activeCell="B1" sqref="B1"/>
      <selection pane="bottomLeft" activeCell="A2" sqref="A2"/>
      <selection pane="bottomRight" activeCell="G28" sqref="G28"/>
    </sheetView>
  </sheetViews>
  <sheetFormatPr defaultRowHeight="14.5" x14ac:dyDescent="0.35"/>
  <cols>
    <col min="1" max="1" width="12.1796875" customWidth="1"/>
    <col min="2" max="2" width="6.81640625" bestFit="1" customWidth="1"/>
    <col min="3" max="3" width="5.81640625" bestFit="1" customWidth="1"/>
    <col min="4" max="4" width="7.1796875" bestFit="1" customWidth="1"/>
    <col min="5" max="5" width="5.81640625" bestFit="1" customWidth="1"/>
    <col min="6" max="6" width="6.81640625" bestFit="1" customWidth="1"/>
    <col min="7" max="7" width="5.26953125" bestFit="1" customWidth="1"/>
    <col min="8" max="8" width="11.54296875" bestFit="1" customWidth="1"/>
    <col min="9" max="11" width="7.81640625" bestFit="1" customWidth="1"/>
    <col min="12" max="12" width="7.7265625" bestFit="1" customWidth="1"/>
    <col min="13" max="13" width="7.1796875" bestFit="1" customWidth="1"/>
    <col min="14" max="14" width="7.08984375" bestFit="1" customWidth="1"/>
    <col min="15" max="15" width="4.08984375" bestFit="1" customWidth="1"/>
    <col min="16" max="17" width="6.81640625" bestFit="1" customWidth="1"/>
    <col min="18" max="18" width="4.36328125" bestFit="1" customWidth="1"/>
    <col min="19" max="19" width="7.81640625" bestFit="1" customWidth="1"/>
    <col min="23" max="23" width="12.26953125" bestFit="1" customWidth="1"/>
  </cols>
  <sheetData>
    <row r="1" spans="1:27" x14ac:dyDescent="0.35">
      <c r="A1" t="s">
        <v>423</v>
      </c>
      <c r="B1" t="s">
        <v>470</v>
      </c>
      <c r="C1" t="s">
        <v>554</v>
      </c>
      <c r="D1" s="10" t="s">
        <v>471</v>
      </c>
      <c r="E1" s="11" t="s">
        <v>472</v>
      </c>
      <c r="F1" s="10" t="s">
        <v>473</v>
      </c>
      <c r="G1" s="10" t="s">
        <v>474</v>
      </c>
      <c r="H1" s="10" t="s">
        <v>480</v>
      </c>
      <c r="I1" s="10" t="s">
        <v>546</v>
      </c>
      <c r="J1" s="10" t="s">
        <v>547</v>
      </c>
      <c r="K1" s="10" t="s">
        <v>587</v>
      </c>
      <c r="L1" s="10" t="s">
        <v>588</v>
      </c>
      <c r="M1" s="10" t="s">
        <v>589</v>
      </c>
      <c r="N1" s="10" t="s">
        <v>590</v>
      </c>
      <c r="O1" s="10" t="s">
        <v>591</v>
      </c>
      <c r="P1" s="10" t="s">
        <v>592</v>
      </c>
      <c r="Q1" s="10" t="s">
        <v>593</v>
      </c>
      <c r="R1" s="10" t="s">
        <v>594</v>
      </c>
      <c r="S1" s="10" t="s">
        <v>595</v>
      </c>
      <c r="T1" s="10" t="s">
        <v>597</v>
      </c>
      <c r="U1" s="10" t="s">
        <v>596</v>
      </c>
      <c r="V1" s="10" t="s">
        <v>655</v>
      </c>
      <c r="X1" s="10"/>
    </row>
    <row r="2" spans="1:27" x14ac:dyDescent="0.35">
      <c r="A2" s="12">
        <v>39479</v>
      </c>
      <c r="B2" s="45">
        <v>127000</v>
      </c>
      <c r="C2" s="45">
        <v>15600</v>
      </c>
      <c r="D2" s="10">
        <f>DataQ!C147</f>
        <v>11769</v>
      </c>
      <c r="E2" s="10">
        <f>DataQ!D147</f>
        <v>23284</v>
      </c>
      <c r="F2" s="10">
        <f>DataQ!E147</f>
        <v>249920</v>
      </c>
      <c r="G2" s="15">
        <f>DataQ!F147</f>
        <v>5.2</v>
      </c>
      <c r="H2" s="10">
        <f>DataQ!H147</f>
        <v>24853</v>
      </c>
      <c r="I2" s="10">
        <f>DataQ!I147</f>
        <v>1163881</v>
      </c>
      <c r="J2" s="10">
        <f>DataQ!G147</f>
        <v>1483670</v>
      </c>
      <c r="K2" s="10">
        <f>DataQ!L147</f>
        <v>1650301</v>
      </c>
      <c r="L2" s="15">
        <f>DataQ!M147</f>
        <v>103.71420000000001</v>
      </c>
      <c r="M2" s="15">
        <f>DataQ!N147</f>
        <v>165.0829</v>
      </c>
      <c r="N2" s="10">
        <f>DataQ!O147</f>
        <v>28.256</v>
      </c>
      <c r="O2" s="15">
        <f>DataQ!P147</f>
        <v>3.8883350000000001</v>
      </c>
      <c r="P2" s="10">
        <f>DataQ!Q147</f>
        <v>138565.29999999999</v>
      </c>
      <c r="Q2" s="10">
        <f>DataQ!R147</f>
        <v>319789</v>
      </c>
      <c r="R2" s="15">
        <f>DataQ!J147</f>
        <v>5.8566669999999998</v>
      </c>
      <c r="S2" s="10">
        <f>DataQ!S147</f>
        <v>3988680</v>
      </c>
      <c r="T2" s="10">
        <f>DataQ!T147</f>
        <v>38294.800000000003</v>
      </c>
      <c r="U2">
        <v>0</v>
      </c>
      <c r="V2" s="15">
        <f>DataQ!U147</f>
        <v>7.4155930000000003</v>
      </c>
      <c r="X2" s="33"/>
      <c r="Z2" s="11"/>
      <c r="AA2" s="11"/>
    </row>
    <row r="3" spans="1:27" x14ac:dyDescent="0.35">
      <c r="A3" s="12">
        <v>39569</v>
      </c>
      <c r="B3" s="45">
        <v>139700</v>
      </c>
      <c r="C3" s="45">
        <v>18700</v>
      </c>
      <c r="D3" s="10">
        <f>DataQ!C148</f>
        <v>11737</v>
      </c>
      <c r="E3" s="10">
        <f>DataQ!D148</f>
        <v>22703</v>
      </c>
      <c r="F3" s="10">
        <f>DataQ!E148</f>
        <v>256466</v>
      </c>
      <c r="G3" s="15">
        <f>DataQ!F148</f>
        <v>5.4</v>
      </c>
      <c r="H3" s="10">
        <f>DataQ!H148</f>
        <v>24469</v>
      </c>
      <c r="I3" s="10">
        <f>DataQ!I148</f>
        <v>1175517</v>
      </c>
      <c r="J3" s="10">
        <f>DataQ!G148</f>
        <v>1502996</v>
      </c>
      <c r="K3" s="10">
        <f>DataQ!L148</f>
        <v>1657017</v>
      </c>
      <c r="L3" s="15">
        <f>DataQ!M148</f>
        <v>103.3865</v>
      </c>
      <c r="M3" s="15">
        <f>DataQ!N148</f>
        <v>161.524</v>
      </c>
      <c r="N3" s="10">
        <f>DataQ!O148</f>
        <v>29.62</v>
      </c>
      <c r="O3" s="15">
        <f>DataQ!P148</f>
        <v>4.8367579999999997</v>
      </c>
      <c r="P3" s="10">
        <f>DataQ!Q148</f>
        <v>146363.9</v>
      </c>
      <c r="Q3" s="10">
        <f>DataQ!R148</f>
        <v>327479</v>
      </c>
      <c r="R3" s="15">
        <f>DataQ!J148</f>
        <v>5.7633330000000003</v>
      </c>
      <c r="S3" s="10">
        <f>DataQ!S148</f>
        <v>3838566</v>
      </c>
      <c r="T3" s="10">
        <f>DataQ!T148</f>
        <v>38355.410000000003</v>
      </c>
      <c r="U3">
        <v>0</v>
      </c>
      <c r="V3" s="15">
        <f>DataQ!U148</f>
        <v>7.5935579999999998</v>
      </c>
      <c r="X3" s="33"/>
      <c r="Z3" s="11"/>
      <c r="AA3" s="11"/>
    </row>
    <row r="4" spans="1:27" x14ac:dyDescent="0.35">
      <c r="A4" s="12">
        <v>39661</v>
      </c>
      <c r="B4" s="45">
        <v>150800</v>
      </c>
      <c r="C4" s="45">
        <v>22600</v>
      </c>
      <c r="D4" s="10">
        <f>DataQ!C149</f>
        <v>11692</v>
      </c>
      <c r="E4" s="10">
        <f>DataQ!D149</f>
        <v>22898</v>
      </c>
      <c r="F4" s="10">
        <f>DataQ!E149</f>
        <v>255800</v>
      </c>
      <c r="G4" s="15">
        <f>DataQ!F149</f>
        <v>5.9</v>
      </c>
      <c r="H4" s="10">
        <f>DataQ!H149</f>
        <v>24892</v>
      </c>
      <c r="I4" s="10">
        <f>DataQ!I149</f>
        <v>1182695</v>
      </c>
      <c r="J4" s="10">
        <f>DataQ!G149</f>
        <v>1515434</v>
      </c>
      <c r="K4" s="10">
        <f>DataQ!L149</f>
        <v>1669228</v>
      </c>
      <c r="L4" s="15">
        <f>DataQ!M149</f>
        <v>104.3283</v>
      </c>
      <c r="M4" s="15">
        <f>DataQ!N149</f>
        <v>163.13800000000001</v>
      </c>
      <c r="N4" s="10">
        <f>DataQ!O149</f>
        <v>32.780999999999999</v>
      </c>
      <c r="O4" s="15">
        <f>DataQ!P149</f>
        <v>5.9534979999999997</v>
      </c>
      <c r="P4" s="10">
        <f>DataQ!Q149</f>
        <v>149126.79999999999</v>
      </c>
      <c r="Q4" s="10">
        <f>DataQ!R149</f>
        <v>332739</v>
      </c>
      <c r="R4" s="15">
        <f>DataQ!J149</f>
        <v>5.7966670000000002</v>
      </c>
      <c r="S4" s="10">
        <f>DataQ!S149</f>
        <v>3688451</v>
      </c>
      <c r="T4" s="10">
        <f>DataQ!T149</f>
        <v>38398.92</v>
      </c>
      <c r="U4">
        <v>0</v>
      </c>
      <c r="V4" s="15">
        <f>DataQ!U149</f>
        <v>7.5582729999999998</v>
      </c>
      <c r="X4" s="33"/>
      <c r="Z4" s="11"/>
      <c r="AA4" s="11"/>
    </row>
    <row r="5" spans="1:27" x14ac:dyDescent="0.35">
      <c r="A5" s="12">
        <v>39753</v>
      </c>
      <c r="B5" s="45">
        <v>182600</v>
      </c>
      <c r="C5" s="45">
        <v>22700</v>
      </c>
      <c r="D5" s="10">
        <f>DataQ!C150</f>
        <v>11667</v>
      </c>
      <c r="E5" s="10">
        <f>DataQ!D150</f>
        <v>21935</v>
      </c>
      <c r="F5" s="10">
        <f>DataQ!E150</f>
        <v>258834</v>
      </c>
      <c r="G5" s="15">
        <f>DataQ!F150</f>
        <v>6.4</v>
      </c>
      <c r="H5" s="10">
        <f>DataQ!H150</f>
        <v>24063</v>
      </c>
      <c r="I5" s="10">
        <f>DataQ!I150</f>
        <v>1184812</v>
      </c>
      <c r="J5" s="10">
        <f>DataQ!G150</f>
        <v>1516691</v>
      </c>
      <c r="K5" s="10">
        <f>DataQ!L150</f>
        <v>1674508</v>
      </c>
      <c r="L5" s="15">
        <f>DataQ!M150</f>
        <v>105.9491</v>
      </c>
      <c r="M5" s="15">
        <f>DataQ!N150</f>
        <v>161.73570000000001</v>
      </c>
      <c r="N5" s="10">
        <f>DataQ!O150</f>
        <v>34.877000000000002</v>
      </c>
      <c r="O5" s="15">
        <f>DataQ!P150</f>
        <v>7.2612490000000003</v>
      </c>
      <c r="P5" s="10">
        <f>DataQ!Q150</f>
        <v>123681.1</v>
      </c>
      <c r="Q5" s="10">
        <f>DataQ!R150</f>
        <v>331879</v>
      </c>
      <c r="R5" s="15">
        <f>DataQ!J150</f>
        <v>5.3866670000000001</v>
      </c>
      <c r="S5" s="10">
        <f>DataQ!S150</f>
        <v>3538336</v>
      </c>
      <c r="T5" s="10">
        <f>DataQ!T150</f>
        <v>38442.42</v>
      </c>
      <c r="U5">
        <v>0</v>
      </c>
      <c r="V5" s="15">
        <f>DataQ!U150</f>
        <v>6.3958399999999997</v>
      </c>
      <c r="X5" s="33"/>
      <c r="Z5" s="11"/>
      <c r="AA5" s="11"/>
    </row>
    <row r="6" spans="1:27" x14ac:dyDescent="0.35">
      <c r="A6" s="12">
        <v>39845</v>
      </c>
      <c r="B6" s="45">
        <v>209600</v>
      </c>
      <c r="C6" s="45">
        <v>24400</v>
      </c>
      <c r="D6" s="10">
        <f>DataQ!C151</f>
        <v>11553</v>
      </c>
      <c r="E6" s="10">
        <f>DataQ!D151</f>
        <v>11932</v>
      </c>
      <c r="F6" s="10">
        <f>DataQ!E151</f>
        <v>256355</v>
      </c>
      <c r="G6" s="15">
        <f>DataQ!F151</f>
        <v>7.1</v>
      </c>
      <c r="H6" s="10">
        <f>DataQ!H151</f>
        <v>19293</v>
      </c>
      <c r="I6" s="10">
        <f>DataQ!I151</f>
        <v>1186027</v>
      </c>
      <c r="J6" s="10">
        <f>DataQ!G151</f>
        <v>1514202</v>
      </c>
      <c r="K6" s="10">
        <f>DataQ!L151</f>
        <v>1677888</v>
      </c>
      <c r="L6" s="15">
        <f>DataQ!M151</f>
        <v>108.426</v>
      </c>
      <c r="M6" s="15">
        <f>DataQ!N151</f>
        <v>163.6293</v>
      </c>
      <c r="N6" s="10">
        <f>DataQ!O151</f>
        <v>36.529000000000003</v>
      </c>
      <c r="O6" s="15">
        <f>DataQ!P151</f>
        <v>7.6574989999999996</v>
      </c>
      <c r="P6" s="10">
        <f>DataQ!Q151</f>
        <v>133144</v>
      </c>
      <c r="Q6" s="10">
        <f>DataQ!R151</f>
        <v>328175</v>
      </c>
      <c r="R6" s="15">
        <f>DataQ!J151</f>
        <v>4.0833329999999997</v>
      </c>
      <c r="S6" s="10">
        <f>DataQ!S151</f>
        <v>3579251</v>
      </c>
      <c r="T6" s="10">
        <f>DataQ!T151</f>
        <v>38485.93</v>
      </c>
      <c r="U6">
        <v>0</v>
      </c>
      <c r="V6" s="15">
        <f>DataQ!U151</f>
        <v>3.8791639999999998</v>
      </c>
      <c r="X6" s="33"/>
      <c r="Z6" s="11"/>
      <c r="AA6" s="11"/>
    </row>
    <row r="7" spans="1:27" x14ac:dyDescent="0.35">
      <c r="A7" s="12">
        <v>39934</v>
      </c>
      <c r="B7" s="45">
        <v>216400</v>
      </c>
      <c r="C7" s="45">
        <v>21900</v>
      </c>
      <c r="D7" s="10">
        <f>DataQ!C152</f>
        <v>11539</v>
      </c>
      <c r="E7" s="10">
        <f>DataQ!D152</f>
        <v>9127</v>
      </c>
      <c r="F7" s="10">
        <f>DataQ!E152</f>
        <v>263934</v>
      </c>
      <c r="G7" s="15">
        <f>DataQ!F152</f>
        <v>7.8</v>
      </c>
      <c r="H7" s="10">
        <f>DataQ!H152</f>
        <v>17688</v>
      </c>
      <c r="I7" s="10">
        <f>DataQ!I152</f>
        <v>1186228</v>
      </c>
      <c r="J7" s="10">
        <f>DataQ!G152</f>
        <v>1512964</v>
      </c>
      <c r="K7" s="10">
        <f>DataQ!L152</f>
        <v>1671473</v>
      </c>
      <c r="L7" s="15">
        <f>DataQ!M152</f>
        <v>108.10120000000001</v>
      </c>
      <c r="M7" s="15">
        <f>DataQ!N152</f>
        <v>158.32300000000001</v>
      </c>
      <c r="N7" s="10">
        <f>DataQ!O152</f>
        <v>39.262</v>
      </c>
      <c r="O7" s="15">
        <f>DataQ!P152</f>
        <v>7.8162409999999998</v>
      </c>
      <c r="P7" s="10">
        <f>DataQ!Q152</f>
        <v>139597</v>
      </c>
      <c r="Q7" s="10">
        <f>DataQ!R152</f>
        <v>326736</v>
      </c>
      <c r="R7" s="15">
        <f>DataQ!J152</f>
        <v>3.6</v>
      </c>
      <c r="S7" s="10">
        <f>DataQ!S152</f>
        <v>3620166</v>
      </c>
      <c r="T7" s="10">
        <f>DataQ!T152</f>
        <v>38529.43</v>
      </c>
      <c r="U7">
        <v>0</v>
      </c>
      <c r="V7" s="15">
        <f>DataQ!U152</f>
        <v>3.2405659999999998</v>
      </c>
      <c r="X7" s="33"/>
      <c r="Z7" s="11"/>
      <c r="AA7" s="11"/>
    </row>
    <row r="8" spans="1:27" x14ac:dyDescent="0.35">
      <c r="A8" s="12">
        <v>40026</v>
      </c>
      <c r="B8" s="45">
        <v>207200</v>
      </c>
      <c r="C8" s="45">
        <v>19300</v>
      </c>
      <c r="D8" s="10">
        <f>DataQ!C153</f>
        <v>11525</v>
      </c>
      <c r="E8" s="10">
        <f>DataQ!D153</f>
        <v>7821</v>
      </c>
      <c r="F8" s="10">
        <f>DataQ!E153</f>
        <v>262968</v>
      </c>
      <c r="G8" s="15">
        <f>DataQ!F153</f>
        <v>7.8</v>
      </c>
      <c r="H8" s="10">
        <f>DataQ!H153</f>
        <v>17528</v>
      </c>
      <c r="I8" s="10">
        <f>DataQ!I153</f>
        <v>1188233</v>
      </c>
      <c r="J8" s="10">
        <f>DataQ!G153</f>
        <v>1513803</v>
      </c>
      <c r="K8" s="10">
        <f>DataQ!L153</f>
        <v>1664732</v>
      </c>
      <c r="L8" s="15">
        <f>DataQ!M153</f>
        <v>107.09910000000001</v>
      </c>
      <c r="M8" s="15">
        <f>DataQ!N153</f>
        <v>158.2637</v>
      </c>
      <c r="N8" s="10">
        <f>DataQ!O153</f>
        <v>42.13</v>
      </c>
      <c r="O8" s="15">
        <f>DataQ!P153</f>
        <v>7.2828660000000003</v>
      </c>
      <c r="P8" s="10">
        <f>DataQ!Q153</f>
        <v>126205</v>
      </c>
      <c r="Q8" s="10">
        <f>DataQ!R153</f>
        <v>325570</v>
      </c>
      <c r="R8" s="15">
        <f>DataQ!J153</f>
        <v>3.576667</v>
      </c>
      <c r="S8" s="10">
        <f>DataQ!S153</f>
        <v>3661080</v>
      </c>
      <c r="T8" s="10">
        <f>DataQ!T153</f>
        <v>38600.79</v>
      </c>
      <c r="U8">
        <v>0</v>
      </c>
      <c r="V8" s="15">
        <f>DataQ!U153</f>
        <v>2.7271160000000001</v>
      </c>
      <c r="X8" s="33"/>
      <c r="Z8" s="11"/>
      <c r="AA8" s="11"/>
    </row>
    <row r="9" spans="1:27" x14ac:dyDescent="0.35">
      <c r="A9" s="12">
        <v>40118</v>
      </c>
      <c r="B9" s="45">
        <v>199600</v>
      </c>
      <c r="C9" s="45">
        <v>16200</v>
      </c>
      <c r="D9" s="10">
        <f>DataQ!C154</f>
        <v>11504</v>
      </c>
      <c r="E9" s="10">
        <f>DataQ!D154</f>
        <v>7276</v>
      </c>
      <c r="F9" s="10">
        <f>DataQ!E154</f>
        <v>263925</v>
      </c>
      <c r="G9" s="15">
        <f>DataQ!F154</f>
        <v>7.8</v>
      </c>
      <c r="H9" s="10">
        <f>DataQ!H154</f>
        <v>17230</v>
      </c>
      <c r="I9" s="10">
        <f>DataQ!I154</f>
        <v>1191082</v>
      </c>
      <c r="J9" s="10">
        <f>DataQ!G154</f>
        <v>1517589</v>
      </c>
      <c r="K9" s="10">
        <f>DataQ!L154</f>
        <v>1667901</v>
      </c>
      <c r="L9" s="15">
        <f>DataQ!M154</f>
        <v>107.80710000000001</v>
      </c>
      <c r="M9" s="15">
        <f>DataQ!N154</f>
        <v>157.99010000000001</v>
      </c>
      <c r="N9" s="10">
        <f>DataQ!O154</f>
        <v>41.73</v>
      </c>
      <c r="O9" s="15">
        <f>DataQ!P154</f>
        <v>5.3359730000000001</v>
      </c>
      <c r="P9" s="10">
        <f>DataQ!Q154</f>
        <v>134344.1</v>
      </c>
      <c r="Q9" s="10">
        <f>DataQ!R154</f>
        <v>326507</v>
      </c>
      <c r="R9" s="15">
        <f>DataQ!J154</f>
        <v>3.5733329999999999</v>
      </c>
      <c r="S9" s="10">
        <f>DataQ!S154</f>
        <v>3701995</v>
      </c>
      <c r="T9" s="10">
        <f>DataQ!T154</f>
        <v>38672.15</v>
      </c>
      <c r="U9">
        <v>0</v>
      </c>
      <c r="V9" s="15">
        <f>DataQ!U154</f>
        <v>2.5781200000000002</v>
      </c>
      <c r="X9" s="33"/>
      <c r="Z9" s="11"/>
      <c r="AA9" s="11"/>
    </row>
    <row r="10" spans="1:27" x14ac:dyDescent="0.35">
      <c r="A10" s="12">
        <v>40210</v>
      </c>
      <c r="B10" s="45">
        <v>196500</v>
      </c>
      <c r="C10" s="45">
        <v>15900</v>
      </c>
      <c r="D10" s="10">
        <f>DataQ!C155</f>
        <v>11493</v>
      </c>
      <c r="E10" s="10">
        <f>DataQ!D155</f>
        <v>5040</v>
      </c>
      <c r="F10" s="10">
        <f>DataQ!E155</f>
        <v>264273</v>
      </c>
      <c r="G10" s="15">
        <f>DataQ!F155</f>
        <v>8</v>
      </c>
      <c r="H10" s="10">
        <f>DataQ!H155</f>
        <v>16457</v>
      </c>
      <c r="I10" s="10">
        <f>DataQ!I155</f>
        <v>1194551</v>
      </c>
      <c r="J10" s="10">
        <f>DataQ!G155</f>
        <v>1528845</v>
      </c>
      <c r="K10" s="10">
        <f>DataQ!L155</f>
        <v>1689972</v>
      </c>
      <c r="L10" s="15">
        <f>DataQ!M155</f>
        <v>106.64279999999999</v>
      </c>
      <c r="M10" s="15">
        <f>DataQ!N155</f>
        <v>159.8699</v>
      </c>
      <c r="N10" s="10">
        <f>DataQ!O155</f>
        <v>41.948</v>
      </c>
      <c r="O10" s="15">
        <f>DataQ!P155</f>
        <v>3.213009</v>
      </c>
      <c r="P10" s="10">
        <f>DataQ!Q155</f>
        <v>138772</v>
      </c>
      <c r="Q10" s="10">
        <f>DataQ!R155</f>
        <v>334294</v>
      </c>
      <c r="R10" s="15">
        <f>DataQ!J155</f>
        <v>3.6666669999999999</v>
      </c>
      <c r="S10" s="10">
        <f>DataQ!S155</f>
        <v>3715905</v>
      </c>
      <c r="T10" s="10">
        <f>DataQ!T155</f>
        <v>38743.51</v>
      </c>
      <c r="U10">
        <v>0</v>
      </c>
      <c r="V10" s="15">
        <f>DataQ!U155</f>
        <v>2.6700119999999998</v>
      </c>
      <c r="X10" s="33"/>
      <c r="Z10" s="11"/>
      <c r="AA10" s="11"/>
    </row>
    <row r="11" spans="1:27" x14ac:dyDescent="0.35">
      <c r="A11" s="12">
        <v>40299</v>
      </c>
      <c r="B11" s="45">
        <v>185500</v>
      </c>
      <c r="C11" s="45">
        <v>15200</v>
      </c>
      <c r="D11" s="10">
        <f>DataQ!C156</f>
        <v>11491</v>
      </c>
      <c r="E11" s="10">
        <f>DataQ!D156</f>
        <v>5486</v>
      </c>
      <c r="F11" s="10">
        <f>DataQ!E156</f>
        <v>267166</v>
      </c>
      <c r="G11" s="15">
        <f>DataQ!F156</f>
        <v>7.9</v>
      </c>
      <c r="H11" s="10">
        <f>DataQ!H156</f>
        <v>16329</v>
      </c>
      <c r="I11" s="10">
        <f>DataQ!I156</f>
        <v>1194779</v>
      </c>
      <c r="J11" s="10">
        <f>DataQ!G156</f>
        <v>1524838</v>
      </c>
      <c r="K11" s="10">
        <f>DataQ!L156</f>
        <v>1682651</v>
      </c>
      <c r="L11" s="15">
        <f>DataQ!M156</f>
        <v>104.8451</v>
      </c>
      <c r="M11" s="15">
        <f>DataQ!N156</f>
        <v>157.4537</v>
      </c>
      <c r="N11" s="10">
        <f>DataQ!O156</f>
        <v>40.497</v>
      </c>
      <c r="O11" s="15">
        <f>DataQ!P156</f>
        <v>1.8075909999999999</v>
      </c>
      <c r="P11" s="10">
        <f>DataQ!Q156</f>
        <v>140212.4</v>
      </c>
      <c r="Q11" s="10">
        <f>DataQ!R156</f>
        <v>330059</v>
      </c>
      <c r="R11" s="15">
        <f>DataQ!J156</f>
        <v>3.66</v>
      </c>
      <c r="S11" s="10">
        <f>DataQ!S156</f>
        <v>3729815</v>
      </c>
      <c r="T11" s="10">
        <f>DataQ!T156</f>
        <v>38814.870000000003</v>
      </c>
      <c r="U11">
        <v>0</v>
      </c>
      <c r="V11" s="15">
        <f>DataQ!U156</f>
        <v>2.7814410000000001</v>
      </c>
      <c r="X11" s="33"/>
      <c r="Z11" s="11"/>
      <c r="AA11" s="11"/>
    </row>
    <row r="12" spans="1:27" x14ac:dyDescent="0.35">
      <c r="A12" s="12">
        <v>40391</v>
      </c>
      <c r="B12" s="45">
        <v>179800</v>
      </c>
      <c r="C12" s="45">
        <v>14700</v>
      </c>
      <c r="D12" s="10">
        <f>DataQ!C157</f>
        <v>11480</v>
      </c>
      <c r="E12" s="10">
        <f>DataQ!D157</f>
        <v>5317</v>
      </c>
      <c r="F12" s="10">
        <f>DataQ!E157</f>
        <v>267993</v>
      </c>
      <c r="G12" s="15">
        <f>DataQ!F157</f>
        <v>7.8</v>
      </c>
      <c r="H12" s="10">
        <f>DataQ!H157</f>
        <v>16005</v>
      </c>
      <c r="I12" s="10">
        <f>DataQ!I157</f>
        <v>1196087</v>
      </c>
      <c r="J12" s="10">
        <f>DataQ!G157</f>
        <v>1529150</v>
      </c>
      <c r="K12" s="10">
        <f>DataQ!L157</f>
        <v>1682513</v>
      </c>
      <c r="L12" s="15">
        <f>DataQ!M157</f>
        <v>104.0219</v>
      </c>
      <c r="M12" s="15">
        <f>DataQ!N157</f>
        <v>156.95490000000001</v>
      </c>
      <c r="N12" s="10">
        <f>DataQ!O157</f>
        <v>39.954999999999998</v>
      </c>
      <c r="O12" s="15">
        <f>DataQ!P157</f>
        <v>1.57511</v>
      </c>
      <c r="P12" s="10">
        <f>DataQ!Q157</f>
        <v>128742.5</v>
      </c>
      <c r="Q12" s="10">
        <f>DataQ!R157</f>
        <v>333063</v>
      </c>
      <c r="R12" s="15">
        <f>DataQ!J157</f>
        <v>3.57</v>
      </c>
      <c r="S12" s="10">
        <f>DataQ!S157</f>
        <v>3743725</v>
      </c>
      <c r="T12" s="10">
        <f>DataQ!T157</f>
        <v>38922.019999999997</v>
      </c>
      <c r="U12">
        <v>0</v>
      </c>
      <c r="V12" s="15">
        <f>DataQ!U157</f>
        <v>2.8587690000000001</v>
      </c>
      <c r="X12" s="33"/>
      <c r="Z12" s="11"/>
      <c r="AA12" s="11"/>
    </row>
    <row r="13" spans="1:27" x14ac:dyDescent="0.35">
      <c r="A13" s="12">
        <v>40483</v>
      </c>
      <c r="B13" s="45">
        <v>175800</v>
      </c>
      <c r="C13" s="45">
        <v>13700</v>
      </c>
      <c r="D13" s="10">
        <f>DataQ!C158</f>
        <v>11478</v>
      </c>
      <c r="E13" s="10">
        <f>DataQ!D158</f>
        <v>6037</v>
      </c>
      <c r="F13" s="10">
        <f>DataQ!E158</f>
        <v>268198</v>
      </c>
      <c r="G13" s="15">
        <f>DataQ!F158</f>
        <v>7.9</v>
      </c>
      <c r="H13" s="10">
        <f>DataQ!H158</f>
        <v>15827</v>
      </c>
      <c r="I13" s="10">
        <f>DataQ!I158</f>
        <v>1196963</v>
      </c>
      <c r="J13" s="10">
        <f>DataQ!G158</f>
        <v>1525911</v>
      </c>
      <c r="K13" s="10">
        <f>DataQ!L158</f>
        <v>1663152</v>
      </c>
      <c r="L13" s="15">
        <f>DataQ!M158</f>
        <v>102.2122</v>
      </c>
      <c r="M13" s="15">
        <f>DataQ!N158</f>
        <v>155.03020000000001</v>
      </c>
      <c r="N13" s="10">
        <f>DataQ!O158</f>
        <v>36.411000000000001</v>
      </c>
      <c r="O13" s="15">
        <f>DataQ!P158</f>
        <v>2.1210420000000001</v>
      </c>
      <c r="P13" s="10">
        <f>DataQ!Q158</f>
        <v>128342.9</v>
      </c>
      <c r="Q13" s="10">
        <f>DataQ!R158</f>
        <v>328948</v>
      </c>
      <c r="R13" s="15">
        <f>DataQ!J158</f>
        <v>3.5066670000000002</v>
      </c>
      <c r="S13" s="10">
        <f>DataQ!S158</f>
        <v>3757635</v>
      </c>
      <c r="T13" s="10">
        <f>DataQ!T158</f>
        <v>39029.18</v>
      </c>
      <c r="U13">
        <v>0</v>
      </c>
      <c r="V13" s="15">
        <f>DataQ!U158</f>
        <v>2.9075530000000001</v>
      </c>
      <c r="X13" s="33"/>
      <c r="Z13" s="11"/>
      <c r="AA13" s="11"/>
    </row>
    <row r="14" spans="1:27" x14ac:dyDescent="0.35">
      <c r="A14" s="12">
        <v>40575</v>
      </c>
      <c r="B14" s="45">
        <v>171900</v>
      </c>
      <c r="C14" s="45">
        <v>14200</v>
      </c>
      <c r="D14" s="10">
        <f>DataQ!C159</f>
        <v>11454</v>
      </c>
      <c r="E14" s="10">
        <f>DataQ!D159</f>
        <v>5808</v>
      </c>
      <c r="F14" s="10">
        <f>DataQ!E159</f>
        <v>265811</v>
      </c>
      <c r="G14" s="15">
        <f>DataQ!F159</f>
        <v>7.8</v>
      </c>
      <c r="H14" s="10">
        <f>DataQ!H159</f>
        <v>15816</v>
      </c>
      <c r="I14" s="10">
        <f>DataQ!I159</f>
        <v>1197882</v>
      </c>
      <c r="J14" s="10">
        <f>DataQ!G159</f>
        <v>1524719</v>
      </c>
      <c r="K14" s="10">
        <f>DataQ!L159</f>
        <v>1663766</v>
      </c>
      <c r="L14" s="15">
        <f>DataQ!M159</f>
        <v>100.27370000000001</v>
      </c>
      <c r="M14" s="15">
        <f>DataQ!N159</f>
        <v>156.4802</v>
      </c>
      <c r="N14" s="10">
        <f>DataQ!O159</f>
        <v>35.149000000000001</v>
      </c>
      <c r="O14" s="15">
        <f>DataQ!P159</f>
        <v>3.1309689999999999</v>
      </c>
      <c r="P14" s="10">
        <f>DataQ!Q159</f>
        <v>120502.1</v>
      </c>
      <c r="Q14" s="10">
        <f>DataQ!R159</f>
        <v>326837</v>
      </c>
      <c r="R14" s="15">
        <f>DataQ!J159</f>
        <v>3.496667</v>
      </c>
      <c r="S14" s="10">
        <f>DataQ!S159</f>
        <v>3751216</v>
      </c>
      <c r="T14" s="10">
        <f>DataQ!T159</f>
        <v>39136.33</v>
      </c>
      <c r="U14">
        <v>0</v>
      </c>
      <c r="V14" s="15">
        <f>DataQ!U159</f>
        <v>2.9914710000000002</v>
      </c>
      <c r="X14" s="33"/>
      <c r="Z14" s="11"/>
      <c r="AA14" s="11"/>
    </row>
    <row r="15" spans="1:27" x14ac:dyDescent="0.35">
      <c r="A15" s="12">
        <v>40664</v>
      </c>
      <c r="B15" s="45">
        <v>169200</v>
      </c>
      <c r="C15" s="45">
        <v>14500</v>
      </c>
      <c r="D15" s="10">
        <f>DataQ!C160</f>
        <v>11437</v>
      </c>
      <c r="E15" s="10">
        <f>DataQ!D160</f>
        <v>5796</v>
      </c>
      <c r="F15" s="10">
        <f>DataQ!E160</f>
        <v>271167</v>
      </c>
      <c r="G15" s="15">
        <f>DataQ!F160</f>
        <v>7.9</v>
      </c>
      <c r="H15" s="10">
        <f>DataQ!H160</f>
        <v>15576</v>
      </c>
      <c r="I15" s="10">
        <f>DataQ!I160</f>
        <v>1198695</v>
      </c>
      <c r="J15" s="10">
        <f>DataQ!G160</f>
        <v>1528931</v>
      </c>
      <c r="K15" s="10">
        <f>DataQ!L160</f>
        <v>1672753</v>
      </c>
      <c r="L15" s="15">
        <f>DataQ!M160</f>
        <v>101.41240000000001</v>
      </c>
      <c r="M15" s="15">
        <f>DataQ!N160</f>
        <v>154.21799999999999</v>
      </c>
      <c r="N15" s="10">
        <f>DataQ!O160</f>
        <v>36.540999999999997</v>
      </c>
      <c r="O15" s="15">
        <f>DataQ!P160</f>
        <v>3.6788430000000001</v>
      </c>
      <c r="P15" s="10">
        <f>DataQ!Q160</f>
        <v>120287.7</v>
      </c>
      <c r="Q15" s="10">
        <f>DataQ!R160</f>
        <v>330236</v>
      </c>
      <c r="R15" s="15">
        <f>DataQ!J160</f>
        <v>3.47</v>
      </c>
      <c r="S15" s="10">
        <f>DataQ!S160</f>
        <v>3744798</v>
      </c>
      <c r="T15" s="10">
        <f>DataQ!T160</f>
        <v>39243.480000000003</v>
      </c>
      <c r="U15">
        <v>0</v>
      </c>
      <c r="V15" s="15">
        <f>DataQ!U160</f>
        <v>3.0539369999999999</v>
      </c>
      <c r="X15" s="33"/>
      <c r="Z15" s="11"/>
      <c r="AA15" s="11"/>
    </row>
    <row r="16" spans="1:27" x14ac:dyDescent="0.35">
      <c r="A16" s="12">
        <v>40756</v>
      </c>
      <c r="B16" s="45">
        <v>165300</v>
      </c>
      <c r="C16" s="45">
        <v>14700</v>
      </c>
      <c r="D16" s="10">
        <f>DataQ!C161</f>
        <v>11413</v>
      </c>
      <c r="E16" s="10">
        <f>DataQ!D161</f>
        <v>5851</v>
      </c>
      <c r="F16" s="10">
        <f>DataQ!E161</f>
        <v>273285</v>
      </c>
      <c r="G16" s="15">
        <f>DataQ!F161</f>
        <v>8.3000000000000007</v>
      </c>
      <c r="H16" s="10">
        <f>DataQ!H161</f>
        <v>15289</v>
      </c>
      <c r="I16" s="10">
        <f>DataQ!I161</f>
        <v>1199968</v>
      </c>
      <c r="J16" s="10">
        <f>DataQ!G161</f>
        <v>1531162</v>
      </c>
      <c r="K16" s="10">
        <f>DataQ!L161</f>
        <v>1690643</v>
      </c>
      <c r="L16" s="15">
        <f>DataQ!M161</f>
        <v>101.5731</v>
      </c>
      <c r="M16" s="15">
        <f>DataQ!N161</f>
        <v>154.6593</v>
      </c>
      <c r="N16" s="10">
        <f>DataQ!O161</f>
        <v>36.213000000000001</v>
      </c>
      <c r="O16" s="15">
        <f>DataQ!P161</f>
        <v>3.8427660000000001</v>
      </c>
      <c r="P16" s="10">
        <f>DataQ!Q161</f>
        <v>122841.4</v>
      </c>
      <c r="Q16" s="10">
        <f>DataQ!R161</f>
        <v>331194</v>
      </c>
      <c r="R16" s="15">
        <f>DataQ!J161</f>
        <v>3.4</v>
      </c>
      <c r="S16" s="10">
        <f>DataQ!S161</f>
        <v>3738380</v>
      </c>
      <c r="T16" s="10">
        <f>DataQ!T161</f>
        <v>39301.550000000003</v>
      </c>
      <c r="U16">
        <v>0</v>
      </c>
      <c r="V16" s="15">
        <f>DataQ!U161</f>
        <v>3.140666</v>
      </c>
      <c r="X16" s="33"/>
      <c r="Z16" s="11"/>
      <c r="AA16" s="11"/>
    </row>
    <row r="17" spans="1:27" x14ac:dyDescent="0.35">
      <c r="A17" s="12">
        <v>40848</v>
      </c>
      <c r="B17" s="45">
        <v>161400</v>
      </c>
      <c r="C17" s="45">
        <v>13900</v>
      </c>
      <c r="D17" s="10">
        <f>DataQ!C162</f>
        <v>11384</v>
      </c>
      <c r="E17" s="10">
        <f>DataQ!D162</f>
        <v>6471</v>
      </c>
      <c r="F17" s="10">
        <f>DataQ!E162</f>
        <v>273407</v>
      </c>
      <c r="G17" s="15">
        <f>DataQ!F162</f>
        <v>8.4</v>
      </c>
      <c r="H17" s="10">
        <f>DataQ!H162</f>
        <v>15311</v>
      </c>
      <c r="I17" s="10">
        <f>DataQ!I162</f>
        <v>1201405</v>
      </c>
      <c r="J17" s="10">
        <f>DataQ!G162</f>
        <v>1533793</v>
      </c>
      <c r="K17" s="10">
        <f>DataQ!L162</f>
        <v>1675709</v>
      </c>
      <c r="L17" s="15">
        <f>DataQ!M162</f>
        <v>99.909909999999996</v>
      </c>
      <c r="M17" s="15">
        <f>DataQ!N162</f>
        <v>153.22479999999999</v>
      </c>
      <c r="N17" s="10">
        <f>DataQ!O162</f>
        <v>34.493000000000002</v>
      </c>
      <c r="O17" s="15">
        <f>DataQ!P162</f>
        <v>3.8691149999999999</v>
      </c>
      <c r="P17" s="10">
        <f>DataQ!Q162</f>
        <v>122976.5</v>
      </c>
      <c r="Q17" s="10">
        <f>DataQ!R162</f>
        <v>332388</v>
      </c>
      <c r="R17" s="15">
        <f>DataQ!J162</f>
        <v>3.3666670000000001</v>
      </c>
      <c r="S17" s="10">
        <f>DataQ!S162</f>
        <v>3731961</v>
      </c>
      <c r="T17" s="10">
        <f>DataQ!T162</f>
        <v>39359.620000000003</v>
      </c>
      <c r="U17">
        <v>0</v>
      </c>
      <c r="V17" s="15">
        <f>DataQ!U162</f>
        <v>3.3259669999999999</v>
      </c>
      <c r="X17" s="33"/>
      <c r="Z17" s="11"/>
      <c r="AA17" s="11"/>
    </row>
    <row r="18" spans="1:27" x14ac:dyDescent="0.35">
      <c r="A18" s="12">
        <v>40940</v>
      </c>
      <c r="B18" s="45">
        <v>159100</v>
      </c>
      <c r="C18" s="45">
        <v>13900</v>
      </c>
      <c r="D18" s="10">
        <f>DataQ!C163</f>
        <v>11383</v>
      </c>
      <c r="E18" s="10">
        <f>DataQ!D163</f>
        <v>7183</v>
      </c>
      <c r="F18" s="10">
        <f>DataQ!E163</f>
        <v>279309</v>
      </c>
      <c r="G18" s="15">
        <f>DataQ!F163</f>
        <v>8.1999999999999993</v>
      </c>
      <c r="H18" s="10">
        <f>DataQ!H163</f>
        <v>15463</v>
      </c>
      <c r="I18" s="10">
        <f>DataQ!I163</f>
        <v>1206854</v>
      </c>
      <c r="J18" s="10">
        <f>DataQ!G163</f>
        <v>1532024</v>
      </c>
      <c r="K18" s="10">
        <f>DataQ!L163</f>
        <v>1668579</v>
      </c>
      <c r="L18" s="15">
        <f>DataQ!M163</f>
        <v>98.25806</v>
      </c>
      <c r="M18" s="15">
        <f>DataQ!N163</f>
        <v>149.34880000000001</v>
      </c>
      <c r="N18" s="10">
        <f>DataQ!O163</f>
        <v>34.334000000000003</v>
      </c>
      <c r="O18" s="15">
        <f>DataQ!P163</f>
        <v>3.6694939999999998</v>
      </c>
      <c r="P18" s="10">
        <f>DataQ!Q163</f>
        <v>115137.60000000001</v>
      </c>
      <c r="Q18" s="10">
        <f>DataQ!R163</f>
        <v>325170</v>
      </c>
      <c r="R18" s="15">
        <f>DataQ!J163</f>
        <v>3.3666670000000001</v>
      </c>
      <c r="S18" s="10">
        <f>DataQ!S163</f>
        <v>3750445</v>
      </c>
      <c r="T18" s="10">
        <f>DataQ!T163</f>
        <v>39417.69</v>
      </c>
      <c r="U18">
        <v>0</v>
      </c>
      <c r="V18" s="15">
        <f>DataQ!U163</f>
        <v>3.4091469999999999</v>
      </c>
      <c r="X18" s="33"/>
      <c r="Z18" s="11"/>
      <c r="AA18" s="11"/>
    </row>
    <row r="19" spans="1:27" x14ac:dyDescent="0.35">
      <c r="A19" s="12">
        <v>41030</v>
      </c>
      <c r="B19" s="45">
        <v>158700</v>
      </c>
      <c r="C19" s="45">
        <v>13500</v>
      </c>
      <c r="D19" s="10">
        <f>DataQ!C164</f>
        <v>11364</v>
      </c>
      <c r="E19" s="10">
        <f>DataQ!D164</f>
        <v>6818</v>
      </c>
      <c r="F19" s="10">
        <f>DataQ!E164</f>
        <v>283629</v>
      </c>
      <c r="G19" s="15">
        <f>DataQ!F164</f>
        <v>8</v>
      </c>
      <c r="H19" s="10">
        <f>DataQ!H164</f>
        <v>15351</v>
      </c>
      <c r="I19" s="10">
        <f>DataQ!I164</f>
        <v>1220395</v>
      </c>
      <c r="J19" s="10">
        <f>DataQ!G164</f>
        <v>1543909</v>
      </c>
      <c r="K19" s="10">
        <f>DataQ!L164</f>
        <v>1686899</v>
      </c>
      <c r="L19" s="15">
        <f>DataQ!M164</f>
        <v>99.243600000000001</v>
      </c>
      <c r="M19" s="15">
        <f>DataQ!N164</f>
        <v>148.68889999999999</v>
      </c>
      <c r="N19" s="10">
        <f>DataQ!O164</f>
        <v>33.744</v>
      </c>
      <c r="O19" s="15">
        <f>DataQ!P164</f>
        <v>3.5022139999999999</v>
      </c>
      <c r="P19" s="10">
        <f>DataQ!Q164</f>
        <v>113974.7</v>
      </c>
      <c r="Q19" s="10">
        <f>DataQ!R164</f>
        <v>323514</v>
      </c>
      <c r="R19" s="15">
        <f>DataQ!J164</f>
        <v>3.38</v>
      </c>
      <c r="S19" s="10">
        <f>DataQ!S164</f>
        <v>3768928</v>
      </c>
      <c r="T19" s="10">
        <f>DataQ!T164</f>
        <v>39475.760000000002</v>
      </c>
      <c r="U19">
        <v>0</v>
      </c>
      <c r="V19" s="15">
        <f>DataQ!U164</f>
        <v>3.355788</v>
      </c>
      <c r="X19" s="33"/>
      <c r="Z19" s="11"/>
      <c r="AA19" s="11"/>
    </row>
    <row r="20" spans="1:27" x14ac:dyDescent="0.35">
      <c r="A20" s="12">
        <v>41122</v>
      </c>
      <c r="B20" s="45">
        <v>159100</v>
      </c>
      <c r="C20" s="45">
        <v>13000</v>
      </c>
      <c r="D20" s="10">
        <f>DataQ!C165</f>
        <v>11331</v>
      </c>
      <c r="E20" s="10">
        <f>DataQ!D165</f>
        <v>5954</v>
      </c>
      <c r="F20" s="10">
        <f>DataQ!E165</f>
        <v>282123</v>
      </c>
      <c r="G20" s="15">
        <f>DataQ!F165</f>
        <v>7.8</v>
      </c>
      <c r="H20" s="10">
        <f>DataQ!H165</f>
        <v>15308</v>
      </c>
      <c r="I20" s="10">
        <f>DataQ!I165</f>
        <v>1222625</v>
      </c>
      <c r="J20" s="10">
        <f>DataQ!G165</f>
        <v>1552045</v>
      </c>
      <c r="K20" s="10">
        <f>DataQ!L165</f>
        <v>1690612</v>
      </c>
      <c r="L20" s="15">
        <f>DataQ!M165</f>
        <v>98.071529999999996</v>
      </c>
      <c r="M20" s="15">
        <f>DataQ!N165</f>
        <v>149.8116</v>
      </c>
      <c r="N20" s="10">
        <f>DataQ!O165</f>
        <v>32.962000000000003</v>
      </c>
      <c r="O20" s="15">
        <f>DataQ!P165</f>
        <v>3.2278790000000002</v>
      </c>
      <c r="P20" s="10">
        <f>DataQ!Q165</f>
        <v>111744</v>
      </c>
      <c r="Q20" s="10">
        <f>DataQ!R165</f>
        <v>329420</v>
      </c>
      <c r="R20" s="15">
        <f>DataQ!J165</f>
        <v>3.3733330000000001</v>
      </c>
      <c r="S20" s="10">
        <f>DataQ!S165</f>
        <v>3787412</v>
      </c>
      <c r="T20" s="10">
        <f>DataQ!T165</f>
        <v>39553.68</v>
      </c>
      <c r="U20">
        <v>0</v>
      </c>
      <c r="V20" s="15">
        <f>DataQ!U165</f>
        <v>3.1057459999999999</v>
      </c>
      <c r="X20" s="33"/>
      <c r="Z20" s="11"/>
      <c r="AA20" s="11"/>
    </row>
    <row r="21" spans="1:27" x14ac:dyDescent="0.35">
      <c r="A21" s="12">
        <v>41214</v>
      </c>
      <c r="B21" s="45">
        <v>157900</v>
      </c>
      <c r="C21" s="45">
        <v>11500</v>
      </c>
      <c r="D21" s="10">
        <f>DataQ!C166</f>
        <v>11284</v>
      </c>
      <c r="E21" s="10">
        <f>DataQ!D166</f>
        <v>5688</v>
      </c>
      <c r="F21" s="10">
        <f>DataQ!E166</f>
        <v>283875</v>
      </c>
      <c r="G21" s="15">
        <f>DataQ!F166</f>
        <v>7.8</v>
      </c>
      <c r="H21" s="10">
        <f>DataQ!H166</f>
        <v>15384</v>
      </c>
      <c r="I21" s="10">
        <f>DataQ!I166</f>
        <v>1224381</v>
      </c>
      <c r="J21" s="10">
        <f>DataQ!G166</f>
        <v>1555841</v>
      </c>
      <c r="K21" s="10">
        <f>DataQ!L166</f>
        <v>1694928</v>
      </c>
      <c r="L21" s="15">
        <f>DataQ!M166</f>
        <v>97.798150000000007</v>
      </c>
      <c r="M21" s="15">
        <f>DataQ!N166</f>
        <v>149.2671</v>
      </c>
      <c r="N21" s="10">
        <f>DataQ!O166</f>
        <v>30.047000000000001</v>
      </c>
      <c r="O21" s="15">
        <f>DataQ!P166</f>
        <v>3.2480609999999999</v>
      </c>
      <c r="P21" s="10">
        <f>DataQ!Q166</f>
        <v>111363.3</v>
      </c>
      <c r="Q21" s="10">
        <f>DataQ!R166</f>
        <v>331460</v>
      </c>
      <c r="R21" s="15">
        <f>DataQ!J166</f>
        <v>3.38</v>
      </c>
      <c r="S21" s="10">
        <f>DataQ!S166</f>
        <v>3805896</v>
      </c>
      <c r="T21" s="10">
        <f>DataQ!T166</f>
        <v>39631.61</v>
      </c>
      <c r="U21">
        <v>0</v>
      </c>
      <c r="V21" s="15">
        <f>DataQ!U166</f>
        <v>2.9222399999999999</v>
      </c>
      <c r="X21" s="33"/>
      <c r="Z21" s="11"/>
      <c r="AA21" s="11"/>
    </row>
    <row r="22" spans="1:27" x14ac:dyDescent="0.35">
      <c r="A22" s="12">
        <v>41306</v>
      </c>
      <c r="B22" s="45">
        <v>159600</v>
      </c>
      <c r="C22" s="45">
        <v>11100</v>
      </c>
      <c r="D22" s="10">
        <f>DataQ!C167</f>
        <v>11254</v>
      </c>
      <c r="E22" s="10">
        <f>DataQ!D167</f>
        <v>6172</v>
      </c>
      <c r="F22" s="10">
        <f>DataQ!E167</f>
        <v>284075</v>
      </c>
      <c r="G22" s="15">
        <f>DataQ!F167</f>
        <v>7.8</v>
      </c>
      <c r="H22" s="10">
        <f>DataQ!H167</f>
        <v>15257</v>
      </c>
      <c r="I22" s="10">
        <f>DataQ!I167</f>
        <v>1225503</v>
      </c>
      <c r="J22" s="10">
        <f>DataQ!G167</f>
        <v>1567829</v>
      </c>
      <c r="K22" s="10">
        <f>DataQ!L167</f>
        <v>1706740</v>
      </c>
      <c r="L22" s="15">
        <f>DataQ!M167</f>
        <v>97.353769999999997</v>
      </c>
      <c r="M22" s="15">
        <f>DataQ!N167</f>
        <v>150.20150000000001</v>
      </c>
      <c r="N22" s="10">
        <f>DataQ!O167</f>
        <v>29.308</v>
      </c>
      <c r="O22" s="15">
        <f>DataQ!P167</f>
        <v>3.1298379999999999</v>
      </c>
      <c r="P22" s="10">
        <f>DataQ!Q167</f>
        <v>105178.5</v>
      </c>
      <c r="Q22" s="10">
        <f>DataQ!R167</f>
        <v>342326</v>
      </c>
      <c r="R22" s="15">
        <f>DataQ!J167</f>
        <v>3.3666670000000001</v>
      </c>
      <c r="S22" s="10">
        <f>DataQ!S167</f>
        <v>3863304</v>
      </c>
      <c r="T22" s="10">
        <f>DataQ!T167</f>
        <v>39709.53</v>
      </c>
      <c r="U22">
        <v>0</v>
      </c>
      <c r="V22" s="15">
        <f>DataQ!U167</f>
        <v>2.9136739999999999</v>
      </c>
      <c r="X22" s="33"/>
      <c r="Z22" s="11"/>
      <c r="AA22" s="11"/>
    </row>
    <row r="23" spans="1:27" x14ac:dyDescent="0.35">
      <c r="A23" s="12">
        <v>41395</v>
      </c>
      <c r="B23" s="45">
        <v>154900</v>
      </c>
      <c r="C23" s="45">
        <v>10300</v>
      </c>
      <c r="D23" s="10">
        <f>DataQ!C168</f>
        <v>11234</v>
      </c>
      <c r="E23" s="10">
        <f>DataQ!D168</f>
        <v>5864</v>
      </c>
      <c r="F23" s="10">
        <f>DataQ!E168</f>
        <v>292417</v>
      </c>
      <c r="G23" s="15">
        <f>DataQ!F168</f>
        <v>7.7</v>
      </c>
      <c r="H23" s="10">
        <f>DataQ!H168</f>
        <v>15377</v>
      </c>
      <c r="I23" s="10">
        <f>DataQ!I168</f>
        <v>1227711</v>
      </c>
      <c r="J23" s="10">
        <f>DataQ!G168</f>
        <v>1574108</v>
      </c>
      <c r="K23" s="10">
        <f>DataQ!L168</f>
        <v>1702357</v>
      </c>
      <c r="L23" s="15">
        <f>DataQ!M168</f>
        <v>96.266469999999998</v>
      </c>
      <c r="M23" s="15">
        <f>DataQ!N168</f>
        <v>145.5419</v>
      </c>
      <c r="N23" s="10">
        <f>DataQ!O168</f>
        <v>30.591000000000001</v>
      </c>
      <c r="O23" s="15">
        <f>DataQ!P168</f>
        <v>3.0235859999999999</v>
      </c>
      <c r="P23" s="10">
        <f>DataQ!Q168</f>
        <v>104613</v>
      </c>
      <c r="Q23" s="10">
        <f>DataQ!R168</f>
        <v>346397</v>
      </c>
      <c r="R23" s="15">
        <f>DataQ!J168</f>
        <v>3.3433329999999999</v>
      </c>
      <c r="S23" s="10">
        <f>DataQ!S168</f>
        <v>3920712</v>
      </c>
      <c r="T23" s="10">
        <f>DataQ!T168</f>
        <v>39787.449999999997</v>
      </c>
      <c r="U23">
        <v>0</v>
      </c>
      <c r="V23" s="15">
        <f>DataQ!U168</f>
        <v>2.9177209999999998</v>
      </c>
      <c r="X23" s="33"/>
      <c r="Z23" s="11"/>
      <c r="AA23" s="11"/>
    </row>
    <row r="24" spans="1:27" x14ac:dyDescent="0.35">
      <c r="A24" s="12">
        <v>41487</v>
      </c>
      <c r="B24" s="45">
        <v>149400</v>
      </c>
      <c r="C24" s="45">
        <v>9900</v>
      </c>
      <c r="D24" s="10">
        <f>DataQ!C169</f>
        <v>11208</v>
      </c>
      <c r="E24" s="10">
        <f>DataQ!D169</f>
        <v>5556</v>
      </c>
      <c r="F24" s="10">
        <f>DataQ!E169</f>
        <v>298338</v>
      </c>
      <c r="G24" s="15">
        <f>DataQ!F169</f>
        <v>7.6</v>
      </c>
      <c r="H24" s="10">
        <f>DataQ!H169</f>
        <v>15294</v>
      </c>
      <c r="I24" s="10">
        <f>DataQ!I169</f>
        <v>1230592</v>
      </c>
      <c r="J24" s="10">
        <f>DataQ!G169</f>
        <v>1586260</v>
      </c>
      <c r="K24" s="10">
        <f>DataQ!L169</f>
        <v>1717294</v>
      </c>
      <c r="L24" s="15">
        <f>DataQ!M169</f>
        <v>95.660319999999999</v>
      </c>
      <c r="M24" s="15">
        <f>DataQ!N169</f>
        <v>143.9051</v>
      </c>
      <c r="N24" s="10">
        <f>DataQ!O169</f>
        <v>30.239000000000001</v>
      </c>
      <c r="O24" s="15">
        <f>DataQ!P169</f>
        <v>2.924366</v>
      </c>
      <c r="P24" s="10">
        <f>DataQ!Q169</f>
        <v>111266.8</v>
      </c>
      <c r="Q24" s="10">
        <f>DataQ!R169</f>
        <v>355668</v>
      </c>
      <c r="R24" s="15">
        <f>DataQ!J169</f>
        <v>3.3166669999999998</v>
      </c>
      <c r="S24" s="10">
        <f>DataQ!S169</f>
        <v>3978120</v>
      </c>
      <c r="T24" s="10">
        <f>DataQ!T169</f>
        <v>39873.86</v>
      </c>
      <c r="U24">
        <v>0</v>
      </c>
      <c r="V24" s="15">
        <f>DataQ!U169</f>
        <v>2.9279790000000001</v>
      </c>
      <c r="X24" s="33"/>
      <c r="Z24" s="11"/>
      <c r="AA24" s="11"/>
    </row>
    <row r="25" spans="1:27" x14ac:dyDescent="0.35">
      <c r="A25" s="12">
        <v>41579</v>
      </c>
      <c r="B25" s="45">
        <v>144600</v>
      </c>
      <c r="C25" s="45">
        <v>8400</v>
      </c>
      <c r="D25" s="10">
        <f>DataQ!C170</f>
        <v>11186</v>
      </c>
      <c r="E25" s="10">
        <f>DataQ!D170</f>
        <v>5019</v>
      </c>
      <c r="F25" s="10">
        <f>DataQ!E170</f>
        <v>300976</v>
      </c>
      <c r="G25" s="15">
        <f>DataQ!F170</f>
        <v>7.2</v>
      </c>
      <c r="H25" s="10">
        <f>DataQ!H170</f>
        <v>15190</v>
      </c>
      <c r="I25" s="10">
        <f>DataQ!I170</f>
        <v>1236037</v>
      </c>
      <c r="J25" s="10">
        <f>DataQ!G170</f>
        <v>1596106</v>
      </c>
      <c r="K25" s="10">
        <f>DataQ!L170</f>
        <v>1726456</v>
      </c>
      <c r="L25" s="15">
        <f>DataQ!M170</f>
        <v>95.451179999999994</v>
      </c>
      <c r="M25" s="15">
        <f>DataQ!N170</f>
        <v>143.40479999999999</v>
      </c>
      <c r="N25" s="10">
        <f>DataQ!O170</f>
        <v>28.474</v>
      </c>
      <c r="O25" s="15">
        <f>DataQ!P170</f>
        <v>2.557884</v>
      </c>
      <c r="P25" s="10">
        <f>DataQ!Q170</f>
        <v>109640.7</v>
      </c>
      <c r="Q25" s="10">
        <f>DataQ!R170</f>
        <v>360069</v>
      </c>
      <c r="R25" s="15">
        <f>DataQ!J170</f>
        <v>3.28</v>
      </c>
      <c r="S25" s="10">
        <f>DataQ!S170</f>
        <v>4035528</v>
      </c>
      <c r="T25" s="10">
        <f>DataQ!T170</f>
        <v>39960.25</v>
      </c>
      <c r="U25">
        <v>0</v>
      </c>
      <c r="V25" s="15">
        <f>DataQ!U170</f>
        <v>2.9278279999999999</v>
      </c>
      <c r="X25" s="33"/>
      <c r="Z25" s="11"/>
      <c r="AA25" s="11"/>
    </row>
    <row r="26" spans="1:27" x14ac:dyDescent="0.35">
      <c r="A26" s="12">
        <v>41671</v>
      </c>
      <c r="B26" s="45">
        <v>138200</v>
      </c>
      <c r="C26" s="45">
        <v>8500</v>
      </c>
      <c r="D26" s="10">
        <f>DataQ!C171</f>
        <v>11167</v>
      </c>
      <c r="E26" s="10">
        <f>DataQ!D171</f>
        <v>6151</v>
      </c>
      <c r="F26" s="10">
        <f>DataQ!E171</f>
        <v>301406</v>
      </c>
      <c r="G26" s="15">
        <f>DataQ!F171</f>
        <v>6.7</v>
      </c>
      <c r="H26" s="10">
        <f>DataQ!H171</f>
        <v>15119</v>
      </c>
      <c r="I26" s="10">
        <f>DataQ!I171</f>
        <v>1241977</v>
      </c>
      <c r="J26" s="10">
        <f>DataQ!G171</f>
        <v>1600626</v>
      </c>
      <c r="K26" s="10">
        <f>DataQ!L171</f>
        <v>1731708</v>
      </c>
      <c r="L26" s="15">
        <f>DataQ!M171</f>
        <v>94.59102</v>
      </c>
      <c r="M26" s="15">
        <f>DataQ!N171</f>
        <v>143.63579999999999</v>
      </c>
      <c r="N26" s="10">
        <f>DataQ!O171</f>
        <v>28.782</v>
      </c>
      <c r="O26" s="15">
        <f>DataQ!P171</f>
        <v>2.1613030000000002</v>
      </c>
      <c r="P26" s="10">
        <f>DataQ!Q171</f>
        <v>108512.5</v>
      </c>
      <c r="Q26" s="10">
        <f>DataQ!R171</f>
        <v>358649</v>
      </c>
      <c r="R26" s="15">
        <f>DataQ!J171</f>
        <v>3.25</v>
      </c>
      <c r="S26" s="10">
        <f>DataQ!S171</f>
        <v>4123194</v>
      </c>
      <c r="T26" s="10">
        <f>DataQ!T171</f>
        <v>40046.660000000003</v>
      </c>
      <c r="U26">
        <v>0</v>
      </c>
      <c r="V26" s="15">
        <f>DataQ!U171</f>
        <v>2.9049800000000001</v>
      </c>
      <c r="X26" s="33"/>
      <c r="Z26" s="11"/>
      <c r="AA26" s="11"/>
    </row>
    <row r="27" spans="1:27" x14ac:dyDescent="0.35">
      <c r="A27" s="12">
        <v>41760</v>
      </c>
      <c r="B27" s="45">
        <v>129170</v>
      </c>
      <c r="C27" s="45">
        <v>7880</v>
      </c>
      <c r="D27" s="10">
        <f>DataQ!C172</f>
        <v>11219</v>
      </c>
      <c r="E27" s="10">
        <f>DataQ!D172</f>
        <v>7292</v>
      </c>
      <c r="F27" s="10">
        <f>DataQ!E172</f>
        <v>304476</v>
      </c>
      <c r="G27" s="15">
        <f>DataQ!F172</f>
        <v>6.3</v>
      </c>
      <c r="H27" s="10">
        <f>DataQ!H172</f>
        <v>14992</v>
      </c>
      <c r="I27" s="10">
        <f>DataQ!I172</f>
        <v>1248084</v>
      </c>
      <c r="J27" s="10">
        <f>DataQ!G172</f>
        <v>1610589</v>
      </c>
      <c r="K27" s="10">
        <f>DataQ!L172</f>
        <v>1743218</v>
      </c>
      <c r="L27" s="15">
        <f>DataQ!M172</f>
        <v>94.422150000000002</v>
      </c>
      <c r="M27" s="15">
        <f>DataQ!N172</f>
        <v>143.1326</v>
      </c>
      <c r="N27" s="10">
        <f>DataQ!O172</f>
        <v>30.478000000000002</v>
      </c>
      <c r="O27" s="15">
        <f>DataQ!P172</f>
        <v>1.678939</v>
      </c>
      <c r="P27" s="10">
        <f>DataQ!Q172</f>
        <v>111653.2</v>
      </c>
      <c r="Q27" s="10">
        <f>DataQ!R172</f>
        <v>362505</v>
      </c>
      <c r="R27" s="15">
        <f>DataQ!J172</f>
        <v>3.233333</v>
      </c>
      <c r="S27" s="10">
        <f>DataQ!S172</f>
        <v>4210860</v>
      </c>
      <c r="T27" s="10">
        <f>DataQ!T172</f>
        <v>40133.06</v>
      </c>
      <c r="U27">
        <v>0</v>
      </c>
      <c r="V27" s="15">
        <f>DataQ!U172</f>
        <v>2.8839199999999998</v>
      </c>
      <c r="X27" s="33"/>
      <c r="Z27" s="11"/>
      <c r="AA27" s="11"/>
    </row>
    <row r="28" spans="1:27" x14ac:dyDescent="0.35">
      <c r="A28" s="12">
        <v>41852</v>
      </c>
      <c r="B28" s="45">
        <v>122110</v>
      </c>
      <c r="C28" s="45">
        <v>7150</v>
      </c>
      <c r="D28" s="10">
        <f>DataQ!C173</f>
        <v>11193</v>
      </c>
      <c r="E28" s="10">
        <f>DataQ!D173</f>
        <v>7395</v>
      </c>
      <c r="F28" s="10">
        <f>DataQ!E173</f>
        <v>303765</v>
      </c>
      <c r="G28" s="15">
        <f>DataQ!F173</f>
        <v>6</v>
      </c>
      <c r="H28" s="10">
        <f>DataQ!H173</f>
        <v>14958</v>
      </c>
      <c r="I28" s="10">
        <f>DataQ!I173</f>
        <v>1252854</v>
      </c>
      <c r="J28" s="10">
        <f>DataQ!G173</f>
        <v>1624951</v>
      </c>
      <c r="K28" s="10">
        <f>DataQ!L173</f>
        <v>1762155</v>
      </c>
      <c r="L28" s="15">
        <f>DataQ!M173</f>
        <v>93.607370000000003</v>
      </c>
      <c r="M28" s="15">
        <f>DataQ!N173</f>
        <v>145.02619999999999</v>
      </c>
      <c r="N28" s="10">
        <f>DataQ!O173</f>
        <v>28.242000000000001</v>
      </c>
      <c r="O28" s="15">
        <f>DataQ!P173</f>
        <v>1.2543979999999999</v>
      </c>
      <c r="P28" s="10">
        <f>DataQ!Q173</f>
        <v>115503.6</v>
      </c>
      <c r="Q28" s="10">
        <f>DataQ!R173</f>
        <v>372097</v>
      </c>
      <c r="R28" s="15">
        <f>DataQ!J173</f>
        <v>3.213333</v>
      </c>
      <c r="S28" s="10">
        <f>DataQ!S173</f>
        <v>4298526</v>
      </c>
      <c r="T28" s="10">
        <f>DataQ!T173</f>
        <v>40230.97</v>
      </c>
      <c r="U28">
        <v>0</v>
      </c>
      <c r="V28" s="15">
        <f>DataQ!U173</f>
        <v>2.87242</v>
      </c>
      <c r="X28" s="33"/>
      <c r="Z28" s="11"/>
      <c r="AA28" s="11"/>
    </row>
    <row r="29" spans="1:27" x14ac:dyDescent="0.35">
      <c r="A29" s="12">
        <v>41944</v>
      </c>
      <c r="B29" s="45">
        <v>114410</v>
      </c>
      <c r="C29" s="45">
        <v>6170</v>
      </c>
      <c r="D29" s="10">
        <f>DataQ!C174</f>
        <v>11146</v>
      </c>
      <c r="E29" s="10">
        <f>DataQ!D174</f>
        <v>7328</v>
      </c>
      <c r="F29" s="10">
        <f>DataQ!E174</f>
        <v>307306</v>
      </c>
      <c r="G29" s="15">
        <f>DataQ!F174</f>
        <v>5.7</v>
      </c>
      <c r="H29" s="10">
        <f>DataQ!H174</f>
        <v>14774</v>
      </c>
      <c r="I29" s="10">
        <f>DataQ!I174</f>
        <v>1255120</v>
      </c>
      <c r="J29" s="10">
        <f>DataQ!G174</f>
        <v>1641938</v>
      </c>
      <c r="K29" s="10">
        <f>DataQ!L174</f>
        <v>1781708</v>
      </c>
      <c r="L29" s="15">
        <f>DataQ!M174</f>
        <v>94.238749999999996</v>
      </c>
      <c r="M29" s="15">
        <f>DataQ!N174</f>
        <v>144.94579999999999</v>
      </c>
      <c r="N29" s="10">
        <f>DataQ!O174</f>
        <v>25.658999999999999</v>
      </c>
      <c r="O29" s="15">
        <f>DataQ!P174</f>
        <v>1.0457240000000001</v>
      </c>
      <c r="P29" s="10">
        <f>DataQ!Q174</f>
        <v>118617.9</v>
      </c>
      <c r="Q29" s="10">
        <f>DataQ!R174</f>
        <v>386818</v>
      </c>
      <c r="R29" s="15">
        <f>DataQ!J174</f>
        <v>3.1866669999999999</v>
      </c>
      <c r="S29" s="10">
        <f>DataQ!S174</f>
        <v>4386192</v>
      </c>
      <c r="T29" s="10">
        <f>DataQ!T174</f>
        <v>40328.879999999997</v>
      </c>
      <c r="U29">
        <v>0</v>
      </c>
      <c r="V29" s="15">
        <f>DataQ!U174</f>
        <v>2.8259370000000001</v>
      </c>
      <c r="X29" s="33"/>
      <c r="Z29" s="11"/>
      <c r="AA29" s="11"/>
    </row>
    <row r="30" spans="1:27" x14ac:dyDescent="0.35">
      <c r="A30" s="12">
        <v>42036</v>
      </c>
      <c r="B30" s="45">
        <v>111190</v>
      </c>
      <c r="C30" s="45">
        <v>4880</v>
      </c>
      <c r="D30" s="10">
        <f>DataQ!C175</f>
        <v>11118</v>
      </c>
      <c r="E30" s="10">
        <f>DataQ!D175</f>
        <v>6860</v>
      </c>
      <c r="F30" s="10">
        <f>DataQ!E175</f>
        <v>311832</v>
      </c>
      <c r="G30" s="15">
        <f>DataQ!F175</f>
        <v>5.5</v>
      </c>
      <c r="H30" s="10">
        <f>DataQ!H175</f>
        <v>14468</v>
      </c>
      <c r="I30" s="10">
        <f>DataQ!I175</f>
        <v>1261864</v>
      </c>
      <c r="J30" s="10">
        <f>DataQ!G175</f>
        <v>1649383</v>
      </c>
      <c r="K30" s="10">
        <f>DataQ!L175</f>
        <v>1786437</v>
      </c>
      <c r="L30" s="15">
        <f>DataQ!M175</f>
        <v>94.086389999999994</v>
      </c>
      <c r="M30" s="15">
        <f>DataQ!N175</f>
        <v>143.22110000000001</v>
      </c>
      <c r="N30" s="10">
        <f>DataQ!O175</f>
        <v>23.349</v>
      </c>
      <c r="O30" s="15">
        <f>DataQ!P175</f>
        <v>1.1236740000000001</v>
      </c>
      <c r="P30" s="10">
        <f>DataQ!Q175</f>
        <v>119712.8</v>
      </c>
      <c r="Q30" s="10">
        <f>DataQ!R175</f>
        <v>387519</v>
      </c>
      <c r="R30" s="15">
        <f>DataQ!J175</f>
        <v>3.1533329999999999</v>
      </c>
      <c r="S30" s="10">
        <f>DataQ!S175</f>
        <v>4479918</v>
      </c>
      <c r="T30" s="10">
        <f>DataQ!T175</f>
        <v>40426.800000000003</v>
      </c>
      <c r="U30">
        <v>0</v>
      </c>
      <c r="V30" s="15">
        <f>DataQ!U175</f>
        <v>2.7858939999999999</v>
      </c>
      <c r="X30" s="33"/>
      <c r="Z30" s="11"/>
      <c r="AA30" s="11"/>
    </row>
    <row r="31" spans="1:27" x14ac:dyDescent="0.35">
      <c r="A31" s="12">
        <v>42125</v>
      </c>
      <c r="B31" s="10">
        <f>'Haver Q'!E10</f>
        <v>106730</v>
      </c>
      <c r="C31" s="10">
        <f>'Haver Q'!L10</f>
        <v>2500</v>
      </c>
      <c r="D31" s="10">
        <f>DataQ!C176</f>
        <v>11110</v>
      </c>
      <c r="E31" s="10">
        <f>DataQ!D176</f>
        <v>7108</v>
      </c>
      <c r="F31" s="10">
        <f>DataQ!E176</f>
        <v>319853</v>
      </c>
      <c r="G31" s="15">
        <f>DataQ!F176</f>
        <v>5.6</v>
      </c>
      <c r="H31" s="10">
        <f>DataQ!H176</f>
        <v>14432</v>
      </c>
      <c r="I31" s="10">
        <f>DataQ!I176</f>
        <v>1268659</v>
      </c>
      <c r="J31" s="10">
        <f>DataQ!G176</f>
        <v>1660855</v>
      </c>
      <c r="K31" s="10">
        <f>DataQ!L176</f>
        <v>1794812</v>
      </c>
      <c r="L31" s="15">
        <f>DataQ!M176</f>
        <v>94.148449999999997</v>
      </c>
      <c r="M31" s="15">
        <f>DataQ!N176</f>
        <v>140.2841</v>
      </c>
      <c r="N31" s="10">
        <f>DataQ!O176</f>
        <v>20.914999999999999</v>
      </c>
      <c r="O31" s="15">
        <f>DataQ!P176</f>
        <v>1.4751540000000001</v>
      </c>
      <c r="P31" s="10">
        <f>DataQ!Q176</f>
        <v>120258.6</v>
      </c>
      <c r="Q31" s="10">
        <f>DataQ!R176</f>
        <v>392196</v>
      </c>
      <c r="R31" s="15">
        <f>DataQ!J176</f>
        <v>3.1066669999999998</v>
      </c>
      <c r="S31" s="10">
        <f>DataQ!S176</f>
        <v>4573644</v>
      </c>
      <c r="T31" s="10">
        <f>DataQ!T176</f>
        <v>40524.71</v>
      </c>
      <c r="U31">
        <v>0</v>
      </c>
      <c r="V31" s="15">
        <f>DataQ!U176</f>
        <v>2.7535609999999999</v>
      </c>
      <c r="X31" s="33"/>
      <c r="Z31" s="11"/>
      <c r="AA31" s="11"/>
    </row>
    <row r="32" spans="1:27" x14ac:dyDescent="0.35">
      <c r="A32" s="12">
        <v>42217</v>
      </c>
      <c r="B32" s="10">
        <f>'Haver Q'!E11</f>
        <v>104970</v>
      </c>
      <c r="C32" s="10">
        <f>'Haver Q'!L11</f>
        <v>2490</v>
      </c>
      <c r="D32" s="10">
        <f>DataQ!C177</f>
        <v>11110</v>
      </c>
      <c r="E32" s="10">
        <f>DataQ!D177</f>
        <v>6986</v>
      </c>
      <c r="F32" s="10">
        <f>DataQ!E177</f>
        <v>327096</v>
      </c>
      <c r="G32" s="15">
        <f>DataQ!F177</f>
        <v>5.3</v>
      </c>
      <c r="H32" s="10">
        <f>DataQ!H177</f>
        <v>14350</v>
      </c>
      <c r="I32" s="10">
        <f>DataQ!I177</f>
        <v>1276485</v>
      </c>
      <c r="J32" s="10">
        <f>DataQ!G177</f>
        <v>1675207</v>
      </c>
      <c r="K32" s="10">
        <f>DataQ!L177</f>
        <v>1822461</v>
      </c>
      <c r="L32" s="15">
        <f>DataQ!M177</f>
        <v>94.934880000000007</v>
      </c>
      <c r="M32" s="15">
        <f>DataQ!N177</f>
        <v>139.291</v>
      </c>
      <c r="N32" s="10">
        <f>DataQ!O177</f>
        <v>23.747</v>
      </c>
      <c r="O32" s="15">
        <f>DataQ!P177</f>
        <v>1.769139</v>
      </c>
      <c r="P32" s="10">
        <f>DataQ!Q177</f>
        <v>116996.8</v>
      </c>
      <c r="Q32" s="10">
        <f>DataQ!R177</f>
        <v>398722</v>
      </c>
      <c r="R32" s="15">
        <f>DataQ!J177</f>
        <v>3.056667</v>
      </c>
      <c r="S32" s="10">
        <f>DataQ!S177</f>
        <v>4667370</v>
      </c>
      <c r="T32" s="10">
        <f>DataQ!T177</f>
        <v>40634.79</v>
      </c>
      <c r="U32">
        <v>0</v>
      </c>
      <c r="V32" s="15">
        <f>DataQ!U177</f>
        <v>2.7239170000000001</v>
      </c>
      <c r="X32" s="33"/>
      <c r="Z32" s="11"/>
      <c r="AA32" s="11"/>
    </row>
    <row r="33" spans="1:27" x14ac:dyDescent="0.35">
      <c r="A33" s="12">
        <v>42309</v>
      </c>
      <c r="B33" s="10">
        <f>'Haver Q'!E12</f>
        <v>101540</v>
      </c>
      <c r="C33" s="10">
        <f>'Haver Q'!L12</f>
        <v>2170</v>
      </c>
      <c r="D33" s="10">
        <f>DataQ!C178</f>
        <v>11110</v>
      </c>
      <c r="E33" s="10">
        <f>DataQ!D178</f>
        <v>7177</v>
      </c>
      <c r="F33" s="10">
        <f>DataQ!E178</f>
        <v>327429</v>
      </c>
      <c r="G33" s="15">
        <f>DataQ!F178</f>
        <v>5.0999999999999996</v>
      </c>
      <c r="H33" s="10">
        <f>DataQ!H178</f>
        <v>14363</v>
      </c>
      <c r="I33" s="10">
        <f>DataQ!I178</f>
        <v>1287064</v>
      </c>
      <c r="J33" s="10">
        <f>DataQ!G178</f>
        <v>1685986</v>
      </c>
      <c r="K33" s="10">
        <f>DataQ!L178</f>
        <v>1828052</v>
      </c>
      <c r="L33" s="15">
        <f>DataQ!M178</f>
        <v>94.179770000000005</v>
      </c>
      <c r="M33" s="15">
        <f>DataQ!N178</f>
        <v>139.5762</v>
      </c>
      <c r="N33" s="10">
        <f>DataQ!O178</f>
        <v>23.495000000000001</v>
      </c>
      <c r="O33" s="15">
        <f>DataQ!P178</f>
        <v>1.6754610000000001</v>
      </c>
      <c r="P33" s="10">
        <f>DataQ!Q178</f>
        <v>120622.39999999999</v>
      </c>
      <c r="Q33" s="10">
        <f>DataQ!R178</f>
        <v>398922</v>
      </c>
      <c r="R33" s="15">
        <f>DataQ!J178</f>
        <v>3.01</v>
      </c>
      <c r="S33" s="10">
        <f>DataQ!S178</f>
        <v>4761096</v>
      </c>
      <c r="T33" s="10">
        <f>DataQ!T178</f>
        <v>40744.870000000003</v>
      </c>
      <c r="U33">
        <v>0</v>
      </c>
      <c r="V33" s="15">
        <f>DataQ!U178</f>
        <v>2.6723309999999998</v>
      </c>
      <c r="X33" s="33"/>
      <c r="Z33" s="11"/>
      <c r="AA33" s="11"/>
    </row>
    <row r="34" spans="1:27" x14ac:dyDescent="0.35">
      <c r="A34" s="12">
        <v>42401</v>
      </c>
      <c r="B34" s="10">
        <f>'Haver Q'!E13</f>
        <v>95590</v>
      </c>
      <c r="C34" s="10">
        <f>'Haver Q'!L13</f>
        <v>2110</v>
      </c>
      <c r="D34" s="10">
        <f>DataQ!C179</f>
        <v>11120</v>
      </c>
      <c r="E34" s="10">
        <f>DataQ!D179</f>
        <v>6854</v>
      </c>
      <c r="F34" s="10">
        <f>DataQ!E179</f>
        <v>326493</v>
      </c>
      <c r="G34" s="15">
        <f>DataQ!F179</f>
        <v>5.0999999999999996</v>
      </c>
      <c r="H34" s="10">
        <f>DataQ!H179</f>
        <v>14564</v>
      </c>
      <c r="I34" s="10">
        <f>DataQ!I179</f>
        <v>1301745</v>
      </c>
      <c r="J34" s="10">
        <f>DataQ!G179</f>
        <v>1701053</v>
      </c>
      <c r="K34" s="10">
        <f>DataQ!L179</f>
        <v>1858397</v>
      </c>
      <c r="L34" s="15">
        <f>DataQ!M179</f>
        <v>94.877560000000003</v>
      </c>
      <c r="M34" s="15">
        <f>DataQ!N179</f>
        <v>142.29990000000001</v>
      </c>
      <c r="N34" s="10">
        <f>DataQ!O179</f>
        <v>23.021000000000001</v>
      </c>
      <c r="O34" s="15">
        <f>DataQ!P179</f>
        <v>1.374957</v>
      </c>
      <c r="P34" s="10">
        <f>DataQ!Q179</f>
        <v>120362.4</v>
      </c>
      <c r="Q34" s="10">
        <f>DataQ!R179</f>
        <v>399308</v>
      </c>
      <c r="R34" s="15">
        <f>DataQ!J179</f>
        <v>2.95</v>
      </c>
      <c r="S34" s="10">
        <f>DataQ!S179</f>
        <v>4827210</v>
      </c>
      <c r="T34" s="10">
        <f>DataQ!T179</f>
        <v>40854.94</v>
      </c>
      <c r="U34">
        <v>0</v>
      </c>
      <c r="V34" s="15">
        <f>DataQ!U179</f>
        <v>2.641489</v>
      </c>
      <c r="X34" s="33"/>
      <c r="Z34" s="11"/>
      <c r="AA34" s="11"/>
    </row>
    <row r="35" spans="1:27" x14ac:dyDescent="0.35">
      <c r="A35" s="12">
        <v>42491</v>
      </c>
      <c r="B35" s="10">
        <f>'Haver Q'!E14</f>
        <v>93140</v>
      </c>
      <c r="C35" s="10">
        <f>'Haver Q'!L14</f>
        <v>1890</v>
      </c>
      <c r="D35" s="10">
        <f>DataQ!C180</f>
        <v>11080</v>
      </c>
      <c r="E35" s="10">
        <f>DataQ!D180</f>
        <v>7376</v>
      </c>
      <c r="F35" s="10">
        <f>DataQ!E180</f>
        <v>328471</v>
      </c>
      <c r="G35" s="15">
        <f>DataQ!F180</f>
        <v>4.9000000000000004</v>
      </c>
      <c r="H35" s="10">
        <f>DataQ!H180</f>
        <v>14435</v>
      </c>
      <c r="I35" s="10">
        <f>DataQ!I180</f>
        <v>1307124</v>
      </c>
      <c r="J35" s="10">
        <f>DataQ!G180</f>
        <v>1721660</v>
      </c>
      <c r="K35" s="10">
        <f>DataQ!L180</f>
        <v>1887962</v>
      </c>
      <c r="L35" s="15">
        <f>DataQ!M180</f>
        <v>95.600750000000005</v>
      </c>
      <c r="M35" s="15">
        <f>DataQ!N180</f>
        <v>143.69319999999999</v>
      </c>
      <c r="N35" s="10">
        <f>DataQ!O180</f>
        <v>25.885999999999999</v>
      </c>
      <c r="O35" s="15">
        <f>DataQ!P180</f>
        <v>1.006105</v>
      </c>
      <c r="P35" s="10">
        <f>DataQ!Q180</f>
        <v>120163.9</v>
      </c>
      <c r="Q35" s="10">
        <f>DataQ!R180</f>
        <v>414536</v>
      </c>
      <c r="R35" s="15">
        <f>DataQ!J180</f>
        <v>2.9033329999999999</v>
      </c>
      <c r="S35" s="10">
        <f>DataQ!S180</f>
        <v>4893324</v>
      </c>
      <c r="T35" s="10">
        <f>DataQ!T180</f>
        <v>40965.019999999997</v>
      </c>
      <c r="U35">
        <v>0</v>
      </c>
      <c r="V35" s="15">
        <f>DataQ!U180</f>
        <v>2.592133</v>
      </c>
      <c r="X35" s="33"/>
      <c r="Z35" s="11"/>
      <c r="AA35" s="11"/>
    </row>
    <row r="36" spans="1:27" x14ac:dyDescent="0.35">
      <c r="A36" s="12">
        <v>42583</v>
      </c>
      <c r="B36" s="10">
        <f>'Haver Q'!E15</f>
        <v>92890</v>
      </c>
      <c r="C36" s="10">
        <f>'Haver Q'!L15</f>
        <v>1860</v>
      </c>
      <c r="D36" s="10">
        <f>DataQ!C181</f>
        <v>11080</v>
      </c>
      <c r="E36" s="10">
        <f>DataQ!D181</f>
        <v>7320</v>
      </c>
      <c r="F36" s="10">
        <f>DataQ!E181</f>
        <v>328528</v>
      </c>
      <c r="G36" s="15">
        <f>DataQ!F181</f>
        <v>4.8</v>
      </c>
      <c r="H36" s="10">
        <f>DataQ!H181</f>
        <v>14389</v>
      </c>
      <c r="I36" s="10">
        <f>DataQ!I181</f>
        <v>1316484</v>
      </c>
      <c r="J36" s="10">
        <f>DataQ!G181</f>
        <v>1739143</v>
      </c>
      <c r="K36" s="10">
        <f>DataQ!L181</f>
        <v>1904872</v>
      </c>
      <c r="L36" s="15">
        <f>DataQ!M181</f>
        <v>95.091260000000005</v>
      </c>
      <c r="M36" s="15">
        <f>DataQ!N181</f>
        <v>144.95509999999999</v>
      </c>
      <c r="N36" s="10">
        <f>DataQ!O181</f>
        <v>28.228999999999999</v>
      </c>
      <c r="O36" s="15">
        <f>DataQ!P181</f>
        <v>0.88910480000000003</v>
      </c>
      <c r="P36" s="10">
        <f>DataQ!Q181</f>
        <v>126596.3</v>
      </c>
      <c r="Q36" s="10">
        <f>DataQ!R181</f>
        <v>422659</v>
      </c>
      <c r="R36" s="15">
        <f>DataQ!J181</f>
        <v>2.82</v>
      </c>
      <c r="S36" s="10">
        <f>DataQ!S181</f>
        <v>4959437</v>
      </c>
      <c r="T36" s="10">
        <f>DataQ!T181</f>
        <v>41060.54</v>
      </c>
      <c r="U36">
        <v>0</v>
      </c>
      <c r="V36" s="15">
        <f>DataQ!U181</f>
        <v>2.3972859999999998</v>
      </c>
      <c r="X36" s="33"/>
      <c r="Z36" s="11"/>
      <c r="AA36" s="11"/>
    </row>
    <row r="37" spans="1:27" x14ac:dyDescent="0.35">
      <c r="A37" s="12">
        <v>42675</v>
      </c>
      <c r="B37" s="10">
        <f>'Haver Q'!E16</f>
        <v>93480</v>
      </c>
      <c r="C37" s="10">
        <f>'Haver Q'!L16</f>
        <v>1800</v>
      </c>
      <c r="D37" s="10">
        <f>DataQ!C182</f>
        <v>11070</v>
      </c>
      <c r="E37" s="10">
        <f>DataQ!D182</f>
        <v>7133</v>
      </c>
      <c r="F37" s="10">
        <f>DataQ!E182</f>
        <v>327875</v>
      </c>
      <c r="G37" s="15">
        <f>DataQ!F182</f>
        <v>4.7</v>
      </c>
      <c r="H37" s="10">
        <f>DataQ!H182</f>
        <v>14141</v>
      </c>
      <c r="I37" s="10">
        <f>DataQ!I182</f>
        <v>1322655</v>
      </c>
      <c r="J37" s="10">
        <f>DataQ!G182</f>
        <v>1751607</v>
      </c>
      <c r="K37" s="10">
        <f>DataQ!L182</f>
        <v>1896463</v>
      </c>
      <c r="L37" s="15">
        <f>DataQ!M182</f>
        <v>93.430850000000007</v>
      </c>
      <c r="M37" s="15">
        <f>DataQ!N182</f>
        <v>144.6026</v>
      </c>
      <c r="N37" s="10">
        <f>DataQ!O182</f>
        <v>25.734999999999999</v>
      </c>
      <c r="O37" s="15">
        <f>DataQ!P182</f>
        <v>1.0593159999999999</v>
      </c>
      <c r="P37" s="10">
        <f>DataQ!Q182</f>
        <v>131878.39999999999</v>
      </c>
      <c r="Q37" s="10">
        <f>DataQ!R182</f>
        <v>428952</v>
      </c>
      <c r="R37" s="15">
        <f>DataQ!J182</f>
        <v>2.6866669999999999</v>
      </c>
      <c r="S37" s="10">
        <f>DataQ!S182</f>
        <v>5025551</v>
      </c>
      <c r="T37" s="10">
        <f>DataQ!T182</f>
        <v>41156.06</v>
      </c>
      <c r="U37">
        <v>0</v>
      </c>
      <c r="V37" s="15">
        <f>DataQ!U182</f>
        <v>2.3134510000000001</v>
      </c>
      <c r="X37" s="33"/>
      <c r="Z37" s="11"/>
      <c r="AA37" s="11"/>
    </row>
    <row r="38" spans="1:27" x14ac:dyDescent="0.35">
      <c r="A38" s="12">
        <v>42767</v>
      </c>
      <c r="B38" s="10">
        <f>'Haver Q'!E17</f>
        <v>90740</v>
      </c>
      <c r="C38" s="10">
        <f>'Haver Q'!L17</f>
        <v>1880</v>
      </c>
      <c r="D38" s="10">
        <f>DataQ!C183</f>
        <v>11070</v>
      </c>
      <c r="E38" s="10">
        <f>DataQ!D183</f>
        <v>6108</v>
      </c>
      <c r="F38" s="10">
        <f>DataQ!E183</f>
        <v>328068</v>
      </c>
      <c r="G38" s="15">
        <f>DataQ!F183</f>
        <v>4.5999999999999996</v>
      </c>
      <c r="H38" s="10">
        <f>DataQ!H183</f>
        <v>13900</v>
      </c>
      <c r="I38" s="10">
        <f>DataQ!I183</f>
        <v>1334527</v>
      </c>
      <c r="J38" s="10">
        <f>DataQ!G183</f>
        <v>1773709</v>
      </c>
      <c r="K38" s="10">
        <f>DataQ!L183</f>
        <v>1928742</v>
      </c>
      <c r="L38" s="15">
        <f>DataQ!M183</f>
        <v>93.844369999999998</v>
      </c>
      <c r="M38" s="15">
        <f>DataQ!N183</f>
        <v>146.97730000000001</v>
      </c>
      <c r="N38" s="10">
        <f>DataQ!O183</f>
        <v>27.462</v>
      </c>
      <c r="O38" s="15">
        <f>DataQ!P183</f>
        <v>1.3241339999999999</v>
      </c>
      <c r="P38" s="10">
        <f>DataQ!Q183</f>
        <v>131729.9</v>
      </c>
      <c r="Q38" s="10">
        <f>DataQ!R183</f>
        <v>439182</v>
      </c>
      <c r="R38" s="15">
        <f>DataQ!J183</f>
        <v>2.6266669999999999</v>
      </c>
      <c r="S38" s="10">
        <f>DataQ!S183</f>
        <v>5084209</v>
      </c>
      <c r="T38" s="10">
        <f>DataQ!T183</f>
        <v>41251.589999999997</v>
      </c>
      <c r="U38">
        <v>0</v>
      </c>
      <c r="V38" s="15">
        <f>DataQ!U183</f>
        <v>2.2371219999999998</v>
      </c>
      <c r="X38" s="33"/>
      <c r="Z38" s="11"/>
      <c r="AA38" s="11"/>
    </row>
    <row r="39" spans="1:27" x14ac:dyDescent="0.35">
      <c r="A39" s="12">
        <v>42856</v>
      </c>
      <c r="B39" s="10">
        <f>'Haver Q'!E18</f>
        <v>88260</v>
      </c>
      <c r="C39" s="10">
        <f>'Haver Q'!L18</f>
        <v>1800</v>
      </c>
      <c r="D39" s="10">
        <f>DataQ!C184</f>
        <v>11030</v>
      </c>
      <c r="E39" s="10">
        <f>DataQ!D184</f>
        <v>6097</v>
      </c>
      <c r="F39" s="10">
        <f>DataQ!E184</f>
        <v>337489</v>
      </c>
      <c r="G39" s="15">
        <f>DataQ!F184</f>
        <v>4.4000000000000004</v>
      </c>
      <c r="H39" s="10">
        <f>DataQ!H184</f>
        <v>14045</v>
      </c>
      <c r="I39" s="10">
        <f>DataQ!I184</f>
        <v>1346308</v>
      </c>
      <c r="J39" s="10">
        <f>DataQ!G184</f>
        <v>1781329</v>
      </c>
      <c r="K39" s="10">
        <f>DataQ!L184</f>
        <v>1929831</v>
      </c>
      <c r="L39" s="15">
        <f>DataQ!M184</f>
        <v>93.200450000000004</v>
      </c>
      <c r="M39" s="15">
        <f>DataQ!N184</f>
        <v>142.95509999999999</v>
      </c>
      <c r="N39" s="10">
        <f>DataQ!O184</f>
        <v>26.071999999999999</v>
      </c>
      <c r="O39" s="15">
        <f>DataQ!P184</f>
        <v>1.5133179999999999</v>
      </c>
      <c r="P39" s="10">
        <f>DataQ!Q184</f>
        <v>129495.9</v>
      </c>
      <c r="Q39" s="10">
        <f>DataQ!R184</f>
        <v>435021</v>
      </c>
      <c r="R39" s="15">
        <f>DataQ!J184</f>
        <v>2.5866669999999998</v>
      </c>
      <c r="S39" s="10">
        <f>DataQ!S184</f>
        <v>5142867</v>
      </c>
      <c r="T39" s="10">
        <f>DataQ!T184</f>
        <v>41347.11</v>
      </c>
      <c r="U39">
        <v>0</v>
      </c>
      <c r="V39" s="15">
        <f>DataQ!U184</f>
        <v>2.1514720000000001</v>
      </c>
      <c r="X39" s="33"/>
      <c r="Z39" s="11"/>
      <c r="AA39" s="11"/>
    </row>
    <row r="40" spans="1:27" x14ac:dyDescent="0.35">
      <c r="A40" s="12">
        <v>42948</v>
      </c>
      <c r="B40" s="10">
        <f>'Haver Q'!E19</f>
        <v>86890</v>
      </c>
      <c r="C40" s="10">
        <f>'Haver Q'!L19</f>
        <v>1950</v>
      </c>
      <c r="D40" s="10">
        <f>DataQ!C185</f>
        <v>11040</v>
      </c>
      <c r="E40" s="10">
        <f>DataQ!D185</f>
        <v>5495</v>
      </c>
      <c r="F40" s="10">
        <f>DataQ!E185</f>
        <v>339566</v>
      </c>
      <c r="G40" s="15">
        <f>DataQ!F185</f>
        <v>4.3</v>
      </c>
      <c r="H40" s="10">
        <f>DataQ!H185</f>
        <v>13887</v>
      </c>
      <c r="I40" s="10">
        <f>DataQ!I185</f>
        <v>1357267</v>
      </c>
      <c r="J40" s="10">
        <f>DataQ!G185</f>
        <v>1799927</v>
      </c>
      <c r="K40" s="10">
        <f>DataQ!L185</f>
        <v>1942936</v>
      </c>
      <c r="L40" s="15">
        <f>DataQ!M185</f>
        <v>93.185130000000001</v>
      </c>
      <c r="M40" s="15">
        <f>DataQ!N185</f>
        <v>143.0455</v>
      </c>
      <c r="N40" s="10">
        <f>DataQ!O185</f>
        <v>30.974</v>
      </c>
      <c r="O40" s="15">
        <f>DataQ!P185</f>
        <v>1.4638960000000001</v>
      </c>
      <c r="P40" s="10">
        <f>DataQ!Q185</f>
        <v>135582.79999999999</v>
      </c>
      <c r="Q40" s="10">
        <f>DataQ!R185</f>
        <v>442660</v>
      </c>
      <c r="R40" s="15">
        <f>DataQ!J185</f>
        <v>2.5333329999999998</v>
      </c>
      <c r="S40" s="10">
        <f>DataQ!S185</f>
        <v>5201525</v>
      </c>
      <c r="T40" s="10">
        <f>DataQ!T185</f>
        <v>41441.53</v>
      </c>
      <c r="U40">
        <v>0</v>
      </c>
      <c r="V40" s="15">
        <f>DataQ!U185</f>
        <v>2.091774</v>
      </c>
      <c r="X40" s="33"/>
      <c r="Z40" s="11"/>
      <c r="AA40" s="11"/>
    </row>
    <row r="41" spans="1:27" x14ac:dyDescent="0.35">
      <c r="A41" s="12">
        <v>43040</v>
      </c>
      <c r="B41" s="10">
        <f>'Haver Q'!E20</f>
        <v>85960</v>
      </c>
      <c r="C41" s="10">
        <f>'Haver Q'!L20</f>
        <v>1790</v>
      </c>
      <c r="D41" s="10">
        <f>DataQ!C186</f>
        <v>11000</v>
      </c>
      <c r="E41" s="10">
        <f>DataQ!D186</f>
        <v>6078</v>
      </c>
      <c r="F41" s="10">
        <f>DataQ!E186</f>
        <v>341950</v>
      </c>
      <c r="G41" s="15">
        <f>DataQ!F186</f>
        <v>4.4000000000000004</v>
      </c>
      <c r="H41" s="10">
        <f>DataQ!H186</f>
        <v>13832</v>
      </c>
      <c r="I41" s="10">
        <f>DataQ!I186</f>
        <v>1367608</v>
      </c>
      <c r="J41" s="10">
        <f>DataQ!G186</f>
        <v>1812901</v>
      </c>
      <c r="K41" s="10">
        <f>DataQ!L186</f>
        <v>1952450</v>
      </c>
      <c r="L41" s="15">
        <f>DataQ!M186</f>
        <v>92.139290000000003</v>
      </c>
      <c r="M41" s="15">
        <f>DataQ!N186</f>
        <v>142.74379999999999</v>
      </c>
      <c r="N41" s="10">
        <f>DataQ!O186</f>
        <v>28.05</v>
      </c>
      <c r="O41" s="15">
        <f>DataQ!P186</f>
        <v>1.3496030000000001</v>
      </c>
      <c r="P41" s="10">
        <f>DataQ!Q186</f>
        <v>134235.5</v>
      </c>
      <c r="Q41" s="10">
        <f>DataQ!R186</f>
        <v>445293</v>
      </c>
      <c r="R41" s="15">
        <f>DataQ!J186</f>
        <v>2.516667</v>
      </c>
      <c r="S41" s="10">
        <f>DataQ!S186</f>
        <v>5260183</v>
      </c>
      <c r="T41" s="10">
        <f>DataQ!T186</f>
        <v>41535.949999999997</v>
      </c>
      <c r="U41">
        <v>0</v>
      </c>
      <c r="V41" s="15">
        <f>DataQ!U186</f>
        <v>2.23332</v>
      </c>
      <c r="X41" s="33"/>
      <c r="Z41" s="11"/>
      <c r="AA41" s="11"/>
    </row>
    <row r="42" spans="1:27" x14ac:dyDescent="0.35">
      <c r="A42" s="12">
        <v>43132</v>
      </c>
      <c r="B42" s="10">
        <f>'Haver Q'!E21</f>
        <v>84170</v>
      </c>
      <c r="C42" s="10">
        <f>'Haver Q'!L21</f>
        <v>1910</v>
      </c>
      <c r="D42" s="10">
        <f>DataQ!C187</f>
        <v>10970</v>
      </c>
      <c r="E42" s="10">
        <f>DataQ!D187</f>
        <v>6779</v>
      </c>
      <c r="F42" s="10">
        <f>DataQ!E187</f>
        <v>347760</v>
      </c>
      <c r="G42" s="15">
        <f>DataQ!F187</f>
        <v>4.2</v>
      </c>
      <c r="H42" s="10">
        <f>DataQ!H187</f>
        <v>14042</v>
      </c>
      <c r="I42" s="10">
        <f>DataQ!I187</f>
        <v>1377742</v>
      </c>
      <c r="J42" s="10">
        <f>DataQ!G187</f>
        <v>1818355</v>
      </c>
      <c r="K42" s="10">
        <f>DataQ!L187</f>
        <v>1954964</v>
      </c>
      <c r="L42" s="15">
        <f>DataQ!M187</f>
        <v>92.018919999999994</v>
      </c>
      <c r="M42" s="15">
        <f>DataQ!N187</f>
        <v>140.53970000000001</v>
      </c>
      <c r="N42" s="10">
        <f>DataQ!O187</f>
        <v>29.391999999999999</v>
      </c>
      <c r="O42" s="15">
        <f>DataQ!P187</f>
        <v>1.3894839999999999</v>
      </c>
      <c r="P42" s="10">
        <f>DataQ!Q187</f>
        <v>134609.79999999999</v>
      </c>
      <c r="Q42" s="10">
        <f>DataQ!R187</f>
        <v>440613</v>
      </c>
      <c r="R42" s="15">
        <f>DataQ!J187</f>
        <v>2.52</v>
      </c>
      <c r="S42" s="10">
        <f>DataQ!S187</f>
        <v>5284850</v>
      </c>
      <c r="T42" s="10">
        <f>DataQ!T187</f>
        <v>41630.370000000003</v>
      </c>
      <c r="U42">
        <v>0</v>
      </c>
      <c r="V42" s="15">
        <f>DataQ!U187</f>
        <v>2.2886679999999999</v>
      </c>
      <c r="X42" s="33"/>
      <c r="Z42" s="11"/>
      <c r="AA42" s="11"/>
    </row>
    <row r="43" spans="1:27" x14ac:dyDescent="0.35">
      <c r="A43" s="12">
        <v>43221</v>
      </c>
      <c r="B43" s="10">
        <f>'Haver Q'!E22</f>
        <v>82680</v>
      </c>
      <c r="C43" s="10">
        <f>'Haver Q'!L22</f>
        <v>1680</v>
      </c>
      <c r="D43" s="10">
        <f>DataQ!C188</f>
        <v>10970</v>
      </c>
      <c r="E43" s="10">
        <f>DataQ!D188</f>
        <v>7442</v>
      </c>
      <c r="F43" s="10">
        <f>DataQ!E188</f>
        <v>347383</v>
      </c>
      <c r="G43" s="15">
        <f>DataQ!F188</f>
        <v>4</v>
      </c>
      <c r="H43" s="10">
        <f>DataQ!H188</f>
        <v>14070</v>
      </c>
      <c r="I43" s="10">
        <f>DataQ!I188</f>
        <v>1382707</v>
      </c>
      <c r="J43" s="10">
        <f>DataQ!G188</f>
        <v>1831264</v>
      </c>
      <c r="K43" s="10">
        <f>DataQ!L188</f>
        <v>1974241</v>
      </c>
      <c r="L43" s="15">
        <f>DataQ!M188</f>
        <v>92.132499999999993</v>
      </c>
      <c r="M43" s="15">
        <f>DataQ!N188</f>
        <v>142.0796</v>
      </c>
      <c r="N43" s="10">
        <f>DataQ!O188</f>
        <v>32.268000000000001</v>
      </c>
      <c r="O43" s="15">
        <f>DataQ!P188</f>
        <v>1.458421</v>
      </c>
      <c r="P43" s="10">
        <f>DataQ!Q188</f>
        <v>133127.5</v>
      </c>
      <c r="Q43" s="10">
        <f>DataQ!R188</f>
        <v>448557</v>
      </c>
      <c r="R43" s="15">
        <f>DataQ!J188</f>
        <v>2.483333</v>
      </c>
      <c r="S43" s="10">
        <f>DataQ!S188</f>
        <v>5309518</v>
      </c>
      <c r="T43" s="10">
        <f>DataQ!T188</f>
        <v>41724.79</v>
      </c>
      <c r="U43">
        <v>0</v>
      </c>
      <c r="V43" s="15">
        <f>DataQ!U188</f>
        <v>2.3631090000000001</v>
      </c>
      <c r="X43" s="33"/>
      <c r="Z43" s="11"/>
      <c r="AA43" s="11"/>
    </row>
    <row r="44" spans="1:27" x14ac:dyDescent="0.35">
      <c r="A44" s="12">
        <v>43313</v>
      </c>
      <c r="B44" s="10">
        <f>'Haver Q'!E23</f>
        <v>83590</v>
      </c>
      <c r="C44" s="10">
        <f>'Haver Q'!L23</f>
        <v>1690</v>
      </c>
      <c r="D44" s="10">
        <f>DataQ!C189</f>
        <v>10960</v>
      </c>
      <c r="E44" s="10">
        <f>DataQ!D189</f>
        <v>7727</v>
      </c>
      <c r="F44" s="10">
        <f>DataQ!E189</f>
        <v>350601</v>
      </c>
      <c r="G44" s="15">
        <f>DataQ!F189</f>
        <v>4.0999999999999996</v>
      </c>
      <c r="H44" s="10">
        <f>DataQ!H189</f>
        <v>14173</v>
      </c>
      <c r="I44" s="10">
        <f>DataQ!I189</f>
        <v>1393016</v>
      </c>
      <c r="J44" s="10">
        <f>DataQ!G189</f>
        <v>1851239</v>
      </c>
      <c r="K44" s="10">
        <f>DataQ!L189</f>
        <v>1980554</v>
      </c>
      <c r="L44" s="15">
        <f>DataQ!M189</f>
        <v>91.657520000000005</v>
      </c>
      <c r="M44" s="15">
        <f>DataQ!N189</f>
        <v>141.22559999999999</v>
      </c>
      <c r="N44" s="10">
        <f>DataQ!O189</f>
        <v>30.637</v>
      </c>
      <c r="O44" s="15">
        <f>DataQ!P189</f>
        <v>1.609961</v>
      </c>
      <c r="P44" s="10">
        <f>DataQ!Q189</f>
        <v>136677.79999999999</v>
      </c>
      <c r="Q44" s="10">
        <f>DataQ!R189</f>
        <v>458223</v>
      </c>
      <c r="R44" s="15">
        <f>DataQ!J189</f>
        <v>2.48</v>
      </c>
      <c r="S44" s="10">
        <f>DataQ!S189</f>
        <v>5334185</v>
      </c>
      <c r="T44" s="10">
        <f>DataQ!T189</f>
        <v>41850.370000000003</v>
      </c>
      <c r="U44">
        <v>0</v>
      </c>
      <c r="V44" s="15">
        <f>DataQ!U189</f>
        <v>2.4340190000000002</v>
      </c>
      <c r="X44" s="33"/>
      <c r="Z44" s="11"/>
      <c r="AA44" s="11"/>
    </row>
    <row r="45" spans="1:27" x14ac:dyDescent="0.35">
      <c r="A45" s="12">
        <v>43405</v>
      </c>
      <c r="B45" s="10">
        <f>'Haver Q'!E24</f>
        <v>89920</v>
      </c>
      <c r="C45" s="10">
        <f>'Haver Q'!L24</f>
        <v>1690</v>
      </c>
      <c r="D45" s="10">
        <f>DataQ!C190</f>
        <v>10930</v>
      </c>
      <c r="E45" s="10">
        <f>DataQ!D190</f>
        <v>8288</v>
      </c>
      <c r="F45" s="10">
        <f>DataQ!E190</f>
        <v>356695</v>
      </c>
      <c r="G45" s="15">
        <f>DataQ!F190</f>
        <v>4</v>
      </c>
      <c r="H45" s="10">
        <f>DataQ!H190</f>
        <v>14376</v>
      </c>
      <c r="I45" s="10">
        <f>DataQ!I190</f>
        <v>1407469</v>
      </c>
      <c r="J45" s="10">
        <f>DataQ!G190</f>
        <v>1865855</v>
      </c>
      <c r="K45" s="10">
        <f>DataQ!L190</f>
        <v>1995972</v>
      </c>
      <c r="L45" s="15">
        <f>DataQ!M190</f>
        <v>91.514520000000005</v>
      </c>
      <c r="M45" s="15">
        <f>DataQ!N190</f>
        <v>139.89349999999999</v>
      </c>
      <c r="N45" s="10">
        <f>DataQ!O190</f>
        <v>37.121000000000002</v>
      </c>
      <c r="O45" s="15">
        <f>DataQ!P190</f>
        <v>1.761144</v>
      </c>
      <c r="P45" s="10">
        <f>DataQ!Q190</f>
        <v>135157.4</v>
      </c>
      <c r="Q45" s="10">
        <f>DataQ!R190</f>
        <v>458386</v>
      </c>
      <c r="R45" s="15">
        <f>DataQ!J190</f>
        <v>2.4933329999999998</v>
      </c>
      <c r="S45" s="10">
        <f>DataQ!S190</f>
        <v>5358852</v>
      </c>
      <c r="T45" s="10">
        <f>DataQ!T190</f>
        <v>41975.95</v>
      </c>
      <c r="U45">
        <v>0</v>
      </c>
      <c r="V45" s="15">
        <f>DataQ!U190</f>
        <v>2.475822</v>
      </c>
      <c r="X45" s="33"/>
      <c r="Z45" s="11"/>
      <c r="AA45" s="11"/>
    </row>
    <row r="46" spans="1:27" x14ac:dyDescent="0.35">
      <c r="A46" s="12">
        <v>43497</v>
      </c>
      <c r="B46" s="10">
        <f>'Haver Q'!E25</f>
        <v>86470</v>
      </c>
      <c r="C46" s="10">
        <f>'Haver Q'!L25</f>
        <v>1980</v>
      </c>
      <c r="D46" s="10">
        <f>DataQ!C191</f>
        <v>10930</v>
      </c>
      <c r="E46" s="10">
        <f>DataQ!D191</f>
        <v>7874</v>
      </c>
      <c r="F46" s="10">
        <f>DataQ!E191</f>
        <v>356202</v>
      </c>
      <c r="G46" s="15">
        <f>DataQ!F191</f>
        <v>3.8</v>
      </c>
      <c r="H46" s="10">
        <f>DataQ!H191</f>
        <v>14287</v>
      </c>
      <c r="I46" s="10">
        <f>DataQ!I191</f>
        <v>1415069</v>
      </c>
      <c r="J46" s="10">
        <f>DataQ!G191</f>
        <v>1848327</v>
      </c>
      <c r="K46" s="10">
        <f>DataQ!L191</f>
        <v>1989504</v>
      </c>
      <c r="L46" s="15">
        <f>DataQ!M191</f>
        <v>90.586820000000003</v>
      </c>
      <c r="M46" s="15">
        <f>DataQ!N191</f>
        <v>139.63310000000001</v>
      </c>
      <c r="N46" s="10">
        <f>DataQ!O191</f>
        <v>34.101999999999997</v>
      </c>
      <c r="O46" s="15">
        <f>DataQ!P191</f>
        <v>1.8623700000000001</v>
      </c>
      <c r="P46" s="10">
        <f>DataQ!Q191</f>
        <v>136304.20000000001</v>
      </c>
      <c r="Q46" s="10">
        <f>DataQ!R191</f>
        <v>433258</v>
      </c>
      <c r="R46" s="15">
        <f>DataQ!J191</f>
        <v>2.463333</v>
      </c>
      <c r="S46" s="10">
        <f>DataQ!S191</f>
        <v>5376679</v>
      </c>
      <c r="T46" s="10">
        <f>DataQ!T191</f>
        <v>42101.52</v>
      </c>
      <c r="U46">
        <v>0</v>
      </c>
      <c r="V46" s="15">
        <f>DataQ!U191</f>
        <v>2.4600249999999999</v>
      </c>
      <c r="X46" s="33"/>
      <c r="Z46" s="11"/>
      <c r="AA46" s="11"/>
    </row>
    <row r="47" spans="1:27" x14ac:dyDescent="0.35">
      <c r="A47" s="12">
        <v>43586</v>
      </c>
      <c r="B47" s="10">
        <f>'Haver Q'!E26</f>
        <v>85890</v>
      </c>
      <c r="C47" s="10">
        <f>'Haver Q'!L26</f>
        <v>1920</v>
      </c>
      <c r="D47" s="10">
        <f>DataQ!C192</f>
        <v>10940</v>
      </c>
      <c r="E47" s="10">
        <f>DataQ!D192</f>
        <v>6868</v>
      </c>
      <c r="F47" s="10">
        <f>DataQ!E192</f>
        <v>363432</v>
      </c>
      <c r="G47" s="15">
        <f>DataQ!F192</f>
        <v>3.9</v>
      </c>
      <c r="H47" s="10">
        <f>DataQ!H192</f>
        <v>14229</v>
      </c>
      <c r="I47" s="10">
        <f>DataQ!I192</f>
        <v>1425628</v>
      </c>
      <c r="J47" s="10">
        <f>DataQ!G192</f>
        <v>1873490</v>
      </c>
      <c r="K47" s="10">
        <f>DataQ!L192</f>
        <v>2016582</v>
      </c>
      <c r="L47" s="15">
        <f>DataQ!M192</f>
        <v>90.656689999999998</v>
      </c>
      <c r="M47" s="15">
        <f>DataQ!N192</f>
        <v>138.71799999999999</v>
      </c>
      <c r="N47" s="10">
        <f>DataQ!O192</f>
        <v>34.68</v>
      </c>
      <c r="O47" s="15">
        <f>DataQ!P192</f>
        <v>2.0572249999999999</v>
      </c>
      <c r="P47" s="10">
        <f>DataQ!Q192</f>
        <v>131915.29999999999</v>
      </c>
      <c r="Q47" s="10">
        <f>DataQ!R192</f>
        <v>447862</v>
      </c>
      <c r="R47" s="15">
        <f>DataQ!J192</f>
        <v>2.4366669999999999</v>
      </c>
      <c r="S47" s="10">
        <f>DataQ!S192</f>
        <v>5394506</v>
      </c>
      <c r="T47" s="10">
        <f>DataQ!T192</f>
        <v>42227.09</v>
      </c>
      <c r="U47">
        <v>0</v>
      </c>
      <c r="V47" s="15">
        <f>DataQ!U192</f>
        <v>2.3545229999999999</v>
      </c>
      <c r="X47" s="33"/>
      <c r="Z47" s="11"/>
      <c r="AA47" s="11"/>
    </row>
    <row r="48" spans="1:27" x14ac:dyDescent="0.35">
      <c r="A48" s="12">
        <v>43678</v>
      </c>
      <c r="B48" s="10">
        <f>'Haver Q'!E27</f>
        <v>81400</v>
      </c>
      <c r="C48" s="10">
        <f>'Haver Q'!L27</f>
        <v>2130</v>
      </c>
      <c r="D48" s="10">
        <f>DataQ!C193</f>
        <v>10920</v>
      </c>
      <c r="E48" s="10">
        <f>DataQ!D193</f>
        <v>6617</v>
      </c>
      <c r="F48" s="10">
        <f>DataQ!E193</f>
        <v>365191</v>
      </c>
      <c r="G48" s="15">
        <f>DataQ!F193</f>
        <v>3.9</v>
      </c>
      <c r="H48" s="10">
        <f>DataQ!H193</f>
        <v>14327</v>
      </c>
      <c r="I48" s="10">
        <f>DataQ!I193</f>
        <v>1437356</v>
      </c>
      <c r="J48" s="10">
        <f>DataQ!G193</f>
        <v>1893215</v>
      </c>
      <c r="K48" s="10">
        <f>DataQ!L193</f>
        <v>2044401</v>
      </c>
      <c r="L48" s="15">
        <f>DataQ!M193</f>
        <v>90.781729999999996</v>
      </c>
      <c r="M48" s="15">
        <f>DataQ!N193</f>
        <v>139.95419999999999</v>
      </c>
      <c r="N48" s="10">
        <f>DataQ!O193</f>
        <v>37.631999999999998</v>
      </c>
      <c r="O48" s="15">
        <f>DataQ!P193</f>
        <v>2.1744219999999999</v>
      </c>
      <c r="P48" s="10">
        <f>DataQ!Q193</f>
        <v>138047.29999999999</v>
      </c>
      <c r="Q48" s="10">
        <f>DataQ!R193</f>
        <v>455859</v>
      </c>
      <c r="R48" s="15">
        <f>DataQ!J193</f>
        <v>2.4133330000000002</v>
      </c>
      <c r="S48" s="10">
        <f>DataQ!S193</f>
        <v>5412333</v>
      </c>
      <c r="T48" s="10">
        <f>DataQ!T193</f>
        <v>42324.05</v>
      </c>
      <c r="U48">
        <v>0</v>
      </c>
      <c r="V48" s="15">
        <f>DataQ!U193</f>
        <v>2.2924319999999998</v>
      </c>
      <c r="X48" s="33"/>
      <c r="Z48" s="11"/>
      <c r="AA48" s="11"/>
    </row>
    <row r="49" spans="1:27" x14ac:dyDescent="0.35">
      <c r="A49" s="12">
        <v>43770</v>
      </c>
      <c r="B49" s="10">
        <f>'Haver Q'!E28</f>
        <v>80590</v>
      </c>
      <c r="C49" s="10">
        <f>'Haver Q'!L28</f>
        <v>1990</v>
      </c>
      <c r="D49" s="10">
        <f>DataQ!C194</f>
        <v>10960</v>
      </c>
      <c r="E49" s="10">
        <f>DataQ!D194</f>
        <v>6347</v>
      </c>
      <c r="F49" s="10">
        <f>DataQ!E194</f>
        <v>368137</v>
      </c>
      <c r="G49" s="15">
        <f>DataQ!F194</f>
        <v>3.7</v>
      </c>
      <c r="H49" s="10">
        <f>DataQ!H194</f>
        <v>14388</v>
      </c>
      <c r="I49" s="10">
        <f>DataQ!I194</f>
        <v>1452725</v>
      </c>
      <c r="J49" s="10">
        <f>DataQ!G194</f>
        <v>1910658</v>
      </c>
      <c r="K49" s="10">
        <f>DataQ!L194</f>
        <v>2033414</v>
      </c>
      <c r="L49" s="15">
        <f>DataQ!M194</f>
        <v>89.853520000000003</v>
      </c>
      <c r="M49" s="15">
        <f>DataQ!N194</f>
        <v>138.0881</v>
      </c>
      <c r="N49" s="10">
        <f>DataQ!O194</f>
        <v>32.057000000000002</v>
      </c>
      <c r="O49" s="15">
        <f>DataQ!P194</f>
        <v>2.1946659999999998</v>
      </c>
      <c r="P49" s="10">
        <f>DataQ!Q194</f>
        <v>134842.5</v>
      </c>
      <c r="Q49" s="10">
        <f>DataQ!R194</f>
        <v>457933</v>
      </c>
      <c r="R49" s="15">
        <f>DataQ!J194</f>
        <v>2.3866670000000001</v>
      </c>
      <c r="S49" s="10">
        <f>DataQ!S194</f>
        <v>5430160</v>
      </c>
      <c r="T49" s="10">
        <f>DataQ!T194</f>
        <v>42421</v>
      </c>
      <c r="U49">
        <v>0</v>
      </c>
      <c r="V49" s="15">
        <f>DataQ!U194</f>
        <v>2.281863</v>
      </c>
      <c r="X49" s="33"/>
      <c r="Z49" s="11"/>
      <c r="AA49" s="11"/>
    </row>
    <row r="50" spans="1:27" x14ac:dyDescent="0.35">
      <c r="A50" s="12">
        <v>43862</v>
      </c>
      <c r="B50" s="10">
        <f>'Haver Q'!E29</f>
        <v>82290</v>
      </c>
      <c r="C50" s="10">
        <f>'Haver Q'!L29</f>
        <v>1710</v>
      </c>
      <c r="D50" s="10">
        <f>DataQ!C195</f>
        <v>10960</v>
      </c>
      <c r="E50" s="10">
        <f>DataQ!D195</f>
        <v>5789</v>
      </c>
      <c r="F50" s="10">
        <f>DataQ!E195</f>
        <v>361420</v>
      </c>
      <c r="G50" s="15">
        <f>DataQ!F195</f>
        <v>4.0999999999999996</v>
      </c>
      <c r="H50" s="10">
        <f>DataQ!H195</f>
        <v>14469</v>
      </c>
      <c r="I50" s="10">
        <f>DataQ!I195</f>
        <v>1466672</v>
      </c>
      <c r="J50" s="10">
        <f>DataQ!G195</f>
        <v>1915251</v>
      </c>
      <c r="K50" s="10">
        <f>DataQ!L195</f>
        <v>2073597</v>
      </c>
      <c r="L50" s="15">
        <f>DataQ!M195</f>
        <v>93.255549999999999</v>
      </c>
      <c r="M50" s="15">
        <f>DataQ!N195</f>
        <v>143.434</v>
      </c>
      <c r="N50" s="10">
        <f>DataQ!O195</f>
        <v>30.704000000000001</v>
      </c>
      <c r="O50" s="15">
        <f>DataQ!P195</f>
        <v>2.2208199999999998</v>
      </c>
      <c r="P50" s="10">
        <f>DataQ!Q195</f>
        <v>125578</v>
      </c>
      <c r="Q50" s="10">
        <f>DataQ!R195</f>
        <v>448579</v>
      </c>
      <c r="R50" s="15">
        <f>DataQ!J195</f>
        <v>2.3566669999999998</v>
      </c>
      <c r="S50" s="10">
        <f>DataQ!S195</f>
        <v>5519583</v>
      </c>
      <c r="T50" s="10">
        <f>DataQ!T195</f>
        <v>42517.95</v>
      </c>
      <c r="U50">
        <v>0</v>
      </c>
      <c r="V50" s="15">
        <f>DataQ!U195</f>
        <v>2.1464590000000001</v>
      </c>
      <c r="X50" s="33"/>
      <c r="Z50" s="11"/>
      <c r="AA50" s="11"/>
    </row>
    <row r="51" spans="1:27" x14ac:dyDescent="0.35">
      <c r="A51" s="12">
        <v>43952</v>
      </c>
      <c r="B51" s="10">
        <f>'Haver Q'!E30</f>
        <v>85510</v>
      </c>
      <c r="C51" s="10">
        <f>'Haver Q'!L30</f>
        <v>220</v>
      </c>
      <c r="D51" s="10">
        <f>DataQ!C196</f>
        <v>10930</v>
      </c>
      <c r="E51" s="10">
        <f>DataQ!D196</f>
        <v>4314</v>
      </c>
      <c r="F51" s="10">
        <f>DataQ!E196</f>
        <v>356361</v>
      </c>
      <c r="G51" s="15">
        <f>DataQ!F196</f>
        <v>4.0999999999999996</v>
      </c>
      <c r="H51" s="10">
        <f>DataQ!H196</f>
        <v>13345</v>
      </c>
      <c r="I51" s="10">
        <f>DataQ!I196</f>
        <v>1469098</v>
      </c>
      <c r="J51" s="10">
        <f>DataQ!G196</f>
        <v>1913499</v>
      </c>
      <c r="K51" s="10">
        <f>DataQ!L196</f>
        <v>2079107</v>
      </c>
      <c r="L51" s="15">
        <f>DataQ!M196</f>
        <v>109.1601</v>
      </c>
      <c r="M51" s="15">
        <f>DataQ!N196</f>
        <v>145.85679999999999</v>
      </c>
      <c r="N51" s="10">
        <f>DataQ!O196</f>
        <v>34.984000000000002</v>
      </c>
      <c r="O51" s="15">
        <f>DataQ!P196</f>
        <v>1.790834</v>
      </c>
      <c r="P51" s="10">
        <f>DataQ!Q196</f>
        <v>116111.4</v>
      </c>
      <c r="Q51" s="10">
        <f>DataQ!R196</f>
        <v>444401</v>
      </c>
      <c r="R51" s="15">
        <f>DataQ!J196</f>
        <v>2.1833330000000002</v>
      </c>
      <c r="S51" s="10">
        <f>DataQ!S196</f>
        <v>5609006</v>
      </c>
      <c r="T51" s="10">
        <f>DataQ!T196</f>
        <v>42614.9</v>
      </c>
      <c r="U51">
        <v>1</v>
      </c>
      <c r="V51" s="15">
        <f>DataQ!U196</f>
        <v>1.8427549999999999</v>
      </c>
      <c r="X51" s="33"/>
      <c r="Z51" s="11"/>
      <c r="AA51" s="11"/>
    </row>
    <row r="52" spans="1:27" x14ac:dyDescent="0.35">
      <c r="A52" s="12">
        <v>44044</v>
      </c>
      <c r="B52" s="10">
        <f>'Haver Q'!E31</f>
        <v>86120</v>
      </c>
      <c r="C52" s="10">
        <f>'Haver Q'!L31</f>
        <v>370</v>
      </c>
      <c r="D52" s="10">
        <f>DataQ!C197</f>
        <v>10930</v>
      </c>
      <c r="E52" s="10">
        <f>DataQ!D197</f>
        <v>4477</v>
      </c>
      <c r="F52" s="10">
        <f>DataQ!E197</f>
        <v>367470</v>
      </c>
      <c r="G52" s="15">
        <f>DataQ!F197</f>
        <v>5</v>
      </c>
      <c r="H52" s="10">
        <f>DataQ!H197</f>
        <v>13269</v>
      </c>
      <c r="I52" s="10">
        <f>DataQ!I197</f>
        <v>1480003</v>
      </c>
      <c r="J52" s="10">
        <f>DataQ!G197</f>
        <v>1932687</v>
      </c>
      <c r="K52" s="10">
        <f>DataQ!L197</f>
        <v>2085176</v>
      </c>
      <c r="L52" s="15">
        <f>DataQ!M197</f>
        <v>97.65607</v>
      </c>
      <c r="M52" s="15">
        <f>DataQ!N197</f>
        <v>141.8603</v>
      </c>
      <c r="N52" s="10">
        <f>DataQ!O197</f>
        <v>23.366</v>
      </c>
      <c r="O52" s="15">
        <f>DataQ!P197</f>
        <v>1.825383</v>
      </c>
      <c r="P52" s="10">
        <f>DataQ!Q197</f>
        <v>116632.7</v>
      </c>
      <c r="Q52" s="10">
        <f>DataQ!R197</f>
        <v>452684</v>
      </c>
      <c r="R52" s="15">
        <f>DataQ!J197</f>
        <v>2.1433330000000002</v>
      </c>
      <c r="S52" s="10">
        <f>DataQ!S197</f>
        <v>5698429</v>
      </c>
      <c r="T52" s="10">
        <f>DataQ!T197</f>
        <v>42672.65</v>
      </c>
      <c r="U52">
        <v>1</v>
      </c>
      <c r="V52" s="15">
        <f>DataQ!U197</f>
        <v>1.5525979999999999</v>
      </c>
      <c r="X52" s="33"/>
      <c r="Z52" s="11"/>
      <c r="AA52" s="11"/>
    </row>
    <row r="53" spans="1:27" x14ac:dyDescent="0.35">
      <c r="A53" s="12">
        <v>44136</v>
      </c>
      <c r="B53" s="10">
        <f>'Haver Q'!E32</f>
        <v>89310</v>
      </c>
      <c r="C53" s="10">
        <f>'Haver Q'!L32</f>
        <v>330</v>
      </c>
      <c r="D53" s="10">
        <f>DataQ!C198</f>
        <v>10960</v>
      </c>
      <c r="E53" s="10">
        <f>DataQ!D198</f>
        <v>4795</v>
      </c>
      <c r="F53" s="10">
        <f>DataQ!E198</f>
        <v>369157</v>
      </c>
      <c r="G53" s="15">
        <f>DataQ!F198</f>
        <v>5.3</v>
      </c>
      <c r="H53" s="10">
        <f>DataQ!H198</f>
        <v>13344</v>
      </c>
      <c r="I53" s="10">
        <f>DataQ!I198</f>
        <v>1499098</v>
      </c>
      <c r="J53" s="10">
        <f>DataQ!G198</f>
        <v>1950608</v>
      </c>
      <c r="K53" s="10">
        <f>DataQ!L198</f>
        <v>2091865</v>
      </c>
      <c r="L53" s="15">
        <f>DataQ!M198</f>
        <v>97.2727</v>
      </c>
      <c r="M53" s="15">
        <f>DataQ!N198</f>
        <v>141.66499999999999</v>
      </c>
      <c r="N53" s="10">
        <f>DataQ!O198</f>
        <v>33.344999999999999</v>
      </c>
      <c r="O53" s="15">
        <f>DataQ!P198</f>
        <v>1.4965710000000001</v>
      </c>
      <c r="P53" s="10">
        <f>DataQ!Q198</f>
        <v>114159.4</v>
      </c>
      <c r="Q53" s="10">
        <f>DataQ!R198</f>
        <v>451510</v>
      </c>
      <c r="R53" s="15">
        <f>DataQ!J198</f>
        <v>2.12</v>
      </c>
      <c r="S53" s="10">
        <f>DataQ!S198</f>
        <v>5787852</v>
      </c>
      <c r="T53" s="10">
        <f>DataQ!T198</f>
        <v>42730.41</v>
      </c>
      <c r="U53">
        <v>1</v>
      </c>
      <c r="V53" s="15">
        <f>DataQ!U198</f>
        <v>1.5412399999999999</v>
      </c>
      <c r="X53" s="33"/>
      <c r="Z53" s="11"/>
      <c r="AA53" s="11"/>
    </row>
    <row r="54" spans="1:27" x14ac:dyDescent="0.35">
      <c r="A54" s="12">
        <v>44228</v>
      </c>
      <c r="B54" s="10">
        <f>'Haver Q'!E33</f>
        <v>90190</v>
      </c>
      <c r="C54" s="10">
        <f>'Haver Q'!L33</f>
        <v>380</v>
      </c>
      <c r="D54" s="10">
        <f>DataQ!C199</f>
        <v>10980</v>
      </c>
      <c r="E54" s="10">
        <f>DataQ!D199</f>
        <v>5434</v>
      </c>
      <c r="F54" s="10">
        <f>DataQ!E199</f>
        <v>374602</v>
      </c>
      <c r="G54" s="15">
        <f>DataQ!F199</f>
        <v>4.9000000000000004</v>
      </c>
      <c r="H54" s="10">
        <f>DataQ!H199</f>
        <v>13138</v>
      </c>
      <c r="I54" s="10">
        <f>DataQ!I199</f>
        <v>1520447</v>
      </c>
      <c r="J54" s="10">
        <f>DataQ!G199</f>
        <v>1961737</v>
      </c>
      <c r="K54" s="10">
        <f>DataQ!L199</f>
        <v>2099560</v>
      </c>
      <c r="L54" s="15">
        <f>DataQ!M199</f>
        <v>97.56465</v>
      </c>
      <c r="M54" s="15">
        <f>DataQ!N199</f>
        <v>140.11940000000001</v>
      </c>
      <c r="N54" s="10">
        <f>DataQ!O199</f>
        <v>28.225000000000001</v>
      </c>
      <c r="O54" s="15">
        <f>DataQ!P199</f>
        <v>0.643316</v>
      </c>
      <c r="P54" s="10">
        <f>DataQ!Q199</f>
        <v>111539.8</v>
      </c>
      <c r="Q54" s="10">
        <f>DataQ!R199</f>
        <v>441290</v>
      </c>
      <c r="R54" s="15">
        <f>DataQ!J199</f>
        <v>2.09</v>
      </c>
      <c r="S54" s="10">
        <f>DataQ!S199</f>
        <v>5904761</v>
      </c>
      <c r="T54" s="10">
        <f>DataQ!T199</f>
        <v>42788.160000000003</v>
      </c>
      <c r="U54">
        <v>1</v>
      </c>
      <c r="V54" s="15">
        <f>DataQ!U199</f>
        <v>1.5620229999999999</v>
      </c>
      <c r="X54" s="33"/>
      <c r="Z54" s="11"/>
      <c r="AA54" s="11"/>
    </row>
    <row r="55" spans="1:27" x14ac:dyDescent="0.35">
      <c r="A55" s="12">
        <v>44317</v>
      </c>
      <c r="B55" s="10">
        <f>'Haver Q'!E34</f>
        <v>88640</v>
      </c>
      <c r="C55" s="10">
        <f>'Haver Q'!L34</f>
        <v>450</v>
      </c>
      <c r="D55" s="10">
        <f>DataQ!C200</f>
        <v>11010</v>
      </c>
      <c r="E55" s="10">
        <f>DataQ!D200</f>
        <v>5323</v>
      </c>
      <c r="F55" s="10">
        <f>DataQ!E200</f>
        <v>378013</v>
      </c>
      <c r="G55" s="15">
        <f>DataQ!F200</f>
        <v>4.7</v>
      </c>
      <c r="H55" s="10">
        <f>DataQ!H200</f>
        <v>13029</v>
      </c>
      <c r="I55" s="10">
        <f>DataQ!I200</f>
        <v>1545627</v>
      </c>
      <c r="J55" s="10">
        <f>DataQ!G200</f>
        <v>1989263</v>
      </c>
      <c r="K55" s="10">
        <f>DataQ!L200</f>
        <v>2131523</v>
      </c>
      <c r="L55" s="15">
        <f>DataQ!M200</f>
        <v>93.731059999999999</v>
      </c>
      <c r="M55" s="15">
        <f>DataQ!N200</f>
        <v>140.96889999999999</v>
      </c>
      <c r="N55" s="10">
        <f>DataQ!O200</f>
        <v>30.687999999999999</v>
      </c>
      <c r="O55" s="15">
        <f>DataQ!P200</f>
        <v>0.21055380000000001</v>
      </c>
      <c r="P55" s="10">
        <f>DataQ!Q200</f>
        <v>110622.39999999999</v>
      </c>
      <c r="Q55" s="10">
        <f>DataQ!R200</f>
        <v>443636</v>
      </c>
      <c r="R55" s="15">
        <f>DataQ!J200</f>
        <v>2.0733329999999999</v>
      </c>
      <c r="S55" s="10">
        <f>DataQ!S200</f>
        <v>6021670</v>
      </c>
      <c r="T55" s="10">
        <f>DataQ!T200</f>
        <v>42845.91</v>
      </c>
      <c r="U55">
        <v>0</v>
      </c>
      <c r="V55" s="15">
        <f>DataQ!U200</f>
        <v>1.589928</v>
      </c>
      <c r="X55" s="33"/>
      <c r="Z55" s="11"/>
      <c r="AA55" s="11"/>
    </row>
    <row r="56" spans="1:27" x14ac:dyDescent="0.35">
      <c r="A56" s="12">
        <v>44409</v>
      </c>
      <c r="B56" s="10">
        <f>'Haver Q'!E35</f>
        <v>86240</v>
      </c>
      <c r="C56" s="10">
        <f>'Haver Q'!L35</f>
        <v>730</v>
      </c>
      <c r="D56" s="10">
        <f>DataQ!C201</f>
        <v>11010</v>
      </c>
      <c r="E56" s="10">
        <f>DataQ!D201</f>
        <v>5045</v>
      </c>
      <c r="F56" s="10">
        <f>DataQ!E201</f>
        <v>380321</v>
      </c>
      <c r="G56" s="15">
        <f>DataQ!F201</f>
        <v>4.4000000000000004</v>
      </c>
      <c r="H56" s="10">
        <f>DataQ!H201</f>
        <v>13066</v>
      </c>
      <c r="I56" s="10">
        <f>DataQ!I201</f>
        <v>1552632</v>
      </c>
      <c r="J56" s="10">
        <f>DataQ!G201</f>
        <v>2002133</v>
      </c>
      <c r="K56" s="10">
        <f>DataQ!L201</f>
        <v>2135764</v>
      </c>
      <c r="L56" s="15">
        <f>DataQ!M201</f>
        <v>91.77319</v>
      </c>
      <c r="M56" s="15">
        <f>DataQ!N201</f>
        <v>140.3922</v>
      </c>
      <c r="N56" s="10">
        <f>DataQ!O201</f>
        <v>30.507999999999999</v>
      </c>
      <c r="O56" s="15">
        <f>DataQ!P201</f>
        <v>-0.2926684</v>
      </c>
      <c r="P56" s="10">
        <f>DataQ!Q201</f>
        <v>110833.7</v>
      </c>
      <c r="Q56" s="10">
        <f>DataQ!R201</f>
        <v>449501</v>
      </c>
      <c r="R56" s="15">
        <f>DataQ!J201</f>
        <v>2.0533329999999999</v>
      </c>
      <c r="S56" s="10">
        <f>DataQ!S201</f>
        <v>6138579</v>
      </c>
      <c r="T56" s="10">
        <f>DataQ!T201</f>
        <v>42934.23</v>
      </c>
      <c r="U56">
        <v>0</v>
      </c>
      <c r="V56" s="15">
        <f>DataQ!U201</f>
        <v>1.5708610000000001</v>
      </c>
      <c r="X56" s="33"/>
      <c r="Z56" s="11"/>
      <c r="AA56" s="11"/>
    </row>
    <row r="57" spans="1:27" x14ac:dyDescent="0.35">
      <c r="A57" s="12">
        <v>44501</v>
      </c>
      <c r="B57" s="10">
        <f>'Haver Q'!E36</f>
        <v>85650</v>
      </c>
      <c r="C57" s="10">
        <f>'Haver Q'!L36</f>
        <v>720</v>
      </c>
      <c r="D57" s="10">
        <f>DataQ!C202</f>
        <v>10990</v>
      </c>
      <c r="E57" s="10">
        <f>DataQ!D202</f>
        <v>5673</v>
      </c>
      <c r="F57" s="10">
        <f>DataQ!E202</f>
        <v>381732</v>
      </c>
      <c r="G57" s="15">
        <f>DataQ!F202</f>
        <v>4.2</v>
      </c>
      <c r="H57" s="10">
        <f>DataQ!H202</f>
        <v>13013</v>
      </c>
      <c r="I57" s="10">
        <f>DataQ!I202</f>
        <v>1562224</v>
      </c>
      <c r="J57" s="10">
        <f>DataQ!G202</f>
        <v>2001814</v>
      </c>
      <c r="K57" s="10">
        <f>DataQ!L202</f>
        <v>2122641</v>
      </c>
      <c r="L57" s="15">
        <f>DataQ!M202</f>
        <v>88.875609999999995</v>
      </c>
      <c r="M57" s="15">
        <f>DataQ!N202</f>
        <v>139.0138</v>
      </c>
      <c r="N57" s="10">
        <f>DataQ!O202</f>
        <v>29.969000000000001</v>
      </c>
      <c r="O57" s="15">
        <f>DataQ!P202</f>
        <v>7.1468589999999999E-2</v>
      </c>
      <c r="P57" s="10">
        <f>DataQ!Q202</f>
        <v>111361.1</v>
      </c>
      <c r="Q57" s="10">
        <f>DataQ!R202</f>
        <v>439590</v>
      </c>
      <c r="R57" s="15">
        <f>DataQ!J202</f>
        <v>2.02</v>
      </c>
      <c r="S57" s="10">
        <f>DataQ!S202</f>
        <v>6255488</v>
      </c>
      <c r="T57" s="10">
        <f>DataQ!T202</f>
        <v>43022.559999999998</v>
      </c>
      <c r="U57">
        <v>0</v>
      </c>
      <c r="V57" s="15">
        <f>DataQ!U202</f>
        <v>1.6336079999999999</v>
      </c>
      <c r="X57" s="33"/>
      <c r="Z57" s="11"/>
      <c r="AA57" s="11"/>
    </row>
    <row r="58" spans="1:27" x14ac:dyDescent="0.35">
      <c r="A58" s="12">
        <v>44593</v>
      </c>
      <c r="B58" s="10">
        <f>'Haver Q'!E37</f>
        <v>81570</v>
      </c>
      <c r="C58" s="10">
        <f>'Haver Q'!L37</f>
        <v>1040</v>
      </c>
      <c r="D58" s="10">
        <f>DataQ!C203</f>
        <v>10980</v>
      </c>
      <c r="E58" s="10">
        <f>DataQ!D203</f>
        <v>7327</v>
      </c>
      <c r="F58" s="10">
        <f>DataQ!E203</f>
        <v>386958</v>
      </c>
      <c r="G58" s="15">
        <f>DataQ!F203</f>
        <v>3.8</v>
      </c>
      <c r="H58" s="10">
        <f>DataQ!H203</f>
        <v>13221</v>
      </c>
      <c r="I58" s="10">
        <f>DataQ!I203</f>
        <v>1581336</v>
      </c>
      <c r="J58" s="10">
        <f>DataQ!G203</f>
        <v>2019506</v>
      </c>
      <c r="K58" s="10">
        <f>DataQ!L203</f>
        <v>2144012</v>
      </c>
      <c r="L58" s="15">
        <f>DataQ!M203</f>
        <v>87.81953</v>
      </c>
      <c r="M58" s="15">
        <f>DataQ!N203</f>
        <v>138.5171</v>
      </c>
      <c r="N58" s="10">
        <f>DataQ!O203</f>
        <v>32.206000000000003</v>
      </c>
      <c r="O58" s="15">
        <f>DataQ!P203</f>
        <v>0.35517169999999998</v>
      </c>
      <c r="P58" s="10">
        <f>DataQ!Q203</f>
        <v>112453.9</v>
      </c>
      <c r="Q58" s="10">
        <f>DataQ!R203</f>
        <v>438170</v>
      </c>
      <c r="R58" s="15">
        <f>DataQ!J203</f>
        <v>2.0266670000000002</v>
      </c>
      <c r="S58" s="10">
        <f>DataQ!S203</f>
        <v>6398738</v>
      </c>
      <c r="T58" s="10">
        <f>DataQ!T203</f>
        <v>43110.879999999997</v>
      </c>
      <c r="U58">
        <v>0</v>
      </c>
      <c r="V58" s="15">
        <f>DataQ!U203</f>
        <v>2.2539470000000001</v>
      </c>
      <c r="X58" s="33"/>
      <c r="Z58" s="11"/>
      <c r="AA58" s="11"/>
    </row>
    <row r="59" spans="1:27" x14ac:dyDescent="0.35">
      <c r="A59" s="12">
        <v>44682</v>
      </c>
      <c r="B59" s="10">
        <f>'Haver Q'!E38</f>
        <v>80640</v>
      </c>
      <c r="C59" s="10">
        <f>'Haver Q'!L38</f>
        <v>1180</v>
      </c>
      <c r="D59" s="10">
        <f>DataQ!C204</f>
        <v>10970</v>
      </c>
      <c r="E59" s="10">
        <f>DataQ!D204</f>
        <v>9213</v>
      </c>
      <c r="F59" s="10">
        <f>DataQ!E204</f>
        <v>395902</v>
      </c>
      <c r="G59" s="15">
        <f>DataQ!F204</f>
        <v>3.8</v>
      </c>
      <c r="H59" s="10">
        <f>DataQ!H204</f>
        <v>13918</v>
      </c>
      <c r="I59" s="10">
        <f>DataQ!I204</f>
        <v>1596562</v>
      </c>
      <c r="J59" s="10">
        <f>DataQ!G204</f>
        <v>2037978</v>
      </c>
      <c r="K59" s="10">
        <f>DataQ!L204</f>
        <v>2180353</v>
      </c>
      <c r="L59" s="15">
        <f>DataQ!M204</f>
        <v>87.149000000000001</v>
      </c>
      <c r="M59" s="15">
        <f>DataQ!N204</f>
        <v>137.68260000000001</v>
      </c>
      <c r="N59" s="10">
        <f>DataQ!O204</f>
        <v>33.299999999999997</v>
      </c>
      <c r="O59" s="15">
        <f>DataQ!P204</f>
        <v>0.1072531</v>
      </c>
      <c r="P59" s="10">
        <f>DataQ!Q204</f>
        <v>114034.9</v>
      </c>
      <c r="Q59" s="10">
        <f>DataQ!R204</f>
        <v>441416</v>
      </c>
      <c r="R59" s="15">
        <f>DataQ!J204</f>
        <v>2.0833330000000001</v>
      </c>
      <c r="S59" s="10">
        <f>DataQ!S204</f>
        <v>6541989</v>
      </c>
      <c r="T59" s="10">
        <f>DataQ!T204</f>
        <v>43199.199999999997</v>
      </c>
      <c r="U59">
        <v>0</v>
      </c>
      <c r="V59" s="15">
        <f>DataQ!U204</f>
        <v>2.7839700000000001</v>
      </c>
      <c r="X59" s="33"/>
      <c r="Z59" s="11"/>
      <c r="AA59" s="11"/>
    </row>
    <row r="60" spans="1:27" x14ac:dyDescent="0.35">
      <c r="A60" s="12">
        <v>44774</v>
      </c>
      <c r="B60" s="10">
        <f>'Haver Q'!E39</f>
        <v>80180</v>
      </c>
      <c r="C60" s="10">
        <f>'Haver Q'!L39</f>
        <v>1280</v>
      </c>
      <c r="D60" s="10">
        <f>DataQ!C205</f>
        <v>10970</v>
      </c>
      <c r="E60" s="10">
        <f>DataQ!D205</f>
        <v>11382</v>
      </c>
      <c r="F60" s="10">
        <f>DataQ!E205</f>
        <v>403706</v>
      </c>
      <c r="G60" s="15">
        <f>DataQ!F205</f>
        <v>3.7</v>
      </c>
      <c r="H60" s="10">
        <f>DataQ!H205</f>
        <v>14468</v>
      </c>
      <c r="I60" s="10">
        <f>DataQ!I205</f>
        <v>1609662</v>
      </c>
      <c r="J60" s="10">
        <f>DataQ!G205</f>
        <v>2062121</v>
      </c>
      <c r="K60" s="10">
        <f>DataQ!L205</f>
        <v>2209168</v>
      </c>
      <c r="L60" s="15">
        <f>DataQ!M205</f>
        <v>86.762919999999994</v>
      </c>
      <c r="M60" s="15">
        <f>DataQ!N205</f>
        <v>136.80549999999999</v>
      </c>
      <c r="N60" s="10">
        <f>DataQ!O205</f>
        <v>31.318999999999999</v>
      </c>
      <c r="O60" s="15">
        <f>DataQ!P205</f>
        <v>7.9841789999999996E-2</v>
      </c>
      <c r="P60" s="10">
        <f>DataQ!Q205</f>
        <v>115314.6</v>
      </c>
      <c r="Q60" s="10">
        <f>DataQ!R205</f>
        <v>452459</v>
      </c>
      <c r="R60" s="15">
        <f>DataQ!J205</f>
        <v>2.1866669999999999</v>
      </c>
      <c r="S60" s="10">
        <f>DataQ!S205</f>
        <v>6685240</v>
      </c>
      <c r="T60" s="10">
        <f>DataQ!T205</f>
        <v>43303.79</v>
      </c>
      <c r="U60">
        <v>0</v>
      </c>
      <c r="V60" s="15">
        <f>DataQ!U205</f>
        <v>3.7412169999999998</v>
      </c>
      <c r="X60" s="33"/>
      <c r="Z60" s="11"/>
      <c r="AA60" s="11"/>
    </row>
    <row r="61" spans="1:27" x14ac:dyDescent="0.35">
      <c r="A61" s="12">
        <v>44866</v>
      </c>
      <c r="B61" s="10">
        <f>'Haver Q'!E40</f>
        <v>81240</v>
      </c>
      <c r="C61" s="10">
        <f>'Haver Q'!L40</f>
        <v>1090</v>
      </c>
      <c r="D61" s="10">
        <f>DataQ!C206</f>
        <v>10940</v>
      </c>
      <c r="E61" s="10">
        <f>DataQ!D206</f>
        <v>15233</v>
      </c>
      <c r="F61" s="10">
        <f>DataQ!E206</f>
        <v>422652</v>
      </c>
      <c r="G61" s="15">
        <f>DataQ!F206</f>
        <v>3.9</v>
      </c>
      <c r="H61" s="10">
        <f>DataQ!H206</f>
        <v>15462</v>
      </c>
      <c r="I61" s="10">
        <f>DataQ!I206</f>
        <v>1618526</v>
      </c>
      <c r="J61" s="10">
        <f>DataQ!G206</f>
        <v>2077011</v>
      </c>
      <c r="K61" s="10">
        <f>DataQ!L206</f>
        <v>2206199</v>
      </c>
      <c r="L61" s="15">
        <f>DataQ!M206</f>
        <v>84.326830000000001</v>
      </c>
      <c r="M61" s="15">
        <f>DataQ!N206</f>
        <v>130.4974</v>
      </c>
      <c r="N61" s="10">
        <f>DataQ!O206</f>
        <v>31.666</v>
      </c>
      <c r="O61" s="15">
        <f>DataQ!P206</f>
        <v>-0.2085581</v>
      </c>
      <c r="P61" s="10">
        <f>DataQ!Q206</f>
        <v>116037</v>
      </c>
      <c r="Q61" s="10">
        <f>DataQ!R206</f>
        <v>458485</v>
      </c>
      <c r="R61" s="15">
        <f>DataQ!J206</f>
        <v>2.3966669999999999</v>
      </c>
      <c r="S61" s="10">
        <f>DataQ!S206</f>
        <v>6828490</v>
      </c>
      <c r="T61" s="10">
        <f>DataQ!T206</f>
        <v>43408.38</v>
      </c>
      <c r="U61">
        <v>0</v>
      </c>
      <c r="V61" s="15">
        <f>DataQ!U206</f>
        <v>4.9609360000000002</v>
      </c>
      <c r="X61" s="33"/>
      <c r="Z61" s="11"/>
      <c r="AA61" s="11"/>
    </row>
    <row r="62" spans="1:27" x14ac:dyDescent="0.35">
      <c r="A62" s="12">
        <v>44958</v>
      </c>
      <c r="B62" s="10">
        <f>'Haver Q'!E41</f>
        <v>83640</v>
      </c>
      <c r="C62" s="10">
        <f>'Haver Q'!L41</f>
        <v>1260</v>
      </c>
      <c r="D62" s="10">
        <f>DataQ!C207</f>
        <v>10880</v>
      </c>
      <c r="E62" s="10">
        <f>DataQ!D207</f>
        <v>19264</v>
      </c>
      <c r="F62" s="10">
        <f>DataQ!E207</f>
        <v>428670</v>
      </c>
      <c r="G62" s="15">
        <f>DataQ!F207</f>
        <v>4</v>
      </c>
      <c r="H62" s="10">
        <f>DataQ!H207</f>
        <v>16817</v>
      </c>
      <c r="I62" s="10">
        <f>DataQ!I207</f>
        <v>1619740</v>
      </c>
      <c r="J62" s="10">
        <f>DataQ!G207</f>
        <v>2081928</v>
      </c>
      <c r="K62" s="10">
        <f>DataQ!L207</f>
        <v>2212877</v>
      </c>
      <c r="L62" s="15">
        <f>DataQ!M207</f>
        <v>82.928610000000006</v>
      </c>
      <c r="M62" s="15">
        <f>DataQ!N207</f>
        <v>129.0548</v>
      </c>
      <c r="N62" s="10">
        <f>DataQ!O207</f>
        <v>29.741</v>
      </c>
      <c r="O62" s="15">
        <f>DataQ!P207</f>
        <v>0.45740710000000001</v>
      </c>
      <c r="P62" s="10">
        <f>DataQ!Q207</f>
        <v>118809.60000000001</v>
      </c>
      <c r="Q62" s="10">
        <f>DataQ!R207</f>
        <v>462188</v>
      </c>
      <c r="R62" s="15">
        <f>DataQ!J207</f>
        <v>2.65</v>
      </c>
      <c r="S62" s="10">
        <f>DataQ!S207</f>
        <v>6788943</v>
      </c>
      <c r="T62" s="10">
        <f>DataQ!T207</f>
        <v>43512.959999999999</v>
      </c>
      <c r="U62">
        <v>0</v>
      </c>
      <c r="V62" s="15">
        <f>DataQ!U207</f>
        <v>5.5778840000000001</v>
      </c>
      <c r="X62" s="33"/>
      <c r="Z62" s="11"/>
      <c r="AA62" s="11"/>
    </row>
    <row r="63" spans="1:27" x14ac:dyDescent="0.35">
      <c r="A63" s="12">
        <v>45047</v>
      </c>
      <c r="B63" s="10">
        <f>'Haver Q'!E42</f>
        <v>90840</v>
      </c>
      <c r="C63" s="10">
        <f>'Haver Q'!L42</f>
        <v>1220</v>
      </c>
      <c r="D63" s="10">
        <f>DataQ!C208</f>
        <v>10830</v>
      </c>
      <c r="E63" s="10">
        <f>DataQ!D208</f>
        <v>20144</v>
      </c>
      <c r="F63" s="10">
        <f>DataQ!E208</f>
        <v>439405</v>
      </c>
      <c r="G63" s="15">
        <f>DataQ!F208</f>
        <v>4.2</v>
      </c>
      <c r="H63" s="10">
        <f>DataQ!H208</f>
        <v>18319</v>
      </c>
      <c r="I63" s="10">
        <f>DataQ!I208</f>
        <v>1618505</v>
      </c>
      <c r="J63" s="10">
        <f>DataQ!G208</f>
        <v>2090036</v>
      </c>
      <c r="K63" s="10">
        <f>DataQ!L208</f>
        <v>2219209</v>
      </c>
      <c r="L63" s="15">
        <f>DataQ!M208</f>
        <v>81.656649999999999</v>
      </c>
      <c r="M63" s="15">
        <f>DataQ!N208</f>
        <v>126.26220000000001</v>
      </c>
      <c r="N63" s="10">
        <f>DataQ!O208</f>
        <v>29.706</v>
      </c>
      <c r="O63" s="15">
        <f>DataQ!P208</f>
        <v>1.8538269999999999</v>
      </c>
      <c r="P63" s="10">
        <f>DataQ!Q208</f>
        <v>120797.6</v>
      </c>
      <c r="Q63" s="10">
        <f>DataQ!R208</f>
        <v>471531</v>
      </c>
      <c r="R63" s="15">
        <f>DataQ!J208</f>
        <v>2.84</v>
      </c>
      <c r="S63" s="10">
        <f>DataQ!S208</f>
        <v>6749396</v>
      </c>
      <c r="T63" s="10">
        <f>DataQ!T208</f>
        <v>43617.55</v>
      </c>
      <c r="U63">
        <v>0</v>
      </c>
      <c r="V63" s="15">
        <f>DataQ!U208</f>
        <v>6.1880940000000004</v>
      </c>
      <c r="X63" s="33"/>
      <c r="Z63" s="11"/>
      <c r="AA63" s="11"/>
    </row>
    <row r="64" spans="1:27" x14ac:dyDescent="0.35">
      <c r="A64" s="12">
        <v>45139</v>
      </c>
      <c r="B64" s="10">
        <f>'Haver Q'!E43</f>
        <v>97930</v>
      </c>
      <c r="C64" s="10">
        <f>'Haver Q'!L43</f>
        <v>1120</v>
      </c>
      <c r="D64" s="10">
        <f>DataQ!C209</f>
        <v>10770</v>
      </c>
      <c r="E64" s="10">
        <f>DataQ!D209</f>
        <v>21848</v>
      </c>
      <c r="F64" s="10">
        <f>DataQ!E209</f>
        <v>440937</v>
      </c>
      <c r="G64" s="15">
        <f>DataQ!F209</f>
        <v>4.0999999999999996</v>
      </c>
      <c r="H64" s="10">
        <f>DataQ!H209</f>
        <v>19688</v>
      </c>
      <c r="I64" s="10">
        <f>DataQ!I209</f>
        <v>1619052</v>
      </c>
      <c r="J64" s="10">
        <f>DataQ!G209</f>
        <v>2117180</v>
      </c>
      <c r="K64" s="10">
        <f>DataQ!L209</f>
        <v>2252160</v>
      </c>
      <c r="L64" s="15">
        <f>DataQ!M209</f>
        <v>82.191419999999994</v>
      </c>
      <c r="M64" s="15">
        <f>DataQ!N209</f>
        <v>127.6917</v>
      </c>
      <c r="N64" s="10">
        <f>DataQ!O209</f>
        <v>26.59</v>
      </c>
      <c r="O64" s="15">
        <f>DataQ!P209</f>
        <v>2.8465029999999998</v>
      </c>
      <c r="P64" s="10">
        <f>DataQ!Q209</f>
        <v>122689.60000000001</v>
      </c>
      <c r="Q64" s="10">
        <f>DataQ!R209</f>
        <v>498128</v>
      </c>
      <c r="R64" s="15">
        <f>DataQ!J209</f>
        <v>3.07</v>
      </c>
      <c r="S64" s="10">
        <f>DataQ!S209</f>
        <v>6709850</v>
      </c>
      <c r="T64" s="10">
        <f>DataQ!T209</f>
        <v>43834.18</v>
      </c>
      <c r="U64">
        <v>0</v>
      </c>
      <c r="V64" s="15">
        <f>DataQ!U209</f>
        <v>6.8946199999999997</v>
      </c>
      <c r="X64" s="33"/>
      <c r="Z64" s="11"/>
      <c r="AA64" s="11"/>
    </row>
    <row r="65" spans="1:27" x14ac:dyDescent="0.35">
      <c r="A65" s="12">
        <v>45231</v>
      </c>
      <c r="B65" s="10">
        <f>'Haver Q'!E44</f>
        <v>107260</v>
      </c>
      <c r="C65" s="10">
        <f>'Haver Q'!L44</f>
        <v>1180</v>
      </c>
      <c r="D65" s="10">
        <f>DataQ!C210</f>
        <v>10750</v>
      </c>
      <c r="E65" s="10">
        <f>DataQ!D210</f>
        <v>22912</v>
      </c>
      <c r="F65" s="10">
        <f>DataQ!E210</f>
        <v>446922</v>
      </c>
      <c r="G65" s="15">
        <f>DataQ!F210</f>
        <v>3.9</v>
      </c>
      <c r="H65" s="10">
        <f>DataQ!H210</f>
        <v>20773</v>
      </c>
      <c r="I65" s="10">
        <f>DataQ!I210</f>
        <v>1617260</v>
      </c>
      <c r="J65" s="10">
        <f>DataQ!G210</f>
        <v>2117452</v>
      </c>
      <c r="K65" s="10">
        <f>DataQ!L210</f>
        <v>2248650</v>
      </c>
      <c r="L65" s="15">
        <f>DataQ!M210</f>
        <v>81.977879999999999</v>
      </c>
      <c r="M65" s="15">
        <f>DataQ!N210</f>
        <v>125.7854</v>
      </c>
      <c r="N65" s="10">
        <f>DataQ!O210</f>
        <v>27.067</v>
      </c>
      <c r="O65" s="15">
        <f>DataQ!P210</f>
        <v>3.619027</v>
      </c>
      <c r="P65" s="10">
        <f>DataQ!Q210</f>
        <v>123089.8</v>
      </c>
      <c r="Q65" s="10">
        <f>DataQ!R210</f>
        <v>500192</v>
      </c>
      <c r="R65" s="15">
        <f>DataQ!J210</f>
        <v>3.29</v>
      </c>
      <c r="S65" s="10">
        <f>DataQ!S210</f>
        <v>6670303</v>
      </c>
      <c r="T65" s="10">
        <f>DataQ!T210</f>
        <v>44050.8</v>
      </c>
      <c r="U65">
        <v>0</v>
      </c>
      <c r="V65" s="15">
        <f>DataQ!U210</f>
        <v>6.7375970000000001</v>
      </c>
      <c r="X65" s="33"/>
      <c r="Z65" s="11"/>
      <c r="AA65" s="11"/>
    </row>
    <row r="66" spans="1:27" x14ac:dyDescent="0.35">
      <c r="A66" s="12">
        <v>45323</v>
      </c>
      <c r="B66" s="10">
        <f>'Haver Q'!E45</f>
        <v>109920</v>
      </c>
      <c r="C66" s="10">
        <f>'Haver Q'!L45</f>
        <v>1540</v>
      </c>
      <c r="D66" s="10">
        <f>DataQ!C211</f>
        <v>10760.9</v>
      </c>
      <c r="E66" s="10">
        <f>DataQ!D211</f>
        <v>24190</v>
      </c>
      <c r="F66" s="10">
        <f>DataQ!E211</f>
        <v>457594</v>
      </c>
      <c r="G66" s="15">
        <f>DataQ!F211</f>
        <v>4.3</v>
      </c>
      <c r="H66" s="10">
        <f>DataQ!H211</f>
        <v>21646</v>
      </c>
      <c r="I66" s="10">
        <f>DataQ!I211</f>
        <v>1620501</v>
      </c>
      <c r="J66" s="10">
        <f>DataQ!G211</f>
        <v>2127290</v>
      </c>
      <c r="K66" s="10">
        <f>DataQ!L211</f>
        <v>2261347</v>
      </c>
      <c r="L66" s="15">
        <f>DataQ!M211</f>
        <v>81.038269999999997</v>
      </c>
      <c r="M66" s="15">
        <f>DataQ!N211</f>
        <v>123.5455</v>
      </c>
      <c r="N66" s="10">
        <f>DataQ!O211</f>
        <v>29.564</v>
      </c>
      <c r="O66" s="15">
        <f>DataQ!P211</f>
        <v>4.1255199999999999</v>
      </c>
      <c r="P66" s="10">
        <f>DataQ!Q211</f>
        <v>125326.39999999999</v>
      </c>
      <c r="Q66" s="10">
        <f>DataQ!R211</f>
        <v>506789</v>
      </c>
      <c r="R66" s="15">
        <f>DataQ!J211</f>
        <v>3.4733329999999998</v>
      </c>
      <c r="S66" s="10">
        <f>DataQ!S211</f>
        <v>6717539</v>
      </c>
      <c r="T66" s="10">
        <f>DataQ!T211</f>
        <v>44267.43</v>
      </c>
      <c r="U66">
        <v>0</v>
      </c>
      <c r="V66" s="15">
        <f>DataQ!U211</f>
        <v>6.6943149999999996</v>
      </c>
      <c r="X66" s="33"/>
      <c r="Z66" s="11"/>
      <c r="AA66" s="11"/>
    </row>
    <row r="67" spans="1:27" x14ac:dyDescent="0.35">
      <c r="A67" s="12">
        <v>45413</v>
      </c>
      <c r="B67" s="10">
        <f>'Haver Q'!E46</f>
        <v>109660</v>
      </c>
      <c r="C67" s="10">
        <f>'Haver Q'!L46</f>
        <v>1690</v>
      </c>
      <c r="D67" s="10">
        <f>DataQ!C212</f>
        <v>10775.1</v>
      </c>
      <c r="E67" s="10">
        <f>DataQ!D212</f>
        <v>23230</v>
      </c>
      <c r="F67" s="10">
        <f>DataQ!E212</f>
        <v>468096</v>
      </c>
      <c r="G67" s="15">
        <f>DataQ!F212</f>
        <v>4.2</v>
      </c>
      <c r="H67" s="10">
        <f>DataQ!H212</f>
        <v>22208</v>
      </c>
      <c r="I67" s="10">
        <f>DataQ!I212</f>
        <v>1626782</v>
      </c>
      <c r="J67" s="10">
        <f>DataQ!G212</f>
        <v>2138212</v>
      </c>
      <c r="K67" s="10">
        <f>DataQ!L212</f>
        <v>2273578</v>
      </c>
      <c r="L67" s="15">
        <f>DataQ!M212</f>
        <v>80.683989999999994</v>
      </c>
      <c r="M67" s="15">
        <f>DataQ!N212</f>
        <v>121.4269</v>
      </c>
      <c r="N67" s="10">
        <f>DataQ!O212</f>
        <v>33.131</v>
      </c>
      <c r="O67" s="15">
        <f>DataQ!P212</f>
        <v>3.892916</v>
      </c>
      <c r="P67" s="10">
        <f>DataQ!Q212</f>
        <v>128874.7</v>
      </c>
      <c r="Q67" s="10">
        <f>DataQ!R212</f>
        <v>511430</v>
      </c>
      <c r="R67" s="15">
        <f>DataQ!J212</f>
        <v>3.62</v>
      </c>
      <c r="S67" s="10">
        <f>DataQ!S212</f>
        <v>6833211</v>
      </c>
      <c r="T67" s="10">
        <f>DataQ!T212</f>
        <v>44484.05</v>
      </c>
      <c r="U67">
        <v>0</v>
      </c>
      <c r="V67" s="15">
        <f>DataQ!U212</f>
        <v>6.6484889999999996</v>
      </c>
      <c r="X67" s="33"/>
      <c r="Z67" s="11"/>
      <c r="AA67"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5A45-7FCA-4951-9552-7607C3136C30}">
  <dimension ref="A1:Z121"/>
  <sheetViews>
    <sheetView workbookViewId="0">
      <pane xSplit="1" ySplit="1" topLeftCell="B2" activePane="bottomRight" state="frozen"/>
      <selection pane="topRight" activeCell="B1" sqref="B1"/>
      <selection pane="bottomLeft" activeCell="A2" sqref="A2"/>
      <selection pane="bottomRight" activeCell="C103" sqref="C103"/>
    </sheetView>
  </sheetViews>
  <sheetFormatPr defaultRowHeight="14.5" x14ac:dyDescent="0.35"/>
  <cols>
    <col min="1" max="1" width="12.1796875" customWidth="1"/>
    <col min="2" max="2" width="6.81640625" bestFit="1" customWidth="1"/>
    <col min="3" max="3" width="5.81640625" bestFit="1" customWidth="1"/>
    <col min="4" max="4" width="7.1796875" bestFit="1" customWidth="1"/>
    <col min="5" max="5" width="5.81640625" bestFit="1" customWidth="1"/>
    <col min="6" max="6" width="6.81640625" bestFit="1" customWidth="1"/>
    <col min="7" max="7" width="5.26953125" bestFit="1" customWidth="1"/>
    <col min="8" max="8" width="11.54296875" bestFit="1" customWidth="1"/>
    <col min="9" max="11" width="7.81640625" bestFit="1" customWidth="1"/>
    <col min="12" max="12" width="7.7265625" bestFit="1" customWidth="1"/>
    <col min="13" max="13" width="7.1796875" bestFit="1" customWidth="1"/>
    <col min="14" max="14" width="4.08984375" bestFit="1" customWidth="1"/>
    <col min="15" max="15" width="6.81640625" bestFit="1" customWidth="1"/>
    <col min="16" max="16" width="4.36328125" bestFit="1" customWidth="1"/>
    <col min="17" max="17" width="7.81640625" bestFit="1" customWidth="1"/>
    <col min="20" max="20" width="12.26953125" bestFit="1" customWidth="1"/>
    <col min="22" max="22" width="8" customWidth="1"/>
  </cols>
  <sheetData>
    <row r="1" spans="1:26" x14ac:dyDescent="0.35">
      <c r="A1" t="s">
        <v>423</v>
      </c>
      <c r="B1" t="s">
        <v>470</v>
      </c>
      <c r="C1" t="s">
        <v>554</v>
      </c>
      <c r="D1" s="10" t="s">
        <v>471</v>
      </c>
      <c r="E1" s="11" t="s">
        <v>472</v>
      </c>
      <c r="F1" s="10" t="s">
        <v>473</v>
      </c>
      <c r="G1" s="10" t="s">
        <v>474</v>
      </c>
      <c r="H1" s="10" t="s">
        <v>480</v>
      </c>
      <c r="I1" s="10" t="s">
        <v>546</v>
      </c>
      <c r="J1" s="10" t="s">
        <v>547</v>
      </c>
      <c r="K1" s="10" t="s">
        <v>587</v>
      </c>
      <c r="L1" s="10" t="s">
        <v>588</v>
      </c>
      <c r="M1" s="10" t="s">
        <v>589</v>
      </c>
      <c r="N1" s="10" t="s">
        <v>591</v>
      </c>
      <c r="O1" s="10" t="s">
        <v>593</v>
      </c>
      <c r="P1" s="10" t="s">
        <v>594</v>
      </c>
      <c r="Q1" s="10" t="s">
        <v>595</v>
      </c>
      <c r="R1" s="10" t="s">
        <v>596</v>
      </c>
      <c r="S1" s="10" t="s">
        <v>655</v>
      </c>
      <c r="U1" s="10"/>
    </row>
    <row r="2" spans="1:26" x14ac:dyDescent="0.35">
      <c r="A2" s="12">
        <v>34731</v>
      </c>
      <c r="B2" s="61">
        <f>'[1]Series construction'!AA30/1000</f>
        <v>427.5</v>
      </c>
      <c r="C2" s="61">
        <f>'[1]Series construction'!AB30/1000</f>
        <v>29.6</v>
      </c>
      <c r="D2" s="10">
        <f>DataQ!C95</f>
        <v>10426.5</v>
      </c>
      <c r="E2" s="10">
        <f>DataQ!D95</f>
        <v>8283</v>
      </c>
      <c r="F2" s="10">
        <f>DataQ!E95</f>
        <v>141861</v>
      </c>
      <c r="G2" s="15">
        <f>DataQ!F95</f>
        <v>8.9</v>
      </c>
      <c r="H2" s="10">
        <f>DataQ!H95</f>
        <v>9868</v>
      </c>
      <c r="I2" s="10">
        <f>DataQ!I95</f>
        <v>375738</v>
      </c>
      <c r="J2" s="10">
        <f>DataQ!G95</f>
        <v>475489</v>
      </c>
      <c r="K2" s="10">
        <f>DataQ!L95</f>
        <v>536048</v>
      </c>
      <c r="L2" s="10">
        <f>DataQ!M95</f>
        <v>64.225980000000007</v>
      </c>
      <c r="M2" s="10">
        <f>DataQ!N95</f>
        <v>94.467119999999994</v>
      </c>
      <c r="N2" s="15">
        <f>DataQ!P95</f>
        <v>6.0638959999999997</v>
      </c>
      <c r="O2" s="10">
        <f>DataQ!R95</f>
        <v>99751</v>
      </c>
      <c r="P2" s="15">
        <f>DataQ!J95</f>
        <v>8</v>
      </c>
      <c r="Q2" s="10">
        <f>DataQ!S95</f>
        <v>1063008</v>
      </c>
      <c r="R2">
        <v>0</v>
      </c>
      <c r="S2" s="15">
        <f>DataQ!U95</f>
        <v>9.7540230000000001</v>
      </c>
      <c r="U2" s="33"/>
      <c r="V2" s="29"/>
      <c r="W2" s="29"/>
      <c r="X2" s="11"/>
      <c r="Y2" s="11"/>
      <c r="Z2" s="11"/>
    </row>
    <row r="3" spans="1:26" x14ac:dyDescent="0.35">
      <c r="A3" s="12">
        <v>34820</v>
      </c>
      <c r="B3" s="61">
        <f>'[1]Series construction'!AA31/1000</f>
        <v>429.8</v>
      </c>
      <c r="C3" s="61">
        <f>'[1]Series construction'!AB31/1000</f>
        <v>29.8</v>
      </c>
      <c r="D3" s="10">
        <f>DataQ!C96</f>
        <v>10443</v>
      </c>
      <c r="E3" s="10">
        <f>DataQ!D96</f>
        <v>8575</v>
      </c>
      <c r="F3" s="10">
        <f>DataQ!E96</f>
        <v>143287</v>
      </c>
      <c r="G3" s="15">
        <f>DataQ!F96</f>
        <v>8.6999999999999993</v>
      </c>
      <c r="H3" s="10">
        <f>DataQ!H96</f>
        <v>10163</v>
      </c>
      <c r="I3" s="10">
        <f>DataQ!I96</f>
        <v>379402</v>
      </c>
      <c r="J3" s="10">
        <f>DataQ!G96</f>
        <v>481275</v>
      </c>
      <c r="K3" s="10">
        <f>DataQ!L96</f>
        <v>543034</v>
      </c>
      <c r="L3" s="10">
        <f>DataQ!M96</f>
        <v>64.417460000000005</v>
      </c>
      <c r="M3" s="10">
        <f>DataQ!N96</f>
        <v>94.745859999999993</v>
      </c>
      <c r="N3" s="15">
        <f>DataQ!P96</f>
        <v>6.7729220000000003</v>
      </c>
      <c r="O3" s="10">
        <f>DataQ!R96</f>
        <v>101873</v>
      </c>
      <c r="P3" s="15">
        <f>DataQ!J96</f>
        <v>7.95</v>
      </c>
      <c r="Q3" s="10">
        <f>DataQ!S96</f>
        <v>1069272</v>
      </c>
      <c r="R3">
        <v>0</v>
      </c>
      <c r="S3" s="15">
        <f>DataQ!U96</f>
        <v>9.7600300000000004</v>
      </c>
      <c r="U3" s="33"/>
      <c r="V3" s="29"/>
      <c r="W3" s="29"/>
      <c r="X3" s="11"/>
      <c r="Y3" s="11"/>
      <c r="Z3" s="11"/>
    </row>
    <row r="4" spans="1:26" x14ac:dyDescent="0.35">
      <c r="A4" s="12">
        <v>34912</v>
      </c>
      <c r="B4" s="61">
        <f>'[1]Series construction'!AA32/1000</f>
        <v>413.75</v>
      </c>
      <c r="C4" s="61">
        <f>'[1]Series construction'!AB32/1000</f>
        <v>28.5</v>
      </c>
      <c r="D4" s="10">
        <f>DataQ!C97</f>
        <v>10482</v>
      </c>
      <c r="E4" s="10">
        <f>DataQ!D97</f>
        <v>8424</v>
      </c>
      <c r="F4" s="10">
        <f>DataQ!E97</f>
        <v>146426</v>
      </c>
      <c r="G4" s="15">
        <f>DataQ!F97</f>
        <v>8.6</v>
      </c>
      <c r="H4" s="10">
        <f>DataQ!H97</f>
        <v>10060</v>
      </c>
      <c r="I4" s="10">
        <f>DataQ!I97</f>
        <v>383252</v>
      </c>
      <c r="J4" s="10">
        <f>DataQ!G97</f>
        <v>488139</v>
      </c>
      <c r="K4" s="10">
        <f>DataQ!L97</f>
        <v>551434</v>
      </c>
      <c r="L4" s="10">
        <f>DataQ!M97</f>
        <v>64.234960000000001</v>
      </c>
      <c r="M4" s="10">
        <f>DataQ!N97</f>
        <v>94.148930000000007</v>
      </c>
      <c r="N4" s="15">
        <f>DataQ!P97</f>
        <v>6.8053910000000002</v>
      </c>
      <c r="O4" s="10">
        <f>DataQ!R97</f>
        <v>104887</v>
      </c>
      <c r="P4" s="15">
        <f>DataQ!J97</f>
        <v>7.9</v>
      </c>
      <c r="Q4" s="10">
        <f>DataQ!S97</f>
        <v>1075537</v>
      </c>
      <c r="R4">
        <v>0</v>
      </c>
      <c r="S4" s="15">
        <f>DataQ!U97</f>
        <v>9.8409610000000001</v>
      </c>
      <c r="U4" s="33"/>
      <c r="V4" s="29"/>
      <c r="W4" s="29"/>
      <c r="X4" s="11"/>
      <c r="Y4" s="11"/>
      <c r="Z4" s="11"/>
    </row>
    <row r="5" spans="1:26" x14ac:dyDescent="0.35">
      <c r="A5" s="12">
        <v>35004</v>
      </c>
      <c r="B5" s="61">
        <f>'[1]Series construction'!AA33/1000</f>
        <v>397.7</v>
      </c>
      <c r="C5" s="61">
        <f>'[1]Series construction'!AB33/1000</f>
        <v>27.2</v>
      </c>
      <c r="D5" s="10">
        <f>DataQ!C98</f>
        <v>10521</v>
      </c>
      <c r="E5" s="10">
        <f>DataQ!D98</f>
        <v>8145</v>
      </c>
      <c r="F5" s="10">
        <f>DataQ!E98</f>
        <v>147725</v>
      </c>
      <c r="G5" s="15">
        <f>DataQ!F98</f>
        <v>8.3000000000000007</v>
      </c>
      <c r="H5" s="10">
        <f>DataQ!H98</f>
        <v>9867</v>
      </c>
      <c r="I5" s="10">
        <f>DataQ!I98</f>
        <v>385484</v>
      </c>
      <c r="J5" s="10">
        <f>DataQ!G98</f>
        <v>493365</v>
      </c>
      <c r="K5" s="10">
        <f>DataQ!L98</f>
        <v>557935</v>
      </c>
      <c r="L5" s="10">
        <f>DataQ!M98</f>
        <v>64.035070000000005</v>
      </c>
      <c r="M5" s="10">
        <f>DataQ!N98</f>
        <v>94.421220000000005</v>
      </c>
      <c r="N5" s="15">
        <f>DataQ!P98</f>
        <v>6.6560269999999999</v>
      </c>
      <c r="O5" s="10">
        <f>DataQ!R98</f>
        <v>107881</v>
      </c>
      <c r="P5" s="15">
        <f>DataQ!J98</f>
        <v>7.48</v>
      </c>
      <c r="Q5" s="10">
        <f>DataQ!S98</f>
        <v>1081801</v>
      </c>
      <c r="R5">
        <v>0</v>
      </c>
      <c r="S5" s="15">
        <f>DataQ!U98</f>
        <v>9.6650399999999994</v>
      </c>
      <c r="U5" s="33"/>
      <c r="V5" s="29"/>
      <c r="W5" s="29"/>
      <c r="X5" s="11"/>
      <c r="Y5" s="11"/>
      <c r="Z5" s="11"/>
    </row>
    <row r="6" spans="1:26" x14ac:dyDescent="0.35">
      <c r="A6" s="12">
        <v>35096</v>
      </c>
      <c r="B6" s="61">
        <f>'[1]Series construction'!AA34/1000</f>
        <v>373.8</v>
      </c>
      <c r="C6" s="61">
        <f>'[1]Series construction'!AB34/1000</f>
        <v>25.6</v>
      </c>
      <c r="D6" s="10">
        <f>DataQ!C99</f>
        <v>10556</v>
      </c>
      <c r="E6" s="10">
        <f>DataQ!D99</f>
        <v>8006</v>
      </c>
      <c r="F6" s="10">
        <f>DataQ!E99</f>
        <v>151630</v>
      </c>
      <c r="G6" s="15">
        <f>DataQ!F99</f>
        <v>8.1999999999999993</v>
      </c>
      <c r="H6" s="10">
        <f>DataQ!H99</f>
        <v>9831</v>
      </c>
      <c r="I6" s="10">
        <f>DataQ!I99</f>
        <v>389315</v>
      </c>
      <c r="J6" s="10">
        <f>DataQ!G99</f>
        <v>495738</v>
      </c>
      <c r="K6" s="10">
        <f>DataQ!L99</f>
        <v>561470</v>
      </c>
      <c r="L6" s="10">
        <f>DataQ!M99</f>
        <v>63.390509999999999</v>
      </c>
      <c r="M6" s="10">
        <f>DataQ!N99</f>
        <v>92.572379999999995</v>
      </c>
      <c r="N6" s="15">
        <f>DataQ!P99</f>
        <v>6.4205300000000003</v>
      </c>
      <c r="O6" s="10">
        <f>DataQ!R99</f>
        <v>106423</v>
      </c>
      <c r="P6" s="15">
        <f>DataQ!J99</f>
        <v>7.03</v>
      </c>
      <c r="Q6" s="10">
        <f>DataQ!S99</f>
        <v>1102866</v>
      </c>
      <c r="R6">
        <v>0</v>
      </c>
      <c r="S6" s="15">
        <f>DataQ!U99</f>
        <v>9.2109660000000009</v>
      </c>
      <c r="U6" s="33"/>
      <c r="V6" s="29"/>
      <c r="W6" s="29"/>
      <c r="X6" s="11"/>
      <c r="Y6" s="11"/>
      <c r="Z6" s="11"/>
    </row>
    <row r="7" spans="1:26" x14ac:dyDescent="0.35">
      <c r="A7" s="12">
        <v>35186</v>
      </c>
      <c r="B7" s="61">
        <f>'[1]Series construction'!AA35/1000</f>
        <v>349.9</v>
      </c>
      <c r="C7" s="61">
        <f>'[1]Series construction'!AB35/1000</f>
        <v>24</v>
      </c>
      <c r="D7" s="10">
        <f>DataQ!C100</f>
        <v>10591</v>
      </c>
      <c r="E7" s="10">
        <f>DataQ!D100</f>
        <v>7771</v>
      </c>
      <c r="F7" s="10">
        <f>DataQ!E100</f>
        <v>153565</v>
      </c>
      <c r="G7" s="15">
        <f>DataQ!F100</f>
        <v>8.3000000000000007</v>
      </c>
      <c r="H7" s="10">
        <f>DataQ!H100</f>
        <v>9604</v>
      </c>
      <c r="I7" s="10">
        <f>DataQ!I100</f>
        <v>393930</v>
      </c>
      <c r="J7" s="10">
        <f>DataQ!G100</f>
        <v>503790</v>
      </c>
      <c r="K7" s="10">
        <f>DataQ!L100</f>
        <v>569719</v>
      </c>
      <c r="L7" s="10">
        <f>DataQ!M100</f>
        <v>62.969909999999999</v>
      </c>
      <c r="M7" s="10">
        <f>DataQ!N100</f>
        <v>92.748840000000001</v>
      </c>
      <c r="N7" s="15">
        <f>DataQ!P100</f>
        <v>5.5072299999999998</v>
      </c>
      <c r="O7" s="10">
        <f>DataQ!R100</f>
        <v>109860</v>
      </c>
      <c r="P7" s="15">
        <f>DataQ!J100</f>
        <v>6.71</v>
      </c>
      <c r="Q7" s="10">
        <f>DataQ!S100</f>
        <v>1123930</v>
      </c>
      <c r="R7">
        <v>0</v>
      </c>
      <c r="S7" s="15">
        <f>DataQ!U100</f>
        <v>8.9545759999999994</v>
      </c>
      <c r="U7" s="33"/>
      <c r="V7" s="29"/>
      <c r="W7" s="29"/>
      <c r="X7" s="11"/>
      <c r="Y7" s="11"/>
      <c r="Z7" s="11"/>
    </row>
    <row r="8" spans="1:26" x14ac:dyDescent="0.35">
      <c r="A8" s="12">
        <v>35278</v>
      </c>
      <c r="B8" s="61">
        <f>'[1]Series construction'!AA36/1000</f>
        <v>323.35000000000002</v>
      </c>
      <c r="C8" s="61">
        <f>'[1]Series construction'!AB36/1000</f>
        <v>20.100000000000001</v>
      </c>
      <c r="D8" s="10">
        <f>DataQ!C101</f>
        <v>10614</v>
      </c>
      <c r="E8" s="10">
        <f>DataQ!D101</f>
        <v>7586</v>
      </c>
      <c r="F8" s="10">
        <f>DataQ!E101</f>
        <v>156382</v>
      </c>
      <c r="G8" s="15">
        <f>DataQ!F101</f>
        <v>8.1</v>
      </c>
      <c r="H8" s="10">
        <f>DataQ!H101</f>
        <v>9382</v>
      </c>
      <c r="I8" s="10">
        <f>DataQ!I101</f>
        <v>398362</v>
      </c>
      <c r="J8" s="10">
        <f>DataQ!G101</f>
        <v>510436</v>
      </c>
      <c r="K8" s="10">
        <f>DataQ!L101</f>
        <v>576214</v>
      </c>
      <c r="L8" s="10">
        <f>DataQ!M101</f>
        <v>62.655929999999998</v>
      </c>
      <c r="M8" s="10">
        <f>DataQ!N101</f>
        <v>92.116420000000005</v>
      </c>
      <c r="N8" s="15">
        <f>DataQ!P101</f>
        <v>5.5460739999999999</v>
      </c>
      <c r="O8" s="10">
        <f>DataQ!R101</f>
        <v>112074</v>
      </c>
      <c r="P8" s="15">
        <f>DataQ!J101</f>
        <v>6.45</v>
      </c>
      <c r="Q8" s="10">
        <f>DataQ!S101</f>
        <v>1144995</v>
      </c>
      <c r="R8">
        <v>0</v>
      </c>
      <c r="S8" s="15">
        <f>DataQ!U101</f>
        <v>8.7218959999999992</v>
      </c>
      <c r="U8" s="33"/>
      <c r="V8" s="29"/>
      <c r="W8" s="29"/>
      <c r="X8" s="11"/>
      <c r="Y8" s="11"/>
      <c r="Z8" s="11"/>
    </row>
    <row r="9" spans="1:26" x14ac:dyDescent="0.35">
      <c r="A9" s="12">
        <v>35370</v>
      </c>
      <c r="B9" s="61">
        <f>'[1]Series construction'!AA37/1000</f>
        <v>296.8</v>
      </c>
      <c r="C9" s="61">
        <f>'[1]Series construction'!AB37/1000</f>
        <v>16.2</v>
      </c>
      <c r="D9" s="10">
        <f>DataQ!C102</f>
        <v>10637</v>
      </c>
      <c r="E9" s="10">
        <f>DataQ!D102</f>
        <v>7442</v>
      </c>
      <c r="F9" s="10">
        <f>DataQ!E102</f>
        <v>154146</v>
      </c>
      <c r="G9" s="15">
        <f>DataQ!F102</f>
        <v>7.8</v>
      </c>
      <c r="H9" s="10">
        <f>DataQ!H102</f>
        <v>9346</v>
      </c>
      <c r="I9" s="10">
        <f>DataQ!I102</f>
        <v>404008</v>
      </c>
      <c r="J9" s="10">
        <f>DataQ!G102</f>
        <v>514960</v>
      </c>
      <c r="K9" s="10">
        <f>DataQ!L102</f>
        <v>580321</v>
      </c>
      <c r="L9" s="10">
        <f>DataQ!M102</f>
        <v>62.410580000000003</v>
      </c>
      <c r="M9" s="10">
        <f>DataQ!N102</f>
        <v>94.118729999999999</v>
      </c>
      <c r="N9" s="15">
        <f>DataQ!P102</f>
        <v>4.8751420000000003</v>
      </c>
      <c r="O9" s="10">
        <f>DataQ!R102</f>
        <v>110952</v>
      </c>
      <c r="P9" s="15">
        <f>DataQ!J102</f>
        <v>6.51</v>
      </c>
      <c r="Q9" s="10">
        <f>DataQ!S102</f>
        <v>1166060</v>
      </c>
      <c r="R9">
        <v>0</v>
      </c>
      <c r="S9" s="15">
        <f>DataQ!U102</f>
        <v>9.1150680000000008</v>
      </c>
      <c r="U9" s="33"/>
      <c r="V9" s="29"/>
      <c r="W9" s="29"/>
      <c r="X9" s="11"/>
      <c r="Y9" s="11"/>
      <c r="Z9" s="11"/>
    </row>
    <row r="10" spans="1:26" x14ac:dyDescent="0.35">
      <c r="A10" s="12">
        <v>35462</v>
      </c>
      <c r="B10" s="61">
        <f>'[1]Series construction'!AA38/1000</f>
        <v>281.8</v>
      </c>
      <c r="C10" s="61">
        <f>'[1]Series construction'!AB38/1000</f>
        <v>15.15</v>
      </c>
      <c r="D10" s="10">
        <f>DataQ!C103</f>
        <v>10677.5</v>
      </c>
      <c r="E10" s="10">
        <f>DataQ!D103</f>
        <v>7777</v>
      </c>
      <c r="F10" s="10">
        <f>DataQ!E103</f>
        <v>156641</v>
      </c>
      <c r="G10" s="15">
        <f>DataQ!F103</f>
        <v>7.3</v>
      </c>
      <c r="H10" s="10">
        <f>DataQ!H103</f>
        <v>9701</v>
      </c>
      <c r="I10" s="10">
        <f>DataQ!I103</f>
        <v>409822</v>
      </c>
      <c r="J10" s="10">
        <f>DataQ!G103</f>
        <v>518156</v>
      </c>
      <c r="K10" s="10">
        <f>DataQ!L103</f>
        <v>584941</v>
      </c>
      <c r="L10" s="10">
        <f>DataQ!M103</f>
        <v>62.829590000000003</v>
      </c>
      <c r="M10" s="10">
        <f>DataQ!N103</f>
        <v>93.356949999999998</v>
      </c>
      <c r="N10" s="15">
        <f>DataQ!P103</f>
        <v>4.2015880000000001</v>
      </c>
      <c r="O10" s="10">
        <f>DataQ!R103</f>
        <v>108334</v>
      </c>
      <c r="P10" s="15">
        <f>DataQ!J103</f>
        <v>6.66</v>
      </c>
      <c r="Q10" s="10">
        <f>DataQ!S103</f>
        <v>1198325</v>
      </c>
      <c r="R10">
        <v>0</v>
      </c>
      <c r="S10" s="15">
        <f>DataQ!U103</f>
        <v>9.1351309999999994</v>
      </c>
      <c r="U10" s="33"/>
      <c r="V10" s="29"/>
      <c r="W10" s="29"/>
      <c r="X10" s="11"/>
      <c r="Y10" s="11"/>
      <c r="Z10" s="11"/>
    </row>
    <row r="11" spans="1:26" x14ac:dyDescent="0.35">
      <c r="A11" s="12">
        <v>35551</v>
      </c>
      <c r="B11" s="61">
        <f>'[1]Series construction'!AA39/1000</f>
        <v>266.8</v>
      </c>
      <c r="C11" s="61">
        <f>'[1]Series construction'!AB39/1000</f>
        <v>14.1</v>
      </c>
      <c r="D11" s="10">
        <f>DataQ!C104</f>
        <v>10718</v>
      </c>
      <c r="E11" s="10">
        <f>DataQ!D104</f>
        <v>7915</v>
      </c>
      <c r="F11" s="10">
        <f>DataQ!E104</f>
        <v>159690</v>
      </c>
      <c r="G11" s="15">
        <f>DataQ!F104</f>
        <v>7.2</v>
      </c>
      <c r="H11" s="10">
        <f>DataQ!H104</f>
        <v>9854</v>
      </c>
      <c r="I11" s="10">
        <f>DataQ!I104</f>
        <v>414521</v>
      </c>
      <c r="J11" s="10">
        <f>DataQ!G104</f>
        <v>528534</v>
      </c>
      <c r="K11" s="10">
        <f>DataQ!L104</f>
        <v>594322</v>
      </c>
      <c r="L11" s="10">
        <f>DataQ!M104</f>
        <v>62.958370000000002</v>
      </c>
      <c r="M11" s="10">
        <f>DataQ!N104</f>
        <v>93.043080000000003</v>
      </c>
      <c r="N11" s="15">
        <f>DataQ!P104</f>
        <v>4.4737450000000001</v>
      </c>
      <c r="O11" s="10">
        <f>DataQ!R104</f>
        <v>114013</v>
      </c>
      <c r="P11" s="15">
        <f>DataQ!J104</f>
        <v>6.98</v>
      </c>
      <c r="Q11" s="10">
        <f>DataQ!S104</f>
        <v>1230590</v>
      </c>
      <c r="R11">
        <v>0</v>
      </c>
      <c r="S11" s="15">
        <f>DataQ!U104</f>
        <v>9.3361330000000002</v>
      </c>
      <c r="U11" s="33"/>
      <c r="V11" s="29"/>
      <c r="W11" s="29"/>
      <c r="X11" s="11"/>
      <c r="Y11" s="11"/>
      <c r="Z11" s="11"/>
    </row>
    <row r="12" spans="1:26" x14ac:dyDescent="0.35">
      <c r="A12" s="12">
        <v>35643</v>
      </c>
      <c r="B12" s="61">
        <f>'[1]Series construction'!AA40/1000</f>
        <v>260.35000000000002</v>
      </c>
      <c r="C12" s="61">
        <f>'[1]Series construction'!AB40/1000</f>
        <v>14</v>
      </c>
      <c r="D12" s="10">
        <f>DataQ!C105</f>
        <v>10728</v>
      </c>
      <c r="E12" s="10">
        <f>DataQ!D105</f>
        <v>8565</v>
      </c>
      <c r="F12" s="10">
        <f>DataQ!E105</f>
        <v>162111</v>
      </c>
      <c r="G12" s="15">
        <f>DataQ!F105</f>
        <v>6.8</v>
      </c>
      <c r="H12" s="10">
        <f>DataQ!H105</f>
        <v>10600</v>
      </c>
      <c r="I12" s="10">
        <f>DataQ!I105</f>
        <v>418433</v>
      </c>
      <c r="J12" s="10">
        <f>DataQ!G105</f>
        <v>538689</v>
      </c>
      <c r="K12" s="10">
        <f>DataQ!L105</f>
        <v>605263</v>
      </c>
      <c r="L12" s="10">
        <f>DataQ!M105</f>
        <v>62.170589999999997</v>
      </c>
      <c r="M12" s="10">
        <f>DataQ!N105</f>
        <v>93.340829999999997</v>
      </c>
      <c r="N12" s="15">
        <f>DataQ!P105</f>
        <v>4.5466420000000003</v>
      </c>
      <c r="O12" s="10">
        <f>DataQ!R105</f>
        <v>120256</v>
      </c>
      <c r="P12" s="15">
        <f>DataQ!J105</f>
        <v>7.5</v>
      </c>
      <c r="Q12" s="10">
        <f>DataQ!S105</f>
        <v>1262855</v>
      </c>
      <c r="R12">
        <v>0</v>
      </c>
      <c r="S12" s="15">
        <f>DataQ!U105</f>
        <v>9.8935759999999995</v>
      </c>
      <c r="U12" s="33"/>
      <c r="V12" s="29"/>
      <c r="W12" s="29"/>
      <c r="X12" s="11"/>
      <c r="Y12" s="11"/>
      <c r="Z12" s="11"/>
    </row>
    <row r="13" spans="1:26" x14ac:dyDescent="0.35">
      <c r="A13" s="12">
        <v>35735</v>
      </c>
      <c r="B13" s="61">
        <f>'[1]Series construction'!AA41/1000</f>
        <v>253.9</v>
      </c>
      <c r="C13" s="61">
        <f>'[1]Series construction'!AB41/1000</f>
        <v>13.9</v>
      </c>
      <c r="D13" s="10">
        <f>DataQ!C106</f>
        <v>10738</v>
      </c>
      <c r="E13" s="10">
        <f>DataQ!D106</f>
        <v>9175</v>
      </c>
      <c r="F13" s="10">
        <f>DataQ!E106</f>
        <v>160529</v>
      </c>
      <c r="G13" s="15">
        <f>DataQ!F106</f>
        <v>6.5</v>
      </c>
      <c r="H13" s="10">
        <f>DataQ!H106</f>
        <v>11308</v>
      </c>
      <c r="I13" s="10">
        <f>DataQ!I106</f>
        <v>423935</v>
      </c>
      <c r="J13" s="10">
        <f>DataQ!G106</f>
        <v>547859</v>
      </c>
      <c r="K13" s="10">
        <f>DataQ!L106</f>
        <v>616957</v>
      </c>
      <c r="L13" s="10">
        <f>DataQ!M106</f>
        <v>63.928069999999998</v>
      </c>
      <c r="M13" s="10">
        <f>DataQ!N106</f>
        <v>96.081860000000006</v>
      </c>
      <c r="N13" s="15">
        <f>DataQ!P106</f>
        <v>4.3407419999999997</v>
      </c>
      <c r="O13" s="10">
        <f>DataQ!R106</f>
        <v>123924</v>
      </c>
      <c r="P13" s="15">
        <f>DataQ!J106</f>
        <v>7.58</v>
      </c>
      <c r="Q13" s="10">
        <f>DataQ!S106</f>
        <v>1295120</v>
      </c>
      <c r="R13">
        <v>0</v>
      </c>
      <c r="S13" s="15">
        <f>DataQ!U106</f>
        <v>10.208270000000001</v>
      </c>
      <c r="U13" s="33"/>
      <c r="V13" s="29"/>
      <c r="W13" s="29"/>
      <c r="X13" s="11"/>
      <c r="Y13" s="11"/>
      <c r="Z13" s="11"/>
    </row>
    <row r="14" spans="1:26" x14ac:dyDescent="0.35">
      <c r="A14" s="12">
        <v>35827</v>
      </c>
      <c r="B14" s="61">
        <f>'[1]Series construction'!AA42/1000</f>
        <v>257.25</v>
      </c>
      <c r="C14" s="61">
        <f>'[1]Series construction'!AB42/1000</f>
        <v>14.55</v>
      </c>
      <c r="D14" s="10">
        <f>DataQ!C107</f>
        <v>10762.5</v>
      </c>
      <c r="E14" s="10">
        <f>DataQ!D107</f>
        <v>8666</v>
      </c>
      <c r="F14" s="10">
        <f>DataQ!E107</f>
        <v>161179</v>
      </c>
      <c r="G14" s="15">
        <f>DataQ!F107</f>
        <v>6.4</v>
      </c>
      <c r="H14" s="10">
        <f>DataQ!H107</f>
        <v>10912</v>
      </c>
      <c r="I14" s="10">
        <f>DataQ!I107</f>
        <v>428886</v>
      </c>
      <c r="J14" s="10">
        <f>DataQ!G107</f>
        <v>561587</v>
      </c>
      <c r="K14" s="10">
        <f>DataQ!L107</f>
        <v>633201</v>
      </c>
      <c r="L14" s="10">
        <f>DataQ!M107</f>
        <v>64.360690000000005</v>
      </c>
      <c r="M14" s="10">
        <f>DataQ!N107</f>
        <v>98.213939999999994</v>
      </c>
      <c r="N14" s="15">
        <f>DataQ!P107</f>
        <v>5.101064</v>
      </c>
      <c r="O14" s="10">
        <f>DataQ!R107</f>
        <v>132701</v>
      </c>
      <c r="P14" s="15">
        <f>DataQ!J107</f>
        <v>7.77</v>
      </c>
      <c r="Q14" s="10">
        <f>DataQ!S107</f>
        <v>1319074</v>
      </c>
      <c r="R14">
        <v>0</v>
      </c>
      <c r="S14" s="15">
        <f>DataQ!U107</f>
        <v>10.15793</v>
      </c>
      <c r="U14" s="33"/>
      <c r="V14" s="29"/>
      <c r="W14" s="29"/>
      <c r="X14" s="11"/>
      <c r="Y14" s="11"/>
      <c r="Z14" s="11"/>
    </row>
    <row r="15" spans="1:26" x14ac:dyDescent="0.35">
      <c r="A15" s="12">
        <v>35916</v>
      </c>
      <c r="B15" s="61">
        <f>'[1]Series construction'!AA43/1000</f>
        <v>260.60000000000002</v>
      </c>
      <c r="C15" s="61">
        <f>'[1]Series construction'!AB43/1000</f>
        <v>15.2</v>
      </c>
      <c r="D15" s="10">
        <f>DataQ!C108</f>
        <v>10787</v>
      </c>
      <c r="E15" s="10">
        <f>DataQ!D108</f>
        <v>9118</v>
      </c>
      <c r="F15" s="10">
        <f>DataQ!E108</f>
        <v>163132</v>
      </c>
      <c r="G15" s="15">
        <f>DataQ!F108</f>
        <v>6.3</v>
      </c>
      <c r="H15" s="10">
        <f>DataQ!H108</f>
        <v>11401</v>
      </c>
      <c r="I15" s="10">
        <f>DataQ!I108</f>
        <v>434659</v>
      </c>
      <c r="J15" s="10">
        <f>DataQ!G108</f>
        <v>571995</v>
      </c>
      <c r="K15" s="10">
        <f>DataQ!L108</f>
        <v>645222</v>
      </c>
      <c r="L15" s="10">
        <f>DataQ!M108</f>
        <v>65.021299999999997</v>
      </c>
      <c r="M15" s="10">
        <f>DataQ!N108</f>
        <v>98.880359999999996</v>
      </c>
      <c r="N15" s="15">
        <f>DataQ!P108</f>
        <v>5.016578</v>
      </c>
      <c r="O15" s="10">
        <f>DataQ!R108</f>
        <v>137336</v>
      </c>
      <c r="P15" s="15">
        <f>DataQ!J108</f>
        <v>7.78</v>
      </c>
      <c r="Q15" s="10">
        <f>DataQ!S108</f>
        <v>1343028</v>
      </c>
      <c r="R15">
        <v>0</v>
      </c>
      <c r="S15" s="15">
        <f>DataQ!U108</f>
        <v>10.12548</v>
      </c>
      <c r="U15" s="33"/>
      <c r="V15" s="29"/>
      <c r="W15" s="29"/>
      <c r="X15" s="11"/>
      <c r="Y15" s="11"/>
      <c r="Z15" s="11"/>
    </row>
    <row r="16" spans="1:26" x14ac:dyDescent="0.35">
      <c r="A16" s="12">
        <v>36008</v>
      </c>
      <c r="B16" s="61">
        <f>'[1]Series construction'!AA44/1000</f>
        <v>260.8</v>
      </c>
      <c r="C16" s="61">
        <f>'[1]Series construction'!AB44/1000</f>
        <v>14.55</v>
      </c>
      <c r="D16" s="10">
        <f>DataQ!C109</f>
        <v>10804</v>
      </c>
      <c r="E16" s="10">
        <f>DataQ!D109</f>
        <v>9637</v>
      </c>
      <c r="F16" s="10">
        <f>DataQ!E109</f>
        <v>163306</v>
      </c>
      <c r="G16" s="15">
        <f>DataQ!F109</f>
        <v>6.2</v>
      </c>
      <c r="H16" s="10">
        <f>DataQ!H109</f>
        <v>12066</v>
      </c>
      <c r="I16" s="10">
        <f>DataQ!I109</f>
        <v>440789</v>
      </c>
      <c r="J16" s="10">
        <f>DataQ!G109</f>
        <v>584273</v>
      </c>
      <c r="K16" s="10">
        <f>DataQ!L109</f>
        <v>660611</v>
      </c>
      <c r="L16" s="10">
        <f>DataQ!M109</f>
        <v>65.913449999999997</v>
      </c>
      <c r="M16" s="10">
        <f>DataQ!N109</f>
        <v>101.1309</v>
      </c>
      <c r="N16" s="15">
        <f>DataQ!P109</f>
        <v>4.4786979999999996</v>
      </c>
      <c r="O16" s="10">
        <f>DataQ!R109</f>
        <v>143484</v>
      </c>
      <c r="P16" s="15">
        <f>DataQ!J109</f>
        <v>7.99</v>
      </c>
      <c r="Q16" s="10">
        <f>DataQ!S109</f>
        <v>1366983</v>
      </c>
      <c r="R16">
        <v>0</v>
      </c>
      <c r="S16" s="15">
        <f>DataQ!U109</f>
        <v>10.160450000000001</v>
      </c>
      <c r="U16" s="33"/>
      <c r="V16" s="29"/>
      <c r="W16" s="29"/>
      <c r="X16" s="11"/>
      <c r="Y16" s="11"/>
      <c r="Z16" s="11"/>
    </row>
    <row r="17" spans="1:26" x14ac:dyDescent="0.35">
      <c r="A17" s="12">
        <v>36100</v>
      </c>
      <c r="B17" s="61">
        <f>'[1]Series construction'!AA45/1000</f>
        <v>261</v>
      </c>
      <c r="C17" s="61">
        <f>'[1]Series construction'!AB45/1000</f>
        <v>13.9</v>
      </c>
      <c r="D17" s="10">
        <f>DataQ!C110</f>
        <v>10821</v>
      </c>
      <c r="E17" s="10">
        <f>DataQ!D110</f>
        <v>9759</v>
      </c>
      <c r="F17" s="10">
        <f>DataQ!E110</f>
        <v>166168</v>
      </c>
      <c r="G17" s="15">
        <f>DataQ!F110</f>
        <v>6.1</v>
      </c>
      <c r="H17" s="10">
        <f>DataQ!H110</f>
        <v>11966</v>
      </c>
      <c r="I17" s="10">
        <f>DataQ!I110</f>
        <v>448121</v>
      </c>
      <c r="J17" s="10">
        <f>DataQ!G110</f>
        <v>594941</v>
      </c>
      <c r="K17" s="10">
        <f>DataQ!L110</f>
        <v>670288</v>
      </c>
      <c r="L17" s="10">
        <f>DataQ!M110</f>
        <v>65.998699999999999</v>
      </c>
      <c r="M17" s="10">
        <f>DataQ!N110</f>
        <v>100.8449</v>
      </c>
      <c r="N17" s="15">
        <f>DataQ!P110</f>
        <v>3.9872329999999998</v>
      </c>
      <c r="O17" s="10">
        <f>DataQ!R110</f>
        <v>146820</v>
      </c>
      <c r="P17" s="15">
        <f>DataQ!J110</f>
        <v>7.29</v>
      </c>
      <c r="Q17" s="10">
        <f>DataQ!S110</f>
        <v>1390937</v>
      </c>
      <c r="R17">
        <v>0</v>
      </c>
      <c r="S17" s="15">
        <f>DataQ!U110</f>
        <v>9.3357759999999992</v>
      </c>
      <c r="U17" s="33"/>
      <c r="V17" s="29"/>
      <c r="W17" s="29"/>
      <c r="X17" s="11"/>
      <c r="Y17" s="11"/>
      <c r="Z17" s="11"/>
    </row>
    <row r="18" spans="1:26" x14ac:dyDescent="0.35">
      <c r="A18" s="12">
        <v>36192</v>
      </c>
      <c r="B18" s="61">
        <f>'[1]Series construction'!AA46/1000</f>
        <v>246.7</v>
      </c>
      <c r="C18" s="61">
        <f>'[1]Series construction'!AB46/1000</f>
        <v>13.5</v>
      </c>
      <c r="D18" s="10">
        <f>DataQ!C111</f>
        <v>10861</v>
      </c>
      <c r="E18" s="10">
        <f>DataQ!D111</f>
        <v>9118</v>
      </c>
      <c r="F18" s="10">
        <f>DataQ!E111</f>
        <v>165049</v>
      </c>
      <c r="G18" s="15">
        <f>DataQ!F111</f>
        <v>6.2</v>
      </c>
      <c r="H18" s="10">
        <f>DataQ!H111</f>
        <v>11508</v>
      </c>
      <c r="I18" s="10">
        <f>DataQ!I111</f>
        <v>456464</v>
      </c>
      <c r="J18" s="10">
        <f>DataQ!G111</f>
        <v>607994</v>
      </c>
      <c r="K18" s="10">
        <f>DataQ!L111</f>
        <v>683847</v>
      </c>
      <c r="L18" s="10">
        <f>DataQ!M111</f>
        <v>66.807249999999996</v>
      </c>
      <c r="M18" s="10">
        <f>DataQ!N111</f>
        <v>103.58240000000001</v>
      </c>
      <c r="N18" s="15">
        <f>DataQ!P111</f>
        <v>3.8505769999999999</v>
      </c>
      <c r="O18" s="10">
        <f>DataQ!R111</f>
        <v>151530</v>
      </c>
      <c r="P18" s="15">
        <f>DataQ!J111</f>
        <v>7.17</v>
      </c>
      <c r="Q18" s="10">
        <f>DataQ!S111</f>
        <v>1439044</v>
      </c>
      <c r="R18">
        <v>0</v>
      </c>
      <c r="S18" s="15">
        <f>DataQ!U111</f>
        <v>8.0045809999999999</v>
      </c>
      <c r="U18" s="33"/>
      <c r="V18" s="29"/>
      <c r="W18" s="29"/>
      <c r="X18" s="11"/>
      <c r="Y18" s="11"/>
      <c r="Z18" s="11"/>
    </row>
    <row r="19" spans="1:26" x14ac:dyDescent="0.35">
      <c r="A19" s="12">
        <v>36281</v>
      </c>
      <c r="B19" s="61">
        <f>'[1]Series construction'!AA47/1000</f>
        <v>232.4</v>
      </c>
      <c r="C19" s="61">
        <f>'[1]Series construction'!AB47/1000</f>
        <v>13.1</v>
      </c>
      <c r="D19" s="10">
        <f>DataQ!C112</f>
        <v>10901</v>
      </c>
      <c r="E19" s="10">
        <f>DataQ!D112</f>
        <v>9051</v>
      </c>
      <c r="F19" s="10">
        <f>DataQ!E112</f>
        <v>172636</v>
      </c>
      <c r="G19" s="15">
        <f>DataQ!F112</f>
        <v>6</v>
      </c>
      <c r="H19" s="10">
        <f>DataQ!H112</f>
        <v>11374</v>
      </c>
      <c r="I19" s="10">
        <f>DataQ!I112</f>
        <v>465011</v>
      </c>
      <c r="J19" s="10">
        <f>DataQ!G112</f>
        <v>620553</v>
      </c>
      <c r="K19" s="10">
        <f>DataQ!L112</f>
        <v>694803</v>
      </c>
      <c r="L19" s="10">
        <f>DataQ!M112</f>
        <v>67.220609999999994</v>
      </c>
      <c r="M19" s="10">
        <f>DataQ!N112</f>
        <v>100.6168</v>
      </c>
      <c r="N19" s="15">
        <f>DataQ!P112</f>
        <v>3.8417180000000002</v>
      </c>
      <c r="O19" s="10">
        <f>DataQ!R112</f>
        <v>155542</v>
      </c>
      <c r="P19" s="15">
        <f>DataQ!J112</f>
        <v>6.74</v>
      </c>
      <c r="Q19" s="10">
        <f>DataQ!S112</f>
        <v>1487151</v>
      </c>
      <c r="R19">
        <v>0</v>
      </c>
      <c r="S19" s="15">
        <f>DataQ!U112</f>
        <v>7.6508019999999997</v>
      </c>
      <c r="U19" s="33"/>
      <c r="V19" s="29"/>
      <c r="W19" s="29"/>
      <c r="X19" s="11"/>
      <c r="Y19" s="11"/>
      <c r="Z19" s="11"/>
    </row>
    <row r="20" spans="1:26" x14ac:dyDescent="0.35">
      <c r="A20" s="12">
        <v>36373</v>
      </c>
      <c r="B20" s="61">
        <f>'[1]Series construction'!AA48/1000</f>
        <v>220.4</v>
      </c>
      <c r="C20" s="61">
        <f>'[1]Series construction'!AB48/1000</f>
        <v>11.95</v>
      </c>
      <c r="D20" s="10">
        <f>DataQ!C113</f>
        <v>10941.5</v>
      </c>
      <c r="E20" s="10">
        <f>DataQ!D113</f>
        <v>8086</v>
      </c>
      <c r="F20" s="10">
        <f>DataQ!E113</f>
        <v>172330</v>
      </c>
      <c r="G20" s="15">
        <f>DataQ!F113</f>
        <v>5.9</v>
      </c>
      <c r="H20" s="10">
        <f>DataQ!H113</f>
        <v>10963</v>
      </c>
      <c r="I20" s="10">
        <f>DataQ!I113</f>
        <v>474696</v>
      </c>
      <c r="J20" s="10">
        <f>DataQ!G113</f>
        <v>636829</v>
      </c>
      <c r="K20" s="10">
        <f>DataQ!L113</f>
        <v>711302</v>
      </c>
      <c r="L20" s="10">
        <f>DataQ!M113</f>
        <v>67.975070000000002</v>
      </c>
      <c r="M20" s="10">
        <f>DataQ!N113</f>
        <v>103.1889</v>
      </c>
      <c r="N20" s="15">
        <f>DataQ!P113</f>
        <v>4.0977079999999999</v>
      </c>
      <c r="O20" s="10">
        <f>DataQ!R113</f>
        <v>162133</v>
      </c>
      <c r="P20" s="15">
        <f>DataQ!J113</f>
        <v>6.6166669999999996</v>
      </c>
      <c r="Q20" s="10">
        <f>DataQ!S113</f>
        <v>1535258</v>
      </c>
      <c r="R20">
        <v>0</v>
      </c>
      <c r="S20" s="15">
        <f>DataQ!U113</f>
        <v>7.5940589999999997</v>
      </c>
      <c r="U20" s="33"/>
      <c r="V20" s="29"/>
      <c r="W20" s="29"/>
      <c r="X20" s="11"/>
      <c r="Y20" s="11"/>
      <c r="Z20" s="11"/>
    </row>
    <row r="21" spans="1:26" x14ac:dyDescent="0.35">
      <c r="A21" s="12">
        <v>36465</v>
      </c>
      <c r="B21" s="61">
        <f>'[1]Series construction'!AA49/1000</f>
        <v>208.4</v>
      </c>
      <c r="C21" s="61">
        <f>'[1]Series construction'!AB49/1000</f>
        <v>10.8</v>
      </c>
      <c r="D21" s="10">
        <f>DataQ!C114</f>
        <v>10982</v>
      </c>
      <c r="E21" s="10">
        <f>DataQ!D114</f>
        <v>9064</v>
      </c>
      <c r="F21" s="10">
        <f>DataQ!E114</f>
        <v>177162</v>
      </c>
      <c r="G21" s="15">
        <f>DataQ!F114</f>
        <v>5.8</v>
      </c>
      <c r="H21" s="10">
        <f>DataQ!H114</f>
        <v>11851</v>
      </c>
      <c r="I21" s="10">
        <f>DataQ!I114</f>
        <v>484544</v>
      </c>
      <c r="J21" s="10">
        <f>DataQ!G114</f>
        <v>655674</v>
      </c>
      <c r="K21" s="10">
        <f>DataQ!L114</f>
        <v>728055</v>
      </c>
      <c r="L21" s="10">
        <f>DataQ!M114</f>
        <v>68.084010000000006</v>
      </c>
      <c r="M21" s="10">
        <f>DataQ!N114</f>
        <v>102.73860000000001</v>
      </c>
      <c r="N21" s="15">
        <f>DataQ!P114</f>
        <v>3.8084530000000001</v>
      </c>
      <c r="O21" s="10">
        <f>DataQ!R114</f>
        <v>171130</v>
      </c>
      <c r="P21" s="15">
        <f>DataQ!J114</f>
        <v>6.7566670000000002</v>
      </c>
      <c r="Q21" s="10">
        <f>DataQ!S114</f>
        <v>1583365</v>
      </c>
      <c r="R21">
        <v>0</v>
      </c>
      <c r="S21" s="15">
        <f>DataQ!U114</f>
        <v>8.2551850000000009</v>
      </c>
      <c r="U21" s="33"/>
      <c r="V21" s="29"/>
      <c r="W21" s="29"/>
      <c r="X21" s="11"/>
      <c r="Y21" s="11"/>
      <c r="Z21" s="11"/>
    </row>
    <row r="22" spans="1:26" x14ac:dyDescent="0.35">
      <c r="A22" s="12">
        <v>36557</v>
      </c>
      <c r="B22" s="61">
        <f>'[1]Series construction'!AA50/1000</f>
        <v>204.4</v>
      </c>
      <c r="C22" s="61">
        <f>'[1]Series construction'!AB50/1000</f>
        <v>10</v>
      </c>
      <c r="D22" s="10">
        <f>DataQ!C115</f>
        <v>11065</v>
      </c>
      <c r="E22" s="10">
        <f>DataQ!D115</f>
        <v>10293</v>
      </c>
      <c r="F22" s="10">
        <f>DataQ!E115</f>
        <v>178102</v>
      </c>
      <c r="G22" s="15">
        <f>DataQ!F115</f>
        <v>5.8</v>
      </c>
      <c r="H22" s="10">
        <f>DataQ!H115</f>
        <v>12576</v>
      </c>
      <c r="I22" s="10">
        <f>DataQ!I115</f>
        <v>495178</v>
      </c>
      <c r="J22" s="10">
        <f>DataQ!G115</f>
        <v>667552</v>
      </c>
      <c r="K22" s="10">
        <f>DataQ!L115</f>
        <v>741673</v>
      </c>
      <c r="L22" s="10">
        <f>DataQ!M115</f>
        <v>68.092119999999994</v>
      </c>
      <c r="M22" s="10">
        <f>DataQ!N115</f>
        <v>104.1079</v>
      </c>
      <c r="N22" s="15">
        <f>DataQ!P115</f>
        <v>3.3381090000000002</v>
      </c>
      <c r="O22" s="10">
        <f>DataQ!R115</f>
        <v>172374</v>
      </c>
      <c r="P22" s="15">
        <f>DataQ!J115</f>
        <v>7.056667</v>
      </c>
      <c r="Q22" s="10">
        <f>DataQ!S115</f>
        <v>1633432</v>
      </c>
      <c r="R22">
        <v>0</v>
      </c>
      <c r="S22" s="15">
        <f>DataQ!U115</f>
        <v>8.4404210000000006</v>
      </c>
      <c r="U22" s="33"/>
      <c r="V22" s="29"/>
      <c r="W22" s="29"/>
      <c r="X22" s="11"/>
      <c r="Y22" s="11"/>
      <c r="Z22" s="11"/>
    </row>
    <row r="23" spans="1:26" x14ac:dyDescent="0.35">
      <c r="A23" s="12">
        <v>36647</v>
      </c>
      <c r="B23" s="61">
        <f>'[1]Series construction'!AA51/1000</f>
        <v>200.4</v>
      </c>
      <c r="C23" s="61">
        <f>'[1]Series construction'!AB51/1000</f>
        <v>9.1999999999999993</v>
      </c>
      <c r="D23" s="10">
        <f>DataQ!C116</f>
        <v>11148</v>
      </c>
      <c r="E23" s="10">
        <f>DataQ!D116</f>
        <v>10693</v>
      </c>
      <c r="F23" s="10">
        <f>DataQ!E116</f>
        <v>179721</v>
      </c>
      <c r="G23" s="15">
        <f>DataQ!F116</f>
        <v>5.5</v>
      </c>
      <c r="H23" s="10">
        <f>DataQ!H116</f>
        <v>13036</v>
      </c>
      <c r="I23" s="10">
        <f>DataQ!I116</f>
        <v>505425</v>
      </c>
      <c r="J23" s="10">
        <f>DataQ!G116</f>
        <v>688202</v>
      </c>
      <c r="K23" s="10">
        <f>DataQ!L116</f>
        <v>763023</v>
      </c>
      <c r="L23" s="10">
        <f>DataQ!M116</f>
        <v>69.640240000000006</v>
      </c>
      <c r="M23" s="10">
        <f>DataQ!N116</f>
        <v>106.1399</v>
      </c>
      <c r="N23" s="15">
        <f>DataQ!P116</f>
        <v>3.4089360000000002</v>
      </c>
      <c r="O23" s="10">
        <f>DataQ!R116</f>
        <v>182777</v>
      </c>
      <c r="P23" s="15">
        <f>DataQ!J116</f>
        <v>7.1433330000000002</v>
      </c>
      <c r="Q23" s="10">
        <f>DataQ!S116</f>
        <v>1683498</v>
      </c>
      <c r="R23">
        <v>0</v>
      </c>
      <c r="S23" s="15">
        <f>DataQ!U116</f>
        <v>8.4669799999999995</v>
      </c>
      <c r="U23" s="33"/>
      <c r="V23" s="29"/>
      <c r="W23" s="29"/>
      <c r="X23" s="11"/>
      <c r="Y23" s="11"/>
      <c r="Z23" s="11"/>
    </row>
    <row r="24" spans="1:26" x14ac:dyDescent="0.35">
      <c r="A24" s="12">
        <v>36739</v>
      </c>
      <c r="B24" s="61">
        <f>'[1]Series construction'!AA52/1000</f>
        <v>184</v>
      </c>
      <c r="C24" s="61">
        <f>'[1]Series construction'!AB52/1000</f>
        <v>8.5500000000000007</v>
      </c>
      <c r="D24" s="10">
        <f>DataQ!C117</f>
        <v>11160.5</v>
      </c>
      <c r="E24" s="10">
        <f>DataQ!D117</f>
        <v>10594</v>
      </c>
      <c r="F24" s="10">
        <f>DataQ!E117</f>
        <v>183528</v>
      </c>
      <c r="G24" s="15">
        <f>DataQ!F117</f>
        <v>5.3</v>
      </c>
      <c r="H24" s="10">
        <f>DataQ!H117</f>
        <v>13014</v>
      </c>
      <c r="I24" s="10">
        <f>DataQ!I117</f>
        <v>514353</v>
      </c>
      <c r="J24" s="10">
        <f>DataQ!G117</f>
        <v>703014</v>
      </c>
      <c r="K24" s="10">
        <f>DataQ!L117</f>
        <v>778610</v>
      </c>
      <c r="L24" s="10">
        <f>DataQ!M117</f>
        <v>70.481830000000002</v>
      </c>
      <c r="M24" s="10">
        <f>DataQ!N117</f>
        <v>106.0615</v>
      </c>
      <c r="N24" s="15">
        <f>DataQ!P117</f>
        <v>3.1251069999999999</v>
      </c>
      <c r="O24" s="10">
        <f>DataQ!R117</f>
        <v>188661</v>
      </c>
      <c r="P24" s="15">
        <f>DataQ!J117</f>
        <v>7.1133329999999999</v>
      </c>
      <c r="Q24" s="10">
        <f>DataQ!S117</f>
        <v>1733565</v>
      </c>
      <c r="R24">
        <v>0</v>
      </c>
      <c r="S24" s="15">
        <f>DataQ!U117</f>
        <v>8.3544370000000008</v>
      </c>
      <c r="U24" s="33"/>
      <c r="V24" s="29"/>
      <c r="W24" s="29"/>
      <c r="X24" s="11"/>
      <c r="Y24" s="11"/>
      <c r="Z24" s="11"/>
    </row>
    <row r="25" spans="1:26" x14ac:dyDescent="0.35">
      <c r="A25" s="12">
        <v>36831</v>
      </c>
      <c r="B25" s="61">
        <f>'[1]Series construction'!AA53/1000</f>
        <v>167.6</v>
      </c>
      <c r="C25" s="61">
        <f>'[1]Series construction'!AB53/1000</f>
        <v>7.9</v>
      </c>
      <c r="D25" s="10">
        <f>DataQ!C118</f>
        <v>11173</v>
      </c>
      <c r="E25" s="10">
        <f>DataQ!D118</f>
        <v>10714</v>
      </c>
      <c r="F25" s="10">
        <f>DataQ!E118</f>
        <v>186259</v>
      </c>
      <c r="G25" s="15">
        <f>DataQ!F118</f>
        <v>5.2</v>
      </c>
      <c r="H25" s="10">
        <f>DataQ!H118</f>
        <v>13200</v>
      </c>
      <c r="I25" s="10">
        <f>DataQ!I118</f>
        <v>524511</v>
      </c>
      <c r="J25" s="10">
        <f>DataQ!G118</f>
        <v>715604</v>
      </c>
      <c r="K25" s="10">
        <f>DataQ!L118</f>
        <v>792532</v>
      </c>
      <c r="L25" s="10">
        <f>DataQ!M118</f>
        <v>71.179460000000006</v>
      </c>
      <c r="M25" s="10">
        <f>DataQ!N118</f>
        <v>106.375</v>
      </c>
      <c r="N25" s="15">
        <f>DataQ!P118</f>
        <v>3.9570259999999999</v>
      </c>
      <c r="O25" s="10">
        <f>DataQ!R118</f>
        <v>191093</v>
      </c>
      <c r="P25" s="15">
        <f>DataQ!J118</f>
        <v>7.056667</v>
      </c>
      <c r="Q25" s="10">
        <f>DataQ!S118</f>
        <v>1783632</v>
      </c>
      <c r="R25">
        <v>0</v>
      </c>
      <c r="S25" s="15">
        <f>DataQ!U118</f>
        <v>8.1813760000000002</v>
      </c>
      <c r="U25" s="33"/>
      <c r="V25" s="29"/>
      <c r="W25" s="29"/>
      <c r="X25" s="11"/>
      <c r="Y25" s="11"/>
      <c r="Z25" s="11"/>
    </row>
    <row r="26" spans="1:26" x14ac:dyDescent="0.35">
      <c r="A26" s="12">
        <v>36923</v>
      </c>
      <c r="B26" s="61">
        <f>'[1]Series construction'!AA54/1000</f>
        <v>162.55000000000001</v>
      </c>
      <c r="C26" s="61">
        <f>'[1]Series construction'!AB54/1000</f>
        <v>7.6</v>
      </c>
      <c r="D26" s="10">
        <f>DataQ!C119</f>
        <v>11186</v>
      </c>
      <c r="E26" s="10">
        <f>DataQ!D119</f>
        <v>10928</v>
      </c>
      <c r="F26" s="10">
        <f>DataQ!E119</f>
        <v>189667</v>
      </c>
      <c r="G26" s="15">
        <f>DataQ!F119</f>
        <v>5.0999999999999996</v>
      </c>
      <c r="H26" s="10">
        <f>DataQ!H119</f>
        <v>13292</v>
      </c>
      <c r="I26" s="10">
        <f>DataQ!I119</f>
        <v>535960</v>
      </c>
      <c r="J26" s="10">
        <f>DataQ!G119</f>
        <v>729342</v>
      </c>
      <c r="K26" s="10">
        <f>DataQ!L119</f>
        <v>812135</v>
      </c>
      <c r="L26" s="10">
        <f>DataQ!M119</f>
        <v>71.771519999999995</v>
      </c>
      <c r="M26" s="10">
        <f>DataQ!N119</f>
        <v>107.0475</v>
      </c>
      <c r="N26" s="15">
        <f>DataQ!P119</f>
        <v>3.8239489999999998</v>
      </c>
      <c r="O26" s="10">
        <f>DataQ!R119</f>
        <v>193382</v>
      </c>
      <c r="P26" s="15">
        <f>DataQ!J119</f>
        <v>6.9366659999999998</v>
      </c>
      <c r="Q26" s="10">
        <f>DataQ!S119</f>
        <v>1842200</v>
      </c>
      <c r="R26">
        <v>0</v>
      </c>
      <c r="S26" s="15">
        <f>DataQ!U119</f>
        <v>7.7780319999999996</v>
      </c>
      <c r="U26" s="33"/>
      <c r="V26" s="29"/>
      <c r="W26" s="29"/>
      <c r="X26" s="11"/>
      <c r="Y26" s="11"/>
      <c r="Z26" s="11"/>
    </row>
    <row r="27" spans="1:26" x14ac:dyDescent="0.35">
      <c r="A27" s="12">
        <v>37012</v>
      </c>
      <c r="B27" s="61">
        <f>'[1]Series construction'!AA55/1000</f>
        <v>157.5</v>
      </c>
      <c r="C27" s="61">
        <f>'[1]Series construction'!AB55/1000</f>
        <v>7.3</v>
      </c>
      <c r="D27" s="10">
        <f>DataQ!C120</f>
        <v>11199</v>
      </c>
      <c r="E27" s="10">
        <f>DataQ!D120</f>
        <v>10417</v>
      </c>
      <c r="F27" s="10">
        <f>DataQ!E120</f>
        <v>188957</v>
      </c>
      <c r="G27" s="15">
        <f>DataQ!F120</f>
        <v>5</v>
      </c>
      <c r="H27" s="10">
        <f>DataQ!H120</f>
        <v>13032</v>
      </c>
      <c r="I27" s="10">
        <f>DataQ!I120</f>
        <v>548728</v>
      </c>
      <c r="J27" s="10">
        <f>DataQ!G120</f>
        <v>747987</v>
      </c>
      <c r="K27" s="10">
        <f>DataQ!L120</f>
        <v>831287</v>
      </c>
      <c r="L27" s="10">
        <f>DataQ!M120</f>
        <v>72.480450000000005</v>
      </c>
      <c r="M27" s="10">
        <f>DataQ!N120</f>
        <v>109.9836</v>
      </c>
      <c r="N27" s="15">
        <f>DataQ!P120</f>
        <v>4.1770610000000001</v>
      </c>
      <c r="O27" s="10">
        <f>DataQ!R120</f>
        <v>199259</v>
      </c>
      <c r="P27" s="15">
        <f>DataQ!J120</f>
        <v>6.6133329999999999</v>
      </c>
      <c r="Q27" s="10">
        <f>DataQ!S120</f>
        <v>1900768</v>
      </c>
      <c r="R27">
        <v>0</v>
      </c>
      <c r="S27" s="15">
        <f>DataQ!U120</f>
        <v>7.3205330000000002</v>
      </c>
      <c r="U27" s="33"/>
      <c r="V27" s="29"/>
      <c r="W27" s="29"/>
      <c r="X27" s="11"/>
      <c r="Y27" s="11"/>
      <c r="Z27" s="11"/>
    </row>
    <row r="28" spans="1:26" x14ac:dyDescent="0.35">
      <c r="A28" s="12">
        <v>37104</v>
      </c>
      <c r="B28" s="61">
        <f>'[1]Series construction'!AA56/1000</f>
        <v>148.85</v>
      </c>
      <c r="C28" s="61">
        <f>'[1]Series construction'!AB56/1000</f>
        <v>6.45</v>
      </c>
      <c r="D28" s="10">
        <f>DataQ!C121</f>
        <v>11223</v>
      </c>
      <c r="E28" s="10">
        <f>DataQ!D121</f>
        <v>9901</v>
      </c>
      <c r="F28" s="10">
        <f>DataQ!E121</f>
        <v>190102</v>
      </c>
      <c r="G28" s="15">
        <f>DataQ!F121</f>
        <v>5.0999999999999996</v>
      </c>
      <c r="H28" s="10">
        <f>DataQ!H121</f>
        <v>12681</v>
      </c>
      <c r="I28" s="10">
        <f>DataQ!I121</f>
        <v>562531</v>
      </c>
      <c r="J28" s="10">
        <f>DataQ!G121</f>
        <v>769137</v>
      </c>
      <c r="K28" s="10">
        <f>DataQ!L121</f>
        <v>856060</v>
      </c>
      <c r="L28" s="10">
        <f>DataQ!M121</f>
        <v>74.267960000000002</v>
      </c>
      <c r="M28" s="10">
        <f>DataQ!N121</f>
        <v>112.57899999999999</v>
      </c>
      <c r="N28" s="15">
        <f>DataQ!P121</f>
        <v>4.4101819999999998</v>
      </c>
      <c r="O28" s="10">
        <f>DataQ!R121</f>
        <v>206606</v>
      </c>
      <c r="P28" s="15">
        <f>DataQ!J121</f>
        <v>6.35</v>
      </c>
      <c r="Q28" s="10">
        <f>DataQ!S121</f>
        <v>1959335</v>
      </c>
      <c r="R28">
        <v>0</v>
      </c>
      <c r="S28" s="15">
        <f>DataQ!U121</f>
        <v>6.9872500000000004</v>
      </c>
      <c r="U28" s="33"/>
      <c r="V28" s="29"/>
      <c r="W28" s="29"/>
      <c r="X28" s="11"/>
      <c r="Y28" s="11"/>
      <c r="Z28" s="11"/>
    </row>
    <row r="29" spans="1:26" x14ac:dyDescent="0.35">
      <c r="A29" s="12">
        <v>37196</v>
      </c>
      <c r="B29" s="61">
        <f>'[1]Series construction'!AA57/1000</f>
        <v>140.19999999999999</v>
      </c>
      <c r="C29" s="61">
        <f>'[1]Series construction'!AB57/1000</f>
        <v>5.6</v>
      </c>
      <c r="D29" s="10">
        <f>DataQ!C122</f>
        <v>11247</v>
      </c>
      <c r="E29" s="10">
        <f>DataQ!D122</f>
        <v>8885</v>
      </c>
      <c r="F29" s="10">
        <f>DataQ!E122</f>
        <v>191388</v>
      </c>
      <c r="G29" s="15">
        <f>DataQ!F122</f>
        <v>5.2</v>
      </c>
      <c r="H29" s="10">
        <f>DataQ!H122</f>
        <v>12358</v>
      </c>
      <c r="I29" s="10">
        <f>DataQ!I122</f>
        <v>576559</v>
      </c>
      <c r="J29" s="10">
        <f>DataQ!G122</f>
        <v>790305</v>
      </c>
      <c r="K29" s="10">
        <f>DataQ!L122</f>
        <v>877466</v>
      </c>
      <c r="L29" s="10">
        <f>DataQ!M122</f>
        <v>76.075940000000003</v>
      </c>
      <c r="M29" s="10">
        <f>DataQ!N122</f>
        <v>114.6187</v>
      </c>
      <c r="N29" s="15">
        <f>DataQ!P122</f>
        <v>3.4463200000000001</v>
      </c>
      <c r="O29" s="10">
        <f>DataQ!R122</f>
        <v>213746</v>
      </c>
      <c r="P29" s="15">
        <f>DataQ!J122</f>
        <v>5.8466670000000001</v>
      </c>
      <c r="Q29" s="10">
        <f>DataQ!S122</f>
        <v>2017903</v>
      </c>
      <c r="R29">
        <v>0</v>
      </c>
      <c r="S29" s="15">
        <f>DataQ!U122</f>
        <v>6.1240519999999998</v>
      </c>
      <c r="U29" s="33"/>
      <c r="V29" s="29"/>
      <c r="W29" s="29"/>
      <c r="X29" s="11"/>
      <c r="Y29" s="11"/>
      <c r="Z29" s="11"/>
    </row>
    <row r="30" spans="1:26" x14ac:dyDescent="0.35">
      <c r="A30" s="12">
        <v>37288</v>
      </c>
      <c r="B30" s="61">
        <f>'[1]Series construction'!AA58/1000</f>
        <v>129.94999999999999</v>
      </c>
      <c r="C30" s="61">
        <f>'[1]Series construction'!AB58/1000</f>
        <v>4.8499999999999996</v>
      </c>
      <c r="D30" s="10">
        <f>DataQ!C123</f>
        <v>11258.5</v>
      </c>
      <c r="E30" s="10">
        <f>DataQ!D123</f>
        <v>8869</v>
      </c>
      <c r="F30" s="10">
        <f>DataQ!E123</f>
        <v>194378</v>
      </c>
      <c r="G30" s="15">
        <f>DataQ!F123</f>
        <v>5.2</v>
      </c>
      <c r="H30" s="10">
        <f>DataQ!H123</f>
        <v>12166</v>
      </c>
      <c r="I30" s="10">
        <f>DataQ!I123</f>
        <v>593114</v>
      </c>
      <c r="J30" s="10">
        <f>DataQ!G123</f>
        <v>809928</v>
      </c>
      <c r="K30" s="10">
        <f>DataQ!L123</f>
        <v>903491</v>
      </c>
      <c r="L30" s="10">
        <f>DataQ!M123</f>
        <v>77.225149999999999</v>
      </c>
      <c r="M30" s="10">
        <f>DataQ!N123</f>
        <v>116.2028</v>
      </c>
      <c r="N30" s="15">
        <f>DataQ!P123</f>
        <v>4.407572</v>
      </c>
      <c r="O30" s="10">
        <f>DataQ!R123</f>
        <v>216814</v>
      </c>
      <c r="P30" s="15">
        <f>DataQ!J123</f>
        <v>5.5133330000000003</v>
      </c>
      <c r="Q30" s="10">
        <f>DataQ!S123</f>
        <v>2136497</v>
      </c>
      <c r="R30">
        <v>0</v>
      </c>
      <c r="S30" s="15">
        <f>DataQ!U123</f>
        <v>6.004715</v>
      </c>
      <c r="U30" s="33"/>
      <c r="V30" s="29"/>
      <c r="W30" s="29"/>
      <c r="X30" s="11"/>
      <c r="Y30" s="11"/>
      <c r="Z30" s="11"/>
    </row>
    <row r="31" spans="1:26" x14ac:dyDescent="0.35">
      <c r="A31" s="12">
        <v>37377</v>
      </c>
      <c r="B31" s="61">
        <f>'[1]Series construction'!AA59/1000</f>
        <v>119.7</v>
      </c>
      <c r="C31" s="61">
        <f>'[1]Series construction'!AB59/1000</f>
        <v>4.0999999999999996</v>
      </c>
      <c r="D31" s="10">
        <f>DataQ!C124</f>
        <v>11270</v>
      </c>
      <c r="E31" s="10">
        <f>DataQ!D124</f>
        <v>9186</v>
      </c>
      <c r="F31" s="10">
        <f>DataQ!E124</f>
        <v>196467</v>
      </c>
      <c r="G31" s="15">
        <f>DataQ!F124</f>
        <v>5.2</v>
      </c>
      <c r="H31" s="10">
        <f>DataQ!H124</f>
        <v>12278</v>
      </c>
      <c r="I31" s="10">
        <f>DataQ!I124</f>
        <v>611788</v>
      </c>
      <c r="J31" s="10">
        <f>DataQ!G124</f>
        <v>834201</v>
      </c>
      <c r="K31" s="10">
        <f>DataQ!L124</f>
        <v>931899</v>
      </c>
      <c r="L31" s="10">
        <f>DataQ!M124</f>
        <v>78.836590000000001</v>
      </c>
      <c r="M31" s="10">
        <f>DataQ!N124</f>
        <v>118.5821</v>
      </c>
      <c r="N31" s="15">
        <f>DataQ!P124</f>
        <v>2.9660920000000002</v>
      </c>
      <c r="O31" s="10">
        <f>DataQ!R124</f>
        <v>222413</v>
      </c>
      <c r="P31" s="15">
        <f>DataQ!J124</f>
        <v>5.4366659999999998</v>
      </c>
      <c r="Q31" s="10">
        <f>DataQ!S124</f>
        <v>2255090</v>
      </c>
      <c r="R31">
        <v>0</v>
      </c>
      <c r="S31" s="15">
        <f>DataQ!U124</f>
        <v>6.0744959999999999</v>
      </c>
      <c r="U31" s="33"/>
      <c r="V31" s="29"/>
      <c r="W31" s="29"/>
      <c r="X31" s="11"/>
      <c r="Y31" s="11"/>
      <c r="Z31" s="11"/>
    </row>
    <row r="32" spans="1:26" x14ac:dyDescent="0.35">
      <c r="A32" s="12">
        <v>37469</v>
      </c>
      <c r="B32" s="61">
        <f>'[1]Series construction'!AA60/1000</f>
        <v>111.45</v>
      </c>
      <c r="C32" s="61">
        <f>'[1]Series construction'!AB60/1000</f>
        <v>3.45</v>
      </c>
      <c r="D32" s="10">
        <f>DataQ!C125</f>
        <v>11317</v>
      </c>
      <c r="E32" s="10">
        <f>DataQ!D125</f>
        <v>9389</v>
      </c>
      <c r="F32" s="10">
        <f>DataQ!E125</f>
        <v>196149</v>
      </c>
      <c r="G32" s="15">
        <f>DataQ!F125</f>
        <v>5.3</v>
      </c>
      <c r="H32" s="10">
        <f>DataQ!H125</f>
        <v>12463</v>
      </c>
      <c r="I32" s="10">
        <f>DataQ!I125</f>
        <v>635900</v>
      </c>
      <c r="J32" s="10">
        <f>DataQ!G125</f>
        <v>865435</v>
      </c>
      <c r="K32" s="10">
        <f>DataQ!L125</f>
        <v>968385</v>
      </c>
      <c r="L32" s="10">
        <f>DataQ!M125</f>
        <v>80.906409999999994</v>
      </c>
      <c r="M32" s="10">
        <f>DataQ!N125</f>
        <v>123.4247</v>
      </c>
      <c r="N32" s="15">
        <f>DataQ!P125</f>
        <v>1.9969460000000001</v>
      </c>
      <c r="O32" s="10">
        <f>DataQ!R125</f>
        <v>229535</v>
      </c>
      <c r="P32" s="15">
        <f>DataQ!J125</f>
        <v>5.3133340000000002</v>
      </c>
      <c r="Q32" s="10">
        <f>DataQ!S125</f>
        <v>2373684</v>
      </c>
      <c r="R32">
        <v>0</v>
      </c>
      <c r="S32" s="15">
        <f>DataQ!U125</f>
        <v>5.9020260000000002</v>
      </c>
      <c r="U32" s="33"/>
      <c r="V32" s="29"/>
      <c r="W32" s="29"/>
      <c r="X32" s="11"/>
      <c r="Y32" s="11"/>
      <c r="Z32" s="11"/>
    </row>
    <row r="33" spans="1:26" x14ac:dyDescent="0.35">
      <c r="A33" s="12">
        <v>37561</v>
      </c>
      <c r="B33" s="61">
        <f>'[1]Series construction'!AA61/1000</f>
        <v>103.2</v>
      </c>
      <c r="C33" s="61">
        <f>'[1]Series construction'!AB61/1000</f>
        <v>2.8</v>
      </c>
      <c r="D33" s="10">
        <f>DataQ!C126</f>
        <v>11364</v>
      </c>
      <c r="E33" s="10">
        <f>DataQ!D126</f>
        <v>9667</v>
      </c>
      <c r="F33" s="10">
        <f>DataQ!E126</f>
        <v>198304</v>
      </c>
      <c r="G33" s="15">
        <f>DataQ!F126</f>
        <v>5.0999999999999996</v>
      </c>
      <c r="H33" s="10">
        <f>DataQ!H126</f>
        <v>12837</v>
      </c>
      <c r="I33" s="10">
        <f>DataQ!I126</f>
        <v>658331</v>
      </c>
      <c r="J33" s="10">
        <f>DataQ!G126</f>
        <v>890807</v>
      </c>
      <c r="K33" s="10">
        <f>DataQ!L126</f>
        <v>994204</v>
      </c>
      <c r="L33" s="10">
        <f>DataQ!M126</f>
        <v>81.704560000000001</v>
      </c>
      <c r="M33" s="10">
        <f>DataQ!N126</f>
        <v>125.33839999999999</v>
      </c>
      <c r="N33" s="15">
        <f>DataQ!P126</f>
        <v>1.4136139999999999</v>
      </c>
      <c r="O33" s="10">
        <f>DataQ!R126</f>
        <v>232476</v>
      </c>
      <c r="P33" s="15">
        <f>DataQ!J126</f>
        <v>5.2966670000000002</v>
      </c>
      <c r="Q33" s="10">
        <f>DataQ!S126</f>
        <v>2492278</v>
      </c>
      <c r="R33">
        <v>0</v>
      </c>
      <c r="S33" s="15">
        <f>DataQ!U126</f>
        <v>5.8490359999999999</v>
      </c>
      <c r="U33" s="33"/>
      <c r="V33" s="29"/>
      <c r="W33" s="29"/>
      <c r="X33" s="11"/>
      <c r="Y33" s="11"/>
      <c r="Z33" s="11"/>
    </row>
    <row r="34" spans="1:26" x14ac:dyDescent="0.35">
      <c r="A34" s="12">
        <v>37653</v>
      </c>
      <c r="B34" s="61">
        <f>'[1]Series construction'!AA62/1000</f>
        <v>103.55</v>
      </c>
      <c r="C34" s="61">
        <f>'[1]Series construction'!AB62/1000</f>
        <v>2.75</v>
      </c>
      <c r="D34" s="10">
        <f>DataQ!C127</f>
        <v>11391</v>
      </c>
      <c r="E34" s="10">
        <f>DataQ!D127</f>
        <v>9783</v>
      </c>
      <c r="F34" s="10">
        <f>DataQ!E127</f>
        <v>200276</v>
      </c>
      <c r="G34" s="15">
        <f>DataQ!F127</f>
        <v>5.2</v>
      </c>
      <c r="H34" s="10">
        <f>DataQ!H127</f>
        <v>12803</v>
      </c>
      <c r="I34" s="10">
        <f>DataQ!I127</f>
        <v>680848</v>
      </c>
      <c r="J34" s="10">
        <f>DataQ!G127</f>
        <v>910822</v>
      </c>
      <c r="K34" s="10">
        <f>DataQ!L127</f>
        <v>1021035</v>
      </c>
      <c r="L34" s="10">
        <f>DataQ!M127</f>
        <v>83.015020000000007</v>
      </c>
      <c r="M34" s="10">
        <f>DataQ!N127</f>
        <v>127.45350000000001</v>
      </c>
      <c r="N34" s="15">
        <f>DataQ!P127</f>
        <v>-0.47116780000000003</v>
      </c>
      <c r="O34" s="10">
        <f>DataQ!R127</f>
        <v>229974</v>
      </c>
      <c r="P34" s="15">
        <f>DataQ!J127</f>
        <v>5.1733330000000004</v>
      </c>
      <c r="Q34" s="10">
        <f>DataQ!S127</f>
        <v>2580357</v>
      </c>
      <c r="R34">
        <v>0</v>
      </c>
      <c r="S34" s="15">
        <f>DataQ!U127</f>
        <v>5.6489940000000001</v>
      </c>
      <c r="U34" s="33"/>
      <c r="V34" s="29"/>
      <c r="W34" s="29"/>
      <c r="X34" s="11"/>
      <c r="Y34" s="11"/>
      <c r="Z34" s="11"/>
    </row>
    <row r="35" spans="1:26" x14ac:dyDescent="0.35">
      <c r="A35" s="12">
        <v>37742</v>
      </c>
      <c r="B35" s="61">
        <f>'[1]Series construction'!AA63/1000</f>
        <v>103.9</v>
      </c>
      <c r="C35" s="61">
        <f>'[1]Series construction'!AB63/1000</f>
        <v>2.7</v>
      </c>
      <c r="D35" s="10">
        <f>DataQ!C128</f>
        <v>11418</v>
      </c>
      <c r="E35" s="10">
        <f>DataQ!D128</f>
        <v>9684</v>
      </c>
      <c r="F35" s="10">
        <f>DataQ!E128</f>
        <v>201618</v>
      </c>
      <c r="G35" s="15">
        <f>DataQ!F128</f>
        <v>4.9000000000000004</v>
      </c>
      <c r="H35" s="10">
        <f>DataQ!H128</f>
        <v>12837</v>
      </c>
      <c r="I35" s="10">
        <f>DataQ!I128</f>
        <v>702297</v>
      </c>
      <c r="J35" s="10">
        <f>DataQ!G128</f>
        <v>939241</v>
      </c>
      <c r="K35" s="10">
        <f>DataQ!L128</f>
        <v>1053171</v>
      </c>
      <c r="L35" s="10">
        <f>DataQ!M128</f>
        <v>84.13306</v>
      </c>
      <c r="M35" s="10">
        <f>DataQ!N128</f>
        <v>130.5899</v>
      </c>
      <c r="N35" s="15">
        <f>DataQ!P128</f>
        <v>0.27644659999999999</v>
      </c>
      <c r="O35" s="10">
        <f>DataQ!R128</f>
        <v>236944</v>
      </c>
      <c r="P35" s="15">
        <f>DataQ!J128</f>
        <v>5.01</v>
      </c>
      <c r="Q35" s="10">
        <f>DataQ!S128</f>
        <v>2668436</v>
      </c>
      <c r="R35">
        <v>0</v>
      </c>
      <c r="S35" s="15">
        <f>DataQ!U128</f>
        <v>5.4635179999999997</v>
      </c>
      <c r="U35" s="33"/>
      <c r="V35" s="29"/>
      <c r="W35" s="29"/>
      <c r="X35" s="11"/>
      <c r="Y35" s="11"/>
      <c r="Z35" s="11"/>
    </row>
    <row r="36" spans="1:26" x14ac:dyDescent="0.35">
      <c r="A36" s="12">
        <v>37834</v>
      </c>
      <c r="B36" s="61">
        <f>'[1]Series construction'!AA64/1000</f>
        <v>98.85</v>
      </c>
      <c r="C36" s="61">
        <f>'[1]Series construction'!AB64/1000</f>
        <v>2.7</v>
      </c>
      <c r="D36" s="10">
        <f>DataQ!C129</f>
        <v>11433</v>
      </c>
      <c r="E36" s="10">
        <f>DataQ!D129</f>
        <v>9380</v>
      </c>
      <c r="F36" s="10">
        <f>DataQ!E129</f>
        <v>204034</v>
      </c>
      <c r="G36" s="15">
        <f>DataQ!F129</f>
        <v>5</v>
      </c>
      <c r="H36" s="10">
        <f>DataQ!H129</f>
        <v>12786</v>
      </c>
      <c r="I36" s="10">
        <f>DataQ!I129</f>
        <v>727495</v>
      </c>
      <c r="J36" s="10">
        <f>DataQ!G129</f>
        <v>971319</v>
      </c>
      <c r="K36" s="10">
        <f>DataQ!L129</f>
        <v>1092110</v>
      </c>
      <c r="L36" s="10">
        <f>DataQ!M129</f>
        <v>86.002939999999995</v>
      </c>
      <c r="M36" s="10">
        <f>DataQ!N129</f>
        <v>133.81469999999999</v>
      </c>
      <c r="N36" s="15">
        <f>DataQ!P129</f>
        <v>0.88579479999999999</v>
      </c>
      <c r="O36" s="10">
        <f>DataQ!R129</f>
        <v>243824</v>
      </c>
      <c r="P36" s="15">
        <f>DataQ!J129</f>
        <v>4.8499999999999996</v>
      </c>
      <c r="Q36" s="10">
        <f>DataQ!S129</f>
        <v>2756516</v>
      </c>
      <c r="R36">
        <v>0</v>
      </c>
      <c r="S36" s="15">
        <f>DataQ!U129</f>
        <v>5.3735249999999999</v>
      </c>
      <c r="U36" s="33"/>
      <c r="V36" s="29"/>
      <c r="W36" s="29"/>
      <c r="X36" s="11"/>
      <c r="Y36" s="11"/>
      <c r="Z36" s="11"/>
    </row>
    <row r="37" spans="1:26" x14ac:dyDescent="0.35">
      <c r="A37" s="12">
        <v>37926</v>
      </c>
      <c r="B37" s="61">
        <f>'[1]Series construction'!AA65/1000</f>
        <v>93.8</v>
      </c>
      <c r="C37" s="61">
        <f>'[1]Series construction'!AB65/1000</f>
        <v>2.7</v>
      </c>
      <c r="D37" s="10">
        <f>DataQ!C130</f>
        <v>11448</v>
      </c>
      <c r="E37" s="10">
        <f>DataQ!D130</f>
        <v>9776</v>
      </c>
      <c r="F37" s="10">
        <f>DataQ!E130</f>
        <v>207685</v>
      </c>
      <c r="G37" s="15">
        <f>DataQ!F130</f>
        <v>4.9000000000000004</v>
      </c>
      <c r="H37" s="10">
        <f>DataQ!H130</f>
        <v>13144</v>
      </c>
      <c r="I37" s="10">
        <f>DataQ!I130</f>
        <v>755573</v>
      </c>
      <c r="J37" s="10">
        <f>DataQ!G130</f>
        <v>1003798</v>
      </c>
      <c r="K37" s="10">
        <f>DataQ!L130</f>
        <v>1130983</v>
      </c>
      <c r="L37" s="10">
        <f>DataQ!M130</f>
        <v>88.237269999999995</v>
      </c>
      <c r="M37" s="10">
        <f>DataQ!N130</f>
        <v>136.14160000000001</v>
      </c>
      <c r="N37" s="15">
        <f>DataQ!P130</f>
        <v>1.6848970000000001</v>
      </c>
      <c r="O37" s="10">
        <f>DataQ!R130</f>
        <v>248225</v>
      </c>
      <c r="P37" s="15">
        <f>DataQ!J130</f>
        <v>4.806667</v>
      </c>
      <c r="Q37" s="10">
        <f>DataQ!S130</f>
        <v>2844595</v>
      </c>
      <c r="R37">
        <v>0</v>
      </c>
      <c r="S37" s="15">
        <f>DataQ!U130</f>
        <v>5.7154210000000001</v>
      </c>
      <c r="U37" s="33"/>
      <c r="V37" s="29"/>
      <c r="W37" s="29"/>
      <c r="X37" s="11"/>
      <c r="Y37" s="11"/>
      <c r="Z37" s="11"/>
    </row>
    <row r="38" spans="1:26" x14ac:dyDescent="0.35">
      <c r="A38" s="12">
        <v>38018</v>
      </c>
      <c r="B38" s="61">
        <f>'[1]Series construction'!AA66/1000</f>
        <v>93.75</v>
      </c>
      <c r="C38" s="61">
        <f>'[1]Series construction'!AB66/1000</f>
        <v>2.65</v>
      </c>
      <c r="D38" s="10">
        <f>DataQ!C131</f>
        <v>11488.5</v>
      </c>
      <c r="E38" s="10">
        <f>DataQ!D131</f>
        <v>10893</v>
      </c>
      <c r="F38" s="10">
        <f>DataQ!E131</f>
        <v>208995</v>
      </c>
      <c r="G38" s="15">
        <f>DataQ!F131</f>
        <v>4.8</v>
      </c>
      <c r="H38" s="10">
        <f>DataQ!H131</f>
        <v>14142</v>
      </c>
      <c r="I38" s="10">
        <f>DataQ!I131</f>
        <v>783271</v>
      </c>
      <c r="J38" s="10">
        <f>DataQ!G131</f>
        <v>1032893</v>
      </c>
      <c r="K38" s="10">
        <f>DataQ!L131</f>
        <v>1165174</v>
      </c>
      <c r="L38" s="10">
        <f>DataQ!M131</f>
        <v>90.245769999999993</v>
      </c>
      <c r="M38" s="10">
        <f>DataQ!N131</f>
        <v>139.37819999999999</v>
      </c>
      <c r="N38" s="15">
        <f>DataQ!P131</f>
        <v>2.5849530000000001</v>
      </c>
      <c r="O38" s="10">
        <f>DataQ!R131</f>
        <v>249622</v>
      </c>
      <c r="P38" s="15">
        <f>DataQ!J131</f>
        <v>4.983333</v>
      </c>
      <c r="Q38" s="10">
        <f>DataQ!S131</f>
        <v>2948841</v>
      </c>
      <c r="R38">
        <v>0</v>
      </c>
      <c r="S38" s="15">
        <f>DataQ!U131</f>
        <v>5.9364790000000003</v>
      </c>
      <c r="U38" s="33"/>
      <c r="V38" s="29"/>
      <c r="W38" s="29"/>
      <c r="X38" s="11"/>
      <c r="Y38" s="11"/>
      <c r="Z38" s="11"/>
    </row>
    <row r="39" spans="1:26" x14ac:dyDescent="0.35">
      <c r="A39" s="12">
        <v>38108</v>
      </c>
      <c r="B39" s="61">
        <f>'[1]Series construction'!AA67/1000</f>
        <v>93.7</v>
      </c>
      <c r="C39" s="61">
        <f>'[1]Series construction'!AB67/1000</f>
        <v>2.6</v>
      </c>
      <c r="D39" s="10">
        <f>DataQ!C132</f>
        <v>11529</v>
      </c>
      <c r="E39" s="10">
        <f>DataQ!D132</f>
        <v>11972</v>
      </c>
      <c r="F39" s="10">
        <f>DataQ!E132</f>
        <v>212236</v>
      </c>
      <c r="G39" s="15">
        <f>DataQ!F132</f>
        <v>4.8</v>
      </c>
      <c r="H39" s="10">
        <f>DataQ!H132</f>
        <v>15019</v>
      </c>
      <c r="I39" s="10">
        <f>DataQ!I132</f>
        <v>808854</v>
      </c>
      <c r="J39" s="10">
        <f>DataQ!G132</f>
        <v>1065242</v>
      </c>
      <c r="K39" s="10">
        <f>DataQ!L132</f>
        <v>1200183</v>
      </c>
      <c r="L39" s="10">
        <f>DataQ!M132</f>
        <v>90.996859999999998</v>
      </c>
      <c r="M39" s="10">
        <f>DataQ!N132</f>
        <v>141.37360000000001</v>
      </c>
      <c r="N39" s="15">
        <f>DataQ!P132</f>
        <v>2.9491969999999998</v>
      </c>
      <c r="O39" s="10">
        <f>DataQ!R132</f>
        <v>256388</v>
      </c>
      <c r="P39" s="15">
        <f>DataQ!J132</f>
        <v>5.1033330000000001</v>
      </c>
      <c r="Q39" s="10">
        <f>DataQ!S132</f>
        <v>3053088</v>
      </c>
      <c r="R39">
        <v>0</v>
      </c>
      <c r="S39" s="15">
        <f>DataQ!U132</f>
        <v>6.3198939999999997</v>
      </c>
      <c r="U39" s="33"/>
      <c r="V39" s="29"/>
      <c r="W39" s="29"/>
      <c r="X39" s="11"/>
      <c r="Y39" s="11"/>
      <c r="Z39" s="11"/>
    </row>
    <row r="40" spans="1:26" x14ac:dyDescent="0.35">
      <c r="A40" s="12">
        <v>38200</v>
      </c>
      <c r="B40" s="61">
        <f>'[1]Series construction'!AA68/1000</f>
        <v>99.25</v>
      </c>
      <c r="C40" s="61">
        <f>'[1]Series construction'!AB68/1000</f>
        <v>3.1</v>
      </c>
      <c r="D40" s="10">
        <f>DataQ!C133</f>
        <v>11520</v>
      </c>
      <c r="E40" s="10">
        <f>DataQ!D133</f>
        <v>13528</v>
      </c>
      <c r="F40" s="10">
        <f>DataQ!E133</f>
        <v>214798</v>
      </c>
      <c r="G40" s="15">
        <f>DataQ!F133</f>
        <v>4.7</v>
      </c>
      <c r="H40" s="10">
        <f>DataQ!H133</f>
        <v>16209</v>
      </c>
      <c r="I40" s="10">
        <f>DataQ!I133</f>
        <v>833125</v>
      </c>
      <c r="J40" s="10">
        <f>DataQ!G133</f>
        <v>1099554</v>
      </c>
      <c r="K40" s="10">
        <f>DataQ!L133</f>
        <v>1235118</v>
      </c>
      <c r="L40" s="10">
        <f>DataQ!M133</f>
        <v>93.120310000000003</v>
      </c>
      <c r="M40" s="10">
        <f>DataQ!N133</f>
        <v>143.7534</v>
      </c>
      <c r="N40" s="15">
        <f>DataQ!P133</f>
        <v>2.6200649999999999</v>
      </c>
      <c r="O40" s="10">
        <f>DataQ!R133</f>
        <v>266429</v>
      </c>
      <c r="P40" s="15">
        <f>DataQ!J133</f>
        <v>5.4633330000000004</v>
      </c>
      <c r="Q40" s="10">
        <f>DataQ!S133</f>
        <v>3157334</v>
      </c>
      <c r="R40">
        <v>0</v>
      </c>
      <c r="S40" s="15">
        <f>DataQ!U133</f>
        <v>6.6423930000000002</v>
      </c>
      <c r="U40" s="33"/>
      <c r="V40" s="29"/>
      <c r="W40" s="29"/>
      <c r="X40" s="11"/>
      <c r="Y40" s="11"/>
      <c r="Z40" s="11"/>
    </row>
    <row r="41" spans="1:26" x14ac:dyDescent="0.35">
      <c r="A41" s="12">
        <v>38292</v>
      </c>
      <c r="B41" s="61">
        <f>'[1]Series construction'!AA69/1000</f>
        <v>104.8</v>
      </c>
      <c r="C41" s="61">
        <f>'[1]Series construction'!AB69/1000</f>
        <v>3.6</v>
      </c>
      <c r="D41" s="10">
        <f>DataQ!C134</f>
        <v>11511</v>
      </c>
      <c r="E41" s="10">
        <f>DataQ!D134</f>
        <v>13991</v>
      </c>
      <c r="F41" s="10">
        <f>DataQ!E134</f>
        <v>216771</v>
      </c>
      <c r="G41" s="15">
        <f>DataQ!F134</f>
        <v>4.7</v>
      </c>
      <c r="H41" s="10">
        <f>DataQ!H134</f>
        <v>17013</v>
      </c>
      <c r="I41" s="10">
        <f>DataQ!I134</f>
        <v>857085</v>
      </c>
      <c r="J41" s="10">
        <f>DataQ!G134</f>
        <v>1128681</v>
      </c>
      <c r="K41" s="10">
        <f>DataQ!L134</f>
        <v>1265117</v>
      </c>
      <c r="L41" s="10">
        <f>DataQ!M134</f>
        <v>93.425870000000003</v>
      </c>
      <c r="M41" s="10">
        <f>DataQ!N134</f>
        <v>145.90479999999999</v>
      </c>
      <c r="N41" s="15">
        <f>DataQ!P134</f>
        <v>2.3125680000000002</v>
      </c>
      <c r="O41" s="10">
        <f>DataQ!R134</f>
        <v>271596</v>
      </c>
      <c r="P41" s="15">
        <f>DataQ!J134</f>
        <v>5.5733329999999999</v>
      </c>
      <c r="Q41" s="10">
        <f>DataQ!S134</f>
        <v>3261580</v>
      </c>
      <c r="R41">
        <v>0</v>
      </c>
      <c r="S41" s="15">
        <f>DataQ!U134</f>
        <v>6.5864630000000002</v>
      </c>
      <c r="U41" s="33"/>
      <c r="V41" s="29"/>
      <c r="W41" s="29"/>
      <c r="X41" s="11"/>
      <c r="Y41" s="11"/>
      <c r="Z41" s="11"/>
    </row>
    <row r="42" spans="1:26" x14ac:dyDescent="0.35">
      <c r="A42" s="12">
        <v>38384</v>
      </c>
      <c r="B42" s="61">
        <f>'[1]Series construction'!AA70/1000</f>
        <v>112.05</v>
      </c>
      <c r="C42" s="61">
        <f>'[1]Series construction'!AB70/1000</f>
        <v>4.8</v>
      </c>
      <c r="D42" s="10">
        <f>DataQ!C135</f>
        <v>11529</v>
      </c>
      <c r="E42" s="10">
        <f>DataQ!D135</f>
        <v>13856</v>
      </c>
      <c r="F42" s="10">
        <f>DataQ!E135</f>
        <v>218799</v>
      </c>
      <c r="G42" s="15">
        <f>DataQ!F135</f>
        <v>4.7</v>
      </c>
      <c r="H42" s="10">
        <f>DataQ!H135</f>
        <v>17757</v>
      </c>
      <c r="I42" s="10">
        <f>DataQ!I135</f>
        <v>875484</v>
      </c>
      <c r="J42" s="10">
        <f>DataQ!G135</f>
        <v>1146523</v>
      </c>
      <c r="K42" s="10">
        <f>DataQ!L135</f>
        <v>1287000</v>
      </c>
      <c r="L42" s="10">
        <f>DataQ!M135</f>
        <v>94.284610000000001</v>
      </c>
      <c r="M42" s="10">
        <f>DataQ!N135</f>
        <v>147.05279999999999</v>
      </c>
      <c r="N42" s="15">
        <f>DataQ!P135</f>
        <v>2.6139049999999999</v>
      </c>
      <c r="O42" s="10">
        <f>DataQ!R135</f>
        <v>271039</v>
      </c>
      <c r="P42" s="15">
        <f>DataQ!J135</f>
        <v>5.53</v>
      </c>
      <c r="Q42" s="10">
        <f>DataQ!S135</f>
        <v>3307858</v>
      </c>
      <c r="R42">
        <v>0</v>
      </c>
      <c r="S42" s="15">
        <f>DataQ!U135</f>
        <v>6.6037400000000002</v>
      </c>
      <c r="U42" s="33"/>
      <c r="V42" s="29"/>
      <c r="W42" s="29"/>
      <c r="X42" s="11"/>
      <c r="Y42" s="11"/>
      <c r="Z42" s="11"/>
    </row>
    <row r="43" spans="1:26" x14ac:dyDescent="0.35">
      <c r="A43" s="12">
        <v>38473</v>
      </c>
      <c r="B43" s="61">
        <f>'[1]Series construction'!AA71/1000</f>
        <v>119.3</v>
      </c>
      <c r="C43" s="61">
        <f>'[1]Series construction'!AB71/1000</f>
        <v>6</v>
      </c>
      <c r="D43" s="10">
        <f>DataQ!C136</f>
        <v>11547</v>
      </c>
      <c r="E43" s="10">
        <f>DataQ!D136</f>
        <v>14772</v>
      </c>
      <c r="F43" s="10">
        <f>DataQ!E136</f>
        <v>221465</v>
      </c>
      <c r="G43" s="15">
        <f>DataQ!F136</f>
        <v>4.8</v>
      </c>
      <c r="H43" s="10">
        <f>DataQ!H136</f>
        <v>18326</v>
      </c>
      <c r="I43" s="10">
        <f>DataQ!I136</f>
        <v>897360</v>
      </c>
      <c r="J43" s="10">
        <f>DataQ!G136</f>
        <v>1175403</v>
      </c>
      <c r="K43" s="10">
        <f>DataQ!L136</f>
        <v>1316924</v>
      </c>
      <c r="L43" s="10">
        <f>DataQ!M136</f>
        <v>94.473309999999998</v>
      </c>
      <c r="M43" s="10">
        <f>DataQ!N136</f>
        <v>148.66050000000001</v>
      </c>
      <c r="N43" s="15">
        <f>DataQ!P136</f>
        <v>2.9994969999999999</v>
      </c>
      <c r="O43" s="10">
        <f>DataQ!R136</f>
        <v>278043</v>
      </c>
      <c r="P43" s="15">
        <f>DataQ!J136</f>
        <v>5.5033339999999997</v>
      </c>
      <c r="Q43" s="10">
        <f>DataQ!S136</f>
        <v>3354137</v>
      </c>
      <c r="R43">
        <v>0</v>
      </c>
      <c r="S43" s="15">
        <f>DataQ!U136</f>
        <v>6.5634860000000002</v>
      </c>
      <c r="U43" s="33"/>
      <c r="V43" s="29"/>
      <c r="W43" s="29"/>
      <c r="X43" s="11"/>
      <c r="Y43" s="11"/>
      <c r="Z43" s="11"/>
    </row>
    <row r="44" spans="1:26" x14ac:dyDescent="0.35">
      <c r="A44" s="12">
        <v>38565</v>
      </c>
      <c r="B44" s="61">
        <f>'[1]Series construction'!AA72/1000</f>
        <v>119.3</v>
      </c>
      <c r="C44" s="61">
        <f>'[1]Series construction'!AB72/1000</f>
        <v>5.95</v>
      </c>
      <c r="D44" s="10">
        <f>DataQ!C137</f>
        <v>11575.5</v>
      </c>
      <c r="E44" s="10">
        <f>DataQ!D137</f>
        <v>14859</v>
      </c>
      <c r="F44" s="10">
        <f>DataQ!E137</f>
        <v>224312</v>
      </c>
      <c r="G44" s="15">
        <f>DataQ!F137</f>
        <v>4.7</v>
      </c>
      <c r="H44" s="10">
        <f>DataQ!H137</f>
        <v>18490</v>
      </c>
      <c r="I44" s="10">
        <f>DataQ!I137</f>
        <v>918440</v>
      </c>
      <c r="J44" s="10">
        <f>DataQ!G137</f>
        <v>1199192</v>
      </c>
      <c r="K44" s="10">
        <f>DataQ!L137</f>
        <v>1341461</v>
      </c>
      <c r="L44" s="10">
        <f>DataQ!M137</f>
        <v>95.273949999999999</v>
      </c>
      <c r="M44" s="10">
        <f>DataQ!N137</f>
        <v>149.50839999999999</v>
      </c>
      <c r="N44" s="15">
        <f>DataQ!P137</f>
        <v>3.9579580000000001</v>
      </c>
      <c r="O44" s="10">
        <f>DataQ!R137</f>
        <v>280752</v>
      </c>
      <c r="P44" s="15">
        <f>DataQ!J137</f>
        <v>5.4766659999999998</v>
      </c>
      <c r="Q44" s="10">
        <f>DataQ!S137</f>
        <v>3400416</v>
      </c>
      <c r="R44">
        <v>0</v>
      </c>
      <c r="S44" s="15">
        <f>DataQ!U137</f>
        <v>6.2732720000000004</v>
      </c>
      <c r="U44" s="33"/>
      <c r="V44" s="29"/>
      <c r="W44" s="29"/>
      <c r="X44" s="11"/>
      <c r="Y44" s="11"/>
      <c r="Z44" s="11"/>
    </row>
    <row r="45" spans="1:26" x14ac:dyDescent="0.35">
      <c r="A45" s="12">
        <v>38657</v>
      </c>
      <c r="B45" s="61">
        <f>'[1]Series construction'!AA73/1000</f>
        <v>119.3</v>
      </c>
      <c r="C45" s="61">
        <f>'[1]Series construction'!AB73/1000</f>
        <v>5.9</v>
      </c>
      <c r="D45" s="10">
        <f>DataQ!C138</f>
        <v>11604</v>
      </c>
      <c r="E45" s="10">
        <f>DataQ!D138</f>
        <v>14939</v>
      </c>
      <c r="F45" s="10">
        <f>DataQ!E138</f>
        <v>226448</v>
      </c>
      <c r="G45" s="15">
        <f>DataQ!F138</f>
        <v>5.0999999999999996</v>
      </c>
      <c r="H45" s="10">
        <f>DataQ!H138</f>
        <v>18710</v>
      </c>
      <c r="I45" s="10">
        <f>DataQ!I138</f>
        <v>941951</v>
      </c>
      <c r="J45" s="10">
        <f>DataQ!G138</f>
        <v>1222723</v>
      </c>
      <c r="K45" s="10">
        <f>DataQ!L138</f>
        <v>1365700</v>
      </c>
      <c r="L45" s="10">
        <f>DataQ!M138</f>
        <v>95.636449999999996</v>
      </c>
      <c r="M45" s="10">
        <f>DataQ!N138</f>
        <v>150.7741</v>
      </c>
      <c r="N45" s="15">
        <f>DataQ!P138</f>
        <v>4.536829</v>
      </c>
      <c r="O45" s="10">
        <f>DataQ!R138</f>
        <v>280772</v>
      </c>
      <c r="P45" s="15">
        <f>DataQ!J138</f>
        <v>5.35</v>
      </c>
      <c r="Q45" s="10">
        <f>DataQ!S138</f>
        <v>3446694</v>
      </c>
      <c r="R45">
        <v>0</v>
      </c>
      <c r="S45" s="15">
        <f>DataQ!U138</f>
        <v>6.2701359999999999</v>
      </c>
      <c r="U45" s="33"/>
      <c r="V45" s="29"/>
      <c r="W45" s="29"/>
      <c r="X45" s="11"/>
      <c r="Y45" s="11"/>
      <c r="Z45" s="11"/>
    </row>
    <row r="46" spans="1:26" x14ac:dyDescent="0.35">
      <c r="A46" s="12">
        <v>38749</v>
      </c>
      <c r="B46" s="61">
        <f>'[1]Series construction'!AA74/1000</f>
        <v>118.5</v>
      </c>
      <c r="C46" s="61">
        <f>'[1]Series construction'!AB74/1000</f>
        <v>7</v>
      </c>
      <c r="D46" s="10">
        <f>DataQ!C139</f>
        <v>11637.5</v>
      </c>
      <c r="E46" s="10">
        <f>DataQ!D139</f>
        <v>15223</v>
      </c>
      <c r="F46" s="10">
        <f>DataQ!E139</f>
        <v>229729</v>
      </c>
      <c r="G46" s="15">
        <f>DataQ!F139</f>
        <v>5.2</v>
      </c>
      <c r="H46" s="10">
        <f>DataQ!H139</f>
        <v>19010</v>
      </c>
      <c r="I46" s="10">
        <f>DataQ!I139</f>
        <v>965881</v>
      </c>
      <c r="J46" s="10">
        <f>DataQ!G139</f>
        <v>1243570</v>
      </c>
      <c r="K46" s="10">
        <f>DataQ!L139</f>
        <v>1392746</v>
      </c>
      <c r="L46" s="10">
        <f>DataQ!M139</f>
        <v>96.393680000000003</v>
      </c>
      <c r="M46" s="10">
        <f>DataQ!N139</f>
        <v>151.56399999999999</v>
      </c>
      <c r="N46" s="15">
        <f>DataQ!P139</f>
        <v>4.7549619999999999</v>
      </c>
      <c r="O46" s="10">
        <f>DataQ!R139</f>
        <v>277689</v>
      </c>
      <c r="P46" s="15">
        <f>DataQ!J139</f>
        <v>5.3266669999999996</v>
      </c>
      <c r="Q46" s="10">
        <f>DataQ!S139</f>
        <v>3539721</v>
      </c>
      <c r="R46">
        <v>0</v>
      </c>
      <c r="S46" s="15">
        <f>DataQ!U139</f>
        <v>6.2486509999999997</v>
      </c>
      <c r="U46" s="33"/>
      <c r="V46" s="29"/>
      <c r="W46" s="29"/>
      <c r="X46" s="11"/>
      <c r="Y46" s="11"/>
      <c r="Z46" s="11"/>
    </row>
    <row r="47" spans="1:26" x14ac:dyDescent="0.35">
      <c r="A47" s="12">
        <v>38838</v>
      </c>
      <c r="B47" s="61">
        <f>'[1]Series construction'!AA75/1000</f>
        <v>117.7</v>
      </c>
      <c r="C47" s="61">
        <f>'[1]Series construction'!AB75/1000</f>
        <v>8.1</v>
      </c>
      <c r="D47" s="10">
        <f>DataQ!C140</f>
        <v>11671</v>
      </c>
      <c r="E47" s="10">
        <f>DataQ!D140</f>
        <v>15513</v>
      </c>
      <c r="F47" s="10">
        <f>DataQ!E140</f>
        <v>231892</v>
      </c>
      <c r="G47" s="15">
        <f>DataQ!F140</f>
        <v>5.5</v>
      </c>
      <c r="H47" s="10">
        <f>DataQ!H140</f>
        <v>19457</v>
      </c>
      <c r="I47" s="10">
        <f>DataQ!I140</f>
        <v>990667</v>
      </c>
      <c r="J47" s="10">
        <f>DataQ!G140</f>
        <v>1276132</v>
      </c>
      <c r="K47" s="10">
        <f>DataQ!L140</f>
        <v>1435580</v>
      </c>
      <c r="L47" s="10">
        <f>DataQ!M140</f>
        <v>97.780360000000002</v>
      </c>
      <c r="M47" s="10">
        <f>DataQ!N140</f>
        <v>154.76820000000001</v>
      </c>
      <c r="N47" s="15">
        <f>DataQ!P140</f>
        <v>3.7626189999999999</v>
      </c>
      <c r="O47" s="10">
        <f>DataQ!R140</f>
        <v>285465</v>
      </c>
      <c r="P47" s="15">
        <f>DataQ!J140</f>
        <v>5.31</v>
      </c>
      <c r="Q47" s="10">
        <f>DataQ!S140</f>
        <v>3632748</v>
      </c>
      <c r="R47">
        <v>0</v>
      </c>
      <c r="S47" s="15">
        <f>DataQ!U140</f>
        <v>6.3594780000000002</v>
      </c>
      <c r="U47" s="33"/>
      <c r="V47" s="29"/>
      <c r="W47" s="29"/>
      <c r="X47" s="11"/>
      <c r="Y47" s="11"/>
      <c r="Z47" s="11"/>
    </row>
    <row r="48" spans="1:26" x14ac:dyDescent="0.35">
      <c r="A48" s="12">
        <v>38930</v>
      </c>
      <c r="B48" s="61">
        <f>'[1]Series construction'!AA76/1000</f>
        <v>115.35</v>
      </c>
      <c r="C48" s="61">
        <f>'[1]Series construction'!AB76/1000</f>
        <v>8.3000000000000007</v>
      </c>
      <c r="D48" s="10">
        <f>DataQ!C141</f>
        <v>11706.5</v>
      </c>
      <c r="E48" s="10">
        <f>DataQ!D141</f>
        <v>16282</v>
      </c>
      <c r="F48" s="10">
        <f>DataQ!E141</f>
        <v>236075</v>
      </c>
      <c r="G48" s="15">
        <f>DataQ!F141</f>
        <v>5.5</v>
      </c>
      <c r="H48" s="10">
        <f>DataQ!H141</f>
        <v>20199</v>
      </c>
      <c r="I48" s="10">
        <f>DataQ!I141</f>
        <v>1020748</v>
      </c>
      <c r="J48" s="10">
        <f>DataQ!G141</f>
        <v>1317180</v>
      </c>
      <c r="K48" s="10">
        <f>DataQ!L141</f>
        <v>1489985</v>
      </c>
      <c r="L48" s="10">
        <f>DataQ!M141</f>
        <v>100.435</v>
      </c>
      <c r="M48" s="10">
        <f>DataQ!N141</f>
        <v>157.78720000000001</v>
      </c>
      <c r="N48" s="15">
        <f>DataQ!P141</f>
        <v>3.5849880000000001</v>
      </c>
      <c r="O48" s="10">
        <f>DataQ!R141</f>
        <v>296432</v>
      </c>
      <c r="P48" s="15">
        <f>DataQ!J141</f>
        <v>5.33</v>
      </c>
      <c r="Q48" s="10">
        <f>DataQ!S141</f>
        <v>3725775</v>
      </c>
      <c r="R48">
        <v>0</v>
      </c>
      <c r="S48" s="15">
        <f>DataQ!U141</f>
        <v>6.5798069999999997</v>
      </c>
      <c r="U48" s="33"/>
      <c r="V48" s="29"/>
      <c r="W48" s="29"/>
      <c r="X48" s="11"/>
      <c r="Y48" s="11"/>
      <c r="Z48" s="11"/>
    </row>
    <row r="49" spans="1:26" x14ac:dyDescent="0.35">
      <c r="A49" s="12">
        <v>39022</v>
      </c>
      <c r="B49" s="61">
        <f>'[1]Series construction'!AA77/1000</f>
        <v>113</v>
      </c>
      <c r="C49" s="61">
        <f>'[1]Series construction'!AB77/1000</f>
        <v>8.5</v>
      </c>
      <c r="D49" s="10">
        <f>DataQ!C142</f>
        <v>11742</v>
      </c>
      <c r="E49" s="10">
        <f>DataQ!D142</f>
        <v>17312</v>
      </c>
      <c r="F49" s="10">
        <f>DataQ!E142</f>
        <v>237463</v>
      </c>
      <c r="G49" s="15">
        <f>DataQ!F142</f>
        <v>5.5</v>
      </c>
      <c r="H49" s="10">
        <f>DataQ!H142</f>
        <v>21189</v>
      </c>
      <c r="I49" s="10">
        <f>DataQ!I142</f>
        <v>1050772</v>
      </c>
      <c r="J49" s="10">
        <f>DataQ!G142</f>
        <v>1346853</v>
      </c>
      <c r="K49" s="10">
        <f>DataQ!L142</f>
        <v>1531237</v>
      </c>
      <c r="L49" s="10">
        <f>DataQ!M142</f>
        <v>102.65730000000001</v>
      </c>
      <c r="M49" s="10">
        <f>DataQ!N142</f>
        <v>161.2079</v>
      </c>
      <c r="N49" s="15">
        <f>DataQ!P142</f>
        <v>3.5386929999999999</v>
      </c>
      <c r="O49" s="10">
        <f>DataQ!R142</f>
        <v>296081</v>
      </c>
      <c r="P49" s="15">
        <f>DataQ!J142</f>
        <v>5.45</v>
      </c>
      <c r="Q49" s="10">
        <f>DataQ!S142</f>
        <v>3818802</v>
      </c>
      <c r="R49">
        <v>0</v>
      </c>
      <c r="S49" s="15">
        <f>DataQ!U142</f>
        <v>6.9012890000000002</v>
      </c>
      <c r="U49" s="33"/>
      <c r="V49" s="29"/>
      <c r="W49" s="29"/>
      <c r="X49" s="11"/>
      <c r="Y49" s="11"/>
      <c r="Z49" s="11"/>
    </row>
    <row r="50" spans="1:26" x14ac:dyDescent="0.35">
      <c r="A50" s="12">
        <v>39114</v>
      </c>
      <c r="B50" s="61">
        <f>'[1]Series construction'!AA78/1000</f>
        <v>117.1</v>
      </c>
      <c r="C50" s="61">
        <f>'[1]Series construction'!AB78/1000</f>
        <v>9.1999999999999993</v>
      </c>
      <c r="D50" s="10">
        <f>DataQ!C143</f>
        <v>11789</v>
      </c>
      <c r="E50" s="10">
        <f>DataQ!D143</f>
        <v>18398</v>
      </c>
      <c r="F50" s="10">
        <f>DataQ!E143</f>
        <v>243111</v>
      </c>
      <c r="G50" s="15">
        <f>DataQ!F143</f>
        <v>5.5</v>
      </c>
      <c r="H50" s="10">
        <f>DataQ!H143</f>
        <v>22405</v>
      </c>
      <c r="I50" s="10">
        <f>DataQ!I143</f>
        <v>1075311</v>
      </c>
      <c r="J50" s="10">
        <f>DataQ!G143</f>
        <v>1372001</v>
      </c>
      <c r="K50" s="10">
        <f>DataQ!L143</f>
        <v>1560788</v>
      </c>
      <c r="L50" s="10">
        <f>DataQ!M143</f>
        <v>103.5121</v>
      </c>
      <c r="M50" s="10">
        <f>DataQ!N143</f>
        <v>160.5016</v>
      </c>
      <c r="N50" s="15">
        <f>DataQ!P143</f>
        <v>3.291687</v>
      </c>
      <c r="O50" s="10">
        <f>DataQ!R143</f>
        <v>296690</v>
      </c>
      <c r="P50" s="15">
        <f>DataQ!J143</f>
        <v>5.6233329999999997</v>
      </c>
      <c r="Q50" s="10">
        <f>DataQ!S143</f>
        <v>3898800</v>
      </c>
      <c r="R50">
        <v>0</v>
      </c>
      <c r="S50" s="15">
        <f>DataQ!U143</f>
        <v>7.2277459999999998</v>
      </c>
      <c r="U50" s="33"/>
      <c r="V50" s="29"/>
      <c r="W50" s="29"/>
      <c r="X50" s="11"/>
      <c r="Y50" s="11"/>
      <c r="Z50" s="11"/>
    </row>
    <row r="51" spans="1:26" x14ac:dyDescent="0.35">
      <c r="A51" s="12">
        <v>39203</v>
      </c>
      <c r="B51" s="61">
        <f>'[1]Series construction'!AA79/1000</f>
        <v>121.2</v>
      </c>
      <c r="C51" s="61">
        <f>'[1]Series construction'!AB79/1000</f>
        <v>9.9</v>
      </c>
      <c r="D51" s="10">
        <f>DataQ!C144</f>
        <v>11836</v>
      </c>
      <c r="E51" s="10">
        <f>DataQ!D144</f>
        <v>19478</v>
      </c>
      <c r="F51" s="10">
        <f>DataQ!E144</f>
        <v>244614</v>
      </c>
      <c r="G51" s="15">
        <f>DataQ!F144</f>
        <v>5.4</v>
      </c>
      <c r="H51" s="10">
        <f>DataQ!H144</f>
        <v>23235</v>
      </c>
      <c r="I51" s="10">
        <f>DataQ!I144</f>
        <v>1102655</v>
      </c>
      <c r="J51" s="10">
        <f>DataQ!G144</f>
        <v>1406912</v>
      </c>
      <c r="K51" s="10">
        <f>DataQ!L144</f>
        <v>1587343</v>
      </c>
      <c r="L51" s="10">
        <f>DataQ!M144</f>
        <v>102.7689</v>
      </c>
      <c r="M51" s="10">
        <f>DataQ!N144</f>
        <v>162.2294</v>
      </c>
      <c r="N51" s="15">
        <f>DataQ!P144</f>
        <v>3.189997</v>
      </c>
      <c r="O51" s="10">
        <f>DataQ!R144</f>
        <v>304257</v>
      </c>
      <c r="P51" s="15">
        <f>DataQ!J144</f>
        <v>5.7033329999999998</v>
      </c>
      <c r="Q51" s="10">
        <f>DataQ!S144</f>
        <v>3978798</v>
      </c>
      <c r="R51">
        <v>0</v>
      </c>
      <c r="S51" s="15">
        <f>DataQ!U144</f>
        <v>7.4694539999999998</v>
      </c>
      <c r="U51" s="33"/>
      <c r="V51" s="29"/>
      <c r="W51" s="29"/>
      <c r="X51" s="11"/>
      <c r="Y51" s="11"/>
      <c r="Z51" s="11"/>
    </row>
    <row r="52" spans="1:26" x14ac:dyDescent="0.35">
      <c r="A52" s="12">
        <v>39295</v>
      </c>
      <c r="B52" s="61">
        <f>'[1]Series construction'!AA80/1000</f>
        <v>125.35</v>
      </c>
      <c r="C52" s="61">
        <f>'[1]Series construction'!AB80/1000</f>
        <v>11.1</v>
      </c>
      <c r="D52" s="10">
        <f>DataQ!C145</f>
        <v>11829</v>
      </c>
      <c r="E52" s="10">
        <f>DataQ!D145</f>
        <v>20406</v>
      </c>
      <c r="F52" s="10">
        <f>DataQ!E145</f>
        <v>248998</v>
      </c>
      <c r="G52" s="15">
        <f>DataQ!F145</f>
        <v>5.3</v>
      </c>
      <c r="H52" s="10">
        <f>DataQ!H145</f>
        <v>24167</v>
      </c>
      <c r="I52" s="10">
        <f>DataQ!I145</f>
        <v>1135109</v>
      </c>
      <c r="J52" s="10">
        <f>DataQ!G145</f>
        <v>1441224</v>
      </c>
      <c r="K52" s="10">
        <f>DataQ!L145</f>
        <v>1617429</v>
      </c>
      <c r="L52" s="10">
        <f>DataQ!M145</f>
        <v>103.8702</v>
      </c>
      <c r="M52" s="10">
        <f>DataQ!N145</f>
        <v>162.3938</v>
      </c>
      <c r="N52" s="15">
        <f>DataQ!P145</f>
        <v>3.354333</v>
      </c>
      <c r="O52" s="10">
        <f>DataQ!R145</f>
        <v>306115</v>
      </c>
      <c r="P52" s="15">
        <f>DataQ!J145</f>
        <v>5.8833330000000004</v>
      </c>
      <c r="Q52" s="10">
        <f>DataQ!S145</f>
        <v>4058797</v>
      </c>
      <c r="R52">
        <v>0</v>
      </c>
      <c r="S52" s="15">
        <f>DataQ!U145</f>
        <v>8.0524439999999995</v>
      </c>
      <c r="U52" s="33"/>
      <c r="V52" s="29"/>
      <c r="W52" s="29"/>
      <c r="X52" s="11"/>
      <c r="Y52" s="11"/>
      <c r="Z52" s="11"/>
    </row>
    <row r="53" spans="1:26" x14ac:dyDescent="0.35">
      <c r="A53" s="12">
        <v>39387</v>
      </c>
      <c r="B53" s="61">
        <f>'[1]Series construction'!AA81/1000</f>
        <v>129.5</v>
      </c>
      <c r="C53" s="61">
        <f>'[1]Series construction'!AB81/1000</f>
        <v>12.3</v>
      </c>
      <c r="D53" s="10">
        <f>DataQ!C146</f>
        <v>11822</v>
      </c>
      <c r="E53" s="10">
        <f>DataQ!D146</f>
        <v>22142</v>
      </c>
      <c r="F53" s="10">
        <f>DataQ!E146</f>
        <v>249640</v>
      </c>
      <c r="G53" s="15">
        <f>DataQ!F146</f>
        <v>5.2</v>
      </c>
      <c r="H53" s="10">
        <f>DataQ!H146</f>
        <v>24599</v>
      </c>
      <c r="I53" s="10">
        <f>DataQ!I146</f>
        <v>1155240</v>
      </c>
      <c r="J53" s="10">
        <f>DataQ!G146</f>
        <v>1461726</v>
      </c>
      <c r="K53" s="10">
        <f>DataQ!L146</f>
        <v>1633618</v>
      </c>
      <c r="L53" s="10">
        <f>DataQ!M146</f>
        <v>104.12</v>
      </c>
      <c r="M53" s="10">
        <f>DataQ!N146</f>
        <v>163.59739999999999</v>
      </c>
      <c r="N53" s="15">
        <f>DataQ!P146</f>
        <v>3.501979</v>
      </c>
      <c r="O53" s="10">
        <f>DataQ!R146</f>
        <v>306486</v>
      </c>
      <c r="P53" s="15">
        <f>DataQ!J146</f>
        <v>5.95</v>
      </c>
      <c r="Q53" s="10">
        <f>DataQ!S146</f>
        <v>4138795</v>
      </c>
      <c r="R53">
        <v>0</v>
      </c>
      <c r="S53" s="15">
        <f>DataQ!U146</f>
        <v>8.0522449999999992</v>
      </c>
      <c r="U53" s="33"/>
      <c r="V53" s="29"/>
      <c r="W53" s="29"/>
      <c r="X53" s="11"/>
      <c r="Y53" s="11"/>
      <c r="Z53" s="11"/>
    </row>
    <row r="54" spans="1:26" x14ac:dyDescent="0.35">
      <c r="A54" s="12">
        <v>39479</v>
      </c>
      <c r="B54" s="61">
        <f>'[1]Series construction'!AA82/1000</f>
        <v>127</v>
      </c>
      <c r="C54" s="61">
        <f>'[1]Series construction'!AB82/1000</f>
        <v>15.6</v>
      </c>
      <c r="D54" s="10">
        <f>DataQ!C147</f>
        <v>11769</v>
      </c>
      <c r="E54" s="10">
        <f>DataQ!D147</f>
        <v>23284</v>
      </c>
      <c r="F54" s="10">
        <f>DataQ!E147</f>
        <v>249920</v>
      </c>
      <c r="G54" s="15">
        <f>DataQ!F147</f>
        <v>5.2</v>
      </c>
      <c r="H54" s="10">
        <f>DataQ!H147</f>
        <v>24853</v>
      </c>
      <c r="I54" s="10">
        <f>DataQ!I147</f>
        <v>1163881</v>
      </c>
      <c r="J54" s="10">
        <f>DataQ!G147</f>
        <v>1483670</v>
      </c>
      <c r="K54" s="10">
        <f>DataQ!L147</f>
        <v>1650301</v>
      </c>
      <c r="L54" s="10">
        <f>DataQ!M147</f>
        <v>103.71420000000001</v>
      </c>
      <c r="M54" s="10">
        <f>DataQ!N147</f>
        <v>165.0829</v>
      </c>
      <c r="N54" s="15">
        <f>DataQ!P147</f>
        <v>3.8883350000000001</v>
      </c>
      <c r="O54" s="10">
        <f>DataQ!R147</f>
        <v>319789</v>
      </c>
      <c r="P54" s="15">
        <f>DataQ!J147</f>
        <v>5.8566669999999998</v>
      </c>
      <c r="Q54" s="10">
        <f>DataQ!S147</f>
        <v>3988680</v>
      </c>
      <c r="R54">
        <v>0</v>
      </c>
      <c r="S54" s="15">
        <f>DataQ!U147</f>
        <v>7.4155930000000003</v>
      </c>
      <c r="U54" s="33"/>
      <c r="V54" s="29"/>
      <c r="W54" s="29"/>
      <c r="X54" s="11"/>
      <c r="Y54" s="11"/>
      <c r="Z54" s="11"/>
    </row>
    <row r="55" spans="1:26" x14ac:dyDescent="0.35">
      <c r="A55" s="12">
        <v>39569</v>
      </c>
      <c r="B55" s="61">
        <f>'[1]Series construction'!AA83/1000</f>
        <v>139.69999999999999</v>
      </c>
      <c r="C55" s="61">
        <f>'[1]Series construction'!AB83/1000</f>
        <v>18.7</v>
      </c>
      <c r="D55" s="10">
        <f>DataQ!C148</f>
        <v>11737</v>
      </c>
      <c r="E55" s="10">
        <f>DataQ!D148</f>
        <v>22703</v>
      </c>
      <c r="F55" s="10">
        <f>DataQ!E148</f>
        <v>256466</v>
      </c>
      <c r="G55" s="15">
        <f>DataQ!F148</f>
        <v>5.4</v>
      </c>
      <c r="H55" s="10">
        <f>DataQ!H148</f>
        <v>24469</v>
      </c>
      <c r="I55" s="10">
        <f>DataQ!I148</f>
        <v>1175517</v>
      </c>
      <c r="J55" s="10">
        <f>DataQ!G148</f>
        <v>1502996</v>
      </c>
      <c r="K55" s="10">
        <f>DataQ!L148</f>
        <v>1657017</v>
      </c>
      <c r="L55" s="10">
        <f>DataQ!M148</f>
        <v>103.3865</v>
      </c>
      <c r="M55" s="10">
        <f>DataQ!N148</f>
        <v>161.524</v>
      </c>
      <c r="N55" s="15">
        <f>DataQ!P148</f>
        <v>4.8367579999999997</v>
      </c>
      <c r="O55" s="10">
        <f>DataQ!R148</f>
        <v>327479</v>
      </c>
      <c r="P55" s="15">
        <f>DataQ!J148</f>
        <v>5.7633330000000003</v>
      </c>
      <c r="Q55" s="10">
        <f>DataQ!S148</f>
        <v>3838566</v>
      </c>
      <c r="R55">
        <v>0</v>
      </c>
      <c r="S55" s="15">
        <f>DataQ!U148</f>
        <v>7.5935579999999998</v>
      </c>
      <c r="U55" s="33"/>
      <c r="V55" s="29"/>
      <c r="W55" s="29"/>
      <c r="X55" s="11"/>
      <c r="Y55" s="11"/>
      <c r="Z55" s="11"/>
    </row>
    <row r="56" spans="1:26" x14ac:dyDescent="0.35">
      <c r="A56" s="12">
        <v>39661</v>
      </c>
      <c r="B56" s="61">
        <f>'[1]Series construction'!AA84/1000</f>
        <v>150.80000000000001</v>
      </c>
      <c r="C56" s="61">
        <f>'[1]Series construction'!AB84/1000</f>
        <v>22.6</v>
      </c>
      <c r="D56" s="10">
        <f>DataQ!C149</f>
        <v>11692</v>
      </c>
      <c r="E56" s="10">
        <f>DataQ!D149</f>
        <v>22898</v>
      </c>
      <c r="F56" s="10">
        <f>DataQ!E149</f>
        <v>255800</v>
      </c>
      <c r="G56" s="15">
        <f>DataQ!F149</f>
        <v>5.9</v>
      </c>
      <c r="H56" s="10">
        <f>DataQ!H149</f>
        <v>24892</v>
      </c>
      <c r="I56" s="10">
        <f>DataQ!I149</f>
        <v>1182695</v>
      </c>
      <c r="J56" s="10">
        <f>DataQ!G149</f>
        <v>1515434</v>
      </c>
      <c r="K56" s="10">
        <f>DataQ!L149</f>
        <v>1669228</v>
      </c>
      <c r="L56" s="10">
        <f>DataQ!M149</f>
        <v>104.3283</v>
      </c>
      <c r="M56" s="10">
        <f>DataQ!N149</f>
        <v>163.13800000000001</v>
      </c>
      <c r="N56" s="15">
        <f>DataQ!P149</f>
        <v>5.9534979999999997</v>
      </c>
      <c r="O56" s="10">
        <f>DataQ!R149</f>
        <v>332739</v>
      </c>
      <c r="P56" s="15">
        <f>DataQ!J149</f>
        <v>5.7966670000000002</v>
      </c>
      <c r="Q56" s="10">
        <f>DataQ!S149</f>
        <v>3688451</v>
      </c>
      <c r="R56">
        <v>0</v>
      </c>
      <c r="S56" s="15">
        <f>DataQ!U149</f>
        <v>7.5582729999999998</v>
      </c>
      <c r="U56" s="33"/>
      <c r="V56" s="29"/>
      <c r="W56" s="29"/>
      <c r="X56" s="11"/>
      <c r="Y56" s="11"/>
      <c r="Z56" s="11"/>
    </row>
    <row r="57" spans="1:26" x14ac:dyDescent="0.35">
      <c r="A57" s="12">
        <v>39753</v>
      </c>
      <c r="B57" s="61">
        <f>'[1]Series construction'!AA85/1000</f>
        <v>182.6</v>
      </c>
      <c r="C57" s="61">
        <f>'[1]Series construction'!AB85/1000</f>
        <v>22.7</v>
      </c>
      <c r="D57" s="10">
        <f>DataQ!C150</f>
        <v>11667</v>
      </c>
      <c r="E57" s="10">
        <f>DataQ!D150</f>
        <v>21935</v>
      </c>
      <c r="F57" s="10">
        <f>DataQ!E150</f>
        <v>258834</v>
      </c>
      <c r="G57" s="15">
        <f>DataQ!F150</f>
        <v>6.4</v>
      </c>
      <c r="H57" s="10">
        <f>DataQ!H150</f>
        <v>24063</v>
      </c>
      <c r="I57" s="10">
        <f>DataQ!I150</f>
        <v>1184812</v>
      </c>
      <c r="J57" s="10">
        <f>DataQ!G150</f>
        <v>1516691</v>
      </c>
      <c r="K57" s="10">
        <f>DataQ!L150</f>
        <v>1674508</v>
      </c>
      <c r="L57" s="10">
        <f>DataQ!M150</f>
        <v>105.9491</v>
      </c>
      <c r="M57" s="10">
        <f>DataQ!N150</f>
        <v>161.73570000000001</v>
      </c>
      <c r="N57" s="15">
        <f>DataQ!P150</f>
        <v>7.2612490000000003</v>
      </c>
      <c r="O57" s="10">
        <f>DataQ!R150</f>
        <v>331879</v>
      </c>
      <c r="P57" s="15">
        <f>DataQ!J150</f>
        <v>5.3866670000000001</v>
      </c>
      <c r="Q57" s="10">
        <f>DataQ!S150</f>
        <v>3538336</v>
      </c>
      <c r="R57">
        <v>0</v>
      </c>
      <c r="S57" s="15">
        <f>DataQ!U150</f>
        <v>6.3958399999999997</v>
      </c>
      <c r="U57" s="33"/>
      <c r="V57" s="29"/>
      <c r="W57" s="29"/>
      <c r="X57" s="11"/>
      <c r="Y57" s="11"/>
      <c r="Z57" s="11"/>
    </row>
    <row r="58" spans="1:26" x14ac:dyDescent="0.35">
      <c r="A58" s="12">
        <v>39845</v>
      </c>
      <c r="B58" s="61">
        <f>'[1]Series construction'!AA86/1000</f>
        <v>209.6</v>
      </c>
      <c r="C58" s="61">
        <f>'[1]Series construction'!AB86/1000</f>
        <v>24.4</v>
      </c>
      <c r="D58" s="10">
        <f>DataQ!C151</f>
        <v>11553</v>
      </c>
      <c r="E58" s="10">
        <f>DataQ!D151</f>
        <v>11932</v>
      </c>
      <c r="F58" s="10">
        <f>DataQ!E151</f>
        <v>256355</v>
      </c>
      <c r="G58" s="15">
        <f>DataQ!F151</f>
        <v>7.1</v>
      </c>
      <c r="H58" s="10">
        <f>DataQ!H151</f>
        <v>19293</v>
      </c>
      <c r="I58" s="10">
        <f>DataQ!I151</f>
        <v>1186027</v>
      </c>
      <c r="J58" s="10">
        <f>DataQ!G151</f>
        <v>1514202</v>
      </c>
      <c r="K58" s="10">
        <f>DataQ!L151</f>
        <v>1677888</v>
      </c>
      <c r="L58" s="10">
        <f>DataQ!M151</f>
        <v>108.426</v>
      </c>
      <c r="M58" s="10">
        <f>DataQ!N151</f>
        <v>163.6293</v>
      </c>
      <c r="N58" s="15">
        <f>DataQ!P151</f>
        <v>7.6574989999999996</v>
      </c>
      <c r="O58" s="10">
        <f>DataQ!R151</f>
        <v>328175</v>
      </c>
      <c r="P58" s="15">
        <f>DataQ!J151</f>
        <v>4.0833329999999997</v>
      </c>
      <c r="Q58" s="10">
        <f>DataQ!S151</f>
        <v>3579251</v>
      </c>
      <c r="R58">
        <v>0</v>
      </c>
      <c r="S58" s="15">
        <f>DataQ!U151</f>
        <v>3.8791639999999998</v>
      </c>
      <c r="U58" s="33"/>
      <c r="V58" s="29"/>
      <c r="W58" s="29"/>
      <c r="X58" s="11"/>
      <c r="Y58" s="11"/>
      <c r="Z58" s="11"/>
    </row>
    <row r="59" spans="1:26" x14ac:dyDescent="0.35">
      <c r="A59" s="12">
        <v>39934</v>
      </c>
      <c r="B59" s="61">
        <f>'[1]Series construction'!AA87/1000</f>
        <v>216.4</v>
      </c>
      <c r="C59" s="61">
        <f>'[1]Series construction'!AB87/1000</f>
        <v>21.9</v>
      </c>
      <c r="D59" s="10">
        <f>DataQ!C152</f>
        <v>11539</v>
      </c>
      <c r="E59" s="10">
        <f>DataQ!D152</f>
        <v>9127</v>
      </c>
      <c r="F59" s="10">
        <f>DataQ!E152</f>
        <v>263934</v>
      </c>
      <c r="G59" s="15">
        <f>DataQ!F152</f>
        <v>7.8</v>
      </c>
      <c r="H59" s="10">
        <f>DataQ!H152</f>
        <v>17688</v>
      </c>
      <c r="I59" s="10">
        <f>DataQ!I152</f>
        <v>1186228</v>
      </c>
      <c r="J59" s="10">
        <f>DataQ!G152</f>
        <v>1512964</v>
      </c>
      <c r="K59" s="10">
        <f>DataQ!L152</f>
        <v>1671473</v>
      </c>
      <c r="L59" s="10">
        <f>DataQ!M152</f>
        <v>108.10120000000001</v>
      </c>
      <c r="M59" s="10">
        <f>DataQ!N152</f>
        <v>158.32300000000001</v>
      </c>
      <c r="N59" s="15">
        <f>DataQ!P152</f>
        <v>7.8162409999999998</v>
      </c>
      <c r="O59" s="10">
        <f>DataQ!R152</f>
        <v>326736</v>
      </c>
      <c r="P59" s="15">
        <f>DataQ!J152</f>
        <v>3.6</v>
      </c>
      <c r="Q59" s="10">
        <f>DataQ!S152</f>
        <v>3620166</v>
      </c>
      <c r="R59">
        <v>0</v>
      </c>
      <c r="S59" s="15">
        <f>DataQ!U152</f>
        <v>3.2405659999999998</v>
      </c>
      <c r="U59" s="33"/>
      <c r="V59" s="29"/>
      <c r="W59" s="29"/>
      <c r="X59" s="11"/>
      <c r="Y59" s="11"/>
      <c r="Z59" s="11"/>
    </row>
    <row r="60" spans="1:26" x14ac:dyDescent="0.35">
      <c r="A60" s="12">
        <v>40026</v>
      </c>
      <c r="B60" s="61">
        <f>'[1]Series construction'!AA88/1000</f>
        <v>207.2</v>
      </c>
      <c r="C60" s="61">
        <f>'[1]Series construction'!AB88/1000</f>
        <v>19.3</v>
      </c>
      <c r="D60" s="10">
        <f>DataQ!C153</f>
        <v>11525</v>
      </c>
      <c r="E60" s="10">
        <f>DataQ!D153</f>
        <v>7821</v>
      </c>
      <c r="F60" s="10">
        <f>DataQ!E153</f>
        <v>262968</v>
      </c>
      <c r="G60" s="15">
        <f>DataQ!F153</f>
        <v>7.8</v>
      </c>
      <c r="H60" s="10">
        <f>DataQ!H153</f>
        <v>17528</v>
      </c>
      <c r="I60" s="10">
        <f>DataQ!I153</f>
        <v>1188233</v>
      </c>
      <c r="J60" s="10">
        <f>DataQ!G153</f>
        <v>1513803</v>
      </c>
      <c r="K60" s="10">
        <f>DataQ!L153</f>
        <v>1664732</v>
      </c>
      <c r="L60" s="10">
        <f>DataQ!M153</f>
        <v>107.09910000000001</v>
      </c>
      <c r="M60" s="10">
        <f>DataQ!N153</f>
        <v>158.2637</v>
      </c>
      <c r="N60" s="15">
        <f>DataQ!P153</f>
        <v>7.2828660000000003</v>
      </c>
      <c r="O60" s="10">
        <f>DataQ!R153</f>
        <v>325570</v>
      </c>
      <c r="P60" s="15">
        <f>DataQ!J153</f>
        <v>3.576667</v>
      </c>
      <c r="Q60" s="10">
        <f>DataQ!S153</f>
        <v>3661080</v>
      </c>
      <c r="R60">
        <v>0</v>
      </c>
      <c r="S60" s="15">
        <f>DataQ!U153</f>
        <v>2.7271160000000001</v>
      </c>
      <c r="U60" s="33"/>
      <c r="V60" s="29"/>
      <c r="W60" s="29"/>
      <c r="X60" s="11"/>
      <c r="Y60" s="11"/>
      <c r="Z60" s="11"/>
    </row>
    <row r="61" spans="1:26" x14ac:dyDescent="0.35">
      <c r="A61" s="12">
        <v>40118</v>
      </c>
      <c r="B61" s="61">
        <f>'[1]Series construction'!AA89/1000</f>
        <v>199.6</v>
      </c>
      <c r="C61" s="61">
        <f>'[1]Series construction'!AB89/1000</f>
        <v>16.2</v>
      </c>
      <c r="D61" s="10">
        <f>DataQ!C154</f>
        <v>11504</v>
      </c>
      <c r="E61" s="10">
        <f>DataQ!D154</f>
        <v>7276</v>
      </c>
      <c r="F61" s="10">
        <f>DataQ!E154</f>
        <v>263925</v>
      </c>
      <c r="G61" s="15">
        <f>DataQ!F154</f>
        <v>7.8</v>
      </c>
      <c r="H61" s="10">
        <f>DataQ!H154</f>
        <v>17230</v>
      </c>
      <c r="I61" s="10">
        <f>DataQ!I154</f>
        <v>1191082</v>
      </c>
      <c r="J61" s="10">
        <f>DataQ!G154</f>
        <v>1517589</v>
      </c>
      <c r="K61" s="10">
        <f>DataQ!L154</f>
        <v>1667901</v>
      </c>
      <c r="L61" s="10">
        <f>DataQ!M154</f>
        <v>107.80710000000001</v>
      </c>
      <c r="M61" s="10">
        <f>DataQ!N154</f>
        <v>157.99010000000001</v>
      </c>
      <c r="N61" s="15">
        <f>DataQ!P154</f>
        <v>5.3359730000000001</v>
      </c>
      <c r="O61" s="10">
        <f>DataQ!R154</f>
        <v>326507</v>
      </c>
      <c r="P61" s="15">
        <f>DataQ!J154</f>
        <v>3.5733329999999999</v>
      </c>
      <c r="Q61" s="10">
        <f>DataQ!S154</f>
        <v>3701995</v>
      </c>
      <c r="R61">
        <v>0</v>
      </c>
      <c r="S61" s="15">
        <f>DataQ!U154</f>
        <v>2.5781200000000002</v>
      </c>
      <c r="U61" s="33"/>
      <c r="V61" s="29"/>
      <c r="W61" s="29"/>
      <c r="X61" s="11"/>
      <c r="Y61" s="11"/>
      <c r="Z61" s="11"/>
    </row>
    <row r="62" spans="1:26" x14ac:dyDescent="0.35">
      <c r="A62" s="12">
        <v>40210</v>
      </c>
      <c r="B62" s="61">
        <f>'[1]Series construction'!AA90/1000</f>
        <v>196.5</v>
      </c>
      <c r="C62" s="61">
        <f>'[1]Series construction'!AB90/1000</f>
        <v>15.9</v>
      </c>
      <c r="D62" s="10">
        <f>DataQ!C155</f>
        <v>11493</v>
      </c>
      <c r="E62" s="10">
        <f>DataQ!D155</f>
        <v>5040</v>
      </c>
      <c r="F62" s="10">
        <f>DataQ!E155</f>
        <v>264273</v>
      </c>
      <c r="G62" s="15">
        <f>DataQ!F155</f>
        <v>8</v>
      </c>
      <c r="H62" s="10">
        <f>DataQ!H155</f>
        <v>16457</v>
      </c>
      <c r="I62" s="10">
        <f>DataQ!I155</f>
        <v>1194551</v>
      </c>
      <c r="J62" s="10">
        <f>DataQ!G155</f>
        <v>1528845</v>
      </c>
      <c r="K62" s="10">
        <f>DataQ!L155</f>
        <v>1689972</v>
      </c>
      <c r="L62" s="10">
        <f>DataQ!M155</f>
        <v>106.64279999999999</v>
      </c>
      <c r="M62" s="10">
        <f>DataQ!N155</f>
        <v>159.8699</v>
      </c>
      <c r="N62" s="15">
        <f>DataQ!P155</f>
        <v>3.213009</v>
      </c>
      <c r="O62" s="10">
        <f>DataQ!R155</f>
        <v>334294</v>
      </c>
      <c r="P62" s="15">
        <f>DataQ!J155</f>
        <v>3.6666669999999999</v>
      </c>
      <c r="Q62" s="10">
        <f>DataQ!S155</f>
        <v>3715905</v>
      </c>
      <c r="R62">
        <v>0</v>
      </c>
      <c r="S62" s="15">
        <f>DataQ!U155</f>
        <v>2.6700119999999998</v>
      </c>
      <c r="U62" s="33"/>
      <c r="V62" s="29"/>
      <c r="W62" s="29"/>
      <c r="X62" s="11"/>
      <c r="Y62" s="11"/>
      <c r="Z62" s="11"/>
    </row>
    <row r="63" spans="1:26" x14ac:dyDescent="0.35">
      <c r="A63" s="12">
        <v>40299</v>
      </c>
      <c r="B63" s="61">
        <f>'[1]Series construction'!AA91/1000</f>
        <v>185.5</v>
      </c>
      <c r="C63" s="61">
        <f>'[1]Series construction'!AB91/1000</f>
        <v>15.2</v>
      </c>
      <c r="D63" s="10">
        <f>DataQ!C156</f>
        <v>11491</v>
      </c>
      <c r="E63" s="10">
        <f>DataQ!D156</f>
        <v>5486</v>
      </c>
      <c r="F63" s="10">
        <f>DataQ!E156</f>
        <v>267166</v>
      </c>
      <c r="G63" s="15">
        <f>DataQ!F156</f>
        <v>7.9</v>
      </c>
      <c r="H63" s="10">
        <f>DataQ!H156</f>
        <v>16329</v>
      </c>
      <c r="I63" s="10">
        <f>DataQ!I156</f>
        <v>1194779</v>
      </c>
      <c r="J63" s="10">
        <f>DataQ!G156</f>
        <v>1524838</v>
      </c>
      <c r="K63" s="10">
        <f>DataQ!L156</f>
        <v>1682651</v>
      </c>
      <c r="L63" s="10">
        <f>DataQ!M156</f>
        <v>104.8451</v>
      </c>
      <c r="M63" s="10">
        <f>DataQ!N156</f>
        <v>157.4537</v>
      </c>
      <c r="N63" s="15">
        <f>DataQ!P156</f>
        <v>1.8075909999999999</v>
      </c>
      <c r="O63" s="10">
        <f>DataQ!R156</f>
        <v>330059</v>
      </c>
      <c r="P63" s="15">
        <f>DataQ!J156</f>
        <v>3.66</v>
      </c>
      <c r="Q63" s="10">
        <f>DataQ!S156</f>
        <v>3729815</v>
      </c>
      <c r="R63">
        <v>0</v>
      </c>
      <c r="S63" s="15">
        <f>DataQ!U156</f>
        <v>2.7814410000000001</v>
      </c>
      <c r="U63" s="33"/>
      <c r="V63" s="29"/>
      <c r="W63" s="29"/>
      <c r="X63" s="11"/>
      <c r="Y63" s="11"/>
      <c r="Z63" s="11"/>
    </row>
    <row r="64" spans="1:26" x14ac:dyDescent="0.35">
      <c r="A64" s="12">
        <v>40391</v>
      </c>
      <c r="B64" s="61">
        <f>'[1]Series construction'!AA92/1000</f>
        <v>179.8</v>
      </c>
      <c r="C64" s="61">
        <f>'[1]Series construction'!AB92/1000</f>
        <v>14.7</v>
      </c>
      <c r="D64" s="10">
        <f>DataQ!C157</f>
        <v>11480</v>
      </c>
      <c r="E64" s="10">
        <f>DataQ!D157</f>
        <v>5317</v>
      </c>
      <c r="F64" s="10">
        <f>DataQ!E157</f>
        <v>267993</v>
      </c>
      <c r="G64" s="15">
        <f>DataQ!F157</f>
        <v>7.8</v>
      </c>
      <c r="H64" s="10">
        <f>DataQ!H157</f>
        <v>16005</v>
      </c>
      <c r="I64" s="10">
        <f>DataQ!I157</f>
        <v>1196087</v>
      </c>
      <c r="J64" s="10">
        <f>DataQ!G157</f>
        <v>1529150</v>
      </c>
      <c r="K64" s="10">
        <f>DataQ!L157</f>
        <v>1682513</v>
      </c>
      <c r="L64" s="10">
        <f>DataQ!M157</f>
        <v>104.0219</v>
      </c>
      <c r="M64" s="10">
        <f>DataQ!N157</f>
        <v>156.95490000000001</v>
      </c>
      <c r="N64" s="15">
        <f>DataQ!P157</f>
        <v>1.57511</v>
      </c>
      <c r="O64" s="10">
        <f>DataQ!R157</f>
        <v>333063</v>
      </c>
      <c r="P64" s="15">
        <f>DataQ!J157</f>
        <v>3.57</v>
      </c>
      <c r="Q64" s="10">
        <f>DataQ!S157</f>
        <v>3743725</v>
      </c>
      <c r="R64">
        <v>0</v>
      </c>
      <c r="S64" s="15">
        <f>DataQ!U157</f>
        <v>2.8587690000000001</v>
      </c>
      <c r="U64" s="33"/>
      <c r="V64" s="29"/>
      <c r="W64" s="29"/>
      <c r="X64" s="11"/>
      <c r="Y64" s="11"/>
      <c r="Z64" s="11"/>
    </row>
    <row r="65" spans="1:26" x14ac:dyDescent="0.35">
      <c r="A65" s="12">
        <v>40483</v>
      </c>
      <c r="B65" s="61">
        <f>'[1]Series construction'!AA93/1000</f>
        <v>175.8</v>
      </c>
      <c r="C65" s="61">
        <f>'[1]Series construction'!AB93/1000</f>
        <v>13.7</v>
      </c>
      <c r="D65" s="10">
        <f>DataQ!C158</f>
        <v>11478</v>
      </c>
      <c r="E65" s="10">
        <f>DataQ!D158</f>
        <v>6037</v>
      </c>
      <c r="F65" s="10">
        <f>DataQ!E158</f>
        <v>268198</v>
      </c>
      <c r="G65" s="15">
        <f>DataQ!F158</f>
        <v>7.9</v>
      </c>
      <c r="H65" s="10">
        <f>DataQ!H158</f>
        <v>15827</v>
      </c>
      <c r="I65" s="10">
        <f>DataQ!I158</f>
        <v>1196963</v>
      </c>
      <c r="J65" s="10">
        <f>DataQ!G158</f>
        <v>1525911</v>
      </c>
      <c r="K65" s="10">
        <f>DataQ!L158</f>
        <v>1663152</v>
      </c>
      <c r="L65" s="10">
        <f>DataQ!M158</f>
        <v>102.2122</v>
      </c>
      <c r="M65" s="10">
        <f>DataQ!N158</f>
        <v>155.03020000000001</v>
      </c>
      <c r="N65" s="15">
        <f>DataQ!P158</f>
        <v>2.1210420000000001</v>
      </c>
      <c r="O65" s="10">
        <f>DataQ!R158</f>
        <v>328948</v>
      </c>
      <c r="P65" s="15">
        <f>DataQ!J158</f>
        <v>3.5066670000000002</v>
      </c>
      <c r="Q65" s="10">
        <f>DataQ!S158</f>
        <v>3757635</v>
      </c>
      <c r="R65">
        <v>0</v>
      </c>
      <c r="S65" s="15">
        <f>DataQ!U158</f>
        <v>2.9075530000000001</v>
      </c>
      <c r="U65" s="33"/>
      <c r="V65" s="29"/>
      <c r="W65" s="29"/>
      <c r="X65" s="11"/>
      <c r="Y65" s="11"/>
      <c r="Z65" s="11"/>
    </row>
    <row r="66" spans="1:26" x14ac:dyDescent="0.35">
      <c r="A66" s="12">
        <v>40575</v>
      </c>
      <c r="B66" s="61">
        <f>'[1]Series construction'!AA94/1000</f>
        <v>171.9</v>
      </c>
      <c r="C66" s="61">
        <f>'[1]Series construction'!AB94/1000</f>
        <v>14.2</v>
      </c>
      <c r="D66" s="10">
        <f>DataQ!C159</f>
        <v>11454</v>
      </c>
      <c r="E66" s="10">
        <f>DataQ!D159</f>
        <v>5808</v>
      </c>
      <c r="F66" s="10">
        <f>DataQ!E159</f>
        <v>265811</v>
      </c>
      <c r="G66" s="15">
        <f>DataQ!F159</f>
        <v>7.8</v>
      </c>
      <c r="H66" s="10">
        <f>DataQ!H159</f>
        <v>15816</v>
      </c>
      <c r="I66" s="10">
        <f>DataQ!I159</f>
        <v>1197882</v>
      </c>
      <c r="J66" s="10">
        <f>DataQ!G159</f>
        <v>1524719</v>
      </c>
      <c r="K66" s="10">
        <f>DataQ!L159</f>
        <v>1663766</v>
      </c>
      <c r="L66" s="10">
        <f>DataQ!M159</f>
        <v>100.27370000000001</v>
      </c>
      <c r="M66" s="10">
        <f>DataQ!N159</f>
        <v>156.4802</v>
      </c>
      <c r="N66" s="15">
        <f>DataQ!P159</f>
        <v>3.1309689999999999</v>
      </c>
      <c r="O66" s="10">
        <f>DataQ!R159</f>
        <v>326837</v>
      </c>
      <c r="P66" s="15">
        <f>DataQ!J159</f>
        <v>3.496667</v>
      </c>
      <c r="Q66" s="10">
        <f>DataQ!S159</f>
        <v>3751216</v>
      </c>
      <c r="R66">
        <v>0</v>
      </c>
      <c r="S66" s="15">
        <f>DataQ!U159</f>
        <v>2.9914710000000002</v>
      </c>
      <c r="U66" s="33"/>
      <c r="V66" s="29"/>
      <c r="W66" s="29"/>
      <c r="X66" s="11"/>
      <c r="Y66" s="11"/>
      <c r="Z66" s="11"/>
    </row>
    <row r="67" spans="1:26" x14ac:dyDescent="0.35">
      <c r="A67" s="12">
        <v>40664</v>
      </c>
      <c r="B67" s="61">
        <f>'[1]Series construction'!AA95/1000</f>
        <v>169.2</v>
      </c>
      <c r="C67" s="61">
        <f>'[1]Series construction'!AB95/1000</f>
        <v>14.5</v>
      </c>
      <c r="D67" s="10">
        <f>DataQ!C160</f>
        <v>11437</v>
      </c>
      <c r="E67" s="10">
        <f>DataQ!D160</f>
        <v>5796</v>
      </c>
      <c r="F67" s="10">
        <f>DataQ!E160</f>
        <v>271167</v>
      </c>
      <c r="G67" s="15">
        <f>DataQ!F160</f>
        <v>7.9</v>
      </c>
      <c r="H67" s="10">
        <f>DataQ!H160</f>
        <v>15576</v>
      </c>
      <c r="I67" s="10">
        <f>DataQ!I160</f>
        <v>1198695</v>
      </c>
      <c r="J67" s="10">
        <f>DataQ!G160</f>
        <v>1528931</v>
      </c>
      <c r="K67" s="10">
        <f>DataQ!L160</f>
        <v>1672753</v>
      </c>
      <c r="L67" s="10">
        <f>DataQ!M160</f>
        <v>101.41240000000001</v>
      </c>
      <c r="M67" s="10">
        <f>DataQ!N160</f>
        <v>154.21799999999999</v>
      </c>
      <c r="N67" s="15">
        <f>DataQ!P160</f>
        <v>3.6788430000000001</v>
      </c>
      <c r="O67" s="10">
        <f>DataQ!R160</f>
        <v>330236</v>
      </c>
      <c r="P67" s="15">
        <f>DataQ!J160</f>
        <v>3.47</v>
      </c>
      <c r="Q67" s="10">
        <f>DataQ!S160</f>
        <v>3744798</v>
      </c>
      <c r="R67">
        <v>0</v>
      </c>
      <c r="S67" s="15">
        <f>DataQ!U160</f>
        <v>3.0539369999999999</v>
      </c>
      <c r="U67" s="33"/>
      <c r="V67" s="29"/>
      <c r="W67" s="29"/>
      <c r="X67" s="11"/>
      <c r="Y67" s="11"/>
      <c r="Z67" s="11"/>
    </row>
    <row r="68" spans="1:26" x14ac:dyDescent="0.35">
      <c r="A68" s="12">
        <v>40756</v>
      </c>
      <c r="B68" s="61">
        <f>'[1]Series construction'!AA96/1000</f>
        <v>165.3</v>
      </c>
      <c r="C68" s="61">
        <f>'[1]Series construction'!AB96/1000</f>
        <v>14.7</v>
      </c>
      <c r="D68" s="10">
        <f>DataQ!C161</f>
        <v>11413</v>
      </c>
      <c r="E68" s="10">
        <f>DataQ!D161</f>
        <v>5851</v>
      </c>
      <c r="F68" s="10">
        <f>DataQ!E161</f>
        <v>273285</v>
      </c>
      <c r="G68" s="15">
        <f>DataQ!F161</f>
        <v>8.3000000000000007</v>
      </c>
      <c r="H68" s="10">
        <f>DataQ!H161</f>
        <v>15289</v>
      </c>
      <c r="I68" s="10">
        <f>DataQ!I161</f>
        <v>1199968</v>
      </c>
      <c r="J68" s="10">
        <f>DataQ!G161</f>
        <v>1531162</v>
      </c>
      <c r="K68" s="10">
        <f>DataQ!L161</f>
        <v>1690643</v>
      </c>
      <c r="L68" s="10">
        <f>DataQ!M161</f>
        <v>101.5731</v>
      </c>
      <c r="M68" s="10">
        <f>DataQ!N161</f>
        <v>154.6593</v>
      </c>
      <c r="N68" s="15">
        <f>DataQ!P161</f>
        <v>3.8427660000000001</v>
      </c>
      <c r="O68" s="10">
        <f>DataQ!R161</f>
        <v>331194</v>
      </c>
      <c r="P68" s="15">
        <f>DataQ!J161</f>
        <v>3.4</v>
      </c>
      <c r="Q68" s="10">
        <f>DataQ!S161</f>
        <v>3738380</v>
      </c>
      <c r="R68">
        <v>0</v>
      </c>
      <c r="S68" s="15">
        <f>DataQ!U161</f>
        <v>3.140666</v>
      </c>
      <c r="U68" s="33"/>
      <c r="V68" s="29"/>
      <c r="W68" s="29"/>
      <c r="Y68" s="11"/>
      <c r="Z68" s="11"/>
    </row>
    <row r="69" spans="1:26" x14ac:dyDescent="0.35">
      <c r="A69" s="12">
        <v>40848</v>
      </c>
      <c r="B69" s="61">
        <f>'[1]Series construction'!AA97/1000</f>
        <v>161.4</v>
      </c>
      <c r="C69" s="61">
        <f>'[1]Series construction'!AB97/1000</f>
        <v>13.9</v>
      </c>
      <c r="D69" s="10">
        <f>DataQ!C162</f>
        <v>11384</v>
      </c>
      <c r="E69" s="10">
        <f>DataQ!D162</f>
        <v>6471</v>
      </c>
      <c r="F69" s="10">
        <f>DataQ!E162</f>
        <v>273407</v>
      </c>
      <c r="G69" s="15">
        <f>DataQ!F162</f>
        <v>8.4</v>
      </c>
      <c r="H69" s="10">
        <f>DataQ!H162</f>
        <v>15311</v>
      </c>
      <c r="I69" s="10">
        <f>DataQ!I162</f>
        <v>1201405</v>
      </c>
      <c r="J69" s="10">
        <f>DataQ!G162</f>
        <v>1533793</v>
      </c>
      <c r="K69" s="10">
        <f>DataQ!L162</f>
        <v>1675709</v>
      </c>
      <c r="L69" s="10">
        <f>DataQ!M162</f>
        <v>99.909909999999996</v>
      </c>
      <c r="M69" s="10">
        <f>DataQ!N162</f>
        <v>153.22479999999999</v>
      </c>
      <c r="N69" s="15">
        <f>DataQ!P162</f>
        <v>3.8691149999999999</v>
      </c>
      <c r="O69" s="10">
        <f>DataQ!R162</f>
        <v>332388</v>
      </c>
      <c r="P69" s="15">
        <f>DataQ!J162</f>
        <v>3.3666670000000001</v>
      </c>
      <c r="Q69" s="10">
        <f>DataQ!S162</f>
        <v>3731961</v>
      </c>
      <c r="R69">
        <v>0</v>
      </c>
      <c r="S69" s="15">
        <f>DataQ!U162</f>
        <v>3.3259669999999999</v>
      </c>
      <c r="U69" s="33"/>
      <c r="V69" s="29"/>
      <c r="W69" s="29"/>
      <c r="Y69" s="11"/>
      <c r="Z69" s="11"/>
    </row>
    <row r="70" spans="1:26" x14ac:dyDescent="0.35">
      <c r="A70" s="12">
        <v>40940</v>
      </c>
      <c r="B70" s="61">
        <f>'[1]Series construction'!AA98/1000</f>
        <v>159.1</v>
      </c>
      <c r="C70" s="61">
        <f>'[1]Series construction'!AB98/1000</f>
        <v>13.9</v>
      </c>
      <c r="D70" s="10">
        <f>DataQ!C163</f>
        <v>11383</v>
      </c>
      <c r="E70" s="10">
        <f>DataQ!D163</f>
        <v>7183</v>
      </c>
      <c r="F70" s="10">
        <f>DataQ!E163</f>
        <v>279309</v>
      </c>
      <c r="G70" s="15">
        <f>DataQ!F163</f>
        <v>8.1999999999999993</v>
      </c>
      <c r="H70" s="10">
        <f>DataQ!H163</f>
        <v>15463</v>
      </c>
      <c r="I70" s="10">
        <f>DataQ!I163</f>
        <v>1206854</v>
      </c>
      <c r="J70" s="10">
        <f>DataQ!G163</f>
        <v>1532024</v>
      </c>
      <c r="K70" s="10">
        <f>DataQ!L163</f>
        <v>1668579</v>
      </c>
      <c r="L70" s="10">
        <f>DataQ!M163</f>
        <v>98.25806</v>
      </c>
      <c r="M70" s="10">
        <f>DataQ!N163</f>
        <v>149.34880000000001</v>
      </c>
      <c r="N70" s="15">
        <f>DataQ!P163</f>
        <v>3.6694939999999998</v>
      </c>
      <c r="O70" s="10">
        <f>DataQ!R163</f>
        <v>325170</v>
      </c>
      <c r="P70" s="15">
        <f>DataQ!J163</f>
        <v>3.3666670000000001</v>
      </c>
      <c r="Q70" s="10">
        <f>DataQ!S163</f>
        <v>3750445</v>
      </c>
      <c r="R70">
        <v>0</v>
      </c>
      <c r="S70" s="15">
        <f>DataQ!U163</f>
        <v>3.4091469999999999</v>
      </c>
      <c r="U70" s="33"/>
      <c r="V70" s="29"/>
      <c r="W70" s="29"/>
      <c r="Y70" s="11"/>
      <c r="Z70" s="11"/>
    </row>
    <row r="71" spans="1:26" x14ac:dyDescent="0.35">
      <c r="A71" s="12">
        <v>41030</v>
      </c>
      <c r="B71" s="61">
        <f>'[1]Series construction'!AA99/1000</f>
        <v>158.69999999999999</v>
      </c>
      <c r="C71" s="61">
        <f>'[1]Series construction'!AB99/1000</f>
        <v>13.5</v>
      </c>
      <c r="D71" s="10">
        <f>DataQ!C164</f>
        <v>11364</v>
      </c>
      <c r="E71" s="10">
        <f>DataQ!D164</f>
        <v>6818</v>
      </c>
      <c r="F71" s="10">
        <f>DataQ!E164</f>
        <v>283629</v>
      </c>
      <c r="G71" s="15">
        <f>DataQ!F164</f>
        <v>8</v>
      </c>
      <c r="H71" s="10">
        <f>DataQ!H164</f>
        <v>15351</v>
      </c>
      <c r="I71" s="10">
        <f>DataQ!I164</f>
        <v>1220395</v>
      </c>
      <c r="J71" s="10">
        <f>DataQ!G164</f>
        <v>1543909</v>
      </c>
      <c r="K71" s="10">
        <f>DataQ!L164</f>
        <v>1686899</v>
      </c>
      <c r="L71" s="10">
        <f>DataQ!M164</f>
        <v>99.243600000000001</v>
      </c>
      <c r="M71" s="10">
        <f>DataQ!N164</f>
        <v>148.68889999999999</v>
      </c>
      <c r="N71" s="15">
        <f>DataQ!P164</f>
        <v>3.5022139999999999</v>
      </c>
      <c r="O71" s="10">
        <f>DataQ!R164</f>
        <v>323514</v>
      </c>
      <c r="P71" s="15">
        <f>DataQ!J164</f>
        <v>3.38</v>
      </c>
      <c r="Q71" s="10">
        <f>DataQ!S164</f>
        <v>3768928</v>
      </c>
      <c r="R71">
        <v>0</v>
      </c>
      <c r="S71" s="15">
        <f>DataQ!U164</f>
        <v>3.355788</v>
      </c>
      <c r="U71" s="33"/>
      <c r="V71" s="29"/>
      <c r="W71" s="29"/>
      <c r="Y71" s="11"/>
      <c r="Z71" s="11"/>
    </row>
    <row r="72" spans="1:26" x14ac:dyDescent="0.35">
      <c r="A72" s="12">
        <v>41122</v>
      </c>
      <c r="B72" s="61">
        <f>'[1]Series construction'!AA100/1000</f>
        <v>159.1</v>
      </c>
      <c r="C72" s="61">
        <f>'[1]Series construction'!AB100/1000</f>
        <v>13</v>
      </c>
      <c r="D72" s="10">
        <f>DataQ!C165</f>
        <v>11331</v>
      </c>
      <c r="E72" s="10">
        <f>DataQ!D165</f>
        <v>5954</v>
      </c>
      <c r="F72" s="10">
        <f>DataQ!E165</f>
        <v>282123</v>
      </c>
      <c r="G72" s="15">
        <f>DataQ!F165</f>
        <v>7.8</v>
      </c>
      <c r="H72" s="10">
        <f>DataQ!H165</f>
        <v>15308</v>
      </c>
      <c r="I72" s="10">
        <f>DataQ!I165</f>
        <v>1222625</v>
      </c>
      <c r="J72" s="10">
        <f>DataQ!G165</f>
        <v>1552045</v>
      </c>
      <c r="K72" s="10">
        <f>DataQ!L165</f>
        <v>1690612</v>
      </c>
      <c r="L72" s="10">
        <f>DataQ!M165</f>
        <v>98.071529999999996</v>
      </c>
      <c r="M72" s="10">
        <f>DataQ!N165</f>
        <v>149.8116</v>
      </c>
      <c r="N72" s="15">
        <f>DataQ!P165</f>
        <v>3.2278790000000002</v>
      </c>
      <c r="O72" s="10">
        <f>DataQ!R165</f>
        <v>329420</v>
      </c>
      <c r="P72" s="15">
        <f>DataQ!J165</f>
        <v>3.3733330000000001</v>
      </c>
      <c r="Q72" s="10">
        <f>DataQ!S165</f>
        <v>3787412</v>
      </c>
      <c r="R72">
        <v>0</v>
      </c>
      <c r="S72" s="15">
        <f>DataQ!U165</f>
        <v>3.1057459999999999</v>
      </c>
      <c r="U72" s="33"/>
      <c r="V72" s="29"/>
      <c r="W72" s="29"/>
      <c r="Y72" s="11"/>
      <c r="Z72" s="11"/>
    </row>
    <row r="73" spans="1:26" x14ac:dyDescent="0.35">
      <c r="A73" s="12">
        <v>41214</v>
      </c>
      <c r="B73" s="61">
        <f>'[1]Series construction'!AA101/1000</f>
        <v>157.9</v>
      </c>
      <c r="C73" s="61">
        <f>'[1]Series construction'!AB101/1000</f>
        <v>11.5</v>
      </c>
      <c r="D73" s="10">
        <f>DataQ!C166</f>
        <v>11284</v>
      </c>
      <c r="E73" s="10">
        <f>DataQ!D166</f>
        <v>5688</v>
      </c>
      <c r="F73" s="10">
        <f>DataQ!E166</f>
        <v>283875</v>
      </c>
      <c r="G73" s="15">
        <f>DataQ!F166</f>
        <v>7.8</v>
      </c>
      <c r="H73" s="10">
        <f>DataQ!H166</f>
        <v>15384</v>
      </c>
      <c r="I73" s="10">
        <f>DataQ!I166</f>
        <v>1224381</v>
      </c>
      <c r="J73" s="10">
        <f>DataQ!G166</f>
        <v>1555841</v>
      </c>
      <c r="K73" s="10">
        <f>DataQ!L166</f>
        <v>1694928</v>
      </c>
      <c r="L73" s="10">
        <f>DataQ!M166</f>
        <v>97.798150000000007</v>
      </c>
      <c r="M73" s="10">
        <f>DataQ!N166</f>
        <v>149.2671</v>
      </c>
      <c r="N73" s="15">
        <f>DataQ!P166</f>
        <v>3.2480609999999999</v>
      </c>
      <c r="O73" s="10">
        <f>DataQ!R166</f>
        <v>331460</v>
      </c>
      <c r="P73" s="15">
        <f>DataQ!J166</f>
        <v>3.38</v>
      </c>
      <c r="Q73" s="10">
        <f>DataQ!S166</f>
        <v>3805896</v>
      </c>
      <c r="R73">
        <v>0</v>
      </c>
      <c r="S73" s="15">
        <f>DataQ!U166</f>
        <v>2.9222399999999999</v>
      </c>
      <c r="U73" s="33"/>
      <c r="V73" s="29"/>
      <c r="W73" s="29"/>
      <c r="Y73" s="11"/>
      <c r="Z73" s="11"/>
    </row>
    <row r="74" spans="1:26" x14ac:dyDescent="0.35">
      <c r="A74" s="12">
        <v>41306</v>
      </c>
      <c r="B74" s="61">
        <f>'[1]Series construction'!AA102/1000</f>
        <v>159.6</v>
      </c>
      <c r="C74" s="61">
        <f>'[1]Series construction'!AB102/1000</f>
        <v>11.1</v>
      </c>
      <c r="D74" s="10">
        <f>DataQ!C167</f>
        <v>11254</v>
      </c>
      <c r="E74" s="10">
        <f>DataQ!D167</f>
        <v>6172</v>
      </c>
      <c r="F74" s="10">
        <f>DataQ!E167</f>
        <v>284075</v>
      </c>
      <c r="G74" s="15">
        <f>DataQ!F167</f>
        <v>7.8</v>
      </c>
      <c r="H74" s="10">
        <f>DataQ!H167</f>
        <v>15257</v>
      </c>
      <c r="I74" s="10">
        <f>DataQ!I167</f>
        <v>1225503</v>
      </c>
      <c r="J74" s="10">
        <f>DataQ!G167</f>
        <v>1567829</v>
      </c>
      <c r="K74" s="10">
        <f>DataQ!L167</f>
        <v>1706740</v>
      </c>
      <c r="L74" s="10">
        <f>DataQ!M167</f>
        <v>97.353769999999997</v>
      </c>
      <c r="M74" s="10">
        <f>DataQ!N167</f>
        <v>150.20150000000001</v>
      </c>
      <c r="N74" s="15">
        <f>DataQ!P167</f>
        <v>3.1298379999999999</v>
      </c>
      <c r="O74" s="10">
        <f>DataQ!R167</f>
        <v>342326</v>
      </c>
      <c r="P74" s="15">
        <f>DataQ!J167</f>
        <v>3.3666670000000001</v>
      </c>
      <c r="Q74" s="10">
        <f>DataQ!S167</f>
        <v>3863304</v>
      </c>
      <c r="R74">
        <v>0</v>
      </c>
      <c r="S74" s="15">
        <f>DataQ!U167</f>
        <v>2.9136739999999999</v>
      </c>
      <c r="U74" s="33"/>
      <c r="V74" s="29"/>
      <c r="W74" s="29"/>
      <c r="Y74" s="11"/>
      <c r="Z74" s="11"/>
    </row>
    <row r="75" spans="1:26" x14ac:dyDescent="0.35">
      <c r="A75" s="12">
        <v>41395</v>
      </c>
      <c r="B75" s="61">
        <f>'[1]Series construction'!AA103/1000</f>
        <v>154.9</v>
      </c>
      <c r="C75" s="61">
        <f>'[1]Series construction'!AB103/1000</f>
        <v>10.3</v>
      </c>
      <c r="D75" s="10">
        <f>DataQ!C168</f>
        <v>11234</v>
      </c>
      <c r="E75" s="10">
        <f>DataQ!D168</f>
        <v>5864</v>
      </c>
      <c r="F75" s="10">
        <f>DataQ!E168</f>
        <v>292417</v>
      </c>
      <c r="G75" s="15">
        <f>DataQ!F168</f>
        <v>7.7</v>
      </c>
      <c r="H75" s="10">
        <f>DataQ!H168</f>
        <v>15377</v>
      </c>
      <c r="I75" s="10">
        <f>DataQ!I168</f>
        <v>1227711</v>
      </c>
      <c r="J75" s="10">
        <f>DataQ!G168</f>
        <v>1574108</v>
      </c>
      <c r="K75" s="10">
        <f>DataQ!L168</f>
        <v>1702357</v>
      </c>
      <c r="L75" s="10">
        <f>DataQ!M168</f>
        <v>96.266469999999998</v>
      </c>
      <c r="M75" s="10">
        <f>DataQ!N168</f>
        <v>145.5419</v>
      </c>
      <c r="N75" s="15">
        <f>DataQ!P168</f>
        <v>3.0235859999999999</v>
      </c>
      <c r="O75" s="10">
        <f>DataQ!R168</f>
        <v>346397</v>
      </c>
      <c r="P75" s="15">
        <f>DataQ!J168</f>
        <v>3.3433329999999999</v>
      </c>
      <c r="Q75" s="10">
        <f>DataQ!S168</f>
        <v>3920712</v>
      </c>
      <c r="R75">
        <v>0</v>
      </c>
      <c r="S75" s="15">
        <f>DataQ!U168</f>
        <v>2.9177209999999998</v>
      </c>
      <c r="U75" s="33"/>
      <c r="V75" s="29"/>
      <c r="W75" s="29"/>
      <c r="Y75" s="11"/>
      <c r="Z75" s="11"/>
    </row>
    <row r="76" spans="1:26" x14ac:dyDescent="0.35">
      <c r="A76" s="12">
        <v>41487</v>
      </c>
      <c r="B76" s="61">
        <f>'[1]Series construction'!AA104/1000</f>
        <v>149.4</v>
      </c>
      <c r="C76" s="61">
        <f>'[1]Series construction'!AB104/1000</f>
        <v>9.9</v>
      </c>
      <c r="D76" s="10">
        <f>DataQ!C169</f>
        <v>11208</v>
      </c>
      <c r="E76" s="10">
        <f>DataQ!D169</f>
        <v>5556</v>
      </c>
      <c r="F76" s="10">
        <f>DataQ!E169</f>
        <v>298338</v>
      </c>
      <c r="G76" s="15">
        <f>DataQ!F169</f>
        <v>7.6</v>
      </c>
      <c r="H76" s="10">
        <f>DataQ!H169</f>
        <v>15294</v>
      </c>
      <c r="I76" s="10">
        <f>DataQ!I169</f>
        <v>1230592</v>
      </c>
      <c r="J76" s="10">
        <f>DataQ!G169</f>
        <v>1586260</v>
      </c>
      <c r="K76" s="10">
        <f>DataQ!L169</f>
        <v>1717294</v>
      </c>
      <c r="L76" s="10">
        <f>DataQ!M169</f>
        <v>95.660319999999999</v>
      </c>
      <c r="M76" s="10">
        <f>DataQ!N169</f>
        <v>143.9051</v>
      </c>
      <c r="N76" s="15">
        <f>DataQ!P169</f>
        <v>2.924366</v>
      </c>
      <c r="O76" s="10">
        <f>DataQ!R169</f>
        <v>355668</v>
      </c>
      <c r="P76" s="15">
        <f>DataQ!J169</f>
        <v>3.3166669999999998</v>
      </c>
      <c r="Q76" s="10">
        <f>DataQ!S169</f>
        <v>3978120</v>
      </c>
      <c r="R76">
        <v>0</v>
      </c>
      <c r="S76" s="15">
        <f>DataQ!U169</f>
        <v>2.9279790000000001</v>
      </c>
      <c r="U76" s="33"/>
      <c r="V76" s="29"/>
      <c r="W76" s="29"/>
      <c r="Y76" s="11"/>
      <c r="Z76" s="11"/>
    </row>
    <row r="77" spans="1:26" x14ac:dyDescent="0.35">
      <c r="A77" s="12">
        <v>41579</v>
      </c>
      <c r="B77" s="61">
        <f>'[1]Series construction'!AA105/1000</f>
        <v>144.6</v>
      </c>
      <c r="C77" s="61">
        <f>'[1]Series construction'!AB105/1000</f>
        <v>8.4</v>
      </c>
      <c r="D77" s="10">
        <f>DataQ!C170</f>
        <v>11186</v>
      </c>
      <c r="E77" s="10">
        <f>DataQ!D170</f>
        <v>5019</v>
      </c>
      <c r="F77" s="10">
        <f>DataQ!E170</f>
        <v>300976</v>
      </c>
      <c r="G77" s="15">
        <f>DataQ!F170</f>
        <v>7.2</v>
      </c>
      <c r="H77" s="10">
        <f>DataQ!H170</f>
        <v>15190</v>
      </c>
      <c r="I77" s="10">
        <f>DataQ!I170</f>
        <v>1236037</v>
      </c>
      <c r="J77" s="10">
        <f>DataQ!G170</f>
        <v>1596106</v>
      </c>
      <c r="K77" s="10">
        <f>DataQ!L170</f>
        <v>1726456</v>
      </c>
      <c r="L77" s="10">
        <f>DataQ!M170</f>
        <v>95.451179999999994</v>
      </c>
      <c r="M77" s="10">
        <f>DataQ!N170</f>
        <v>143.40479999999999</v>
      </c>
      <c r="N77" s="15">
        <f>DataQ!P170</f>
        <v>2.557884</v>
      </c>
      <c r="O77" s="10">
        <f>DataQ!R170</f>
        <v>360069</v>
      </c>
      <c r="P77" s="15">
        <f>DataQ!J170</f>
        <v>3.28</v>
      </c>
      <c r="Q77" s="10">
        <f>DataQ!S170</f>
        <v>4035528</v>
      </c>
      <c r="R77">
        <v>0</v>
      </c>
      <c r="S77" s="15">
        <f>DataQ!U170</f>
        <v>2.9278279999999999</v>
      </c>
      <c r="U77" s="33"/>
      <c r="V77" s="29"/>
      <c r="W77" s="29"/>
      <c r="Y77" s="11"/>
      <c r="Z77" s="11"/>
    </row>
    <row r="78" spans="1:26" x14ac:dyDescent="0.35">
      <c r="A78" s="12">
        <v>41671</v>
      </c>
      <c r="B78" s="61">
        <f>'[1]Series construction'!AA106/1000</f>
        <v>138.19999999999999</v>
      </c>
      <c r="C78" s="61">
        <f>'[1]Series construction'!AB106/1000</f>
        <v>8.5</v>
      </c>
      <c r="D78" s="10">
        <f>DataQ!C171</f>
        <v>11167</v>
      </c>
      <c r="E78" s="10">
        <f>DataQ!D171</f>
        <v>6151</v>
      </c>
      <c r="F78" s="10">
        <f>DataQ!E171</f>
        <v>301406</v>
      </c>
      <c r="G78" s="15">
        <f>DataQ!F171</f>
        <v>6.7</v>
      </c>
      <c r="H78" s="10">
        <f>DataQ!H171</f>
        <v>15119</v>
      </c>
      <c r="I78" s="10">
        <f>DataQ!I171</f>
        <v>1241977</v>
      </c>
      <c r="J78" s="10">
        <f>DataQ!G171</f>
        <v>1600626</v>
      </c>
      <c r="K78" s="10">
        <f>DataQ!L171</f>
        <v>1731708</v>
      </c>
      <c r="L78" s="10">
        <f>DataQ!M171</f>
        <v>94.59102</v>
      </c>
      <c r="M78" s="10">
        <f>DataQ!N171</f>
        <v>143.63579999999999</v>
      </c>
      <c r="N78" s="15">
        <f>DataQ!P171</f>
        <v>2.1613030000000002</v>
      </c>
      <c r="O78" s="10">
        <f>DataQ!R171</f>
        <v>358649</v>
      </c>
      <c r="P78" s="15">
        <f>DataQ!J171</f>
        <v>3.25</v>
      </c>
      <c r="Q78" s="10">
        <f>DataQ!S171</f>
        <v>4123194</v>
      </c>
      <c r="R78">
        <v>0</v>
      </c>
      <c r="S78" s="15">
        <f>DataQ!U171</f>
        <v>2.9049800000000001</v>
      </c>
      <c r="U78" s="33"/>
      <c r="V78" s="29"/>
      <c r="W78" s="29"/>
      <c r="Y78" s="11"/>
      <c r="Z78" s="11"/>
    </row>
    <row r="79" spans="1:26" x14ac:dyDescent="0.35">
      <c r="A79" s="12">
        <v>41760</v>
      </c>
      <c r="B79" s="61">
        <f>'[1]Series construction'!AA107/1000</f>
        <v>129.16999999999999</v>
      </c>
      <c r="C79" s="61">
        <f>'[1]Series construction'!AB107/1000</f>
        <v>7.88</v>
      </c>
      <c r="D79" s="10">
        <f>DataQ!C172</f>
        <v>11219</v>
      </c>
      <c r="E79" s="10">
        <f>DataQ!D172</f>
        <v>7292</v>
      </c>
      <c r="F79" s="10">
        <f>DataQ!E172</f>
        <v>304476</v>
      </c>
      <c r="G79" s="15">
        <f>DataQ!F172</f>
        <v>6.3</v>
      </c>
      <c r="H79" s="10">
        <f>DataQ!H172</f>
        <v>14992</v>
      </c>
      <c r="I79" s="10">
        <f>DataQ!I172</f>
        <v>1248084</v>
      </c>
      <c r="J79" s="10">
        <f>DataQ!G172</f>
        <v>1610589</v>
      </c>
      <c r="K79" s="10">
        <f>DataQ!L172</f>
        <v>1743218</v>
      </c>
      <c r="L79" s="10">
        <f>DataQ!M172</f>
        <v>94.422150000000002</v>
      </c>
      <c r="M79" s="10">
        <f>DataQ!N172</f>
        <v>143.1326</v>
      </c>
      <c r="N79" s="15">
        <f>DataQ!P172</f>
        <v>1.678939</v>
      </c>
      <c r="O79" s="10">
        <f>DataQ!R172</f>
        <v>362505</v>
      </c>
      <c r="P79" s="15">
        <f>DataQ!J172</f>
        <v>3.233333</v>
      </c>
      <c r="Q79" s="10">
        <f>DataQ!S172</f>
        <v>4210860</v>
      </c>
      <c r="R79">
        <v>0</v>
      </c>
      <c r="S79" s="15">
        <f>DataQ!U172</f>
        <v>2.8839199999999998</v>
      </c>
      <c r="U79" s="33"/>
      <c r="V79" s="29"/>
      <c r="W79" s="29"/>
      <c r="Y79" s="11"/>
      <c r="Z79" s="11"/>
    </row>
    <row r="80" spans="1:26" x14ac:dyDescent="0.35">
      <c r="A80" s="12">
        <v>41852</v>
      </c>
      <c r="B80" s="61">
        <f>'[1]Series construction'!AA108/1000</f>
        <v>122.11</v>
      </c>
      <c r="C80" s="61">
        <f>'[1]Series construction'!AB108/1000</f>
        <v>7.15</v>
      </c>
      <c r="D80" s="10">
        <f>DataQ!C173</f>
        <v>11193</v>
      </c>
      <c r="E80" s="10">
        <f>DataQ!D173</f>
        <v>7395</v>
      </c>
      <c r="F80" s="10">
        <f>DataQ!E173</f>
        <v>303765</v>
      </c>
      <c r="G80" s="15">
        <f>DataQ!F173</f>
        <v>6</v>
      </c>
      <c r="H80" s="10">
        <f>DataQ!H173</f>
        <v>14958</v>
      </c>
      <c r="I80" s="10">
        <f>DataQ!I173</f>
        <v>1252854</v>
      </c>
      <c r="J80" s="10">
        <f>DataQ!G173</f>
        <v>1624951</v>
      </c>
      <c r="K80" s="10">
        <f>DataQ!L173</f>
        <v>1762155</v>
      </c>
      <c r="L80" s="10">
        <f>DataQ!M173</f>
        <v>93.607370000000003</v>
      </c>
      <c r="M80" s="10">
        <f>DataQ!N173</f>
        <v>145.02619999999999</v>
      </c>
      <c r="N80" s="15">
        <f>DataQ!P173</f>
        <v>1.2543979999999999</v>
      </c>
      <c r="O80" s="10">
        <f>DataQ!R173</f>
        <v>372097</v>
      </c>
      <c r="P80" s="15">
        <f>DataQ!J173</f>
        <v>3.213333</v>
      </c>
      <c r="Q80" s="10">
        <f>DataQ!S173</f>
        <v>4298526</v>
      </c>
      <c r="R80">
        <v>0</v>
      </c>
      <c r="S80" s="15">
        <f>DataQ!U173</f>
        <v>2.87242</v>
      </c>
      <c r="U80" s="33"/>
      <c r="V80" s="29"/>
      <c r="W80" s="29"/>
      <c r="Y80" s="11"/>
      <c r="Z80" s="11"/>
    </row>
    <row r="81" spans="1:26" x14ac:dyDescent="0.35">
      <c r="A81" s="12">
        <v>41944</v>
      </c>
      <c r="B81" s="61">
        <f>'[1]Series construction'!AA109/1000</f>
        <v>114.41</v>
      </c>
      <c r="C81" s="61">
        <f>'[1]Series construction'!AB109/1000</f>
        <v>6.17</v>
      </c>
      <c r="D81" s="10">
        <f>DataQ!C174</f>
        <v>11146</v>
      </c>
      <c r="E81" s="10">
        <f>DataQ!D174</f>
        <v>7328</v>
      </c>
      <c r="F81" s="10">
        <f>DataQ!E174</f>
        <v>307306</v>
      </c>
      <c r="G81" s="15">
        <f>DataQ!F174</f>
        <v>5.7</v>
      </c>
      <c r="H81" s="10">
        <f>DataQ!H174</f>
        <v>14774</v>
      </c>
      <c r="I81" s="10">
        <f>DataQ!I174</f>
        <v>1255120</v>
      </c>
      <c r="J81" s="10">
        <f>DataQ!G174</f>
        <v>1641938</v>
      </c>
      <c r="K81" s="10">
        <f>DataQ!L174</f>
        <v>1781708</v>
      </c>
      <c r="L81" s="10">
        <f>DataQ!M174</f>
        <v>94.238749999999996</v>
      </c>
      <c r="M81" s="10">
        <f>DataQ!N174</f>
        <v>144.94579999999999</v>
      </c>
      <c r="N81" s="15">
        <f>DataQ!P174</f>
        <v>1.0457240000000001</v>
      </c>
      <c r="O81" s="10">
        <f>DataQ!R174</f>
        <v>386818</v>
      </c>
      <c r="P81" s="15">
        <f>DataQ!J174</f>
        <v>3.1866669999999999</v>
      </c>
      <c r="Q81" s="10">
        <f>DataQ!S174</f>
        <v>4386192</v>
      </c>
      <c r="R81">
        <v>0</v>
      </c>
      <c r="S81" s="15">
        <f>DataQ!U174</f>
        <v>2.8259370000000001</v>
      </c>
      <c r="U81" s="33"/>
      <c r="V81" s="29"/>
      <c r="W81" s="29"/>
      <c r="Y81" s="11"/>
      <c r="Z81" s="11"/>
    </row>
    <row r="82" spans="1:26" x14ac:dyDescent="0.35">
      <c r="A82" s="12">
        <v>42036</v>
      </c>
      <c r="B82" s="61">
        <f>'[1]Series construction'!AA110/1000</f>
        <v>111.19</v>
      </c>
      <c r="C82" s="61">
        <f>'[1]Series construction'!AB110/1000</f>
        <v>4.88</v>
      </c>
      <c r="D82" s="10">
        <f>DataQ!C175</f>
        <v>11118</v>
      </c>
      <c r="E82" s="10">
        <f>DataQ!D175</f>
        <v>6860</v>
      </c>
      <c r="F82" s="10">
        <f>DataQ!E175</f>
        <v>311832</v>
      </c>
      <c r="G82" s="15">
        <f>DataQ!F175</f>
        <v>5.5</v>
      </c>
      <c r="H82" s="10">
        <f>DataQ!H175</f>
        <v>14468</v>
      </c>
      <c r="I82" s="10">
        <f>DataQ!I175</f>
        <v>1261864</v>
      </c>
      <c r="J82" s="10">
        <f>DataQ!G175</f>
        <v>1649383</v>
      </c>
      <c r="K82" s="10">
        <f>DataQ!L175</f>
        <v>1786437</v>
      </c>
      <c r="L82" s="10">
        <f>DataQ!M175</f>
        <v>94.086389999999994</v>
      </c>
      <c r="M82" s="10">
        <f>DataQ!N175</f>
        <v>143.22110000000001</v>
      </c>
      <c r="N82" s="15">
        <f>DataQ!P175</f>
        <v>1.1236740000000001</v>
      </c>
      <c r="O82" s="10">
        <f>DataQ!R175</f>
        <v>387519</v>
      </c>
      <c r="P82" s="15">
        <f>DataQ!J175</f>
        <v>3.1533329999999999</v>
      </c>
      <c r="Q82" s="10">
        <f>DataQ!S175</f>
        <v>4479918</v>
      </c>
      <c r="R82">
        <v>0</v>
      </c>
      <c r="S82" s="15">
        <f>DataQ!U175</f>
        <v>2.7858939999999999</v>
      </c>
      <c r="U82" s="33"/>
      <c r="V82" s="29"/>
      <c r="W82" s="29"/>
      <c r="Y82" s="11"/>
      <c r="Z82" s="11"/>
    </row>
    <row r="83" spans="1:26" x14ac:dyDescent="0.35">
      <c r="A83" s="12">
        <v>42125</v>
      </c>
      <c r="B83" s="61">
        <f>'[1]Series construction'!AA111/1000</f>
        <v>106.73</v>
      </c>
      <c r="C83" s="61">
        <f>'[1]Series construction'!AB111/1000</f>
        <v>2.5</v>
      </c>
      <c r="D83" s="10">
        <f>DataQ!C176</f>
        <v>11110</v>
      </c>
      <c r="E83" s="10">
        <f>DataQ!D176</f>
        <v>7108</v>
      </c>
      <c r="F83" s="10">
        <f>DataQ!E176</f>
        <v>319853</v>
      </c>
      <c r="G83" s="15">
        <f>DataQ!F176</f>
        <v>5.6</v>
      </c>
      <c r="H83" s="10">
        <f>DataQ!H176</f>
        <v>14432</v>
      </c>
      <c r="I83" s="10">
        <f>DataQ!I176</f>
        <v>1268659</v>
      </c>
      <c r="J83" s="10">
        <f>DataQ!G176</f>
        <v>1660855</v>
      </c>
      <c r="K83" s="10">
        <f>DataQ!L176</f>
        <v>1794812</v>
      </c>
      <c r="L83" s="10">
        <f>DataQ!M176</f>
        <v>94.148449999999997</v>
      </c>
      <c r="M83" s="10">
        <f>DataQ!N176</f>
        <v>140.2841</v>
      </c>
      <c r="N83" s="15">
        <f>DataQ!P176</f>
        <v>1.4751540000000001</v>
      </c>
      <c r="O83" s="10">
        <f>DataQ!R176</f>
        <v>392196</v>
      </c>
      <c r="P83" s="15">
        <f>DataQ!J176</f>
        <v>3.1066669999999998</v>
      </c>
      <c r="Q83" s="10">
        <f>DataQ!S176</f>
        <v>4573644</v>
      </c>
      <c r="R83">
        <v>0</v>
      </c>
      <c r="S83" s="15">
        <f>DataQ!U176</f>
        <v>2.7535609999999999</v>
      </c>
      <c r="U83" s="33"/>
      <c r="V83" s="29"/>
      <c r="W83" s="29"/>
      <c r="Y83" s="11"/>
      <c r="Z83" s="11"/>
    </row>
    <row r="84" spans="1:26" x14ac:dyDescent="0.35">
      <c r="A84" s="12">
        <v>42217</v>
      </c>
      <c r="B84" s="61">
        <f>'[1]Series construction'!AA112/1000</f>
        <v>104.97</v>
      </c>
      <c r="C84" s="61">
        <f>'[1]Series construction'!AB112/1000</f>
        <v>2.4900000000000002</v>
      </c>
      <c r="D84" s="10">
        <f>DataQ!C177</f>
        <v>11110</v>
      </c>
      <c r="E84" s="10">
        <f>DataQ!D177</f>
        <v>6986</v>
      </c>
      <c r="F84" s="10">
        <f>DataQ!E177</f>
        <v>327096</v>
      </c>
      <c r="G84" s="15">
        <f>DataQ!F177</f>
        <v>5.3</v>
      </c>
      <c r="H84" s="10">
        <f>DataQ!H177</f>
        <v>14350</v>
      </c>
      <c r="I84" s="10">
        <f>DataQ!I177</f>
        <v>1276485</v>
      </c>
      <c r="J84" s="10">
        <f>DataQ!G177</f>
        <v>1675207</v>
      </c>
      <c r="K84" s="10">
        <f>DataQ!L177</f>
        <v>1822461</v>
      </c>
      <c r="L84" s="10">
        <f>DataQ!M177</f>
        <v>94.934880000000007</v>
      </c>
      <c r="M84" s="10">
        <f>DataQ!N177</f>
        <v>139.291</v>
      </c>
      <c r="N84" s="15">
        <f>DataQ!P177</f>
        <v>1.769139</v>
      </c>
      <c r="O84" s="10">
        <f>DataQ!R177</f>
        <v>398722</v>
      </c>
      <c r="P84" s="15">
        <f>DataQ!J177</f>
        <v>3.056667</v>
      </c>
      <c r="Q84" s="10">
        <f>DataQ!S177</f>
        <v>4667370</v>
      </c>
      <c r="R84">
        <v>0</v>
      </c>
      <c r="S84" s="15">
        <f>DataQ!U177</f>
        <v>2.7239170000000001</v>
      </c>
      <c r="U84" s="33"/>
      <c r="V84" s="29"/>
      <c r="W84" s="29"/>
      <c r="Y84" s="11"/>
      <c r="Z84" s="11"/>
    </row>
    <row r="85" spans="1:26" x14ac:dyDescent="0.35">
      <c r="A85" s="12">
        <v>42309</v>
      </c>
      <c r="B85" s="61">
        <f>'[1]Series construction'!AA113/1000</f>
        <v>101.54</v>
      </c>
      <c r="C85" s="61">
        <f>'[1]Series construction'!AB113/1000</f>
        <v>2.17</v>
      </c>
      <c r="D85" s="10">
        <f>DataQ!C178</f>
        <v>11110</v>
      </c>
      <c r="E85" s="10">
        <f>DataQ!D178</f>
        <v>7177</v>
      </c>
      <c r="F85" s="10">
        <f>DataQ!E178</f>
        <v>327429</v>
      </c>
      <c r="G85" s="15">
        <f>DataQ!F178</f>
        <v>5.0999999999999996</v>
      </c>
      <c r="H85" s="10">
        <f>DataQ!H178</f>
        <v>14363</v>
      </c>
      <c r="I85" s="10">
        <f>DataQ!I178</f>
        <v>1287064</v>
      </c>
      <c r="J85" s="10">
        <f>DataQ!G178</f>
        <v>1685986</v>
      </c>
      <c r="K85" s="10">
        <f>DataQ!L178</f>
        <v>1828052</v>
      </c>
      <c r="L85" s="10">
        <f>DataQ!M178</f>
        <v>94.179770000000005</v>
      </c>
      <c r="M85" s="10">
        <f>DataQ!N178</f>
        <v>139.5762</v>
      </c>
      <c r="N85" s="15">
        <f>DataQ!P178</f>
        <v>1.6754610000000001</v>
      </c>
      <c r="O85" s="10">
        <f>DataQ!R178</f>
        <v>398922</v>
      </c>
      <c r="P85" s="15">
        <f>DataQ!J178</f>
        <v>3.01</v>
      </c>
      <c r="Q85" s="10">
        <f>DataQ!S178</f>
        <v>4761096</v>
      </c>
      <c r="R85">
        <v>0</v>
      </c>
      <c r="S85" s="15">
        <f>DataQ!U178</f>
        <v>2.6723309999999998</v>
      </c>
      <c r="U85" s="33"/>
      <c r="V85" s="29"/>
      <c r="W85" s="29"/>
      <c r="Y85" s="11"/>
      <c r="Z85" s="11"/>
    </row>
    <row r="86" spans="1:26" x14ac:dyDescent="0.35">
      <c r="A86" s="12">
        <v>42401</v>
      </c>
      <c r="B86" s="61">
        <f>'[1]Series construction'!AA114/1000</f>
        <v>95.59</v>
      </c>
      <c r="C86" s="61">
        <f>'[1]Series construction'!AB114/1000</f>
        <v>2.11</v>
      </c>
      <c r="D86" s="10">
        <f>DataQ!C179</f>
        <v>11120</v>
      </c>
      <c r="E86" s="10">
        <f>DataQ!D179</f>
        <v>6854</v>
      </c>
      <c r="F86" s="10">
        <f>DataQ!E179</f>
        <v>326493</v>
      </c>
      <c r="G86" s="15">
        <f>DataQ!F179</f>
        <v>5.0999999999999996</v>
      </c>
      <c r="H86" s="10">
        <f>DataQ!H179</f>
        <v>14564</v>
      </c>
      <c r="I86" s="10">
        <f>DataQ!I179</f>
        <v>1301745</v>
      </c>
      <c r="J86" s="10">
        <f>DataQ!G179</f>
        <v>1701053</v>
      </c>
      <c r="K86" s="10">
        <f>DataQ!L179</f>
        <v>1858397</v>
      </c>
      <c r="L86" s="10">
        <f>DataQ!M179</f>
        <v>94.877560000000003</v>
      </c>
      <c r="M86" s="10">
        <f>DataQ!N179</f>
        <v>142.29990000000001</v>
      </c>
      <c r="N86" s="15">
        <f>DataQ!P179</f>
        <v>1.374957</v>
      </c>
      <c r="O86" s="10">
        <f>DataQ!R179</f>
        <v>399308</v>
      </c>
      <c r="P86" s="15">
        <f>DataQ!J179</f>
        <v>2.95</v>
      </c>
      <c r="Q86" s="10">
        <f>DataQ!S179</f>
        <v>4827210</v>
      </c>
      <c r="R86">
        <v>0</v>
      </c>
      <c r="S86" s="15">
        <f>DataQ!U179</f>
        <v>2.641489</v>
      </c>
      <c r="U86" s="33"/>
      <c r="V86" s="29"/>
      <c r="W86" s="29"/>
      <c r="Y86" s="11"/>
      <c r="Z86" s="11"/>
    </row>
    <row r="87" spans="1:26" x14ac:dyDescent="0.35">
      <c r="A87" s="12">
        <v>42491</v>
      </c>
      <c r="B87" s="61">
        <f>'[1]Series construction'!AA115/1000</f>
        <v>93.14</v>
      </c>
      <c r="C87" s="61">
        <f>'[1]Series construction'!AB115/1000</f>
        <v>1.89</v>
      </c>
      <c r="D87" s="10">
        <f>DataQ!C180</f>
        <v>11080</v>
      </c>
      <c r="E87" s="10">
        <f>DataQ!D180</f>
        <v>7376</v>
      </c>
      <c r="F87" s="10">
        <f>DataQ!E180</f>
        <v>328471</v>
      </c>
      <c r="G87" s="15">
        <f>DataQ!F180</f>
        <v>4.9000000000000004</v>
      </c>
      <c r="H87" s="10">
        <f>DataQ!H180</f>
        <v>14435</v>
      </c>
      <c r="I87" s="10">
        <f>DataQ!I180</f>
        <v>1307124</v>
      </c>
      <c r="J87" s="10">
        <f>DataQ!G180</f>
        <v>1721660</v>
      </c>
      <c r="K87" s="10">
        <f>DataQ!L180</f>
        <v>1887962</v>
      </c>
      <c r="L87" s="10">
        <f>DataQ!M180</f>
        <v>95.600750000000005</v>
      </c>
      <c r="M87" s="10">
        <f>DataQ!N180</f>
        <v>143.69319999999999</v>
      </c>
      <c r="N87" s="15">
        <f>DataQ!P180</f>
        <v>1.006105</v>
      </c>
      <c r="O87" s="10">
        <f>DataQ!R180</f>
        <v>414536</v>
      </c>
      <c r="P87" s="15">
        <f>DataQ!J180</f>
        <v>2.9033329999999999</v>
      </c>
      <c r="Q87" s="10">
        <f>DataQ!S180</f>
        <v>4893324</v>
      </c>
      <c r="R87">
        <v>0</v>
      </c>
      <c r="S87" s="15">
        <f>DataQ!U180</f>
        <v>2.592133</v>
      </c>
      <c r="U87" s="33"/>
      <c r="V87" s="29"/>
      <c r="W87" s="29"/>
      <c r="Y87" s="11"/>
      <c r="Z87" s="11"/>
    </row>
    <row r="88" spans="1:26" x14ac:dyDescent="0.35">
      <c r="A88" s="12">
        <v>42583</v>
      </c>
      <c r="B88" s="61">
        <f>'[1]Series construction'!AA116/1000</f>
        <v>92.89</v>
      </c>
      <c r="C88" s="61">
        <f>'[1]Series construction'!AB116/1000</f>
        <v>1.86</v>
      </c>
      <c r="D88" s="10">
        <f>DataQ!C181</f>
        <v>11080</v>
      </c>
      <c r="E88" s="10">
        <f>DataQ!D181</f>
        <v>7320</v>
      </c>
      <c r="F88" s="10">
        <f>DataQ!E181</f>
        <v>328528</v>
      </c>
      <c r="G88" s="15">
        <f>DataQ!F181</f>
        <v>4.8</v>
      </c>
      <c r="H88" s="10">
        <f>DataQ!H181</f>
        <v>14389</v>
      </c>
      <c r="I88" s="10">
        <f>DataQ!I181</f>
        <v>1316484</v>
      </c>
      <c r="J88" s="10">
        <f>DataQ!G181</f>
        <v>1739143</v>
      </c>
      <c r="K88" s="10">
        <f>DataQ!L181</f>
        <v>1904872</v>
      </c>
      <c r="L88" s="10">
        <f>DataQ!M181</f>
        <v>95.091260000000005</v>
      </c>
      <c r="M88" s="10">
        <f>DataQ!N181</f>
        <v>144.95509999999999</v>
      </c>
      <c r="N88" s="15">
        <f>DataQ!P181</f>
        <v>0.88910480000000003</v>
      </c>
      <c r="O88" s="10">
        <f>DataQ!R181</f>
        <v>422659</v>
      </c>
      <c r="P88" s="15">
        <f>DataQ!J181</f>
        <v>2.82</v>
      </c>
      <c r="Q88" s="10">
        <f>DataQ!S181</f>
        <v>4959437</v>
      </c>
      <c r="R88">
        <v>0</v>
      </c>
      <c r="S88" s="15">
        <f>DataQ!U181</f>
        <v>2.3972859999999998</v>
      </c>
      <c r="U88" s="33"/>
      <c r="V88" s="29"/>
      <c r="W88" s="29"/>
      <c r="Y88" s="11"/>
      <c r="Z88" s="11"/>
    </row>
    <row r="89" spans="1:26" x14ac:dyDescent="0.35">
      <c r="A89" s="12">
        <v>42675</v>
      </c>
      <c r="B89" s="61">
        <f>'[1]Series construction'!AA117/1000</f>
        <v>93.48</v>
      </c>
      <c r="C89" s="61">
        <f>'[1]Series construction'!AB117/1000</f>
        <v>1.8</v>
      </c>
      <c r="D89" s="10">
        <f>DataQ!C182</f>
        <v>11070</v>
      </c>
      <c r="E89" s="10">
        <f>DataQ!D182</f>
        <v>7133</v>
      </c>
      <c r="F89" s="10">
        <f>DataQ!E182</f>
        <v>327875</v>
      </c>
      <c r="G89" s="15">
        <f>DataQ!F182</f>
        <v>4.7</v>
      </c>
      <c r="H89" s="10">
        <f>DataQ!H182</f>
        <v>14141</v>
      </c>
      <c r="I89" s="10">
        <f>DataQ!I182</f>
        <v>1322655</v>
      </c>
      <c r="J89" s="10">
        <f>DataQ!G182</f>
        <v>1751607</v>
      </c>
      <c r="K89" s="10">
        <f>DataQ!L182</f>
        <v>1896463</v>
      </c>
      <c r="L89" s="10">
        <f>DataQ!M182</f>
        <v>93.430850000000007</v>
      </c>
      <c r="M89" s="10">
        <f>DataQ!N182</f>
        <v>144.6026</v>
      </c>
      <c r="N89" s="15">
        <f>DataQ!P182</f>
        <v>1.0593159999999999</v>
      </c>
      <c r="O89" s="10">
        <f>DataQ!R182</f>
        <v>428952</v>
      </c>
      <c r="P89" s="15">
        <f>DataQ!J182</f>
        <v>2.6866669999999999</v>
      </c>
      <c r="Q89" s="10">
        <f>DataQ!S182</f>
        <v>5025551</v>
      </c>
      <c r="R89">
        <v>0</v>
      </c>
      <c r="S89" s="15">
        <f>DataQ!U182</f>
        <v>2.3134510000000001</v>
      </c>
      <c r="U89" s="33"/>
      <c r="V89" s="29"/>
      <c r="W89" s="29"/>
      <c r="Y89" s="11"/>
      <c r="Z89" s="11"/>
    </row>
    <row r="90" spans="1:26" x14ac:dyDescent="0.35">
      <c r="A90" s="12">
        <v>42767</v>
      </c>
      <c r="B90" s="61">
        <f>'[1]Series construction'!AA118/1000</f>
        <v>90.74</v>
      </c>
      <c r="C90" s="61">
        <f>'[1]Series construction'!AB118/1000</f>
        <v>1.88</v>
      </c>
      <c r="D90" s="10">
        <f>DataQ!C183</f>
        <v>11070</v>
      </c>
      <c r="E90" s="10">
        <f>DataQ!D183</f>
        <v>6108</v>
      </c>
      <c r="F90" s="10">
        <f>DataQ!E183</f>
        <v>328068</v>
      </c>
      <c r="G90" s="15">
        <f>DataQ!F183</f>
        <v>4.5999999999999996</v>
      </c>
      <c r="H90" s="10">
        <f>DataQ!H183</f>
        <v>13900</v>
      </c>
      <c r="I90" s="10">
        <f>DataQ!I183</f>
        <v>1334527</v>
      </c>
      <c r="J90" s="10">
        <f>DataQ!G183</f>
        <v>1773709</v>
      </c>
      <c r="K90" s="10">
        <f>DataQ!L183</f>
        <v>1928742</v>
      </c>
      <c r="L90" s="10">
        <f>DataQ!M183</f>
        <v>93.844369999999998</v>
      </c>
      <c r="M90" s="10">
        <f>DataQ!N183</f>
        <v>146.97730000000001</v>
      </c>
      <c r="N90" s="15">
        <f>DataQ!P183</f>
        <v>1.3241339999999999</v>
      </c>
      <c r="O90" s="10">
        <f>DataQ!R183</f>
        <v>439182</v>
      </c>
      <c r="P90" s="15">
        <f>DataQ!J183</f>
        <v>2.6266669999999999</v>
      </c>
      <c r="Q90" s="10">
        <f>DataQ!S183</f>
        <v>5084209</v>
      </c>
      <c r="R90">
        <v>0</v>
      </c>
      <c r="S90" s="15">
        <f>DataQ!U183</f>
        <v>2.2371219999999998</v>
      </c>
      <c r="U90" s="33"/>
      <c r="V90" s="29"/>
      <c r="W90" s="29"/>
      <c r="Y90" s="11"/>
      <c r="Z90" s="11"/>
    </row>
    <row r="91" spans="1:26" x14ac:dyDescent="0.35">
      <c r="A91" s="12">
        <v>42856</v>
      </c>
      <c r="B91" s="61">
        <f>'[1]Series construction'!AA119/1000</f>
        <v>88.26</v>
      </c>
      <c r="C91" s="61">
        <f>'[1]Series construction'!AB119/1000</f>
        <v>1.8</v>
      </c>
      <c r="D91" s="10">
        <f>DataQ!C184</f>
        <v>11030</v>
      </c>
      <c r="E91" s="10">
        <f>DataQ!D184</f>
        <v>6097</v>
      </c>
      <c r="F91" s="10">
        <f>DataQ!E184</f>
        <v>337489</v>
      </c>
      <c r="G91" s="15">
        <f>DataQ!F184</f>
        <v>4.4000000000000004</v>
      </c>
      <c r="H91" s="10">
        <f>DataQ!H184</f>
        <v>14045</v>
      </c>
      <c r="I91" s="10">
        <f>DataQ!I184</f>
        <v>1346308</v>
      </c>
      <c r="J91" s="10">
        <f>DataQ!G184</f>
        <v>1781329</v>
      </c>
      <c r="K91" s="10">
        <f>DataQ!L184</f>
        <v>1929831</v>
      </c>
      <c r="L91" s="10">
        <f>DataQ!M184</f>
        <v>93.200450000000004</v>
      </c>
      <c r="M91" s="10">
        <f>DataQ!N184</f>
        <v>142.95509999999999</v>
      </c>
      <c r="N91" s="15">
        <f>DataQ!P184</f>
        <v>1.5133179999999999</v>
      </c>
      <c r="O91" s="10">
        <f>DataQ!R184</f>
        <v>435021</v>
      </c>
      <c r="P91" s="15">
        <f>DataQ!J184</f>
        <v>2.5866669999999998</v>
      </c>
      <c r="Q91" s="10">
        <f>DataQ!S184</f>
        <v>5142867</v>
      </c>
      <c r="R91">
        <v>0</v>
      </c>
      <c r="S91" s="15">
        <f>DataQ!U184</f>
        <v>2.1514720000000001</v>
      </c>
      <c r="U91" s="33"/>
      <c r="V91" s="29"/>
      <c r="W91" s="29"/>
      <c r="Y91" s="11"/>
      <c r="Z91" s="11"/>
    </row>
    <row r="92" spans="1:26" x14ac:dyDescent="0.35">
      <c r="A92" s="12">
        <v>42948</v>
      </c>
      <c r="B92" s="61">
        <f>'[1]Series construction'!AA120/1000</f>
        <v>86.89</v>
      </c>
      <c r="C92" s="61">
        <f>'[1]Series construction'!AB120/1000</f>
        <v>1.95</v>
      </c>
      <c r="D92" s="10">
        <f>DataQ!C185</f>
        <v>11040</v>
      </c>
      <c r="E92" s="10">
        <f>DataQ!D185</f>
        <v>5495</v>
      </c>
      <c r="F92" s="10">
        <f>DataQ!E185</f>
        <v>339566</v>
      </c>
      <c r="G92" s="15">
        <f>DataQ!F185</f>
        <v>4.3</v>
      </c>
      <c r="H92" s="10">
        <f>DataQ!H185</f>
        <v>13887</v>
      </c>
      <c r="I92" s="10">
        <f>DataQ!I185</f>
        <v>1357267</v>
      </c>
      <c r="J92" s="10">
        <f>DataQ!G185</f>
        <v>1799927</v>
      </c>
      <c r="K92" s="10">
        <f>DataQ!L185</f>
        <v>1942936</v>
      </c>
      <c r="L92" s="10">
        <f>DataQ!M185</f>
        <v>93.185130000000001</v>
      </c>
      <c r="M92" s="10">
        <f>DataQ!N185</f>
        <v>143.0455</v>
      </c>
      <c r="N92" s="15">
        <f>DataQ!P185</f>
        <v>1.4638960000000001</v>
      </c>
      <c r="O92" s="10">
        <f>DataQ!R185</f>
        <v>442660</v>
      </c>
      <c r="P92" s="15">
        <f>DataQ!J185</f>
        <v>2.5333329999999998</v>
      </c>
      <c r="Q92" s="10">
        <f>DataQ!S185</f>
        <v>5201525</v>
      </c>
      <c r="R92">
        <v>0</v>
      </c>
      <c r="S92" s="15">
        <f>DataQ!U185</f>
        <v>2.091774</v>
      </c>
      <c r="U92" s="33"/>
      <c r="V92" s="29"/>
      <c r="W92" s="29"/>
      <c r="Y92" s="11"/>
      <c r="Z92" s="11"/>
    </row>
    <row r="93" spans="1:26" x14ac:dyDescent="0.35">
      <c r="A93" s="12">
        <v>43040</v>
      </c>
      <c r="B93" s="61">
        <f>'[1]Series construction'!AA121/1000</f>
        <v>85.96</v>
      </c>
      <c r="C93" s="61">
        <f>'[1]Series construction'!AB121/1000</f>
        <v>1.79</v>
      </c>
      <c r="D93" s="10">
        <f>DataQ!C186</f>
        <v>11000</v>
      </c>
      <c r="E93" s="10">
        <f>DataQ!D186</f>
        <v>6078</v>
      </c>
      <c r="F93" s="10">
        <f>DataQ!E186</f>
        <v>341950</v>
      </c>
      <c r="G93" s="15">
        <f>DataQ!F186</f>
        <v>4.4000000000000004</v>
      </c>
      <c r="H93" s="10">
        <f>DataQ!H186</f>
        <v>13832</v>
      </c>
      <c r="I93" s="10">
        <f>DataQ!I186</f>
        <v>1367608</v>
      </c>
      <c r="J93" s="10">
        <f>DataQ!G186</f>
        <v>1812901</v>
      </c>
      <c r="K93" s="10">
        <f>DataQ!L186</f>
        <v>1952450</v>
      </c>
      <c r="L93" s="10">
        <f>DataQ!M186</f>
        <v>92.139290000000003</v>
      </c>
      <c r="M93" s="10">
        <f>DataQ!N186</f>
        <v>142.74379999999999</v>
      </c>
      <c r="N93" s="15">
        <f>DataQ!P186</f>
        <v>1.3496030000000001</v>
      </c>
      <c r="O93" s="10">
        <f>DataQ!R186</f>
        <v>445293</v>
      </c>
      <c r="P93" s="15">
        <f>DataQ!J186</f>
        <v>2.516667</v>
      </c>
      <c r="Q93" s="10">
        <f>DataQ!S186</f>
        <v>5260183</v>
      </c>
      <c r="R93">
        <v>0</v>
      </c>
      <c r="S93" s="15">
        <f>DataQ!U186</f>
        <v>2.23332</v>
      </c>
      <c r="U93" s="33"/>
      <c r="V93" s="29"/>
      <c r="W93" s="29"/>
      <c r="Y93" s="11"/>
      <c r="Z93" s="11"/>
    </row>
    <row r="94" spans="1:26" x14ac:dyDescent="0.35">
      <c r="A94" s="12">
        <v>43132</v>
      </c>
      <c r="B94" s="61">
        <f>'[1]Series construction'!AA122/1000</f>
        <v>84.17</v>
      </c>
      <c r="C94" s="61">
        <f>'[1]Series construction'!AB122/1000</f>
        <v>1.91</v>
      </c>
      <c r="D94" s="10">
        <f>DataQ!C187</f>
        <v>10970</v>
      </c>
      <c r="E94" s="10">
        <f>DataQ!D187</f>
        <v>6779</v>
      </c>
      <c r="F94" s="10">
        <f>DataQ!E187</f>
        <v>347760</v>
      </c>
      <c r="G94" s="15">
        <f>DataQ!F187</f>
        <v>4.2</v>
      </c>
      <c r="H94" s="10">
        <f>DataQ!H187</f>
        <v>14042</v>
      </c>
      <c r="I94" s="10">
        <f>DataQ!I187</f>
        <v>1377742</v>
      </c>
      <c r="J94" s="10">
        <f>DataQ!G187</f>
        <v>1818355</v>
      </c>
      <c r="K94" s="10">
        <f>DataQ!L187</f>
        <v>1954964</v>
      </c>
      <c r="L94" s="10">
        <f>DataQ!M187</f>
        <v>92.018919999999994</v>
      </c>
      <c r="M94" s="10">
        <f>DataQ!N187</f>
        <v>140.53970000000001</v>
      </c>
      <c r="N94" s="15">
        <f>DataQ!P187</f>
        <v>1.3894839999999999</v>
      </c>
      <c r="O94" s="10">
        <f>DataQ!R187</f>
        <v>440613</v>
      </c>
      <c r="P94" s="15">
        <f>DataQ!J187</f>
        <v>2.52</v>
      </c>
      <c r="Q94" s="10">
        <f>DataQ!S187</f>
        <v>5284850</v>
      </c>
      <c r="R94">
        <v>0</v>
      </c>
      <c r="S94" s="15">
        <f>DataQ!U187</f>
        <v>2.2886679999999999</v>
      </c>
      <c r="U94" s="33"/>
      <c r="V94" s="29"/>
      <c r="W94" s="29"/>
      <c r="Y94" s="11"/>
      <c r="Z94" s="11"/>
    </row>
    <row r="95" spans="1:26" x14ac:dyDescent="0.35">
      <c r="A95" s="12">
        <v>43221</v>
      </c>
      <c r="B95" s="61">
        <f>'[1]Series construction'!AA123/1000</f>
        <v>82.68</v>
      </c>
      <c r="C95" s="61">
        <f>'[1]Series construction'!AB123/1000</f>
        <v>1.68</v>
      </c>
      <c r="D95" s="10">
        <f>DataQ!C188</f>
        <v>10970</v>
      </c>
      <c r="E95" s="10">
        <f>DataQ!D188</f>
        <v>7442</v>
      </c>
      <c r="F95" s="10">
        <f>DataQ!E188</f>
        <v>347383</v>
      </c>
      <c r="G95" s="15">
        <f>DataQ!F188</f>
        <v>4</v>
      </c>
      <c r="H95" s="10">
        <f>DataQ!H188</f>
        <v>14070</v>
      </c>
      <c r="I95" s="10">
        <f>DataQ!I188</f>
        <v>1382707</v>
      </c>
      <c r="J95" s="10">
        <f>DataQ!G188</f>
        <v>1831264</v>
      </c>
      <c r="K95" s="10">
        <f>DataQ!L188</f>
        <v>1974241</v>
      </c>
      <c r="L95" s="10">
        <f>DataQ!M188</f>
        <v>92.132499999999993</v>
      </c>
      <c r="M95" s="10">
        <f>DataQ!N188</f>
        <v>142.0796</v>
      </c>
      <c r="N95" s="15">
        <f>DataQ!P188</f>
        <v>1.458421</v>
      </c>
      <c r="O95" s="10">
        <f>DataQ!R188</f>
        <v>448557</v>
      </c>
      <c r="P95" s="15">
        <f>DataQ!J188</f>
        <v>2.483333</v>
      </c>
      <c r="Q95" s="10">
        <f>DataQ!S188</f>
        <v>5309518</v>
      </c>
      <c r="R95">
        <v>0</v>
      </c>
      <c r="S95" s="15">
        <f>DataQ!U188</f>
        <v>2.3631090000000001</v>
      </c>
      <c r="U95" s="33"/>
      <c r="V95" s="29"/>
      <c r="W95" s="29"/>
      <c r="Y95" s="11"/>
      <c r="Z95" s="11"/>
    </row>
    <row r="96" spans="1:26" x14ac:dyDescent="0.35">
      <c r="A96" s="12">
        <v>43313</v>
      </c>
      <c r="B96" s="61">
        <f>'[1]Series construction'!AA124/1000</f>
        <v>83.59</v>
      </c>
      <c r="C96" s="61">
        <f>'[1]Series construction'!AB124/1000</f>
        <v>1.69</v>
      </c>
      <c r="D96" s="10">
        <f>DataQ!C189</f>
        <v>10960</v>
      </c>
      <c r="E96" s="10">
        <f>DataQ!D189</f>
        <v>7727</v>
      </c>
      <c r="F96" s="10">
        <f>DataQ!E189</f>
        <v>350601</v>
      </c>
      <c r="G96" s="15">
        <f>DataQ!F189</f>
        <v>4.0999999999999996</v>
      </c>
      <c r="H96" s="10">
        <f>DataQ!H189</f>
        <v>14173</v>
      </c>
      <c r="I96" s="10">
        <f>DataQ!I189</f>
        <v>1393016</v>
      </c>
      <c r="J96" s="10">
        <f>DataQ!G189</f>
        <v>1851239</v>
      </c>
      <c r="K96" s="10">
        <f>DataQ!L189</f>
        <v>1980554</v>
      </c>
      <c r="L96" s="10">
        <f>DataQ!M189</f>
        <v>91.657520000000005</v>
      </c>
      <c r="M96" s="10">
        <f>DataQ!N189</f>
        <v>141.22559999999999</v>
      </c>
      <c r="N96" s="15">
        <f>DataQ!P189</f>
        <v>1.609961</v>
      </c>
      <c r="O96" s="10">
        <f>DataQ!R189</f>
        <v>458223</v>
      </c>
      <c r="P96" s="15">
        <f>DataQ!J189</f>
        <v>2.48</v>
      </c>
      <c r="Q96" s="10">
        <f>DataQ!S189</f>
        <v>5334185</v>
      </c>
      <c r="R96">
        <v>0</v>
      </c>
      <c r="S96" s="15">
        <f>DataQ!U189</f>
        <v>2.4340190000000002</v>
      </c>
      <c r="U96" s="33"/>
      <c r="V96" s="29"/>
      <c r="W96" s="29"/>
      <c r="Y96" s="11"/>
      <c r="Z96" s="11"/>
    </row>
    <row r="97" spans="1:26" x14ac:dyDescent="0.35">
      <c r="A97" s="12">
        <v>43405</v>
      </c>
      <c r="B97" s="61">
        <f>'[1]Series construction'!AA125/1000</f>
        <v>89.92</v>
      </c>
      <c r="C97" s="61">
        <f>'[1]Series construction'!AB125/1000</f>
        <v>1.69</v>
      </c>
      <c r="D97" s="10">
        <f>DataQ!C190</f>
        <v>10930</v>
      </c>
      <c r="E97" s="10">
        <f>DataQ!D190</f>
        <v>8288</v>
      </c>
      <c r="F97" s="10">
        <f>DataQ!E190</f>
        <v>356695</v>
      </c>
      <c r="G97" s="15">
        <f>DataQ!F190</f>
        <v>4</v>
      </c>
      <c r="H97" s="10">
        <f>DataQ!H190</f>
        <v>14376</v>
      </c>
      <c r="I97" s="10">
        <f>DataQ!I190</f>
        <v>1407469</v>
      </c>
      <c r="J97" s="10">
        <f>DataQ!G190</f>
        <v>1865855</v>
      </c>
      <c r="K97" s="10">
        <f>DataQ!L190</f>
        <v>1995972</v>
      </c>
      <c r="L97" s="10">
        <f>DataQ!M190</f>
        <v>91.514520000000005</v>
      </c>
      <c r="M97" s="10">
        <f>DataQ!N190</f>
        <v>139.89349999999999</v>
      </c>
      <c r="N97" s="15">
        <f>DataQ!P190</f>
        <v>1.761144</v>
      </c>
      <c r="O97" s="10">
        <f>DataQ!R190</f>
        <v>458386</v>
      </c>
      <c r="P97" s="15">
        <f>DataQ!J190</f>
        <v>2.4933329999999998</v>
      </c>
      <c r="Q97" s="10">
        <f>DataQ!S190</f>
        <v>5358852</v>
      </c>
      <c r="R97">
        <v>0</v>
      </c>
      <c r="S97" s="15">
        <f>DataQ!U190</f>
        <v>2.475822</v>
      </c>
      <c r="U97" s="33"/>
      <c r="V97" s="29"/>
      <c r="W97" s="29"/>
      <c r="Y97" s="11"/>
      <c r="Z97" s="11"/>
    </row>
    <row r="98" spans="1:26" x14ac:dyDescent="0.35">
      <c r="A98" s="12">
        <v>43497</v>
      </c>
      <c r="B98" s="61">
        <f>'[1]Series construction'!AA126/1000</f>
        <v>86.47</v>
      </c>
      <c r="C98" s="61">
        <f>'[1]Series construction'!AB126/1000</f>
        <v>1.98</v>
      </c>
      <c r="D98" s="10">
        <f>DataQ!C191</f>
        <v>10930</v>
      </c>
      <c r="E98" s="10">
        <f>DataQ!D191</f>
        <v>7874</v>
      </c>
      <c r="F98" s="10">
        <f>DataQ!E191</f>
        <v>356202</v>
      </c>
      <c r="G98" s="15">
        <f>DataQ!F191</f>
        <v>3.8</v>
      </c>
      <c r="H98" s="10">
        <f>DataQ!H191</f>
        <v>14287</v>
      </c>
      <c r="I98" s="10">
        <f>DataQ!I191</f>
        <v>1415069</v>
      </c>
      <c r="J98" s="10">
        <f>DataQ!G191</f>
        <v>1848327</v>
      </c>
      <c r="K98" s="10">
        <f>DataQ!L191</f>
        <v>1989504</v>
      </c>
      <c r="L98" s="10">
        <f>DataQ!M191</f>
        <v>90.586820000000003</v>
      </c>
      <c r="M98" s="10">
        <f>DataQ!N191</f>
        <v>139.63310000000001</v>
      </c>
      <c r="N98" s="15">
        <f>DataQ!P191</f>
        <v>1.8623700000000001</v>
      </c>
      <c r="O98" s="10">
        <f>DataQ!R191</f>
        <v>433258</v>
      </c>
      <c r="P98" s="15">
        <f>DataQ!J191</f>
        <v>2.463333</v>
      </c>
      <c r="Q98" s="10">
        <f>DataQ!S191</f>
        <v>5376679</v>
      </c>
      <c r="R98">
        <v>0</v>
      </c>
      <c r="S98" s="15">
        <f>DataQ!U191</f>
        <v>2.4600249999999999</v>
      </c>
      <c r="U98" s="33"/>
      <c r="V98" s="29"/>
      <c r="W98" s="29"/>
      <c r="Y98" s="11"/>
      <c r="Z98" s="11"/>
    </row>
    <row r="99" spans="1:26" x14ac:dyDescent="0.35">
      <c r="A99" s="12">
        <v>43586</v>
      </c>
      <c r="B99" s="61">
        <f>'[1]Series construction'!AA127/1000</f>
        <v>85.89</v>
      </c>
      <c r="C99" s="61">
        <f>'[1]Series construction'!AB127/1000</f>
        <v>1.92</v>
      </c>
      <c r="D99" s="10">
        <f>DataQ!C192</f>
        <v>10940</v>
      </c>
      <c r="E99" s="10">
        <f>DataQ!D192</f>
        <v>6868</v>
      </c>
      <c r="F99" s="10">
        <f>DataQ!E192</f>
        <v>363432</v>
      </c>
      <c r="G99" s="15">
        <f>DataQ!F192</f>
        <v>3.9</v>
      </c>
      <c r="H99" s="10">
        <f>DataQ!H192</f>
        <v>14229</v>
      </c>
      <c r="I99" s="10">
        <f>DataQ!I192</f>
        <v>1425628</v>
      </c>
      <c r="J99" s="10">
        <f>DataQ!G192</f>
        <v>1873490</v>
      </c>
      <c r="K99" s="10">
        <f>DataQ!L192</f>
        <v>2016582</v>
      </c>
      <c r="L99" s="10">
        <f>DataQ!M192</f>
        <v>90.656689999999998</v>
      </c>
      <c r="M99" s="10">
        <f>DataQ!N192</f>
        <v>138.71799999999999</v>
      </c>
      <c r="N99" s="15">
        <f>DataQ!P192</f>
        <v>2.0572249999999999</v>
      </c>
      <c r="O99" s="10">
        <f>DataQ!R192</f>
        <v>447862</v>
      </c>
      <c r="P99" s="15">
        <f>DataQ!J192</f>
        <v>2.4366669999999999</v>
      </c>
      <c r="Q99" s="10">
        <f>DataQ!S192</f>
        <v>5394506</v>
      </c>
      <c r="R99">
        <v>0</v>
      </c>
      <c r="S99" s="15">
        <f>DataQ!U192</f>
        <v>2.3545229999999999</v>
      </c>
      <c r="U99" s="33"/>
      <c r="V99" s="29"/>
      <c r="W99" s="29"/>
      <c r="Y99" s="11"/>
      <c r="Z99" s="11"/>
    </row>
    <row r="100" spans="1:26" x14ac:dyDescent="0.35">
      <c r="A100" s="12">
        <v>43678</v>
      </c>
      <c r="B100" s="61">
        <f>'[1]Series construction'!AA128/1000</f>
        <v>81.400000000000006</v>
      </c>
      <c r="C100" s="61">
        <f>'[1]Series construction'!AB128/1000</f>
        <v>2.13</v>
      </c>
      <c r="D100" s="10">
        <f>DataQ!C193</f>
        <v>10920</v>
      </c>
      <c r="E100" s="10">
        <f>DataQ!D193</f>
        <v>6617</v>
      </c>
      <c r="F100" s="10">
        <f>DataQ!E193</f>
        <v>365191</v>
      </c>
      <c r="G100" s="15">
        <f>DataQ!F193</f>
        <v>3.9</v>
      </c>
      <c r="H100" s="10">
        <f>DataQ!H193</f>
        <v>14327</v>
      </c>
      <c r="I100" s="10">
        <f>DataQ!I193</f>
        <v>1437356</v>
      </c>
      <c r="J100" s="10">
        <f>DataQ!G193</f>
        <v>1893215</v>
      </c>
      <c r="K100" s="10">
        <f>DataQ!L193</f>
        <v>2044401</v>
      </c>
      <c r="L100" s="10">
        <f>DataQ!M193</f>
        <v>90.781729999999996</v>
      </c>
      <c r="M100" s="10">
        <f>DataQ!N193</f>
        <v>139.95419999999999</v>
      </c>
      <c r="N100" s="15">
        <f>DataQ!P193</f>
        <v>2.1744219999999999</v>
      </c>
      <c r="O100" s="10">
        <f>DataQ!R193</f>
        <v>455859</v>
      </c>
      <c r="P100" s="15">
        <f>DataQ!J193</f>
        <v>2.4133330000000002</v>
      </c>
      <c r="Q100" s="10">
        <f>DataQ!S193</f>
        <v>5412333</v>
      </c>
      <c r="R100">
        <v>0</v>
      </c>
      <c r="S100" s="15">
        <f>DataQ!U193</f>
        <v>2.2924319999999998</v>
      </c>
      <c r="U100" s="33"/>
      <c r="V100" s="29"/>
      <c r="W100" s="29"/>
      <c r="Y100" s="11"/>
      <c r="Z100" s="11"/>
    </row>
    <row r="101" spans="1:26" x14ac:dyDescent="0.35">
      <c r="A101" s="12">
        <v>43770</v>
      </c>
      <c r="B101" s="61">
        <f>'[1]Series construction'!AA129/1000</f>
        <v>80.59</v>
      </c>
      <c r="C101" s="61">
        <f>'[1]Series construction'!AB129/1000</f>
        <v>1.99</v>
      </c>
      <c r="D101" s="10">
        <f>DataQ!C194</f>
        <v>10960</v>
      </c>
      <c r="E101" s="10">
        <f>DataQ!D194</f>
        <v>6347</v>
      </c>
      <c r="F101" s="10">
        <f>DataQ!E194</f>
        <v>368137</v>
      </c>
      <c r="G101" s="15">
        <f>DataQ!F194</f>
        <v>3.7</v>
      </c>
      <c r="H101" s="10">
        <f>DataQ!H194</f>
        <v>14388</v>
      </c>
      <c r="I101" s="10">
        <f>DataQ!I194</f>
        <v>1452725</v>
      </c>
      <c r="J101" s="10">
        <f>DataQ!G194</f>
        <v>1910658</v>
      </c>
      <c r="K101" s="10">
        <f>DataQ!L194</f>
        <v>2033414</v>
      </c>
      <c r="L101" s="10">
        <f>DataQ!M194</f>
        <v>89.853520000000003</v>
      </c>
      <c r="M101" s="10">
        <f>DataQ!N194</f>
        <v>138.0881</v>
      </c>
      <c r="N101" s="15">
        <f>DataQ!P194</f>
        <v>2.1946659999999998</v>
      </c>
      <c r="O101" s="10">
        <f>DataQ!R194</f>
        <v>457933</v>
      </c>
      <c r="P101" s="15">
        <f>DataQ!J194</f>
        <v>2.3866670000000001</v>
      </c>
      <c r="Q101" s="10">
        <f>DataQ!S194</f>
        <v>5430160</v>
      </c>
      <c r="R101">
        <v>0</v>
      </c>
      <c r="S101" s="15">
        <f>DataQ!U194</f>
        <v>2.281863</v>
      </c>
      <c r="U101" s="33"/>
      <c r="V101" s="29"/>
      <c r="W101" s="29"/>
      <c r="Y101" s="11"/>
      <c r="Z101" s="11"/>
    </row>
    <row r="102" spans="1:26" x14ac:dyDescent="0.35">
      <c r="A102" s="12">
        <v>43862</v>
      </c>
      <c r="B102" s="61">
        <f>'[1]Series construction'!AA130/1000</f>
        <v>82.29</v>
      </c>
      <c r="C102" s="61">
        <f>'[1]Series construction'!AB130/1000</f>
        <v>1.71</v>
      </c>
      <c r="D102" s="10">
        <f>DataQ!C195</f>
        <v>10960</v>
      </c>
      <c r="E102" s="10">
        <f>DataQ!D195</f>
        <v>5789</v>
      </c>
      <c r="F102" s="10">
        <f>DataQ!E195</f>
        <v>361420</v>
      </c>
      <c r="G102" s="15">
        <f>DataQ!F195</f>
        <v>4.0999999999999996</v>
      </c>
      <c r="H102" s="10">
        <f>DataQ!H195</f>
        <v>14469</v>
      </c>
      <c r="I102" s="10">
        <f>DataQ!I195</f>
        <v>1466672</v>
      </c>
      <c r="J102" s="10">
        <f>DataQ!G195</f>
        <v>1915251</v>
      </c>
      <c r="K102" s="10">
        <f>DataQ!L195</f>
        <v>2073597</v>
      </c>
      <c r="L102" s="10">
        <f>DataQ!M195</f>
        <v>93.255549999999999</v>
      </c>
      <c r="M102" s="10">
        <f>DataQ!N195</f>
        <v>143.434</v>
      </c>
      <c r="N102" s="15">
        <f>DataQ!P195</f>
        <v>2.2208199999999998</v>
      </c>
      <c r="O102" s="10">
        <f>DataQ!R195</f>
        <v>448579</v>
      </c>
      <c r="P102" s="15">
        <f>DataQ!J195</f>
        <v>2.3566669999999998</v>
      </c>
      <c r="Q102" s="10">
        <f>DataQ!S195</f>
        <v>5519583</v>
      </c>
      <c r="R102">
        <v>0</v>
      </c>
      <c r="S102" s="15">
        <f>DataQ!U195</f>
        <v>2.1464590000000001</v>
      </c>
      <c r="U102" s="33"/>
      <c r="V102" s="29"/>
      <c r="W102" s="29"/>
      <c r="Y102" s="11"/>
      <c r="Z102" s="11"/>
    </row>
    <row r="103" spans="1:26" x14ac:dyDescent="0.35">
      <c r="A103" s="12">
        <v>43952</v>
      </c>
      <c r="B103" s="61">
        <f>'[1]Series construction'!AA131/1000</f>
        <v>85.51</v>
      </c>
      <c r="C103" s="61">
        <f>'[1]Series construction'!AB131/1000</f>
        <v>0.22</v>
      </c>
      <c r="D103" s="10">
        <f>DataQ!C196</f>
        <v>10930</v>
      </c>
      <c r="E103" s="10">
        <f>DataQ!D196</f>
        <v>4314</v>
      </c>
      <c r="F103" s="10">
        <f>DataQ!E196</f>
        <v>356361</v>
      </c>
      <c r="G103" s="15">
        <f>DataQ!F196</f>
        <v>4.0999999999999996</v>
      </c>
      <c r="H103" s="10">
        <f>DataQ!H196</f>
        <v>13345</v>
      </c>
      <c r="I103" s="10">
        <f>DataQ!I196</f>
        <v>1469098</v>
      </c>
      <c r="J103" s="10">
        <f>DataQ!G196</f>
        <v>1913499</v>
      </c>
      <c r="K103" s="10">
        <f>DataQ!L196</f>
        <v>2079107</v>
      </c>
      <c r="L103" s="10">
        <f>DataQ!M196</f>
        <v>109.1601</v>
      </c>
      <c r="M103" s="10">
        <f>DataQ!N196</f>
        <v>145.85679999999999</v>
      </c>
      <c r="N103" s="15">
        <f>DataQ!P196</f>
        <v>1.790834</v>
      </c>
      <c r="O103" s="10">
        <f>DataQ!R196</f>
        <v>444401</v>
      </c>
      <c r="P103" s="15">
        <f>DataQ!J196</f>
        <v>2.1833330000000002</v>
      </c>
      <c r="Q103" s="10">
        <f>DataQ!S196</f>
        <v>5609006</v>
      </c>
      <c r="R103">
        <v>1</v>
      </c>
      <c r="S103" s="15">
        <f>DataQ!U196</f>
        <v>1.8427549999999999</v>
      </c>
      <c r="U103" s="33"/>
      <c r="V103" s="29"/>
      <c r="W103" s="29"/>
      <c r="Y103" s="11"/>
      <c r="Z103" s="11"/>
    </row>
    <row r="104" spans="1:26" x14ac:dyDescent="0.35">
      <c r="A104" s="12">
        <v>44044</v>
      </c>
      <c r="B104" s="61">
        <f>'[1]Series construction'!AA132/1000</f>
        <v>86.12</v>
      </c>
      <c r="C104" s="61">
        <f>'[1]Series construction'!AB132/1000</f>
        <v>0.37</v>
      </c>
      <c r="D104" s="10">
        <f>DataQ!C197</f>
        <v>10930</v>
      </c>
      <c r="E104" s="10">
        <f>DataQ!D197</f>
        <v>4477</v>
      </c>
      <c r="F104" s="10">
        <f>DataQ!E197</f>
        <v>367470</v>
      </c>
      <c r="G104" s="15">
        <f>DataQ!F197</f>
        <v>5</v>
      </c>
      <c r="H104" s="10">
        <f>DataQ!H197</f>
        <v>13269</v>
      </c>
      <c r="I104" s="10">
        <f>DataQ!I197</f>
        <v>1480003</v>
      </c>
      <c r="J104" s="10">
        <f>DataQ!G197</f>
        <v>1932687</v>
      </c>
      <c r="K104" s="10">
        <f>DataQ!L197</f>
        <v>2085176</v>
      </c>
      <c r="L104" s="10">
        <f>DataQ!M197</f>
        <v>97.65607</v>
      </c>
      <c r="M104" s="10">
        <f>DataQ!N197</f>
        <v>141.8603</v>
      </c>
      <c r="N104" s="15">
        <f>DataQ!P197</f>
        <v>1.825383</v>
      </c>
      <c r="O104" s="10">
        <f>DataQ!R197</f>
        <v>452684</v>
      </c>
      <c r="P104" s="15">
        <f>DataQ!J197</f>
        <v>2.1433330000000002</v>
      </c>
      <c r="Q104" s="10">
        <f>DataQ!S197</f>
        <v>5698429</v>
      </c>
      <c r="R104">
        <v>1</v>
      </c>
      <c r="S104" s="15">
        <f>DataQ!U197</f>
        <v>1.5525979999999999</v>
      </c>
      <c r="U104" s="33"/>
      <c r="V104" s="29"/>
      <c r="W104" s="29"/>
      <c r="Y104" s="11"/>
      <c r="Z104" s="11"/>
    </row>
    <row r="105" spans="1:26" x14ac:dyDescent="0.35">
      <c r="A105" s="12">
        <v>44136</v>
      </c>
      <c r="B105" s="61">
        <f>'[1]Series construction'!AA133/1000</f>
        <v>89.31</v>
      </c>
      <c r="C105" s="61">
        <f>'[1]Series construction'!AB133/1000</f>
        <v>0.33</v>
      </c>
      <c r="D105" s="10">
        <f>DataQ!C198</f>
        <v>10960</v>
      </c>
      <c r="E105" s="10">
        <f>DataQ!D198</f>
        <v>4795</v>
      </c>
      <c r="F105" s="10">
        <f>DataQ!E198</f>
        <v>369157</v>
      </c>
      <c r="G105" s="15">
        <f>DataQ!F198</f>
        <v>5.3</v>
      </c>
      <c r="H105" s="10">
        <f>DataQ!H198</f>
        <v>13344</v>
      </c>
      <c r="I105" s="10">
        <f>DataQ!I198</f>
        <v>1499098</v>
      </c>
      <c r="J105" s="10">
        <f>DataQ!G198</f>
        <v>1950608</v>
      </c>
      <c r="K105" s="10">
        <f>DataQ!L198</f>
        <v>2091865</v>
      </c>
      <c r="L105" s="10">
        <f>DataQ!M198</f>
        <v>97.2727</v>
      </c>
      <c r="M105" s="10">
        <f>DataQ!N198</f>
        <v>141.66499999999999</v>
      </c>
      <c r="N105" s="15">
        <f>DataQ!P198</f>
        <v>1.4965710000000001</v>
      </c>
      <c r="O105" s="10">
        <f>DataQ!R198</f>
        <v>451510</v>
      </c>
      <c r="P105" s="15">
        <f>DataQ!J198</f>
        <v>2.12</v>
      </c>
      <c r="Q105" s="10">
        <f>DataQ!S198</f>
        <v>5787852</v>
      </c>
      <c r="R105">
        <v>1</v>
      </c>
      <c r="S105" s="15">
        <f>DataQ!U198</f>
        <v>1.5412399999999999</v>
      </c>
      <c r="U105" s="33"/>
      <c r="V105" s="29"/>
      <c r="W105" s="29"/>
      <c r="Y105" s="11"/>
      <c r="Z105" s="11"/>
    </row>
    <row r="106" spans="1:26" x14ac:dyDescent="0.35">
      <c r="A106" s="12">
        <v>44228</v>
      </c>
      <c r="B106" s="61">
        <f>'[1]Series construction'!AA134/1000</f>
        <v>90.19</v>
      </c>
      <c r="C106" s="61">
        <f>'[1]Series construction'!AB134/1000</f>
        <v>0.38</v>
      </c>
      <c r="D106" s="10">
        <f>DataQ!C199</f>
        <v>10980</v>
      </c>
      <c r="E106" s="10">
        <f>DataQ!D199</f>
        <v>5434</v>
      </c>
      <c r="F106" s="10">
        <f>DataQ!E199</f>
        <v>374602</v>
      </c>
      <c r="G106" s="15">
        <f>DataQ!F199</f>
        <v>4.9000000000000004</v>
      </c>
      <c r="H106" s="10">
        <f>DataQ!H199</f>
        <v>13138</v>
      </c>
      <c r="I106" s="10">
        <f>DataQ!I199</f>
        <v>1520447</v>
      </c>
      <c r="J106" s="10">
        <f>DataQ!G199</f>
        <v>1961737</v>
      </c>
      <c r="K106" s="10">
        <f>DataQ!L199</f>
        <v>2099560</v>
      </c>
      <c r="L106" s="10">
        <f>DataQ!M199</f>
        <v>97.56465</v>
      </c>
      <c r="M106" s="10">
        <f>DataQ!N199</f>
        <v>140.11940000000001</v>
      </c>
      <c r="N106" s="15">
        <f>DataQ!P199</f>
        <v>0.643316</v>
      </c>
      <c r="O106" s="10">
        <f>DataQ!R199</f>
        <v>441290</v>
      </c>
      <c r="P106" s="15">
        <f>DataQ!J199</f>
        <v>2.09</v>
      </c>
      <c r="Q106" s="10">
        <f>DataQ!S199</f>
        <v>5904761</v>
      </c>
      <c r="R106">
        <v>1</v>
      </c>
      <c r="S106" s="15">
        <f>DataQ!U199</f>
        <v>1.5620229999999999</v>
      </c>
      <c r="U106" s="33"/>
      <c r="V106" s="29"/>
      <c r="W106" s="29"/>
      <c r="Y106" s="11"/>
      <c r="Z106" s="11"/>
    </row>
    <row r="107" spans="1:26" x14ac:dyDescent="0.35">
      <c r="A107" s="12">
        <v>44317</v>
      </c>
      <c r="B107" s="61">
        <f>'[1]Series construction'!AA135/1000</f>
        <v>88.64</v>
      </c>
      <c r="C107" s="61">
        <f>'[1]Series construction'!AB135/1000</f>
        <v>0.45</v>
      </c>
      <c r="D107" s="10">
        <f>DataQ!C200</f>
        <v>11010</v>
      </c>
      <c r="E107" s="10">
        <f>DataQ!D200</f>
        <v>5323</v>
      </c>
      <c r="F107" s="10">
        <f>DataQ!E200</f>
        <v>378013</v>
      </c>
      <c r="G107" s="15">
        <f>DataQ!F200</f>
        <v>4.7</v>
      </c>
      <c r="H107" s="10">
        <f>DataQ!H200</f>
        <v>13029</v>
      </c>
      <c r="I107" s="10">
        <f>DataQ!I200</f>
        <v>1545627</v>
      </c>
      <c r="J107" s="10">
        <f>DataQ!G200</f>
        <v>1989263</v>
      </c>
      <c r="K107" s="10">
        <f>DataQ!L200</f>
        <v>2131523</v>
      </c>
      <c r="L107" s="10">
        <f>DataQ!M200</f>
        <v>93.731059999999999</v>
      </c>
      <c r="M107" s="10">
        <f>DataQ!N200</f>
        <v>140.96889999999999</v>
      </c>
      <c r="N107" s="15">
        <f>DataQ!P200</f>
        <v>0.21055380000000001</v>
      </c>
      <c r="O107" s="10">
        <f>DataQ!R200</f>
        <v>443636</v>
      </c>
      <c r="P107" s="15">
        <f>DataQ!J200</f>
        <v>2.0733329999999999</v>
      </c>
      <c r="Q107" s="10">
        <f>DataQ!S200</f>
        <v>6021670</v>
      </c>
      <c r="R107">
        <v>0</v>
      </c>
      <c r="S107" s="15">
        <f>DataQ!U200</f>
        <v>1.589928</v>
      </c>
      <c r="U107" s="33"/>
      <c r="V107" s="29"/>
      <c r="W107" s="29"/>
      <c r="Y107" s="11"/>
      <c r="Z107" s="11"/>
    </row>
    <row r="108" spans="1:26" x14ac:dyDescent="0.35">
      <c r="A108" s="12">
        <v>44409</v>
      </c>
      <c r="B108" s="61">
        <f>'[1]Series construction'!AA136/1000</f>
        <v>86.24</v>
      </c>
      <c r="C108" s="61">
        <f>'[1]Series construction'!AB136/1000</f>
        <v>0.73</v>
      </c>
      <c r="D108" s="10">
        <f>DataQ!C201</f>
        <v>11010</v>
      </c>
      <c r="E108" s="10">
        <f>DataQ!D201</f>
        <v>5045</v>
      </c>
      <c r="F108" s="10">
        <f>DataQ!E201</f>
        <v>380321</v>
      </c>
      <c r="G108" s="15">
        <f>DataQ!F201</f>
        <v>4.4000000000000004</v>
      </c>
      <c r="H108" s="10">
        <f>DataQ!H201</f>
        <v>13066</v>
      </c>
      <c r="I108" s="10">
        <f>DataQ!I201</f>
        <v>1552632</v>
      </c>
      <c r="J108" s="10">
        <f>DataQ!G201</f>
        <v>2002133</v>
      </c>
      <c r="K108" s="10">
        <f>DataQ!L201</f>
        <v>2135764</v>
      </c>
      <c r="L108" s="10">
        <f>DataQ!M201</f>
        <v>91.77319</v>
      </c>
      <c r="M108" s="10">
        <f>DataQ!N201</f>
        <v>140.3922</v>
      </c>
      <c r="N108" s="15">
        <f>DataQ!P201</f>
        <v>-0.2926684</v>
      </c>
      <c r="O108" s="10">
        <f>DataQ!R201</f>
        <v>449501</v>
      </c>
      <c r="P108" s="15">
        <f>DataQ!J201</f>
        <v>2.0533329999999999</v>
      </c>
      <c r="Q108" s="10">
        <f>DataQ!S201</f>
        <v>6138579</v>
      </c>
      <c r="R108">
        <v>0</v>
      </c>
      <c r="S108" s="15">
        <f>DataQ!U201</f>
        <v>1.5708610000000001</v>
      </c>
      <c r="U108" s="33"/>
      <c r="V108" s="29"/>
      <c r="W108" s="29"/>
      <c r="Y108" s="11"/>
      <c r="Z108" s="11"/>
    </row>
    <row r="109" spans="1:26" x14ac:dyDescent="0.35">
      <c r="A109" s="12">
        <v>44501</v>
      </c>
      <c r="B109" s="61">
        <f>'[1]Series construction'!AA137/1000</f>
        <v>85.65</v>
      </c>
      <c r="C109" s="61">
        <f>'[1]Series construction'!AB137/1000</f>
        <v>0.72</v>
      </c>
      <c r="D109" s="10">
        <f>DataQ!C202</f>
        <v>10990</v>
      </c>
      <c r="E109" s="10">
        <f>DataQ!D202</f>
        <v>5673</v>
      </c>
      <c r="F109" s="10">
        <f>DataQ!E202</f>
        <v>381732</v>
      </c>
      <c r="G109" s="15">
        <f>DataQ!F202</f>
        <v>4.2</v>
      </c>
      <c r="H109" s="10">
        <f>DataQ!H202</f>
        <v>13013</v>
      </c>
      <c r="I109" s="10">
        <f>DataQ!I202</f>
        <v>1562224</v>
      </c>
      <c r="J109" s="10">
        <f>DataQ!G202</f>
        <v>2001814</v>
      </c>
      <c r="K109" s="10">
        <f>DataQ!L202</f>
        <v>2122641</v>
      </c>
      <c r="L109" s="10">
        <f>DataQ!M202</f>
        <v>88.875609999999995</v>
      </c>
      <c r="M109" s="10">
        <f>DataQ!N202</f>
        <v>139.0138</v>
      </c>
      <c r="N109" s="15">
        <f>DataQ!P202</f>
        <v>7.1468589999999999E-2</v>
      </c>
      <c r="O109" s="10">
        <f>DataQ!R202</f>
        <v>439590</v>
      </c>
      <c r="P109" s="15">
        <f>DataQ!J202</f>
        <v>2.02</v>
      </c>
      <c r="Q109" s="10">
        <f>DataQ!S202</f>
        <v>6255488</v>
      </c>
      <c r="R109">
        <v>0</v>
      </c>
      <c r="S109" s="15">
        <f>DataQ!U202</f>
        <v>1.6336079999999999</v>
      </c>
      <c r="U109" s="33"/>
      <c r="V109" s="29"/>
      <c r="W109" s="29"/>
      <c r="Y109" s="11"/>
      <c r="Z109" s="11"/>
    </row>
    <row r="110" spans="1:26" x14ac:dyDescent="0.35">
      <c r="A110" s="12">
        <v>44593</v>
      </c>
      <c r="B110" s="61">
        <f>'[1]Series construction'!AA138/1000</f>
        <v>81.569999999999993</v>
      </c>
      <c r="C110" s="61">
        <f>'[1]Series construction'!AB138/1000</f>
        <v>1.04</v>
      </c>
      <c r="D110" s="10">
        <f>DataQ!C203</f>
        <v>10980</v>
      </c>
      <c r="E110" s="10">
        <f>DataQ!D203</f>
        <v>7327</v>
      </c>
      <c r="F110" s="10">
        <f>DataQ!E203</f>
        <v>386958</v>
      </c>
      <c r="G110" s="15">
        <f>DataQ!F203</f>
        <v>3.8</v>
      </c>
      <c r="H110" s="10">
        <f>DataQ!H203</f>
        <v>13221</v>
      </c>
      <c r="I110" s="10">
        <f>DataQ!I203</f>
        <v>1581336</v>
      </c>
      <c r="J110" s="10">
        <f>DataQ!G203</f>
        <v>2019506</v>
      </c>
      <c r="K110" s="10">
        <f>DataQ!L203</f>
        <v>2144012</v>
      </c>
      <c r="L110" s="10">
        <f>DataQ!M203</f>
        <v>87.81953</v>
      </c>
      <c r="M110" s="10">
        <f>DataQ!N203</f>
        <v>138.5171</v>
      </c>
      <c r="N110" s="15">
        <f>DataQ!P203</f>
        <v>0.35517169999999998</v>
      </c>
      <c r="O110" s="10">
        <f>DataQ!R203</f>
        <v>438170</v>
      </c>
      <c r="P110" s="15">
        <f>DataQ!J203</f>
        <v>2.0266670000000002</v>
      </c>
      <c r="Q110" s="10">
        <f>DataQ!S203</f>
        <v>6398738</v>
      </c>
      <c r="R110">
        <v>0</v>
      </c>
      <c r="S110" s="15">
        <f>DataQ!U203</f>
        <v>2.2539470000000001</v>
      </c>
      <c r="U110" s="33"/>
      <c r="V110" s="29"/>
      <c r="W110" s="29"/>
      <c r="Y110" s="11"/>
      <c r="Z110" s="11"/>
    </row>
    <row r="111" spans="1:26" x14ac:dyDescent="0.35">
      <c r="A111" s="12">
        <v>44682</v>
      </c>
      <c r="B111" s="61">
        <f>'[1]Series construction'!AA139/1000</f>
        <v>80.64</v>
      </c>
      <c r="C111" s="61">
        <f>'[1]Series construction'!AB139/1000</f>
        <v>1.18</v>
      </c>
      <c r="D111" s="10">
        <f>DataQ!C204</f>
        <v>10970</v>
      </c>
      <c r="E111" s="10">
        <f>DataQ!D204</f>
        <v>9213</v>
      </c>
      <c r="F111" s="10">
        <f>DataQ!E204</f>
        <v>395902</v>
      </c>
      <c r="G111" s="15">
        <f>DataQ!F204</f>
        <v>3.8</v>
      </c>
      <c r="H111" s="10">
        <f>DataQ!H204</f>
        <v>13918</v>
      </c>
      <c r="I111" s="10">
        <f>DataQ!I204</f>
        <v>1596562</v>
      </c>
      <c r="J111" s="10">
        <f>DataQ!G204</f>
        <v>2037978</v>
      </c>
      <c r="K111" s="10">
        <f>DataQ!L204</f>
        <v>2180353</v>
      </c>
      <c r="L111" s="10">
        <f>DataQ!M204</f>
        <v>87.149000000000001</v>
      </c>
      <c r="M111" s="10">
        <f>DataQ!N204</f>
        <v>137.68260000000001</v>
      </c>
      <c r="N111" s="15">
        <f>DataQ!P204</f>
        <v>0.1072531</v>
      </c>
      <c r="O111" s="10">
        <f>DataQ!R204</f>
        <v>441416</v>
      </c>
      <c r="P111" s="15">
        <f>DataQ!J204</f>
        <v>2.0833330000000001</v>
      </c>
      <c r="Q111" s="10">
        <f>DataQ!S204</f>
        <v>6541989</v>
      </c>
      <c r="R111">
        <v>0</v>
      </c>
      <c r="S111" s="15">
        <f>DataQ!U204</f>
        <v>2.7839700000000001</v>
      </c>
      <c r="U111" s="33"/>
      <c r="V111" s="29"/>
      <c r="W111" s="29"/>
      <c r="Y111" s="11"/>
      <c r="Z111" s="11"/>
    </row>
    <row r="112" spans="1:26" x14ac:dyDescent="0.35">
      <c r="A112" s="12">
        <v>44774</v>
      </c>
      <c r="B112" s="61">
        <f>'[1]Series construction'!AA140/1000</f>
        <v>80.180000000000007</v>
      </c>
      <c r="C112" s="61">
        <f>'[1]Series construction'!AB140/1000</f>
        <v>1.28</v>
      </c>
      <c r="D112" s="10">
        <f>DataQ!C205</f>
        <v>10970</v>
      </c>
      <c r="E112" s="10">
        <f>DataQ!D205</f>
        <v>11382</v>
      </c>
      <c r="F112" s="10">
        <f>DataQ!E205</f>
        <v>403706</v>
      </c>
      <c r="G112" s="15">
        <f>DataQ!F205</f>
        <v>3.7</v>
      </c>
      <c r="H112" s="10">
        <f>DataQ!H205</f>
        <v>14468</v>
      </c>
      <c r="I112" s="10">
        <f>DataQ!I205</f>
        <v>1609662</v>
      </c>
      <c r="J112" s="10">
        <f>DataQ!G205</f>
        <v>2062121</v>
      </c>
      <c r="K112" s="10">
        <f>DataQ!L205</f>
        <v>2209168</v>
      </c>
      <c r="L112" s="10">
        <f>DataQ!M205</f>
        <v>86.762919999999994</v>
      </c>
      <c r="M112" s="10">
        <f>DataQ!N205</f>
        <v>136.80549999999999</v>
      </c>
      <c r="N112" s="15">
        <f>DataQ!P205</f>
        <v>7.9841789999999996E-2</v>
      </c>
      <c r="O112" s="10">
        <f>DataQ!R205</f>
        <v>452459</v>
      </c>
      <c r="P112" s="15">
        <f>DataQ!J205</f>
        <v>2.1866669999999999</v>
      </c>
      <c r="Q112" s="10">
        <f>DataQ!S205</f>
        <v>6685240</v>
      </c>
      <c r="R112">
        <v>0</v>
      </c>
      <c r="S112" s="15">
        <f>DataQ!U205</f>
        <v>3.7412169999999998</v>
      </c>
      <c r="U112" s="33"/>
      <c r="V112" s="29"/>
      <c r="W112" s="29"/>
      <c r="Y112" s="11"/>
      <c r="Z112" s="11"/>
    </row>
    <row r="113" spans="1:26" x14ac:dyDescent="0.35">
      <c r="A113" s="12">
        <v>44866</v>
      </c>
      <c r="B113" s="61">
        <f>'[1]Series construction'!AA141/1000</f>
        <v>81.239999999999995</v>
      </c>
      <c r="C113" s="61">
        <f>'[1]Series construction'!AB141/1000</f>
        <v>1.0900000000000001</v>
      </c>
      <c r="D113" s="10">
        <f>DataQ!C206</f>
        <v>10940</v>
      </c>
      <c r="E113" s="10">
        <f>DataQ!D206</f>
        <v>15233</v>
      </c>
      <c r="F113" s="10">
        <f>DataQ!E206</f>
        <v>422652</v>
      </c>
      <c r="G113" s="15">
        <f>DataQ!F206</f>
        <v>3.9</v>
      </c>
      <c r="H113" s="10">
        <f>DataQ!H206</f>
        <v>15462</v>
      </c>
      <c r="I113" s="10">
        <f>DataQ!I206</f>
        <v>1618526</v>
      </c>
      <c r="J113" s="10">
        <f>DataQ!G206</f>
        <v>2077011</v>
      </c>
      <c r="K113" s="10">
        <f>DataQ!L206</f>
        <v>2206199</v>
      </c>
      <c r="L113" s="10">
        <f>DataQ!M206</f>
        <v>84.326830000000001</v>
      </c>
      <c r="M113" s="10">
        <f>DataQ!N206</f>
        <v>130.4974</v>
      </c>
      <c r="N113" s="15">
        <f>DataQ!P206</f>
        <v>-0.2085581</v>
      </c>
      <c r="O113" s="10">
        <f>DataQ!R206</f>
        <v>458485</v>
      </c>
      <c r="P113" s="15">
        <f>DataQ!J206</f>
        <v>2.3966669999999999</v>
      </c>
      <c r="Q113" s="10">
        <f>DataQ!S206</f>
        <v>6828490</v>
      </c>
      <c r="R113">
        <v>0</v>
      </c>
      <c r="S113" s="15">
        <f>DataQ!U206</f>
        <v>4.9609360000000002</v>
      </c>
      <c r="U113" s="33"/>
      <c r="V113" s="29"/>
      <c r="W113" s="29"/>
      <c r="Y113" s="11"/>
      <c r="Z113" s="11"/>
    </row>
    <row r="114" spans="1:26" x14ac:dyDescent="0.35">
      <c r="A114" s="12">
        <v>44958</v>
      </c>
      <c r="B114" s="61">
        <f>'[1]Series construction'!AA142/1000</f>
        <v>83.64</v>
      </c>
      <c r="C114" s="61">
        <f>'[1]Series construction'!AB142/1000</f>
        <v>1.26</v>
      </c>
      <c r="D114" s="10">
        <f>DataQ!C207</f>
        <v>10880</v>
      </c>
      <c r="E114" s="10">
        <f>DataQ!D207</f>
        <v>19264</v>
      </c>
      <c r="F114" s="10">
        <f>DataQ!E207</f>
        <v>428670</v>
      </c>
      <c r="G114" s="15">
        <f>DataQ!F207</f>
        <v>4</v>
      </c>
      <c r="H114" s="10">
        <f>DataQ!H207</f>
        <v>16817</v>
      </c>
      <c r="I114" s="10">
        <f>DataQ!I207</f>
        <v>1619740</v>
      </c>
      <c r="J114" s="10">
        <f>DataQ!G207</f>
        <v>2081928</v>
      </c>
      <c r="K114" s="10">
        <f>DataQ!L207</f>
        <v>2212877</v>
      </c>
      <c r="L114" s="10">
        <f>DataQ!M207</f>
        <v>82.928610000000006</v>
      </c>
      <c r="M114" s="10">
        <f>DataQ!N207</f>
        <v>129.0548</v>
      </c>
      <c r="N114" s="15">
        <f>DataQ!P207</f>
        <v>0.45740710000000001</v>
      </c>
      <c r="O114" s="10">
        <f>DataQ!R207</f>
        <v>462188</v>
      </c>
      <c r="P114" s="15">
        <f>DataQ!J207</f>
        <v>2.65</v>
      </c>
      <c r="Q114" s="10">
        <f>DataQ!S207</f>
        <v>6788943</v>
      </c>
      <c r="R114">
        <v>0</v>
      </c>
      <c r="S114" s="15">
        <f>DataQ!U207</f>
        <v>5.5778840000000001</v>
      </c>
      <c r="U114" s="33"/>
      <c r="V114" s="29"/>
      <c r="W114" s="29"/>
      <c r="Y114" s="11"/>
      <c r="Z114" s="11"/>
    </row>
    <row r="115" spans="1:26" x14ac:dyDescent="0.35">
      <c r="A115" s="12">
        <v>45047</v>
      </c>
      <c r="B115" s="61">
        <f>'[1]Series construction'!AA143/1000</f>
        <v>90.84</v>
      </c>
      <c r="C115" s="61">
        <f>'[1]Series construction'!AB143/1000</f>
        <v>1.22</v>
      </c>
      <c r="D115" s="10">
        <f>DataQ!C208</f>
        <v>10830</v>
      </c>
      <c r="E115" s="10">
        <f>DataQ!D208</f>
        <v>20144</v>
      </c>
      <c r="F115" s="10">
        <f>DataQ!E208</f>
        <v>439405</v>
      </c>
      <c r="G115" s="15">
        <f>DataQ!F208</f>
        <v>4.2</v>
      </c>
      <c r="H115" s="10">
        <f>DataQ!H208</f>
        <v>18319</v>
      </c>
      <c r="I115" s="10">
        <f>DataQ!I208</f>
        <v>1618505</v>
      </c>
      <c r="J115" s="10">
        <f>DataQ!G208</f>
        <v>2090036</v>
      </c>
      <c r="K115" s="10">
        <f>DataQ!L208</f>
        <v>2219209</v>
      </c>
      <c r="L115" s="10">
        <f>DataQ!M208</f>
        <v>81.656649999999999</v>
      </c>
      <c r="M115" s="10">
        <f>DataQ!N208</f>
        <v>126.26220000000001</v>
      </c>
      <c r="N115" s="15">
        <f>DataQ!P208</f>
        <v>1.8538269999999999</v>
      </c>
      <c r="O115" s="10">
        <f>DataQ!R208</f>
        <v>471531</v>
      </c>
      <c r="P115" s="15">
        <f>DataQ!J208</f>
        <v>2.84</v>
      </c>
      <c r="Q115" s="10">
        <f>DataQ!S208</f>
        <v>6749396</v>
      </c>
      <c r="R115">
        <v>0</v>
      </c>
      <c r="S115" s="15">
        <f>DataQ!U208</f>
        <v>6.1880940000000004</v>
      </c>
      <c r="U115" s="33"/>
      <c r="V115" s="29"/>
      <c r="W115" s="29"/>
      <c r="Y115" s="11"/>
      <c r="Z115" s="11"/>
    </row>
    <row r="116" spans="1:26" x14ac:dyDescent="0.35">
      <c r="A116" s="12">
        <v>45139</v>
      </c>
      <c r="B116" s="61">
        <f>'[1]Series construction'!AA144/1000</f>
        <v>97.93</v>
      </c>
      <c r="C116" s="61">
        <f>'[1]Series construction'!AB144/1000</f>
        <v>1.1200000000000001</v>
      </c>
      <c r="D116" s="10">
        <f>DataQ!C209</f>
        <v>10770</v>
      </c>
      <c r="E116" s="10">
        <f>DataQ!D209</f>
        <v>21848</v>
      </c>
      <c r="F116" s="10">
        <f>DataQ!E209</f>
        <v>440937</v>
      </c>
      <c r="G116" s="15">
        <f>DataQ!F209</f>
        <v>4.0999999999999996</v>
      </c>
      <c r="H116" s="10">
        <f>DataQ!H209</f>
        <v>19688</v>
      </c>
      <c r="I116" s="10">
        <f>DataQ!I209</f>
        <v>1619052</v>
      </c>
      <c r="J116" s="10">
        <f>DataQ!G209</f>
        <v>2117180</v>
      </c>
      <c r="K116" s="10">
        <f>DataQ!L209</f>
        <v>2252160</v>
      </c>
      <c r="L116" s="10">
        <f>DataQ!M209</f>
        <v>82.191419999999994</v>
      </c>
      <c r="M116" s="10">
        <f>DataQ!N209</f>
        <v>127.6917</v>
      </c>
      <c r="N116" s="15">
        <f>DataQ!P209</f>
        <v>2.8465029999999998</v>
      </c>
      <c r="O116" s="10">
        <f>DataQ!R209</f>
        <v>498128</v>
      </c>
      <c r="P116" s="15">
        <f>DataQ!J209</f>
        <v>3.07</v>
      </c>
      <c r="Q116" s="10">
        <f>DataQ!S209</f>
        <v>6709850</v>
      </c>
      <c r="R116">
        <v>0</v>
      </c>
      <c r="S116" s="15">
        <f>DataQ!U209</f>
        <v>6.8946199999999997</v>
      </c>
      <c r="U116" s="33"/>
      <c r="V116" s="29"/>
      <c r="W116" s="29"/>
      <c r="Y116" s="11"/>
      <c r="Z116" s="11"/>
    </row>
    <row r="117" spans="1:26" x14ac:dyDescent="0.35">
      <c r="A117" s="12">
        <v>45231</v>
      </c>
      <c r="B117" s="61">
        <f>'[1]Series construction'!AA145/1000</f>
        <v>107.26</v>
      </c>
      <c r="C117" s="61">
        <f>'[1]Series construction'!AB145/1000</f>
        <v>1.18</v>
      </c>
      <c r="D117" s="10">
        <f>DataQ!C210</f>
        <v>10750</v>
      </c>
      <c r="E117" s="10">
        <f>DataQ!D210</f>
        <v>22912</v>
      </c>
      <c r="F117" s="10">
        <f>DataQ!E210</f>
        <v>446922</v>
      </c>
      <c r="G117" s="15">
        <f>DataQ!F210</f>
        <v>3.9</v>
      </c>
      <c r="H117" s="10">
        <f>DataQ!H210</f>
        <v>20773</v>
      </c>
      <c r="I117" s="10">
        <f>DataQ!I210</f>
        <v>1617260</v>
      </c>
      <c r="J117" s="10">
        <f>DataQ!G210</f>
        <v>2117452</v>
      </c>
      <c r="K117" s="10">
        <f>DataQ!L210</f>
        <v>2248650</v>
      </c>
      <c r="L117" s="10">
        <f>DataQ!M210</f>
        <v>81.977879999999999</v>
      </c>
      <c r="M117" s="10">
        <f>DataQ!N210</f>
        <v>125.7854</v>
      </c>
      <c r="N117" s="15">
        <f>DataQ!P210</f>
        <v>3.619027</v>
      </c>
      <c r="O117" s="10">
        <f>DataQ!R210</f>
        <v>500192</v>
      </c>
      <c r="P117" s="15">
        <f>DataQ!J210</f>
        <v>3.29</v>
      </c>
      <c r="Q117" s="10">
        <f>DataQ!S210</f>
        <v>6670303</v>
      </c>
      <c r="R117">
        <v>0</v>
      </c>
      <c r="S117" s="15">
        <f>DataQ!U210</f>
        <v>6.7375970000000001</v>
      </c>
      <c r="U117" s="33"/>
      <c r="V117" s="29"/>
      <c r="W117" s="29"/>
      <c r="Y117" s="11"/>
      <c r="Z117" s="11"/>
    </row>
    <row r="118" spans="1:26" x14ac:dyDescent="0.35">
      <c r="A118" s="12">
        <v>45323</v>
      </c>
      <c r="B118" s="61">
        <f>'[1]Series construction'!AA146/1000</f>
        <v>109.92</v>
      </c>
      <c r="C118" s="61">
        <f>'[1]Series construction'!AB146/1000</f>
        <v>1.54</v>
      </c>
      <c r="D118" s="10">
        <f>DataQ!C211</f>
        <v>10760.9</v>
      </c>
      <c r="E118" s="10">
        <f>DataQ!D211</f>
        <v>24190</v>
      </c>
      <c r="F118" s="10">
        <f>DataQ!E211</f>
        <v>457594</v>
      </c>
      <c r="G118" s="15">
        <f>DataQ!F211</f>
        <v>4.3</v>
      </c>
      <c r="H118" s="10">
        <f>DataQ!H211</f>
        <v>21646</v>
      </c>
      <c r="I118" s="10">
        <f>DataQ!I211</f>
        <v>1620501</v>
      </c>
      <c r="J118" s="10">
        <f>DataQ!G211</f>
        <v>2127290</v>
      </c>
      <c r="K118" s="10">
        <f>DataQ!L211</f>
        <v>2261347</v>
      </c>
      <c r="L118" s="10">
        <f>DataQ!M211</f>
        <v>81.038269999999997</v>
      </c>
      <c r="M118" s="10">
        <f>DataQ!N211</f>
        <v>123.5455</v>
      </c>
      <c r="N118" s="15">
        <f>DataQ!P211</f>
        <v>4.1255199999999999</v>
      </c>
      <c r="O118" s="10">
        <f>DataQ!R211</f>
        <v>506789</v>
      </c>
      <c r="P118" s="15">
        <f>DataQ!J211</f>
        <v>3.4733329999999998</v>
      </c>
      <c r="Q118" s="10">
        <f>DataQ!S211</f>
        <v>6717539</v>
      </c>
      <c r="R118">
        <v>0</v>
      </c>
      <c r="S118" s="15">
        <f>DataQ!U211</f>
        <v>6.6943149999999996</v>
      </c>
      <c r="U118" s="33"/>
      <c r="V118" s="29"/>
      <c r="W118" s="29"/>
      <c r="Y118" s="11"/>
      <c r="Z118" s="11"/>
    </row>
    <row r="119" spans="1:26" x14ac:dyDescent="0.35">
      <c r="A119" s="12">
        <v>45413</v>
      </c>
      <c r="B119" s="61">
        <f>'[1]Series construction'!AA147/1000</f>
        <v>109.66</v>
      </c>
      <c r="C119" s="61">
        <f>'[1]Series construction'!AB147/1000</f>
        <v>1.69</v>
      </c>
      <c r="D119" s="10">
        <f>DataQ!C212</f>
        <v>10775.1</v>
      </c>
      <c r="E119" s="10">
        <f>DataQ!D212</f>
        <v>23230</v>
      </c>
      <c r="F119" s="10">
        <f>DataQ!E212</f>
        <v>468096</v>
      </c>
      <c r="G119" s="15">
        <f>DataQ!F212</f>
        <v>4.2</v>
      </c>
      <c r="H119" s="10">
        <f>DataQ!H212</f>
        <v>22208</v>
      </c>
      <c r="I119" s="10">
        <f>DataQ!I212</f>
        <v>1626782</v>
      </c>
      <c r="J119" s="10">
        <f>DataQ!G212</f>
        <v>2138212</v>
      </c>
      <c r="K119" s="10">
        <f>DataQ!L212</f>
        <v>2273578</v>
      </c>
      <c r="L119" s="10">
        <f>DataQ!M212</f>
        <v>80.683989999999994</v>
      </c>
      <c r="M119" s="10">
        <f>DataQ!N212</f>
        <v>121.4269</v>
      </c>
      <c r="N119" s="15">
        <f>DataQ!P212</f>
        <v>3.892916</v>
      </c>
      <c r="O119" s="10">
        <f>DataQ!R212</f>
        <v>511430</v>
      </c>
      <c r="P119" s="15">
        <f>DataQ!J212</f>
        <v>3.62</v>
      </c>
      <c r="Q119" s="10">
        <f>DataQ!S212</f>
        <v>6833211</v>
      </c>
      <c r="R119">
        <v>0</v>
      </c>
      <c r="S119" s="15">
        <f>DataQ!U212</f>
        <v>6.6484889999999996</v>
      </c>
      <c r="U119" s="33"/>
      <c r="V119" s="29"/>
      <c r="W119" s="29"/>
      <c r="Y119" s="11"/>
      <c r="Z119" s="11"/>
    </row>
    <row r="120" spans="1:26" x14ac:dyDescent="0.35">
      <c r="A120" s="12">
        <v>45505</v>
      </c>
      <c r="B120" s="61">
        <f>'[1]Series construction'!AA148/1000</f>
        <v>106.63</v>
      </c>
      <c r="C120" s="61">
        <f>'[1]Series construction'!AB148/1000</f>
        <v>1.7</v>
      </c>
      <c r="D120" s="10">
        <f>DataQ!C213</f>
        <v>10784.26</v>
      </c>
      <c r="E120" s="10">
        <f>DataQ!D213</f>
        <v>23505</v>
      </c>
      <c r="F120" s="10">
        <f>DataQ!E213</f>
        <v>470726</v>
      </c>
      <c r="G120" s="15">
        <f>DataQ!F213</f>
        <v>4.3</v>
      </c>
      <c r="H120" s="10">
        <f>DataQ!H213</f>
        <v>22912</v>
      </c>
      <c r="I120" s="10">
        <f>DataQ!I213</f>
        <v>1635412</v>
      </c>
      <c r="J120" s="10">
        <f>DataQ!G213</f>
        <v>2156961</v>
      </c>
      <c r="K120" s="10">
        <f>DataQ!L213</f>
        <v>2296006</v>
      </c>
      <c r="L120" s="10">
        <f>DataQ!M213</f>
        <v>80.544430000000006</v>
      </c>
      <c r="M120" s="10">
        <f>DataQ!N213</f>
        <v>121.9396</v>
      </c>
      <c r="N120" s="15">
        <f>DataQ!P213</f>
        <v>3.4092020000000001</v>
      </c>
      <c r="O120" s="10">
        <f>DataQ!R213</f>
        <v>521549</v>
      </c>
      <c r="P120" s="15">
        <f>DataQ!J213</f>
        <v>3.726667</v>
      </c>
      <c r="Q120" s="10">
        <f>DataQ!S213</f>
        <v>6932252</v>
      </c>
      <c r="R120">
        <v>0</v>
      </c>
      <c r="S120" s="15">
        <f>DataQ!U213</f>
        <v>6.4329049999999999</v>
      </c>
      <c r="V120" s="29"/>
      <c r="W120" s="29"/>
      <c r="Y120" s="11"/>
      <c r="Z120" s="11"/>
    </row>
    <row r="121" spans="1:26" x14ac:dyDescent="0.35">
      <c r="A121"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C6B5-C13F-4715-81BB-A7A73CF9C794}">
  <sheetPr>
    <tabColor rgb="FF000000"/>
  </sheetPr>
  <dimension ref="A1"/>
  <sheetViews>
    <sheetView topLeftCell="F1" workbookViewId="0">
      <selection activeCell="P29" sqref="P29"/>
    </sheetView>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CBB4-36E4-4875-9B6C-CD28C9399245}">
  <dimension ref="A1:BD273"/>
  <sheetViews>
    <sheetView zoomScale="85" zoomScaleNormal="85" workbookViewId="0">
      <pane xSplit="1" ySplit="4" topLeftCell="B224" activePane="bottomRight" state="frozen"/>
      <selection pane="topRight" activeCell="B1" sqref="B1"/>
      <selection pane="bottomLeft" activeCell="A5" sqref="A5"/>
      <selection pane="bottomRight" activeCell="A9" sqref="A9:A272"/>
    </sheetView>
  </sheetViews>
  <sheetFormatPr defaultRowHeight="14.5" x14ac:dyDescent="0.35"/>
  <cols>
    <col min="1" max="1" width="10.453125" bestFit="1" customWidth="1"/>
    <col min="2" max="2" width="6.81640625" bestFit="1" customWidth="1"/>
    <col min="3" max="3" width="8.7265625" bestFit="1" customWidth="1"/>
    <col min="4" max="4" width="9.90625" bestFit="1" customWidth="1"/>
    <col min="5" max="5" width="7.90625" customWidth="1"/>
    <col min="6" max="6" width="6" bestFit="1" customWidth="1"/>
    <col min="7" max="7" width="4.36328125" bestFit="1" customWidth="1"/>
    <col min="8" max="8" width="4.7265625" bestFit="1" customWidth="1"/>
    <col min="9" max="9" width="7.6328125" customWidth="1"/>
    <col min="10" max="10" width="9.453125" customWidth="1"/>
    <col min="11" max="12" width="3" customWidth="1"/>
    <col min="14" max="14" width="12.1796875" customWidth="1"/>
    <col min="16" max="16" width="3.36328125" customWidth="1"/>
    <col min="18" max="18" width="8.7265625" customWidth="1"/>
  </cols>
  <sheetData>
    <row r="1" spans="1:56" x14ac:dyDescent="0.35">
      <c r="M1" s="11">
        <f>AVERAGE(AS9:AS126)</f>
        <v>999.07196609711821</v>
      </c>
      <c r="N1" s="11">
        <f>AVERAGE(AT9:AT126)</f>
        <v>985.6480059950776</v>
      </c>
      <c r="O1" s="11">
        <f>AVERAGE(AU9:AU126)</f>
        <v>985.6480059950776</v>
      </c>
      <c r="Q1" s="11">
        <f>AVERAGE(AV9:AV126)</f>
        <v>995.43106529706415</v>
      </c>
      <c r="T1" t="s">
        <v>846</v>
      </c>
      <c r="AL1" s="16" t="s">
        <v>639</v>
      </c>
      <c r="AX1" s="16" t="s">
        <v>647</v>
      </c>
    </row>
    <row r="2" spans="1:56" x14ac:dyDescent="0.35">
      <c r="M2" s="11">
        <f>MEDIAN(AS9:AS126)</f>
        <v>1007.0646040519622</v>
      </c>
      <c r="N2" s="11">
        <f>MEDIAN(AT9:AT126)</f>
        <v>995.44502743429462</v>
      </c>
      <c r="O2" s="11">
        <f>MEDIAN(AU9:AU126)</f>
        <v>995.44502743429462</v>
      </c>
      <c r="Q2" s="11">
        <f>MEDIAN(AV9:AV126)</f>
        <v>982.63955496996095</v>
      </c>
    </row>
    <row r="3" spans="1:56" x14ac:dyDescent="0.35">
      <c r="T3" t="s">
        <v>850</v>
      </c>
      <c r="AL3" t="s">
        <v>641</v>
      </c>
      <c r="AR3" t="s">
        <v>642</v>
      </c>
    </row>
    <row r="4" spans="1:56" x14ac:dyDescent="0.35">
      <c r="A4" t="s">
        <v>423</v>
      </c>
      <c r="B4" t="s">
        <v>413</v>
      </c>
      <c r="C4" t="s">
        <v>417</v>
      </c>
      <c r="D4" t="s">
        <v>630</v>
      </c>
      <c r="E4" t="s">
        <v>361</v>
      </c>
      <c r="F4" t="s">
        <v>405</v>
      </c>
      <c r="G4" t="s">
        <v>578</v>
      </c>
      <c r="H4" t="s">
        <v>401</v>
      </c>
      <c r="I4" t="s">
        <v>384</v>
      </c>
      <c r="J4" t="s">
        <v>388</v>
      </c>
      <c r="M4" s="16" t="s">
        <v>631</v>
      </c>
      <c r="N4" s="16" t="s">
        <v>646</v>
      </c>
      <c r="O4" s="16" t="s">
        <v>841</v>
      </c>
      <c r="Q4" s="16" t="s">
        <v>847</v>
      </c>
      <c r="AL4" t="s">
        <v>640</v>
      </c>
      <c r="AM4" t="str">
        <f>M4</f>
        <v>Eq 1</v>
      </c>
      <c r="AN4" t="str">
        <f>N4</f>
        <v>Eq 1 (spread)</v>
      </c>
      <c r="AO4" t="str">
        <f>O4</f>
        <v>Eq 1 (spread)  /100 coeff</v>
      </c>
      <c r="AP4" t="s">
        <v>849</v>
      </c>
      <c r="AR4" t="s">
        <v>643</v>
      </c>
      <c r="AS4" t="str">
        <f>AM4</f>
        <v>Eq 1</v>
      </c>
      <c r="AT4" t="str">
        <f>AN4</f>
        <v>Eq 1 (spread)</v>
      </c>
      <c r="AU4" t="str">
        <f>AO4</f>
        <v>Eq 1 (spread)  /100 coeff</v>
      </c>
      <c r="AV4" t="str">
        <f>AP4</f>
        <v>Eq 2 (short)</v>
      </c>
      <c r="AX4" t="str">
        <f>AL4</f>
        <v>Actual</v>
      </c>
      <c r="AY4" t="str">
        <f>AS4</f>
        <v>Eq 1</v>
      </c>
      <c r="AZ4" t="str">
        <f>AT4</f>
        <v>Eq 1 (spread)</v>
      </c>
      <c r="BA4" t="str">
        <f>AU4</f>
        <v>Eq 1 (spread)  /100 coeff</v>
      </c>
      <c r="BB4" t="str">
        <f>AV4</f>
        <v>Eq 2 (short)</v>
      </c>
    </row>
    <row r="5" spans="1:56" x14ac:dyDescent="0.35">
      <c r="A5" s="12">
        <v>34366</v>
      </c>
      <c r="C5" s="10">
        <f>DataQ!C91</f>
        <v>10256</v>
      </c>
      <c r="D5" s="10">
        <f>DataQ!H91</f>
        <v>8891</v>
      </c>
      <c r="E5">
        <f>DataQ!E91</f>
        <v>134597</v>
      </c>
      <c r="F5" s="15">
        <f>DataQ!F91</f>
        <v>9.9</v>
      </c>
      <c r="G5">
        <f>DataQ!P91</f>
        <v>5.9774370000000001</v>
      </c>
      <c r="H5" s="15">
        <f>DataQ!J91</f>
        <v>7.66</v>
      </c>
      <c r="I5" s="10">
        <f>DataQ!I91</f>
        <v>358465</v>
      </c>
      <c r="J5">
        <f>DataQ!S91</f>
        <v>1026040</v>
      </c>
      <c r="AL5" t="e">
        <f>NA()</f>
        <v>#N/A</v>
      </c>
      <c r="AM5" t="e">
        <f>NA()</f>
        <v>#N/A</v>
      </c>
      <c r="AN5" t="e">
        <f>NA()</f>
        <v>#N/A</v>
      </c>
      <c r="AO5" t="e">
        <f>NA()</f>
        <v>#N/A</v>
      </c>
      <c r="AP5" t="e">
        <f>NA()</f>
        <v>#N/A</v>
      </c>
      <c r="AR5">
        <v>1</v>
      </c>
      <c r="AS5" t="e">
        <f>NA()</f>
        <v>#N/A</v>
      </c>
      <c r="AT5" t="e">
        <f>NA()</f>
        <v>#N/A</v>
      </c>
      <c r="AU5" t="e">
        <f>NA()</f>
        <v>#N/A</v>
      </c>
      <c r="AV5" t="e">
        <f>NA()</f>
        <v>#N/A</v>
      </c>
      <c r="AX5" t="e">
        <f>NA()</f>
        <v>#N/A</v>
      </c>
      <c r="AY5" t="e">
        <f>NA()</f>
        <v>#N/A</v>
      </c>
      <c r="AZ5" t="e">
        <f>NA()</f>
        <v>#N/A</v>
      </c>
      <c r="BA5" t="e">
        <f>NA()</f>
        <v>#N/A</v>
      </c>
      <c r="BB5" t="e">
        <f>NA()</f>
        <v>#N/A</v>
      </c>
    </row>
    <row r="6" spans="1:56" x14ac:dyDescent="0.35">
      <c r="A6" s="12">
        <v>34455</v>
      </c>
      <c r="C6" s="10">
        <f>DataQ!C92</f>
        <v>10375</v>
      </c>
      <c r="D6" s="10">
        <f>DataQ!H92</f>
        <v>9343</v>
      </c>
      <c r="E6">
        <f>DataQ!E92</f>
        <v>135173</v>
      </c>
      <c r="F6" s="15">
        <f>DataQ!F92</f>
        <v>9.6999999999999993</v>
      </c>
      <c r="G6">
        <f>DataQ!P92</f>
        <v>6.0940339999999997</v>
      </c>
      <c r="H6" s="15">
        <f>DataQ!J92</f>
        <v>7.61</v>
      </c>
      <c r="I6" s="10">
        <f>DataQ!I92</f>
        <v>362955</v>
      </c>
      <c r="J6">
        <f>DataQ!S92</f>
        <v>1036275</v>
      </c>
      <c r="T6" s="16" t="s">
        <v>632</v>
      </c>
      <c r="U6" t="s">
        <v>837</v>
      </c>
      <c r="AL6" t="e">
        <f>NA()</f>
        <v>#N/A</v>
      </c>
      <c r="AM6" t="e">
        <f>NA()</f>
        <v>#N/A</v>
      </c>
      <c r="AN6" t="e">
        <f>NA()</f>
        <v>#N/A</v>
      </c>
      <c r="AO6" t="e">
        <f>NA()</f>
        <v>#N/A</v>
      </c>
      <c r="AP6" t="e">
        <f>NA()</f>
        <v>#N/A</v>
      </c>
      <c r="AR6">
        <v>1</v>
      </c>
      <c r="AS6" t="e">
        <f>NA()</f>
        <v>#N/A</v>
      </c>
      <c r="AT6" t="e">
        <f>NA()</f>
        <v>#N/A</v>
      </c>
      <c r="AU6" t="e">
        <f>NA()</f>
        <v>#N/A</v>
      </c>
      <c r="AV6" t="e">
        <f>NA()</f>
        <v>#N/A</v>
      </c>
      <c r="AX6" t="e">
        <f>NA()</f>
        <v>#N/A</v>
      </c>
      <c r="AY6" t="e">
        <f>NA()</f>
        <v>#N/A</v>
      </c>
      <c r="AZ6" t="e">
        <f>NA()</f>
        <v>#N/A</v>
      </c>
      <c r="BA6" t="e">
        <f>NA()</f>
        <v>#N/A</v>
      </c>
      <c r="BB6" t="e">
        <f>NA()</f>
        <v>#N/A</v>
      </c>
    </row>
    <row r="7" spans="1:56" x14ac:dyDescent="0.35">
      <c r="A7" s="12">
        <v>34547</v>
      </c>
      <c r="C7" s="10">
        <f>DataQ!C93</f>
        <v>10392.5</v>
      </c>
      <c r="D7" s="10">
        <f>DataQ!H93</f>
        <v>9086</v>
      </c>
      <c r="E7">
        <f>DataQ!E93</f>
        <v>138183</v>
      </c>
      <c r="F7" s="15">
        <f>DataQ!F93</f>
        <v>9.4</v>
      </c>
      <c r="G7">
        <f>DataQ!P93</f>
        <v>5.954402</v>
      </c>
      <c r="H7" s="15">
        <f>DataQ!J93</f>
        <v>7.57</v>
      </c>
      <c r="I7" s="10">
        <f>DataQ!I93</f>
        <v>367364</v>
      </c>
      <c r="J7">
        <f>DataQ!S93</f>
        <v>1046509</v>
      </c>
      <c r="M7" s="29"/>
      <c r="AL7" t="e">
        <f>NA()</f>
        <v>#N/A</v>
      </c>
      <c r="AM7" t="e">
        <f>NA()</f>
        <v>#N/A</v>
      </c>
      <c r="AN7" t="e">
        <f>NA()</f>
        <v>#N/A</v>
      </c>
      <c r="AO7" t="e">
        <f>NA()</f>
        <v>#N/A</v>
      </c>
      <c r="AP7" t="e">
        <f>NA()</f>
        <v>#N/A</v>
      </c>
      <c r="AR7">
        <v>1</v>
      </c>
      <c r="AS7" t="e">
        <f>NA()</f>
        <v>#N/A</v>
      </c>
      <c r="AT7" t="e">
        <f>NA()</f>
        <v>#N/A</v>
      </c>
      <c r="AU7" t="e">
        <f>NA()</f>
        <v>#N/A</v>
      </c>
      <c r="AV7" t="e">
        <f>NA()</f>
        <v>#N/A</v>
      </c>
      <c r="AX7" t="e">
        <f>NA()</f>
        <v>#N/A</v>
      </c>
      <c r="AY7" t="e">
        <f>NA()</f>
        <v>#N/A</v>
      </c>
      <c r="AZ7" t="e">
        <f>NA()</f>
        <v>#N/A</v>
      </c>
      <c r="BA7" t="e">
        <f>NA()</f>
        <v>#N/A</v>
      </c>
      <c r="BB7" t="e">
        <f>NA()</f>
        <v>#N/A</v>
      </c>
    </row>
    <row r="8" spans="1:56" x14ac:dyDescent="0.35">
      <c r="A8" s="12">
        <v>34639</v>
      </c>
      <c r="C8" s="10">
        <f>DataQ!C94</f>
        <v>10410</v>
      </c>
      <c r="D8" s="10">
        <f>DataQ!H94</f>
        <v>9357</v>
      </c>
      <c r="E8">
        <f>DataQ!E94</f>
        <v>138391</v>
      </c>
      <c r="F8" s="15">
        <f>DataQ!F94</f>
        <v>9</v>
      </c>
      <c r="G8">
        <f>DataQ!P94</f>
        <v>6.2257100000000003</v>
      </c>
      <c r="H8" s="15">
        <f>DataQ!J94</f>
        <v>7.84</v>
      </c>
      <c r="I8" s="10">
        <f>DataQ!I94</f>
        <v>371737</v>
      </c>
      <c r="J8">
        <f>DataQ!S94</f>
        <v>1056744</v>
      </c>
      <c r="M8" s="29"/>
      <c r="U8" t="s">
        <v>634</v>
      </c>
      <c r="AL8" t="e">
        <f>NA()</f>
        <v>#N/A</v>
      </c>
      <c r="AM8" t="e">
        <f>NA()</f>
        <v>#N/A</v>
      </c>
      <c r="AN8" t="e">
        <f>NA()</f>
        <v>#N/A</v>
      </c>
      <c r="AO8" t="e">
        <f>NA()</f>
        <v>#N/A</v>
      </c>
      <c r="AP8" t="e">
        <f>NA()</f>
        <v>#N/A</v>
      </c>
      <c r="AR8">
        <v>1</v>
      </c>
      <c r="AS8" t="e">
        <f>NA()</f>
        <v>#N/A</v>
      </c>
      <c r="AT8" t="e">
        <f>NA()</f>
        <v>#N/A</v>
      </c>
      <c r="AU8" t="e">
        <f>NA()</f>
        <v>#N/A</v>
      </c>
      <c r="AV8" t="e">
        <f>NA()</f>
        <v>#N/A</v>
      </c>
      <c r="AX8" t="e">
        <f>NA()</f>
        <v>#N/A</v>
      </c>
      <c r="AY8" t="e">
        <f>NA()</f>
        <v>#N/A</v>
      </c>
      <c r="AZ8" t="e">
        <f>NA()</f>
        <v>#N/A</v>
      </c>
      <c r="BA8" t="e">
        <f>NA()</f>
        <v>#N/A</v>
      </c>
      <c r="BB8" t="e">
        <f>NA()</f>
        <v>#N/A</v>
      </c>
    </row>
    <row r="9" spans="1:56" x14ac:dyDescent="0.35">
      <c r="A9" s="12">
        <v>34731</v>
      </c>
      <c r="B9" s="10">
        <f>'Eviews input (long)'!B2</f>
        <v>427.5</v>
      </c>
      <c r="C9" s="10">
        <f>DataQ!C95</f>
        <v>10426.5</v>
      </c>
      <c r="D9" s="10">
        <f>DataQ!H95</f>
        <v>9868</v>
      </c>
      <c r="E9">
        <f>DataQ!E95</f>
        <v>141861</v>
      </c>
      <c r="F9" s="15">
        <f>DataQ!F95</f>
        <v>8.9</v>
      </c>
      <c r="G9">
        <f>DataQ!P95</f>
        <v>6.0638959999999997</v>
      </c>
      <c r="H9" s="15">
        <f>DataQ!J95</f>
        <v>8</v>
      </c>
      <c r="I9" s="10">
        <f>DataQ!I95</f>
        <v>375738</v>
      </c>
      <c r="J9">
        <f>DataQ!S95</f>
        <v>1063008</v>
      </c>
      <c r="M9" s="29">
        <f>(EXP($W$9+$W$10*LN(D8/E8)+$W$11*(F8/100)+$W$12*(H8/100)+$W$13*LN(I8/J8)))*C9</f>
        <v>359712.89807151561</v>
      </c>
      <c r="N9" s="29">
        <f>(EXP($W$18+$W$19*LN(D9/E9)+$W$20*LN(D8/E8)+$W$21*(F9/100)+$W$22*(F8/100)+$W$23*(H9/100)+$W$24*(H8/100)+$W$25*LN(I8/J8)))*C9</f>
        <v>353650.35181475605</v>
      </c>
      <c r="O9" s="29">
        <f>(EXP($X$18+$X$19*LN(D9/E9)+$X$20*LN(D8/E8)+$X$21*F9+$X$22*F8+$X$23*H9+$X$24*H8+$X$25*LN(I8/J8)))*C9</f>
        <v>353650.35181475605</v>
      </c>
      <c r="Q9" s="29">
        <f>(EXP($W$30+$W$31*LN(D9/E9)+$W$32*LN(D8/E8)+$W$33*F9+$W$34*F8+$W$35*H9+$W$36*H8))*C9</f>
        <v>404509.03000550083</v>
      </c>
      <c r="R9" s="11">
        <f>B9/Q9</f>
        <v>1.0568367286984584E-3</v>
      </c>
      <c r="S9" s="29"/>
      <c r="U9" t="s">
        <v>635</v>
      </c>
      <c r="V9" s="11">
        <v>2.2767131973305101</v>
      </c>
      <c r="W9" s="28">
        <v>2.2767131973305101</v>
      </c>
      <c r="AL9">
        <f t="shared" ref="AL9:AL12" si="0">B9</f>
        <v>427.5</v>
      </c>
      <c r="AM9" s="29">
        <f t="shared" ref="AM9:AM12" si="1">M9</f>
        <v>359712.89807151561</v>
      </c>
      <c r="AN9" s="29">
        <f t="shared" ref="AN9:AO13" si="2">N9</f>
        <v>353650.35181475605</v>
      </c>
      <c r="AO9" s="29">
        <f t="shared" si="2"/>
        <v>353650.35181475605</v>
      </c>
      <c r="AP9" s="29">
        <f>Q9</f>
        <v>404509.03000550083</v>
      </c>
      <c r="AR9">
        <v>1</v>
      </c>
      <c r="AS9" s="11">
        <f t="shared" ref="AS9:AS12" si="3">AM9/$AL9</f>
        <v>841.43367969945166</v>
      </c>
      <c r="AT9" s="11">
        <f t="shared" ref="AT9:AU13" si="4">AN9/$AL9</f>
        <v>827.25228494679777</v>
      </c>
      <c r="AU9" s="11">
        <f t="shared" si="4"/>
        <v>827.25228494679777</v>
      </c>
      <c r="AV9" s="11">
        <f>AP9/$AL9</f>
        <v>946.2199532292417</v>
      </c>
      <c r="AX9" s="11">
        <f t="shared" ref="AX9:AX12" si="5">B9/$C9</f>
        <v>4.1001294777729826E-2</v>
      </c>
      <c r="AY9" s="11">
        <f t="shared" ref="AY9:AY12" si="6">M9/$C9</f>
        <v>34.499870337267119</v>
      </c>
      <c r="AZ9" s="11">
        <f t="shared" ref="AZ9:AZ12" si="7">N9/$C9</f>
        <v>33.918414790654204</v>
      </c>
      <c r="BA9" s="11">
        <f t="shared" ref="BA9:BA12" si="8">O9/$C9</f>
        <v>33.918414790654204</v>
      </c>
      <c r="BB9" s="11">
        <f>Q9/$C9</f>
        <v>38.796243226921867</v>
      </c>
    </row>
    <row r="10" spans="1:56" x14ac:dyDescent="0.35">
      <c r="A10" s="12">
        <v>34820</v>
      </c>
      <c r="B10" s="10">
        <f>'Eviews input (long)'!B3</f>
        <v>429.8</v>
      </c>
      <c r="C10" s="10">
        <f>DataQ!C96</f>
        <v>10443</v>
      </c>
      <c r="D10" s="10">
        <f>DataQ!H96</f>
        <v>10163</v>
      </c>
      <c r="E10">
        <f>DataQ!E96</f>
        <v>143287</v>
      </c>
      <c r="F10" s="15">
        <f>DataQ!F96</f>
        <v>8.6999999999999993</v>
      </c>
      <c r="G10">
        <f>DataQ!P96</f>
        <v>6.7729220000000003</v>
      </c>
      <c r="H10" s="15">
        <f>DataQ!J96</f>
        <v>7.95</v>
      </c>
      <c r="I10" s="10">
        <f>DataQ!I96</f>
        <v>379402</v>
      </c>
      <c r="J10">
        <f>DataQ!S96</f>
        <v>1069272</v>
      </c>
      <c r="M10" s="29">
        <f t="shared" ref="M10:M73" si="9">(EXP($W$9+$W$10*LN(D9/E9)+$W$11*(F9/100)+$W$12*(H9/100)+$W$13*LN(I9/J9)))*C10</f>
        <v>364156.34493449487</v>
      </c>
      <c r="N10" s="29">
        <f t="shared" ref="N10:N73" si="10">(EXP($W$18+$W$19*LN(D10/E10)+$W$20*LN(D9/E9)+$W$21*(F10/100)+$W$22*(F9/100)+$W$23*(H10/100)+$W$24*(H9/100)+$W$25*LN(I9/J9)))*C10</f>
        <v>357176.19371253322</v>
      </c>
      <c r="O10" s="29">
        <f t="shared" ref="O10:O73" si="11">(EXP($X$18+$X$19*LN(D10/E10)+$X$20*LN(D9/E9)+$X$21*F10+$X$22*F9+$X$23*H10+$X$24*H9+$X$25*LN(I9/J9)))*C10</f>
        <v>357176.19371253322</v>
      </c>
      <c r="Q10" s="29">
        <f t="shared" ref="Q10:Q73" si="12">(EXP($W$30+$W$31*LN(D10/E10)+$W$32*LN(D9/E9)+$W$33*F10+$W$34*F9+$W$35*H10+$W$36*H9))*C10</f>
        <v>397885.5893583562</v>
      </c>
      <c r="R10" s="11">
        <f t="shared" ref="R10:R73" si="13">B10/Q10</f>
        <v>1.08021001889792E-3</v>
      </c>
      <c r="S10" s="29"/>
      <c r="U10" t="s">
        <v>636</v>
      </c>
      <c r="V10" s="11">
        <v>-0.47759984750500301</v>
      </c>
      <c r="W10" s="28">
        <v>-0.47759984750500301</v>
      </c>
      <c r="AL10">
        <f t="shared" si="0"/>
        <v>429.8</v>
      </c>
      <c r="AM10" s="29">
        <f t="shared" si="1"/>
        <v>364156.34493449487</v>
      </c>
      <c r="AN10" s="29">
        <f t="shared" si="2"/>
        <v>357176.19371253322</v>
      </c>
      <c r="AO10" s="29">
        <f t="shared" si="2"/>
        <v>357176.19371253322</v>
      </c>
      <c r="AP10" s="29">
        <f t="shared" ref="AP10:AP73" si="14">Q10</f>
        <v>397885.5893583562</v>
      </c>
      <c r="AR10">
        <v>1</v>
      </c>
      <c r="AS10" s="11">
        <f t="shared" si="3"/>
        <v>847.26929952185867</v>
      </c>
      <c r="AT10" s="11">
        <f t="shared" si="4"/>
        <v>831.02883599937923</v>
      </c>
      <c r="AU10" s="11">
        <f t="shared" si="4"/>
        <v>831.02883599937923</v>
      </c>
      <c r="AV10" s="11">
        <f t="shared" ref="AV10:AV73" si="15">AP10/$AL10</f>
        <v>925.74590357923728</v>
      </c>
      <c r="AX10" s="11">
        <f t="shared" si="5"/>
        <v>4.1156755721535959E-2</v>
      </c>
      <c r="AY10" s="11">
        <f t="shared" si="6"/>
        <v>34.870855590778021</v>
      </c>
      <c r="AZ10" s="11">
        <f t="shared" si="7"/>
        <v>34.20245080077882</v>
      </c>
      <c r="BA10" s="11">
        <f t="shared" si="8"/>
        <v>34.20245080077882</v>
      </c>
      <c r="BB10" s="11">
        <f t="shared" ref="BB10:BB73" si="16">Q10/$C10</f>
        <v>38.100698013823248</v>
      </c>
    </row>
    <row r="11" spans="1:56" x14ac:dyDescent="0.35">
      <c r="A11" s="12">
        <v>34912</v>
      </c>
      <c r="B11" s="10">
        <f>'Eviews input (long)'!B4</f>
        <v>413.75</v>
      </c>
      <c r="C11" s="10">
        <f>DataQ!C97</f>
        <v>10482</v>
      </c>
      <c r="D11" s="10">
        <f>DataQ!H97</f>
        <v>10060</v>
      </c>
      <c r="E11">
        <f>DataQ!E97</f>
        <v>146426</v>
      </c>
      <c r="F11" s="15">
        <f>DataQ!F97</f>
        <v>8.6</v>
      </c>
      <c r="G11">
        <f>DataQ!P97</f>
        <v>6.8053910000000002</v>
      </c>
      <c r="H11" s="15">
        <f>DataQ!J97</f>
        <v>7.9</v>
      </c>
      <c r="I11" s="10">
        <f>DataQ!I97</f>
        <v>383252</v>
      </c>
      <c r="J11">
        <f>DataQ!S97</f>
        <v>1075537</v>
      </c>
      <c r="M11" s="29">
        <f t="shared" si="9"/>
        <v>356135.76972217986</v>
      </c>
      <c r="N11" s="29">
        <f t="shared" si="10"/>
        <v>352798.59501622757</v>
      </c>
      <c r="O11" s="29">
        <f t="shared" si="11"/>
        <v>352798.59501622757</v>
      </c>
      <c r="Q11" s="29">
        <f t="shared" si="12"/>
        <v>381319.63963374466</v>
      </c>
      <c r="R11" s="11">
        <f t="shared" si="13"/>
        <v>1.0850477053775791E-3</v>
      </c>
      <c r="S11" s="29"/>
      <c r="U11" t="s">
        <v>637</v>
      </c>
      <c r="V11" s="11">
        <v>8.1710889869148193</v>
      </c>
      <c r="W11" s="28">
        <v>8.1710889869148193</v>
      </c>
      <c r="AL11">
        <f t="shared" si="0"/>
        <v>413.75</v>
      </c>
      <c r="AM11" s="29">
        <f t="shared" si="1"/>
        <v>356135.76972217986</v>
      </c>
      <c r="AN11" s="29">
        <f t="shared" si="2"/>
        <v>352798.59501622757</v>
      </c>
      <c r="AO11" s="29">
        <f t="shared" si="2"/>
        <v>352798.59501622757</v>
      </c>
      <c r="AP11" s="29">
        <f t="shared" si="14"/>
        <v>381319.63963374466</v>
      </c>
      <c r="AR11">
        <v>1</v>
      </c>
      <c r="AS11" s="11">
        <f t="shared" si="3"/>
        <v>860.7511050687126</v>
      </c>
      <c r="AT11" s="11">
        <f t="shared" si="4"/>
        <v>852.6854260210938</v>
      </c>
      <c r="AU11" s="11">
        <f t="shared" si="4"/>
        <v>852.6854260210938</v>
      </c>
      <c r="AV11" s="11">
        <f t="shared" si="15"/>
        <v>921.61846437158829</v>
      </c>
      <c r="AX11" s="11">
        <f t="shared" si="5"/>
        <v>3.9472428925777521E-2</v>
      </c>
      <c r="AY11" s="11">
        <f t="shared" si="6"/>
        <v>33.975936817609224</v>
      </c>
      <c r="AZ11" s="11">
        <f t="shared" si="7"/>
        <v>33.657564874663954</v>
      </c>
      <c r="BA11" s="11">
        <f t="shared" si="8"/>
        <v>33.657564874663954</v>
      </c>
      <c r="BB11" s="11">
        <f t="shared" si="16"/>
        <v>36.378519331591747</v>
      </c>
    </row>
    <row r="12" spans="1:56" x14ac:dyDescent="0.35">
      <c r="A12" s="12">
        <v>35004</v>
      </c>
      <c r="B12" s="10">
        <f>'Eviews input (long)'!B5</f>
        <v>397.7</v>
      </c>
      <c r="C12" s="10">
        <f>DataQ!C98</f>
        <v>10521</v>
      </c>
      <c r="D12" s="10">
        <f>DataQ!H98</f>
        <v>9867</v>
      </c>
      <c r="E12">
        <f>DataQ!E98</f>
        <v>147725</v>
      </c>
      <c r="F12" s="15">
        <f>DataQ!F98</f>
        <v>8.3000000000000007</v>
      </c>
      <c r="G12">
        <f>DataQ!P98</f>
        <v>6.6560269999999999</v>
      </c>
      <c r="H12" s="15">
        <f>DataQ!J98</f>
        <v>7.48</v>
      </c>
      <c r="I12" s="10">
        <f>DataQ!I98</f>
        <v>385484</v>
      </c>
      <c r="J12">
        <f>DataQ!S98</f>
        <v>1081801</v>
      </c>
      <c r="M12" s="29">
        <f t="shared" si="9"/>
        <v>360137.15543932625</v>
      </c>
      <c r="N12" s="29">
        <f t="shared" si="10"/>
        <v>354050.33187830844</v>
      </c>
      <c r="O12" s="29">
        <f t="shared" si="11"/>
        <v>354050.33187830844</v>
      </c>
      <c r="Q12" s="29">
        <f t="shared" si="12"/>
        <v>368043.13412805088</v>
      </c>
      <c r="R12" s="11">
        <f t="shared" si="13"/>
        <v>1.080579864483033E-3</v>
      </c>
      <c r="S12" s="29"/>
      <c r="U12" t="s">
        <v>638</v>
      </c>
      <c r="V12" s="11">
        <v>14.7747769872357</v>
      </c>
      <c r="W12" s="28">
        <v>14.7747769872357</v>
      </c>
      <c r="AL12">
        <f t="shared" si="0"/>
        <v>397.7</v>
      </c>
      <c r="AM12" s="29">
        <f t="shared" si="1"/>
        <v>360137.15543932625</v>
      </c>
      <c r="AN12" s="29">
        <f t="shared" si="2"/>
        <v>354050.33187830844</v>
      </c>
      <c r="AO12" s="29">
        <f t="shared" si="2"/>
        <v>354050.33187830844</v>
      </c>
      <c r="AP12" s="29">
        <f t="shared" si="14"/>
        <v>368043.13412805088</v>
      </c>
      <c r="AR12">
        <v>1</v>
      </c>
      <c r="AS12" s="11">
        <f t="shared" si="3"/>
        <v>905.5497999480167</v>
      </c>
      <c r="AT12" s="11">
        <f t="shared" si="4"/>
        <v>890.24473693313666</v>
      </c>
      <c r="AU12" s="11">
        <f t="shared" si="4"/>
        <v>890.24473693313666</v>
      </c>
      <c r="AV12" s="11">
        <f t="shared" si="15"/>
        <v>925.42905237126195</v>
      </c>
      <c r="AX12" s="11">
        <f t="shared" si="5"/>
        <v>3.7800589297595284E-2</v>
      </c>
      <c r="AY12" s="11">
        <f t="shared" si="6"/>
        <v>34.230316076354555</v>
      </c>
      <c r="AZ12" s="11">
        <f t="shared" si="7"/>
        <v>33.651775675155257</v>
      </c>
      <c r="BA12" s="11">
        <f t="shared" si="8"/>
        <v>33.651775675155257</v>
      </c>
      <c r="BB12" s="11">
        <f t="shared" si="16"/>
        <v>34.981763532748872</v>
      </c>
    </row>
    <row r="13" spans="1:56" x14ac:dyDescent="0.35">
      <c r="A13" s="12">
        <v>35096</v>
      </c>
      <c r="B13" s="10">
        <f>'Eviews input (long)'!B6</f>
        <v>373.8</v>
      </c>
      <c r="C13" s="10">
        <f>DataQ!C99</f>
        <v>10556</v>
      </c>
      <c r="D13" s="10">
        <f>DataQ!H99</f>
        <v>9831</v>
      </c>
      <c r="E13">
        <f>DataQ!E99</f>
        <v>151630</v>
      </c>
      <c r="F13" s="15">
        <f>DataQ!F99</f>
        <v>8.1999999999999993</v>
      </c>
      <c r="G13">
        <f>DataQ!P99</f>
        <v>6.4205300000000003</v>
      </c>
      <c r="H13" s="15">
        <f>DataQ!J99</f>
        <v>7.03</v>
      </c>
      <c r="I13" s="10">
        <f>DataQ!I99</f>
        <v>389315</v>
      </c>
      <c r="J13">
        <f>DataQ!S99</f>
        <v>1102866</v>
      </c>
      <c r="M13" s="29">
        <f t="shared" si="9"/>
        <v>335864.6952591014</v>
      </c>
      <c r="N13" s="29">
        <f t="shared" si="10"/>
        <v>330649.15984661499</v>
      </c>
      <c r="O13" s="29">
        <f t="shared" si="11"/>
        <v>330649.15984661499</v>
      </c>
      <c r="Q13" s="29">
        <f t="shared" si="12"/>
        <v>329747.9435127083</v>
      </c>
      <c r="R13" s="11">
        <f t="shared" si="13"/>
        <v>1.1335931196962688E-3</v>
      </c>
      <c r="S13" s="29"/>
      <c r="U13" t="s">
        <v>644</v>
      </c>
      <c r="V13" s="11">
        <v>1.8340385540911901</v>
      </c>
      <c r="W13" s="28">
        <v>1.8340385540911901</v>
      </c>
      <c r="AL13">
        <f t="shared" ref="AL13:AL69" si="17">B13</f>
        <v>373.8</v>
      </c>
      <c r="AM13" s="29">
        <f>M13</f>
        <v>335864.6952591014</v>
      </c>
      <c r="AN13" s="29">
        <f t="shared" si="2"/>
        <v>330649.15984661499</v>
      </c>
      <c r="AO13" s="29">
        <f t="shared" si="2"/>
        <v>330649.15984661499</v>
      </c>
      <c r="AP13" s="29">
        <f t="shared" si="14"/>
        <v>329747.9435127083</v>
      </c>
      <c r="AR13">
        <v>1</v>
      </c>
      <c r="AS13" s="11">
        <f>AM13/$AL13</f>
        <v>898.51443354494756</v>
      </c>
      <c r="AT13" s="11">
        <f>AN13/$AL13</f>
        <v>884.56169033337335</v>
      </c>
      <c r="AU13" s="11">
        <f t="shared" si="4"/>
        <v>884.56169033337335</v>
      </c>
      <c r="AV13" s="11">
        <f t="shared" si="15"/>
        <v>882.15073170868993</v>
      </c>
      <c r="AX13" s="11">
        <f>B13/$C13</f>
        <v>3.5411140583554379E-2</v>
      </c>
      <c r="AY13" s="11">
        <f>M13/$C13</f>
        <v>31.817420922612865</v>
      </c>
      <c r="AZ13" s="11">
        <f>N13/$C13</f>
        <v>31.323338371221578</v>
      </c>
      <c r="BA13" s="11">
        <f>O13/$C13</f>
        <v>31.323338371221578</v>
      </c>
      <c r="BB13" s="11">
        <f t="shared" si="16"/>
        <v>31.23796357642178</v>
      </c>
      <c r="BD13" s="11"/>
    </row>
    <row r="14" spans="1:56" x14ac:dyDescent="0.35">
      <c r="A14" s="12">
        <v>35186</v>
      </c>
      <c r="B14" s="10">
        <f>'Eviews input (long)'!B7</f>
        <v>349.9</v>
      </c>
      <c r="C14" s="10">
        <f>DataQ!C100</f>
        <v>10591</v>
      </c>
      <c r="D14" s="10">
        <f>DataQ!H100</f>
        <v>9604</v>
      </c>
      <c r="E14">
        <f>DataQ!E100</f>
        <v>153565</v>
      </c>
      <c r="F14" s="15">
        <f>DataQ!F100</f>
        <v>8.3000000000000007</v>
      </c>
      <c r="G14">
        <f>DataQ!P100</f>
        <v>5.5072299999999998</v>
      </c>
      <c r="H14" s="15">
        <f>DataQ!J100</f>
        <v>6.71</v>
      </c>
      <c r="I14" s="10">
        <f>DataQ!I100</f>
        <v>393930</v>
      </c>
      <c r="J14">
        <f>DataQ!S100</f>
        <v>1123930</v>
      </c>
      <c r="M14" s="29">
        <f t="shared" si="9"/>
        <v>311791.67287803121</v>
      </c>
      <c r="N14" s="29">
        <f t="shared" si="10"/>
        <v>308382.01270811958</v>
      </c>
      <c r="O14" s="29">
        <f t="shared" si="11"/>
        <v>308382.01270811958</v>
      </c>
      <c r="Q14" s="29">
        <f t="shared" si="12"/>
        <v>308233.53173515998</v>
      </c>
      <c r="R14" s="11">
        <f t="shared" si="13"/>
        <v>1.1351782462806176E-3</v>
      </c>
      <c r="S14" s="29"/>
      <c r="AL14">
        <f t="shared" si="17"/>
        <v>349.9</v>
      </c>
      <c r="AM14" s="29">
        <f t="shared" ref="AM14:AM77" si="18">M14</f>
        <v>311791.67287803121</v>
      </c>
      <c r="AN14" s="29">
        <f t="shared" ref="AN14:AN77" si="19">N14</f>
        <v>308382.01270811958</v>
      </c>
      <c r="AO14" s="29">
        <f t="shared" ref="AO14:AO77" si="20">O14</f>
        <v>308382.01270811958</v>
      </c>
      <c r="AP14" s="29">
        <f t="shared" si="14"/>
        <v>308233.53173515998</v>
      </c>
      <c r="AR14">
        <v>1</v>
      </c>
      <c r="AS14" s="11">
        <f t="shared" ref="AS14:AS77" si="21">AM14/$AL14</f>
        <v>891.08794763655681</v>
      </c>
      <c r="AT14" s="11">
        <f t="shared" ref="AT14:AT77" si="22">AN14/$AL14</f>
        <v>881.34327724526895</v>
      </c>
      <c r="AU14" s="11">
        <f t="shared" ref="AU14:AU77" si="23">AO14/$AL14</f>
        <v>881.34327724526895</v>
      </c>
      <c r="AV14" s="11">
        <f t="shared" si="15"/>
        <v>880.91892465035721</v>
      </c>
      <c r="AX14" s="11">
        <f t="shared" ref="AX14:AX77" si="24">B14/$C14</f>
        <v>3.3037484656784057E-2</v>
      </c>
      <c r="AY14" s="11">
        <f t="shared" ref="AY14:AY77" si="25">M14/$C14</f>
        <v>29.439304397887945</v>
      </c>
      <c r="AZ14" s="11">
        <f t="shared" ref="AZ14:AZ77" si="26">N14/$C14</f>
        <v>29.117364999350354</v>
      </c>
      <c r="BA14" s="11">
        <f t="shared" ref="BA14:BA77" si="27">O14/$C14</f>
        <v>29.117364999350354</v>
      </c>
      <c r="BB14" s="11">
        <f t="shared" si="16"/>
        <v>29.103345457006892</v>
      </c>
      <c r="BD14" s="11"/>
    </row>
    <row r="15" spans="1:56" x14ac:dyDescent="0.35">
      <c r="A15" s="12">
        <v>35278</v>
      </c>
      <c r="B15" s="10">
        <f>'Eviews input (long)'!B8</f>
        <v>323.35000000000002</v>
      </c>
      <c r="C15" s="10">
        <f>DataQ!C101</f>
        <v>10614</v>
      </c>
      <c r="D15" s="10">
        <f>DataQ!H101</f>
        <v>9382</v>
      </c>
      <c r="E15">
        <f>DataQ!E101</f>
        <v>156382</v>
      </c>
      <c r="F15" s="15">
        <f>DataQ!F101</f>
        <v>8.1</v>
      </c>
      <c r="G15">
        <f>DataQ!P101</f>
        <v>5.5460739999999999</v>
      </c>
      <c r="H15" s="15">
        <f>DataQ!J101</f>
        <v>6.45</v>
      </c>
      <c r="I15" s="10">
        <f>DataQ!I101</f>
        <v>398362</v>
      </c>
      <c r="J15">
        <f>DataQ!S101</f>
        <v>1144995</v>
      </c>
      <c r="M15" s="29">
        <f t="shared" si="9"/>
        <v>301727.51284907531</v>
      </c>
      <c r="N15" s="29">
        <f t="shared" si="10"/>
        <v>298347.53663452779</v>
      </c>
      <c r="O15" s="29">
        <f t="shared" si="11"/>
        <v>298347.53663452779</v>
      </c>
      <c r="Q15" s="29">
        <f t="shared" si="12"/>
        <v>299110.22571645223</v>
      </c>
      <c r="R15" s="11">
        <f t="shared" si="13"/>
        <v>1.0810396041308411E-3</v>
      </c>
      <c r="S15" s="29"/>
      <c r="U15" t="s">
        <v>838</v>
      </c>
      <c r="AL15">
        <f t="shared" si="17"/>
        <v>323.35000000000002</v>
      </c>
      <c r="AM15" s="29">
        <f t="shared" si="18"/>
        <v>301727.51284907531</v>
      </c>
      <c r="AN15" s="29">
        <f t="shared" si="19"/>
        <v>298347.53663452779</v>
      </c>
      <c r="AO15" s="29">
        <f t="shared" si="20"/>
        <v>298347.53663452779</v>
      </c>
      <c r="AP15" s="29">
        <f t="shared" si="14"/>
        <v>299110.22571645223</v>
      </c>
      <c r="AR15">
        <v>1</v>
      </c>
      <c r="AS15" s="11">
        <f t="shared" si="21"/>
        <v>933.12977531799993</v>
      </c>
      <c r="AT15" s="11">
        <f t="shared" si="22"/>
        <v>922.67677944805246</v>
      </c>
      <c r="AU15" s="11">
        <f t="shared" si="23"/>
        <v>922.67677944805246</v>
      </c>
      <c r="AV15" s="11">
        <f t="shared" si="15"/>
        <v>925.03549007716776</v>
      </c>
      <c r="AX15" s="11">
        <f t="shared" si="24"/>
        <v>3.046448087431694E-2</v>
      </c>
      <c r="AY15" s="11">
        <f t="shared" si="25"/>
        <v>28.427314193430874</v>
      </c>
      <c r="AZ15" s="11">
        <f t="shared" si="26"/>
        <v>28.108869100671544</v>
      </c>
      <c r="BA15" s="11">
        <f t="shared" si="27"/>
        <v>28.108869100671544</v>
      </c>
      <c r="BB15" s="11">
        <f t="shared" si="16"/>
        <v>28.180725995520277</v>
      </c>
      <c r="BD15" s="11"/>
    </row>
    <row r="16" spans="1:56" x14ac:dyDescent="0.35">
      <c r="A16" s="12">
        <v>35370</v>
      </c>
      <c r="B16" s="10">
        <f>'Eviews input (long)'!B9</f>
        <v>296.8</v>
      </c>
      <c r="C16" s="10">
        <f>DataQ!C102</f>
        <v>10637</v>
      </c>
      <c r="D16" s="10">
        <f>DataQ!H102</f>
        <v>9346</v>
      </c>
      <c r="E16">
        <f>DataQ!E102</f>
        <v>154146</v>
      </c>
      <c r="F16" s="15">
        <f>DataQ!F102</f>
        <v>7.8</v>
      </c>
      <c r="G16">
        <f>DataQ!P102</f>
        <v>4.8751420000000003</v>
      </c>
      <c r="H16" s="15">
        <f>DataQ!J102</f>
        <v>6.51</v>
      </c>
      <c r="I16" s="10">
        <f>DataQ!I102</f>
        <v>404008</v>
      </c>
      <c r="J16">
        <f>DataQ!S102</f>
        <v>1166060</v>
      </c>
      <c r="M16" s="29">
        <f t="shared" si="9"/>
        <v>288082.44842976402</v>
      </c>
      <c r="N16" s="29">
        <f t="shared" si="10"/>
        <v>283368.82184310094</v>
      </c>
      <c r="O16" s="29">
        <f t="shared" si="11"/>
        <v>283368.82184310094</v>
      </c>
      <c r="Q16" s="29">
        <f t="shared" si="12"/>
        <v>281192.68179484102</v>
      </c>
      <c r="R16" s="11">
        <f t="shared" si="13"/>
        <v>1.0555039985590598E-3</v>
      </c>
      <c r="S16" s="29"/>
      <c r="AL16">
        <f t="shared" si="17"/>
        <v>296.8</v>
      </c>
      <c r="AM16" s="29">
        <f t="shared" si="18"/>
        <v>288082.44842976402</v>
      </c>
      <c r="AN16" s="29">
        <f t="shared" si="19"/>
        <v>283368.82184310094</v>
      </c>
      <c r="AO16" s="29">
        <f t="shared" si="20"/>
        <v>283368.82184310094</v>
      </c>
      <c r="AP16" s="29">
        <f t="shared" si="14"/>
        <v>281192.68179484102</v>
      </c>
      <c r="AR16">
        <v>1</v>
      </c>
      <c r="AS16" s="11">
        <f t="shared" si="21"/>
        <v>970.62819551807274</v>
      </c>
      <c r="AT16" s="11">
        <f t="shared" si="22"/>
        <v>954.74670432311632</v>
      </c>
      <c r="AU16" s="11">
        <f t="shared" si="23"/>
        <v>954.74670432311632</v>
      </c>
      <c r="AV16" s="11">
        <f t="shared" si="15"/>
        <v>947.41469607426211</v>
      </c>
      <c r="AX16" s="11">
        <f t="shared" si="24"/>
        <v>2.7902604117702359E-2</v>
      </c>
      <c r="AY16" s="11">
        <f t="shared" si="25"/>
        <v>27.083054285020591</v>
      </c>
      <c r="AZ16" s="11">
        <f t="shared" si="26"/>
        <v>26.639919323408943</v>
      </c>
      <c r="BA16" s="11">
        <f t="shared" si="27"/>
        <v>26.639919323408943</v>
      </c>
      <c r="BB16" s="11">
        <f t="shared" si="16"/>
        <v>26.435337199853439</v>
      </c>
      <c r="BD16" s="11"/>
    </row>
    <row r="17" spans="1:56" x14ac:dyDescent="0.35">
      <c r="A17" s="12">
        <v>35462</v>
      </c>
      <c r="B17" s="10">
        <f>'Eviews input (long)'!B10</f>
        <v>281.8</v>
      </c>
      <c r="C17" s="10">
        <f>DataQ!C103</f>
        <v>10677.5</v>
      </c>
      <c r="D17" s="10">
        <f>DataQ!H103</f>
        <v>9701</v>
      </c>
      <c r="E17">
        <f>DataQ!E103</f>
        <v>156641</v>
      </c>
      <c r="F17" s="15">
        <f>DataQ!F103</f>
        <v>7.3</v>
      </c>
      <c r="G17">
        <f>DataQ!P103</f>
        <v>4.2015880000000001</v>
      </c>
      <c r="H17" s="15">
        <f>DataQ!J103</f>
        <v>6.66</v>
      </c>
      <c r="I17" s="10">
        <f>DataQ!I103</f>
        <v>409822</v>
      </c>
      <c r="J17">
        <f>DataQ!S103</f>
        <v>1198325</v>
      </c>
      <c r="M17" s="29">
        <f t="shared" si="9"/>
        <v>281106.30693923199</v>
      </c>
      <c r="N17" s="29">
        <f t="shared" si="10"/>
        <v>275928.0311913098</v>
      </c>
      <c r="O17" s="29">
        <f t="shared" si="11"/>
        <v>275928.0311913098</v>
      </c>
      <c r="Q17" s="29">
        <f t="shared" si="12"/>
        <v>265586.18494900363</v>
      </c>
      <c r="R17" s="11">
        <f t="shared" si="13"/>
        <v>1.0610491658446378E-3</v>
      </c>
      <c r="S17" s="29"/>
      <c r="U17" t="s">
        <v>634</v>
      </c>
      <c r="AL17">
        <f t="shared" si="17"/>
        <v>281.8</v>
      </c>
      <c r="AM17" s="29">
        <f t="shared" si="18"/>
        <v>281106.30693923199</v>
      </c>
      <c r="AN17" s="29">
        <f t="shared" si="19"/>
        <v>275928.0311913098</v>
      </c>
      <c r="AO17" s="29">
        <f t="shared" si="20"/>
        <v>275928.0311913098</v>
      </c>
      <c r="AP17" s="29">
        <f t="shared" si="14"/>
        <v>265586.18494900363</v>
      </c>
      <c r="AR17">
        <v>1</v>
      </c>
      <c r="AS17" s="11">
        <f t="shared" si="21"/>
        <v>997.53834967789919</v>
      </c>
      <c r="AT17" s="11">
        <f t="shared" si="22"/>
        <v>979.16263730060246</v>
      </c>
      <c r="AU17" s="11">
        <f t="shared" si="23"/>
        <v>979.16263730060246</v>
      </c>
      <c r="AV17" s="11">
        <f t="shared" si="15"/>
        <v>942.46339584458349</v>
      </c>
      <c r="AX17" s="11">
        <f t="shared" si="24"/>
        <v>2.6391945680168581E-2</v>
      </c>
      <c r="AY17" s="11">
        <f t="shared" si="25"/>
        <v>26.326977938584125</v>
      </c>
      <c r="AZ17" s="11">
        <f t="shared" si="26"/>
        <v>25.84200713568811</v>
      </c>
      <c r="BA17" s="11">
        <f t="shared" si="27"/>
        <v>25.84200713568811</v>
      </c>
      <c r="BB17" s="11">
        <f t="shared" si="16"/>
        <v>24.873442748677466</v>
      </c>
      <c r="BD17" s="11"/>
    </row>
    <row r="18" spans="1:56" x14ac:dyDescent="0.35">
      <c r="A18" s="12">
        <v>35551</v>
      </c>
      <c r="B18" s="10">
        <f>'Eviews input (long)'!B11</f>
        <v>266.8</v>
      </c>
      <c r="C18" s="10">
        <f>DataQ!C104</f>
        <v>10718</v>
      </c>
      <c r="D18" s="10">
        <f>DataQ!H104</f>
        <v>9854</v>
      </c>
      <c r="E18">
        <f>DataQ!E104</f>
        <v>159690</v>
      </c>
      <c r="F18" s="15">
        <f>DataQ!F104</f>
        <v>7.2</v>
      </c>
      <c r="G18">
        <f>DataQ!P104</f>
        <v>4.4737450000000001</v>
      </c>
      <c r="H18" s="15">
        <f>DataQ!J104</f>
        <v>6.98</v>
      </c>
      <c r="I18" s="10">
        <f>DataQ!I104</f>
        <v>414521</v>
      </c>
      <c r="J18">
        <f>DataQ!S104</f>
        <v>1230590</v>
      </c>
      <c r="M18" s="29">
        <f t="shared" si="9"/>
        <v>267691.54898538248</v>
      </c>
      <c r="N18" s="29">
        <f t="shared" si="10"/>
        <v>265393.92726867541</v>
      </c>
      <c r="O18" s="29">
        <f t="shared" si="11"/>
        <v>265393.92726867541</v>
      </c>
      <c r="Q18" s="29">
        <f t="shared" si="12"/>
        <v>253550.1438185024</v>
      </c>
      <c r="R18" s="11">
        <f t="shared" si="13"/>
        <v>1.0522573404296003E-3</v>
      </c>
      <c r="S18" s="29"/>
      <c r="U18" t="s">
        <v>635</v>
      </c>
      <c r="V18" s="11">
        <v>2.2767131973305101</v>
      </c>
      <c r="W18" s="28">
        <v>2.2567131973305101</v>
      </c>
      <c r="X18" s="51">
        <f>W18</f>
        <v>2.2567131973305101</v>
      </c>
      <c r="AL18">
        <f t="shared" si="17"/>
        <v>266.8</v>
      </c>
      <c r="AM18" s="29">
        <f t="shared" si="18"/>
        <v>267691.54898538248</v>
      </c>
      <c r="AN18" s="29">
        <f t="shared" si="19"/>
        <v>265393.92726867541</v>
      </c>
      <c r="AO18" s="29">
        <f t="shared" si="20"/>
        <v>265393.92726867541</v>
      </c>
      <c r="AP18" s="29">
        <f t="shared" si="14"/>
        <v>253550.1438185024</v>
      </c>
      <c r="AR18">
        <v>1</v>
      </c>
      <c r="AS18" s="11">
        <f t="shared" si="21"/>
        <v>1003.3416378762462</v>
      </c>
      <c r="AT18" s="11">
        <f t="shared" si="22"/>
        <v>994.72986232636958</v>
      </c>
      <c r="AU18" s="11">
        <f t="shared" si="23"/>
        <v>994.72986232636958</v>
      </c>
      <c r="AV18" s="11">
        <f t="shared" si="15"/>
        <v>950.33787038419189</v>
      </c>
      <c r="AX18" s="11">
        <f t="shared" si="24"/>
        <v>2.4892703862660945E-2</v>
      </c>
      <c r="AY18" s="11">
        <f t="shared" si="25"/>
        <v>24.97588626473059</v>
      </c>
      <c r="AZ18" s="11">
        <f t="shared" si="26"/>
        <v>24.761515886235809</v>
      </c>
      <c r="BA18" s="11">
        <f t="shared" si="27"/>
        <v>24.761515886235809</v>
      </c>
      <c r="BB18" s="11">
        <f t="shared" si="16"/>
        <v>23.656479176945549</v>
      </c>
      <c r="BD18" s="11"/>
    </row>
    <row r="19" spans="1:56" x14ac:dyDescent="0.35">
      <c r="A19" s="12">
        <v>35643</v>
      </c>
      <c r="B19" s="10">
        <f>'Eviews input (long)'!B12</f>
        <v>260.35000000000002</v>
      </c>
      <c r="C19" s="10">
        <f>DataQ!C105</f>
        <v>10728</v>
      </c>
      <c r="D19" s="10">
        <f>DataQ!H105</f>
        <v>10600</v>
      </c>
      <c r="E19">
        <f>DataQ!E105</f>
        <v>162111</v>
      </c>
      <c r="F19" s="15">
        <f>DataQ!F105</f>
        <v>6.8</v>
      </c>
      <c r="G19">
        <f>DataQ!P105</f>
        <v>4.5466420000000003</v>
      </c>
      <c r="H19" s="15">
        <f>DataQ!J105</f>
        <v>7.5</v>
      </c>
      <c r="I19" s="10">
        <f>DataQ!I105</f>
        <v>418433</v>
      </c>
      <c r="J19">
        <f>DataQ!S105</f>
        <v>1262855</v>
      </c>
      <c r="M19" s="29">
        <f t="shared" si="9"/>
        <v>271453.36757878179</v>
      </c>
      <c r="N19" s="29">
        <f t="shared" si="10"/>
        <v>266359.87394131609</v>
      </c>
      <c r="O19" s="29">
        <f t="shared" si="11"/>
        <v>266359.87394131609</v>
      </c>
      <c r="Q19" s="29">
        <f t="shared" si="12"/>
        <v>260645.44523949866</v>
      </c>
      <c r="R19" s="11">
        <f t="shared" si="13"/>
        <v>9.9886648608331851E-4</v>
      </c>
      <c r="S19" s="29"/>
      <c r="U19" t="s">
        <v>636</v>
      </c>
      <c r="V19">
        <v>-0.18</v>
      </c>
      <c r="W19" s="28">
        <v>-0.18</v>
      </c>
      <c r="X19" s="51">
        <f t="shared" ref="X19:X20" si="28">W19</f>
        <v>-0.18</v>
      </c>
      <c r="AL19">
        <f t="shared" si="17"/>
        <v>260.35000000000002</v>
      </c>
      <c r="AM19" s="29">
        <f t="shared" si="18"/>
        <v>271453.36757878179</v>
      </c>
      <c r="AN19" s="29">
        <f t="shared" si="19"/>
        <v>266359.87394131609</v>
      </c>
      <c r="AO19" s="29">
        <f t="shared" si="20"/>
        <v>266359.87394131609</v>
      </c>
      <c r="AP19" s="29">
        <f t="shared" si="14"/>
        <v>260645.44523949866</v>
      </c>
      <c r="AR19">
        <v>1</v>
      </c>
      <c r="AS19" s="11">
        <f t="shared" si="21"/>
        <v>1042.647849351956</v>
      </c>
      <c r="AT19" s="11">
        <f t="shared" si="22"/>
        <v>1023.0838253939546</v>
      </c>
      <c r="AU19" s="11">
        <f t="shared" si="23"/>
        <v>1023.0838253939546</v>
      </c>
      <c r="AV19" s="11">
        <f t="shared" si="15"/>
        <v>1001.1348002285332</v>
      </c>
      <c r="AX19" s="11">
        <f t="shared" si="24"/>
        <v>2.4268269947800153E-2</v>
      </c>
      <c r="AY19" s="11">
        <f t="shared" si="25"/>
        <v>25.303259468566534</v>
      </c>
      <c r="AZ19" s="11">
        <f t="shared" si="26"/>
        <v>24.828474453888525</v>
      </c>
      <c r="BA19" s="11">
        <f t="shared" si="27"/>
        <v>24.828474453888525</v>
      </c>
      <c r="BB19" s="11">
        <f t="shared" si="16"/>
        <v>24.295809586083021</v>
      </c>
      <c r="BD19" s="11"/>
    </row>
    <row r="20" spans="1:56" x14ac:dyDescent="0.35">
      <c r="A20" s="12">
        <v>35735</v>
      </c>
      <c r="B20" s="10">
        <f>'Eviews input (long)'!B13</f>
        <v>253.9</v>
      </c>
      <c r="C20" s="10">
        <f>DataQ!C106</f>
        <v>10738</v>
      </c>
      <c r="D20" s="10">
        <f>DataQ!H106</f>
        <v>11308</v>
      </c>
      <c r="E20">
        <f>DataQ!E106</f>
        <v>160529</v>
      </c>
      <c r="F20" s="15">
        <f>DataQ!F106</f>
        <v>6.5</v>
      </c>
      <c r="G20">
        <f>DataQ!P106</f>
        <v>4.3407419999999997</v>
      </c>
      <c r="H20" s="15">
        <f>DataQ!J106</f>
        <v>7.58</v>
      </c>
      <c r="I20" s="10">
        <f>DataQ!I106</f>
        <v>423935</v>
      </c>
      <c r="J20">
        <f>DataQ!S106</f>
        <v>1295120</v>
      </c>
      <c r="M20" s="29">
        <f t="shared" si="9"/>
        <v>267992.6169978719</v>
      </c>
      <c r="N20" s="29">
        <f t="shared" si="10"/>
        <v>260617.10843215862</v>
      </c>
      <c r="O20" s="29">
        <f t="shared" si="11"/>
        <v>260617.10843215862</v>
      </c>
      <c r="Q20" s="29">
        <f t="shared" si="12"/>
        <v>253214.1524276608</v>
      </c>
      <c r="R20" s="11">
        <f t="shared" si="13"/>
        <v>1.0027085672967475E-3</v>
      </c>
      <c r="S20" s="29"/>
      <c r="U20" t="s">
        <v>637</v>
      </c>
      <c r="V20" s="11">
        <v>-0.3</v>
      </c>
      <c r="W20" s="28">
        <v>-0.3</v>
      </c>
      <c r="X20" s="51">
        <f t="shared" si="28"/>
        <v>-0.3</v>
      </c>
      <c r="AL20">
        <f t="shared" si="17"/>
        <v>253.9</v>
      </c>
      <c r="AM20" s="29">
        <f t="shared" si="18"/>
        <v>267992.6169978719</v>
      </c>
      <c r="AN20" s="29">
        <f t="shared" si="19"/>
        <v>260617.10843215862</v>
      </c>
      <c r="AO20" s="29">
        <f t="shared" si="20"/>
        <v>260617.10843215862</v>
      </c>
      <c r="AP20" s="29">
        <f t="shared" si="14"/>
        <v>253214.1524276608</v>
      </c>
      <c r="AR20">
        <v>1</v>
      </c>
      <c r="AS20" s="11">
        <f t="shared" si="21"/>
        <v>1055.5045962893732</v>
      </c>
      <c r="AT20" s="11">
        <f t="shared" si="22"/>
        <v>1026.4557244275645</v>
      </c>
      <c r="AU20" s="11">
        <f t="shared" si="23"/>
        <v>1026.4557244275645</v>
      </c>
      <c r="AV20" s="11">
        <f t="shared" si="15"/>
        <v>997.29874922276804</v>
      </c>
      <c r="AX20" s="11">
        <f t="shared" si="24"/>
        <v>2.3644999068727884E-2</v>
      </c>
      <c r="AY20" s="11">
        <f t="shared" si="25"/>
        <v>24.957405196300233</v>
      </c>
      <c r="AZ20" s="11">
        <f t="shared" si="26"/>
        <v>24.270544648180167</v>
      </c>
      <c r="BA20" s="11">
        <f t="shared" si="27"/>
        <v>24.270544648180167</v>
      </c>
      <c r="BB20" s="11">
        <f t="shared" si="16"/>
        <v>23.58112799661583</v>
      </c>
      <c r="BD20" s="11"/>
    </row>
    <row r="21" spans="1:56" x14ac:dyDescent="0.35">
      <c r="A21" s="12">
        <v>35827</v>
      </c>
      <c r="B21" s="10">
        <f>'Eviews input (long)'!B14</f>
        <v>257.25</v>
      </c>
      <c r="C21" s="10">
        <f>DataQ!C107</f>
        <v>10762.5</v>
      </c>
      <c r="D21" s="10">
        <f>DataQ!H107</f>
        <v>10912</v>
      </c>
      <c r="E21">
        <f>DataQ!E107</f>
        <v>161179</v>
      </c>
      <c r="F21" s="15">
        <f>DataQ!F107</f>
        <v>6.4</v>
      </c>
      <c r="G21">
        <f>DataQ!P107</f>
        <v>5.101064</v>
      </c>
      <c r="H21" s="15">
        <f>DataQ!J107</f>
        <v>7.77</v>
      </c>
      <c r="I21" s="10">
        <f>DataQ!I107</f>
        <v>428886</v>
      </c>
      <c r="J21">
        <f>DataQ!S107</f>
        <v>1319074</v>
      </c>
      <c r="M21" s="29">
        <f t="shared" si="9"/>
        <v>250302.55832268449</v>
      </c>
      <c r="N21" s="29">
        <f t="shared" si="10"/>
        <v>249206.48942942158</v>
      </c>
      <c r="O21" s="29">
        <f t="shared" si="11"/>
        <v>249206.48942942158</v>
      </c>
      <c r="Q21" s="29">
        <f t="shared" si="12"/>
        <v>241019.69577226194</v>
      </c>
      <c r="R21" s="11">
        <f t="shared" si="13"/>
        <v>1.0673401573084466E-3</v>
      </c>
      <c r="S21" s="29"/>
      <c r="U21" t="s">
        <v>638</v>
      </c>
      <c r="V21">
        <v>0.75</v>
      </c>
      <c r="W21" s="28">
        <v>0.75</v>
      </c>
      <c r="X21" s="51">
        <f>W21/100</f>
        <v>7.4999999999999997E-3</v>
      </c>
      <c r="AL21">
        <f t="shared" si="17"/>
        <v>257.25</v>
      </c>
      <c r="AM21" s="29">
        <f t="shared" si="18"/>
        <v>250302.55832268449</v>
      </c>
      <c r="AN21" s="29">
        <f t="shared" si="19"/>
        <v>249206.48942942158</v>
      </c>
      <c r="AO21" s="29">
        <f t="shared" si="20"/>
        <v>249206.48942942158</v>
      </c>
      <c r="AP21" s="29">
        <f t="shared" si="14"/>
        <v>241019.69577226194</v>
      </c>
      <c r="AR21">
        <v>1</v>
      </c>
      <c r="AS21" s="11">
        <f t="shared" si="21"/>
        <v>972.99342399488626</v>
      </c>
      <c r="AT21" s="11">
        <f t="shared" si="22"/>
        <v>968.73270915227044</v>
      </c>
      <c r="AU21" s="11">
        <f t="shared" si="23"/>
        <v>968.73270915227044</v>
      </c>
      <c r="AV21" s="11">
        <f t="shared" si="15"/>
        <v>936.90843837613966</v>
      </c>
      <c r="AX21" s="11">
        <f t="shared" si="24"/>
        <v>2.3902439024390244E-2</v>
      </c>
      <c r="AY21" s="11">
        <f t="shared" si="25"/>
        <v>23.256915988170451</v>
      </c>
      <c r="AZ21" s="11">
        <f t="shared" si="26"/>
        <v>23.155074511444514</v>
      </c>
      <c r="BA21" s="11">
        <f t="shared" si="27"/>
        <v>23.155074511444514</v>
      </c>
      <c r="BB21" s="11">
        <f t="shared" si="16"/>
        <v>22.394396819722363</v>
      </c>
      <c r="BD21" s="11"/>
    </row>
    <row r="22" spans="1:56" x14ac:dyDescent="0.35">
      <c r="A22" s="12">
        <v>35916</v>
      </c>
      <c r="B22" s="10">
        <f>'Eviews input (long)'!B15</f>
        <v>260.60000000000002</v>
      </c>
      <c r="C22" s="10">
        <f>DataQ!C108</f>
        <v>10787</v>
      </c>
      <c r="D22" s="10">
        <f>DataQ!H108</f>
        <v>11401</v>
      </c>
      <c r="E22">
        <f>DataQ!E108</f>
        <v>163132</v>
      </c>
      <c r="F22" s="15">
        <f>DataQ!F108</f>
        <v>6.3</v>
      </c>
      <c r="G22">
        <f>DataQ!P108</f>
        <v>5.016578</v>
      </c>
      <c r="H22" s="15">
        <f>DataQ!J108</f>
        <v>7.78</v>
      </c>
      <c r="I22" s="10">
        <f>DataQ!I108</f>
        <v>434659</v>
      </c>
      <c r="J22">
        <f>DataQ!S108</f>
        <v>1343028</v>
      </c>
      <c r="M22" s="29">
        <f t="shared" si="9"/>
        <v>257619.49338178791</v>
      </c>
      <c r="N22" s="29">
        <f t="shared" si="10"/>
        <v>252553.61217930459</v>
      </c>
      <c r="O22" s="29">
        <f t="shared" si="11"/>
        <v>252553.61217930459</v>
      </c>
      <c r="Q22" s="29">
        <f t="shared" si="12"/>
        <v>245980.12160694553</v>
      </c>
      <c r="R22" s="11">
        <f t="shared" si="13"/>
        <v>1.0594352027210384E-3</v>
      </c>
      <c r="S22" s="29"/>
      <c r="U22" t="s">
        <v>644</v>
      </c>
      <c r="V22" s="11">
        <v>7.4210889869148193</v>
      </c>
      <c r="W22" s="28">
        <v>7.4210889869148193</v>
      </c>
      <c r="X22" s="51">
        <f t="shared" ref="X22:X24" si="29">W22/100</f>
        <v>7.42108898691482E-2</v>
      </c>
      <c r="AL22">
        <f t="shared" si="17"/>
        <v>260.60000000000002</v>
      </c>
      <c r="AM22" s="29">
        <f t="shared" si="18"/>
        <v>257619.49338178791</v>
      </c>
      <c r="AN22" s="29">
        <f t="shared" si="19"/>
        <v>252553.61217930459</v>
      </c>
      <c r="AO22" s="29">
        <f t="shared" si="20"/>
        <v>252553.61217930459</v>
      </c>
      <c r="AP22" s="29">
        <f t="shared" si="14"/>
        <v>245980.12160694553</v>
      </c>
      <c r="AR22">
        <v>1</v>
      </c>
      <c r="AS22" s="11">
        <f t="shared" si="21"/>
        <v>988.56290630003025</v>
      </c>
      <c r="AT22" s="11">
        <f t="shared" si="22"/>
        <v>969.12360774867443</v>
      </c>
      <c r="AU22" s="11">
        <f t="shared" si="23"/>
        <v>969.12360774867443</v>
      </c>
      <c r="AV22" s="11">
        <f t="shared" si="15"/>
        <v>943.89916196065042</v>
      </c>
      <c r="AX22" s="11">
        <f t="shared" si="24"/>
        <v>2.4158709557801059E-2</v>
      </c>
      <c r="AY22" s="11">
        <f t="shared" si="25"/>
        <v>23.882404132918133</v>
      </c>
      <c r="AZ22" s="11">
        <f t="shared" si="26"/>
        <v>23.412775765208547</v>
      </c>
      <c r="BA22" s="11">
        <f t="shared" si="27"/>
        <v>23.412775765208547</v>
      </c>
      <c r="BB22" s="11">
        <f t="shared" si="16"/>
        <v>22.803385705659174</v>
      </c>
      <c r="BD22" s="11"/>
    </row>
    <row r="23" spans="1:56" x14ac:dyDescent="0.35">
      <c r="A23" s="12">
        <v>36008</v>
      </c>
      <c r="B23" s="10">
        <f>'Eviews input (long)'!B16</f>
        <v>260.8</v>
      </c>
      <c r="C23" s="10">
        <f>DataQ!C109</f>
        <v>10804</v>
      </c>
      <c r="D23" s="10">
        <f>DataQ!H109</f>
        <v>12066</v>
      </c>
      <c r="E23">
        <f>DataQ!E109</f>
        <v>163306</v>
      </c>
      <c r="F23" s="15">
        <f>DataQ!F109</f>
        <v>6.2</v>
      </c>
      <c r="G23">
        <f>DataQ!P109</f>
        <v>4.4786979999999996</v>
      </c>
      <c r="H23" s="15">
        <f>DataQ!J109</f>
        <v>7.99</v>
      </c>
      <c r="I23" s="10">
        <f>DataQ!I109</f>
        <v>440789</v>
      </c>
      <c r="J23">
        <f>DataQ!S109</f>
        <v>1366983</v>
      </c>
      <c r="M23" s="29">
        <f t="shared" si="9"/>
        <v>250308.85233682636</v>
      </c>
      <c r="N23" s="29">
        <f t="shared" si="10"/>
        <v>245051.80298842725</v>
      </c>
      <c r="O23" s="29">
        <f t="shared" si="11"/>
        <v>245051.80298842725</v>
      </c>
      <c r="Q23" s="29">
        <f t="shared" si="12"/>
        <v>239253.87693304676</v>
      </c>
      <c r="R23" s="11">
        <f t="shared" si="13"/>
        <v>1.0900554814122522E-3</v>
      </c>
      <c r="S23" s="29"/>
      <c r="U23" t="s">
        <v>645</v>
      </c>
      <c r="V23">
        <v>1.5</v>
      </c>
      <c r="W23" s="28">
        <v>1.5</v>
      </c>
      <c r="X23" s="51">
        <f t="shared" si="29"/>
        <v>1.4999999999999999E-2</v>
      </c>
      <c r="AL23">
        <f t="shared" si="17"/>
        <v>260.8</v>
      </c>
      <c r="AM23" s="29">
        <f t="shared" si="18"/>
        <v>250308.85233682636</v>
      </c>
      <c r="AN23" s="29">
        <f t="shared" si="19"/>
        <v>245051.80298842725</v>
      </c>
      <c r="AO23" s="29">
        <f t="shared" si="20"/>
        <v>245051.80298842725</v>
      </c>
      <c r="AP23" s="29">
        <f t="shared" si="14"/>
        <v>239253.87693304676</v>
      </c>
      <c r="AR23">
        <v>1</v>
      </c>
      <c r="AS23" s="11">
        <f t="shared" si="21"/>
        <v>959.77320681298443</v>
      </c>
      <c r="AT23" s="11">
        <f t="shared" si="22"/>
        <v>939.61580900470574</v>
      </c>
      <c r="AU23" s="11">
        <f t="shared" si="23"/>
        <v>939.61580900470574</v>
      </c>
      <c r="AV23" s="11">
        <f t="shared" si="15"/>
        <v>917.38449744266393</v>
      </c>
      <c r="AX23" s="11">
        <f t="shared" si="24"/>
        <v>2.4139207700851536E-2</v>
      </c>
      <c r="AY23" s="11">
        <f t="shared" si="25"/>
        <v>23.168164784970969</v>
      </c>
      <c r="AZ23" s="11">
        <f t="shared" si="26"/>
        <v>22.68158117256824</v>
      </c>
      <c r="BA23" s="11">
        <f t="shared" si="27"/>
        <v>22.68158117256824</v>
      </c>
      <c r="BB23" s="11">
        <f t="shared" si="16"/>
        <v>22.144934925309769</v>
      </c>
      <c r="BD23" s="11"/>
    </row>
    <row r="24" spans="1:56" x14ac:dyDescent="0.35">
      <c r="A24" s="12">
        <v>36100</v>
      </c>
      <c r="B24" s="10">
        <f>'Eviews input (long)'!B17</f>
        <v>261</v>
      </c>
      <c r="C24" s="10">
        <f>DataQ!C110</f>
        <v>10821</v>
      </c>
      <c r="D24" s="10">
        <f>DataQ!H110</f>
        <v>11966</v>
      </c>
      <c r="E24">
        <f>DataQ!E110</f>
        <v>166168</v>
      </c>
      <c r="F24" s="15">
        <f>DataQ!F110</f>
        <v>6.1</v>
      </c>
      <c r="G24">
        <f>DataQ!P110</f>
        <v>3.9872329999999998</v>
      </c>
      <c r="H24" s="15">
        <f>DataQ!J110</f>
        <v>7.29</v>
      </c>
      <c r="I24" s="10">
        <f>DataQ!I110</f>
        <v>448121</v>
      </c>
      <c r="J24">
        <f>DataQ!S110</f>
        <v>1390937</v>
      </c>
      <c r="M24" s="29">
        <f t="shared" si="9"/>
        <v>248096.47435299473</v>
      </c>
      <c r="N24" s="29">
        <f t="shared" si="10"/>
        <v>243093.43985475061</v>
      </c>
      <c r="O24" s="29">
        <f t="shared" si="11"/>
        <v>243093.43985475061</v>
      </c>
      <c r="Q24" s="29">
        <f t="shared" si="12"/>
        <v>230478.70419162844</v>
      </c>
      <c r="R24" s="11">
        <f t="shared" si="13"/>
        <v>1.1324256655963973E-3</v>
      </c>
      <c r="S24" s="29"/>
      <c r="U24" t="s">
        <v>840</v>
      </c>
      <c r="V24" s="11">
        <v>13.2747769872357</v>
      </c>
      <c r="W24" s="28">
        <v>13.2747769872357</v>
      </c>
      <c r="X24" s="51">
        <f t="shared" si="29"/>
        <v>0.13274776987235701</v>
      </c>
      <c r="AL24">
        <f t="shared" si="17"/>
        <v>261</v>
      </c>
      <c r="AM24" s="29">
        <f t="shared" si="18"/>
        <v>248096.47435299473</v>
      </c>
      <c r="AN24" s="29">
        <f t="shared" si="19"/>
        <v>243093.43985475061</v>
      </c>
      <c r="AO24" s="29">
        <f t="shared" si="20"/>
        <v>243093.43985475061</v>
      </c>
      <c r="AP24" s="29">
        <f t="shared" si="14"/>
        <v>230478.70419162844</v>
      </c>
      <c r="AR24">
        <v>1</v>
      </c>
      <c r="AS24" s="11">
        <f t="shared" si="21"/>
        <v>950.56120441760436</v>
      </c>
      <c r="AT24" s="11">
        <f t="shared" si="22"/>
        <v>931.39248986494488</v>
      </c>
      <c r="AU24" s="11">
        <f t="shared" si="23"/>
        <v>931.39248986494488</v>
      </c>
      <c r="AV24" s="11">
        <f t="shared" si="15"/>
        <v>883.06016931658405</v>
      </c>
      <c r="AX24" s="11">
        <f t="shared" si="24"/>
        <v>2.411976711948988E-2</v>
      </c>
      <c r="AY24" s="11">
        <f t="shared" si="25"/>
        <v>22.927314883374432</v>
      </c>
      <c r="AZ24" s="11">
        <f t="shared" si="26"/>
        <v>22.464969952384308</v>
      </c>
      <c r="BA24" s="11">
        <f t="shared" si="27"/>
        <v>22.464969952384308</v>
      </c>
      <c r="BB24" s="11">
        <f t="shared" si="16"/>
        <v>21.299205636413312</v>
      </c>
      <c r="BD24" s="11"/>
    </row>
    <row r="25" spans="1:56" x14ac:dyDescent="0.35">
      <c r="A25" s="12">
        <v>36192</v>
      </c>
      <c r="B25" s="10">
        <f>'Eviews input (long)'!B18</f>
        <v>246.7</v>
      </c>
      <c r="C25" s="10">
        <f>DataQ!C111</f>
        <v>10861</v>
      </c>
      <c r="D25" s="10">
        <f>DataQ!H111</f>
        <v>11508</v>
      </c>
      <c r="E25">
        <f>DataQ!E111</f>
        <v>165049</v>
      </c>
      <c r="F25" s="15">
        <f>DataQ!F111</f>
        <v>6.2</v>
      </c>
      <c r="G25">
        <f>DataQ!P111</f>
        <v>3.8505769999999999</v>
      </c>
      <c r="H25" s="15">
        <f>DataQ!J111</f>
        <v>7.17</v>
      </c>
      <c r="I25" s="10">
        <f>DataQ!I111</f>
        <v>456464</v>
      </c>
      <c r="J25">
        <f>DataQ!S111</f>
        <v>1439044</v>
      </c>
      <c r="M25" s="29">
        <f t="shared" si="9"/>
        <v>225108.22761499157</v>
      </c>
      <c r="N25" s="29">
        <f t="shared" si="10"/>
        <v>223107.67841693867</v>
      </c>
      <c r="O25" s="29">
        <f t="shared" si="11"/>
        <v>223107.67841693867</v>
      </c>
      <c r="Q25" s="29">
        <f t="shared" si="12"/>
        <v>209482.22995684069</v>
      </c>
      <c r="R25" s="11">
        <f t="shared" si="13"/>
        <v>1.1776655234710229E-3</v>
      </c>
      <c r="S25" s="29"/>
      <c r="U25" t="s">
        <v>839</v>
      </c>
      <c r="V25" s="11">
        <v>1.8340385540911901</v>
      </c>
      <c r="W25" s="28">
        <v>1.8340385540911901</v>
      </c>
      <c r="X25" s="51">
        <v>1.8340385540911901</v>
      </c>
      <c r="AL25">
        <f t="shared" si="17"/>
        <v>246.7</v>
      </c>
      <c r="AM25" s="29">
        <f t="shared" si="18"/>
        <v>225108.22761499157</v>
      </c>
      <c r="AN25" s="29">
        <f t="shared" si="19"/>
        <v>223107.67841693867</v>
      </c>
      <c r="AO25" s="29">
        <f t="shared" si="20"/>
        <v>223107.67841693867</v>
      </c>
      <c r="AP25" s="29">
        <f t="shared" si="14"/>
        <v>209482.22995684069</v>
      </c>
      <c r="AR25">
        <v>1</v>
      </c>
      <c r="AS25" s="11">
        <f t="shared" si="21"/>
        <v>912.47761497767158</v>
      </c>
      <c r="AT25" s="11">
        <f t="shared" si="22"/>
        <v>904.36837623404404</v>
      </c>
      <c r="AU25" s="11">
        <f t="shared" si="23"/>
        <v>904.36837623404404</v>
      </c>
      <c r="AV25" s="11">
        <f t="shared" si="15"/>
        <v>849.13753529323344</v>
      </c>
      <c r="AX25" s="11">
        <f t="shared" si="24"/>
        <v>2.2714298867507594E-2</v>
      </c>
      <c r="AY25" s="11">
        <f t="shared" si="25"/>
        <v>20.726289256513358</v>
      </c>
      <c r="AZ25" s="11">
        <f t="shared" si="26"/>
        <v>20.542093584102631</v>
      </c>
      <c r="BA25" s="11">
        <f t="shared" si="27"/>
        <v>20.542093584102631</v>
      </c>
      <c r="BB25" s="11">
        <f t="shared" si="16"/>
        <v>19.287563756269282</v>
      </c>
      <c r="BD25" s="11"/>
    </row>
    <row r="26" spans="1:56" x14ac:dyDescent="0.35">
      <c r="A26" s="12">
        <v>36281</v>
      </c>
      <c r="B26" s="10">
        <f>'Eviews input (long)'!B19</f>
        <v>232.4</v>
      </c>
      <c r="C26" s="10">
        <f>DataQ!C112</f>
        <v>10901</v>
      </c>
      <c r="D26" s="10">
        <f>DataQ!H112</f>
        <v>11374</v>
      </c>
      <c r="E26">
        <f>DataQ!E112</f>
        <v>172636</v>
      </c>
      <c r="F26" s="15">
        <f>DataQ!F112</f>
        <v>6</v>
      </c>
      <c r="G26">
        <f>DataQ!P112</f>
        <v>3.8417180000000002</v>
      </c>
      <c r="H26" s="15">
        <f>DataQ!J112</f>
        <v>6.74</v>
      </c>
      <c r="I26" s="10">
        <f>DataQ!I112</f>
        <v>465011</v>
      </c>
      <c r="J26">
        <f>DataQ!S112</f>
        <v>1487151</v>
      </c>
      <c r="M26" s="29">
        <f t="shared" si="9"/>
        <v>220871.86557379866</v>
      </c>
      <c r="N26" s="29">
        <f t="shared" si="10"/>
        <v>218376.96895569083</v>
      </c>
      <c r="O26" s="29">
        <f t="shared" si="11"/>
        <v>218376.96895569103</v>
      </c>
      <c r="Q26" s="29">
        <f t="shared" si="12"/>
        <v>207995.41175937376</v>
      </c>
      <c r="R26" s="11">
        <f t="shared" si="13"/>
        <v>1.1173323393732333E-3</v>
      </c>
      <c r="S26" s="29"/>
      <c r="V26" s="11"/>
      <c r="AL26">
        <f t="shared" si="17"/>
        <v>232.4</v>
      </c>
      <c r="AM26" s="29">
        <f t="shared" si="18"/>
        <v>220871.86557379866</v>
      </c>
      <c r="AN26" s="29">
        <f t="shared" si="19"/>
        <v>218376.96895569083</v>
      </c>
      <c r="AO26" s="29">
        <f t="shared" si="20"/>
        <v>218376.96895569103</v>
      </c>
      <c r="AP26" s="29">
        <f t="shared" si="14"/>
        <v>207995.41175937376</v>
      </c>
      <c r="AR26">
        <v>1</v>
      </c>
      <c r="AS26" s="11">
        <f t="shared" si="21"/>
        <v>950.39529076505448</v>
      </c>
      <c r="AT26" s="11">
        <f t="shared" si="22"/>
        <v>939.65993526545105</v>
      </c>
      <c r="AU26" s="11">
        <f t="shared" si="23"/>
        <v>939.65993526545196</v>
      </c>
      <c r="AV26" s="11">
        <f t="shared" si="15"/>
        <v>894.98886299214178</v>
      </c>
      <c r="AX26" s="11">
        <f t="shared" si="24"/>
        <v>2.1319145032565819E-2</v>
      </c>
      <c r="AY26" s="11">
        <f t="shared" si="25"/>
        <v>20.261615042087758</v>
      </c>
      <c r="AZ26" s="11">
        <f t="shared" si="26"/>
        <v>20.032746441215561</v>
      </c>
      <c r="BA26" s="11">
        <f t="shared" si="27"/>
        <v>20.032746441215579</v>
      </c>
      <c r="BB26" s="11">
        <f t="shared" si="16"/>
        <v>19.080397372660652</v>
      </c>
      <c r="BD26" s="11"/>
    </row>
    <row r="27" spans="1:56" x14ac:dyDescent="0.35">
      <c r="A27" s="12">
        <v>36373</v>
      </c>
      <c r="B27" s="10">
        <f>'Eviews input (long)'!B20</f>
        <v>220.4</v>
      </c>
      <c r="C27" s="10">
        <f>DataQ!C113</f>
        <v>10941.5</v>
      </c>
      <c r="D27" s="10">
        <f>DataQ!H113</f>
        <v>10963</v>
      </c>
      <c r="E27">
        <f>DataQ!E113</f>
        <v>172330</v>
      </c>
      <c r="F27" s="15">
        <f>DataQ!F113</f>
        <v>5.9</v>
      </c>
      <c r="G27">
        <f>DataQ!P113</f>
        <v>4.0977079999999999</v>
      </c>
      <c r="H27" s="15">
        <f>DataQ!J113</f>
        <v>6.6166669999999996</v>
      </c>
      <c r="I27" s="10">
        <f>DataQ!I113</f>
        <v>474696</v>
      </c>
      <c r="J27">
        <f>DataQ!S113</f>
        <v>1535258</v>
      </c>
      <c r="M27" s="29">
        <f t="shared" si="9"/>
        <v>204832.08886029277</v>
      </c>
      <c r="N27" s="29">
        <f t="shared" si="10"/>
        <v>202841.32763032289</v>
      </c>
      <c r="O27" s="29">
        <f t="shared" si="11"/>
        <v>202841.32763032289</v>
      </c>
      <c r="Q27" s="29">
        <f t="shared" si="12"/>
        <v>193959.56468338528</v>
      </c>
      <c r="R27" s="11">
        <f t="shared" si="13"/>
        <v>1.1363193166564146E-3</v>
      </c>
      <c r="S27" s="29"/>
      <c r="T27" s="16" t="s">
        <v>848</v>
      </c>
      <c r="U27" t="s">
        <v>846</v>
      </c>
      <c r="V27" s="11"/>
      <c r="AL27">
        <f t="shared" si="17"/>
        <v>220.4</v>
      </c>
      <c r="AM27" s="29">
        <f t="shared" si="18"/>
        <v>204832.08886029277</v>
      </c>
      <c r="AN27" s="29">
        <f t="shared" si="19"/>
        <v>202841.32763032289</v>
      </c>
      <c r="AO27" s="29">
        <f t="shared" si="20"/>
        <v>202841.32763032289</v>
      </c>
      <c r="AP27" s="29">
        <f t="shared" si="14"/>
        <v>193959.56468338528</v>
      </c>
      <c r="AR27">
        <v>1</v>
      </c>
      <c r="AS27" s="11">
        <f t="shared" si="21"/>
        <v>929.3651944659382</v>
      </c>
      <c r="AT27" s="11">
        <f t="shared" si="22"/>
        <v>920.33270249692782</v>
      </c>
      <c r="AU27" s="11">
        <f t="shared" si="23"/>
        <v>920.33270249692782</v>
      </c>
      <c r="AV27" s="11">
        <f t="shared" si="15"/>
        <v>880.03432251989693</v>
      </c>
      <c r="AX27" s="11">
        <f t="shared" si="24"/>
        <v>2.0143490380660788E-2</v>
      </c>
      <c r="AY27" s="11">
        <f t="shared" si="25"/>
        <v>18.720658854845567</v>
      </c>
      <c r="AZ27" s="11">
        <f t="shared" si="26"/>
        <v>18.538712939754411</v>
      </c>
      <c r="BA27" s="11">
        <f t="shared" si="27"/>
        <v>18.538712939754411</v>
      </c>
      <c r="BB27" s="11">
        <f t="shared" si="16"/>
        <v>17.726962910330876</v>
      </c>
      <c r="BD27" s="11"/>
    </row>
    <row r="28" spans="1:56" x14ac:dyDescent="0.35">
      <c r="A28" s="12">
        <v>36465</v>
      </c>
      <c r="B28" s="10">
        <f>'Eviews input (long)'!B21</f>
        <v>208.4</v>
      </c>
      <c r="C28" s="10">
        <f>DataQ!C114</f>
        <v>10982</v>
      </c>
      <c r="D28" s="10">
        <f>DataQ!H114</f>
        <v>11851</v>
      </c>
      <c r="E28">
        <f>DataQ!E114</f>
        <v>177162</v>
      </c>
      <c r="F28" s="15">
        <f>DataQ!F114</f>
        <v>5.8</v>
      </c>
      <c r="G28">
        <f>DataQ!P114</f>
        <v>3.8084530000000001</v>
      </c>
      <c r="H28" s="15">
        <f>DataQ!J114</f>
        <v>6.7566670000000002</v>
      </c>
      <c r="I28" s="10">
        <f>DataQ!I114</f>
        <v>484544</v>
      </c>
      <c r="J28">
        <f>DataQ!S114</f>
        <v>1583365</v>
      </c>
      <c r="M28" s="29">
        <f t="shared" si="9"/>
        <v>199465.12889569841</v>
      </c>
      <c r="N28" s="29">
        <f t="shared" si="10"/>
        <v>195304.45338509892</v>
      </c>
      <c r="O28" s="29">
        <f t="shared" si="11"/>
        <v>195304.45338509892</v>
      </c>
      <c r="Q28" s="29">
        <f t="shared" si="12"/>
        <v>189897.79745986874</v>
      </c>
      <c r="R28" s="11">
        <f t="shared" si="13"/>
        <v>1.0974324230592582E-3</v>
      </c>
      <c r="S28" s="29"/>
      <c r="V28" s="11"/>
      <c r="AL28">
        <f t="shared" si="17"/>
        <v>208.4</v>
      </c>
      <c r="AM28" s="29">
        <f t="shared" si="18"/>
        <v>199465.12889569841</v>
      </c>
      <c r="AN28" s="29">
        <f t="shared" si="19"/>
        <v>195304.45338509892</v>
      </c>
      <c r="AO28" s="29">
        <f t="shared" si="20"/>
        <v>195304.45338509892</v>
      </c>
      <c r="AP28" s="29">
        <f t="shared" si="14"/>
        <v>189897.79745986874</v>
      </c>
      <c r="AR28">
        <v>1</v>
      </c>
      <c r="AS28" s="11">
        <f t="shared" si="21"/>
        <v>957.12633827110562</v>
      </c>
      <c r="AT28" s="11">
        <f t="shared" si="22"/>
        <v>937.16148457341137</v>
      </c>
      <c r="AU28" s="11">
        <f t="shared" si="23"/>
        <v>937.16148457341137</v>
      </c>
      <c r="AV28" s="11">
        <f t="shared" si="15"/>
        <v>911.21783809917815</v>
      </c>
      <c r="AX28" s="11">
        <f t="shared" si="24"/>
        <v>1.8976507011473319E-2</v>
      </c>
      <c r="AY28" s="11">
        <f t="shared" si="25"/>
        <v>18.162914669067419</v>
      </c>
      <c r="AZ28" s="11">
        <f t="shared" si="26"/>
        <v>17.784051482890085</v>
      </c>
      <c r="BA28" s="11">
        <f t="shared" si="27"/>
        <v>17.784051482890085</v>
      </c>
      <c r="BB28" s="11">
        <f t="shared" si="16"/>
        <v>17.291731693668616</v>
      </c>
      <c r="BD28" s="11"/>
    </row>
    <row r="29" spans="1:56" x14ac:dyDescent="0.35">
      <c r="A29" s="12">
        <v>36557</v>
      </c>
      <c r="B29" s="10">
        <f>'Eviews input (long)'!B22</f>
        <v>204.4</v>
      </c>
      <c r="C29" s="10">
        <f>DataQ!C115</f>
        <v>11065</v>
      </c>
      <c r="D29" s="10">
        <f>DataQ!H115</f>
        <v>12576</v>
      </c>
      <c r="E29">
        <f>DataQ!E115</f>
        <v>178102</v>
      </c>
      <c r="F29" s="15">
        <f>DataQ!F115</f>
        <v>5.8</v>
      </c>
      <c r="G29">
        <f>DataQ!P115</f>
        <v>3.3381090000000002</v>
      </c>
      <c r="H29" s="15">
        <f>DataQ!J115</f>
        <v>7.056667</v>
      </c>
      <c r="I29" s="10">
        <f>DataQ!I115</f>
        <v>495178</v>
      </c>
      <c r="J29">
        <f>DataQ!S115</f>
        <v>1633432</v>
      </c>
      <c r="M29" s="29">
        <f t="shared" si="9"/>
        <v>194953.96587259005</v>
      </c>
      <c r="N29" s="29">
        <f t="shared" si="10"/>
        <v>191333.7972925049</v>
      </c>
      <c r="O29" s="29">
        <f t="shared" si="11"/>
        <v>191333.79729250504</v>
      </c>
      <c r="Q29" s="29">
        <f t="shared" si="12"/>
        <v>189670.62141689044</v>
      </c>
      <c r="R29" s="11">
        <f t="shared" si="13"/>
        <v>1.0776576702974724E-3</v>
      </c>
      <c r="S29" s="29"/>
      <c r="U29" t="s">
        <v>634</v>
      </c>
      <c r="V29" s="11"/>
      <c r="W29" s="28"/>
      <c r="AL29">
        <f t="shared" si="17"/>
        <v>204.4</v>
      </c>
      <c r="AM29" s="29">
        <f t="shared" si="18"/>
        <v>194953.96587259005</v>
      </c>
      <c r="AN29" s="29">
        <f t="shared" si="19"/>
        <v>191333.7972925049</v>
      </c>
      <c r="AO29" s="29">
        <f t="shared" si="20"/>
        <v>191333.79729250504</v>
      </c>
      <c r="AP29" s="29">
        <f t="shared" si="14"/>
        <v>189670.62141689044</v>
      </c>
      <c r="AR29">
        <v>1</v>
      </c>
      <c r="AS29" s="11">
        <f t="shared" si="21"/>
        <v>953.7865257954503</v>
      </c>
      <c r="AT29" s="11">
        <f t="shared" si="22"/>
        <v>936.0753292196913</v>
      </c>
      <c r="AU29" s="11">
        <f t="shared" si="23"/>
        <v>936.07532921969198</v>
      </c>
      <c r="AV29" s="11">
        <f t="shared" si="15"/>
        <v>927.93846094369098</v>
      </c>
      <c r="AX29" s="11">
        <f t="shared" si="24"/>
        <v>1.8472661545413466E-2</v>
      </c>
      <c r="AY29" s="11">
        <f t="shared" si="25"/>
        <v>17.618975677595124</v>
      </c>
      <c r="AZ29" s="11">
        <f t="shared" si="26"/>
        <v>17.29180273768684</v>
      </c>
      <c r="BA29" s="11">
        <f t="shared" si="27"/>
        <v>17.291802737686854</v>
      </c>
      <c r="BB29" s="11">
        <f t="shared" si="16"/>
        <v>17.141493123984677</v>
      </c>
      <c r="BD29" s="11"/>
    </row>
    <row r="30" spans="1:56" x14ac:dyDescent="0.35">
      <c r="A30" s="12">
        <v>36647</v>
      </c>
      <c r="B30" s="10">
        <f>'Eviews input (long)'!B23</f>
        <v>200.4</v>
      </c>
      <c r="C30" s="10">
        <f>DataQ!C116</f>
        <v>11148</v>
      </c>
      <c r="D30" s="10">
        <f>DataQ!H116</f>
        <v>13036</v>
      </c>
      <c r="E30">
        <f>DataQ!E116</f>
        <v>179721</v>
      </c>
      <c r="F30" s="15">
        <f>DataQ!F116</f>
        <v>5.5</v>
      </c>
      <c r="G30">
        <f>DataQ!P116</f>
        <v>3.4089360000000002</v>
      </c>
      <c r="H30" s="15">
        <f>DataQ!J116</f>
        <v>7.1433330000000002</v>
      </c>
      <c r="I30" s="10">
        <f>DataQ!I116</f>
        <v>505425</v>
      </c>
      <c r="J30">
        <f>DataQ!S116</f>
        <v>1683498</v>
      </c>
      <c r="M30" s="29">
        <f t="shared" si="9"/>
        <v>196654.65926115896</v>
      </c>
      <c r="N30" s="29">
        <f t="shared" si="10"/>
        <v>192871.35097486284</v>
      </c>
      <c r="O30" s="29">
        <f t="shared" si="11"/>
        <v>192871.35097486305</v>
      </c>
      <c r="Q30" s="29">
        <f t="shared" si="12"/>
        <v>192341.09458864763</v>
      </c>
      <c r="R30" s="11">
        <f t="shared" si="13"/>
        <v>1.0418990306184316E-3</v>
      </c>
      <c r="S30" s="29"/>
      <c r="U30" t="s">
        <v>635</v>
      </c>
      <c r="V30" s="11">
        <v>-1.0033338185417899</v>
      </c>
      <c r="W30" s="35">
        <f>V30</f>
        <v>-1.0033338185417899</v>
      </c>
      <c r="AL30">
        <f t="shared" si="17"/>
        <v>200.4</v>
      </c>
      <c r="AM30" s="29">
        <f t="shared" si="18"/>
        <v>196654.65926115896</v>
      </c>
      <c r="AN30" s="29">
        <f t="shared" si="19"/>
        <v>192871.35097486284</v>
      </c>
      <c r="AO30" s="29">
        <f t="shared" si="20"/>
        <v>192871.35097486305</v>
      </c>
      <c r="AP30" s="29">
        <f t="shared" si="14"/>
        <v>192341.09458864763</v>
      </c>
      <c r="AR30">
        <v>1</v>
      </c>
      <c r="AS30" s="11">
        <f t="shared" si="21"/>
        <v>981.31067495588297</v>
      </c>
      <c r="AT30" s="11">
        <f t="shared" si="22"/>
        <v>962.43189109212994</v>
      </c>
      <c r="AU30" s="11">
        <f t="shared" si="23"/>
        <v>962.43189109213097</v>
      </c>
      <c r="AV30" s="11">
        <f t="shared" si="15"/>
        <v>959.78590114095618</v>
      </c>
      <c r="AX30" s="11">
        <f t="shared" si="24"/>
        <v>1.7976318622174383E-2</v>
      </c>
      <c r="AY30" s="11">
        <f t="shared" si="25"/>
        <v>17.640353360347952</v>
      </c>
      <c r="AZ30" s="11">
        <f t="shared" si="26"/>
        <v>17.300982326413962</v>
      </c>
      <c r="BA30" s="11">
        <f t="shared" si="27"/>
        <v>17.30098232641398</v>
      </c>
      <c r="BB30" s="11">
        <f t="shared" si="16"/>
        <v>17.25341716798059</v>
      </c>
      <c r="BD30" s="11"/>
    </row>
    <row r="31" spans="1:56" x14ac:dyDescent="0.35">
      <c r="A31" s="12">
        <v>36739</v>
      </c>
      <c r="B31" s="10">
        <f>'Eviews input (long)'!B24</f>
        <v>184</v>
      </c>
      <c r="C31" s="10">
        <f>DataQ!C117</f>
        <v>11160.5</v>
      </c>
      <c r="D31" s="10">
        <f>DataQ!H117</f>
        <v>13014</v>
      </c>
      <c r="E31">
        <f>DataQ!E117</f>
        <v>183528</v>
      </c>
      <c r="F31" s="15">
        <f>DataQ!F117</f>
        <v>5.3</v>
      </c>
      <c r="G31">
        <f>DataQ!P117</f>
        <v>3.1251069999999999</v>
      </c>
      <c r="H31" s="15">
        <f>DataQ!J117</f>
        <v>7.1133329999999999</v>
      </c>
      <c r="I31" s="10">
        <f>DataQ!I117</f>
        <v>514353</v>
      </c>
      <c r="J31">
        <f>DataQ!S117</f>
        <v>1733565</v>
      </c>
      <c r="M31" s="29">
        <f t="shared" si="9"/>
        <v>188711.73624085361</v>
      </c>
      <c r="N31" s="29">
        <f t="shared" si="10"/>
        <v>186539.87477034039</v>
      </c>
      <c r="O31" s="29">
        <f t="shared" si="11"/>
        <v>186539.87477034039</v>
      </c>
      <c r="Q31" s="29">
        <f t="shared" si="12"/>
        <v>183182.39905409448</v>
      </c>
      <c r="R31" s="11">
        <f t="shared" si="13"/>
        <v>1.0044633160725452E-3</v>
      </c>
      <c r="S31" s="29"/>
      <c r="U31" t="s">
        <v>636</v>
      </c>
      <c r="V31">
        <v>-0.15</v>
      </c>
      <c r="W31" s="35">
        <f t="shared" ref="W31:W32" si="30">V31</f>
        <v>-0.15</v>
      </c>
      <c r="AL31">
        <f t="shared" si="17"/>
        <v>184</v>
      </c>
      <c r="AM31" s="29">
        <f t="shared" si="18"/>
        <v>188711.73624085361</v>
      </c>
      <c r="AN31" s="29">
        <f t="shared" si="19"/>
        <v>186539.87477034039</v>
      </c>
      <c r="AO31" s="29">
        <f t="shared" si="20"/>
        <v>186539.87477034039</v>
      </c>
      <c r="AP31" s="29">
        <f t="shared" si="14"/>
        <v>183182.39905409448</v>
      </c>
      <c r="AR31">
        <v>1</v>
      </c>
      <c r="AS31" s="11">
        <f t="shared" si="21"/>
        <v>1025.6072621785522</v>
      </c>
      <c r="AT31" s="11">
        <f t="shared" si="22"/>
        <v>1013.8036672301108</v>
      </c>
      <c r="AU31" s="11">
        <f t="shared" si="23"/>
        <v>1013.8036672301108</v>
      </c>
      <c r="AV31" s="11">
        <f t="shared" si="15"/>
        <v>995.55651659833961</v>
      </c>
      <c r="AX31" s="11">
        <f t="shared" si="24"/>
        <v>1.6486716544957664E-2</v>
      </c>
      <c r="AY31" s="11">
        <f t="shared" si="25"/>
        <v>16.90889621798787</v>
      </c>
      <c r="AZ31" s="11">
        <f t="shared" si="26"/>
        <v>16.714293693861421</v>
      </c>
      <c r="BA31" s="11">
        <f t="shared" si="27"/>
        <v>16.714293693861421</v>
      </c>
      <c r="BB31" s="11">
        <f t="shared" si="16"/>
        <v>16.413458093642262</v>
      </c>
      <c r="BD31" s="11"/>
    </row>
    <row r="32" spans="1:56" x14ac:dyDescent="0.35">
      <c r="A32" s="12">
        <v>36831</v>
      </c>
      <c r="B32" s="10">
        <f>'Eviews input (long)'!B25</f>
        <v>167.6</v>
      </c>
      <c r="C32" s="10">
        <f>DataQ!C118</f>
        <v>11173</v>
      </c>
      <c r="D32" s="10">
        <f>DataQ!H118</f>
        <v>13200</v>
      </c>
      <c r="E32">
        <f>DataQ!E118</f>
        <v>186259</v>
      </c>
      <c r="F32" s="15">
        <f>DataQ!F118</f>
        <v>5.2</v>
      </c>
      <c r="G32">
        <f>DataQ!P118</f>
        <v>3.9570259999999999</v>
      </c>
      <c r="H32" s="15">
        <f>DataQ!J118</f>
        <v>7.056667</v>
      </c>
      <c r="I32" s="10">
        <f>DataQ!I118</f>
        <v>524511</v>
      </c>
      <c r="J32">
        <f>DataQ!S118</f>
        <v>1783632</v>
      </c>
      <c r="M32" s="29">
        <f t="shared" si="9"/>
        <v>183048.09505441849</v>
      </c>
      <c r="N32" s="29">
        <f t="shared" si="10"/>
        <v>180296.89901472791</v>
      </c>
      <c r="O32" s="29">
        <f t="shared" si="11"/>
        <v>180296.89901472791</v>
      </c>
      <c r="Q32" s="29">
        <f t="shared" si="12"/>
        <v>177562.16076646559</v>
      </c>
      <c r="R32" s="11">
        <f t="shared" si="13"/>
        <v>9.4389479873716964E-4</v>
      </c>
      <c r="S32" s="29"/>
      <c r="U32" t="s">
        <v>637</v>
      </c>
      <c r="V32" s="11">
        <v>-0.38332242054086096</v>
      </c>
      <c r="W32" s="35">
        <f t="shared" si="30"/>
        <v>-0.38332242054086096</v>
      </c>
      <c r="Y32" s="11"/>
      <c r="AL32">
        <f t="shared" si="17"/>
        <v>167.6</v>
      </c>
      <c r="AM32" s="29">
        <f t="shared" si="18"/>
        <v>183048.09505441849</v>
      </c>
      <c r="AN32" s="29">
        <f t="shared" si="19"/>
        <v>180296.89901472791</v>
      </c>
      <c r="AO32" s="29">
        <f t="shared" si="20"/>
        <v>180296.89901472791</v>
      </c>
      <c r="AP32" s="29">
        <f t="shared" si="14"/>
        <v>177562.16076646559</v>
      </c>
      <c r="AR32">
        <v>1</v>
      </c>
      <c r="AS32" s="11">
        <f t="shared" si="21"/>
        <v>1092.1724048592989</v>
      </c>
      <c r="AT32" s="11">
        <f t="shared" si="22"/>
        <v>1075.757154025823</v>
      </c>
      <c r="AU32" s="11">
        <f t="shared" si="23"/>
        <v>1075.757154025823</v>
      </c>
      <c r="AV32" s="11">
        <f t="shared" si="15"/>
        <v>1059.4401000385776</v>
      </c>
      <c r="AX32" s="11">
        <f t="shared" si="24"/>
        <v>1.5000447507383871E-2</v>
      </c>
      <c r="AY32" s="11">
        <f t="shared" si="25"/>
        <v>16.383074828105119</v>
      </c>
      <c r="AZ32" s="11">
        <f t="shared" si="26"/>
        <v>16.136838719657021</v>
      </c>
      <c r="BA32" s="11">
        <f t="shared" si="27"/>
        <v>16.136838719657021</v>
      </c>
      <c r="BB32" s="11">
        <f t="shared" si="16"/>
        <v>15.8920756078462</v>
      </c>
      <c r="BD32" s="11"/>
    </row>
    <row r="33" spans="1:56" x14ac:dyDescent="0.35">
      <c r="A33" s="12">
        <v>36923</v>
      </c>
      <c r="B33" s="10">
        <f>'Eviews input (long)'!B26</f>
        <v>162.55000000000001</v>
      </c>
      <c r="C33" s="10">
        <f>DataQ!C119</f>
        <v>11186</v>
      </c>
      <c r="D33" s="10">
        <f>DataQ!H119</f>
        <v>13292</v>
      </c>
      <c r="E33">
        <f>DataQ!E119</f>
        <v>189667</v>
      </c>
      <c r="F33" s="15">
        <f>DataQ!F119</f>
        <v>5.0999999999999996</v>
      </c>
      <c r="G33">
        <f>DataQ!P119</f>
        <v>3.8239489999999998</v>
      </c>
      <c r="H33" s="15">
        <f>DataQ!J119</f>
        <v>6.9366659999999998</v>
      </c>
      <c r="I33" s="10">
        <f>DataQ!I119</f>
        <v>535960</v>
      </c>
      <c r="J33">
        <f>DataQ!S119</f>
        <v>1842200</v>
      </c>
      <c r="M33" s="29">
        <f t="shared" si="9"/>
        <v>177380.04750426087</v>
      </c>
      <c r="N33" s="29">
        <f t="shared" si="10"/>
        <v>174881.938361643</v>
      </c>
      <c r="O33" s="29">
        <f t="shared" si="11"/>
        <v>174881.93836164314</v>
      </c>
      <c r="Q33" s="29">
        <f t="shared" si="12"/>
        <v>172319.19975629688</v>
      </c>
      <c r="R33" s="11">
        <f t="shared" si="13"/>
        <v>9.4330753758076289E-4</v>
      </c>
      <c r="S33" s="29"/>
      <c r="U33" t="s">
        <v>638</v>
      </c>
      <c r="V33" s="11">
        <v>5</v>
      </c>
      <c r="W33" s="35">
        <f>V33/100</f>
        <v>0.05</v>
      </c>
      <c r="AL33">
        <f t="shared" si="17"/>
        <v>162.55000000000001</v>
      </c>
      <c r="AM33" s="29">
        <f t="shared" si="18"/>
        <v>177380.04750426087</v>
      </c>
      <c r="AN33" s="29">
        <f t="shared" si="19"/>
        <v>174881.938361643</v>
      </c>
      <c r="AO33" s="29">
        <f t="shared" si="20"/>
        <v>174881.93836164314</v>
      </c>
      <c r="AP33" s="29">
        <f t="shared" si="14"/>
        <v>172319.19975629688</v>
      </c>
      <c r="AR33">
        <v>1</v>
      </c>
      <c r="AS33" s="11">
        <f t="shared" si="21"/>
        <v>1091.2337588696455</v>
      </c>
      <c r="AT33" s="11">
        <f t="shared" si="22"/>
        <v>1075.8655082229652</v>
      </c>
      <c r="AU33" s="11">
        <f t="shared" si="23"/>
        <v>1075.8655082229661</v>
      </c>
      <c r="AV33" s="11">
        <f t="shared" si="15"/>
        <v>1060.0996601433212</v>
      </c>
      <c r="AX33" s="11">
        <f t="shared" si="24"/>
        <v>1.4531557303772574E-2</v>
      </c>
      <c r="AY33" s="11">
        <f t="shared" si="25"/>
        <v>15.857325898825396</v>
      </c>
      <c r="AZ33" s="11">
        <f t="shared" si="26"/>
        <v>15.634001283894422</v>
      </c>
      <c r="BA33" s="11">
        <f t="shared" si="27"/>
        <v>15.634001283894435</v>
      </c>
      <c r="BB33" s="11">
        <f t="shared" si="16"/>
        <v>15.404898959082503</v>
      </c>
      <c r="BD33" s="11"/>
    </row>
    <row r="34" spans="1:56" x14ac:dyDescent="0.35">
      <c r="A34" s="12">
        <v>37012</v>
      </c>
      <c r="B34" s="10">
        <f>'Eviews input (long)'!B27</f>
        <v>157.5</v>
      </c>
      <c r="C34" s="10">
        <f>DataQ!C120</f>
        <v>11199</v>
      </c>
      <c r="D34" s="10">
        <f>DataQ!H120</f>
        <v>13032</v>
      </c>
      <c r="E34">
        <f>DataQ!E120</f>
        <v>188957</v>
      </c>
      <c r="F34" s="15">
        <f>DataQ!F120</f>
        <v>5</v>
      </c>
      <c r="G34">
        <f>DataQ!P120</f>
        <v>4.1770610000000001</v>
      </c>
      <c r="H34" s="15">
        <f>DataQ!J120</f>
        <v>6.6133329999999999</v>
      </c>
      <c r="I34" s="10">
        <f>DataQ!I120</f>
        <v>548728</v>
      </c>
      <c r="J34">
        <f>DataQ!S120</f>
        <v>1900768</v>
      </c>
      <c r="M34" s="29">
        <f t="shared" si="9"/>
        <v>170586.88240781869</v>
      </c>
      <c r="N34" s="29">
        <f t="shared" si="10"/>
        <v>167822.2425272885</v>
      </c>
      <c r="O34" s="29">
        <f t="shared" si="11"/>
        <v>167822.2425272885</v>
      </c>
      <c r="Q34" s="29">
        <f t="shared" si="12"/>
        <v>165020.22168999939</v>
      </c>
      <c r="R34" s="11">
        <f t="shared" si="13"/>
        <v>9.5442848389740631E-4</v>
      </c>
      <c r="S34" s="29"/>
      <c r="U34" t="s">
        <v>644</v>
      </c>
      <c r="V34" s="11">
        <v>14.631664177259101</v>
      </c>
      <c r="W34" s="35">
        <f>V34/100</f>
        <v>0.14631664177259102</v>
      </c>
      <c r="Y34" s="11"/>
      <c r="AL34">
        <f t="shared" si="17"/>
        <v>157.5</v>
      </c>
      <c r="AM34" s="29">
        <f t="shared" si="18"/>
        <v>170586.88240781869</v>
      </c>
      <c r="AN34" s="29">
        <f t="shared" si="19"/>
        <v>167822.2425272885</v>
      </c>
      <c r="AO34" s="29">
        <f t="shared" si="20"/>
        <v>167822.2425272885</v>
      </c>
      <c r="AP34" s="29">
        <f t="shared" si="14"/>
        <v>165020.22168999939</v>
      </c>
      <c r="AR34">
        <v>1</v>
      </c>
      <c r="AS34" s="11">
        <f t="shared" si="21"/>
        <v>1083.0913168750392</v>
      </c>
      <c r="AT34" s="11">
        <f t="shared" si="22"/>
        <v>1065.5380477923079</v>
      </c>
      <c r="AU34" s="11">
        <f t="shared" si="23"/>
        <v>1065.5380477923079</v>
      </c>
      <c r="AV34" s="11">
        <f t="shared" si="15"/>
        <v>1047.7474393015834</v>
      </c>
      <c r="AX34" s="11">
        <f t="shared" si="24"/>
        <v>1.4063755692472542E-2</v>
      </c>
      <c r="AY34" s="11">
        <f t="shared" si="25"/>
        <v>15.232331673168916</v>
      </c>
      <c r="AZ34" s="11">
        <f t="shared" si="26"/>
        <v>14.985466785185151</v>
      </c>
      <c r="BA34" s="11">
        <f t="shared" si="27"/>
        <v>14.985466785185151</v>
      </c>
      <c r="BB34" s="11">
        <f t="shared" si="16"/>
        <v>14.735264013751173</v>
      </c>
      <c r="BD34" s="11"/>
    </row>
    <row r="35" spans="1:56" x14ac:dyDescent="0.35">
      <c r="A35" s="12">
        <v>37104</v>
      </c>
      <c r="B35" s="10">
        <f>'Eviews input (long)'!B28</f>
        <v>148.85</v>
      </c>
      <c r="C35" s="10">
        <f>DataQ!C121</f>
        <v>11223</v>
      </c>
      <c r="D35" s="10">
        <f>DataQ!H121</f>
        <v>12681</v>
      </c>
      <c r="E35">
        <f>DataQ!E121</f>
        <v>190102</v>
      </c>
      <c r="F35" s="15">
        <f>DataQ!F121</f>
        <v>5.0999999999999996</v>
      </c>
      <c r="G35">
        <f>DataQ!P121</f>
        <v>4.4101819999999998</v>
      </c>
      <c r="H35" s="15">
        <f>DataQ!J121</f>
        <v>6.35</v>
      </c>
      <c r="I35" s="10">
        <f>DataQ!I121</f>
        <v>562531</v>
      </c>
      <c r="J35">
        <f>DataQ!S121</f>
        <v>1959335</v>
      </c>
      <c r="M35" s="29">
        <f t="shared" si="9"/>
        <v>160591.64465744991</v>
      </c>
      <c r="N35" s="29">
        <f t="shared" si="10"/>
        <v>158869.80637413982</v>
      </c>
      <c r="O35" s="29">
        <f t="shared" si="11"/>
        <v>158869.80637413982</v>
      </c>
      <c r="Q35" s="29">
        <f t="shared" si="12"/>
        <v>156365.46558656407</v>
      </c>
      <c r="R35" s="11">
        <f t="shared" si="13"/>
        <v>9.5193653817118905E-4</v>
      </c>
      <c r="S35" s="29"/>
      <c r="U35" t="s">
        <v>645</v>
      </c>
      <c r="V35">
        <v>4.5</v>
      </c>
      <c r="W35" s="35">
        <f t="shared" ref="W35:W36" si="31">V35/100</f>
        <v>4.4999999999999998E-2</v>
      </c>
      <c r="AL35">
        <f t="shared" si="17"/>
        <v>148.85</v>
      </c>
      <c r="AM35" s="29">
        <f t="shared" si="18"/>
        <v>160591.64465744991</v>
      </c>
      <c r="AN35" s="29">
        <f t="shared" si="19"/>
        <v>158869.80637413982</v>
      </c>
      <c r="AO35" s="29">
        <f t="shared" si="20"/>
        <v>158869.80637413982</v>
      </c>
      <c r="AP35" s="29">
        <f t="shared" si="14"/>
        <v>156365.46558656407</v>
      </c>
      <c r="AR35">
        <v>1</v>
      </c>
      <c r="AS35" s="11">
        <f t="shared" si="21"/>
        <v>1078.8823960863281</v>
      </c>
      <c r="AT35" s="11">
        <f t="shared" si="22"/>
        <v>1067.3147892115542</v>
      </c>
      <c r="AU35" s="11">
        <f t="shared" si="23"/>
        <v>1067.3147892115542</v>
      </c>
      <c r="AV35" s="11">
        <f t="shared" si="15"/>
        <v>1050.4901954085594</v>
      </c>
      <c r="AX35" s="11">
        <f t="shared" si="24"/>
        <v>1.3262942172324689E-2</v>
      </c>
      <c r="AY35" s="11">
        <f t="shared" si="25"/>
        <v>14.309154830032069</v>
      </c>
      <c r="AZ35" s="11">
        <f t="shared" si="26"/>
        <v>14.155734328979758</v>
      </c>
      <c r="BA35" s="11">
        <f t="shared" si="27"/>
        <v>14.155734328979758</v>
      </c>
      <c r="BB35" s="11">
        <f t="shared" si="16"/>
        <v>13.932590714297787</v>
      </c>
      <c r="BD35" s="11"/>
    </row>
    <row r="36" spans="1:56" x14ac:dyDescent="0.35">
      <c r="A36" s="12">
        <v>37196</v>
      </c>
      <c r="B36" s="10">
        <f>'Eviews input (long)'!B29</f>
        <v>140.19999999999999</v>
      </c>
      <c r="C36" s="10">
        <f>DataQ!C122</f>
        <v>11247</v>
      </c>
      <c r="D36" s="10">
        <f>DataQ!H122</f>
        <v>12358</v>
      </c>
      <c r="E36">
        <f>DataQ!E122</f>
        <v>191388</v>
      </c>
      <c r="F36" s="15">
        <f>DataQ!F122</f>
        <v>5.2</v>
      </c>
      <c r="G36">
        <f>DataQ!P122</f>
        <v>3.4463200000000001</v>
      </c>
      <c r="H36" s="15">
        <f>DataQ!J122</f>
        <v>5.8466670000000001</v>
      </c>
      <c r="I36" s="10">
        <f>DataQ!I122</f>
        <v>576559</v>
      </c>
      <c r="J36">
        <f>DataQ!S122</f>
        <v>2017903</v>
      </c>
      <c r="M36" s="29">
        <f t="shared" si="9"/>
        <v>156976.53931706084</v>
      </c>
      <c r="N36" s="29">
        <f t="shared" si="10"/>
        <v>154725.48005785228</v>
      </c>
      <c r="O36" s="29">
        <f t="shared" si="11"/>
        <v>154725.48005785228</v>
      </c>
      <c r="Q36" s="29">
        <f t="shared" si="12"/>
        <v>153206.06829884695</v>
      </c>
      <c r="R36" s="11">
        <f t="shared" si="13"/>
        <v>9.151073554509796E-4</v>
      </c>
      <c r="S36" s="29"/>
      <c r="U36" t="s">
        <v>840</v>
      </c>
      <c r="V36" s="11">
        <v>14.123983081142299</v>
      </c>
      <c r="W36" s="35">
        <f t="shared" si="31"/>
        <v>0.141239830811423</v>
      </c>
      <c r="Y36" s="11"/>
      <c r="AL36">
        <f t="shared" si="17"/>
        <v>140.19999999999999</v>
      </c>
      <c r="AM36" s="29">
        <f t="shared" si="18"/>
        <v>156976.53931706084</v>
      </c>
      <c r="AN36" s="29">
        <f t="shared" si="19"/>
        <v>154725.48005785228</v>
      </c>
      <c r="AO36" s="29">
        <f t="shared" si="20"/>
        <v>154725.48005785228</v>
      </c>
      <c r="AP36" s="29">
        <f t="shared" si="14"/>
        <v>153206.06829884695</v>
      </c>
      <c r="AR36">
        <v>1</v>
      </c>
      <c r="AS36" s="11">
        <f t="shared" si="21"/>
        <v>1119.6614787236865</v>
      </c>
      <c r="AT36" s="11">
        <f t="shared" si="22"/>
        <v>1103.6054212400306</v>
      </c>
      <c r="AU36" s="11">
        <f t="shared" si="23"/>
        <v>1103.6054212400306</v>
      </c>
      <c r="AV36" s="11">
        <f t="shared" si="15"/>
        <v>1092.7679621886373</v>
      </c>
      <c r="AX36" s="11">
        <f t="shared" si="24"/>
        <v>1.2465546367920334E-2</v>
      </c>
      <c r="AY36" s="11">
        <f t="shared" si="25"/>
        <v>13.957192079404361</v>
      </c>
      <c r="AZ36" s="11">
        <f t="shared" si="26"/>
        <v>13.757044550355854</v>
      </c>
      <c r="BA36" s="11">
        <f t="shared" si="27"/>
        <v>13.757044550355854</v>
      </c>
      <c r="BB36" s="11">
        <f t="shared" si="16"/>
        <v>13.621949702040272</v>
      </c>
      <c r="BD36" s="11"/>
    </row>
    <row r="37" spans="1:56" x14ac:dyDescent="0.35">
      <c r="A37" s="12">
        <v>37288</v>
      </c>
      <c r="B37" s="10">
        <f>'Eviews input (long)'!B30</f>
        <v>129.94999999999999</v>
      </c>
      <c r="C37" s="10">
        <f>DataQ!C123</f>
        <v>11258.5</v>
      </c>
      <c r="D37" s="10">
        <f>DataQ!H123</f>
        <v>12166</v>
      </c>
      <c r="E37">
        <f>DataQ!E123</f>
        <v>194378</v>
      </c>
      <c r="F37" s="15">
        <f>DataQ!F123</f>
        <v>5.2</v>
      </c>
      <c r="G37">
        <f>DataQ!P123</f>
        <v>4.407572</v>
      </c>
      <c r="H37" s="15">
        <f>DataQ!J123</f>
        <v>5.5133330000000003</v>
      </c>
      <c r="I37" s="10">
        <f>DataQ!I123</f>
        <v>593114</v>
      </c>
      <c r="J37">
        <f>DataQ!S123</f>
        <v>2136497</v>
      </c>
      <c r="M37" s="29">
        <f t="shared" si="9"/>
        <v>148060.57100880303</v>
      </c>
      <c r="N37" s="29">
        <f t="shared" si="10"/>
        <v>146175.32084403391</v>
      </c>
      <c r="O37" s="29">
        <f t="shared" si="11"/>
        <v>146175.32084403391</v>
      </c>
      <c r="Q37" s="29">
        <f t="shared" si="12"/>
        <v>145255.66545323015</v>
      </c>
      <c r="R37" s="11">
        <f t="shared" si="13"/>
        <v>8.9462947689184402E-4</v>
      </c>
      <c r="S37" s="29"/>
      <c r="V37" s="11"/>
      <c r="W37" s="35"/>
      <c r="AL37">
        <f t="shared" si="17"/>
        <v>129.94999999999999</v>
      </c>
      <c r="AM37" s="29">
        <f t="shared" si="18"/>
        <v>148060.57100880303</v>
      </c>
      <c r="AN37" s="29">
        <f t="shared" si="19"/>
        <v>146175.32084403391</v>
      </c>
      <c r="AO37" s="29">
        <f t="shared" si="20"/>
        <v>146175.32084403391</v>
      </c>
      <c r="AP37" s="29">
        <f t="shared" si="14"/>
        <v>145255.66545323015</v>
      </c>
      <c r="AR37">
        <v>1</v>
      </c>
      <c r="AS37" s="11">
        <f t="shared" si="21"/>
        <v>1139.3656868703581</v>
      </c>
      <c r="AT37" s="11">
        <f t="shared" si="22"/>
        <v>1124.8581827166904</v>
      </c>
      <c r="AU37" s="11">
        <f t="shared" si="23"/>
        <v>1124.8581827166904</v>
      </c>
      <c r="AV37" s="11">
        <f t="shared" si="15"/>
        <v>1117.7811885589085</v>
      </c>
      <c r="AX37" s="11">
        <f t="shared" si="24"/>
        <v>1.1542390194075587E-2</v>
      </c>
      <c r="AY37" s="11">
        <f t="shared" si="25"/>
        <v>13.151003331598616</v>
      </c>
      <c r="AZ37" s="11">
        <f t="shared" si="26"/>
        <v>12.983552057914812</v>
      </c>
      <c r="BA37" s="11">
        <f t="shared" si="27"/>
        <v>12.983552057914812</v>
      </c>
      <c r="BB37" s="11">
        <f t="shared" si="16"/>
        <v>12.9018666299445</v>
      </c>
      <c r="BD37" s="11"/>
    </row>
    <row r="38" spans="1:56" x14ac:dyDescent="0.35">
      <c r="A38" s="12">
        <v>37377</v>
      </c>
      <c r="B38" s="10">
        <f>'Eviews input (long)'!B31</f>
        <v>119.7</v>
      </c>
      <c r="C38" s="10">
        <f>DataQ!C124</f>
        <v>11270</v>
      </c>
      <c r="D38" s="10">
        <f>DataQ!H124</f>
        <v>12278</v>
      </c>
      <c r="E38">
        <f>DataQ!E124</f>
        <v>196467</v>
      </c>
      <c r="F38" s="15">
        <f>DataQ!F124</f>
        <v>5.2</v>
      </c>
      <c r="G38">
        <f>DataQ!P124</f>
        <v>2.9660920000000002</v>
      </c>
      <c r="H38" s="15">
        <f>DataQ!J124</f>
        <v>5.4366659999999998</v>
      </c>
      <c r="I38" s="10">
        <f>DataQ!I124</f>
        <v>611788</v>
      </c>
      <c r="J38">
        <f>DataQ!S124</f>
        <v>2255090</v>
      </c>
      <c r="M38" s="29">
        <f t="shared" si="9"/>
        <v>135836.95855346919</v>
      </c>
      <c r="N38" s="29">
        <f t="shared" si="10"/>
        <v>133918.47159417821</v>
      </c>
      <c r="O38" s="29">
        <f t="shared" si="11"/>
        <v>133918.47159417821</v>
      </c>
      <c r="Q38" s="29">
        <f t="shared" si="12"/>
        <v>139932.42606272505</v>
      </c>
      <c r="R38" s="11">
        <f t="shared" si="13"/>
        <v>8.554128829749881E-4</v>
      </c>
      <c r="S38" s="29"/>
      <c r="AL38">
        <f t="shared" si="17"/>
        <v>119.7</v>
      </c>
      <c r="AM38" s="29">
        <f t="shared" si="18"/>
        <v>135836.95855346919</v>
      </c>
      <c r="AN38" s="29">
        <f t="shared" si="19"/>
        <v>133918.47159417821</v>
      </c>
      <c r="AO38" s="29">
        <f t="shared" si="20"/>
        <v>133918.47159417821</v>
      </c>
      <c r="AP38" s="29">
        <f t="shared" si="14"/>
        <v>139932.42606272505</v>
      </c>
      <c r="AR38">
        <v>1</v>
      </c>
      <c r="AS38" s="11">
        <f t="shared" si="21"/>
        <v>1134.8116838217977</v>
      </c>
      <c r="AT38" s="11">
        <f t="shared" si="22"/>
        <v>1118.7842238444293</v>
      </c>
      <c r="AU38" s="11">
        <f t="shared" si="23"/>
        <v>1118.7842238444293</v>
      </c>
      <c r="AV38" s="11">
        <f t="shared" si="15"/>
        <v>1169.0261158122394</v>
      </c>
      <c r="AX38" s="11">
        <f t="shared" si="24"/>
        <v>1.0621118012422361E-2</v>
      </c>
      <c r="AY38" s="11">
        <f t="shared" si="25"/>
        <v>12.052968815747045</v>
      </c>
      <c r="AZ38" s="11">
        <f t="shared" si="26"/>
        <v>11.88273927188804</v>
      </c>
      <c r="BA38" s="11">
        <f t="shared" si="27"/>
        <v>11.88273927188804</v>
      </c>
      <c r="BB38" s="11">
        <f t="shared" si="16"/>
        <v>12.416364335645524</v>
      </c>
      <c r="BD38" s="11"/>
    </row>
    <row r="39" spans="1:56" x14ac:dyDescent="0.35">
      <c r="A39" s="12">
        <v>37469</v>
      </c>
      <c r="B39" s="10">
        <f>'Eviews input (long)'!B32</f>
        <v>111.45</v>
      </c>
      <c r="C39" s="10">
        <f>DataQ!C125</f>
        <v>11317</v>
      </c>
      <c r="D39" s="10">
        <f>DataQ!H125</f>
        <v>12463</v>
      </c>
      <c r="E39">
        <f>DataQ!E125</f>
        <v>196149</v>
      </c>
      <c r="F39" s="15">
        <f>DataQ!F125</f>
        <v>5.3</v>
      </c>
      <c r="G39">
        <f>DataQ!P125</f>
        <v>1.9969460000000001</v>
      </c>
      <c r="H39" s="15">
        <f>DataQ!J125</f>
        <v>5.3133340000000002</v>
      </c>
      <c r="I39" s="10">
        <f>DataQ!I125</f>
        <v>635900</v>
      </c>
      <c r="J39">
        <f>DataQ!S125</f>
        <v>2373684</v>
      </c>
      <c r="M39" s="29">
        <f t="shared" si="9"/>
        <v>129385.08692933399</v>
      </c>
      <c r="N39" s="29">
        <f t="shared" si="10"/>
        <v>127149.6189029386</v>
      </c>
      <c r="O39" s="29">
        <f t="shared" si="11"/>
        <v>127149.6189029386</v>
      </c>
      <c r="P39" t="s">
        <v>633</v>
      </c>
      <c r="Q39" s="29">
        <f t="shared" si="12"/>
        <v>138662.31585738328</v>
      </c>
      <c r="R39" s="11">
        <f t="shared" si="13"/>
        <v>8.0375118005838271E-4</v>
      </c>
      <c r="S39" s="29"/>
      <c r="AL39">
        <f t="shared" si="17"/>
        <v>111.45</v>
      </c>
      <c r="AM39" s="29">
        <f t="shared" si="18"/>
        <v>129385.08692933399</v>
      </c>
      <c r="AN39" s="29">
        <f t="shared" si="19"/>
        <v>127149.6189029386</v>
      </c>
      <c r="AO39" s="29">
        <f t="shared" si="20"/>
        <v>127149.6189029386</v>
      </c>
      <c r="AP39" s="29">
        <f t="shared" si="14"/>
        <v>138662.31585738328</v>
      </c>
      <c r="AR39">
        <v>1</v>
      </c>
      <c r="AS39" s="11">
        <f t="shared" si="21"/>
        <v>1160.9249612322476</v>
      </c>
      <c r="AT39" s="11">
        <f t="shared" si="22"/>
        <v>1140.8669260021409</v>
      </c>
      <c r="AU39" s="11">
        <f t="shared" si="23"/>
        <v>1140.8669260021409</v>
      </c>
      <c r="AV39" s="11">
        <f t="shared" si="15"/>
        <v>1244.1661360016444</v>
      </c>
      <c r="AX39" s="11">
        <f t="shared" si="24"/>
        <v>9.848016258725811E-3</v>
      </c>
      <c r="AY39" s="11">
        <f t="shared" si="25"/>
        <v>11.432807893375806</v>
      </c>
      <c r="AZ39" s="11">
        <f t="shared" si="26"/>
        <v>11.235276036311619</v>
      </c>
      <c r="BA39" s="11">
        <f t="shared" si="27"/>
        <v>11.235276036311619</v>
      </c>
      <c r="BB39" s="11">
        <f t="shared" si="16"/>
        <v>12.252568335900262</v>
      </c>
      <c r="BD39" s="11"/>
    </row>
    <row r="40" spans="1:56" x14ac:dyDescent="0.35">
      <c r="A40" s="12">
        <v>37561</v>
      </c>
      <c r="B40" s="10">
        <f>'Eviews input (long)'!B33</f>
        <v>103.2</v>
      </c>
      <c r="C40" s="10">
        <f>DataQ!C126</f>
        <v>11364</v>
      </c>
      <c r="D40" s="10">
        <f>DataQ!H126</f>
        <v>12837</v>
      </c>
      <c r="E40">
        <f>DataQ!E126</f>
        <v>198304</v>
      </c>
      <c r="F40" s="15">
        <f>DataQ!F126</f>
        <v>5.0999999999999996</v>
      </c>
      <c r="G40">
        <f>DataQ!P126</f>
        <v>1.4136139999999999</v>
      </c>
      <c r="H40" s="15">
        <f>DataQ!J126</f>
        <v>5.2966670000000002</v>
      </c>
      <c r="I40" s="10">
        <f>DataQ!I126</f>
        <v>658331</v>
      </c>
      <c r="J40">
        <f>DataQ!S126</f>
        <v>2492278</v>
      </c>
      <c r="M40" s="29">
        <f t="shared" si="9"/>
        <v>124694.34710613907</v>
      </c>
      <c r="N40" s="29">
        <f t="shared" si="10"/>
        <v>122409.90215367422</v>
      </c>
      <c r="O40" s="29">
        <f t="shared" si="11"/>
        <v>122409.90215367422</v>
      </c>
      <c r="P40" t="s">
        <v>633</v>
      </c>
      <c r="Q40" s="29">
        <f t="shared" si="12"/>
        <v>136114.78990630139</v>
      </c>
      <c r="R40" s="11">
        <f t="shared" si="13"/>
        <v>7.5818358953527937E-4</v>
      </c>
      <c r="S40" s="29"/>
      <c r="AL40">
        <f t="shared" si="17"/>
        <v>103.2</v>
      </c>
      <c r="AM40" s="29">
        <f t="shared" si="18"/>
        <v>124694.34710613907</v>
      </c>
      <c r="AN40" s="29">
        <f t="shared" si="19"/>
        <v>122409.90215367422</v>
      </c>
      <c r="AO40" s="29">
        <f t="shared" si="20"/>
        <v>122409.90215367422</v>
      </c>
      <c r="AP40" s="29">
        <f t="shared" si="14"/>
        <v>136114.78990630139</v>
      </c>
      <c r="AR40">
        <v>1</v>
      </c>
      <c r="AS40" s="11">
        <f t="shared" si="21"/>
        <v>1208.2785572300297</v>
      </c>
      <c r="AT40" s="11">
        <f t="shared" si="22"/>
        <v>1186.1424627294014</v>
      </c>
      <c r="AU40" s="11">
        <f t="shared" si="23"/>
        <v>1186.1424627294014</v>
      </c>
      <c r="AV40" s="11">
        <f t="shared" si="15"/>
        <v>1318.9417626579591</v>
      </c>
      <c r="AX40" s="11">
        <f t="shared" si="24"/>
        <v>9.0813093980992611E-3</v>
      </c>
      <c r="AY40" s="11">
        <f t="shared" si="25"/>
        <v>10.972751417294885</v>
      </c>
      <c r="AZ40" s="11">
        <f t="shared" si="26"/>
        <v>10.771726694269114</v>
      </c>
      <c r="BA40" s="11">
        <f t="shared" si="27"/>
        <v>10.771726694269114</v>
      </c>
      <c r="BB40" s="11">
        <f t="shared" si="16"/>
        <v>11.97771822477133</v>
      </c>
      <c r="BD40" s="11"/>
    </row>
    <row r="41" spans="1:56" x14ac:dyDescent="0.35">
      <c r="A41" s="12">
        <v>37653</v>
      </c>
      <c r="B41" s="10">
        <f>'Eviews input (long)'!B34</f>
        <v>103.55</v>
      </c>
      <c r="C41" s="10">
        <f>DataQ!C127</f>
        <v>11391</v>
      </c>
      <c r="D41" s="10">
        <f>DataQ!H127</f>
        <v>12803</v>
      </c>
      <c r="E41">
        <f>DataQ!E127</f>
        <v>200276</v>
      </c>
      <c r="F41" s="15">
        <f>DataQ!F127</f>
        <v>5.2</v>
      </c>
      <c r="G41">
        <f>DataQ!P127</f>
        <v>-0.47116780000000003</v>
      </c>
      <c r="H41" s="15">
        <f>DataQ!J127</f>
        <v>5.1733330000000004</v>
      </c>
      <c r="I41" s="10">
        <f>DataQ!I127</f>
        <v>680848</v>
      </c>
      <c r="J41">
        <f>DataQ!S127</f>
        <v>2580357</v>
      </c>
      <c r="M41" s="29">
        <f t="shared" si="9"/>
        <v>118474.07978405482</v>
      </c>
      <c r="N41" s="29">
        <f t="shared" si="10"/>
        <v>117029.15034206586</v>
      </c>
      <c r="O41" s="29">
        <f t="shared" si="11"/>
        <v>117029.15034206586</v>
      </c>
      <c r="Q41" s="29">
        <f t="shared" si="12"/>
        <v>131425.60639517265</v>
      </c>
      <c r="R41" s="11">
        <f t="shared" si="13"/>
        <v>7.8789820979516105E-4</v>
      </c>
      <c r="S41" s="29"/>
      <c r="U41" s="10">
        <f>B41</f>
        <v>103.55</v>
      </c>
      <c r="V41" s="11">
        <f>U41/C41</f>
        <v>9.090510051795276E-3</v>
      </c>
      <c r="AL41">
        <f t="shared" si="17"/>
        <v>103.55</v>
      </c>
      <c r="AM41" s="29">
        <f t="shared" si="18"/>
        <v>118474.07978405482</v>
      </c>
      <c r="AN41" s="29">
        <f t="shared" si="19"/>
        <v>117029.15034206586</v>
      </c>
      <c r="AO41" s="29">
        <f t="shared" si="20"/>
        <v>117029.15034206586</v>
      </c>
      <c r="AP41" s="29">
        <f t="shared" si="14"/>
        <v>131425.60639517265</v>
      </c>
      <c r="AR41">
        <v>1</v>
      </c>
      <c r="AS41" s="11">
        <f t="shared" si="21"/>
        <v>1144.1243822699644</v>
      </c>
      <c r="AT41" s="11">
        <f t="shared" si="22"/>
        <v>1130.1704523618141</v>
      </c>
      <c r="AU41" s="11">
        <f t="shared" si="23"/>
        <v>1130.1704523618141</v>
      </c>
      <c r="AV41" s="11">
        <f t="shared" si="15"/>
        <v>1269.1994823290454</v>
      </c>
      <c r="AX41" s="11">
        <f t="shared" si="24"/>
        <v>9.090510051795276E-3</v>
      </c>
      <c r="AY41" s="11">
        <f t="shared" si="25"/>
        <v>10.400674197529174</v>
      </c>
      <c r="AZ41" s="11">
        <f t="shared" si="26"/>
        <v>10.273825857437087</v>
      </c>
      <c r="BA41" s="11">
        <f t="shared" si="27"/>
        <v>10.273825857437087</v>
      </c>
      <c r="BB41" s="11">
        <f t="shared" si="16"/>
        <v>11.53767065184555</v>
      </c>
      <c r="BD41" s="11"/>
    </row>
    <row r="42" spans="1:56" x14ac:dyDescent="0.35">
      <c r="A42" s="12">
        <v>37742</v>
      </c>
      <c r="B42" s="10">
        <f>'Eviews input (long)'!B35</f>
        <v>103.9</v>
      </c>
      <c r="C42" s="10">
        <f>DataQ!C128</f>
        <v>11418</v>
      </c>
      <c r="D42" s="10">
        <f>DataQ!H128</f>
        <v>12837</v>
      </c>
      <c r="E42">
        <f>DataQ!E128</f>
        <v>201618</v>
      </c>
      <c r="F42" s="15">
        <f>DataQ!F128</f>
        <v>4.9000000000000004</v>
      </c>
      <c r="G42">
        <f>DataQ!P128</f>
        <v>0.27644659999999999</v>
      </c>
      <c r="H42" s="15">
        <f>DataQ!J128</f>
        <v>5.01</v>
      </c>
      <c r="I42" s="10">
        <f>DataQ!I128</f>
        <v>702297</v>
      </c>
      <c r="J42">
        <f>DataQ!S128</f>
        <v>2668436</v>
      </c>
      <c r="M42" s="29">
        <f t="shared" si="9"/>
        <v>118035.65686485241</v>
      </c>
      <c r="N42" s="29">
        <f t="shared" si="10"/>
        <v>116002.52448459173</v>
      </c>
      <c r="O42" s="29">
        <f t="shared" si="11"/>
        <v>116002.52448459173</v>
      </c>
      <c r="Q42" s="29">
        <f t="shared" si="12"/>
        <v>129164.14870471712</v>
      </c>
      <c r="R42" s="11">
        <f t="shared" si="13"/>
        <v>8.0440277772066897E-4</v>
      </c>
      <c r="S42" s="29"/>
      <c r="U42" s="10"/>
      <c r="V42" s="11"/>
      <c r="AL42">
        <f t="shared" si="17"/>
        <v>103.9</v>
      </c>
      <c r="AM42" s="29">
        <f t="shared" si="18"/>
        <v>118035.65686485241</v>
      </c>
      <c r="AN42" s="29">
        <f t="shared" si="19"/>
        <v>116002.52448459173</v>
      </c>
      <c r="AO42" s="29">
        <f t="shared" si="20"/>
        <v>116002.52448459173</v>
      </c>
      <c r="AP42" s="29">
        <f t="shared" si="14"/>
        <v>129164.14870471712</v>
      </c>
      <c r="AR42">
        <v>1</v>
      </c>
      <c r="AS42" s="11">
        <f t="shared" si="21"/>
        <v>1136.0505954268758</v>
      </c>
      <c r="AT42" s="11">
        <f t="shared" si="22"/>
        <v>1116.4824300730677</v>
      </c>
      <c r="AU42" s="11">
        <f t="shared" si="23"/>
        <v>1116.4824300730677</v>
      </c>
      <c r="AV42" s="11">
        <f t="shared" si="15"/>
        <v>1243.1583128461705</v>
      </c>
      <c r="AX42" s="11">
        <f t="shared" si="24"/>
        <v>9.0996671921527422E-3</v>
      </c>
      <c r="AY42" s="11">
        <f t="shared" si="25"/>
        <v>10.33768233183153</v>
      </c>
      <c r="AZ42" s="11">
        <f t="shared" si="26"/>
        <v>10.159618539550861</v>
      </c>
      <c r="BA42" s="11">
        <f t="shared" si="27"/>
        <v>10.159618539550861</v>
      </c>
      <c r="BB42" s="11">
        <f t="shared" si="16"/>
        <v>11.312326914058252</v>
      </c>
      <c r="BD42" s="11"/>
    </row>
    <row r="43" spans="1:56" x14ac:dyDescent="0.35">
      <c r="A43" s="12">
        <v>37834</v>
      </c>
      <c r="B43" s="10">
        <f>'Eviews input (long)'!B36</f>
        <v>98.85</v>
      </c>
      <c r="C43" s="10">
        <f>DataQ!C129</f>
        <v>11433</v>
      </c>
      <c r="D43" s="10">
        <f>DataQ!H129</f>
        <v>12786</v>
      </c>
      <c r="E43">
        <f>DataQ!E129</f>
        <v>204034</v>
      </c>
      <c r="F43" s="15">
        <f>DataQ!F129</f>
        <v>5</v>
      </c>
      <c r="G43">
        <f>DataQ!P129</f>
        <v>0.88579479999999999</v>
      </c>
      <c r="H43" s="15">
        <f>DataQ!J129</f>
        <v>4.8499999999999996</v>
      </c>
      <c r="I43" s="10">
        <f>DataQ!I129</f>
        <v>727495</v>
      </c>
      <c r="J43">
        <f>DataQ!S129</f>
        <v>2756516</v>
      </c>
      <c r="M43" s="29">
        <f t="shared" si="9"/>
        <v>112269.81908343993</v>
      </c>
      <c r="N43" s="29">
        <f t="shared" si="10"/>
        <v>110910.75517670544</v>
      </c>
      <c r="O43" s="29">
        <f t="shared" si="11"/>
        <v>110910.75517670544</v>
      </c>
      <c r="Q43" s="29">
        <f t="shared" si="12"/>
        <v>121165.82540566631</v>
      </c>
      <c r="R43" s="11">
        <f t="shared" si="13"/>
        <v>8.1582409618427998E-4</v>
      </c>
      <c r="S43" s="29"/>
      <c r="U43" s="10"/>
      <c r="V43" s="11"/>
      <c r="AL43">
        <f t="shared" si="17"/>
        <v>98.85</v>
      </c>
      <c r="AM43" s="29">
        <f t="shared" si="18"/>
        <v>112269.81908343993</v>
      </c>
      <c r="AN43" s="29">
        <f t="shared" si="19"/>
        <v>110910.75517670544</v>
      </c>
      <c r="AO43" s="29">
        <f t="shared" si="20"/>
        <v>110910.75517670544</v>
      </c>
      <c r="AP43" s="29">
        <f t="shared" si="14"/>
        <v>121165.82540566631</v>
      </c>
      <c r="AR43">
        <v>1</v>
      </c>
      <c r="AS43" s="11">
        <f t="shared" si="21"/>
        <v>1135.7594242128471</v>
      </c>
      <c r="AT43" s="11">
        <f t="shared" si="22"/>
        <v>1122.0106745240814</v>
      </c>
      <c r="AU43" s="11">
        <f t="shared" si="23"/>
        <v>1122.0106745240814</v>
      </c>
      <c r="AV43" s="11">
        <f t="shared" si="15"/>
        <v>1225.7544300016825</v>
      </c>
      <c r="AX43" s="11">
        <f t="shared" si="24"/>
        <v>8.646024665442141E-3</v>
      </c>
      <c r="AY43" s="11">
        <f t="shared" si="25"/>
        <v>9.8198039957526397</v>
      </c>
      <c r="AZ43" s="11">
        <f t="shared" si="26"/>
        <v>9.7009319668245819</v>
      </c>
      <c r="BA43" s="11">
        <f t="shared" si="27"/>
        <v>9.7009319668245819</v>
      </c>
      <c r="BB43" s="11">
        <f t="shared" si="16"/>
        <v>10.597903035569519</v>
      </c>
      <c r="BD43" s="11"/>
    </row>
    <row r="44" spans="1:56" x14ac:dyDescent="0.35">
      <c r="A44" s="12">
        <v>37926</v>
      </c>
      <c r="B44" s="10">
        <f>'Eviews input (long)'!B37</f>
        <v>93.8</v>
      </c>
      <c r="C44" s="10">
        <f>DataQ!C130</f>
        <v>11448</v>
      </c>
      <c r="D44" s="10">
        <f>DataQ!H130</f>
        <v>13144</v>
      </c>
      <c r="E44">
        <f>DataQ!E130</f>
        <v>207685</v>
      </c>
      <c r="F44" s="15">
        <f>DataQ!F130</f>
        <v>4.9000000000000004</v>
      </c>
      <c r="G44">
        <f>DataQ!P130</f>
        <v>1.6848970000000001</v>
      </c>
      <c r="H44" s="15">
        <f>DataQ!J130</f>
        <v>4.806667</v>
      </c>
      <c r="I44" s="10">
        <f>DataQ!I130</f>
        <v>755573</v>
      </c>
      <c r="J44">
        <f>DataQ!S130</f>
        <v>2844595</v>
      </c>
      <c r="M44" s="29">
        <f t="shared" si="9"/>
        <v>112104.19124992697</v>
      </c>
      <c r="N44" s="29">
        <f t="shared" si="10"/>
        <v>110266.35256561526</v>
      </c>
      <c r="O44" s="29">
        <f t="shared" si="11"/>
        <v>110266.35256561526</v>
      </c>
      <c r="Q44" s="29">
        <f t="shared" si="12"/>
        <v>120080.78217841942</v>
      </c>
      <c r="R44" s="11">
        <f t="shared" si="13"/>
        <v>7.811408145279176E-4</v>
      </c>
      <c r="S44" s="29"/>
      <c r="U44" s="10"/>
      <c r="V44" s="11"/>
      <c r="AL44">
        <f t="shared" si="17"/>
        <v>93.8</v>
      </c>
      <c r="AM44" s="29">
        <f t="shared" si="18"/>
        <v>112104.19124992697</v>
      </c>
      <c r="AN44" s="29">
        <f t="shared" si="19"/>
        <v>110266.35256561526</v>
      </c>
      <c r="AO44" s="29">
        <f t="shared" si="20"/>
        <v>110266.35256561526</v>
      </c>
      <c r="AP44" s="29">
        <f t="shared" si="14"/>
        <v>120080.78217841942</v>
      </c>
      <c r="AR44">
        <v>1</v>
      </c>
      <c r="AS44" s="11">
        <f t="shared" si="21"/>
        <v>1195.1406316623345</v>
      </c>
      <c r="AT44" s="11">
        <f t="shared" si="22"/>
        <v>1175.5474687165806</v>
      </c>
      <c r="AU44" s="11">
        <f t="shared" si="23"/>
        <v>1175.5474687165806</v>
      </c>
      <c r="AV44" s="11">
        <f t="shared" si="15"/>
        <v>1280.1789144820834</v>
      </c>
      <c r="AX44" s="11">
        <f t="shared" si="24"/>
        <v>8.1935709294199861E-3</v>
      </c>
      <c r="AY44" s="11">
        <f t="shared" si="25"/>
        <v>9.7924695361571423</v>
      </c>
      <c r="AZ44" s="11">
        <f t="shared" si="26"/>
        <v>9.6319315658294258</v>
      </c>
      <c r="BA44" s="11">
        <f t="shared" si="27"/>
        <v>9.6319315658294258</v>
      </c>
      <c r="BB44" s="11">
        <f t="shared" si="16"/>
        <v>10.489236738156833</v>
      </c>
      <c r="BD44" s="11"/>
    </row>
    <row r="45" spans="1:56" x14ac:dyDescent="0.35">
      <c r="A45" s="12">
        <v>38018</v>
      </c>
      <c r="B45" s="10">
        <f>'Eviews input (long)'!B38</f>
        <v>93.75</v>
      </c>
      <c r="C45" s="10">
        <f>DataQ!C131</f>
        <v>11488.5</v>
      </c>
      <c r="D45" s="10">
        <f>DataQ!H131</f>
        <v>14142</v>
      </c>
      <c r="E45">
        <f>DataQ!E131</f>
        <v>208995</v>
      </c>
      <c r="F45" s="15">
        <f>DataQ!F131</f>
        <v>4.8</v>
      </c>
      <c r="G45">
        <f>DataQ!P131</f>
        <v>2.5849530000000001</v>
      </c>
      <c r="H45" s="15">
        <f>DataQ!J131</f>
        <v>4.983333</v>
      </c>
      <c r="I45" s="10">
        <f>DataQ!I131</f>
        <v>783271</v>
      </c>
      <c r="J45">
        <f>DataQ!S131</f>
        <v>2948841</v>
      </c>
      <c r="M45" s="29">
        <f t="shared" si="9"/>
        <v>111657.49950027862</v>
      </c>
      <c r="N45" s="29">
        <f t="shared" si="10"/>
        <v>109062.31684449807</v>
      </c>
      <c r="O45" s="29">
        <f t="shared" si="11"/>
        <v>109062.31684449807</v>
      </c>
      <c r="Q45" s="29">
        <f t="shared" si="12"/>
        <v>116754.45384853563</v>
      </c>
      <c r="R45" s="11">
        <f t="shared" si="13"/>
        <v>8.029672266003738E-4</v>
      </c>
      <c r="S45" s="29"/>
      <c r="U45" s="10"/>
      <c r="V45" s="11"/>
      <c r="AL45">
        <f t="shared" si="17"/>
        <v>93.75</v>
      </c>
      <c r="AM45" s="29">
        <f t="shared" si="18"/>
        <v>111657.49950027862</v>
      </c>
      <c r="AN45" s="29">
        <f t="shared" si="19"/>
        <v>109062.31684449807</v>
      </c>
      <c r="AO45" s="29">
        <f t="shared" si="20"/>
        <v>109062.31684449807</v>
      </c>
      <c r="AP45" s="29">
        <f t="shared" si="14"/>
        <v>116754.45384853563</v>
      </c>
      <c r="AR45">
        <v>1</v>
      </c>
      <c r="AS45" s="11">
        <f t="shared" si="21"/>
        <v>1191.013328002972</v>
      </c>
      <c r="AT45" s="11">
        <f t="shared" si="22"/>
        <v>1163.3313796746461</v>
      </c>
      <c r="AU45" s="11">
        <f t="shared" si="23"/>
        <v>1163.3313796746461</v>
      </c>
      <c r="AV45" s="11">
        <f t="shared" si="15"/>
        <v>1245.3808410510467</v>
      </c>
      <c r="AX45" s="11">
        <f t="shared" si="24"/>
        <v>8.1603342472907694E-3</v>
      </c>
      <c r="AY45" s="11">
        <f t="shared" si="25"/>
        <v>9.719066849482406</v>
      </c>
      <c r="AZ45" s="11">
        <f t="shared" si="26"/>
        <v>9.4931728985070354</v>
      </c>
      <c r="BA45" s="11">
        <f t="shared" si="27"/>
        <v>9.4931728985070354</v>
      </c>
      <c r="BB45" s="11">
        <f t="shared" si="16"/>
        <v>10.162723928148639</v>
      </c>
      <c r="BD45" s="11"/>
    </row>
    <row r="46" spans="1:56" x14ac:dyDescent="0.35">
      <c r="A46" s="12">
        <v>38108</v>
      </c>
      <c r="B46" s="10">
        <f>'Eviews input (long)'!B39</f>
        <v>93.7</v>
      </c>
      <c r="C46" s="10">
        <f>DataQ!C132</f>
        <v>11529</v>
      </c>
      <c r="D46" s="10">
        <f>DataQ!H132</f>
        <v>15019</v>
      </c>
      <c r="E46">
        <f>DataQ!E132</f>
        <v>212236</v>
      </c>
      <c r="F46" s="15">
        <f>DataQ!F132</f>
        <v>4.8</v>
      </c>
      <c r="G46">
        <f>DataQ!P132</f>
        <v>2.9491969999999998</v>
      </c>
      <c r="H46" s="15">
        <f>DataQ!J132</f>
        <v>5.1033330000000001</v>
      </c>
      <c r="I46" s="10">
        <f>DataQ!I132</f>
        <v>808854</v>
      </c>
      <c r="J46">
        <f>DataQ!S132</f>
        <v>3053088</v>
      </c>
      <c r="M46" s="29">
        <f t="shared" si="9"/>
        <v>110493.48094882844</v>
      </c>
      <c r="N46" s="29">
        <f t="shared" si="10"/>
        <v>108327.64689228039</v>
      </c>
      <c r="O46" s="29">
        <f t="shared" si="11"/>
        <v>108327.64689228039</v>
      </c>
      <c r="Q46" s="29">
        <f t="shared" si="12"/>
        <v>115232.66519024735</v>
      </c>
      <c r="R46" s="11">
        <f t="shared" si="13"/>
        <v>8.1313748879541009E-4</v>
      </c>
      <c r="S46" s="29"/>
      <c r="U46" s="10"/>
      <c r="V46" s="11"/>
      <c r="AL46">
        <f t="shared" si="17"/>
        <v>93.7</v>
      </c>
      <c r="AM46" s="29">
        <f t="shared" si="18"/>
        <v>110493.48094882844</v>
      </c>
      <c r="AN46" s="29">
        <f t="shared" si="19"/>
        <v>108327.64689228039</v>
      </c>
      <c r="AO46" s="29">
        <f t="shared" si="20"/>
        <v>108327.64689228039</v>
      </c>
      <c r="AP46" s="29">
        <f t="shared" si="14"/>
        <v>115232.66519024735</v>
      </c>
      <c r="AR46">
        <v>1</v>
      </c>
      <c r="AS46" s="11">
        <f t="shared" si="21"/>
        <v>1179.2260506811999</v>
      </c>
      <c r="AT46" s="11">
        <f t="shared" si="22"/>
        <v>1156.1114929805804</v>
      </c>
      <c r="AU46" s="11">
        <f t="shared" si="23"/>
        <v>1156.1114929805804</v>
      </c>
      <c r="AV46" s="11">
        <f t="shared" si="15"/>
        <v>1229.8043243356174</v>
      </c>
      <c r="AX46" s="11">
        <f t="shared" si="24"/>
        <v>8.1273310781507513E-3</v>
      </c>
      <c r="AY46" s="11">
        <f t="shared" si="25"/>
        <v>9.5839605298662889</v>
      </c>
      <c r="AZ46" s="11">
        <f t="shared" si="26"/>
        <v>9.3961008667083341</v>
      </c>
      <c r="BA46" s="11">
        <f t="shared" si="27"/>
        <v>9.3961008667083341</v>
      </c>
      <c r="BB46" s="11">
        <f t="shared" si="16"/>
        <v>9.9950269052170491</v>
      </c>
      <c r="BD46" s="11"/>
    </row>
    <row r="47" spans="1:56" x14ac:dyDescent="0.35">
      <c r="A47" s="12">
        <v>38200</v>
      </c>
      <c r="B47" s="10">
        <f>'Eviews input (long)'!B40</f>
        <v>99.25</v>
      </c>
      <c r="C47" s="10">
        <f>DataQ!C133</f>
        <v>11520</v>
      </c>
      <c r="D47" s="10">
        <f>DataQ!H133</f>
        <v>16209</v>
      </c>
      <c r="E47">
        <f>DataQ!E133</f>
        <v>214798</v>
      </c>
      <c r="F47" s="15">
        <f>DataQ!F133</f>
        <v>4.7</v>
      </c>
      <c r="G47">
        <f>DataQ!P133</f>
        <v>2.6200649999999999</v>
      </c>
      <c r="H47" s="15">
        <f>DataQ!J133</f>
        <v>5.4633330000000004</v>
      </c>
      <c r="I47" s="10">
        <f>DataQ!I133</f>
        <v>833125</v>
      </c>
      <c r="J47">
        <f>DataQ!S133</f>
        <v>3157334</v>
      </c>
      <c r="M47" s="29">
        <f t="shared" si="9"/>
        <v>109480.62968376317</v>
      </c>
      <c r="N47" s="29">
        <f t="shared" si="10"/>
        <v>107252.82613208849</v>
      </c>
      <c r="O47" s="29">
        <f t="shared" si="11"/>
        <v>107252.82613208849</v>
      </c>
      <c r="Q47" s="29">
        <f t="shared" si="12"/>
        <v>115297.85311879612</v>
      </c>
      <c r="R47" s="11">
        <f t="shared" si="13"/>
        <v>8.6081394679342934E-4</v>
      </c>
      <c r="S47" s="29"/>
      <c r="U47" s="10"/>
      <c r="V47" s="11"/>
      <c r="AL47">
        <f t="shared" si="17"/>
        <v>99.25</v>
      </c>
      <c r="AM47" s="29">
        <f t="shared" si="18"/>
        <v>109480.62968376317</v>
      </c>
      <c r="AN47" s="29">
        <f t="shared" si="19"/>
        <v>107252.82613208849</v>
      </c>
      <c r="AO47" s="29">
        <f t="shared" si="20"/>
        <v>107252.82613208849</v>
      </c>
      <c r="AP47" s="29">
        <f t="shared" si="14"/>
        <v>115297.85311879612</v>
      </c>
      <c r="AR47">
        <v>1</v>
      </c>
      <c r="AS47" s="11">
        <f t="shared" si="21"/>
        <v>1103.0793922797297</v>
      </c>
      <c r="AT47" s="11">
        <f t="shared" si="22"/>
        <v>1080.6330088875416</v>
      </c>
      <c r="AU47" s="11">
        <f t="shared" si="23"/>
        <v>1080.6330088875416</v>
      </c>
      <c r="AV47" s="11">
        <f t="shared" si="15"/>
        <v>1161.6912153027317</v>
      </c>
      <c r="AX47" s="11">
        <f t="shared" si="24"/>
        <v>8.6154513888888895E-3</v>
      </c>
      <c r="AY47" s="11">
        <f t="shared" si="25"/>
        <v>9.5035268822711085</v>
      </c>
      <c r="AZ47" s="11">
        <f t="shared" si="26"/>
        <v>9.3101411572993484</v>
      </c>
      <c r="BA47" s="11">
        <f t="shared" si="27"/>
        <v>9.3101411572993484</v>
      </c>
      <c r="BB47" s="11">
        <f t="shared" si="16"/>
        <v>10.00849419433994</v>
      </c>
      <c r="BD47" s="11"/>
    </row>
    <row r="48" spans="1:56" x14ac:dyDescent="0.35">
      <c r="A48" s="12">
        <v>38292</v>
      </c>
      <c r="B48" s="10">
        <f>'Eviews input (long)'!B41</f>
        <v>104.8</v>
      </c>
      <c r="C48" s="10">
        <f>DataQ!C134</f>
        <v>11511</v>
      </c>
      <c r="D48" s="10">
        <f>DataQ!H134</f>
        <v>17013</v>
      </c>
      <c r="E48">
        <f>DataQ!E134</f>
        <v>216771</v>
      </c>
      <c r="F48" s="15">
        <f>DataQ!F134</f>
        <v>4.7</v>
      </c>
      <c r="G48">
        <f>DataQ!P134</f>
        <v>2.3125680000000002</v>
      </c>
      <c r="H48" s="15">
        <f>DataQ!J134</f>
        <v>5.5733329999999999</v>
      </c>
      <c r="I48" s="10">
        <f>DataQ!I134</f>
        <v>857085</v>
      </c>
      <c r="J48">
        <f>DataQ!S134</f>
        <v>3261580</v>
      </c>
      <c r="M48" s="29">
        <f t="shared" si="9"/>
        <v>110161.19494000747</v>
      </c>
      <c r="N48" s="29">
        <f t="shared" si="10"/>
        <v>108064.56047529246</v>
      </c>
      <c r="O48" s="29">
        <f t="shared" si="11"/>
        <v>108064.56047529254</v>
      </c>
      <c r="Q48" s="29">
        <f t="shared" si="12"/>
        <v>116440.77545015341</v>
      </c>
      <c r="R48" s="11">
        <f t="shared" si="13"/>
        <v>9.0002835857842041E-4</v>
      </c>
      <c r="S48" s="29"/>
      <c r="T48" t="s">
        <v>854</v>
      </c>
      <c r="U48" s="10"/>
      <c r="V48" s="11"/>
      <c r="AL48">
        <f t="shared" si="17"/>
        <v>104.8</v>
      </c>
      <c r="AM48" s="29">
        <f t="shared" si="18"/>
        <v>110161.19494000747</v>
      </c>
      <c r="AN48" s="29">
        <f t="shared" si="19"/>
        <v>108064.56047529246</v>
      </c>
      <c r="AO48" s="29">
        <f t="shared" si="20"/>
        <v>108064.56047529254</v>
      </c>
      <c r="AP48" s="29">
        <f t="shared" si="14"/>
        <v>116440.77545015341</v>
      </c>
      <c r="AR48">
        <v>1</v>
      </c>
      <c r="AS48" s="11">
        <f t="shared" si="21"/>
        <v>1051.1564402672468</v>
      </c>
      <c r="AT48" s="11">
        <f t="shared" si="22"/>
        <v>1031.1503862146226</v>
      </c>
      <c r="AU48" s="11">
        <f t="shared" si="23"/>
        <v>1031.1503862146235</v>
      </c>
      <c r="AV48" s="11">
        <f t="shared" si="15"/>
        <v>1111.0761016236013</v>
      </c>
      <c r="AX48" s="11">
        <f t="shared" si="24"/>
        <v>9.1043349839284166E-3</v>
      </c>
      <c r="AY48" s="11">
        <f t="shared" si="25"/>
        <v>9.5700803527067553</v>
      </c>
      <c r="AZ48" s="11">
        <f t="shared" si="26"/>
        <v>9.3879385349050875</v>
      </c>
      <c r="BA48" s="11">
        <f t="shared" si="27"/>
        <v>9.3879385349050946</v>
      </c>
      <c r="BB48" s="11">
        <f t="shared" si="16"/>
        <v>10.115609021818557</v>
      </c>
      <c r="BD48" s="11"/>
    </row>
    <row r="49" spans="1:56" x14ac:dyDescent="0.35">
      <c r="A49" s="12">
        <v>38384</v>
      </c>
      <c r="B49" s="10">
        <f>'Eviews input (long)'!B42</f>
        <v>112.05</v>
      </c>
      <c r="C49" s="10">
        <f>DataQ!C135</f>
        <v>11529</v>
      </c>
      <c r="D49" s="10">
        <f>DataQ!H135</f>
        <v>17757</v>
      </c>
      <c r="E49">
        <f>DataQ!E135</f>
        <v>218799</v>
      </c>
      <c r="F49" s="15">
        <f>DataQ!F135</f>
        <v>4.7</v>
      </c>
      <c r="G49">
        <f>DataQ!P135</f>
        <v>2.6139049999999999</v>
      </c>
      <c r="H49" s="15">
        <f>DataQ!J135</f>
        <v>5.53</v>
      </c>
      <c r="I49" s="10">
        <f>DataQ!I135</f>
        <v>875484</v>
      </c>
      <c r="J49">
        <f>DataQ!S135</f>
        <v>3307858</v>
      </c>
      <c r="M49" s="29">
        <f t="shared" si="9"/>
        <v>109227.19078710627</v>
      </c>
      <c r="N49" s="29">
        <f t="shared" si="10"/>
        <v>107003.3230429127</v>
      </c>
      <c r="O49" s="29">
        <f t="shared" si="11"/>
        <v>107003.32304291277</v>
      </c>
      <c r="Q49" s="29">
        <f t="shared" si="12"/>
        <v>115868.50734730891</v>
      </c>
      <c r="R49" s="11">
        <f t="shared" si="13"/>
        <v>9.6704447623664324E-4</v>
      </c>
      <c r="S49" s="29"/>
      <c r="T49" s="29">
        <f>B49</f>
        <v>112.05</v>
      </c>
      <c r="U49" s="10"/>
      <c r="V49" s="11"/>
      <c r="AL49">
        <f t="shared" si="17"/>
        <v>112.05</v>
      </c>
      <c r="AM49" s="29">
        <f t="shared" si="18"/>
        <v>109227.19078710627</v>
      </c>
      <c r="AN49" s="29">
        <f t="shared" si="19"/>
        <v>107003.3230429127</v>
      </c>
      <c r="AO49" s="29">
        <f t="shared" si="20"/>
        <v>107003.32304291277</v>
      </c>
      <c r="AP49" s="29">
        <f t="shared" si="14"/>
        <v>115868.50734730891</v>
      </c>
      <c r="AR49">
        <v>1</v>
      </c>
      <c r="AS49" s="11">
        <f t="shared" si="21"/>
        <v>974.8075929237508</v>
      </c>
      <c r="AT49" s="11">
        <f t="shared" si="22"/>
        <v>954.96049123527621</v>
      </c>
      <c r="AU49" s="11">
        <f t="shared" si="23"/>
        <v>954.96049123527689</v>
      </c>
      <c r="AV49" s="11">
        <f t="shared" si="15"/>
        <v>1034.0786019393925</v>
      </c>
      <c r="AX49" s="11">
        <f t="shared" si="24"/>
        <v>9.7189695550351281E-3</v>
      </c>
      <c r="AY49" s="11">
        <f t="shared" si="25"/>
        <v>9.4741253176430114</v>
      </c>
      <c r="AZ49" s="11">
        <f t="shared" si="26"/>
        <v>9.2812319405770403</v>
      </c>
      <c r="BA49" s="11">
        <f t="shared" si="27"/>
        <v>9.2812319405770474</v>
      </c>
      <c r="BB49" s="11">
        <f t="shared" si="16"/>
        <v>10.050178449762244</v>
      </c>
      <c r="BD49" s="11"/>
    </row>
    <row r="50" spans="1:56" x14ac:dyDescent="0.35">
      <c r="A50" s="12">
        <v>38473</v>
      </c>
      <c r="B50" s="10">
        <f>'Eviews input (long)'!B43</f>
        <v>119.3</v>
      </c>
      <c r="C50" s="10">
        <f>DataQ!C136</f>
        <v>11547</v>
      </c>
      <c r="D50" s="10">
        <f>DataQ!H136</f>
        <v>18326</v>
      </c>
      <c r="E50">
        <f>DataQ!E136</f>
        <v>221465</v>
      </c>
      <c r="F50" s="15">
        <f>DataQ!F136</f>
        <v>4.8</v>
      </c>
      <c r="G50">
        <f>DataQ!P136</f>
        <v>2.9994969999999999</v>
      </c>
      <c r="H50" s="15">
        <f>DataQ!J136</f>
        <v>5.5033339999999997</v>
      </c>
      <c r="I50" s="10">
        <f>DataQ!I136</f>
        <v>897360</v>
      </c>
      <c r="J50">
        <f>DataQ!S136</f>
        <v>3354137</v>
      </c>
      <c r="M50" s="29">
        <f t="shared" si="9"/>
        <v>108386.92954840766</v>
      </c>
      <c r="N50" s="29">
        <f t="shared" si="10"/>
        <v>106547.17072118039</v>
      </c>
      <c r="O50" s="29">
        <f t="shared" si="11"/>
        <v>106547.17072118039</v>
      </c>
      <c r="Q50" s="29">
        <f t="shared" si="12"/>
        <v>113970.96934898471</v>
      </c>
      <c r="R50" s="11">
        <f t="shared" si="13"/>
        <v>1.0467577900008689E-3</v>
      </c>
      <c r="S50" s="29"/>
      <c r="T50" s="29">
        <f t="shared" ref="T50:T113" si="32">B50</f>
        <v>119.3</v>
      </c>
      <c r="U50" s="10"/>
      <c r="V50" s="11"/>
      <c r="AL50">
        <f t="shared" si="17"/>
        <v>119.3</v>
      </c>
      <c r="AM50" s="29">
        <f t="shared" si="18"/>
        <v>108386.92954840766</v>
      </c>
      <c r="AN50" s="29">
        <f t="shared" si="19"/>
        <v>106547.17072118039</v>
      </c>
      <c r="AO50" s="29">
        <f t="shared" si="20"/>
        <v>106547.17072118039</v>
      </c>
      <c r="AP50" s="29">
        <f t="shared" si="14"/>
        <v>113970.96934898471</v>
      </c>
      <c r="AR50">
        <v>1</v>
      </c>
      <c r="AS50" s="11">
        <f t="shared" si="21"/>
        <v>908.52413703610785</v>
      </c>
      <c r="AT50" s="11">
        <f t="shared" si="22"/>
        <v>893.10285600318855</v>
      </c>
      <c r="AU50" s="11">
        <f t="shared" si="23"/>
        <v>893.10285600318855</v>
      </c>
      <c r="AV50" s="11">
        <f t="shared" si="15"/>
        <v>955.33084114823737</v>
      </c>
      <c r="AX50" s="11">
        <f t="shared" si="24"/>
        <v>1.0331687884298953E-2</v>
      </c>
      <c r="AY50" s="11">
        <f t="shared" si="25"/>
        <v>9.3865878192091152</v>
      </c>
      <c r="AZ50" s="11">
        <f t="shared" si="26"/>
        <v>9.2272599568009337</v>
      </c>
      <c r="BA50" s="11">
        <f t="shared" si="27"/>
        <v>9.2272599568009337</v>
      </c>
      <c r="BB50" s="11">
        <f t="shared" si="16"/>
        <v>9.8701800769883707</v>
      </c>
      <c r="BD50" s="11"/>
    </row>
    <row r="51" spans="1:56" x14ac:dyDescent="0.35">
      <c r="A51" s="12">
        <v>38565</v>
      </c>
      <c r="B51" s="10">
        <f>'Eviews input (long)'!B44</f>
        <v>119.3</v>
      </c>
      <c r="C51" s="10">
        <f>DataQ!C137</f>
        <v>11575.5</v>
      </c>
      <c r="D51" s="10">
        <f>DataQ!H137</f>
        <v>18490</v>
      </c>
      <c r="E51">
        <f>DataQ!E137</f>
        <v>224312</v>
      </c>
      <c r="F51" s="15">
        <f>DataQ!F137</f>
        <v>4.7</v>
      </c>
      <c r="G51">
        <f>DataQ!P137</f>
        <v>3.9579580000000001</v>
      </c>
      <c r="H51" s="15">
        <f>DataQ!J137</f>
        <v>5.4766659999999998</v>
      </c>
      <c r="I51" s="10">
        <f>DataQ!I137</f>
        <v>918440</v>
      </c>
      <c r="J51">
        <f>DataQ!S137</f>
        <v>3400416</v>
      </c>
      <c r="M51" s="29">
        <f t="shared" si="9"/>
        <v>110267.27098707794</v>
      </c>
      <c r="N51" s="29">
        <f t="shared" si="10"/>
        <v>108682.81941383262</v>
      </c>
      <c r="O51" s="29">
        <f t="shared" si="11"/>
        <v>108682.81941383262</v>
      </c>
      <c r="Q51" s="29">
        <f t="shared" si="12"/>
        <v>114000.84762777793</v>
      </c>
      <c r="R51" s="11">
        <f t="shared" si="13"/>
        <v>1.0464834471189568E-3</v>
      </c>
      <c r="S51" s="29"/>
      <c r="T51" s="29">
        <f t="shared" si="32"/>
        <v>119.3</v>
      </c>
      <c r="U51" s="10"/>
      <c r="V51" s="11"/>
      <c r="AL51">
        <f t="shared" si="17"/>
        <v>119.3</v>
      </c>
      <c r="AM51" s="29">
        <f t="shared" si="18"/>
        <v>110267.27098707794</v>
      </c>
      <c r="AN51" s="29">
        <f t="shared" si="19"/>
        <v>108682.81941383262</v>
      </c>
      <c r="AO51" s="29">
        <f t="shared" si="20"/>
        <v>108682.81941383262</v>
      </c>
      <c r="AP51" s="29">
        <f t="shared" si="14"/>
        <v>114000.84762777793</v>
      </c>
      <c r="AR51">
        <v>1</v>
      </c>
      <c r="AS51" s="11">
        <f t="shared" si="21"/>
        <v>924.28559083887626</v>
      </c>
      <c r="AT51" s="11">
        <f t="shared" si="22"/>
        <v>911.00435384604043</v>
      </c>
      <c r="AU51" s="11">
        <f t="shared" si="23"/>
        <v>911.00435384604043</v>
      </c>
      <c r="AV51" s="11">
        <f t="shared" si="15"/>
        <v>955.58128774331874</v>
      </c>
      <c r="AX51" s="11">
        <f t="shared" si="24"/>
        <v>1.0306250269966739E-2</v>
      </c>
      <c r="AY51" s="11">
        <f t="shared" si="25"/>
        <v>9.5259186201095361</v>
      </c>
      <c r="AZ51" s="11">
        <f t="shared" si="26"/>
        <v>9.3890388677666294</v>
      </c>
      <c r="BA51" s="11">
        <f t="shared" si="27"/>
        <v>9.3890388677666294</v>
      </c>
      <c r="BB51" s="11">
        <f t="shared" si="16"/>
        <v>9.8484599047797445</v>
      </c>
      <c r="BD51" s="11"/>
    </row>
    <row r="52" spans="1:56" x14ac:dyDescent="0.35">
      <c r="A52" s="12">
        <v>38657</v>
      </c>
      <c r="B52" s="10">
        <f>'Eviews input (long)'!B45</f>
        <v>119.3</v>
      </c>
      <c r="C52" s="10">
        <f>DataQ!C138</f>
        <v>11604</v>
      </c>
      <c r="D52" s="10">
        <f>DataQ!H138</f>
        <v>18710</v>
      </c>
      <c r="E52">
        <f>DataQ!E138</f>
        <v>226448</v>
      </c>
      <c r="F52" s="15">
        <f>DataQ!F138</f>
        <v>5.0999999999999996</v>
      </c>
      <c r="G52">
        <f>DataQ!P138</f>
        <v>4.536829</v>
      </c>
      <c r="H52" s="15">
        <f>DataQ!J138</f>
        <v>5.35</v>
      </c>
      <c r="I52" s="10">
        <f>DataQ!I138</f>
        <v>941951</v>
      </c>
      <c r="J52">
        <f>DataQ!S138</f>
        <v>3446694</v>
      </c>
      <c r="M52" s="29">
        <f t="shared" si="9"/>
        <v>111336.10259360194</v>
      </c>
      <c r="N52" s="29">
        <f t="shared" si="10"/>
        <v>109861.53297590755</v>
      </c>
      <c r="O52" s="29">
        <f t="shared" si="11"/>
        <v>109861.53297590755</v>
      </c>
      <c r="Q52" s="29">
        <f t="shared" si="12"/>
        <v>113942.66078269857</v>
      </c>
      <c r="R52" s="11">
        <f t="shared" si="13"/>
        <v>1.0470178524926539E-3</v>
      </c>
      <c r="S52" s="29"/>
      <c r="T52" s="29">
        <f t="shared" si="32"/>
        <v>119.3</v>
      </c>
      <c r="U52" s="10"/>
      <c r="V52" s="11"/>
      <c r="AL52">
        <f t="shared" si="17"/>
        <v>119.3</v>
      </c>
      <c r="AM52" s="29">
        <f t="shared" si="18"/>
        <v>111336.10259360194</v>
      </c>
      <c r="AN52" s="29">
        <f t="shared" si="19"/>
        <v>109861.53297590755</v>
      </c>
      <c r="AO52" s="29">
        <f t="shared" si="20"/>
        <v>109861.53297590755</v>
      </c>
      <c r="AP52" s="29">
        <f t="shared" si="14"/>
        <v>113942.66078269857</v>
      </c>
      <c r="AR52">
        <v>1</v>
      </c>
      <c r="AS52" s="11">
        <f t="shared" si="21"/>
        <v>933.24478284662155</v>
      </c>
      <c r="AT52" s="11">
        <f t="shared" si="22"/>
        <v>920.88460164214212</v>
      </c>
      <c r="AU52" s="11">
        <f t="shared" si="23"/>
        <v>920.88460164214212</v>
      </c>
      <c r="AV52" s="11">
        <f t="shared" si="15"/>
        <v>955.09355224391095</v>
      </c>
      <c r="AX52" s="11">
        <f t="shared" si="24"/>
        <v>1.0280937607721474E-2</v>
      </c>
      <c r="AY52" s="11">
        <f t="shared" si="25"/>
        <v>9.5946313851776921</v>
      </c>
      <c r="AZ52" s="11">
        <f t="shared" si="26"/>
        <v>9.4675571333943083</v>
      </c>
      <c r="BA52" s="11">
        <f t="shared" si="27"/>
        <v>9.4675571333943083</v>
      </c>
      <c r="BB52" s="11">
        <f t="shared" si="16"/>
        <v>9.8192572201567199</v>
      </c>
      <c r="BD52" s="11"/>
    </row>
    <row r="53" spans="1:56" x14ac:dyDescent="0.35">
      <c r="A53" s="12">
        <v>38749</v>
      </c>
      <c r="B53" s="10">
        <f>'Eviews input (long)'!B46</f>
        <v>118.5</v>
      </c>
      <c r="C53" s="10">
        <f>DataQ!C139</f>
        <v>11637.5</v>
      </c>
      <c r="D53" s="10">
        <f>DataQ!H139</f>
        <v>19010</v>
      </c>
      <c r="E53">
        <f>DataQ!E139</f>
        <v>229729</v>
      </c>
      <c r="F53" s="15">
        <f>DataQ!F139</f>
        <v>5.2</v>
      </c>
      <c r="G53">
        <f>DataQ!P139</f>
        <v>4.7549619999999999</v>
      </c>
      <c r="H53" s="15">
        <f>DataQ!J139</f>
        <v>5.3266669999999996</v>
      </c>
      <c r="I53" s="10">
        <f>DataQ!I139</f>
        <v>965881</v>
      </c>
      <c r="J53">
        <f>DataQ!S139</f>
        <v>3539721</v>
      </c>
      <c r="M53" s="29">
        <f t="shared" si="9"/>
        <v>115566.91987090344</v>
      </c>
      <c r="N53" s="29">
        <f t="shared" si="10"/>
        <v>113972.87452996599</v>
      </c>
      <c r="O53" s="29">
        <f t="shared" si="11"/>
        <v>113972.87452996599</v>
      </c>
      <c r="Q53" s="29">
        <f t="shared" si="12"/>
        <v>119346.99029663582</v>
      </c>
      <c r="R53" s="11">
        <f t="shared" si="13"/>
        <v>9.929031281431511E-4</v>
      </c>
      <c r="S53" s="29"/>
      <c r="T53" s="29">
        <f t="shared" si="32"/>
        <v>118.5</v>
      </c>
      <c r="U53" s="10"/>
      <c r="V53" s="11"/>
      <c r="AL53">
        <f t="shared" si="17"/>
        <v>118.5</v>
      </c>
      <c r="AM53" s="29">
        <f t="shared" si="18"/>
        <v>115566.91987090344</v>
      </c>
      <c r="AN53" s="29">
        <f t="shared" si="19"/>
        <v>113972.87452996599</v>
      </c>
      <c r="AO53" s="29">
        <f t="shared" si="20"/>
        <v>113972.87452996599</v>
      </c>
      <c r="AP53" s="29">
        <f t="shared" si="14"/>
        <v>119346.99029663582</v>
      </c>
      <c r="AR53">
        <v>1</v>
      </c>
      <c r="AS53" s="11">
        <f t="shared" si="21"/>
        <v>975.24826895277158</v>
      </c>
      <c r="AT53" s="11">
        <f t="shared" si="22"/>
        <v>961.79640953557805</v>
      </c>
      <c r="AU53" s="11">
        <f t="shared" si="23"/>
        <v>961.79640953557805</v>
      </c>
      <c r="AV53" s="11">
        <f t="shared" si="15"/>
        <v>1007.1475974399648</v>
      </c>
      <c r="AX53" s="11">
        <f t="shared" si="24"/>
        <v>1.0182599355531686E-2</v>
      </c>
      <c r="AY53" s="11">
        <f t="shared" si="25"/>
        <v>9.9305623949218855</v>
      </c>
      <c r="AZ53" s="11">
        <f t="shared" si="26"/>
        <v>9.7935874998896661</v>
      </c>
      <c r="BA53" s="11">
        <f t="shared" si="27"/>
        <v>9.7935874998896661</v>
      </c>
      <c r="BB53" s="11">
        <f t="shared" si="16"/>
        <v>10.255380476617471</v>
      </c>
      <c r="BD53" s="11"/>
    </row>
    <row r="54" spans="1:56" x14ac:dyDescent="0.35">
      <c r="A54" s="12">
        <v>38838</v>
      </c>
      <c r="B54" s="10">
        <f>'Eviews input (long)'!B47</f>
        <v>117.7</v>
      </c>
      <c r="C54" s="10">
        <f>DataQ!C140</f>
        <v>11671</v>
      </c>
      <c r="D54" s="10">
        <f>DataQ!H140</f>
        <v>19457</v>
      </c>
      <c r="E54">
        <f>DataQ!E140</f>
        <v>231892</v>
      </c>
      <c r="F54" s="15">
        <f>DataQ!F140</f>
        <v>5.5</v>
      </c>
      <c r="G54">
        <f>DataQ!P140</f>
        <v>3.7626189999999999</v>
      </c>
      <c r="H54" s="15">
        <f>DataQ!J140</f>
        <v>5.31</v>
      </c>
      <c r="I54" s="10">
        <f>DataQ!I140</f>
        <v>990667</v>
      </c>
      <c r="J54">
        <f>DataQ!S140</f>
        <v>3632748</v>
      </c>
      <c r="M54" s="29">
        <f t="shared" si="9"/>
        <v>116034.48200565731</v>
      </c>
      <c r="N54" s="29">
        <f t="shared" si="10"/>
        <v>114362.33228545825</v>
      </c>
      <c r="O54" s="29">
        <f t="shared" si="11"/>
        <v>114362.33228545825</v>
      </c>
      <c r="Q54" s="29">
        <f t="shared" si="12"/>
        <v>122465.79359079988</v>
      </c>
      <c r="R54" s="11">
        <f t="shared" si="13"/>
        <v>9.6108469597050081E-4</v>
      </c>
      <c r="S54" s="29"/>
      <c r="T54" s="29">
        <f t="shared" si="32"/>
        <v>117.7</v>
      </c>
      <c r="U54" s="10"/>
      <c r="V54" s="11"/>
      <c r="AL54">
        <f t="shared" si="17"/>
        <v>117.7</v>
      </c>
      <c r="AM54" s="29">
        <f t="shared" si="18"/>
        <v>116034.48200565731</v>
      </c>
      <c r="AN54" s="29">
        <f t="shared" si="19"/>
        <v>114362.33228545825</v>
      </c>
      <c r="AO54" s="29">
        <f t="shared" si="20"/>
        <v>114362.33228545825</v>
      </c>
      <c r="AP54" s="29">
        <f t="shared" si="14"/>
        <v>122465.79359079988</v>
      </c>
      <c r="AR54">
        <v>1</v>
      </c>
      <c r="AS54" s="11">
        <f t="shared" si="21"/>
        <v>985.8494647889321</v>
      </c>
      <c r="AT54" s="11">
        <f t="shared" si="22"/>
        <v>971.64258526302672</v>
      </c>
      <c r="AU54" s="11">
        <f t="shared" si="23"/>
        <v>971.64258526302672</v>
      </c>
      <c r="AV54" s="11">
        <f t="shared" si="15"/>
        <v>1040.4910245607466</v>
      </c>
      <c r="AX54" s="11">
        <f t="shared" si="24"/>
        <v>1.0084825636192271E-2</v>
      </c>
      <c r="AY54" s="11">
        <f t="shared" si="25"/>
        <v>9.9421199559298525</v>
      </c>
      <c r="AZ54" s="11">
        <f t="shared" si="26"/>
        <v>9.7988460530767068</v>
      </c>
      <c r="BA54" s="11">
        <f t="shared" si="27"/>
        <v>9.7988460530767068</v>
      </c>
      <c r="BB54" s="11">
        <f t="shared" si="16"/>
        <v>10.49317055871818</v>
      </c>
      <c r="BD54" s="11"/>
    </row>
    <row r="55" spans="1:56" x14ac:dyDescent="0.35">
      <c r="A55" s="12">
        <v>38930</v>
      </c>
      <c r="B55" s="10">
        <f>'Eviews input (long)'!B48</f>
        <v>115.35</v>
      </c>
      <c r="C55" s="10">
        <f>DataQ!C141</f>
        <v>11706.5</v>
      </c>
      <c r="D55" s="10">
        <f>DataQ!H141</f>
        <v>20199</v>
      </c>
      <c r="E55">
        <f>DataQ!E141</f>
        <v>236075</v>
      </c>
      <c r="F55" s="15">
        <f>DataQ!F141</f>
        <v>5.5</v>
      </c>
      <c r="G55">
        <f>DataQ!P141</f>
        <v>3.5849880000000001</v>
      </c>
      <c r="H55" s="15">
        <f>DataQ!J141</f>
        <v>5.33</v>
      </c>
      <c r="I55" s="10">
        <f>DataQ!I141</f>
        <v>1020748</v>
      </c>
      <c r="J55">
        <f>DataQ!S141</f>
        <v>3725775</v>
      </c>
      <c r="M55" s="29">
        <f t="shared" si="9"/>
        <v>118065.9840926484</v>
      </c>
      <c r="N55" s="29">
        <f t="shared" si="10"/>
        <v>116044.37703648036</v>
      </c>
      <c r="O55" s="29">
        <f t="shared" si="11"/>
        <v>116044.37703648036</v>
      </c>
      <c r="Q55" s="29">
        <f t="shared" si="12"/>
        <v>127111.00221914408</v>
      </c>
      <c r="R55" s="11">
        <f t="shared" si="13"/>
        <v>9.0747455362779944E-4</v>
      </c>
      <c r="S55" s="29"/>
      <c r="T55" s="29">
        <f t="shared" si="32"/>
        <v>115.35</v>
      </c>
      <c r="U55" s="10"/>
      <c r="V55" s="11"/>
      <c r="AL55">
        <f t="shared" si="17"/>
        <v>115.35</v>
      </c>
      <c r="AM55" s="29">
        <f t="shared" si="18"/>
        <v>118065.9840926484</v>
      </c>
      <c r="AN55" s="29">
        <f t="shared" si="19"/>
        <v>116044.37703648036</v>
      </c>
      <c r="AO55" s="29">
        <f t="shared" si="20"/>
        <v>116044.37703648036</v>
      </c>
      <c r="AP55" s="29">
        <f t="shared" si="14"/>
        <v>127111.00221914408</v>
      </c>
      <c r="AR55">
        <v>1</v>
      </c>
      <c r="AS55" s="11">
        <f t="shared" si="21"/>
        <v>1023.5455924806971</v>
      </c>
      <c r="AT55" s="11">
        <f t="shared" si="22"/>
        <v>1006.0197402382347</v>
      </c>
      <c r="AU55" s="11">
        <f t="shared" si="23"/>
        <v>1006.0197402382347</v>
      </c>
      <c r="AV55" s="11">
        <f t="shared" si="15"/>
        <v>1101.9592736813531</v>
      </c>
      <c r="AX55" s="11">
        <f t="shared" si="24"/>
        <v>9.8535001922009143E-3</v>
      </c>
      <c r="AY55" s="11">
        <f t="shared" si="25"/>
        <v>10.085506692234947</v>
      </c>
      <c r="AZ55" s="11">
        <f t="shared" si="26"/>
        <v>9.9128157037953581</v>
      </c>
      <c r="BA55" s="11">
        <f t="shared" si="27"/>
        <v>9.9128157037953581</v>
      </c>
      <c r="BB55" s="11">
        <f t="shared" si="16"/>
        <v>10.858155915016793</v>
      </c>
      <c r="BD55" s="11"/>
    </row>
    <row r="56" spans="1:56" x14ac:dyDescent="0.35">
      <c r="A56" s="12">
        <v>39022</v>
      </c>
      <c r="B56" s="10">
        <f>'Eviews input (long)'!B49</f>
        <v>113</v>
      </c>
      <c r="C56" s="10">
        <f>DataQ!C142</f>
        <v>11742</v>
      </c>
      <c r="D56" s="10">
        <f>DataQ!H142</f>
        <v>21189</v>
      </c>
      <c r="E56">
        <f>DataQ!E142</f>
        <v>237463</v>
      </c>
      <c r="F56" s="15">
        <f>DataQ!F142</f>
        <v>5.5</v>
      </c>
      <c r="G56">
        <f>DataQ!P142</f>
        <v>3.5386929999999999</v>
      </c>
      <c r="H56" s="15">
        <f>DataQ!J142</f>
        <v>5.45</v>
      </c>
      <c r="I56" s="10">
        <f>DataQ!I142</f>
        <v>1050772</v>
      </c>
      <c r="J56">
        <f>DataQ!S142</f>
        <v>3818802</v>
      </c>
      <c r="M56" s="29">
        <f t="shared" si="9"/>
        <v>118673.53859720603</v>
      </c>
      <c r="N56" s="29">
        <f t="shared" si="10"/>
        <v>116340.30249875149</v>
      </c>
      <c r="O56" s="29">
        <f t="shared" si="11"/>
        <v>116340.30249875149</v>
      </c>
      <c r="Q56" s="29">
        <f t="shared" si="12"/>
        <v>126788.72153494233</v>
      </c>
      <c r="R56" s="11">
        <f t="shared" si="13"/>
        <v>8.9124646602622114E-4</v>
      </c>
      <c r="S56" s="29"/>
      <c r="T56" s="29">
        <f t="shared" si="32"/>
        <v>113</v>
      </c>
      <c r="U56" s="10"/>
      <c r="V56" s="11"/>
      <c r="AL56">
        <f t="shared" si="17"/>
        <v>113</v>
      </c>
      <c r="AM56" s="29">
        <f t="shared" si="18"/>
        <v>118673.53859720603</v>
      </c>
      <c r="AN56" s="29">
        <f t="shared" si="19"/>
        <v>116340.30249875149</v>
      </c>
      <c r="AO56" s="29">
        <f t="shared" si="20"/>
        <v>116340.30249875149</v>
      </c>
      <c r="AP56" s="29">
        <f t="shared" si="14"/>
        <v>126788.72153494233</v>
      </c>
      <c r="AR56">
        <v>1</v>
      </c>
      <c r="AS56" s="11">
        <f t="shared" si="21"/>
        <v>1050.208306169965</v>
      </c>
      <c r="AT56" s="11">
        <f t="shared" si="22"/>
        <v>1029.5601991039955</v>
      </c>
      <c r="AU56" s="11">
        <f t="shared" si="23"/>
        <v>1029.5601991039955</v>
      </c>
      <c r="AV56" s="11">
        <f t="shared" si="15"/>
        <v>1122.0240843800207</v>
      </c>
      <c r="AX56" s="11">
        <f t="shared" si="24"/>
        <v>9.6235734968489178E-3</v>
      </c>
      <c r="AY56" s="11">
        <f t="shared" si="25"/>
        <v>10.106756821427869</v>
      </c>
      <c r="AZ56" s="11">
        <f t="shared" si="26"/>
        <v>9.9080482455077075</v>
      </c>
      <c r="BA56" s="11">
        <f t="shared" si="27"/>
        <v>9.9080482455077075</v>
      </c>
      <c r="BB56" s="11">
        <f t="shared" si="16"/>
        <v>10.797881241265742</v>
      </c>
      <c r="BD56" s="11"/>
    </row>
    <row r="57" spans="1:56" x14ac:dyDescent="0.35">
      <c r="A57" s="12">
        <v>39114</v>
      </c>
      <c r="B57" s="10">
        <f>'Eviews input (long)'!B50</f>
        <v>117.1</v>
      </c>
      <c r="C57" s="10">
        <f>DataQ!C143</f>
        <v>11789</v>
      </c>
      <c r="D57" s="10">
        <f>DataQ!H143</f>
        <v>22405</v>
      </c>
      <c r="E57">
        <f>DataQ!E143</f>
        <v>243111</v>
      </c>
      <c r="F57" s="15">
        <f>DataQ!F143</f>
        <v>5.5</v>
      </c>
      <c r="G57">
        <f>DataQ!P143</f>
        <v>3.291687</v>
      </c>
      <c r="H57" s="15">
        <f>DataQ!J143</f>
        <v>5.6233329999999997</v>
      </c>
      <c r="I57" s="10">
        <f>DataQ!I143</f>
        <v>1075311</v>
      </c>
      <c r="J57">
        <f>DataQ!S143</f>
        <v>3898800</v>
      </c>
      <c r="M57" s="29">
        <f t="shared" si="9"/>
        <v>119819.30806066362</v>
      </c>
      <c r="N57" s="29">
        <f t="shared" si="10"/>
        <v>117750.93310641547</v>
      </c>
      <c r="O57" s="29">
        <f t="shared" si="11"/>
        <v>117750.93310641547</v>
      </c>
      <c r="Q57" s="29">
        <f t="shared" si="12"/>
        <v>127782.13667581076</v>
      </c>
      <c r="R57" s="11">
        <f t="shared" si="13"/>
        <v>9.164035212299522E-4</v>
      </c>
      <c r="S57" s="29"/>
      <c r="T57" s="29">
        <f t="shared" si="32"/>
        <v>117.1</v>
      </c>
      <c r="U57" s="10"/>
      <c r="V57" s="11"/>
      <c r="AL57">
        <f t="shared" si="17"/>
        <v>117.1</v>
      </c>
      <c r="AM57" s="29">
        <f t="shared" si="18"/>
        <v>119819.30806066362</v>
      </c>
      <c r="AN57" s="29">
        <f t="shared" si="19"/>
        <v>117750.93310641547</v>
      </c>
      <c r="AO57" s="29">
        <f t="shared" si="20"/>
        <v>117750.93310641547</v>
      </c>
      <c r="AP57" s="29">
        <f t="shared" si="14"/>
        <v>127782.13667581076</v>
      </c>
      <c r="AR57">
        <v>1</v>
      </c>
      <c r="AS57" s="11">
        <f t="shared" si="21"/>
        <v>1023.2221012866237</v>
      </c>
      <c r="AT57" s="11">
        <f t="shared" si="22"/>
        <v>1005.5587797302774</v>
      </c>
      <c r="AU57" s="11">
        <f t="shared" si="23"/>
        <v>1005.5587797302774</v>
      </c>
      <c r="AV57" s="11">
        <f t="shared" si="15"/>
        <v>1091.2223456516717</v>
      </c>
      <c r="AX57" s="11">
        <f t="shared" si="24"/>
        <v>9.9329883789973702E-3</v>
      </c>
      <c r="AY57" s="11">
        <f t="shared" si="25"/>
        <v>10.163653241213302</v>
      </c>
      <c r="AZ57" s="11">
        <f t="shared" si="26"/>
        <v>9.9882036734596209</v>
      </c>
      <c r="BA57" s="11">
        <f t="shared" si="27"/>
        <v>9.9882036734596209</v>
      </c>
      <c r="BB57" s="11">
        <f t="shared" si="16"/>
        <v>10.839098878260307</v>
      </c>
      <c r="BD57" s="11"/>
    </row>
    <row r="58" spans="1:56" x14ac:dyDescent="0.35">
      <c r="A58" s="12">
        <v>39203</v>
      </c>
      <c r="B58" s="10">
        <f>'Eviews input (long)'!B51</f>
        <v>121.2</v>
      </c>
      <c r="C58" s="10">
        <f>DataQ!C144</f>
        <v>11836</v>
      </c>
      <c r="D58" s="10">
        <f>DataQ!H144</f>
        <v>23235</v>
      </c>
      <c r="E58">
        <f>DataQ!E144</f>
        <v>244614</v>
      </c>
      <c r="F58" s="15">
        <f>DataQ!F144</f>
        <v>5.4</v>
      </c>
      <c r="G58">
        <f>DataQ!P144</f>
        <v>3.189997</v>
      </c>
      <c r="H58" s="15">
        <f>DataQ!J144</f>
        <v>5.7033329999999998</v>
      </c>
      <c r="I58" s="10">
        <f>DataQ!I144</f>
        <v>1102655</v>
      </c>
      <c r="J58">
        <f>DataQ!S144</f>
        <v>3978798</v>
      </c>
      <c r="M58" s="29">
        <f t="shared" si="9"/>
        <v>122054.03482260348</v>
      </c>
      <c r="N58" s="29">
        <f t="shared" si="10"/>
        <v>119725.08650986751</v>
      </c>
      <c r="O58" s="29">
        <f t="shared" si="11"/>
        <v>119725.08650986751</v>
      </c>
      <c r="Q58" s="29">
        <f t="shared" si="12"/>
        <v>129085.58413330541</v>
      </c>
      <c r="R58" s="11">
        <f t="shared" si="13"/>
        <v>9.3891196924699165E-4</v>
      </c>
      <c r="S58" s="29"/>
      <c r="T58" s="29">
        <f t="shared" si="32"/>
        <v>121.2</v>
      </c>
      <c r="U58" s="10"/>
      <c r="V58" s="11"/>
      <c r="AL58">
        <f t="shared" si="17"/>
        <v>121.2</v>
      </c>
      <c r="AM58" s="29">
        <f t="shared" si="18"/>
        <v>122054.03482260348</v>
      </c>
      <c r="AN58" s="29">
        <f t="shared" si="19"/>
        <v>119725.08650986751</v>
      </c>
      <c r="AO58" s="29">
        <f t="shared" si="20"/>
        <v>119725.08650986751</v>
      </c>
      <c r="AP58" s="29">
        <f t="shared" si="14"/>
        <v>129085.58413330541</v>
      </c>
      <c r="AR58">
        <v>1</v>
      </c>
      <c r="AS58" s="11">
        <f t="shared" si="21"/>
        <v>1007.0464919356723</v>
      </c>
      <c r="AT58" s="11">
        <f t="shared" si="22"/>
        <v>987.83074678108505</v>
      </c>
      <c r="AU58" s="11">
        <f t="shared" si="23"/>
        <v>987.83074678108505</v>
      </c>
      <c r="AV58" s="11">
        <f t="shared" si="15"/>
        <v>1065.0625753573054</v>
      </c>
      <c r="AX58" s="11">
        <f t="shared" si="24"/>
        <v>1.023994592767827E-2</v>
      </c>
      <c r="AY58" s="11">
        <f t="shared" si="25"/>
        <v>10.312101624079375</v>
      </c>
      <c r="AZ58" s="11">
        <f t="shared" si="26"/>
        <v>10.115333432736357</v>
      </c>
      <c r="BA58" s="11">
        <f t="shared" si="27"/>
        <v>10.115333432736357</v>
      </c>
      <c r="BB58" s="11">
        <f t="shared" si="16"/>
        <v>10.906183181252569</v>
      </c>
      <c r="BD58" s="11"/>
    </row>
    <row r="59" spans="1:56" x14ac:dyDescent="0.35">
      <c r="A59" s="12">
        <v>39295</v>
      </c>
      <c r="B59" s="10">
        <f>'Eviews input (long)'!B52</f>
        <v>125.35</v>
      </c>
      <c r="C59" s="10">
        <f>DataQ!C145</f>
        <v>11829</v>
      </c>
      <c r="D59" s="10">
        <f>DataQ!H145</f>
        <v>24167</v>
      </c>
      <c r="E59">
        <f>DataQ!E145</f>
        <v>248998</v>
      </c>
      <c r="F59" s="15">
        <f>DataQ!F145</f>
        <v>5.3</v>
      </c>
      <c r="G59">
        <f>DataQ!P145</f>
        <v>3.354333</v>
      </c>
      <c r="H59" s="15">
        <f>DataQ!J145</f>
        <v>5.8833330000000004</v>
      </c>
      <c r="I59" s="10">
        <f>DataQ!I145</f>
        <v>1135109</v>
      </c>
      <c r="J59">
        <f>DataQ!S145</f>
        <v>4058797</v>
      </c>
      <c r="M59" s="29">
        <f t="shared" si="9"/>
        <v>121740.90591813544</v>
      </c>
      <c r="N59" s="29">
        <f t="shared" si="10"/>
        <v>119774.80970418606</v>
      </c>
      <c r="O59" s="29">
        <f t="shared" si="11"/>
        <v>119774.80970418606</v>
      </c>
      <c r="Q59" s="29">
        <f t="shared" si="12"/>
        <v>127082.41049775555</v>
      </c>
      <c r="R59" s="11">
        <f t="shared" si="13"/>
        <v>9.863678184024833E-4</v>
      </c>
      <c r="S59" s="29"/>
      <c r="T59" s="29">
        <f t="shared" si="32"/>
        <v>125.35</v>
      </c>
      <c r="U59" s="10"/>
      <c r="V59" s="11"/>
      <c r="AL59">
        <f t="shared" si="17"/>
        <v>125.35</v>
      </c>
      <c r="AM59" s="29">
        <f t="shared" si="18"/>
        <v>121740.90591813544</v>
      </c>
      <c r="AN59" s="29">
        <f t="shared" si="19"/>
        <v>119774.80970418606</v>
      </c>
      <c r="AO59" s="29">
        <f t="shared" si="20"/>
        <v>119774.80970418606</v>
      </c>
      <c r="AP59" s="29">
        <f t="shared" si="14"/>
        <v>127082.41049775555</v>
      </c>
      <c r="AR59">
        <v>1</v>
      </c>
      <c r="AS59" s="11">
        <f t="shared" si="21"/>
        <v>971.20786532218142</v>
      </c>
      <c r="AT59" s="11">
        <f t="shared" si="22"/>
        <v>955.52301319653827</v>
      </c>
      <c r="AU59" s="11">
        <f t="shared" si="23"/>
        <v>955.52301319653827</v>
      </c>
      <c r="AV59" s="11">
        <f t="shared" si="15"/>
        <v>1013.8205863402917</v>
      </c>
      <c r="AX59" s="11">
        <f t="shared" si="24"/>
        <v>1.0596838278806323E-2</v>
      </c>
      <c r="AY59" s="11">
        <f t="shared" si="25"/>
        <v>10.291732683923868</v>
      </c>
      <c r="AZ59" s="11">
        <f t="shared" si="26"/>
        <v>10.125522842521436</v>
      </c>
      <c r="BA59" s="11">
        <f t="shared" si="27"/>
        <v>10.125522842521436</v>
      </c>
      <c r="BB59" s="11">
        <f t="shared" si="16"/>
        <v>10.743292797172673</v>
      </c>
      <c r="BD59" s="11"/>
    </row>
    <row r="60" spans="1:56" x14ac:dyDescent="0.35">
      <c r="A60" s="12">
        <v>39387</v>
      </c>
      <c r="B60" s="10">
        <f>'Eviews input (long)'!B53</f>
        <v>129.5</v>
      </c>
      <c r="C60" s="10">
        <f>DataQ!C146</f>
        <v>11822</v>
      </c>
      <c r="D60" s="10">
        <f>DataQ!H146</f>
        <v>24599</v>
      </c>
      <c r="E60">
        <f>DataQ!E146</f>
        <v>249640</v>
      </c>
      <c r="F60" s="15">
        <f>DataQ!F146</f>
        <v>5.2</v>
      </c>
      <c r="G60">
        <f>DataQ!P146</f>
        <v>3.501979</v>
      </c>
      <c r="H60" s="15">
        <f>DataQ!J146</f>
        <v>5.95</v>
      </c>
      <c r="I60" s="10">
        <f>DataQ!I146</f>
        <v>1155240</v>
      </c>
      <c r="J60">
        <f>DataQ!S146</f>
        <v>4138795</v>
      </c>
      <c r="M60" s="29">
        <f t="shared" si="9"/>
        <v>124725.91705498984</v>
      </c>
      <c r="N60" s="29">
        <f t="shared" si="10"/>
        <v>122638.52845415664</v>
      </c>
      <c r="O60" s="29">
        <f t="shared" si="11"/>
        <v>122638.52845415664</v>
      </c>
      <c r="Q60" s="29">
        <f t="shared" si="12"/>
        <v>126785.62165585543</v>
      </c>
      <c r="R60" s="11">
        <f t="shared" si="13"/>
        <v>1.0214091969475247E-3</v>
      </c>
      <c r="S60" s="29"/>
      <c r="T60" s="29">
        <f t="shared" si="32"/>
        <v>129.5</v>
      </c>
      <c r="U60" s="10"/>
      <c r="V60" s="11"/>
      <c r="AL60">
        <f t="shared" si="17"/>
        <v>129.5</v>
      </c>
      <c r="AM60" s="29">
        <f t="shared" si="18"/>
        <v>124725.91705498984</v>
      </c>
      <c r="AN60" s="29">
        <f t="shared" si="19"/>
        <v>122638.52845415664</v>
      </c>
      <c r="AO60" s="29">
        <f t="shared" si="20"/>
        <v>122638.52845415664</v>
      </c>
      <c r="AP60" s="29">
        <f t="shared" si="14"/>
        <v>126785.62165585543</v>
      </c>
      <c r="AR60">
        <v>1</v>
      </c>
      <c r="AS60" s="11">
        <f t="shared" si="21"/>
        <v>963.13449463312622</v>
      </c>
      <c r="AT60" s="11">
        <f t="shared" si="22"/>
        <v>947.01566373866126</v>
      </c>
      <c r="AU60" s="11">
        <f t="shared" si="23"/>
        <v>947.01566373866126</v>
      </c>
      <c r="AV60" s="11">
        <f t="shared" si="15"/>
        <v>979.03954946606507</v>
      </c>
      <c r="AX60" s="11">
        <f t="shared" si="24"/>
        <v>1.0954153273557773E-2</v>
      </c>
      <c r="AY60" s="11">
        <f t="shared" si="25"/>
        <v>10.550322877261872</v>
      </c>
      <c r="AZ60" s="11">
        <f t="shared" si="26"/>
        <v>10.373754733053344</v>
      </c>
      <c r="BA60" s="11">
        <f t="shared" si="27"/>
        <v>10.373754733053344</v>
      </c>
      <c r="BB60" s="11">
        <f t="shared" si="16"/>
        <v>10.724549285726225</v>
      </c>
      <c r="BD60" s="11"/>
    </row>
    <row r="61" spans="1:56" x14ac:dyDescent="0.35">
      <c r="A61" s="12">
        <v>39479</v>
      </c>
      <c r="B61" s="10">
        <f>'Eviews input (long)'!B54</f>
        <v>127</v>
      </c>
      <c r="C61" s="10">
        <f>DataQ!C147</f>
        <v>11769</v>
      </c>
      <c r="D61" s="10">
        <f>DataQ!H147</f>
        <v>24853</v>
      </c>
      <c r="E61">
        <f>DataQ!E147</f>
        <v>249920</v>
      </c>
      <c r="F61" s="15">
        <f>DataQ!F147</f>
        <v>5.2</v>
      </c>
      <c r="G61">
        <f>DataQ!P147</f>
        <v>3.8883350000000001</v>
      </c>
      <c r="H61" s="15">
        <f>DataQ!J147</f>
        <v>5.8566669999999998</v>
      </c>
      <c r="I61" s="10">
        <f>DataQ!I147</f>
        <v>1163881</v>
      </c>
      <c r="J61">
        <f>DataQ!S147</f>
        <v>3988680</v>
      </c>
      <c r="M61" s="29">
        <f t="shared" si="9"/>
        <v>123040.86819327784</v>
      </c>
      <c r="N61" s="29">
        <f t="shared" si="10"/>
        <v>120908.15039201957</v>
      </c>
      <c r="O61" s="29">
        <f t="shared" si="11"/>
        <v>120908.15039201957</v>
      </c>
      <c r="Q61" s="29">
        <f t="shared" si="12"/>
        <v>124140.18955879021</v>
      </c>
      <c r="R61" s="11">
        <f t="shared" si="13"/>
        <v>1.0230369427610341E-3</v>
      </c>
      <c r="S61" s="29"/>
      <c r="T61" s="29">
        <f t="shared" si="32"/>
        <v>127</v>
      </c>
      <c r="U61" s="10"/>
      <c r="V61" s="11"/>
      <c r="AL61">
        <f t="shared" si="17"/>
        <v>127</v>
      </c>
      <c r="AM61" s="29">
        <f t="shared" si="18"/>
        <v>123040.86819327784</v>
      </c>
      <c r="AN61" s="29">
        <f t="shared" si="19"/>
        <v>120908.15039201957</v>
      </c>
      <c r="AO61" s="29">
        <f t="shared" si="20"/>
        <v>120908.15039201957</v>
      </c>
      <c r="AP61" s="29">
        <f t="shared" si="14"/>
        <v>124140.18955879021</v>
      </c>
      <c r="AR61">
        <v>1</v>
      </c>
      <c r="AS61" s="11">
        <f t="shared" si="21"/>
        <v>968.82573380533734</v>
      </c>
      <c r="AT61" s="11">
        <f t="shared" si="22"/>
        <v>952.03268025212253</v>
      </c>
      <c r="AU61" s="11">
        <f t="shared" si="23"/>
        <v>952.03268025212253</v>
      </c>
      <c r="AV61" s="11">
        <f t="shared" si="15"/>
        <v>977.48180754952921</v>
      </c>
      <c r="AX61" s="11">
        <f t="shared" si="24"/>
        <v>1.0791061262639137E-2</v>
      </c>
      <c r="AY61" s="11">
        <f t="shared" si="25"/>
        <v>10.454657846314712</v>
      </c>
      <c r="AZ61" s="11">
        <f t="shared" si="26"/>
        <v>10.273442976635192</v>
      </c>
      <c r="BA61" s="11">
        <f t="shared" si="27"/>
        <v>10.273442976635192</v>
      </c>
      <c r="BB61" s="11">
        <f t="shared" si="16"/>
        <v>10.548066068382209</v>
      </c>
      <c r="BD61" s="11"/>
    </row>
    <row r="62" spans="1:56" x14ac:dyDescent="0.35">
      <c r="A62" s="12">
        <v>39569</v>
      </c>
      <c r="B62" s="10">
        <f>'Eviews input (long)'!B55</f>
        <v>139.69999999999999</v>
      </c>
      <c r="C62" s="10">
        <f>DataQ!C148</f>
        <v>11737</v>
      </c>
      <c r="D62" s="10">
        <f>DataQ!H148</f>
        <v>24469</v>
      </c>
      <c r="E62">
        <f>DataQ!E148</f>
        <v>256466</v>
      </c>
      <c r="F62" s="15">
        <f>DataQ!F148</f>
        <v>5.4</v>
      </c>
      <c r="G62">
        <f>DataQ!P148</f>
        <v>4.8367579999999997</v>
      </c>
      <c r="H62" s="15">
        <f>DataQ!J148</f>
        <v>5.7633330000000003</v>
      </c>
      <c r="I62" s="10">
        <f>DataQ!I148</f>
        <v>1175517</v>
      </c>
      <c r="J62">
        <f>DataQ!S148</f>
        <v>3838566</v>
      </c>
      <c r="M62" s="29">
        <f t="shared" si="9"/>
        <v>130720.02755488243</v>
      </c>
      <c r="N62" s="29">
        <f t="shared" si="10"/>
        <v>129820.74038123775</v>
      </c>
      <c r="O62" s="29">
        <f t="shared" si="11"/>
        <v>129820.74038123775</v>
      </c>
      <c r="Q62" s="29">
        <f t="shared" si="12"/>
        <v>123225.05092080403</v>
      </c>
      <c r="R62" s="11">
        <f t="shared" si="13"/>
        <v>1.1336980504863764E-3</v>
      </c>
      <c r="S62" s="29"/>
      <c r="T62" s="29">
        <f t="shared" si="32"/>
        <v>139.69999999999999</v>
      </c>
      <c r="U62" s="10"/>
      <c r="V62" s="11"/>
      <c r="AL62">
        <f t="shared" si="17"/>
        <v>139.69999999999999</v>
      </c>
      <c r="AM62" s="29">
        <f t="shared" si="18"/>
        <v>130720.02755488243</v>
      </c>
      <c r="AN62" s="29">
        <f t="shared" si="19"/>
        <v>129820.74038123775</v>
      </c>
      <c r="AO62" s="29">
        <f t="shared" si="20"/>
        <v>129820.74038123775</v>
      </c>
      <c r="AP62" s="29">
        <f t="shared" si="14"/>
        <v>123225.05092080403</v>
      </c>
      <c r="AR62">
        <v>1</v>
      </c>
      <c r="AS62" s="11">
        <f t="shared" si="21"/>
        <v>935.71959595477767</v>
      </c>
      <c r="AT62" s="11">
        <f t="shared" si="22"/>
        <v>929.28232198452224</v>
      </c>
      <c r="AU62" s="11">
        <f t="shared" si="23"/>
        <v>929.28232198452224</v>
      </c>
      <c r="AV62" s="11">
        <f t="shared" si="15"/>
        <v>882.06908318399462</v>
      </c>
      <c r="AX62" s="11">
        <f t="shared" si="24"/>
        <v>1.1902530459231489E-2</v>
      </c>
      <c r="AY62" s="11">
        <f t="shared" si="25"/>
        <v>11.137430992151524</v>
      </c>
      <c r="AZ62" s="11">
        <f t="shared" si="26"/>
        <v>11.06081114264614</v>
      </c>
      <c r="BA62" s="11">
        <f t="shared" si="27"/>
        <v>11.06081114264614</v>
      </c>
      <c r="BB62" s="11">
        <f t="shared" si="16"/>
        <v>10.49885412974389</v>
      </c>
      <c r="BD62" s="11"/>
    </row>
    <row r="63" spans="1:56" x14ac:dyDescent="0.35">
      <c r="A63" s="12">
        <v>39661</v>
      </c>
      <c r="B63" s="10">
        <f>'Eviews input (long)'!B56</f>
        <v>150.80000000000001</v>
      </c>
      <c r="C63" s="10">
        <f>DataQ!C149</f>
        <v>11692</v>
      </c>
      <c r="D63" s="10">
        <f>DataQ!H149</f>
        <v>24892</v>
      </c>
      <c r="E63">
        <f>DataQ!E149</f>
        <v>255800</v>
      </c>
      <c r="F63" s="15">
        <f>DataQ!F149</f>
        <v>5.9</v>
      </c>
      <c r="G63">
        <f>DataQ!P149</f>
        <v>5.9534979999999997</v>
      </c>
      <c r="H63" s="15">
        <f>DataQ!J149</f>
        <v>5.7966670000000002</v>
      </c>
      <c r="I63" s="10">
        <f>DataQ!I149</f>
        <v>1182695</v>
      </c>
      <c r="J63">
        <f>DataQ!S149</f>
        <v>3688451</v>
      </c>
      <c r="M63" s="29">
        <f t="shared" si="9"/>
        <v>145497.00064508367</v>
      </c>
      <c r="N63" s="29">
        <f t="shared" si="10"/>
        <v>143522.48515236095</v>
      </c>
      <c r="O63" s="29">
        <f t="shared" si="11"/>
        <v>143522.48515236095</v>
      </c>
      <c r="Q63" s="29">
        <f t="shared" si="12"/>
        <v>129757.935290421</v>
      </c>
      <c r="R63" s="11">
        <f t="shared" si="13"/>
        <v>1.16216399145442E-3</v>
      </c>
      <c r="S63" s="29"/>
      <c r="T63" s="29">
        <f t="shared" si="32"/>
        <v>150.80000000000001</v>
      </c>
      <c r="U63" s="10"/>
      <c r="V63" s="11"/>
      <c r="AL63">
        <f t="shared" si="17"/>
        <v>150.80000000000001</v>
      </c>
      <c r="AM63" s="29">
        <f t="shared" si="18"/>
        <v>145497.00064508367</v>
      </c>
      <c r="AN63" s="29">
        <f t="shared" si="19"/>
        <v>143522.48515236095</v>
      </c>
      <c r="AO63" s="29">
        <f t="shared" si="20"/>
        <v>143522.48515236095</v>
      </c>
      <c r="AP63" s="29">
        <f t="shared" si="14"/>
        <v>129757.935290421</v>
      </c>
      <c r="AR63">
        <v>1</v>
      </c>
      <c r="AS63" s="11">
        <f t="shared" si="21"/>
        <v>964.83422178437434</v>
      </c>
      <c r="AT63" s="11">
        <f t="shared" si="22"/>
        <v>951.74061772122639</v>
      </c>
      <c r="AU63" s="11">
        <f t="shared" si="23"/>
        <v>951.74061772122639</v>
      </c>
      <c r="AV63" s="11">
        <f t="shared" si="15"/>
        <v>860.46376187281817</v>
      </c>
      <c r="AX63" s="11">
        <f t="shared" si="24"/>
        <v>1.2897707834416697E-2</v>
      </c>
      <c r="AY63" s="11">
        <f t="shared" si="25"/>
        <v>12.444149901221662</v>
      </c>
      <c r="AZ63" s="11">
        <f t="shared" si="26"/>
        <v>12.275272421515648</v>
      </c>
      <c r="BA63" s="11">
        <f t="shared" si="27"/>
        <v>12.275272421515648</v>
      </c>
      <c r="BB63" s="11">
        <f t="shared" si="16"/>
        <v>11.09801020273871</v>
      </c>
      <c r="BD63" s="11"/>
    </row>
    <row r="64" spans="1:56" x14ac:dyDescent="0.35">
      <c r="A64" s="12">
        <v>39753</v>
      </c>
      <c r="B64" s="10">
        <f>'Eviews input (long)'!B57</f>
        <v>182.6</v>
      </c>
      <c r="C64" s="10">
        <f>DataQ!C150</f>
        <v>11667</v>
      </c>
      <c r="D64" s="10">
        <f>DataQ!H150</f>
        <v>24063</v>
      </c>
      <c r="E64">
        <f>DataQ!E150</f>
        <v>258834</v>
      </c>
      <c r="F64" s="15">
        <f>DataQ!F150</f>
        <v>6.4</v>
      </c>
      <c r="G64">
        <f>DataQ!P150</f>
        <v>7.2612490000000003</v>
      </c>
      <c r="H64" s="15">
        <f>DataQ!J150</f>
        <v>5.3866670000000001</v>
      </c>
      <c r="I64" s="10">
        <f>DataQ!I150</f>
        <v>1184812</v>
      </c>
      <c r="J64">
        <f>DataQ!S150</f>
        <v>3538336</v>
      </c>
      <c r="M64" s="29">
        <f t="shared" si="9"/>
        <v>163808.2905510776</v>
      </c>
      <c r="N64" s="29">
        <f t="shared" si="10"/>
        <v>162407.39441496943</v>
      </c>
      <c r="O64" s="29">
        <f t="shared" si="11"/>
        <v>162407.39441496928</v>
      </c>
      <c r="Q64" s="29">
        <f t="shared" si="12"/>
        <v>140784.34394817872</v>
      </c>
      <c r="R64" s="11">
        <f t="shared" si="13"/>
        <v>1.2970192201713366E-3</v>
      </c>
      <c r="S64" s="29"/>
      <c r="T64" s="29">
        <f t="shared" si="32"/>
        <v>182.6</v>
      </c>
      <c r="U64" s="10"/>
      <c r="V64" s="11"/>
      <c r="AL64">
        <f t="shared" si="17"/>
        <v>182.6</v>
      </c>
      <c r="AM64" s="29">
        <f t="shared" si="18"/>
        <v>163808.2905510776</v>
      </c>
      <c r="AN64" s="29">
        <f t="shared" si="19"/>
        <v>162407.39441496943</v>
      </c>
      <c r="AO64" s="29">
        <f t="shared" si="20"/>
        <v>162407.39441496928</v>
      </c>
      <c r="AP64" s="29">
        <f t="shared" si="14"/>
        <v>140784.34394817872</v>
      </c>
      <c r="AR64">
        <v>1</v>
      </c>
      <c r="AS64" s="11">
        <f t="shared" si="21"/>
        <v>897.08811911871635</v>
      </c>
      <c r="AT64" s="11">
        <f t="shared" si="22"/>
        <v>889.41617970958066</v>
      </c>
      <c r="AU64" s="11">
        <f t="shared" si="23"/>
        <v>889.41617970957986</v>
      </c>
      <c r="AV64" s="11">
        <f t="shared" si="15"/>
        <v>770.99859774468086</v>
      </c>
      <c r="AX64" s="11">
        <f t="shared" si="24"/>
        <v>1.5650981400531411E-2</v>
      </c>
      <c r="AY64" s="11">
        <f t="shared" si="25"/>
        <v>14.040309466964738</v>
      </c>
      <c r="AZ64" s="11">
        <f t="shared" si="26"/>
        <v>13.920236085966351</v>
      </c>
      <c r="BA64" s="11">
        <f t="shared" si="27"/>
        <v>13.920236085966339</v>
      </c>
      <c r="BB64" s="11">
        <f t="shared" si="16"/>
        <v>12.066884713137801</v>
      </c>
      <c r="BD64" s="11"/>
    </row>
    <row r="65" spans="1:56" x14ac:dyDescent="0.35">
      <c r="A65" s="12">
        <v>39845</v>
      </c>
      <c r="B65" s="10">
        <f>'Eviews input (long)'!B58</f>
        <v>209.6</v>
      </c>
      <c r="C65" s="10">
        <f>DataQ!C151</f>
        <v>11553</v>
      </c>
      <c r="D65" s="10">
        <f>DataQ!H151</f>
        <v>19293</v>
      </c>
      <c r="E65">
        <f>DataQ!E151</f>
        <v>256355</v>
      </c>
      <c r="F65" s="15">
        <f>DataQ!F151</f>
        <v>7.1</v>
      </c>
      <c r="G65">
        <f>DataQ!P151</f>
        <v>7.6574989999999996</v>
      </c>
      <c r="H65" s="15">
        <f>DataQ!J151</f>
        <v>4.0833329999999997</v>
      </c>
      <c r="I65" s="10">
        <f>DataQ!I151</f>
        <v>1186027</v>
      </c>
      <c r="J65">
        <f>DataQ!S151</f>
        <v>3579251</v>
      </c>
      <c r="M65" s="29">
        <f t="shared" si="9"/>
        <v>175993.83576642218</v>
      </c>
      <c r="N65" s="29">
        <f t="shared" si="10"/>
        <v>177662.59706439381</v>
      </c>
      <c r="O65" s="29">
        <f t="shared" si="11"/>
        <v>177662.59706439381</v>
      </c>
      <c r="Q65" s="29">
        <f t="shared" si="12"/>
        <v>145214.17418951416</v>
      </c>
      <c r="R65" s="11">
        <f t="shared" si="13"/>
        <v>1.4433852698598007E-3</v>
      </c>
      <c r="S65" s="29"/>
      <c r="T65" s="29">
        <f t="shared" si="32"/>
        <v>209.6</v>
      </c>
      <c r="U65" s="10"/>
      <c r="V65" s="11"/>
      <c r="AL65">
        <f t="shared" si="17"/>
        <v>209.6</v>
      </c>
      <c r="AM65" s="29">
        <f t="shared" si="18"/>
        <v>175993.83576642218</v>
      </c>
      <c r="AN65" s="29">
        <f t="shared" si="19"/>
        <v>177662.59706439381</v>
      </c>
      <c r="AO65" s="29">
        <f t="shared" si="20"/>
        <v>177662.59706439381</v>
      </c>
      <c r="AP65" s="29">
        <f t="shared" si="14"/>
        <v>145214.17418951416</v>
      </c>
      <c r="AR65">
        <v>1</v>
      </c>
      <c r="AS65" s="11">
        <f t="shared" si="21"/>
        <v>839.66524697720513</v>
      </c>
      <c r="AT65" s="11">
        <f t="shared" si="22"/>
        <v>847.62689439119185</v>
      </c>
      <c r="AU65" s="11">
        <f t="shared" si="23"/>
        <v>847.62689439119185</v>
      </c>
      <c r="AV65" s="11">
        <f t="shared" si="15"/>
        <v>692.8157165530256</v>
      </c>
      <c r="AX65" s="11">
        <f t="shared" si="24"/>
        <v>1.8142473816324764E-2</v>
      </c>
      <c r="AY65" s="11">
        <f t="shared" si="25"/>
        <v>15.233604757761809</v>
      </c>
      <c r="AZ65" s="11">
        <f t="shared" si="26"/>
        <v>15.378048737504873</v>
      </c>
      <c r="BA65" s="11">
        <f t="shared" si="27"/>
        <v>15.378048737504873</v>
      </c>
      <c r="BB65" s="11">
        <f t="shared" si="16"/>
        <v>12.569390997101547</v>
      </c>
      <c r="BD65" s="11"/>
    </row>
    <row r="66" spans="1:56" x14ac:dyDescent="0.35">
      <c r="A66" s="12">
        <v>39934</v>
      </c>
      <c r="B66" s="10">
        <f>'Eviews input (long)'!B59</f>
        <v>216.4</v>
      </c>
      <c r="C66" s="10">
        <f>DataQ!C152</f>
        <v>11539</v>
      </c>
      <c r="D66" s="10">
        <f>DataQ!H152</f>
        <v>17688</v>
      </c>
      <c r="E66">
        <f>DataQ!E152</f>
        <v>263934</v>
      </c>
      <c r="F66" s="15">
        <f>DataQ!F152</f>
        <v>7.8</v>
      </c>
      <c r="G66">
        <f>DataQ!P152</f>
        <v>7.8162409999999998</v>
      </c>
      <c r="H66" s="15">
        <f>DataQ!J152</f>
        <v>3.6</v>
      </c>
      <c r="I66" s="10">
        <f>DataQ!I152</f>
        <v>1186228</v>
      </c>
      <c r="J66">
        <f>DataQ!S152</f>
        <v>3620166</v>
      </c>
      <c r="M66" s="29">
        <f t="shared" si="9"/>
        <v>166598.13338049021</v>
      </c>
      <c r="N66" s="29">
        <f t="shared" si="10"/>
        <v>167447.82531830855</v>
      </c>
      <c r="O66" s="29">
        <f t="shared" si="11"/>
        <v>167447.82531830855</v>
      </c>
      <c r="Q66" s="29">
        <f t="shared" si="12"/>
        <v>149453.38418583834</v>
      </c>
      <c r="R66" s="11">
        <f t="shared" si="13"/>
        <v>1.4479431240641341E-3</v>
      </c>
      <c r="S66" s="29"/>
      <c r="T66" s="29">
        <f t="shared" si="32"/>
        <v>216.4</v>
      </c>
      <c r="U66" s="10"/>
      <c r="V66" s="11"/>
      <c r="AL66">
        <f t="shared" si="17"/>
        <v>216.4</v>
      </c>
      <c r="AM66" s="29">
        <f t="shared" si="18"/>
        <v>166598.13338049021</v>
      </c>
      <c r="AN66" s="29">
        <f t="shared" si="19"/>
        <v>167447.82531830855</v>
      </c>
      <c r="AO66" s="29">
        <f t="shared" si="20"/>
        <v>167447.82531830855</v>
      </c>
      <c r="AP66" s="29">
        <f t="shared" si="14"/>
        <v>149453.38418583834</v>
      </c>
      <c r="AR66">
        <v>1</v>
      </c>
      <c r="AS66" s="11">
        <f t="shared" si="21"/>
        <v>769.86198419819868</v>
      </c>
      <c r="AT66" s="11">
        <f t="shared" si="22"/>
        <v>773.7884718960654</v>
      </c>
      <c r="AU66" s="11">
        <f t="shared" si="23"/>
        <v>773.7884718960654</v>
      </c>
      <c r="AV66" s="11">
        <f t="shared" si="15"/>
        <v>690.6348622266097</v>
      </c>
      <c r="AX66" s="11">
        <f t="shared" si="24"/>
        <v>1.8753791489730481E-2</v>
      </c>
      <c r="AY66" s="11">
        <f t="shared" si="25"/>
        <v>14.4378311275232</v>
      </c>
      <c r="AZ66" s="11">
        <f t="shared" si="26"/>
        <v>14.511467659095983</v>
      </c>
      <c r="BA66" s="11">
        <f t="shared" si="27"/>
        <v>14.511467659095983</v>
      </c>
      <c r="BB66" s="11">
        <f t="shared" si="16"/>
        <v>12.952022201736575</v>
      </c>
      <c r="BD66" s="11"/>
    </row>
    <row r="67" spans="1:56" x14ac:dyDescent="0.35">
      <c r="A67" s="12">
        <v>40026</v>
      </c>
      <c r="B67" s="10">
        <f>'Eviews input (long)'!B60</f>
        <v>207.2</v>
      </c>
      <c r="C67" s="10">
        <f>DataQ!C153</f>
        <v>11525</v>
      </c>
      <c r="D67" s="10">
        <f>DataQ!H153</f>
        <v>17528</v>
      </c>
      <c r="E67">
        <f>DataQ!E153</f>
        <v>262968</v>
      </c>
      <c r="F67" s="15">
        <f>DataQ!F153</f>
        <v>7.8</v>
      </c>
      <c r="G67">
        <f>DataQ!P153</f>
        <v>7.2828660000000003</v>
      </c>
      <c r="H67" s="15">
        <f>DataQ!J153</f>
        <v>3.576667</v>
      </c>
      <c r="I67" s="10">
        <f>DataQ!I153</f>
        <v>1188233</v>
      </c>
      <c r="J67">
        <f>DataQ!S153</f>
        <v>3661080</v>
      </c>
      <c r="M67" s="29">
        <f t="shared" si="9"/>
        <v>169867.53614711092</v>
      </c>
      <c r="N67" s="29">
        <f t="shared" si="10"/>
        <v>167692.46283116893</v>
      </c>
      <c r="O67" s="29">
        <f t="shared" si="11"/>
        <v>167692.46283116893</v>
      </c>
      <c r="Q67" s="29">
        <f t="shared" si="12"/>
        <v>161442.90866918012</v>
      </c>
      <c r="R67" s="11">
        <f t="shared" si="13"/>
        <v>1.2834258358450589E-3</v>
      </c>
      <c r="S67" s="29"/>
      <c r="T67" s="29">
        <f t="shared" si="32"/>
        <v>207.2</v>
      </c>
      <c r="U67" s="10"/>
      <c r="V67" s="11"/>
      <c r="AL67">
        <f t="shared" si="17"/>
        <v>207.2</v>
      </c>
      <c r="AM67" s="29">
        <f t="shared" si="18"/>
        <v>169867.53614711092</v>
      </c>
      <c r="AN67" s="29">
        <f t="shared" si="19"/>
        <v>167692.46283116893</v>
      </c>
      <c r="AO67" s="29">
        <f t="shared" si="20"/>
        <v>167692.46283116893</v>
      </c>
      <c r="AP67" s="29">
        <f t="shared" si="14"/>
        <v>161442.90866918012</v>
      </c>
      <c r="AR67">
        <v>1</v>
      </c>
      <c r="AS67" s="11">
        <f t="shared" si="21"/>
        <v>819.82401615401034</v>
      </c>
      <c r="AT67" s="11">
        <f t="shared" si="22"/>
        <v>809.32655806548712</v>
      </c>
      <c r="AU67" s="11">
        <f t="shared" si="23"/>
        <v>809.32655806548712</v>
      </c>
      <c r="AV67" s="11">
        <f t="shared" si="15"/>
        <v>779.16461712924774</v>
      </c>
      <c r="AX67" s="11">
        <f t="shared" si="24"/>
        <v>1.7978308026030367E-2</v>
      </c>
      <c r="AY67" s="11">
        <f t="shared" si="25"/>
        <v>14.739048689554092</v>
      </c>
      <c r="AZ67" s="11">
        <f t="shared" si="26"/>
        <v>14.550322154548279</v>
      </c>
      <c r="BA67" s="11">
        <f t="shared" si="27"/>
        <v>14.550322154548279</v>
      </c>
      <c r="BB67" s="11">
        <f t="shared" si="16"/>
        <v>14.008061489733633</v>
      </c>
      <c r="BD67" s="11"/>
    </row>
    <row r="68" spans="1:56" x14ac:dyDescent="0.35">
      <c r="A68" s="12">
        <v>40118</v>
      </c>
      <c r="B68" s="10">
        <f>'Eviews input (long)'!B61</f>
        <v>199.6</v>
      </c>
      <c r="C68" s="10">
        <f>DataQ!C154</f>
        <v>11504</v>
      </c>
      <c r="D68" s="10">
        <f>DataQ!H154</f>
        <v>17230</v>
      </c>
      <c r="E68">
        <f>DataQ!E154</f>
        <v>263925</v>
      </c>
      <c r="F68" s="15">
        <f>DataQ!F154</f>
        <v>7.8</v>
      </c>
      <c r="G68">
        <f>DataQ!P154</f>
        <v>5.3359730000000001</v>
      </c>
      <c r="H68" s="15">
        <f>DataQ!J154</f>
        <v>3.5733329999999999</v>
      </c>
      <c r="I68" s="10">
        <f>DataQ!I154</f>
        <v>1191082</v>
      </c>
      <c r="J68">
        <f>DataQ!S154</f>
        <v>3701995</v>
      </c>
      <c r="M68" s="29">
        <f t="shared" si="9"/>
        <v>166471.18734103034</v>
      </c>
      <c r="N68" s="29">
        <f t="shared" si="10"/>
        <v>164846.18680814176</v>
      </c>
      <c r="O68" s="29">
        <f t="shared" si="11"/>
        <v>164846.18680814176</v>
      </c>
      <c r="Q68" s="29">
        <f t="shared" si="12"/>
        <v>161430.85141002524</v>
      </c>
      <c r="R68" s="11">
        <f t="shared" si="13"/>
        <v>1.2364427137476174E-3</v>
      </c>
      <c r="S68" s="29"/>
      <c r="T68" s="29">
        <f t="shared" si="32"/>
        <v>199.6</v>
      </c>
      <c r="U68" s="10"/>
      <c r="V68" s="11"/>
      <c r="AL68">
        <f t="shared" si="17"/>
        <v>199.6</v>
      </c>
      <c r="AM68" s="29">
        <f t="shared" si="18"/>
        <v>166471.18734103034</v>
      </c>
      <c r="AN68" s="29">
        <f t="shared" si="19"/>
        <v>164846.18680814176</v>
      </c>
      <c r="AO68" s="29">
        <f t="shared" si="20"/>
        <v>164846.18680814176</v>
      </c>
      <c r="AP68" s="29">
        <f t="shared" si="14"/>
        <v>161430.85141002524</v>
      </c>
      <c r="AR68">
        <v>1</v>
      </c>
      <c r="AS68" s="11">
        <f t="shared" si="21"/>
        <v>834.02398467450075</v>
      </c>
      <c r="AT68" s="11">
        <f t="shared" si="22"/>
        <v>825.88269943958801</v>
      </c>
      <c r="AU68" s="11">
        <f t="shared" si="23"/>
        <v>825.88269943958801</v>
      </c>
      <c r="AV68" s="11">
        <f t="shared" si="15"/>
        <v>808.77180065142909</v>
      </c>
      <c r="AX68" s="11">
        <f t="shared" si="24"/>
        <v>1.7350486787204449E-2</v>
      </c>
      <c r="AY68" s="11">
        <f t="shared" si="25"/>
        <v>14.470722126306532</v>
      </c>
      <c r="AZ68" s="11">
        <f t="shared" si="26"/>
        <v>14.329466864407316</v>
      </c>
      <c r="BA68" s="11">
        <f t="shared" si="27"/>
        <v>14.329466864407316</v>
      </c>
      <c r="BB68" s="11">
        <f t="shared" si="16"/>
        <v>14.032584441066172</v>
      </c>
      <c r="BD68" s="11"/>
    </row>
    <row r="69" spans="1:56" x14ac:dyDescent="0.35">
      <c r="A69" s="12">
        <v>40210</v>
      </c>
      <c r="B69" s="10">
        <f>'Eviews input (long)'!B62</f>
        <v>196.5</v>
      </c>
      <c r="C69" s="10">
        <f>DataQ!C155</f>
        <v>11493</v>
      </c>
      <c r="D69" s="10">
        <f>DataQ!H155</f>
        <v>16457</v>
      </c>
      <c r="E69">
        <f>DataQ!E155</f>
        <v>264273</v>
      </c>
      <c r="F69" s="15">
        <f>DataQ!F155</f>
        <v>8</v>
      </c>
      <c r="G69">
        <f>DataQ!P155</f>
        <v>3.213009</v>
      </c>
      <c r="H69" s="15">
        <f>DataQ!J155</f>
        <v>3.6666669999999999</v>
      </c>
      <c r="I69" s="10">
        <f>DataQ!I155</f>
        <v>1194551</v>
      </c>
      <c r="J69">
        <f>DataQ!S155</f>
        <v>3715905</v>
      </c>
      <c r="M69" s="29">
        <f t="shared" si="9"/>
        <v>165224.78360537358</v>
      </c>
      <c r="N69" s="29">
        <f t="shared" si="10"/>
        <v>164886.32818505395</v>
      </c>
      <c r="O69" s="29">
        <f t="shared" si="11"/>
        <v>164886.32818505395</v>
      </c>
      <c r="Q69" s="29">
        <f t="shared" si="12"/>
        <v>165985.04681782518</v>
      </c>
      <c r="R69" s="11">
        <f t="shared" si="13"/>
        <v>1.1838415795108709E-3</v>
      </c>
      <c r="S69" s="29"/>
      <c r="T69" s="29">
        <f t="shared" si="32"/>
        <v>196.5</v>
      </c>
      <c r="U69" s="10"/>
      <c r="V69" s="11"/>
      <c r="AL69">
        <f t="shared" si="17"/>
        <v>196.5</v>
      </c>
      <c r="AM69" s="29">
        <f t="shared" si="18"/>
        <v>165224.78360537358</v>
      </c>
      <c r="AN69" s="29">
        <f t="shared" si="19"/>
        <v>164886.32818505395</v>
      </c>
      <c r="AO69" s="29">
        <f t="shared" si="20"/>
        <v>164886.32818505395</v>
      </c>
      <c r="AP69" s="29">
        <f t="shared" si="14"/>
        <v>165985.04681782518</v>
      </c>
      <c r="AR69">
        <v>1</v>
      </c>
      <c r="AS69" s="11">
        <f t="shared" si="21"/>
        <v>840.8385934115704</v>
      </c>
      <c r="AT69" s="11">
        <f t="shared" si="22"/>
        <v>839.1161739697402</v>
      </c>
      <c r="AU69" s="11">
        <f t="shared" si="23"/>
        <v>839.1161739697402</v>
      </c>
      <c r="AV69" s="11">
        <f t="shared" si="15"/>
        <v>844.70761739351235</v>
      </c>
      <c r="AX69" s="11">
        <f t="shared" si="24"/>
        <v>1.7097363612633778E-2</v>
      </c>
      <c r="AY69" s="11">
        <f t="shared" si="25"/>
        <v>14.37612317109315</v>
      </c>
      <c r="AZ69" s="11">
        <f t="shared" si="26"/>
        <v>14.346674339602711</v>
      </c>
      <c r="BA69" s="11">
        <f t="shared" si="27"/>
        <v>14.346674339602711</v>
      </c>
      <c r="BB69" s="11">
        <f t="shared" si="16"/>
        <v>14.442273280938412</v>
      </c>
      <c r="BD69" s="11"/>
    </row>
    <row r="70" spans="1:56" x14ac:dyDescent="0.35">
      <c r="A70" s="12">
        <v>40299</v>
      </c>
      <c r="B70" s="10">
        <f>'Eviews input (long)'!B63</f>
        <v>185.5</v>
      </c>
      <c r="C70" s="10">
        <f>DataQ!C156</f>
        <v>11491</v>
      </c>
      <c r="D70" s="10">
        <f>DataQ!H156</f>
        <v>16329</v>
      </c>
      <c r="E70">
        <f>DataQ!E156</f>
        <v>267166</v>
      </c>
      <c r="F70" s="15">
        <f>DataQ!F156</f>
        <v>7.9</v>
      </c>
      <c r="G70">
        <f>DataQ!P156</f>
        <v>1.8075909999999999</v>
      </c>
      <c r="H70" s="15">
        <f>DataQ!J156</f>
        <v>3.66</v>
      </c>
      <c r="I70" s="10">
        <f>DataQ!I156</f>
        <v>1194779</v>
      </c>
      <c r="J70">
        <f>DataQ!S156</f>
        <v>3729815</v>
      </c>
      <c r="M70" s="29">
        <f t="shared" si="9"/>
        <v>173863.77264198908</v>
      </c>
      <c r="N70" s="29">
        <f t="shared" si="10"/>
        <v>171992.46908220885</v>
      </c>
      <c r="O70" s="29">
        <f t="shared" si="11"/>
        <v>171992.46908220885</v>
      </c>
      <c r="Q70" s="29">
        <f t="shared" si="12"/>
        <v>175875.06088579306</v>
      </c>
      <c r="R70" s="11">
        <f t="shared" si="13"/>
        <v>1.0547260030258469E-3</v>
      </c>
      <c r="S70" s="29"/>
      <c r="T70" s="29">
        <f t="shared" si="32"/>
        <v>185.5</v>
      </c>
      <c r="U70" s="10"/>
      <c r="V70" s="11"/>
      <c r="AL70">
        <f t="shared" ref="AL70:AL126" si="33">B70</f>
        <v>185.5</v>
      </c>
      <c r="AM70" s="29">
        <f t="shared" si="18"/>
        <v>173863.77264198908</v>
      </c>
      <c r="AN70" s="29">
        <f t="shared" si="19"/>
        <v>171992.46908220885</v>
      </c>
      <c r="AO70" s="29">
        <f t="shared" si="20"/>
        <v>171992.46908220885</v>
      </c>
      <c r="AP70" s="29">
        <f t="shared" si="14"/>
        <v>175875.06088579306</v>
      </c>
      <c r="AR70">
        <v>1</v>
      </c>
      <c r="AS70" s="11">
        <f t="shared" si="21"/>
        <v>937.2710115471109</v>
      </c>
      <c r="AT70" s="11">
        <f t="shared" si="22"/>
        <v>927.18312173697495</v>
      </c>
      <c r="AU70" s="11">
        <f t="shared" si="23"/>
        <v>927.18312173697495</v>
      </c>
      <c r="AV70" s="11">
        <f t="shared" si="15"/>
        <v>948.11353577246939</v>
      </c>
      <c r="AX70" s="11">
        <f t="shared" si="24"/>
        <v>1.6143068488382213E-2</v>
      </c>
      <c r="AY70" s="11">
        <f t="shared" si="25"/>
        <v>15.130430131580287</v>
      </c>
      <c r="AZ70" s="11">
        <f t="shared" si="26"/>
        <v>14.967580635472007</v>
      </c>
      <c r="BA70" s="11">
        <f t="shared" si="27"/>
        <v>14.967580635472007</v>
      </c>
      <c r="BB70" s="11">
        <f t="shared" si="16"/>
        <v>15.305461742737192</v>
      </c>
      <c r="BD70" s="11"/>
    </row>
    <row r="71" spans="1:56" x14ac:dyDescent="0.35">
      <c r="A71" s="12">
        <v>40391</v>
      </c>
      <c r="B71" s="10">
        <f>'Eviews input (long)'!B64</f>
        <v>179.8</v>
      </c>
      <c r="C71" s="10">
        <f>DataQ!C157</f>
        <v>11480</v>
      </c>
      <c r="D71" s="10">
        <f>DataQ!H157</f>
        <v>16005</v>
      </c>
      <c r="E71">
        <f>DataQ!E157</f>
        <v>267993</v>
      </c>
      <c r="F71" s="15">
        <f>DataQ!F157</f>
        <v>7.8</v>
      </c>
      <c r="G71">
        <f>DataQ!P157</f>
        <v>1.57511</v>
      </c>
      <c r="H71" s="15">
        <f>DataQ!J157</f>
        <v>3.57</v>
      </c>
      <c r="I71" s="10">
        <f>DataQ!I157</f>
        <v>1196087</v>
      </c>
      <c r="J71">
        <f>DataQ!S157</f>
        <v>3743725</v>
      </c>
      <c r="M71" s="29">
        <f t="shared" si="9"/>
        <v>172532.33795056396</v>
      </c>
      <c r="N71" s="29">
        <f t="shared" si="10"/>
        <v>170605.98690568516</v>
      </c>
      <c r="O71" s="29">
        <f t="shared" si="11"/>
        <v>170605.98690568516</v>
      </c>
      <c r="Q71" s="29">
        <f t="shared" si="12"/>
        <v>173266.2031553647</v>
      </c>
      <c r="R71" s="11">
        <f t="shared" si="13"/>
        <v>1.037709586322363E-3</v>
      </c>
      <c r="S71" s="29"/>
      <c r="T71" s="29">
        <f t="shared" si="32"/>
        <v>179.8</v>
      </c>
      <c r="U71" s="10"/>
      <c r="V71" s="11"/>
      <c r="AL71">
        <f t="shared" si="33"/>
        <v>179.8</v>
      </c>
      <c r="AM71" s="29">
        <f t="shared" si="18"/>
        <v>172532.33795056396</v>
      </c>
      <c r="AN71" s="29">
        <f t="shared" si="19"/>
        <v>170605.98690568516</v>
      </c>
      <c r="AO71" s="29">
        <f t="shared" si="20"/>
        <v>170605.98690568516</v>
      </c>
      <c r="AP71" s="29">
        <f t="shared" si="14"/>
        <v>173266.2031553647</v>
      </c>
      <c r="AR71">
        <v>1</v>
      </c>
      <c r="AS71" s="11">
        <f t="shared" si="21"/>
        <v>959.57918771170159</v>
      </c>
      <c r="AT71" s="11">
        <f t="shared" si="22"/>
        <v>948.8653331795615</v>
      </c>
      <c r="AU71" s="11">
        <f t="shared" si="23"/>
        <v>948.8653331795615</v>
      </c>
      <c r="AV71" s="11">
        <f t="shared" si="15"/>
        <v>963.66075169835756</v>
      </c>
      <c r="AX71" s="11">
        <f t="shared" si="24"/>
        <v>1.5662020905923345E-2</v>
      </c>
      <c r="AY71" s="11">
        <f t="shared" si="25"/>
        <v>15.028949298829613</v>
      </c>
      <c r="AZ71" s="11">
        <f t="shared" si="26"/>
        <v>14.861148685164213</v>
      </c>
      <c r="BA71" s="11">
        <f t="shared" si="27"/>
        <v>14.861148685164213</v>
      </c>
      <c r="BB71" s="11">
        <f t="shared" si="16"/>
        <v>15.092874839317481</v>
      </c>
      <c r="BD71" s="11"/>
    </row>
    <row r="72" spans="1:56" x14ac:dyDescent="0.35">
      <c r="A72" s="12">
        <v>40483</v>
      </c>
      <c r="B72" s="10">
        <f>'Eviews input (long)'!B65</f>
        <v>175.8</v>
      </c>
      <c r="C72" s="10">
        <f>DataQ!C158</f>
        <v>11478</v>
      </c>
      <c r="D72" s="10">
        <f>DataQ!H158</f>
        <v>15827</v>
      </c>
      <c r="E72">
        <f>DataQ!E158</f>
        <v>268198</v>
      </c>
      <c r="F72" s="15">
        <f>DataQ!F158</f>
        <v>7.9</v>
      </c>
      <c r="G72">
        <f>DataQ!P158</f>
        <v>2.1210420000000001</v>
      </c>
      <c r="H72" s="15">
        <f>DataQ!J158</f>
        <v>3.5066670000000002</v>
      </c>
      <c r="I72" s="10">
        <f>DataQ!I158</f>
        <v>1196963</v>
      </c>
      <c r="J72">
        <f>DataQ!S158</f>
        <v>3757635</v>
      </c>
      <c r="M72" s="29">
        <f t="shared" si="9"/>
        <v>169893.12630611134</v>
      </c>
      <c r="N72" s="29">
        <f t="shared" si="10"/>
        <v>167986.57671038483</v>
      </c>
      <c r="O72" s="29">
        <f t="shared" si="11"/>
        <v>167986.57671038483</v>
      </c>
      <c r="Q72" s="29">
        <f t="shared" si="12"/>
        <v>170736.43373434179</v>
      </c>
      <c r="R72" s="11">
        <f t="shared" si="13"/>
        <v>1.0296572099750948E-3</v>
      </c>
      <c r="S72" s="29"/>
      <c r="T72" s="29">
        <f t="shared" si="32"/>
        <v>175.8</v>
      </c>
      <c r="U72" s="10"/>
      <c r="V72" s="11"/>
      <c r="AL72">
        <f t="shared" si="33"/>
        <v>175.8</v>
      </c>
      <c r="AM72" s="29">
        <f t="shared" si="18"/>
        <v>169893.12630611134</v>
      </c>
      <c r="AN72" s="29">
        <f t="shared" si="19"/>
        <v>167986.57671038483</v>
      </c>
      <c r="AO72" s="29">
        <f t="shared" si="20"/>
        <v>167986.57671038483</v>
      </c>
      <c r="AP72" s="29">
        <f t="shared" si="14"/>
        <v>170736.43373434179</v>
      </c>
      <c r="AR72">
        <v>1</v>
      </c>
      <c r="AS72" s="11">
        <f t="shared" si="21"/>
        <v>966.40003587094043</v>
      </c>
      <c r="AT72" s="11">
        <f t="shared" si="22"/>
        <v>955.55504385884433</v>
      </c>
      <c r="AU72" s="11">
        <f t="shared" si="23"/>
        <v>955.55504385884433</v>
      </c>
      <c r="AV72" s="11">
        <f t="shared" si="15"/>
        <v>971.19700645245609</v>
      </c>
      <c r="AX72" s="11">
        <f t="shared" si="24"/>
        <v>1.5316257187663357E-2</v>
      </c>
      <c r="AY72" s="11">
        <f t="shared" si="25"/>
        <v>14.801631495566419</v>
      </c>
      <c r="AZ72" s="11">
        <f t="shared" si="26"/>
        <v>14.635526808710997</v>
      </c>
      <c r="BA72" s="11">
        <f t="shared" si="27"/>
        <v>14.635526808710997</v>
      </c>
      <c r="BB72" s="11">
        <f t="shared" si="16"/>
        <v>14.875103130714566</v>
      </c>
      <c r="BD72" s="11"/>
    </row>
    <row r="73" spans="1:56" x14ac:dyDescent="0.35">
      <c r="A73" s="12">
        <v>40575</v>
      </c>
      <c r="B73" s="10">
        <f>'Eviews input (long)'!B66</f>
        <v>171.9</v>
      </c>
      <c r="C73" s="10">
        <f>DataQ!C159</f>
        <v>11454</v>
      </c>
      <c r="D73" s="10">
        <f>DataQ!H159</f>
        <v>15816</v>
      </c>
      <c r="E73">
        <f>DataQ!E159</f>
        <v>265811</v>
      </c>
      <c r="F73" s="15">
        <f>DataQ!F159</f>
        <v>7.8</v>
      </c>
      <c r="G73">
        <f>DataQ!P159</f>
        <v>3.1309689999999999</v>
      </c>
      <c r="H73" s="15">
        <f>DataQ!J159</f>
        <v>3.496667</v>
      </c>
      <c r="I73" s="10">
        <f>DataQ!I159</f>
        <v>1197882</v>
      </c>
      <c r="J73">
        <f>DataQ!S159</f>
        <v>3751216</v>
      </c>
      <c r="M73" s="29">
        <f t="shared" si="9"/>
        <v>169378.81244348464</v>
      </c>
      <c r="N73" s="29">
        <f t="shared" si="10"/>
        <v>166758.4070360538</v>
      </c>
      <c r="O73" s="29">
        <f t="shared" si="11"/>
        <v>166758.4070360538</v>
      </c>
      <c r="Q73" s="29">
        <f t="shared" si="12"/>
        <v>170990.47158493879</v>
      </c>
      <c r="R73" s="11">
        <f t="shared" si="13"/>
        <v>1.0053191760139068E-3</v>
      </c>
      <c r="S73" s="29"/>
      <c r="T73" s="29">
        <f t="shared" si="32"/>
        <v>171.9</v>
      </c>
      <c r="U73" s="10"/>
      <c r="V73" s="11"/>
      <c r="AL73">
        <f t="shared" si="33"/>
        <v>171.9</v>
      </c>
      <c r="AM73" s="29">
        <f t="shared" si="18"/>
        <v>169378.81244348464</v>
      </c>
      <c r="AN73" s="29">
        <f t="shared" si="19"/>
        <v>166758.4070360538</v>
      </c>
      <c r="AO73" s="29">
        <f t="shared" si="20"/>
        <v>166758.4070360538</v>
      </c>
      <c r="AP73" s="29">
        <f t="shared" si="14"/>
        <v>170990.47158493879</v>
      </c>
      <c r="AR73">
        <v>1</v>
      </c>
      <c r="AS73" s="11">
        <f t="shared" si="21"/>
        <v>985.33340572126019</v>
      </c>
      <c r="AT73" s="11">
        <f t="shared" si="22"/>
        <v>970.08962790025475</v>
      </c>
      <c r="AU73" s="11">
        <f t="shared" si="23"/>
        <v>970.08962790025475</v>
      </c>
      <c r="AV73" s="11">
        <f t="shared" si="15"/>
        <v>994.70896791703774</v>
      </c>
      <c r="AX73" s="11">
        <f t="shared" si="24"/>
        <v>1.500785751702462E-2</v>
      </c>
      <c r="AY73" s="11">
        <f t="shared" si="25"/>
        <v>14.787743359829285</v>
      </c>
      <c r="AZ73" s="11">
        <f t="shared" si="26"/>
        <v>14.558966914270457</v>
      </c>
      <c r="BA73" s="11">
        <f t="shared" si="27"/>
        <v>14.558966914270457</v>
      </c>
      <c r="BB73" s="11">
        <f t="shared" si="16"/>
        <v>14.928450461405516</v>
      </c>
      <c r="BD73" s="11"/>
    </row>
    <row r="74" spans="1:56" x14ac:dyDescent="0.35">
      <c r="A74" s="12">
        <v>40664</v>
      </c>
      <c r="B74" s="10">
        <f>'Eviews input (long)'!B67</f>
        <v>169.2</v>
      </c>
      <c r="C74" s="10">
        <f>DataQ!C160</f>
        <v>11437</v>
      </c>
      <c r="D74" s="10">
        <f>DataQ!H160</f>
        <v>15576</v>
      </c>
      <c r="E74">
        <f>DataQ!E160</f>
        <v>271167</v>
      </c>
      <c r="F74" s="15">
        <f>DataQ!F160</f>
        <v>7.9</v>
      </c>
      <c r="G74">
        <f>DataQ!P160</f>
        <v>3.6788430000000001</v>
      </c>
      <c r="H74" s="15">
        <f>DataQ!J160</f>
        <v>3.47</v>
      </c>
      <c r="I74" s="10">
        <f>DataQ!I160</f>
        <v>1198695</v>
      </c>
      <c r="J74">
        <f>DataQ!S160</f>
        <v>3744798</v>
      </c>
      <c r="M74" s="29">
        <f t="shared" ref="M74:M137" si="34">(EXP($W$9+$W$10*LN(D73/E73)+$W$11*(F73/100)+$W$12*(H73/100)+$W$13*LN(I73/J73)))*C74</f>
        <v>167604.90092207733</v>
      </c>
      <c r="N74" s="29">
        <f t="shared" ref="N74:N137" si="35">(EXP($W$18+$W$19*LN(D74/E74)+$W$20*LN(D73/E73)+$W$21*(F74/100)+$W$22*(F73/100)+$W$23*(H74/100)+$W$24*(H73/100)+$W$25*LN(I73/J73)))*C74</f>
        <v>166513.32144381566</v>
      </c>
      <c r="O74" s="29">
        <f t="shared" ref="O74:O137" si="36">(EXP($X$18+$X$19*LN(D74/E74)+$X$20*LN(D73/E73)+$X$21*F74+$X$22*F73+$X$23*H74+$X$24*H73+$X$25*LN(I73/J73)))*C74</f>
        <v>166513.32144381566</v>
      </c>
      <c r="Q74" s="29">
        <f t="shared" ref="Q74:Q137" si="37">(EXP($W$30+$W$31*LN(D74/E74)+$W$32*LN(D73/E73)+$W$33*F74+$W$34*F73+$W$35*H74+$W$36*H73))*C74</f>
        <v>169017.80932841427</v>
      </c>
      <c r="R74" s="11">
        <f t="shared" ref="R74:R125" si="38">B74/Q74</f>
        <v>1.00107793771739E-3</v>
      </c>
      <c r="S74" s="29"/>
      <c r="T74" s="29">
        <f t="shared" si="32"/>
        <v>169.2</v>
      </c>
      <c r="U74" s="10"/>
      <c r="V74" s="11"/>
      <c r="AL74">
        <f t="shared" si="33"/>
        <v>169.2</v>
      </c>
      <c r="AM74" s="29">
        <f t="shared" si="18"/>
        <v>167604.90092207733</v>
      </c>
      <c r="AN74" s="29">
        <f t="shared" si="19"/>
        <v>166513.32144381566</v>
      </c>
      <c r="AO74" s="29">
        <f t="shared" si="20"/>
        <v>166513.32144381566</v>
      </c>
      <c r="AP74" s="29">
        <f t="shared" ref="AP74:AP126" si="39">Q74</f>
        <v>169017.80932841427</v>
      </c>
      <c r="AR74">
        <v>1</v>
      </c>
      <c r="AS74" s="11">
        <f t="shared" si="21"/>
        <v>990.57270048509065</v>
      </c>
      <c r="AT74" s="11">
        <f t="shared" si="22"/>
        <v>984.12128512893423</v>
      </c>
      <c r="AU74" s="11">
        <f t="shared" si="23"/>
        <v>984.12128512893423</v>
      </c>
      <c r="AV74" s="11">
        <f t="shared" ref="AV74:AV126" si="40">AP74/$AL74</f>
        <v>998.92322298117188</v>
      </c>
      <c r="AX74" s="11">
        <f t="shared" si="24"/>
        <v>1.4794089359097665E-2</v>
      </c>
      <c r="AY74" s="11">
        <f t="shared" si="25"/>
        <v>14.654621047659118</v>
      </c>
      <c r="AZ74" s="11">
        <f t="shared" si="26"/>
        <v>14.559178232387485</v>
      </c>
      <c r="BA74" s="11">
        <f t="shared" si="27"/>
        <v>14.559178232387485</v>
      </c>
      <c r="BB74" s="11">
        <f t="shared" ref="BB74:BB137" si="41">Q74/$C74</f>
        <v>14.778159423661299</v>
      </c>
      <c r="BD74" s="11"/>
    </row>
    <row r="75" spans="1:56" x14ac:dyDescent="0.35">
      <c r="A75" s="12">
        <v>40756</v>
      </c>
      <c r="B75" s="10">
        <f>'Eviews input (long)'!B68</f>
        <v>165.3</v>
      </c>
      <c r="C75" s="10">
        <f>DataQ!C161</f>
        <v>11413</v>
      </c>
      <c r="D75" s="10">
        <f>DataQ!H161</f>
        <v>15289</v>
      </c>
      <c r="E75">
        <f>DataQ!E161</f>
        <v>273285</v>
      </c>
      <c r="F75" s="15">
        <f>DataQ!F161</f>
        <v>8.3000000000000007</v>
      </c>
      <c r="G75">
        <f>DataQ!P161</f>
        <v>3.8427660000000001</v>
      </c>
      <c r="H75" s="15">
        <f>DataQ!J161</f>
        <v>3.4</v>
      </c>
      <c r="I75" s="10">
        <f>DataQ!I161</f>
        <v>1199968</v>
      </c>
      <c r="J75">
        <f>DataQ!S161</f>
        <v>3738380</v>
      </c>
      <c r="M75" s="29">
        <f t="shared" si="34"/>
        <v>171563.84402822575</v>
      </c>
      <c r="N75" s="29">
        <f t="shared" si="35"/>
        <v>170461.71883996419</v>
      </c>
      <c r="O75" s="29">
        <f t="shared" si="36"/>
        <v>170461.71883996419</v>
      </c>
      <c r="Q75" s="29">
        <f t="shared" si="37"/>
        <v>176458.14240675516</v>
      </c>
      <c r="R75" s="11">
        <f t="shared" si="38"/>
        <v>9.367660667024681E-4</v>
      </c>
      <c r="S75" s="29"/>
      <c r="T75" s="29">
        <f t="shared" si="32"/>
        <v>165.3</v>
      </c>
      <c r="U75" s="10"/>
      <c r="V75" s="11"/>
      <c r="AL75">
        <f t="shared" si="33"/>
        <v>165.3</v>
      </c>
      <c r="AM75" s="29">
        <f t="shared" si="18"/>
        <v>171563.84402822575</v>
      </c>
      <c r="AN75" s="29">
        <f t="shared" si="19"/>
        <v>170461.71883996419</v>
      </c>
      <c r="AO75" s="29">
        <f t="shared" si="20"/>
        <v>170461.71883996419</v>
      </c>
      <c r="AP75" s="29">
        <f t="shared" si="39"/>
        <v>176458.14240675516</v>
      </c>
      <c r="AR75">
        <v>1</v>
      </c>
      <c r="AS75" s="11">
        <f t="shared" si="21"/>
        <v>1037.8937932742028</v>
      </c>
      <c r="AT75" s="11">
        <f t="shared" si="22"/>
        <v>1031.2263692677809</v>
      </c>
      <c r="AU75" s="11">
        <f t="shared" si="23"/>
        <v>1031.2263692677809</v>
      </c>
      <c r="AV75" s="11">
        <f t="shared" si="40"/>
        <v>1067.5023739065648</v>
      </c>
      <c r="AX75" s="11">
        <f t="shared" si="24"/>
        <v>1.448348374660475E-2</v>
      </c>
      <c r="AY75" s="11">
        <f t="shared" si="25"/>
        <v>15.032317885588869</v>
      </c>
      <c r="AZ75" s="11">
        <f t="shared" si="26"/>
        <v>14.935750358360131</v>
      </c>
      <c r="BA75" s="11">
        <f t="shared" si="27"/>
        <v>14.935750358360131</v>
      </c>
      <c r="BB75" s="11">
        <f t="shared" si="41"/>
        <v>15.461153281937717</v>
      </c>
      <c r="BD75" s="11"/>
    </row>
    <row r="76" spans="1:56" x14ac:dyDescent="0.35">
      <c r="A76" s="12">
        <v>40848</v>
      </c>
      <c r="B76" s="10">
        <f>'Eviews input (long)'!B69</f>
        <v>161.4</v>
      </c>
      <c r="C76" s="10">
        <f>DataQ!C162</f>
        <v>11384</v>
      </c>
      <c r="D76" s="10">
        <f>DataQ!H162</f>
        <v>15311</v>
      </c>
      <c r="E76">
        <f>DataQ!E162</f>
        <v>273407</v>
      </c>
      <c r="F76" s="15">
        <f>DataQ!F162</f>
        <v>8.4</v>
      </c>
      <c r="G76">
        <f>DataQ!P162</f>
        <v>3.8691149999999999</v>
      </c>
      <c r="H76" s="15">
        <f>DataQ!J162</f>
        <v>3.3666670000000001</v>
      </c>
      <c r="I76" s="10">
        <f>DataQ!I162</f>
        <v>1201405</v>
      </c>
      <c r="J76">
        <f>DataQ!S162</f>
        <v>3731961</v>
      </c>
      <c r="M76" s="29">
        <f t="shared" si="34"/>
        <v>178117.60842181099</v>
      </c>
      <c r="N76" s="29">
        <f t="shared" si="35"/>
        <v>175815.67204129533</v>
      </c>
      <c r="O76" s="29">
        <f t="shared" si="36"/>
        <v>175815.67204129533</v>
      </c>
      <c r="Q76" s="29">
        <f t="shared" si="37"/>
        <v>187286.94762753815</v>
      </c>
      <c r="R76" s="11">
        <f t="shared" si="38"/>
        <v>8.6177922190808459E-4</v>
      </c>
      <c r="S76" s="29"/>
      <c r="T76" s="29">
        <f t="shared" si="32"/>
        <v>161.4</v>
      </c>
      <c r="U76" s="10"/>
      <c r="V76" s="11"/>
      <c r="AL76">
        <f t="shared" si="33"/>
        <v>161.4</v>
      </c>
      <c r="AM76" s="29">
        <f t="shared" si="18"/>
        <v>178117.60842181099</v>
      </c>
      <c r="AN76" s="29">
        <f t="shared" si="19"/>
        <v>175815.67204129533</v>
      </c>
      <c r="AO76" s="29">
        <f t="shared" si="20"/>
        <v>175815.67204129533</v>
      </c>
      <c r="AP76" s="29">
        <f t="shared" si="39"/>
        <v>187286.94762753815</v>
      </c>
      <c r="AR76">
        <v>1</v>
      </c>
      <c r="AS76" s="11">
        <f t="shared" si="21"/>
        <v>1103.5787386729305</v>
      </c>
      <c r="AT76" s="11">
        <f t="shared" si="22"/>
        <v>1089.3164314826229</v>
      </c>
      <c r="AU76" s="11">
        <f t="shared" si="23"/>
        <v>1089.3164314826229</v>
      </c>
      <c r="AV76" s="11">
        <f t="shared" si="40"/>
        <v>1160.3900100838794</v>
      </c>
      <c r="AX76" s="11">
        <f t="shared" si="24"/>
        <v>1.4177793394237527E-2</v>
      </c>
      <c r="AY76" s="11">
        <f t="shared" si="25"/>
        <v>15.646311351178056</v>
      </c>
      <c r="AZ76" s="11">
        <f t="shared" si="26"/>
        <v>15.444103306508726</v>
      </c>
      <c r="BA76" s="11">
        <f t="shared" si="27"/>
        <v>15.444103306508726</v>
      </c>
      <c r="BB76" s="11">
        <f t="shared" si="41"/>
        <v>16.451769819706442</v>
      </c>
      <c r="BD76" s="11"/>
    </row>
    <row r="77" spans="1:56" x14ac:dyDescent="0.35">
      <c r="A77" s="12">
        <v>40940</v>
      </c>
      <c r="B77" s="10">
        <f>'Eviews input (long)'!B70</f>
        <v>159.1</v>
      </c>
      <c r="C77" s="10">
        <f>DataQ!C163</f>
        <v>11383</v>
      </c>
      <c r="D77" s="10">
        <f>DataQ!H163</f>
        <v>15463</v>
      </c>
      <c r="E77">
        <f>DataQ!E163</f>
        <v>279309</v>
      </c>
      <c r="F77" s="15">
        <f>DataQ!F163</f>
        <v>8.1999999999999993</v>
      </c>
      <c r="G77">
        <f>DataQ!P163</f>
        <v>3.6694939999999998</v>
      </c>
      <c r="H77" s="15">
        <f>DataQ!J163</f>
        <v>3.3666670000000001</v>
      </c>
      <c r="I77" s="10">
        <f>DataQ!I163</f>
        <v>1206854</v>
      </c>
      <c r="J77">
        <f>DataQ!S163</f>
        <v>3750445</v>
      </c>
      <c r="M77" s="29">
        <f t="shared" si="34"/>
        <v>179553.945166702</v>
      </c>
      <c r="N77" s="29">
        <f t="shared" si="35"/>
        <v>177320.71107098565</v>
      </c>
      <c r="O77" s="29">
        <f t="shared" si="36"/>
        <v>177320.71107098565</v>
      </c>
      <c r="Q77" s="29">
        <f t="shared" si="37"/>
        <v>187507.62016657097</v>
      </c>
      <c r="R77" s="11">
        <f t="shared" si="38"/>
        <v>8.4849884958629795E-4</v>
      </c>
      <c r="S77" s="29"/>
      <c r="T77" s="29">
        <f t="shared" si="32"/>
        <v>159.1</v>
      </c>
      <c r="U77" s="10"/>
      <c r="V77" s="11"/>
      <c r="AL77">
        <f t="shared" si="33"/>
        <v>159.1</v>
      </c>
      <c r="AM77" s="29">
        <f t="shared" si="18"/>
        <v>179553.945166702</v>
      </c>
      <c r="AN77" s="29">
        <f t="shared" si="19"/>
        <v>177320.71107098565</v>
      </c>
      <c r="AO77" s="29">
        <f t="shared" si="20"/>
        <v>177320.71107098565</v>
      </c>
      <c r="AP77" s="29">
        <f t="shared" si="39"/>
        <v>187507.62016657097</v>
      </c>
      <c r="AR77">
        <v>1</v>
      </c>
      <c r="AS77" s="11">
        <f t="shared" si="21"/>
        <v>1128.5603090301825</v>
      </c>
      <c r="AT77" s="11">
        <f t="shared" si="22"/>
        <v>1114.523639666786</v>
      </c>
      <c r="AU77" s="11">
        <f t="shared" si="23"/>
        <v>1114.523639666786</v>
      </c>
      <c r="AV77" s="11">
        <f t="shared" si="40"/>
        <v>1178.5519809338214</v>
      </c>
      <c r="AX77" s="11">
        <f t="shared" si="24"/>
        <v>1.3976983220592111E-2</v>
      </c>
      <c r="AY77" s="11">
        <f t="shared" si="25"/>
        <v>15.773868502741106</v>
      </c>
      <c r="AZ77" s="11">
        <f t="shared" si="26"/>
        <v>15.577678210575916</v>
      </c>
      <c r="BA77" s="11">
        <f t="shared" si="27"/>
        <v>15.577678210575916</v>
      </c>
      <c r="BB77" s="11">
        <f t="shared" si="41"/>
        <v>16.472601262107613</v>
      </c>
      <c r="BD77" s="11"/>
    </row>
    <row r="78" spans="1:56" x14ac:dyDescent="0.35">
      <c r="A78" s="12">
        <v>41030</v>
      </c>
      <c r="B78" s="10">
        <f>'Eviews input (long)'!B71</f>
        <v>158.69999999999999</v>
      </c>
      <c r="C78" s="10">
        <f>DataQ!C164</f>
        <v>11364</v>
      </c>
      <c r="D78" s="10">
        <f>DataQ!H164</f>
        <v>15351</v>
      </c>
      <c r="E78">
        <f>DataQ!E164</f>
        <v>283629</v>
      </c>
      <c r="F78" s="15">
        <f>DataQ!F164</f>
        <v>8</v>
      </c>
      <c r="G78">
        <f>DataQ!P164</f>
        <v>3.5022139999999999</v>
      </c>
      <c r="H78" s="15">
        <f>DataQ!J164</f>
        <v>3.38</v>
      </c>
      <c r="I78" s="10">
        <f>DataQ!I164</f>
        <v>1220395</v>
      </c>
      <c r="J78">
        <f>DataQ!S164</f>
        <v>3768928</v>
      </c>
      <c r="M78" s="29">
        <f t="shared" si="34"/>
        <v>177183.03509497028</v>
      </c>
      <c r="N78" s="29">
        <f t="shared" si="35"/>
        <v>175370.38460614625</v>
      </c>
      <c r="O78" s="29">
        <f t="shared" si="36"/>
        <v>175370.38460614625</v>
      </c>
      <c r="Q78" s="29">
        <f t="shared" si="37"/>
        <v>181504.10574937204</v>
      </c>
      <c r="R78" s="11">
        <f t="shared" si="38"/>
        <v>8.7436038620051463E-4</v>
      </c>
      <c r="S78" s="29"/>
      <c r="T78" s="29">
        <f t="shared" si="32"/>
        <v>158.69999999999999</v>
      </c>
      <c r="U78" s="10"/>
      <c r="V78" s="11"/>
      <c r="AL78">
        <f t="shared" si="33"/>
        <v>158.69999999999999</v>
      </c>
      <c r="AM78" s="29">
        <f>M78</f>
        <v>177183.03509497028</v>
      </c>
      <c r="AN78" s="29">
        <f>N78</f>
        <v>175370.38460614625</v>
      </c>
      <c r="AO78" s="29">
        <f>O78</f>
        <v>175370.38460614625</v>
      </c>
      <c r="AP78" s="29">
        <f t="shared" si="39"/>
        <v>181504.10574937204</v>
      </c>
      <c r="AR78">
        <v>1</v>
      </c>
      <c r="AS78" s="11">
        <f>AM78/$AL78</f>
        <v>1116.465249495717</v>
      </c>
      <c r="AT78" s="11">
        <f>AN78/$AL78</f>
        <v>1105.0433812611611</v>
      </c>
      <c r="AU78" s="11">
        <f>AO78/$AL78</f>
        <v>1105.0433812611611</v>
      </c>
      <c r="AV78" s="11">
        <f t="shared" si="40"/>
        <v>1143.6931679229492</v>
      </c>
      <c r="AX78" s="11">
        <f>B78/$C78</f>
        <v>1.3965153115100316E-2</v>
      </c>
      <c r="AY78" s="11">
        <f t="shared" ref="AY78:AY109" si="42">M78/$C78</f>
        <v>15.591608156896365</v>
      </c>
      <c r="AZ78" s="11">
        <f t="shared" ref="AZ78:AZ109" si="43">N78/$C78</f>
        <v>15.432100018140289</v>
      </c>
      <c r="BA78" s="11">
        <f t="shared" ref="BA78:BA141" si="44">O78/$C78</f>
        <v>15.432100018140289</v>
      </c>
      <c r="BB78" s="11">
        <f t="shared" si="41"/>
        <v>15.971850206738123</v>
      </c>
      <c r="BD78" s="11"/>
    </row>
    <row r="79" spans="1:56" x14ac:dyDescent="0.35">
      <c r="A79" s="12">
        <v>41122</v>
      </c>
      <c r="B79" s="10">
        <f>'Eviews input (long)'!B72</f>
        <v>159.1</v>
      </c>
      <c r="C79" s="10">
        <f>DataQ!C165</f>
        <v>11331</v>
      </c>
      <c r="D79" s="10">
        <f>DataQ!H165</f>
        <v>15308</v>
      </c>
      <c r="E79">
        <f>DataQ!E165</f>
        <v>282123</v>
      </c>
      <c r="F79" s="15">
        <f>DataQ!F165</f>
        <v>7.8</v>
      </c>
      <c r="G79">
        <f>DataQ!P165</f>
        <v>3.2278790000000002</v>
      </c>
      <c r="H79" s="15">
        <f>DataQ!J165</f>
        <v>3.3733330000000001</v>
      </c>
      <c r="I79" s="10">
        <f>DataQ!I165</f>
        <v>1222625</v>
      </c>
      <c r="J79">
        <f>DataQ!S165</f>
        <v>3787412</v>
      </c>
      <c r="M79" s="29">
        <f t="shared" si="34"/>
        <v>178065.65013338512</v>
      </c>
      <c r="N79" s="29">
        <f t="shared" si="35"/>
        <v>175405.23360364648</v>
      </c>
      <c r="O79" s="29">
        <f t="shared" si="36"/>
        <v>175405.23360364648</v>
      </c>
      <c r="Q79" s="29">
        <f t="shared" si="37"/>
        <v>175735.85342903648</v>
      </c>
      <c r="R79" s="11">
        <f t="shared" si="38"/>
        <v>9.0533603072776394E-4</v>
      </c>
      <c r="S79" s="29"/>
      <c r="T79" s="29">
        <f t="shared" si="32"/>
        <v>159.1</v>
      </c>
      <c r="U79" s="10"/>
      <c r="V79" s="11"/>
      <c r="AL79">
        <f t="shared" si="33"/>
        <v>159.1</v>
      </c>
      <c r="AM79" s="29">
        <f>M79</f>
        <v>178065.65013338512</v>
      </c>
      <c r="AN79" s="29">
        <f>N79</f>
        <v>175405.23360364648</v>
      </c>
      <c r="AO79" s="29">
        <f t="shared" ref="AO79:AO126" si="45">O79</f>
        <v>175405.23360364648</v>
      </c>
      <c r="AP79" s="29">
        <f t="shared" si="39"/>
        <v>175735.85342903648</v>
      </c>
      <c r="AR79">
        <v>1</v>
      </c>
      <c r="AS79" s="11">
        <f t="shared" ref="AS79:AS126" si="46">AM79/$AL79</f>
        <v>1119.2058462186369</v>
      </c>
      <c r="AT79" s="11">
        <f t="shared" ref="AT79:AT126" si="47">AN79/$AL79</f>
        <v>1102.4841835552891</v>
      </c>
      <c r="AU79" s="11">
        <f t="shared" ref="AU79:AU126" si="48">AO79/$AL79</f>
        <v>1102.4841835552891</v>
      </c>
      <c r="AV79" s="11">
        <f t="shared" si="40"/>
        <v>1104.5622465684255</v>
      </c>
      <c r="AX79" s="11">
        <f t="shared" ref="AX79:AX126" si="49">B79/$C79</f>
        <v>1.4041126114199982E-2</v>
      </c>
      <c r="AY79" s="11">
        <f t="shared" si="42"/>
        <v>15.714910434505791</v>
      </c>
      <c r="AZ79" s="11">
        <f t="shared" si="43"/>
        <v>15.480119460210615</v>
      </c>
      <c r="BA79" s="11">
        <f t="shared" si="44"/>
        <v>15.480119460210615</v>
      </c>
      <c r="BB79" s="11">
        <f t="shared" si="41"/>
        <v>15.509297805051318</v>
      </c>
    </row>
    <row r="80" spans="1:56" x14ac:dyDescent="0.35">
      <c r="A80" s="12">
        <v>41214</v>
      </c>
      <c r="B80" s="10">
        <f>'Eviews input (long)'!B73</f>
        <v>157.9</v>
      </c>
      <c r="C80" s="10">
        <f>DataQ!C166</f>
        <v>11284</v>
      </c>
      <c r="D80" s="10">
        <f>DataQ!H166</f>
        <v>15384</v>
      </c>
      <c r="E80">
        <f>DataQ!E166</f>
        <v>283875</v>
      </c>
      <c r="F80" s="15">
        <f>DataQ!F166</f>
        <v>7.8</v>
      </c>
      <c r="G80">
        <f>DataQ!P166</f>
        <v>3.2480609999999999</v>
      </c>
      <c r="H80" s="15">
        <f>DataQ!J166</f>
        <v>3.38</v>
      </c>
      <c r="I80" s="10">
        <f>DataQ!I166</f>
        <v>1224381</v>
      </c>
      <c r="J80">
        <f>DataQ!S166</f>
        <v>3805896</v>
      </c>
      <c r="M80" s="29">
        <f t="shared" si="34"/>
        <v>173095.08626961982</v>
      </c>
      <c r="N80" s="29">
        <f t="shared" si="35"/>
        <v>170913.56504404216</v>
      </c>
      <c r="O80" s="29">
        <f t="shared" si="36"/>
        <v>170913.56504404216</v>
      </c>
      <c r="Q80" s="29">
        <f t="shared" si="37"/>
        <v>169718.42953158787</v>
      </c>
      <c r="R80" s="11">
        <f t="shared" si="38"/>
        <v>9.3036448920599856E-4</v>
      </c>
      <c r="S80" s="29"/>
      <c r="T80" s="29">
        <f t="shared" si="32"/>
        <v>157.9</v>
      </c>
      <c r="U80" s="10"/>
      <c r="V80" s="11"/>
      <c r="AL80">
        <f t="shared" si="33"/>
        <v>157.9</v>
      </c>
      <c r="AM80" s="29">
        <f t="shared" ref="AM80:AN126" si="50">M80</f>
        <v>173095.08626961982</v>
      </c>
      <c r="AN80" s="29">
        <f t="shared" ref="AN80:AN93" si="51">N80</f>
        <v>170913.56504404216</v>
      </c>
      <c r="AO80" s="29">
        <f t="shared" si="45"/>
        <v>170913.56504404216</v>
      </c>
      <c r="AP80" s="29">
        <f t="shared" si="39"/>
        <v>169718.42953158787</v>
      </c>
      <c r="AR80">
        <v>1</v>
      </c>
      <c r="AS80" s="11">
        <f t="shared" si="46"/>
        <v>1096.2323386296378</v>
      </c>
      <c r="AT80" s="11">
        <f t="shared" si="47"/>
        <v>1082.4164980623316</v>
      </c>
      <c r="AU80" s="11">
        <f t="shared" si="48"/>
        <v>1082.4164980623316</v>
      </c>
      <c r="AV80" s="11">
        <f t="shared" si="40"/>
        <v>1074.8475587814305</v>
      </c>
      <c r="AX80" s="11">
        <f t="shared" si="49"/>
        <v>1.3993264799716413E-2</v>
      </c>
      <c r="AY80" s="11">
        <f t="shared" si="42"/>
        <v>15.339869396456914</v>
      </c>
      <c r="AZ80" s="11">
        <f t="shared" si="43"/>
        <v>15.146540680967933</v>
      </c>
      <c r="BA80" s="11">
        <f t="shared" si="44"/>
        <v>15.146540680967933</v>
      </c>
      <c r="BB80" s="11">
        <f t="shared" si="41"/>
        <v>15.040626509357308</v>
      </c>
    </row>
    <row r="81" spans="1:54" x14ac:dyDescent="0.35">
      <c r="A81" s="12">
        <v>41306</v>
      </c>
      <c r="B81" s="10">
        <f>'Eviews input (long)'!B74</f>
        <v>159.6</v>
      </c>
      <c r="C81" s="10">
        <f>DataQ!C167</f>
        <v>11254</v>
      </c>
      <c r="D81" s="10">
        <f>DataQ!H167</f>
        <v>15257</v>
      </c>
      <c r="E81">
        <f>DataQ!E167</f>
        <v>284075</v>
      </c>
      <c r="F81" s="15">
        <f>DataQ!F167</f>
        <v>7.8</v>
      </c>
      <c r="G81">
        <f>DataQ!P167</f>
        <v>3.1298379999999999</v>
      </c>
      <c r="H81" s="15">
        <f>DataQ!J167</f>
        <v>3.3666670000000001</v>
      </c>
      <c r="I81" s="10">
        <f>DataQ!I167</f>
        <v>1225503</v>
      </c>
      <c r="J81">
        <f>DataQ!S167</f>
        <v>3863304</v>
      </c>
      <c r="M81" s="29">
        <f t="shared" si="34"/>
        <v>171821.92647807999</v>
      </c>
      <c r="N81" s="29">
        <f t="shared" si="35"/>
        <v>169842.99847544957</v>
      </c>
      <c r="O81" s="29">
        <f t="shared" si="36"/>
        <v>169842.99847544957</v>
      </c>
      <c r="Q81" s="29">
        <f t="shared" si="37"/>
        <v>169634.14839706785</v>
      </c>
      <c r="R81" s="11">
        <f t="shared" si="38"/>
        <v>9.4084829916685989E-4</v>
      </c>
      <c r="S81" s="29"/>
      <c r="T81" s="29">
        <f t="shared" si="32"/>
        <v>159.6</v>
      </c>
      <c r="U81" s="10"/>
      <c r="V81" s="11"/>
      <c r="AL81">
        <f t="shared" si="33"/>
        <v>159.6</v>
      </c>
      <c r="AM81" s="29">
        <f t="shared" si="50"/>
        <v>171821.92647807999</v>
      </c>
      <c r="AN81" s="29">
        <f t="shared" si="51"/>
        <v>169842.99847544957</v>
      </c>
      <c r="AO81" s="29">
        <f t="shared" si="45"/>
        <v>169842.99847544957</v>
      </c>
      <c r="AP81" s="29">
        <f t="shared" si="39"/>
        <v>169634.14839706785</v>
      </c>
      <c r="AR81">
        <v>1</v>
      </c>
      <c r="AS81" s="11">
        <f t="shared" si="46"/>
        <v>1076.5784867047619</v>
      </c>
      <c r="AT81" s="11">
        <f t="shared" si="47"/>
        <v>1064.1791884426666</v>
      </c>
      <c r="AU81" s="11">
        <f t="shared" si="48"/>
        <v>1064.1791884426666</v>
      </c>
      <c r="AV81" s="11">
        <f t="shared" si="40"/>
        <v>1062.8706039916533</v>
      </c>
      <c r="AX81" s="11">
        <f t="shared" si="49"/>
        <v>1.4181624311355962E-2</v>
      </c>
      <c r="AY81" s="11">
        <f t="shared" si="42"/>
        <v>15.267631640135061</v>
      </c>
      <c r="AZ81" s="11">
        <f t="shared" si="43"/>
        <v>15.091789450457577</v>
      </c>
      <c r="BA81" s="11">
        <f t="shared" si="44"/>
        <v>15.091789450457577</v>
      </c>
      <c r="BB81" s="11">
        <f t="shared" si="41"/>
        <v>15.073231597393624</v>
      </c>
    </row>
    <row r="82" spans="1:54" x14ac:dyDescent="0.35">
      <c r="A82" s="12">
        <v>41395</v>
      </c>
      <c r="B82" s="10">
        <f>'Eviews input (long)'!B75</f>
        <v>154.9</v>
      </c>
      <c r="C82" s="10">
        <f>DataQ!C168</f>
        <v>11234</v>
      </c>
      <c r="D82" s="10">
        <f>DataQ!H168</f>
        <v>15377</v>
      </c>
      <c r="E82">
        <f>DataQ!E168</f>
        <v>292417</v>
      </c>
      <c r="F82" s="15">
        <f>DataQ!F168</f>
        <v>7.7</v>
      </c>
      <c r="G82">
        <f>DataQ!P168</f>
        <v>3.0235859999999999</v>
      </c>
      <c r="H82" s="15">
        <f>DataQ!J168</f>
        <v>3.3433329999999999</v>
      </c>
      <c r="I82" s="10">
        <f>DataQ!I168</f>
        <v>1227711</v>
      </c>
      <c r="J82">
        <f>DataQ!S168</f>
        <v>3920712</v>
      </c>
      <c r="M82" s="29">
        <f t="shared" si="34"/>
        <v>167540.877419116</v>
      </c>
      <c r="N82" s="29">
        <f t="shared" si="35"/>
        <v>165827.04380371913</v>
      </c>
      <c r="O82" s="29">
        <f t="shared" si="36"/>
        <v>165827.04380371913</v>
      </c>
      <c r="Q82" s="29">
        <f t="shared" si="37"/>
        <v>169109.41212580979</v>
      </c>
      <c r="R82" s="11">
        <f t="shared" si="38"/>
        <v>9.1597503682859104E-4</v>
      </c>
      <c r="S82" s="29"/>
      <c r="T82" s="29">
        <f t="shared" si="32"/>
        <v>154.9</v>
      </c>
      <c r="U82" s="10"/>
      <c r="V82" s="11"/>
      <c r="AL82">
        <f t="shared" si="33"/>
        <v>154.9</v>
      </c>
      <c r="AM82" s="29">
        <f t="shared" si="50"/>
        <v>167540.877419116</v>
      </c>
      <c r="AN82" s="29">
        <f t="shared" si="51"/>
        <v>165827.04380371913</v>
      </c>
      <c r="AO82" s="29">
        <f t="shared" si="45"/>
        <v>165827.04380371913</v>
      </c>
      <c r="AP82" s="29">
        <f t="shared" si="39"/>
        <v>169109.41212580979</v>
      </c>
      <c r="AR82">
        <v>1</v>
      </c>
      <c r="AS82" s="11">
        <f t="shared" si="46"/>
        <v>1081.6066973474242</v>
      </c>
      <c r="AT82" s="11">
        <f t="shared" si="47"/>
        <v>1070.5425681324668</v>
      </c>
      <c r="AU82" s="11">
        <f t="shared" si="48"/>
        <v>1070.5425681324668</v>
      </c>
      <c r="AV82" s="11">
        <f t="shared" si="40"/>
        <v>1091.7328090755957</v>
      </c>
      <c r="AX82" s="11">
        <f t="shared" si="49"/>
        <v>1.3788499198860603E-2</v>
      </c>
      <c r="AY82" s="11">
        <f t="shared" si="42"/>
        <v>14.91373307985722</v>
      </c>
      <c r="AZ82" s="11">
        <f t="shared" si="43"/>
        <v>14.761175343040692</v>
      </c>
      <c r="BA82" s="11">
        <f t="shared" si="44"/>
        <v>14.761175343040692</v>
      </c>
      <c r="BB82" s="11">
        <f t="shared" si="41"/>
        <v>15.053356963308687</v>
      </c>
    </row>
    <row r="83" spans="1:54" x14ac:dyDescent="0.35">
      <c r="A83" s="12">
        <v>41487</v>
      </c>
      <c r="B83" s="10">
        <f>'Eviews input (long)'!B76</f>
        <v>149.4</v>
      </c>
      <c r="C83" s="10">
        <f>DataQ!C169</f>
        <v>11208</v>
      </c>
      <c r="D83" s="10">
        <f>DataQ!H169</f>
        <v>15294</v>
      </c>
      <c r="E83">
        <f>DataQ!E169</f>
        <v>298338</v>
      </c>
      <c r="F83" s="15">
        <f>DataQ!F169</f>
        <v>7.6</v>
      </c>
      <c r="G83">
        <f>DataQ!P169</f>
        <v>2.924366</v>
      </c>
      <c r="H83" s="15">
        <f>DataQ!J169</f>
        <v>3.3166669999999998</v>
      </c>
      <c r="I83" s="10">
        <f>DataQ!I169</f>
        <v>1230592</v>
      </c>
      <c r="J83">
        <f>DataQ!S169</f>
        <v>3978120</v>
      </c>
      <c r="M83" s="29">
        <f t="shared" si="34"/>
        <v>162978.99529972317</v>
      </c>
      <c r="N83" s="29">
        <f t="shared" si="35"/>
        <v>161438.3049962279</v>
      </c>
      <c r="O83" s="29">
        <f t="shared" si="36"/>
        <v>161438.3049962279</v>
      </c>
      <c r="Q83" s="29">
        <f t="shared" si="37"/>
        <v>166669.28003254585</v>
      </c>
      <c r="R83" s="11">
        <f t="shared" si="38"/>
        <v>8.9638594449334853E-4</v>
      </c>
      <c r="S83" s="29"/>
      <c r="T83" s="29">
        <f t="shared" si="32"/>
        <v>149.4</v>
      </c>
      <c r="U83" s="10"/>
      <c r="V83" s="11"/>
      <c r="AL83">
        <f t="shared" si="33"/>
        <v>149.4</v>
      </c>
      <c r="AM83" s="29">
        <f t="shared" si="50"/>
        <v>162978.99529972317</v>
      </c>
      <c r="AN83" s="29">
        <f t="shared" si="51"/>
        <v>161438.3049962279</v>
      </c>
      <c r="AO83" s="29">
        <f t="shared" si="45"/>
        <v>161438.3049962279</v>
      </c>
      <c r="AP83" s="29">
        <f t="shared" si="39"/>
        <v>166669.28003254585</v>
      </c>
      <c r="AR83">
        <v>1</v>
      </c>
      <c r="AS83" s="11">
        <f t="shared" si="46"/>
        <v>1090.8901961159515</v>
      </c>
      <c r="AT83" s="11">
        <f t="shared" si="47"/>
        <v>1080.5776773509231</v>
      </c>
      <c r="AU83" s="11">
        <f t="shared" si="48"/>
        <v>1080.5776773509231</v>
      </c>
      <c r="AV83" s="11">
        <f t="shared" si="40"/>
        <v>1115.590897138861</v>
      </c>
      <c r="AX83" s="11">
        <f t="shared" si="49"/>
        <v>1.3329764453961456E-2</v>
      </c>
      <c r="AY83" s="11">
        <f t="shared" si="42"/>
        <v>14.541309359361454</v>
      </c>
      <c r="AZ83" s="11">
        <f t="shared" si="43"/>
        <v>14.403845913296566</v>
      </c>
      <c r="BA83" s="11">
        <f t="shared" si="44"/>
        <v>14.403845913296566</v>
      </c>
      <c r="BB83" s="11">
        <f t="shared" si="41"/>
        <v>14.870563885844563</v>
      </c>
    </row>
    <row r="84" spans="1:54" x14ac:dyDescent="0.35">
      <c r="A84" s="12">
        <v>41579</v>
      </c>
      <c r="B84" s="10">
        <f>'Eviews input (long)'!B77</f>
        <v>144.6</v>
      </c>
      <c r="C84" s="10">
        <f>DataQ!C170</f>
        <v>11186</v>
      </c>
      <c r="D84" s="10">
        <f>DataQ!H170</f>
        <v>15190</v>
      </c>
      <c r="E84">
        <f>DataQ!E170</f>
        <v>300976</v>
      </c>
      <c r="F84" s="15">
        <f>DataQ!F170</f>
        <v>7.2</v>
      </c>
      <c r="G84">
        <f>DataQ!P170</f>
        <v>2.557884</v>
      </c>
      <c r="H84" s="15">
        <f>DataQ!J170</f>
        <v>3.28</v>
      </c>
      <c r="I84" s="10">
        <f>DataQ!I170</f>
        <v>1236037</v>
      </c>
      <c r="J84">
        <f>DataQ!S170</f>
        <v>4035528</v>
      </c>
      <c r="M84" s="29">
        <f t="shared" si="34"/>
        <v>159069.88429197832</v>
      </c>
      <c r="N84" s="29">
        <f t="shared" si="35"/>
        <v>156920.09536880735</v>
      </c>
      <c r="O84" s="29">
        <f t="shared" si="36"/>
        <v>156920.09536880747</v>
      </c>
      <c r="Q84" s="29">
        <f t="shared" si="37"/>
        <v>161758.02080645118</v>
      </c>
      <c r="R84" s="11">
        <f t="shared" si="38"/>
        <v>8.9392785148514323E-4</v>
      </c>
      <c r="S84" s="29"/>
      <c r="T84" s="29">
        <f t="shared" si="32"/>
        <v>144.6</v>
      </c>
      <c r="U84" s="10"/>
      <c r="V84" s="11"/>
      <c r="AL84">
        <f t="shared" si="33"/>
        <v>144.6</v>
      </c>
      <c r="AM84" s="29">
        <f t="shared" si="50"/>
        <v>159069.88429197832</v>
      </c>
      <c r="AN84" s="29">
        <f t="shared" si="51"/>
        <v>156920.09536880735</v>
      </c>
      <c r="AO84" s="29">
        <f t="shared" si="45"/>
        <v>156920.09536880747</v>
      </c>
      <c r="AP84" s="29">
        <f t="shared" si="39"/>
        <v>161758.02080645118</v>
      </c>
      <c r="AR84">
        <v>1</v>
      </c>
      <c r="AS84" s="11">
        <f t="shared" si="46"/>
        <v>1100.0683560994353</v>
      </c>
      <c r="AT84" s="11">
        <f t="shared" si="47"/>
        <v>1085.2012127856663</v>
      </c>
      <c r="AU84" s="11">
        <f t="shared" si="48"/>
        <v>1085.2012127856672</v>
      </c>
      <c r="AV84" s="11">
        <f t="shared" si="40"/>
        <v>1118.658511801184</v>
      </c>
      <c r="AX84" s="11">
        <f t="shared" si="49"/>
        <v>1.2926872876810299E-2</v>
      </c>
      <c r="AY84" s="11">
        <f t="shared" si="42"/>
        <v>14.220443795099081</v>
      </c>
      <c r="AZ84" s="11">
        <f t="shared" si="43"/>
        <v>14.028258123440672</v>
      </c>
      <c r="BA84" s="11">
        <f t="shared" si="44"/>
        <v>14.028258123440681</v>
      </c>
      <c r="BB84" s="11">
        <f t="shared" si="41"/>
        <v>14.460756374615697</v>
      </c>
    </row>
    <row r="85" spans="1:54" x14ac:dyDescent="0.35">
      <c r="A85" s="12">
        <v>41671</v>
      </c>
      <c r="B85" s="10">
        <f>'Eviews input (long)'!B78</f>
        <v>138.19999999999999</v>
      </c>
      <c r="C85" s="10">
        <f>DataQ!C171</f>
        <v>11167</v>
      </c>
      <c r="D85" s="10">
        <f>DataQ!H171</f>
        <v>15119</v>
      </c>
      <c r="E85">
        <f>DataQ!E171</f>
        <v>301406</v>
      </c>
      <c r="F85" s="15">
        <f>DataQ!F171</f>
        <v>6.7</v>
      </c>
      <c r="G85">
        <f>DataQ!P171</f>
        <v>2.1613030000000002</v>
      </c>
      <c r="H85" s="15">
        <f>DataQ!J171</f>
        <v>3.25</v>
      </c>
      <c r="I85" s="10">
        <f>DataQ!I171</f>
        <v>1241977</v>
      </c>
      <c r="J85">
        <f>DataQ!S171</f>
        <v>4123194</v>
      </c>
      <c r="M85" s="29">
        <f t="shared" si="34"/>
        <v>151233.43390634572</v>
      </c>
      <c r="N85" s="29">
        <f t="shared" si="35"/>
        <v>148843.08904273942</v>
      </c>
      <c r="O85" s="29">
        <f t="shared" si="36"/>
        <v>148843.08904273942</v>
      </c>
      <c r="Q85" s="29">
        <f t="shared" si="37"/>
        <v>148599.23976517399</v>
      </c>
      <c r="R85" s="11">
        <f t="shared" si="38"/>
        <v>9.3001821690603839E-4</v>
      </c>
      <c r="S85" s="29"/>
      <c r="T85" s="29">
        <f t="shared" si="32"/>
        <v>138.19999999999999</v>
      </c>
      <c r="U85" s="10"/>
      <c r="V85" s="11"/>
      <c r="AL85">
        <f t="shared" si="33"/>
        <v>138.19999999999999</v>
      </c>
      <c r="AM85" s="29">
        <f t="shared" si="50"/>
        <v>151233.43390634572</v>
      </c>
      <c r="AN85" s="29">
        <f t="shared" si="51"/>
        <v>148843.08904273942</v>
      </c>
      <c r="AO85" s="29">
        <f t="shared" si="45"/>
        <v>148843.08904273942</v>
      </c>
      <c r="AP85" s="29">
        <f t="shared" si="39"/>
        <v>148599.23976517399</v>
      </c>
      <c r="AR85">
        <v>1</v>
      </c>
      <c r="AS85" s="11">
        <f t="shared" si="46"/>
        <v>1094.308494257205</v>
      </c>
      <c r="AT85" s="11">
        <f t="shared" si="47"/>
        <v>1077.0122217274923</v>
      </c>
      <c r="AU85" s="11">
        <f t="shared" si="48"/>
        <v>1077.0122217274923</v>
      </c>
      <c r="AV85" s="11">
        <f t="shared" si="40"/>
        <v>1075.2477551749205</v>
      </c>
      <c r="AX85" s="11">
        <f t="shared" si="49"/>
        <v>1.2375749977612607E-2</v>
      </c>
      <c r="AY85" s="11">
        <f t="shared" si="42"/>
        <v>13.54288832330489</v>
      </c>
      <c r="AZ85" s="11">
        <f t="shared" si="43"/>
        <v>13.328833978932517</v>
      </c>
      <c r="BA85" s="11">
        <f t="shared" si="44"/>
        <v>13.328833978932517</v>
      </c>
      <c r="BB85" s="11">
        <f t="shared" si="41"/>
        <v>13.306997382034028</v>
      </c>
    </row>
    <row r="86" spans="1:54" x14ac:dyDescent="0.35">
      <c r="A86" s="12">
        <v>41760</v>
      </c>
      <c r="B86" s="10">
        <f>'Eviews input (long)'!B79</f>
        <v>129.16999999999999</v>
      </c>
      <c r="C86" s="10">
        <f>DataQ!C172</f>
        <v>11219</v>
      </c>
      <c r="D86" s="10">
        <f>DataQ!H172</f>
        <v>14992</v>
      </c>
      <c r="E86">
        <f>DataQ!E172</f>
        <v>304476</v>
      </c>
      <c r="F86" s="15">
        <f>DataQ!F172</f>
        <v>6.3</v>
      </c>
      <c r="G86">
        <f>DataQ!P172</f>
        <v>1.678939</v>
      </c>
      <c r="H86" s="15">
        <f>DataQ!J172</f>
        <v>3.233333</v>
      </c>
      <c r="I86" s="10">
        <f>DataQ!I172</f>
        <v>1248084</v>
      </c>
      <c r="J86">
        <f>DataQ!S172</f>
        <v>4210860</v>
      </c>
      <c r="M86" s="29">
        <f t="shared" si="34"/>
        <v>141242.65276584052</v>
      </c>
      <c r="N86" s="29">
        <f t="shared" si="35"/>
        <v>139456.7256409332</v>
      </c>
      <c r="O86" s="29">
        <f t="shared" si="36"/>
        <v>139456.7256409332</v>
      </c>
      <c r="Q86" s="29">
        <f t="shared" si="37"/>
        <v>136030.87010303026</v>
      </c>
      <c r="R86" s="11">
        <f t="shared" si="38"/>
        <v>9.495638740101138E-4</v>
      </c>
      <c r="S86" s="29"/>
      <c r="T86" s="29">
        <f t="shared" si="32"/>
        <v>129.16999999999999</v>
      </c>
      <c r="U86" s="10"/>
      <c r="V86" s="11"/>
      <c r="AL86">
        <f t="shared" si="33"/>
        <v>129.16999999999999</v>
      </c>
      <c r="AM86" s="29">
        <f t="shared" si="50"/>
        <v>141242.65276584052</v>
      </c>
      <c r="AN86" s="29">
        <f t="shared" si="51"/>
        <v>139456.7256409332</v>
      </c>
      <c r="AO86" s="29">
        <f t="shared" si="45"/>
        <v>139456.7256409332</v>
      </c>
      <c r="AP86" s="29">
        <f t="shared" si="39"/>
        <v>136030.87010303026</v>
      </c>
      <c r="AR86">
        <v>1</v>
      </c>
      <c r="AS86" s="11">
        <f t="shared" si="46"/>
        <v>1093.4632868765234</v>
      </c>
      <c r="AT86" s="11">
        <f t="shared" si="47"/>
        <v>1079.6371111011319</v>
      </c>
      <c r="AU86" s="11">
        <f t="shared" si="48"/>
        <v>1079.6371111011319</v>
      </c>
      <c r="AV86" s="11">
        <f t="shared" si="40"/>
        <v>1053.1150429900927</v>
      </c>
      <c r="AX86" s="11">
        <f t="shared" si="49"/>
        <v>1.1513503877350921E-2</v>
      </c>
      <c r="AY86" s="11">
        <f t="shared" si="42"/>
        <v>12.589593793193735</v>
      </c>
      <c r="AZ86" s="11">
        <f t="shared" si="43"/>
        <v>12.43040606479483</v>
      </c>
      <c r="BA86" s="11">
        <f t="shared" si="44"/>
        <v>12.43040606479483</v>
      </c>
      <c r="BB86" s="11">
        <f t="shared" si="41"/>
        <v>12.125044130763015</v>
      </c>
    </row>
    <row r="87" spans="1:54" x14ac:dyDescent="0.35">
      <c r="A87" s="12">
        <v>41852</v>
      </c>
      <c r="B87" s="10">
        <f>'Eviews input (long)'!B80</f>
        <v>122.11</v>
      </c>
      <c r="C87" s="10">
        <f>DataQ!C173</f>
        <v>11193</v>
      </c>
      <c r="D87" s="10">
        <f>DataQ!H173</f>
        <v>14958</v>
      </c>
      <c r="E87">
        <f>DataQ!E173</f>
        <v>303765</v>
      </c>
      <c r="F87" s="15">
        <f>DataQ!F173</f>
        <v>6</v>
      </c>
      <c r="G87">
        <f>DataQ!P173</f>
        <v>1.2543979999999999</v>
      </c>
      <c r="H87" s="15">
        <f>DataQ!J173</f>
        <v>3.213333</v>
      </c>
      <c r="I87" s="10">
        <f>DataQ!I173</f>
        <v>1252854</v>
      </c>
      <c r="J87">
        <f>DataQ!S173</f>
        <v>4298526</v>
      </c>
      <c r="M87" s="29">
        <f t="shared" si="34"/>
        <v>133258.56302682284</v>
      </c>
      <c r="N87" s="29">
        <f t="shared" si="35"/>
        <v>131230.61894679361</v>
      </c>
      <c r="O87" s="29">
        <f t="shared" si="36"/>
        <v>131230.61894679361</v>
      </c>
      <c r="Q87" s="29">
        <f t="shared" si="37"/>
        <v>126581.83025318057</v>
      </c>
      <c r="R87" s="11">
        <f t="shared" si="38"/>
        <v>9.6467241590490272E-4</v>
      </c>
      <c r="S87" s="29"/>
      <c r="T87" s="29">
        <f t="shared" si="32"/>
        <v>122.11</v>
      </c>
      <c r="U87" s="10"/>
      <c r="V87" s="11"/>
      <c r="AL87">
        <f t="shared" si="33"/>
        <v>122.11</v>
      </c>
      <c r="AM87" s="29">
        <f t="shared" si="50"/>
        <v>133258.56302682284</v>
      </c>
      <c r="AN87" s="29">
        <f t="shared" si="51"/>
        <v>131230.61894679361</v>
      </c>
      <c r="AO87" s="29">
        <f t="shared" si="45"/>
        <v>131230.61894679361</v>
      </c>
      <c r="AP87" s="29">
        <f t="shared" si="39"/>
        <v>126581.83025318057</v>
      </c>
      <c r="AR87">
        <v>1</v>
      </c>
      <c r="AS87" s="11">
        <f t="shared" si="46"/>
        <v>1091.2993450726626</v>
      </c>
      <c r="AT87" s="11">
        <f t="shared" si="47"/>
        <v>1074.6918266054672</v>
      </c>
      <c r="AU87" s="11">
        <f t="shared" si="48"/>
        <v>1074.6918266054672</v>
      </c>
      <c r="AV87" s="11">
        <f t="shared" si="40"/>
        <v>1036.6213271081858</v>
      </c>
      <c r="AX87" s="11">
        <f t="shared" si="49"/>
        <v>1.0909497007057983E-2</v>
      </c>
      <c r="AY87" s="11">
        <f t="shared" si="42"/>
        <v>11.90552693887455</v>
      </c>
      <c r="AZ87" s="11">
        <f t="shared" si="43"/>
        <v>11.724347265862022</v>
      </c>
      <c r="BA87" s="11">
        <f t="shared" si="44"/>
        <v>11.724347265862022</v>
      </c>
      <c r="BB87" s="11">
        <f t="shared" si="41"/>
        <v>11.309017265539227</v>
      </c>
    </row>
    <row r="88" spans="1:54" x14ac:dyDescent="0.35">
      <c r="A88" s="12">
        <v>41944</v>
      </c>
      <c r="B88" s="10">
        <f>'Eviews input (long)'!B81</f>
        <v>114.41</v>
      </c>
      <c r="C88" s="10">
        <f>DataQ!C174</f>
        <v>11146</v>
      </c>
      <c r="D88" s="10">
        <f>DataQ!H174</f>
        <v>14774</v>
      </c>
      <c r="E88">
        <f>DataQ!E174</f>
        <v>307306</v>
      </c>
      <c r="F88" s="15">
        <f>DataQ!F174</f>
        <v>5.7</v>
      </c>
      <c r="G88">
        <f>DataQ!P174</f>
        <v>1.0457240000000001</v>
      </c>
      <c r="H88" s="15">
        <f>DataQ!J174</f>
        <v>3.1866669999999999</v>
      </c>
      <c r="I88" s="10">
        <f>DataQ!I174</f>
        <v>1255120</v>
      </c>
      <c r="J88">
        <f>DataQ!S174</f>
        <v>4386192</v>
      </c>
      <c r="M88" s="29">
        <f t="shared" si="34"/>
        <v>125184.44536332121</v>
      </c>
      <c r="N88" s="29">
        <f t="shared" si="35"/>
        <v>123801.4612469882</v>
      </c>
      <c r="O88" s="29">
        <f t="shared" si="36"/>
        <v>123801.4612469882</v>
      </c>
      <c r="Q88" s="29">
        <f t="shared" si="37"/>
        <v>118786.82816922216</v>
      </c>
      <c r="R88" s="11">
        <f t="shared" si="38"/>
        <v>9.6315392677219231E-4</v>
      </c>
      <c r="S88" s="29"/>
      <c r="T88" s="29">
        <f t="shared" si="32"/>
        <v>114.41</v>
      </c>
      <c r="U88" s="10"/>
      <c r="V88" s="11"/>
      <c r="AL88">
        <f t="shared" si="33"/>
        <v>114.41</v>
      </c>
      <c r="AM88" s="29">
        <f t="shared" si="50"/>
        <v>125184.44536332121</v>
      </c>
      <c r="AN88" s="29">
        <f t="shared" si="51"/>
        <v>123801.4612469882</v>
      </c>
      <c r="AO88" s="29">
        <f t="shared" si="45"/>
        <v>123801.4612469882</v>
      </c>
      <c r="AP88" s="29">
        <f t="shared" si="39"/>
        <v>118786.82816922216</v>
      </c>
      <c r="AR88">
        <v>1</v>
      </c>
      <c r="AS88" s="11">
        <f t="shared" si="46"/>
        <v>1094.1739827228496</v>
      </c>
      <c r="AT88" s="11">
        <f t="shared" si="47"/>
        <v>1082.08601736726</v>
      </c>
      <c r="AU88" s="11">
        <f t="shared" si="48"/>
        <v>1082.08601736726</v>
      </c>
      <c r="AV88" s="11">
        <f t="shared" si="40"/>
        <v>1038.255643468422</v>
      </c>
      <c r="AX88" s="11">
        <f t="shared" si="49"/>
        <v>1.0264668939529875E-2</v>
      </c>
      <c r="AY88" s="11">
        <f t="shared" si="42"/>
        <v>11.231333694896932</v>
      </c>
      <c r="AZ88" s="11">
        <f t="shared" si="43"/>
        <v>11.107254732369299</v>
      </c>
      <c r="BA88" s="11">
        <f t="shared" si="44"/>
        <v>11.107254732369299</v>
      </c>
      <c r="BB88" s="11">
        <f t="shared" si="41"/>
        <v>10.657350454801916</v>
      </c>
    </row>
    <row r="89" spans="1:54" x14ac:dyDescent="0.35">
      <c r="A89" s="12">
        <v>42036</v>
      </c>
      <c r="B89" s="10">
        <f>'Eviews input (long)'!B82</f>
        <v>111.19</v>
      </c>
      <c r="C89" s="10">
        <f>DataQ!C175</f>
        <v>11118</v>
      </c>
      <c r="D89" s="10">
        <f>DataQ!H175</f>
        <v>14468</v>
      </c>
      <c r="E89">
        <f>DataQ!E175</f>
        <v>311832</v>
      </c>
      <c r="F89" s="15">
        <f>DataQ!F175</f>
        <v>5.5</v>
      </c>
      <c r="G89">
        <f>DataQ!P175</f>
        <v>1.1236740000000001</v>
      </c>
      <c r="H89" s="15">
        <f>DataQ!J175</f>
        <v>3.1533329999999999</v>
      </c>
      <c r="I89" s="10">
        <f>DataQ!I175</f>
        <v>1261864</v>
      </c>
      <c r="J89">
        <f>DataQ!S175</f>
        <v>4479918</v>
      </c>
      <c r="M89" s="29">
        <f t="shared" si="34"/>
        <v>118694.4782540579</v>
      </c>
      <c r="N89" s="29">
        <f t="shared" si="35"/>
        <v>117711.43961854652</v>
      </c>
      <c r="O89" s="29">
        <f t="shared" si="36"/>
        <v>117711.43961854652</v>
      </c>
      <c r="Q89" s="29">
        <f t="shared" si="37"/>
        <v>113315.22608738366</v>
      </c>
      <c r="R89" s="11">
        <f t="shared" si="38"/>
        <v>9.8124500862977783E-4</v>
      </c>
      <c r="S89" s="29"/>
      <c r="T89" s="29">
        <f t="shared" si="32"/>
        <v>111.19</v>
      </c>
      <c r="U89" s="29"/>
      <c r="V89" s="11"/>
      <c r="AL89">
        <f t="shared" si="33"/>
        <v>111.19</v>
      </c>
      <c r="AM89" s="29">
        <f t="shared" si="50"/>
        <v>118694.4782540579</v>
      </c>
      <c r="AN89" s="29">
        <f t="shared" si="51"/>
        <v>117711.43961854652</v>
      </c>
      <c r="AO89" s="29">
        <f t="shared" si="45"/>
        <v>117711.43961854652</v>
      </c>
      <c r="AP89" s="29">
        <f t="shared" si="39"/>
        <v>113315.22608738366</v>
      </c>
      <c r="AR89">
        <v>1</v>
      </c>
      <c r="AS89" s="11">
        <f t="shared" si="46"/>
        <v>1067.4923846933889</v>
      </c>
      <c r="AT89" s="11">
        <f t="shared" si="47"/>
        <v>1058.6513141338837</v>
      </c>
      <c r="AU89" s="11">
        <f t="shared" si="48"/>
        <v>1058.6513141338837</v>
      </c>
      <c r="AV89" s="11">
        <f t="shared" si="40"/>
        <v>1019.113464226852</v>
      </c>
      <c r="AX89" s="11">
        <f t="shared" si="49"/>
        <v>1.0000899442345746E-2</v>
      </c>
      <c r="AY89" s="11">
        <f t="shared" si="42"/>
        <v>10.675883994788443</v>
      </c>
      <c r="AZ89" s="11">
        <f t="shared" si="43"/>
        <v>10.587465337160147</v>
      </c>
      <c r="BA89" s="11">
        <f t="shared" si="44"/>
        <v>10.587465337160147</v>
      </c>
      <c r="BB89" s="11">
        <f t="shared" si="41"/>
        <v>10.192051276073364</v>
      </c>
    </row>
    <row r="90" spans="1:54" x14ac:dyDescent="0.35">
      <c r="A90" s="12">
        <v>42125</v>
      </c>
      <c r="B90" s="10">
        <f>'Eviews input (long)'!B83</f>
        <v>106.73</v>
      </c>
      <c r="C90" s="10">
        <f>DataQ!C176</f>
        <v>11110</v>
      </c>
      <c r="D90" s="10">
        <f>DataQ!H176</f>
        <v>14432</v>
      </c>
      <c r="E90">
        <f>DataQ!E176</f>
        <v>319853</v>
      </c>
      <c r="F90" s="15">
        <f>DataQ!F176</f>
        <v>5.6</v>
      </c>
      <c r="G90">
        <f>DataQ!P176</f>
        <v>1.4751540000000001</v>
      </c>
      <c r="H90" s="15">
        <f>DataQ!J176</f>
        <v>3.1066669999999998</v>
      </c>
      <c r="I90" s="10">
        <f>DataQ!I176</f>
        <v>1268659</v>
      </c>
      <c r="J90">
        <f>DataQ!S176</f>
        <v>4573644</v>
      </c>
      <c r="M90" s="29">
        <f t="shared" si="34"/>
        <v>114731.5570613319</v>
      </c>
      <c r="N90" s="29">
        <f t="shared" si="35"/>
        <v>113867.41478900648</v>
      </c>
      <c r="O90" s="29">
        <f t="shared" si="36"/>
        <v>113867.41478900648</v>
      </c>
      <c r="Q90" s="29">
        <f t="shared" si="37"/>
        <v>111742.01310010478</v>
      </c>
      <c r="R90" s="11">
        <f t="shared" si="38"/>
        <v>9.5514656519016944E-4</v>
      </c>
      <c r="S90" s="29"/>
      <c r="T90" s="29">
        <f t="shared" si="32"/>
        <v>106.73</v>
      </c>
      <c r="U90" s="29"/>
      <c r="V90" s="11"/>
      <c r="AL90">
        <f t="shared" si="33"/>
        <v>106.73</v>
      </c>
      <c r="AM90" s="29">
        <f t="shared" si="50"/>
        <v>114731.5570613319</v>
      </c>
      <c r="AN90" s="29">
        <f t="shared" si="51"/>
        <v>113867.41478900648</v>
      </c>
      <c r="AO90" s="29">
        <f t="shared" si="45"/>
        <v>113867.41478900648</v>
      </c>
      <c r="AP90" s="29">
        <f t="shared" si="39"/>
        <v>111742.01310010478</v>
      </c>
      <c r="AR90">
        <v>1</v>
      </c>
      <c r="AS90" s="11">
        <f t="shared" si="46"/>
        <v>1074.9700839626337</v>
      </c>
      <c r="AT90" s="11">
        <f t="shared" si="47"/>
        <v>1066.8735574721866</v>
      </c>
      <c r="AU90" s="11">
        <f t="shared" si="48"/>
        <v>1066.8735574721866</v>
      </c>
      <c r="AV90" s="11">
        <f t="shared" si="40"/>
        <v>1046.9597404675796</v>
      </c>
      <c r="AX90" s="11">
        <f t="shared" si="49"/>
        <v>9.6066606660666076E-3</v>
      </c>
      <c r="AY90" s="11">
        <f t="shared" si="42"/>
        <v>10.326872822802152</v>
      </c>
      <c r="AZ90" s="11">
        <f t="shared" si="43"/>
        <v>10.249092240234607</v>
      </c>
      <c r="BA90" s="11">
        <f t="shared" si="44"/>
        <v>10.249092240234607</v>
      </c>
      <c r="BB90" s="11">
        <f t="shared" si="41"/>
        <v>10.057786957705201</v>
      </c>
    </row>
    <row r="91" spans="1:54" x14ac:dyDescent="0.35">
      <c r="A91" s="12">
        <v>42217</v>
      </c>
      <c r="B91" s="10">
        <f>'Eviews input (long)'!B84</f>
        <v>104.97</v>
      </c>
      <c r="C91" s="10">
        <f>DataQ!C177</f>
        <v>11110</v>
      </c>
      <c r="D91" s="10">
        <f>DataQ!H177</f>
        <v>14350</v>
      </c>
      <c r="E91">
        <f>DataQ!E177</f>
        <v>327096</v>
      </c>
      <c r="F91" s="15">
        <f>DataQ!F177</f>
        <v>5.3</v>
      </c>
      <c r="G91">
        <f>DataQ!P177</f>
        <v>1.769139</v>
      </c>
      <c r="H91" s="15">
        <f>DataQ!J177</f>
        <v>3.056667</v>
      </c>
      <c r="I91" s="10">
        <f>DataQ!I177</f>
        <v>1276485</v>
      </c>
      <c r="J91">
        <f>DataQ!S177</f>
        <v>4667370</v>
      </c>
      <c r="M91" s="29">
        <f t="shared" si="34"/>
        <v>113189.76286558365</v>
      </c>
      <c r="N91" s="29">
        <f t="shared" si="35"/>
        <v>112006.69325848266</v>
      </c>
      <c r="O91" s="29">
        <f t="shared" si="36"/>
        <v>112006.69325848266</v>
      </c>
      <c r="Q91" s="29">
        <f t="shared" si="37"/>
        <v>112380.12102429252</v>
      </c>
      <c r="R91" s="11">
        <f t="shared" si="38"/>
        <v>9.3406199462366915E-4</v>
      </c>
      <c r="S91" s="29"/>
      <c r="T91" s="29">
        <f t="shared" si="32"/>
        <v>104.97</v>
      </c>
      <c r="U91" s="29"/>
      <c r="V91" s="11"/>
      <c r="AL91">
        <f t="shared" si="33"/>
        <v>104.97</v>
      </c>
      <c r="AM91" s="29">
        <f t="shared" si="50"/>
        <v>113189.76286558365</v>
      </c>
      <c r="AN91" s="29">
        <f t="shared" si="51"/>
        <v>112006.69325848266</v>
      </c>
      <c r="AO91" s="29">
        <f t="shared" si="45"/>
        <v>112006.69325848266</v>
      </c>
      <c r="AP91" s="29">
        <f t="shared" si="39"/>
        <v>112380.12102429252</v>
      </c>
      <c r="AR91">
        <v>1</v>
      </c>
      <c r="AS91" s="11">
        <f t="shared" si="46"/>
        <v>1078.3058289566891</v>
      </c>
      <c r="AT91" s="11">
        <f t="shared" si="47"/>
        <v>1067.0352792081801</v>
      </c>
      <c r="AU91" s="11">
        <f t="shared" si="48"/>
        <v>1067.0352792081801</v>
      </c>
      <c r="AV91" s="11">
        <f t="shared" si="40"/>
        <v>1070.5927505410357</v>
      </c>
      <c r="AX91" s="11">
        <f t="shared" si="49"/>
        <v>9.4482448244824473E-3</v>
      </c>
      <c r="AY91" s="11">
        <f t="shared" si="42"/>
        <v>10.188097467649293</v>
      </c>
      <c r="AZ91" s="11">
        <f t="shared" si="43"/>
        <v>10.081610554318871</v>
      </c>
      <c r="BA91" s="11">
        <f t="shared" si="44"/>
        <v>10.081610554318871</v>
      </c>
      <c r="BB91" s="11">
        <f t="shared" si="41"/>
        <v>10.11522241442777</v>
      </c>
    </row>
    <row r="92" spans="1:54" x14ac:dyDescent="0.35">
      <c r="A92" s="12">
        <v>42309</v>
      </c>
      <c r="B92" s="10">
        <f>'Eviews input (long)'!B85</f>
        <v>101.54</v>
      </c>
      <c r="C92" s="10">
        <f>DataQ!C178</f>
        <v>11110</v>
      </c>
      <c r="D92" s="10">
        <f>DataQ!H178</f>
        <v>14363</v>
      </c>
      <c r="E92">
        <f>DataQ!E178</f>
        <v>327429</v>
      </c>
      <c r="F92" s="15">
        <f>DataQ!F178</f>
        <v>5.0999999999999996</v>
      </c>
      <c r="G92">
        <f>DataQ!P178</f>
        <v>1.6754610000000001</v>
      </c>
      <c r="H92" s="15">
        <f>DataQ!J178</f>
        <v>3.01</v>
      </c>
      <c r="I92" s="10">
        <f>DataQ!I178</f>
        <v>1287064</v>
      </c>
      <c r="J92">
        <f>DataQ!S178</f>
        <v>4761096</v>
      </c>
      <c r="M92" s="29">
        <f t="shared" si="34"/>
        <v>108272.96699138296</v>
      </c>
      <c r="N92" s="29">
        <f t="shared" si="35"/>
        <v>106695.58233130978</v>
      </c>
      <c r="O92" s="29">
        <f t="shared" si="36"/>
        <v>106695.58233130978</v>
      </c>
      <c r="Q92" s="29">
        <f t="shared" si="37"/>
        <v>106656.6156339623</v>
      </c>
      <c r="R92" s="11">
        <f t="shared" si="38"/>
        <v>9.5202720803065665E-4</v>
      </c>
      <c r="S92" s="29"/>
      <c r="T92" s="29">
        <f t="shared" si="32"/>
        <v>101.54</v>
      </c>
      <c r="U92" s="29"/>
      <c r="V92" s="11"/>
      <c r="AL92">
        <f t="shared" si="33"/>
        <v>101.54</v>
      </c>
      <c r="AM92" s="29">
        <f t="shared" si="50"/>
        <v>108272.96699138296</v>
      </c>
      <c r="AN92" s="29">
        <f t="shared" si="51"/>
        <v>106695.58233130978</v>
      </c>
      <c r="AO92" s="29">
        <f t="shared" si="45"/>
        <v>106695.58233130978</v>
      </c>
      <c r="AP92" s="29">
        <f t="shared" si="39"/>
        <v>106656.6156339623</v>
      </c>
      <c r="AR92">
        <v>1</v>
      </c>
      <c r="AS92" s="11">
        <f t="shared" si="46"/>
        <v>1066.3085187254574</v>
      </c>
      <c r="AT92" s="11">
        <f t="shared" si="47"/>
        <v>1050.773905173427</v>
      </c>
      <c r="AU92" s="11">
        <f t="shared" si="48"/>
        <v>1050.773905173427</v>
      </c>
      <c r="AV92" s="11">
        <f t="shared" si="40"/>
        <v>1050.3901480595066</v>
      </c>
      <c r="AX92" s="11">
        <f t="shared" si="49"/>
        <v>9.1395139513951399E-3</v>
      </c>
      <c r="AY92" s="11">
        <f t="shared" si="42"/>
        <v>9.7455415833828045</v>
      </c>
      <c r="AZ92" s="11">
        <f t="shared" si="43"/>
        <v>9.6035627660944893</v>
      </c>
      <c r="BA92" s="11">
        <f t="shared" si="44"/>
        <v>9.6035627660944893</v>
      </c>
      <c r="BB92" s="11">
        <f t="shared" si="41"/>
        <v>9.6000554125978663</v>
      </c>
    </row>
    <row r="93" spans="1:54" x14ac:dyDescent="0.35">
      <c r="A93" s="12">
        <v>42401</v>
      </c>
      <c r="B93" s="10">
        <f>'Eviews input (long)'!B86</f>
        <v>95.59</v>
      </c>
      <c r="C93" s="10">
        <f>DataQ!C179</f>
        <v>11120</v>
      </c>
      <c r="D93" s="10">
        <f>DataQ!H179</f>
        <v>14564</v>
      </c>
      <c r="E93">
        <f>DataQ!E179</f>
        <v>326493</v>
      </c>
      <c r="F93" s="15">
        <f>DataQ!F179</f>
        <v>5.0999999999999996</v>
      </c>
      <c r="G93">
        <f>DataQ!P179</f>
        <v>1.374957</v>
      </c>
      <c r="H93" s="15">
        <f>DataQ!J179</f>
        <v>2.95</v>
      </c>
      <c r="I93" s="10">
        <f>DataQ!I179</f>
        <v>1301745</v>
      </c>
      <c r="J93">
        <f>DataQ!S179</f>
        <v>4827210</v>
      </c>
      <c r="M93" s="29">
        <f t="shared" si="34"/>
        <v>103652.5132645821</v>
      </c>
      <c r="N93" s="29">
        <f t="shared" si="35"/>
        <v>101965.20628360257</v>
      </c>
      <c r="O93" s="29">
        <f t="shared" si="36"/>
        <v>101965.20628360257</v>
      </c>
      <c r="Q93" s="29">
        <f t="shared" si="37"/>
        <v>102461.64471107</v>
      </c>
      <c r="R93" s="11">
        <f t="shared" si="38"/>
        <v>9.3293446801047126E-4</v>
      </c>
      <c r="S93" s="29"/>
      <c r="T93" s="29">
        <f t="shared" si="32"/>
        <v>95.59</v>
      </c>
      <c r="U93" s="29"/>
      <c r="V93" s="11"/>
      <c r="AL93">
        <f t="shared" si="33"/>
        <v>95.59</v>
      </c>
      <c r="AM93" s="29">
        <f t="shared" si="50"/>
        <v>103652.5132645821</v>
      </c>
      <c r="AN93" s="29">
        <f t="shared" si="51"/>
        <v>101965.20628360257</v>
      </c>
      <c r="AO93" s="29">
        <f t="shared" si="45"/>
        <v>101965.20628360257</v>
      </c>
      <c r="AP93" s="29">
        <f t="shared" si="39"/>
        <v>102461.64471107</v>
      </c>
      <c r="AR93">
        <v>1</v>
      </c>
      <c r="AS93" s="11">
        <f t="shared" si="46"/>
        <v>1084.3447354805114</v>
      </c>
      <c r="AT93" s="11">
        <f t="shared" si="47"/>
        <v>1066.6932344764366</v>
      </c>
      <c r="AU93" s="11">
        <f t="shared" si="48"/>
        <v>1066.6932344764366</v>
      </c>
      <c r="AV93" s="11">
        <f t="shared" si="40"/>
        <v>1071.8866483007637</v>
      </c>
      <c r="AX93" s="11">
        <f t="shared" si="49"/>
        <v>8.5962230215827339E-3</v>
      </c>
      <c r="AY93" s="11">
        <f t="shared" si="42"/>
        <v>9.3212691784696133</v>
      </c>
      <c r="AZ93" s="11">
        <f t="shared" si="43"/>
        <v>9.1695329391728926</v>
      </c>
      <c r="BA93" s="11">
        <f t="shared" si="44"/>
        <v>9.1695329391728926</v>
      </c>
      <c r="BB93" s="11">
        <f t="shared" si="41"/>
        <v>9.2141766826501801</v>
      </c>
    </row>
    <row r="94" spans="1:54" x14ac:dyDescent="0.35">
      <c r="A94" s="12">
        <v>42491</v>
      </c>
      <c r="B94" s="10">
        <f>'Eviews input (long)'!B87</f>
        <v>93.14</v>
      </c>
      <c r="C94" s="10">
        <f>DataQ!C180</f>
        <v>11080</v>
      </c>
      <c r="D94" s="10">
        <f>DataQ!H180</f>
        <v>14435</v>
      </c>
      <c r="E94">
        <f>DataQ!E180</f>
        <v>328471</v>
      </c>
      <c r="F94" s="15">
        <f>DataQ!F180</f>
        <v>4.9000000000000004</v>
      </c>
      <c r="G94">
        <f>DataQ!P180</f>
        <v>1.006105</v>
      </c>
      <c r="H94" s="15">
        <f>DataQ!J180</f>
        <v>2.9033329999999999</v>
      </c>
      <c r="I94" s="10">
        <f>DataQ!I180</f>
        <v>1307124</v>
      </c>
      <c r="J94">
        <f>DataQ!S180</f>
        <v>4893324</v>
      </c>
      <c r="M94" s="29">
        <f t="shared" si="34"/>
        <v>101096.94767958154</v>
      </c>
      <c r="N94" s="29">
        <f t="shared" si="35"/>
        <v>99886.317146039466</v>
      </c>
      <c r="O94" s="29">
        <f t="shared" si="36"/>
        <v>99886.317146039466</v>
      </c>
      <c r="Q94" s="29">
        <f t="shared" si="37"/>
        <v>99596.455583803196</v>
      </c>
      <c r="R94" s="11">
        <f t="shared" si="38"/>
        <v>9.3517384182039939E-4</v>
      </c>
      <c r="S94" s="29"/>
      <c r="T94" s="29">
        <f t="shared" si="32"/>
        <v>93.14</v>
      </c>
      <c r="U94" s="29"/>
      <c r="V94" s="11"/>
      <c r="AL94">
        <f t="shared" si="33"/>
        <v>93.14</v>
      </c>
      <c r="AM94" s="29">
        <f t="shared" si="50"/>
        <v>101096.94767958154</v>
      </c>
      <c r="AN94" s="29">
        <f t="shared" si="50"/>
        <v>99886.317146039466</v>
      </c>
      <c r="AO94" s="29">
        <f t="shared" si="45"/>
        <v>99886.317146039466</v>
      </c>
      <c r="AP94" s="29">
        <f t="shared" si="39"/>
        <v>99596.455583803196</v>
      </c>
      <c r="AR94">
        <v>1</v>
      </c>
      <c r="AS94" s="11">
        <f t="shared" si="46"/>
        <v>1085.4299729394625</v>
      </c>
      <c r="AT94" s="11">
        <f t="shared" si="47"/>
        <v>1072.4320071509499</v>
      </c>
      <c r="AU94" s="11">
        <f t="shared" si="48"/>
        <v>1072.4320071509499</v>
      </c>
      <c r="AV94" s="11">
        <f t="shared" si="40"/>
        <v>1069.3199010500666</v>
      </c>
      <c r="AX94" s="11">
        <f t="shared" si="49"/>
        <v>8.4061371841155242E-3</v>
      </c>
      <c r="AY94" s="11">
        <f t="shared" si="42"/>
        <v>9.1242732562799223</v>
      </c>
      <c r="AZ94" s="11">
        <f t="shared" si="43"/>
        <v>9.0150105727472436</v>
      </c>
      <c r="BA94" s="11">
        <f t="shared" si="44"/>
        <v>9.0150105727472436</v>
      </c>
      <c r="BB94" s="11">
        <f t="shared" si="41"/>
        <v>8.9888497819316964</v>
      </c>
    </row>
    <row r="95" spans="1:54" x14ac:dyDescent="0.35">
      <c r="A95" s="12">
        <v>42583</v>
      </c>
      <c r="B95" s="10">
        <f>'Eviews input (long)'!B88</f>
        <v>92.89</v>
      </c>
      <c r="C95" s="10">
        <f>DataQ!C181</f>
        <v>11080</v>
      </c>
      <c r="D95" s="10">
        <f>DataQ!H181</f>
        <v>14389</v>
      </c>
      <c r="E95">
        <f>DataQ!E181</f>
        <v>328528</v>
      </c>
      <c r="F95" s="15">
        <f>DataQ!F181</f>
        <v>4.8</v>
      </c>
      <c r="G95">
        <f>DataQ!P181</f>
        <v>0.88910480000000003</v>
      </c>
      <c r="H95" s="15">
        <f>DataQ!J181</f>
        <v>2.82</v>
      </c>
      <c r="I95" s="10">
        <f>DataQ!I181</f>
        <v>1316484</v>
      </c>
      <c r="J95">
        <f>DataQ!S181</f>
        <v>4959437</v>
      </c>
      <c r="M95" s="29">
        <f t="shared" si="34"/>
        <v>97767.368971664459</v>
      </c>
      <c r="N95" s="29">
        <f t="shared" si="35"/>
        <v>96418.357068373036</v>
      </c>
      <c r="O95" s="29">
        <f t="shared" si="36"/>
        <v>96418.357068373036</v>
      </c>
      <c r="Q95" s="29">
        <f t="shared" si="37"/>
        <v>95846.935097382971</v>
      </c>
      <c r="R95" s="11">
        <f t="shared" si="38"/>
        <v>9.6914940374067619E-4</v>
      </c>
      <c r="S95" s="29"/>
      <c r="T95" s="29">
        <f t="shared" si="32"/>
        <v>92.89</v>
      </c>
      <c r="U95" s="29"/>
      <c r="V95" s="11"/>
      <c r="AL95">
        <f t="shared" si="33"/>
        <v>92.89</v>
      </c>
      <c r="AM95" s="29">
        <f t="shared" si="50"/>
        <v>97767.368971664459</v>
      </c>
      <c r="AN95" s="29">
        <f t="shared" si="50"/>
        <v>96418.357068373036</v>
      </c>
      <c r="AO95" s="29">
        <f t="shared" si="45"/>
        <v>96418.357068373036</v>
      </c>
      <c r="AP95" s="29">
        <f t="shared" si="39"/>
        <v>95846.935097382971</v>
      </c>
      <c r="AR95">
        <v>1</v>
      </c>
      <c r="AS95" s="11">
        <f t="shared" si="46"/>
        <v>1052.5069326263801</v>
      </c>
      <c r="AT95" s="11">
        <f t="shared" si="47"/>
        <v>1037.9842509244595</v>
      </c>
      <c r="AU95" s="11">
        <f t="shared" si="48"/>
        <v>1037.9842509244595</v>
      </c>
      <c r="AV95" s="11">
        <f t="shared" si="40"/>
        <v>1031.8326525716759</v>
      </c>
      <c r="AX95" s="11">
        <f t="shared" si="49"/>
        <v>8.383574007220217E-3</v>
      </c>
      <c r="AY95" s="11">
        <f t="shared" si="42"/>
        <v>8.8237697627856004</v>
      </c>
      <c r="AZ95" s="11">
        <f t="shared" si="43"/>
        <v>8.7020177859542454</v>
      </c>
      <c r="BA95" s="11">
        <f t="shared" si="44"/>
        <v>8.7020177859542454</v>
      </c>
      <c r="BB95" s="11">
        <f t="shared" si="41"/>
        <v>8.6504454059009905</v>
      </c>
    </row>
    <row r="96" spans="1:54" x14ac:dyDescent="0.35">
      <c r="A96" s="12">
        <v>42675</v>
      </c>
      <c r="B96" s="10">
        <f>'Eviews input (long)'!B89</f>
        <v>93.48</v>
      </c>
      <c r="C96" s="10">
        <f>DataQ!C182</f>
        <v>11070</v>
      </c>
      <c r="D96" s="10">
        <f>DataQ!H182</f>
        <v>14141</v>
      </c>
      <c r="E96">
        <f>DataQ!E182</f>
        <v>327875</v>
      </c>
      <c r="F96" s="15">
        <f>DataQ!F182</f>
        <v>4.7</v>
      </c>
      <c r="G96">
        <f>DataQ!P182</f>
        <v>1.0593159999999999</v>
      </c>
      <c r="H96" s="15">
        <f>DataQ!J182</f>
        <v>2.6866669999999999</v>
      </c>
      <c r="I96" s="10">
        <f>DataQ!I182</f>
        <v>1322655</v>
      </c>
      <c r="J96">
        <f>DataQ!S182</f>
        <v>5025551</v>
      </c>
      <c r="M96" s="29">
        <f t="shared" si="34"/>
        <v>94754.05419343448</v>
      </c>
      <c r="N96" s="29">
        <f t="shared" si="35"/>
        <v>93579.746385693565</v>
      </c>
      <c r="O96" s="29">
        <f t="shared" si="36"/>
        <v>93579.746385693565</v>
      </c>
      <c r="Q96" s="29">
        <f t="shared" si="37"/>
        <v>92577.614542932832</v>
      </c>
      <c r="R96" s="11">
        <f t="shared" si="38"/>
        <v>1.0097473396946158E-3</v>
      </c>
      <c r="S96" s="29"/>
      <c r="T96" s="29">
        <f t="shared" si="32"/>
        <v>93.48</v>
      </c>
      <c r="U96" s="29"/>
      <c r="V96" s="11"/>
      <c r="AL96">
        <f t="shared" si="33"/>
        <v>93.48</v>
      </c>
      <c r="AM96" s="29">
        <f t="shared" si="50"/>
        <v>94754.05419343448</v>
      </c>
      <c r="AN96" s="29">
        <f t="shared" si="50"/>
        <v>93579.746385693565</v>
      </c>
      <c r="AO96" s="29">
        <f t="shared" si="45"/>
        <v>93579.746385693565</v>
      </c>
      <c r="AP96" s="29">
        <f t="shared" si="39"/>
        <v>92577.614542932832</v>
      </c>
      <c r="AR96">
        <v>1</v>
      </c>
      <c r="AS96" s="11">
        <f t="shared" si="46"/>
        <v>1013.6291633871895</v>
      </c>
      <c r="AT96" s="11">
        <f t="shared" si="47"/>
        <v>1001.0670345067775</v>
      </c>
      <c r="AU96" s="11">
        <f t="shared" si="48"/>
        <v>1001.0670345067775</v>
      </c>
      <c r="AV96" s="11">
        <f t="shared" si="40"/>
        <v>990.34675377549024</v>
      </c>
      <c r="AX96" s="11">
        <f t="shared" si="49"/>
        <v>8.4444444444444454E-3</v>
      </c>
      <c r="AY96" s="11">
        <f t="shared" si="42"/>
        <v>8.5595351574918226</v>
      </c>
      <c r="AZ96" s="11">
        <f t="shared" si="43"/>
        <v>8.4534549580572325</v>
      </c>
      <c r="BA96" s="11">
        <f t="shared" si="44"/>
        <v>8.4534549580572325</v>
      </c>
      <c r="BB96" s="11">
        <f t="shared" si="41"/>
        <v>8.3629281429930291</v>
      </c>
    </row>
    <row r="97" spans="1:54" x14ac:dyDescent="0.35">
      <c r="A97" s="12">
        <v>42767</v>
      </c>
      <c r="B97" s="10">
        <f>'Eviews input (long)'!B90</f>
        <v>90.74</v>
      </c>
      <c r="C97" s="10">
        <f>DataQ!C183</f>
        <v>11070</v>
      </c>
      <c r="D97" s="10">
        <f>DataQ!H183</f>
        <v>13900</v>
      </c>
      <c r="E97">
        <f>DataQ!E183</f>
        <v>328068</v>
      </c>
      <c r="F97" s="15">
        <f>DataQ!F183</f>
        <v>4.5999999999999996</v>
      </c>
      <c r="G97">
        <f>DataQ!P183</f>
        <v>1.3241339999999999</v>
      </c>
      <c r="H97" s="15">
        <f>DataQ!J183</f>
        <v>2.6266669999999999</v>
      </c>
      <c r="I97" s="10">
        <f>DataQ!I183</f>
        <v>1334527</v>
      </c>
      <c r="J97">
        <f>DataQ!S183</f>
        <v>5084209</v>
      </c>
      <c r="M97" s="29">
        <f t="shared" si="34"/>
        <v>91382.685665107187</v>
      </c>
      <c r="N97" s="29">
        <f t="shared" si="35"/>
        <v>90391.575871280991</v>
      </c>
      <c r="O97" s="29">
        <f t="shared" si="36"/>
        <v>90391.575871280991</v>
      </c>
      <c r="Q97" s="29">
        <f t="shared" si="37"/>
        <v>89608.673034411026</v>
      </c>
      <c r="R97" s="11">
        <f t="shared" si="38"/>
        <v>1.0126251949423971E-3</v>
      </c>
      <c r="S97" s="29"/>
      <c r="T97" s="29">
        <f t="shared" si="32"/>
        <v>90.74</v>
      </c>
      <c r="U97" s="29"/>
      <c r="V97" s="11"/>
      <c r="AL97">
        <f t="shared" si="33"/>
        <v>90.74</v>
      </c>
      <c r="AM97" s="29">
        <f t="shared" si="50"/>
        <v>91382.685665107187</v>
      </c>
      <c r="AN97" s="29">
        <f t="shared" si="50"/>
        <v>90391.575871280991</v>
      </c>
      <c r="AO97" s="29">
        <f t="shared" si="45"/>
        <v>90391.575871280991</v>
      </c>
      <c r="AP97" s="29">
        <f t="shared" si="39"/>
        <v>89608.673034411026</v>
      </c>
      <c r="AR97">
        <v>1</v>
      </c>
      <c r="AS97" s="11">
        <f t="shared" si="46"/>
        <v>1007.0827161682521</v>
      </c>
      <c r="AT97" s="11">
        <f t="shared" si="47"/>
        <v>996.16019254221953</v>
      </c>
      <c r="AU97" s="11">
        <f t="shared" si="48"/>
        <v>996.16019254221953</v>
      </c>
      <c r="AV97" s="11">
        <f t="shared" si="40"/>
        <v>987.53221329525047</v>
      </c>
      <c r="AX97" s="11">
        <f t="shared" si="49"/>
        <v>8.1969286359530255E-3</v>
      </c>
      <c r="AY97" s="11">
        <f t="shared" si="42"/>
        <v>8.2549851549328981</v>
      </c>
      <c r="AZ97" s="11">
        <f t="shared" si="43"/>
        <v>8.1654540082457991</v>
      </c>
      <c r="BA97" s="11">
        <f t="shared" si="44"/>
        <v>8.1654540082457991</v>
      </c>
      <c r="BB97" s="11">
        <f t="shared" si="41"/>
        <v>8.0947310780859105</v>
      </c>
    </row>
    <row r="98" spans="1:54" x14ac:dyDescent="0.35">
      <c r="A98" s="12">
        <v>42856</v>
      </c>
      <c r="B98" s="10">
        <f>'Eviews input (long)'!B91</f>
        <v>88.26</v>
      </c>
      <c r="C98" s="10">
        <f>DataQ!C184</f>
        <v>11030</v>
      </c>
      <c r="D98" s="10">
        <f>DataQ!H184</f>
        <v>14045</v>
      </c>
      <c r="E98">
        <f>DataQ!E184</f>
        <v>337489</v>
      </c>
      <c r="F98" s="15">
        <f>DataQ!F184</f>
        <v>4.4000000000000004</v>
      </c>
      <c r="G98">
        <f>DataQ!P184</f>
        <v>1.5133179999999999</v>
      </c>
      <c r="H98" s="15">
        <f>DataQ!J184</f>
        <v>2.5866669999999998</v>
      </c>
      <c r="I98" s="10">
        <f>DataQ!I184</f>
        <v>1346308</v>
      </c>
      <c r="J98">
        <f>DataQ!S184</f>
        <v>5142867</v>
      </c>
      <c r="M98" s="29">
        <f t="shared" si="34"/>
        <v>89836.985913483033</v>
      </c>
      <c r="N98" s="29">
        <f t="shared" si="35"/>
        <v>88828.951753239598</v>
      </c>
      <c r="O98" s="29">
        <f t="shared" si="36"/>
        <v>88828.951753239598</v>
      </c>
      <c r="Q98" s="29">
        <f t="shared" si="37"/>
        <v>87045.503607422608</v>
      </c>
      <c r="R98" s="11">
        <f t="shared" si="38"/>
        <v>1.0139524311106845E-3</v>
      </c>
      <c r="S98" s="29"/>
      <c r="T98" s="29">
        <f t="shared" si="32"/>
        <v>88.26</v>
      </c>
      <c r="U98" s="29"/>
      <c r="V98" s="11"/>
      <c r="AL98">
        <f t="shared" si="33"/>
        <v>88.26</v>
      </c>
      <c r="AM98" s="29">
        <f t="shared" si="50"/>
        <v>89836.985913483033</v>
      </c>
      <c r="AN98" s="29">
        <f t="shared" si="50"/>
        <v>88828.951753239598</v>
      </c>
      <c r="AO98" s="29">
        <f t="shared" si="45"/>
        <v>88828.951753239598</v>
      </c>
      <c r="AP98" s="29">
        <f t="shared" si="39"/>
        <v>87045.503607422608</v>
      </c>
      <c r="AR98">
        <v>1</v>
      </c>
      <c r="AS98" s="11">
        <f t="shared" si="46"/>
        <v>1017.8675041183212</v>
      </c>
      <c r="AT98" s="11">
        <f t="shared" si="47"/>
        <v>1006.4463149018762</v>
      </c>
      <c r="AU98" s="11">
        <f t="shared" si="48"/>
        <v>1006.4463149018762</v>
      </c>
      <c r="AV98" s="11">
        <f t="shared" si="40"/>
        <v>986.23956047385684</v>
      </c>
      <c r="AX98" s="11">
        <f t="shared" si="49"/>
        <v>8.0018132366273809E-3</v>
      </c>
      <c r="AY98" s="11">
        <f t="shared" si="42"/>
        <v>8.1447856675868575</v>
      </c>
      <c r="AZ98" s="11">
        <f t="shared" si="43"/>
        <v>8.0533954445366813</v>
      </c>
      <c r="BA98" s="11">
        <f t="shared" si="44"/>
        <v>8.0533954445366813</v>
      </c>
      <c r="BB98" s="11">
        <f t="shared" si="41"/>
        <v>7.8917047694852771</v>
      </c>
    </row>
    <row r="99" spans="1:54" x14ac:dyDescent="0.35">
      <c r="A99" s="12">
        <v>42948</v>
      </c>
      <c r="B99" s="10">
        <f>'Eviews input (long)'!B92</f>
        <v>86.89</v>
      </c>
      <c r="C99" s="10">
        <f>DataQ!C185</f>
        <v>11040</v>
      </c>
      <c r="D99" s="10">
        <f>DataQ!H185</f>
        <v>13887</v>
      </c>
      <c r="E99">
        <f>DataQ!E185</f>
        <v>339566</v>
      </c>
      <c r="F99" s="15">
        <f>DataQ!F185</f>
        <v>4.3</v>
      </c>
      <c r="G99">
        <f>DataQ!P185</f>
        <v>1.4638960000000001</v>
      </c>
      <c r="H99" s="15">
        <f>DataQ!J185</f>
        <v>2.5333329999999998</v>
      </c>
      <c r="I99" s="10">
        <f>DataQ!I185</f>
        <v>1357267</v>
      </c>
      <c r="J99">
        <f>DataQ!S185</f>
        <v>5201525</v>
      </c>
      <c r="M99" s="29">
        <f t="shared" si="34"/>
        <v>88260.900226272162</v>
      </c>
      <c r="N99" s="29">
        <f t="shared" si="35"/>
        <v>87314.687307762637</v>
      </c>
      <c r="O99" s="29">
        <f t="shared" si="36"/>
        <v>87314.687307762637</v>
      </c>
      <c r="Q99" s="29">
        <f t="shared" si="37"/>
        <v>84311.32784714103</v>
      </c>
      <c r="R99" s="11">
        <f t="shared" si="38"/>
        <v>1.0305851208693355E-3</v>
      </c>
      <c r="S99" s="29"/>
      <c r="T99" s="29">
        <f t="shared" si="32"/>
        <v>86.89</v>
      </c>
      <c r="U99" s="29"/>
      <c r="V99" s="11"/>
      <c r="AL99">
        <f t="shared" si="33"/>
        <v>86.89</v>
      </c>
      <c r="AM99" s="29">
        <f t="shared" si="50"/>
        <v>88260.900226272162</v>
      </c>
      <c r="AN99" s="29">
        <f t="shared" si="50"/>
        <v>87314.687307762637</v>
      </c>
      <c r="AO99" s="29">
        <f t="shared" si="45"/>
        <v>87314.687307762637</v>
      </c>
      <c r="AP99" s="29">
        <f t="shared" si="39"/>
        <v>84311.32784714103</v>
      </c>
      <c r="AR99">
        <v>1</v>
      </c>
      <c r="AS99" s="11">
        <f t="shared" si="46"/>
        <v>1015.7774223302125</v>
      </c>
      <c r="AT99" s="11">
        <f t="shared" si="47"/>
        <v>1004.8876430862313</v>
      </c>
      <c r="AU99" s="11">
        <f t="shared" si="48"/>
        <v>1004.8876430862313</v>
      </c>
      <c r="AV99" s="11">
        <f t="shared" si="40"/>
        <v>970.3225670058813</v>
      </c>
      <c r="AX99" s="11">
        <f t="shared" si="49"/>
        <v>7.8704710144927529E-3</v>
      </c>
      <c r="AY99" s="11">
        <f t="shared" si="42"/>
        <v>7.9946467596261019</v>
      </c>
      <c r="AZ99" s="11">
        <f t="shared" si="43"/>
        <v>7.9089390677321232</v>
      </c>
      <c r="BA99" s="11">
        <f t="shared" si="44"/>
        <v>7.9089390677321232</v>
      </c>
      <c r="BB99" s="11">
        <f t="shared" si="41"/>
        <v>7.6368956383279922</v>
      </c>
    </row>
    <row r="100" spans="1:54" x14ac:dyDescent="0.35">
      <c r="A100" s="12">
        <v>43040</v>
      </c>
      <c r="B100" s="10">
        <f>'Eviews input (long)'!B93</f>
        <v>85.96</v>
      </c>
      <c r="C100" s="10">
        <f>DataQ!C186</f>
        <v>11000</v>
      </c>
      <c r="D100" s="10">
        <f>DataQ!H186</f>
        <v>13832</v>
      </c>
      <c r="E100">
        <f>DataQ!E186</f>
        <v>341950</v>
      </c>
      <c r="F100" s="15">
        <f>DataQ!F186</f>
        <v>4.4000000000000004</v>
      </c>
      <c r="G100">
        <f>DataQ!P186</f>
        <v>1.3496030000000001</v>
      </c>
      <c r="H100" s="15">
        <f>DataQ!J186</f>
        <v>2.516667</v>
      </c>
      <c r="I100" s="10">
        <f>DataQ!I186</f>
        <v>1367608</v>
      </c>
      <c r="J100">
        <f>DataQ!S186</f>
        <v>5260183</v>
      </c>
      <c r="M100" s="29">
        <f t="shared" si="34"/>
        <v>86748.965014019326</v>
      </c>
      <c r="N100" s="29">
        <f t="shared" si="35"/>
        <v>85898.359385119504</v>
      </c>
      <c r="O100" s="29">
        <f t="shared" si="36"/>
        <v>85898.359385119504</v>
      </c>
      <c r="Q100" s="29">
        <f t="shared" si="37"/>
        <v>83204.806866250015</v>
      </c>
      <c r="R100" s="11">
        <f t="shared" si="38"/>
        <v>1.033113388967766E-3</v>
      </c>
      <c r="S100" s="29"/>
      <c r="T100" s="29">
        <f t="shared" si="32"/>
        <v>85.96</v>
      </c>
      <c r="U100" s="29"/>
      <c r="V100" s="11"/>
      <c r="AL100">
        <f t="shared" si="33"/>
        <v>85.96</v>
      </c>
      <c r="AM100" s="29">
        <f t="shared" si="50"/>
        <v>86748.965014019326</v>
      </c>
      <c r="AN100" s="29">
        <f t="shared" si="50"/>
        <v>85898.359385119504</v>
      </c>
      <c r="AO100" s="29">
        <f t="shared" si="45"/>
        <v>85898.359385119504</v>
      </c>
      <c r="AP100" s="29">
        <f t="shared" si="39"/>
        <v>83204.806866250015</v>
      </c>
      <c r="AR100">
        <v>1</v>
      </c>
      <c r="AS100" s="11">
        <f t="shared" si="46"/>
        <v>1009.1782807587173</v>
      </c>
      <c r="AT100" s="11">
        <f t="shared" si="47"/>
        <v>999.28291513633678</v>
      </c>
      <c r="AU100" s="11">
        <f t="shared" si="48"/>
        <v>999.28291513633678</v>
      </c>
      <c r="AV100" s="11">
        <f t="shared" si="40"/>
        <v>967.94796261342515</v>
      </c>
      <c r="AX100" s="11">
        <f t="shared" si="49"/>
        <v>7.8145454545454542E-3</v>
      </c>
      <c r="AY100" s="11">
        <f t="shared" si="42"/>
        <v>7.8862695467290296</v>
      </c>
      <c r="AZ100" s="11">
        <f t="shared" si="43"/>
        <v>7.8089417622835908</v>
      </c>
      <c r="BA100" s="11">
        <f t="shared" si="44"/>
        <v>7.8089417622835908</v>
      </c>
      <c r="BB100" s="11">
        <f t="shared" si="41"/>
        <v>7.5640733514772744</v>
      </c>
    </row>
    <row r="101" spans="1:54" x14ac:dyDescent="0.35">
      <c r="A101" s="12">
        <v>43132</v>
      </c>
      <c r="B101" s="10">
        <f>'Eviews input (long)'!B94</f>
        <v>84.17</v>
      </c>
      <c r="C101" s="10">
        <f>DataQ!C187</f>
        <v>10970</v>
      </c>
      <c r="D101" s="10">
        <f>DataQ!H187</f>
        <v>14042</v>
      </c>
      <c r="E101">
        <f>DataQ!E187</f>
        <v>347760</v>
      </c>
      <c r="F101" s="15">
        <f>DataQ!F187</f>
        <v>4.2</v>
      </c>
      <c r="G101">
        <f>DataQ!P187</f>
        <v>1.3894839999999999</v>
      </c>
      <c r="H101" s="15">
        <f>DataQ!J187</f>
        <v>2.52</v>
      </c>
      <c r="I101" s="10">
        <f>DataQ!I187</f>
        <v>1377742</v>
      </c>
      <c r="J101">
        <f>DataQ!S187</f>
        <v>5284850</v>
      </c>
      <c r="M101" s="29">
        <f t="shared" si="34"/>
        <v>86885.104975667491</v>
      </c>
      <c r="N101" s="29">
        <f t="shared" si="35"/>
        <v>85725.97941968395</v>
      </c>
      <c r="O101" s="29">
        <f t="shared" si="36"/>
        <v>85725.97941968395</v>
      </c>
      <c r="Q101" s="29">
        <f t="shared" si="37"/>
        <v>83552.221229138479</v>
      </c>
      <c r="R101" s="11">
        <f t="shared" si="38"/>
        <v>1.0073939239648375E-3</v>
      </c>
      <c r="S101" s="29"/>
      <c r="T101" s="29">
        <f t="shared" si="32"/>
        <v>84.17</v>
      </c>
      <c r="U101" s="29"/>
      <c r="V101" s="11"/>
      <c r="AB101" t="s">
        <v>648</v>
      </c>
      <c r="AL101">
        <f t="shared" si="33"/>
        <v>84.17</v>
      </c>
      <c r="AM101" s="29">
        <f t="shared" si="50"/>
        <v>86885.104975667491</v>
      </c>
      <c r="AN101" s="29">
        <f t="shared" si="50"/>
        <v>85725.97941968395</v>
      </c>
      <c r="AO101" s="29">
        <f t="shared" si="45"/>
        <v>85725.97941968395</v>
      </c>
      <c r="AP101" s="29">
        <f t="shared" si="39"/>
        <v>83552.221229138479</v>
      </c>
      <c r="AR101">
        <v>1</v>
      </c>
      <c r="AS101" s="11">
        <f t="shared" si="46"/>
        <v>1032.2573954576153</v>
      </c>
      <c r="AT101" s="11">
        <f t="shared" si="47"/>
        <v>1018.4861520694303</v>
      </c>
      <c r="AU101" s="11">
        <f t="shared" si="48"/>
        <v>1018.4861520694303</v>
      </c>
      <c r="AV101" s="11">
        <f t="shared" si="40"/>
        <v>992.66034488699631</v>
      </c>
      <c r="AX101" s="11">
        <f t="shared" si="49"/>
        <v>7.6727438468550593E-3</v>
      </c>
      <c r="AY101" s="11">
        <f t="shared" si="42"/>
        <v>7.9202465793680483</v>
      </c>
      <c r="AZ101" s="11">
        <f t="shared" si="43"/>
        <v>7.814583356397808</v>
      </c>
      <c r="BA101" s="11">
        <f t="shared" si="44"/>
        <v>7.814583356397808</v>
      </c>
      <c r="BB101" s="11">
        <f t="shared" si="41"/>
        <v>7.6164285532487215</v>
      </c>
    </row>
    <row r="102" spans="1:54" x14ac:dyDescent="0.35">
      <c r="A102" s="12">
        <v>43221</v>
      </c>
      <c r="B102" s="10">
        <f>'Eviews input (long)'!B95</f>
        <v>82.68</v>
      </c>
      <c r="C102" s="10">
        <f>DataQ!C188</f>
        <v>10970</v>
      </c>
      <c r="D102" s="10">
        <f>DataQ!H188</f>
        <v>14070</v>
      </c>
      <c r="E102">
        <f>DataQ!E188</f>
        <v>347383</v>
      </c>
      <c r="F102" s="15">
        <f>DataQ!F188</f>
        <v>4</v>
      </c>
      <c r="G102">
        <f>DataQ!P188</f>
        <v>1.458421</v>
      </c>
      <c r="H102" s="15">
        <f>DataQ!J188</f>
        <v>2.483333</v>
      </c>
      <c r="I102" s="10">
        <f>DataQ!I188</f>
        <v>1382707</v>
      </c>
      <c r="J102">
        <f>DataQ!S188</f>
        <v>5309518</v>
      </c>
      <c r="M102" s="29">
        <f t="shared" si="34"/>
        <v>86017.154191815702</v>
      </c>
      <c r="N102" s="29">
        <f t="shared" si="35"/>
        <v>84744.947270206219</v>
      </c>
      <c r="O102" s="29">
        <f t="shared" si="36"/>
        <v>84744.947270206219</v>
      </c>
      <c r="Q102" s="29">
        <f t="shared" si="37"/>
        <v>80258.288974684649</v>
      </c>
      <c r="R102" s="11">
        <f t="shared" si="38"/>
        <v>1.0301739677764526E-3</v>
      </c>
      <c r="S102" s="29"/>
      <c r="T102" s="29">
        <f t="shared" si="32"/>
        <v>82.68</v>
      </c>
      <c r="U102" s="29"/>
      <c r="V102" s="11"/>
      <c r="AL102">
        <f t="shared" si="33"/>
        <v>82.68</v>
      </c>
      <c r="AM102" s="29">
        <f t="shared" si="50"/>
        <v>86017.154191815702</v>
      </c>
      <c r="AN102" s="29">
        <f t="shared" si="50"/>
        <v>84744.947270206219</v>
      </c>
      <c r="AO102" s="29">
        <f t="shared" si="45"/>
        <v>84744.947270206219</v>
      </c>
      <c r="AP102" s="29">
        <f t="shared" si="39"/>
        <v>80258.288974684649</v>
      </c>
      <c r="AR102">
        <v>1</v>
      </c>
      <c r="AS102" s="11">
        <f t="shared" si="46"/>
        <v>1040.3622906605672</v>
      </c>
      <c r="AT102" s="11">
        <f t="shared" si="47"/>
        <v>1024.9751725956241</v>
      </c>
      <c r="AU102" s="11">
        <f t="shared" si="48"/>
        <v>1024.9751725956241</v>
      </c>
      <c r="AV102" s="11">
        <f t="shared" si="40"/>
        <v>970.70983278525205</v>
      </c>
      <c r="AX102" s="11">
        <f t="shared" si="49"/>
        <v>7.5369188696444859E-3</v>
      </c>
      <c r="AY102" s="11">
        <f t="shared" si="42"/>
        <v>7.8411261797461895</v>
      </c>
      <c r="AZ102" s="11">
        <f t="shared" si="43"/>
        <v>7.7251547192530738</v>
      </c>
      <c r="BA102" s="11">
        <f t="shared" si="44"/>
        <v>7.7251547192530738</v>
      </c>
      <c r="BB102" s="11">
        <f t="shared" si="41"/>
        <v>7.31616125566861</v>
      </c>
    </row>
    <row r="103" spans="1:54" x14ac:dyDescent="0.35">
      <c r="A103" s="12">
        <v>43313</v>
      </c>
      <c r="B103" s="10">
        <f>'Eviews input (long)'!B96</f>
        <v>83.59</v>
      </c>
      <c r="C103" s="10">
        <f>DataQ!C189</f>
        <v>10960</v>
      </c>
      <c r="D103" s="10">
        <f>DataQ!H189</f>
        <v>14173</v>
      </c>
      <c r="E103">
        <f>DataQ!E189</f>
        <v>350601</v>
      </c>
      <c r="F103" s="15">
        <f>DataQ!F189</f>
        <v>4.0999999999999996</v>
      </c>
      <c r="G103">
        <f>DataQ!P189</f>
        <v>1.609961</v>
      </c>
      <c r="H103" s="15">
        <f>DataQ!J189</f>
        <v>2.48</v>
      </c>
      <c r="I103" s="10">
        <f>DataQ!I189</f>
        <v>1393016</v>
      </c>
      <c r="J103">
        <f>DataQ!S189</f>
        <v>5334185</v>
      </c>
      <c r="M103" s="29">
        <f t="shared" si="34"/>
        <v>83802.460383806829</v>
      </c>
      <c r="N103" s="29">
        <f t="shared" si="35"/>
        <v>82864.359348439131</v>
      </c>
      <c r="O103" s="29">
        <f t="shared" si="36"/>
        <v>82864.359348439131</v>
      </c>
      <c r="Q103" s="29">
        <f t="shared" si="37"/>
        <v>77777.764360533765</v>
      </c>
      <c r="R103" s="11">
        <f t="shared" si="38"/>
        <v>1.0747287568272598E-3</v>
      </c>
      <c r="S103" s="29"/>
      <c r="T103" s="29">
        <f t="shared" si="32"/>
        <v>83.59</v>
      </c>
      <c r="U103" s="29"/>
      <c r="V103" s="11"/>
      <c r="AB103" t="s">
        <v>656</v>
      </c>
      <c r="AL103">
        <f t="shared" si="33"/>
        <v>83.59</v>
      </c>
      <c r="AM103" s="29">
        <f t="shared" si="50"/>
        <v>83802.460383806829</v>
      </c>
      <c r="AN103" s="29">
        <f t="shared" si="50"/>
        <v>82864.359348439131</v>
      </c>
      <c r="AO103" s="29">
        <f t="shared" si="45"/>
        <v>82864.359348439131</v>
      </c>
      <c r="AP103" s="29">
        <f t="shared" si="39"/>
        <v>77777.764360533765</v>
      </c>
      <c r="AR103">
        <v>1</v>
      </c>
      <c r="AS103" s="11">
        <f t="shared" si="46"/>
        <v>1002.5416961814431</v>
      </c>
      <c r="AT103" s="11">
        <f t="shared" si="47"/>
        <v>991.31904950878254</v>
      </c>
      <c r="AU103" s="11">
        <f t="shared" si="48"/>
        <v>991.31904950878254</v>
      </c>
      <c r="AV103" s="11">
        <f t="shared" si="40"/>
        <v>930.46733294094702</v>
      </c>
      <c r="AX103" s="11">
        <f t="shared" si="49"/>
        <v>7.6268248175182483E-3</v>
      </c>
      <c r="AY103" s="11">
        <f t="shared" si="42"/>
        <v>7.6462098890334698</v>
      </c>
      <c r="AZ103" s="11">
        <f t="shared" si="43"/>
        <v>7.5606167288721835</v>
      </c>
      <c r="BA103" s="11">
        <f t="shared" si="44"/>
        <v>7.5606167288721835</v>
      </c>
      <c r="BB103" s="11">
        <f t="shared" si="41"/>
        <v>7.0965113467640295</v>
      </c>
    </row>
    <row r="104" spans="1:54" x14ac:dyDescent="0.35">
      <c r="A104" s="12">
        <v>43405</v>
      </c>
      <c r="B104" s="10">
        <f>'Eviews input (long)'!B97</f>
        <v>89.92</v>
      </c>
      <c r="C104" s="10">
        <f>DataQ!C190</f>
        <v>10930</v>
      </c>
      <c r="D104" s="10">
        <f>DataQ!H190</f>
        <v>14376</v>
      </c>
      <c r="E104">
        <f>DataQ!E190</f>
        <v>356695</v>
      </c>
      <c r="F104" s="15">
        <f>DataQ!F190</f>
        <v>4</v>
      </c>
      <c r="G104">
        <f>DataQ!P190</f>
        <v>1.761144</v>
      </c>
      <c r="H104" s="15">
        <f>DataQ!J190</f>
        <v>2.4933329999999998</v>
      </c>
      <c r="I104" s="10">
        <f>DataQ!I190</f>
        <v>1407469</v>
      </c>
      <c r="J104">
        <f>DataQ!S190</f>
        <v>5358852</v>
      </c>
      <c r="M104" s="29">
        <f t="shared" si="34"/>
        <v>84727.716463621226</v>
      </c>
      <c r="N104" s="29">
        <f t="shared" si="35"/>
        <v>83691.31092485851</v>
      </c>
      <c r="O104" s="29">
        <f t="shared" si="36"/>
        <v>83691.31092485851</v>
      </c>
      <c r="Q104" s="29">
        <f t="shared" si="37"/>
        <v>78418.965445408205</v>
      </c>
      <c r="R104" s="11">
        <f t="shared" si="38"/>
        <v>1.1466613910202411E-3</v>
      </c>
      <c r="S104" s="29"/>
      <c r="T104" s="29">
        <f t="shared" si="32"/>
        <v>89.92</v>
      </c>
      <c r="U104" s="29"/>
      <c r="V104" s="11"/>
      <c r="Y104" s="11"/>
      <c r="AL104">
        <f t="shared" si="33"/>
        <v>89.92</v>
      </c>
      <c r="AM104" s="29">
        <f t="shared" si="50"/>
        <v>84727.716463621226</v>
      </c>
      <c r="AN104" s="29">
        <f t="shared" si="50"/>
        <v>83691.31092485851</v>
      </c>
      <c r="AO104" s="29">
        <f t="shared" si="45"/>
        <v>83691.31092485851</v>
      </c>
      <c r="AP104" s="29">
        <f t="shared" si="39"/>
        <v>78418.965445408205</v>
      </c>
      <c r="AR104">
        <v>1</v>
      </c>
      <c r="AS104" s="11">
        <f t="shared" si="46"/>
        <v>942.25663326980896</v>
      </c>
      <c r="AT104" s="11">
        <f t="shared" si="47"/>
        <v>930.73077096150473</v>
      </c>
      <c r="AU104" s="11">
        <f t="shared" si="48"/>
        <v>930.73077096150473</v>
      </c>
      <c r="AV104" s="11">
        <f t="shared" si="40"/>
        <v>872.0970356473332</v>
      </c>
      <c r="AX104" s="11">
        <f t="shared" si="49"/>
        <v>8.2268984446477594E-3</v>
      </c>
      <c r="AY104" s="11">
        <f t="shared" si="42"/>
        <v>7.7518496307064249</v>
      </c>
      <c r="AZ104" s="11">
        <f t="shared" si="43"/>
        <v>7.6570275320090131</v>
      </c>
      <c r="BA104" s="11">
        <f t="shared" si="44"/>
        <v>7.6570275320090131</v>
      </c>
      <c r="BB104" s="11">
        <f t="shared" si="41"/>
        <v>7.1746537461489668</v>
      </c>
    </row>
    <row r="105" spans="1:54" x14ac:dyDescent="0.35">
      <c r="A105" s="12">
        <v>43497</v>
      </c>
      <c r="B105" s="10">
        <f>'Eviews input (long)'!B98</f>
        <v>86.47</v>
      </c>
      <c r="C105" s="10">
        <f>DataQ!C191</f>
        <v>10930</v>
      </c>
      <c r="D105" s="10">
        <f>DataQ!H191</f>
        <v>14287</v>
      </c>
      <c r="E105">
        <f>DataQ!E191</f>
        <v>356202</v>
      </c>
      <c r="F105" s="15">
        <f>DataQ!F191</f>
        <v>3.8</v>
      </c>
      <c r="G105">
        <f>DataQ!P191</f>
        <v>1.8623700000000001</v>
      </c>
      <c r="H105" s="15">
        <f>DataQ!J191</f>
        <v>2.463333</v>
      </c>
      <c r="I105" s="10">
        <f>DataQ!I191</f>
        <v>1415069</v>
      </c>
      <c r="J105">
        <f>DataQ!S191</f>
        <v>5376679</v>
      </c>
      <c r="M105" s="29">
        <f t="shared" si="34"/>
        <v>85212.54537787546</v>
      </c>
      <c r="N105" s="29">
        <f t="shared" si="35"/>
        <v>84080.543789591888</v>
      </c>
      <c r="O105" s="29">
        <f t="shared" si="36"/>
        <v>84080.543789591888</v>
      </c>
      <c r="Q105" s="29">
        <f t="shared" si="37"/>
        <v>76695.686637285195</v>
      </c>
      <c r="R105" s="11">
        <f t="shared" si="38"/>
        <v>1.1274428040385139E-3</v>
      </c>
      <c r="S105" s="29"/>
      <c r="T105" s="29">
        <f t="shared" si="32"/>
        <v>86.47</v>
      </c>
      <c r="U105" s="29"/>
      <c r="V105" s="11"/>
      <c r="Y105" s="11"/>
      <c r="AL105">
        <f t="shared" si="33"/>
        <v>86.47</v>
      </c>
      <c r="AM105" s="29">
        <f t="shared" si="50"/>
        <v>85212.54537787546</v>
      </c>
      <c r="AN105" s="29">
        <f t="shared" si="50"/>
        <v>84080.543789591888</v>
      </c>
      <c r="AO105" s="29">
        <f t="shared" si="45"/>
        <v>84080.543789591888</v>
      </c>
      <c r="AP105" s="29">
        <f t="shared" si="39"/>
        <v>76695.686637285195</v>
      </c>
      <c r="AR105">
        <v>1</v>
      </c>
      <c r="AS105" s="11">
        <f t="shared" si="46"/>
        <v>985.45790884555868</v>
      </c>
      <c r="AT105" s="11">
        <f t="shared" si="47"/>
        <v>972.36664495885145</v>
      </c>
      <c r="AU105" s="11">
        <f t="shared" si="48"/>
        <v>972.36664495885145</v>
      </c>
      <c r="AV105" s="11">
        <f t="shared" si="40"/>
        <v>886.96295405672709</v>
      </c>
      <c r="AX105" s="11">
        <f t="shared" si="49"/>
        <v>7.9112534309240621E-3</v>
      </c>
      <c r="AY105" s="11">
        <f t="shared" si="42"/>
        <v>7.7962072623856775</v>
      </c>
      <c r="AZ105" s="11">
        <f t="shared" si="43"/>
        <v>7.6926389560468333</v>
      </c>
      <c r="BA105" s="11">
        <f t="shared" si="44"/>
        <v>7.6926389560468333</v>
      </c>
      <c r="BB105" s="11">
        <f t="shared" si="41"/>
        <v>7.0169887133838236</v>
      </c>
    </row>
    <row r="106" spans="1:54" x14ac:dyDescent="0.35">
      <c r="A106" s="12">
        <v>43586</v>
      </c>
      <c r="B106" s="10">
        <f>'Eviews input (long)'!B99</f>
        <v>85.89</v>
      </c>
      <c r="C106" s="10">
        <f>DataQ!C192</f>
        <v>10940</v>
      </c>
      <c r="D106" s="10">
        <f>DataQ!H192</f>
        <v>14229</v>
      </c>
      <c r="E106">
        <f>DataQ!E192</f>
        <v>363432</v>
      </c>
      <c r="F106" s="15">
        <f>DataQ!F192</f>
        <v>3.9</v>
      </c>
      <c r="G106">
        <f>DataQ!P192</f>
        <v>2.0572249999999999</v>
      </c>
      <c r="H106" s="15">
        <f>DataQ!J192</f>
        <v>2.4366669999999999</v>
      </c>
      <c r="I106" s="10">
        <f>DataQ!I192</f>
        <v>1425628</v>
      </c>
      <c r="J106">
        <f>DataQ!S192</f>
        <v>5394506</v>
      </c>
      <c r="M106" s="29">
        <f t="shared" si="34"/>
        <v>84047.28887270276</v>
      </c>
      <c r="N106" s="29">
        <f t="shared" si="35"/>
        <v>83412.48851319289</v>
      </c>
      <c r="O106" s="29">
        <f t="shared" si="36"/>
        <v>83412.48851319289</v>
      </c>
      <c r="Q106" s="29">
        <f t="shared" si="37"/>
        <v>74928.482915503293</v>
      </c>
      <c r="R106" s="11">
        <f t="shared" si="38"/>
        <v>1.1462930605022124E-3</v>
      </c>
      <c r="S106" s="29"/>
      <c r="T106" s="29">
        <f t="shared" si="32"/>
        <v>85.89</v>
      </c>
      <c r="U106" s="29"/>
      <c r="V106" s="11"/>
      <c r="Y106" s="11"/>
      <c r="AL106">
        <f t="shared" si="33"/>
        <v>85.89</v>
      </c>
      <c r="AM106" s="29">
        <f t="shared" si="50"/>
        <v>84047.28887270276</v>
      </c>
      <c r="AN106" s="29">
        <f t="shared" si="50"/>
        <v>83412.48851319289</v>
      </c>
      <c r="AO106" s="29">
        <f t="shared" si="45"/>
        <v>83412.48851319289</v>
      </c>
      <c r="AP106" s="29">
        <f t="shared" si="39"/>
        <v>74928.482915503293</v>
      </c>
      <c r="AR106">
        <v>1</v>
      </c>
      <c r="AS106" s="11">
        <f t="shared" si="46"/>
        <v>978.54568486090068</v>
      </c>
      <c r="AT106" s="11">
        <f t="shared" si="47"/>
        <v>971.15483191515762</v>
      </c>
      <c r="AU106" s="11">
        <f t="shared" si="48"/>
        <v>971.15483191515762</v>
      </c>
      <c r="AV106" s="11">
        <f t="shared" si="40"/>
        <v>872.37726062991374</v>
      </c>
      <c r="AX106" s="11">
        <f t="shared" si="49"/>
        <v>7.851005484460695E-3</v>
      </c>
      <c r="AY106" s="11">
        <f t="shared" si="42"/>
        <v>7.6825675386382777</v>
      </c>
      <c r="AZ106" s="11">
        <f t="shared" si="43"/>
        <v>7.624541911626407</v>
      </c>
      <c r="BA106" s="11">
        <f t="shared" si="44"/>
        <v>7.624541911626407</v>
      </c>
      <c r="BB106" s="11">
        <f t="shared" si="41"/>
        <v>6.8490386577242495</v>
      </c>
    </row>
    <row r="107" spans="1:54" x14ac:dyDescent="0.35">
      <c r="A107" s="12">
        <v>43678</v>
      </c>
      <c r="B107" s="10">
        <f>'Eviews input (long)'!B100</f>
        <v>81.400000000000006</v>
      </c>
      <c r="C107" s="10">
        <f>DataQ!C193</f>
        <v>10920</v>
      </c>
      <c r="D107" s="10">
        <f>DataQ!H193</f>
        <v>14327</v>
      </c>
      <c r="E107">
        <f>DataQ!E193</f>
        <v>365191</v>
      </c>
      <c r="F107" s="15">
        <f>DataQ!F193</f>
        <v>3.9</v>
      </c>
      <c r="G107">
        <f>DataQ!P193</f>
        <v>2.1744219999999999</v>
      </c>
      <c r="H107" s="15">
        <f>DataQ!J193</f>
        <v>2.4133330000000002</v>
      </c>
      <c r="I107" s="10">
        <f>DataQ!I193</f>
        <v>1437356</v>
      </c>
      <c r="J107">
        <f>DataQ!S193</f>
        <v>5412333</v>
      </c>
      <c r="M107" s="29">
        <f t="shared" si="34"/>
        <v>85874.284046630855</v>
      </c>
      <c r="N107" s="29">
        <f t="shared" si="35"/>
        <v>84770.301455146327</v>
      </c>
      <c r="O107" s="29">
        <f t="shared" si="36"/>
        <v>84770.301455146327</v>
      </c>
      <c r="Q107" s="29">
        <f t="shared" si="37"/>
        <v>76208.741244590827</v>
      </c>
      <c r="R107" s="11">
        <f t="shared" si="38"/>
        <v>1.0681189410903392E-3</v>
      </c>
      <c r="S107" s="29"/>
      <c r="T107" s="29">
        <f t="shared" si="32"/>
        <v>81.400000000000006</v>
      </c>
      <c r="U107" s="29"/>
      <c r="V107" s="11"/>
      <c r="Y107" s="11"/>
      <c r="AL107">
        <f t="shared" si="33"/>
        <v>81.400000000000006</v>
      </c>
      <c r="AM107" s="29">
        <f t="shared" si="50"/>
        <v>85874.284046630855</v>
      </c>
      <c r="AN107" s="29">
        <f t="shared" si="50"/>
        <v>84770.301455146327</v>
      </c>
      <c r="AO107" s="29">
        <f t="shared" si="45"/>
        <v>84770.301455146327</v>
      </c>
      <c r="AP107" s="29">
        <f t="shared" si="39"/>
        <v>76208.741244590827</v>
      </c>
      <c r="AR107">
        <v>1</v>
      </c>
      <c r="AS107" s="11">
        <f t="shared" si="46"/>
        <v>1054.9666344794944</v>
      </c>
      <c r="AT107" s="11">
        <f t="shared" si="47"/>
        <v>1041.4041947806672</v>
      </c>
      <c r="AU107" s="11">
        <f t="shared" si="48"/>
        <v>1041.4041947806672</v>
      </c>
      <c r="AV107" s="11">
        <f t="shared" si="40"/>
        <v>936.22532241512067</v>
      </c>
      <c r="AX107" s="11">
        <f t="shared" si="49"/>
        <v>7.454212454212455E-3</v>
      </c>
      <c r="AY107" s="11">
        <f t="shared" si="42"/>
        <v>7.863945425515646</v>
      </c>
      <c r="AZ107" s="11">
        <f t="shared" si="43"/>
        <v>7.7628481186031433</v>
      </c>
      <c r="BA107" s="11">
        <f t="shared" si="44"/>
        <v>7.7628481186031433</v>
      </c>
      <c r="BB107" s="11">
        <f t="shared" si="41"/>
        <v>6.9788224582958636</v>
      </c>
    </row>
    <row r="108" spans="1:54" x14ac:dyDescent="0.35">
      <c r="A108" s="12">
        <v>43770</v>
      </c>
      <c r="B108" s="10">
        <f>'Eviews input (long)'!B101</f>
        <v>80.59</v>
      </c>
      <c r="C108" s="10">
        <f>DataQ!C194</f>
        <v>10960</v>
      </c>
      <c r="D108" s="10">
        <f>DataQ!H194</f>
        <v>14388</v>
      </c>
      <c r="E108">
        <f>DataQ!E194</f>
        <v>368137</v>
      </c>
      <c r="F108" s="15">
        <f>DataQ!F194</f>
        <v>3.7</v>
      </c>
      <c r="G108">
        <f>DataQ!P194</f>
        <v>2.1946659999999998</v>
      </c>
      <c r="H108" s="15">
        <f>DataQ!J194</f>
        <v>2.3866670000000001</v>
      </c>
      <c r="I108" s="10">
        <f>DataQ!I194</f>
        <v>1452725</v>
      </c>
      <c r="J108">
        <f>DataQ!S194</f>
        <v>5430160</v>
      </c>
      <c r="M108" s="29">
        <f t="shared" si="34"/>
        <v>86582.374086460768</v>
      </c>
      <c r="N108" s="29">
        <f t="shared" si="35"/>
        <v>85425.965781421139</v>
      </c>
      <c r="O108" s="29">
        <f t="shared" si="36"/>
        <v>85425.965781421139</v>
      </c>
      <c r="Q108" s="29">
        <f t="shared" si="37"/>
        <v>75371.143608502724</v>
      </c>
      <c r="R108" s="11">
        <f t="shared" si="38"/>
        <v>1.0692421017067934E-3</v>
      </c>
      <c r="S108" s="29"/>
      <c r="T108" s="29">
        <f t="shared" si="32"/>
        <v>80.59</v>
      </c>
      <c r="U108" s="29"/>
      <c r="V108" s="11"/>
      <c r="Y108" s="11"/>
      <c r="AL108">
        <f t="shared" si="33"/>
        <v>80.59</v>
      </c>
      <c r="AM108" s="29">
        <f t="shared" si="50"/>
        <v>86582.374086460768</v>
      </c>
      <c r="AN108" s="29">
        <f t="shared" si="50"/>
        <v>85425.965781421139</v>
      </c>
      <c r="AO108" s="29">
        <f t="shared" si="45"/>
        <v>85425.965781421139</v>
      </c>
      <c r="AP108" s="29">
        <f t="shared" si="39"/>
        <v>75371.143608502724</v>
      </c>
      <c r="AR108">
        <v>1</v>
      </c>
      <c r="AS108" s="11">
        <f t="shared" si="46"/>
        <v>1074.3562983802055</v>
      </c>
      <c r="AT108" s="11">
        <f t="shared" si="47"/>
        <v>1060.0070204916383</v>
      </c>
      <c r="AU108" s="11">
        <f t="shared" si="48"/>
        <v>1060.0070204916383</v>
      </c>
      <c r="AV108" s="11">
        <f t="shared" si="40"/>
        <v>935.24188619559152</v>
      </c>
      <c r="AX108" s="11">
        <f t="shared" si="49"/>
        <v>7.3531021897810219E-3</v>
      </c>
      <c r="AY108" s="11">
        <f t="shared" si="42"/>
        <v>7.8998516502245231</v>
      </c>
      <c r="AZ108" s="11">
        <f t="shared" si="43"/>
        <v>7.7943399435603231</v>
      </c>
      <c r="BA108" s="11">
        <f t="shared" si="44"/>
        <v>7.7943399435603231</v>
      </c>
      <c r="BB108" s="11">
        <f t="shared" si="41"/>
        <v>6.8769291613597376</v>
      </c>
    </row>
    <row r="109" spans="1:54" x14ac:dyDescent="0.35">
      <c r="A109" s="12">
        <v>43862</v>
      </c>
      <c r="B109" s="10">
        <f>'Eviews input (long)'!B102</f>
        <v>82.29</v>
      </c>
      <c r="C109" s="10">
        <f>DataQ!C195</f>
        <v>10960</v>
      </c>
      <c r="D109" s="10">
        <f>DataQ!H195</f>
        <v>14469</v>
      </c>
      <c r="E109">
        <f>DataQ!E195</f>
        <v>361420</v>
      </c>
      <c r="F109" s="15">
        <f>DataQ!F195</f>
        <v>4.0999999999999996</v>
      </c>
      <c r="G109">
        <f>DataQ!P195</f>
        <v>2.2208199999999998</v>
      </c>
      <c r="H109" s="15">
        <f>DataQ!J195</f>
        <v>2.3566669999999998</v>
      </c>
      <c r="I109" s="10">
        <f>DataQ!I195</f>
        <v>1466672</v>
      </c>
      <c r="J109">
        <f>DataQ!S195</f>
        <v>5519583</v>
      </c>
      <c r="M109" s="29">
        <f t="shared" si="34"/>
        <v>86150.683390869992</v>
      </c>
      <c r="N109" s="29">
        <f t="shared" si="35"/>
        <v>84953.515845130256</v>
      </c>
      <c r="O109" s="29">
        <f t="shared" si="36"/>
        <v>84953.515845130256</v>
      </c>
      <c r="Q109" s="29">
        <f t="shared" si="37"/>
        <v>74135.304695623796</v>
      </c>
      <c r="R109" s="11">
        <f t="shared" si="38"/>
        <v>1.109997461234655E-3</v>
      </c>
      <c r="S109" s="29"/>
      <c r="T109" s="29">
        <f t="shared" si="32"/>
        <v>82.29</v>
      </c>
      <c r="U109" s="29"/>
      <c r="V109" s="11"/>
      <c r="Y109" s="11"/>
      <c r="AL109">
        <f t="shared" si="33"/>
        <v>82.29</v>
      </c>
      <c r="AM109" s="29">
        <f t="shared" si="50"/>
        <v>86150.683390869992</v>
      </c>
      <c r="AN109" s="29">
        <f t="shared" si="50"/>
        <v>84953.515845130256</v>
      </c>
      <c r="AO109" s="29">
        <f t="shared" si="45"/>
        <v>84953.515845130256</v>
      </c>
      <c r="AP109" s="29">
        <f t="shared" si="39"/>
        <v>74135.304695623796</v>
      </c>
      <c r="AR109">
        <v>1</v>
      </c>
      <c r="AS109" s="11">
        <f t="shared" si="46"/>
        <v>1046.9155837996109</v>
      </c>
      <c r="AT109" s="11">
        <f t="shared" si="47"/>
        <v>1032.3674303697928</v>
      </c>
      <c r="AU109" s="11">
        <f t="shared" si="48"/>
        <v>1032.3674303697928</v>
      </c>
      <c r="AV109" s="11">
        <f t="shared" si="40"/>
        <v>900.90296142452053</v>
      </c>
      <c r="AX109" s="11">
        <f t="shared" si="49"/>
        <v>7.5082116788321171E-3</v>
      </c>
      <c r="AY109" s="11">
        <f t="shared" si="42"/>
        <v>7.8604638130355831</v>
      </c>
      <c r="AZ109" s="11">
        <f t="shared" si="43"/>
        <v>7.7512331975483812</v>
      </c>
      <c r="BA109" s="11">
        <f t="shared" si="44"/>
        <v>7.7512331975483812</v>
      </c>
      <c r="BB109" s="11">
        <f t="shared" si="41"/>
        <v>6.7641701364620248</v>
      </c>
    </row>
    <row r="110" spans="1:54" x14ac:dyDescent="0.35">
      <c r="A110" s="12">
        <v>43952</v>
      </c>
      <c r="B110" s="10">
        <f>'Eviews input (long)'!B103</f>
        <v>85.51</v>
      </c>
      <c r="C110" s="10">
        <f>DataQ!C196</f>
        <v>10930</v>
      </c>
      <c r="D110" s="10">
        <f>DataQ!H196</f>
        <v>13345</v>
      </c>
      <c r="E110">
        <f>DataQ!E196</f>
        <v>356361</v>
      </c>
      <c r="F110" s="15">
        <f>DataQ!F196</f>
        <v>4.0999999999999996</v>
      </c>
      <c r="G110">
        <f>DataQ!P196</f>
        <v>1.790834</v>
      </c>
      <c r="H110" s="15">
        <f>DataQ!J196</f>
        <v>2.1833330000000002</v>
      </c>
      <c r="I110" s="10">
        <f>DataQ!I196</f>
        <v>1469098</v>
      </c>
      <c r="J110">
        <f>DataQ!S196</f>
        <v>5609006</v>
      </c>
      <c r="M110" s="29">
        <f t="shared" si="34"/>
        <v>86288.824273826263</v>
      </c>
      <c r="N110" s="29">
        <f t="shared" si="35"/>
        <v>86042.596684155505</v>
      </c>
      <c r="O110" s="29">
        <f t="shared" si="36"/>
        <v>86042.596684155505</v>
      </c>
      <c r="Q110" s="29">
        <f t="shared" si="37"/>
        <v>77512.967570959227</v>
      </c>
      <c r="R110" s="11">
        <f t="shared" si="38"/>
        <v>1.1031702524060881E-3</v>
      </c>
      <c r="S110" s="29"/>
      <c r="T110" s="29">
        <f t="shared" si="32"/>
        <v>85.51</v>
      </c>
      <c r="U110" s="29"/>
      <c r="V110" s="11"/>
      <c r="Y110" s="11"/>
      <c r="AL110">
        <f t="shared" si="33"/>
        <v>85.51</v>
      </c>
      <c r="AM110" s="29">
        <f t="shared" si="50"/>
        <v>86288.824273826263</v>
      </c>
      <c r="AN110" s="29">
        <f t="shared" si="50"/>
        <v>86042.596684155505</v>
      </c>
      <c r="AO110" s="29">
        <f t="shared" si="45"/>
        <v>86042.596684155505</v>
      </c>
      <c r="AP110" s="29">
        <f t="shared" si="39"/>
        <v>77512.967570959227</v>
      </c>
      <c r="AR110">
        <v>1</v>
      </c>
      <c r="AS110" s="11">
        <f t="shared" si="46"/>
        <v>1009.10799057217</v>
      </c>
      <c r="AT110" s="11">
        <f t="shared" si="47"/>
        <v>1006.2284725079581</v>
      </c>
      <c r="AU110" s="11">
        <f t="shared" si="48"/>
        <v>1006.2284725079581</v>
      </c>
      <c r="AV110" s="11">
        <f t="shared" si="40"/>
        <v>906.47839516967861</v>
      </c>
      <c r="AX110" s="11">
        <f t="shared" si="49"/>
        <v>7.8234217749313818E-3</v>
      </c>
      <c r="AY110" s="11">
        <f t="shared" ref="AY110:AY141" si="52">M110/$C110</f>
        <v>7.894677426699567</v>
      </c>
      <c r="AZ110" s="11">
        <f t="shared" ref="AZ110:AZ141" si="53">N110/$C110</f>
        <v>7.8721497423747033</v>
      </c>
      <c r="BA110" s="11">
        <f t="shared" si="44"/>
        <v>7.8721497423747033</v>
      </c>
      <c r="BB110" s="11">
        <f t="shared" si="41"/>
        <v>7.0917628152753185</v>
      </c>
    </row>
    <row r="111" spans="1:54" x14ac:dyDescent="0.35">
      <c r="A111" s="12">
        <v>44044</v>
      </c>
      <c r="B111" s="10">
        <f>'Eviews input (long)'!B104</f>
        <v>86.12</v>
      </c>
      <c r="C111" s="10">
        <f>DataQ!C197</f>
        <v>10930</v>
      </c>
      <c r="D111" s="10">
        <f>DataQ!H197</f>
        <v>13269</v>
      </c>
      <c r="E111">
        <f>DataQ!E197</f>
        <v>367470</v>
      </c>
      <c r="F111" s="15">
        <f>DataQ!F197</f>
        <v>5</v>
      </c>
      <c r="G111">
        <f>DataQ!P197</f>
        <v>1.825383</v>
      </c>
      <c r="H111" s="15">
        <f>DataQ!J197</f>
        <v>2.1433330000000002</v>
      </c>
      <c r="I111" s="10">
        <f>DataQ!I197</f>
        <v>1480003</v>
      </c>
      <c r="J111">
        <f>DataQ!S197</f>
        <v>5698429</v>
      </c>
      <c r="M111" s="29">
        <f t="shared" si="34"/>
        <v>84566.292213566092</v>
      </c>
      <c r="N111" s="29">
        <f t="shared" si="35"/>
        <v>84615.997608573234</v>
      </c>
      <c r="O111" s="29">
        <f t="shared" si="36"/>
        <v>84615.997608573234</v>
      </c>
      <c r="Q111" s="29">
        <f t="shared" si="37"/>
        <v>81468.740946888895</v>
      </c>
      <c r="R111" s="11">
        <f t="shared" si="38"/>
        <v>1.0570925608896222E-3</v>
      </c>
      <c r="S111" s="29"/>
      <c r="T111" s="29">
        <f t="shared" si="32"/>
        <v>86.12</v>
      </c>
      <c r="U111" s="29"/>
      <c r="V111" s="11"/>
      <c r="Y111" s="11"/>
      <c r="AL111">
        <f t="shared" si="33"/>
        <v>86.12</v>
      </c>
      <c r="AM111" s="29">
        <f t="shared" si="50"/>
        <v>84566.292213566092</v>
      </c>
      <c r="AN111" s="29">
        <f t="shared" si="50"/>
        <v>84615.997608573234</v>
      </c>
      <c r="AO111" s="29">
        <f t="shared" si="45"/>
        <v>84615.997608573234</v>
      </c>
      <c r="AP111" s="29">
        <f t="shared" si="39"/>
        <v>81468.740946888895</v>
      </c>
      <c r="AR111">
        <v>1</v>
      </c>
      <c r="AS111" s="11">
        <f t="shared" si="46"/>
        <v>981.95880415195177</v>
      </c>
      <c r="AT111" s="11">
        <f t="shared" si="47"/>
        <v>982.53596851571331</v>
      </c>
      <c r="AU111" s="11">
        <f t="shared" si="48"/>
        <v>982.53596851571331</v>
      </c>
      <c r="AV111" s="11">
        <f t="shared" si="40"/>
        <v>945.9909538654075</v>
      </c>
      <c r="AX111" s="11">
        <f t="shared" si="49"/>
        <v>7.8792314730100638E-3</v>
      </c>
      <c r="AY111" s="11">
        <f t="shared" si="52"/>
        <v>7.7370807148733842</v>
      </c>
      <c r="AZ111" s="11">
        <f t="shared" si="53"/>
        <v>7.7416283264934345</v>
      </c>
      <c r="BA111" s="11">
        <f t="shared" si="44"/>
        <v>7.7416283264934345</v>
      </c>
      <c r="BB111" s="11">
        <f t="shared" si="41"/>
        <v>7.45368169687913</v>
      </c>
    </row>
    <row r="112" spans="1:54" x14ac:dyDescent="0.35">
      <c r="A112" s="12">
        <v>44136</v>
      </c>
      <c r="B112" s="10">
        <f>'Eviews input (long)'!B105</f>
        <v>89.31</v>
      </c>
      <c r="C112" s="10">
        <f>DataQ!C198</f>
        <v>10960</v>
      </c>
      <c r="D112" s="10">
        <f>DataQ!H198</f>
        <v>13344</v>
      </c>
      <c r="E112">
        <f>DataQ!E198</f>
        <v>369157</v>
      </c>
      <c r="F112" s="15">
        <f>DataQ!F198</f>
        <v>5.3</v>
      </c>
      <c r="G112">
        <f>DataQ!P198</f>
        <v>1.4965710000000001</v>
      </c>
      <c r="H112" s="15">
        <f>DataQ!J198</f>
        <v>2.12</v>
      </c>
      <c r="I112" s="10">
        <f>DataQ!I198</f>
        <v>1499098</v>
      </c>
      <c r="J112">
        <f>DataQ!S198</f>
        <v>5787852</v>
      </c>
      <c r="M112" s="29">
        <f t="shared" si="34"/>
        <v>90908.187669355713</v>
      </c>
      <c r="N112" s="29">
        <f t="shared" si="35"/>
        <v>89974.959740015489</v>
      </c>
      <c r="O112" s="29">
        <f t="shared" si="36"/>
        <v>89974.959740015489</v>
      </c>
      <c r="Q112" s="29">
        <f t="shared" si="37"/>
        <v>95272.73316227684</v>
      </c>
      <c r="R112" s="11">
        <f t="shared" si="38"/>
        <v>9.3741406418853764E-4</v>
      </c>
      <c r="S112" s="29"/>
      <c r="T112" s="29">
        <f t="shared" si="32"/>
        <v>89.31</v>
      </c>
      <c r="U112" s="29"/>
      <c r="V112" s="11"/>
      <c r="AL112">
        <f t="shared" si="33"/>
        <v>89.31</v>
      </c>
      <c r="AM112" s="29">
        <f t="shared" si="50"/>
        <v>90908.187669355713</v>
      </c>
      <c r="AN112" s="29">
        <f t="shared" si="50"/>
        <v>89974.959740015489</v>
      </c>
      <c r="AO112" s="29">
        <f t="shared" si="45"/>
        <v>89974.959740015489</v>
      </c>
      <c r="AP112" s="29">
        <f t="shared" si="39"/>
        <v>95272.73316227684</v>
      </c>
      <c r="AR112">
        <v>1</v>
      </c>
      <c r="AS112" s="11">
        <f t="shared" si="46"/>
        <v>1017.8948345017994</v>
      </c>
      <c r="AT112" s="11">
        <f t="shared" si="47"/>
        <v>1007.4455239056711</v>
      </c>
      <c r="AU112" s="11">
        <f t="shared" si="48"/>
        <v>1007.4455239056711</v>
      </c>
      <c r="AV112" s="11">
        <f t="shared" si="40"/>
        <v>1066.7644514866961</v>
      </c>
      <c r="AX112" s="11">
        <f t="shared" si="49"/>
        <v>8.1487226277372257E-3</v>
      </c>
      <c r="AY112" s="11">
        <f t="shared" si="52"/>
        <v>8.2945426705616523</v>
      </c>
      <c r="AZ112" s="11">
        <f t="shared" si="53"/>
        <v>8.209394136862727</v>
      </c>
      <c r="BA112" s="11">
        <f t="shared" si="44"/>
        <v>8.209394136862727</v>
      </c>
      <c r="BB112" s="11">
        <f t="shared" si="41"/>
        <v>8.6927676242953318</v>
      </c>
    </row>
    <row r="113" spans="1:54" x14ac:dyDescent="0.35">
      <c r="A113" s="12">
        <v>44228</v>
      </c>
      <c r="B113" s="10">
        <f>'Eviews input (long)'!B106</f>
        <v>90.19</v>
      </c>
      <c r="C113" s="10">
        <f>DataQ!C199</f>
        <v>10980</v>
      </c>
      <c r="D113" s="10">
        <f>DataQ!H199</f>
        <v>13138</v>
      </c>
      <c r="E113">
        <f>DataQ!E199</f>
        <v>374602</v>
      </c>
      <c r="F113" s="15">
        <f>DataQ!F199</f>
        <v>4.9000000000000004</v>
      </c>
      <c r="G113">
        <f>DataQ!P199</f>
        <v>0.643316</v>
      </c>
      <c r="H113" s="15">
        <f>DataQ!J199</f>
        <v>2.09</v>
      </c>
      <c r="I113" s="10">
        <f>DataQ!I199</f>
        <v>1520447</v>
      </c>
      <c r="J113">
        <f>DataQ!S199</f>
        <v>5904761</v>
      </c>
      <c r="M113" s="29">
        <f t="shared" si="34"/>
        <v>92498.170699578171</v>
      </c>
      <c r="N113" s="29">
        <f t="shared" si="35"/>
        <v>91573.669022623697</v>
      </c>
      <c r="O113" s="29">
        <f t="shared" si="36"/>
        <v>91573.669022623697</v>
      </c>
      <c r="Q113" s="29">
        <f t="shared" si="37"/>
        <v>97703.900496080809</v>
      </c>
      <c r="R113" s="11">
        <f t="shared" si="38"/>
        <v>9.2309518393912822E-4</v>
      </c>
      <c r="S113" s="29"/>
      <c r="T113" s="29">
        <f t="shared" si="32"/>
        <v>90.19</v>
      </c>
      <c r="U113" s="29"/>
      <c r="V113" s="11"/>
      <c r="Y113" s="11"/>
      <c r="AL113">
        <f t="shared" si="33"/>
        <v>90.19</v>
      </c>
      <c r="AM113" s="29">
        <f t="shared" si="50"/>
        <v>92498.170699578171</v>
      </c>
      <c r="AN113" s="29">
        <f t="shared" si="50"/>
        <v>91573.669022623697</v>
      </c>
      <c r="AO113" s="29">
        <f t="shared" si="45"/>
        <v>91573.669022623697</v>
      </c>
      <c r="AP113" s="29">
        <f t="shared" si="39"/>
        <v>97703.900496080809</v>
      </c>
      <c r="AR113">
        <v>1</v>
      </c>
      <c r="AS113" s="11">
        <f t="shared" si="46"/>
        <v>1025.5923128903223</v>
      </c>
      <c r="AT113" s="11">
        <f t="shared" si="47"/>
        <v>1015.3417121923018</v>
      </c>
      <c r="AU113" s="11">
        <f t="shared" si="48"/>
        <v>1015.3417121923018</v>
      </c>
      <c r="AV113" s="11">
        <f t="shared" si="40"/>
        <v>1083.3119026065065</v>
      </c>
      <c r="AX113" s="11">
        <f t="shared" si="49"/>
        <v>8.2140255009107467E-3</v>
      </c>
      <c r="AY113" s="11">
        <f t="shared" si="52"/>
        <v>8.4242414116191409</v>
      </c>
      <c r="AZ113" s="11">
        <f t="shared" si="53"/>
        <v>8.3400427160859465</v>
      </c>
      <c r="BA113" s="11">
        <f t="shared" si="44"/>
        <v>8.3400427160859465</v>
      </c>
      <c r="BB113" s="11">
        <f t="shared" si="41"/>
        <v>8.8983515934499824</v>
      </c>
    </row>
    <row r="114" spans="1:54" x14ac:dyDescent="0.35">
      <c r="A114" s="12">
        <v>44317</v>
      </c>
      <c r="B114" s="10">
        <f>'Eviews input (long)'!B107</f>
        <v>88.64</v>
      </c>
      <c r="C114" s="10">
        <f>DataQ!C200</f>
        <v>11010</v>
      </c>
      <c r="D114" s="10">
        <f>DataQ!H200</f>
        <v>13029</v>
      </c>
      <c r="E114">
        <f>DataQ!E200</f>
        <v>378013</v>
      </c>
      <c r="F114" s="15">
        <f>DataQ!F200</f>
        <v>4.7</v>
      </c>
      <c r="G114">
        <f>DataQ!P200</f>
        <v>0.21055380000000001</v>
      </c>
      <c r="H114" s="15">
        <f>DataQ!J200</f>
        <v>2.0733329999999999</v>
      </c>
      <c r="I114" s="10">
        <f>DataQ!I200</f>
        <v>1545627</v>
      </c>
      <c r="J114">
        <f>DataQ!S200</f>
        <v>6021670</v>
      </c>
      <c r="M114" s="29">
        <f t="shared" si="34"/>
        <v>89701.033613128835</v>
      </c>
      <c r="N114" s="29">
        <f t="shared" si="35"/>
        <v>88757.227394949237</v>
      </c>
      <c r="O114" s="29">
        <f t="shared" si="36"/>
        <v>88757.227394949237</v>
      </c>
      <c r="Q114" s="29">
        <f t="shared" si="37"/>
        <v>92327.484102183837</v>
      </c>
      <c r="R114" s="11">
        <f t="shared" si="38"/>
        <v>9.600608189636934E-4</v>
      </c>
      <c r="S114" s="29"/>
      <c r="T114" s="29">
        <f t="shared" ref="T114:T126" si="54">B114</f>
        <v>88.64</v>
      </c>
      <c r="U114" s="29"/>
      <c r="V114" s="11"/>
      <c r="Y114" s="11"/>
      <c r="AL114">
        <f t="shared" si="33"/>
        <v>88.64</v>
      </c>
      <c r="AM114" s="29">
        <f t="shared" si="50"/>
        <v>89701.033613128835</v>
      </c>
      <c r="AN114" s="29">
        <f t="shared" si="50"/>
        <v>88757.227394949237</v>
      </c>
      <c r="AO114" s="29">
        <f t="shared" si="45"/>
        <v>88757.227394949237</v>
      </c>
      <c r="AP114" s="29">
        <f t="shared" si="39"/>
        <v>92327.484102183837</v>
      </c>
      <c r="AR114">
        <v>1</v>
      </c>
      <c r="AS114" s="11">
        <f t="shared" si="46"/>
        <v>1011.9701445524462</v>
      </c>
      <c r="AT114" s="11">
        <f t="shared" si="47"/>
        <v>1001.3225112246079</v>
      </c>
      <c r="AU114" s="11">
        <f t="shared" si="48"/>
        <v>1001.3225112246079</v>
      </c>
      <c r="AV114" s="11">
        <f t="shared" si="40"/>
        <v>1041.6006780481027</v>
      </c>
      <c r="AX114" s="11">
        <f t="shared" si="49"/>
        <v>8.0508628519527711E-3</v>
      </c>
      <c r="AY114" s="11">
        <f t="shared" si="52"/>
        <v>8.1472328440625645</v>
      </c>
      <c r="AZ114" s="11">
        <f t="shared" si="53"/>
        <v>8.0615102084422556</v>
      </c>
      <c r="BA114" s="11">
        <f t="shared" si="44"/>
        <v>8.0615102084422556</v>
      </c>
      <c r="BB114" s="11">
        <f t="shared" si="41"/>
        <v>8.3857842054662886</v>
      </c>
    </row>
    <row r="115" spans="1:54" x14ac:dyDescent="0.35">
      <c r="A115" s="12">
        <v>44409</v>
      </c>
      <c r="B115" s="10">
        <f>'Eviews input (long)'!B108</f>
        <v>86.24</v>
      </c>
      <c r="C115" s="10">
        <f>DataQ!C201</f>
        <v>11010</v>
      </c>
      <c r="D115" s="10">
        <f>DataQ!H201</f>
        <v>13066</v>
      </c>
      <c r="E115">
        <f>DataQ!E201</f>
        <v>380321</v>
      </c>
      <c r="F115" s="15">
        <f>DataQ!F201</f>
        <v>4.4000000000000004</v>
      </c>
      <c r="G115">
        <f>DataQ!P201</f>
        <v>-0.2926684</v>
      </c>
      <c r="H115" s="15">
        <f>DataQ!J201</f>
        <v>2.0533329999999999</v>
      </c>
      <c r="I115" s="10">
        <f>DataQ!I201</f>
        <v>1552632</v>
      </c>
      <c r="J115">
        <f>DataQ!S201</f>
        <v>6138579</v>
      </c>
      <c r="M115" s="29">
        <f t="shared" si="34"/>
        <v>88248.157500152185</v>
      </c>
      <c r="N115" s="29">
        <f t="shared" si="35"/>
        <v>87031.590212648458</v>
      </c>
      <c r="O115" s="29">
        <f t="shared" si="36"/>
        <v>87031.590212648458</v>
      </c>
      <c r="Q115" s="29">
        <f t="shared" si="37"/>
        <v>88675.204684047421</v>
      </c>
      <c r="R115" s="11">
        <f t="shared" si="38"/>
        <v>9.7253792993515903E-4</v>
      </c>
      <c r="S115" s="29"/>
      <c r="T115" s="29">
        <f t="shared" si="54"/>
        <v>86.24</v>
      </c>
      <c r="U115" s="29"/>
      <c r="V115" s="11"/>
      <c r="Y115" s="11"/>
      <c r="AL115">
        <f t="shared" si="33"/>
        <v>86.24</v>
      </c>
      <c r="AM115" s="29">
        <f t="shared" si="50"/>
        <v>88248.157500152185</v>
      </c>
      <c r="AN115" s="29">
        <f t="shared" si="50"/>
        <v>87031.590212648458</v>
      </c>
      <c r="AO115" s="29">
        <f t="shared" si="45"/>
        <v>87031.590212648458</v>
      </c>
      <c r="AP115" s="29">
        <f t="shared" si="39"/>
        <v>88675.204684047421</v>
      </c>
      <c r="AR115">
        <v>1</v>
      </c>
      <c r="AS115" s="11">
        <f t="shared" si="46"/>
        <v>1023.2856852986107</v>
      </c>
      <c r="AT115" s="11">
        <f t="shared" si="47"/>
        <v>1009.178921760766</v>
      </c>
      <c r="AU115" s="11">
        <f t="shared" si="48"/>
        <v>1009.178921760766</v>
      </c>
      <c r="AV115" s="11">
        <f t="shared" si="40"/>
        <v>1028.2375311229989</v>
      </c>
      <c r="AX115" s="11">
        <f t="shared" si="49"/>
        <v>7.8328792007266116E-3</v>
      </c>
      <c r="AY115" s="11">
        <f t="shared" si="52"/>
        <v>8.0152731607767649</v>
      </c>
      <c r="AZ115" s="11">
        <f t="shared" si="53"/>
        <v>7.9047765860716126</v>
      </c>
      <c r="BA115" s="11">
        <f t="shared" si="44"/>
        <v>7.9047765860716126</v>
      </c>
      <c r="BB115" s="11">
        <f t="shared" si="41"/>
        <v>8.0540603709398209</v>
      </c>
    </row>
    <row r="116" spans="1:54" x14ac:dyDescent="0.35">
      <c r="A116" s="12">
        <v>44501</v>
      </c>
      <c r="B116" s="10">
        <f>'Eviews input (long)'!B109</f>
        <v>85.65</v>
      </c>
      <c r="C116" s="10">
        <f>DataQ!C202</f>
        <v>10990</v>
      </c>
      <c r="D116" s="10">
        <f>DataQ!H202</f>
        <v>13013</v>
      </c>
      <c r="E116">
        <f>DataQ!E202</f>
        <v>381732</v>
      </c>
      <c r="F116" s="15">
        <f>DataQ!F202</f>
        <v>4.2</v>
      </c>
      <c r="G116">
        <f>DataQ!P202</f>
        <v>7.1468589999999999E-2</v>
      </c>
      <c r="H116" s="15">
        <f>DataQ!J202</f>
        <v>2.02</v>
      </c>
      <c r="I116" s="10">
        <f>DataQ!I202</f>
        <v>1562224</v>
      </c>
      <c r="J116">
        <f>DataQ!S202</f>
        <v>6255488</v>
      </c>
      <c r="M116" s="29">
        <f t="shared" si="34"/>
        <v>83550.100904550782</v>
      </c>
      <c r="N116" s="29">
        <f t="shared" si="35"/>
        <v>82511.326911457974</v>
      </c>
      <c r="O116" s="29">
        <f t="shared" si="36"/>
        <v>82511.326911457974</v>
      </c>
      <c r="Q116" s="29">
        <f t="shared" si="37"/>
        <v>83709.610434646689</v>
      </c>
      <c r="R116" s="11">
        <f t="shared" si="38"/>
        <v>1.02318000950283E-3</v>
      </c>
      <c r="S116" s="29"/>
      <c r="T116" s="29">
        <f t="shared" si="54"/>
        <v>85.65</v>
      </c>
      <c r="U116" s="29"/>
      <c r="V116" s="11"/>
      <c r="Y116" s="11"/>
      <c r="AL116">
        <f t="shared" si="33"/>
        <v>85.65</v>
      </c>
      <c r="AM116" s="29">
        <f t="shared" si="50"/>
        <v>83550.100904550782</v>
      </c>
      <c r="AN116" s="29">
        <f t="shared" si="50"/>
        <v>82511.326911457974</v>
      </c>
      <c r="AO116" s="29">
        <f t="shared" si="45"/>
        <v>82511.326911457974</v>
      </c>
      <c r="AP116" s="29">
        <f t="shared" si="39"/>
        <v>83709.610434646689</v>
      </c>
      <c r="AR116">
        <v>1</v>
      </c>
      <c r="AS116" s="11">
        <f t="shared" si="46"/>
        <v>975.48278931174286</v>
      </c>
      <c r="AT116" s="11">
        <f t="shared" si="47"/>
        <v>963.35466329781639</v>
      </c>
      <c r="AU116" s="11">
        <f t="shared" si="48"/>
        <v>963.35466329781639</v>
      </c>
      <c r="AV116" s="11">
        <f t="shared" si="40"/>
        <v>977.34513058548373</v>
      </c>
      <c r="AX116" s="11">
        <f t="shared" si="49"/>
        <v>7.7934485896269338E-3</v>
      </c>
      <c r="AY116" s="11">
        <f t="shared" si="52"/>
        <v>7.6023749685669504</v>
      </c>
      <c r="AZ116" s="11">
        <f t="shared" si="53"/>
        <v>7.507855041988897</v>
      </c>
      <c r="BA116" s="11">
        <f t="shared" si="44"/>
        <v>7.507855041988897</v>
      </c>
      <c r="BB116" s="11">
        <f t="shared" si="41"/>
        <v>7.6168890295401903</v>
      </c>
    </row>
    <row r="117" spans="1:54" x14ac:dyDescent="0.35">
      <c r="A117" s="12">
        <v>44593</v>
      </c>
      <c r="B117" s="10">
        <f>'Eviews input (long)'!B110</f>
        <v>81.569999999999993</v>
      </c>
      <c r="C117" s="10">
        <f>DataQ!C203</f>
        <v>10980</v>
      </c>
      <c r="D117" s="10">
        <f>DataQ!H203</f>
        <v>13221</v>
      </c>
      <c r="E117">
        <f>DataQ!E203</f>
        <v>386958</v>
      </c>
      <c r="F117" s="15">
        <f>DataQ!F203</f>
        <v>3.8</v>
      </c>
      <c r="G117">
        <f>DataQ!P203</f>
        <v>0.35517169999999998</v>
      </c>
      <c r="H117" s="15">
        <f>DataQ!J203</f>
        <v>2.0266670000000002</v>
      </c>
      <c r="I117" s="10">
        <f>DataQ!I203</f>
        <v>1581336</v>
      </c>
      <c r="J117">
        <f>DataQ!S203</f>
        <v>6398738</v>
      </c>
      <c r="M117" s="29">
        <f t="shared" si="34"/>
        <v>80131.885534363595</v>
      </c>
      <c r="N117" s="29">
        <f t="shared" si="35"/>
        <v>78923.305923005697</v>
      </c>
      <c r="O117" s="29">
        <f t="shared" si="36"/>
        <v>78923.305923005697</v>
      </c>
      <c r="Q117" s="29">
        <f t="shared" si="37"/>
        <v>79472.472875684878</v>
      </c>
      <c r="R117" s="11">
        <f t="shared" si="38"/>
        <v>1.0263931276883278E-3</v>
      </c>
      <c r="S117" s="29"/>
      <c r="T117" s="29">
        <f t="shared" si="54"/>
        <v>81.569999999999993</v>
      </c>
      <c r="U117" s="29"/>
      <c r="V117" s="11"/>
      <c r="Y117" s="11"/>
      <c r="AL117">
        <f t="shared" si="33"/>
        <v>81.569999999999993</v>
      </c>
      <c r="AM117" s="29">
        <f t="shared" si="50"/>
        <v>80131.885534363595</v>
      </c>
      <c r="AN117" s="29">
        <f t="shared" si="50"/>
        <v>78923.305923005697</v>
      </c>
      <c r="AO117" s="29">
        <f t="shared" si="45"/>
        <v>78923.305923005697</v>
      </c>
      <c r="AP117" s="29">
        <f t="shared" si="39"/>
        <v>79472.472875684878</v>
      </c>
      <c r="AR117">
        <v>1</v>
      </c>
      <c r="AS117" s="11">
        <f t="shared" si="46"/>
        <v>982.36956643819542</v>
      </c>
      <c r="AT117" s="11">
        <f t="shared" si="47"/>
        <v>967.55309455689223</v>
      </c>
      <c r="AU117" s="11">
        <f t="shared" si="48"/>
        <v>967.55309455689223</v>
      </c>
      <c r="AV117" s="11">
        <f t="shared" si="40"/>
        <v>974.2855568920545</v>
      </c>
      <c r="AX117" s="11">
        <f t="shared" si="49"/>
        <v>7.4289617486338793E-3</v>
      </c>
      <c r="AY117" s="11">
        <f t="shared" si="52"/>
        <v>7.297985932091402</v>
      </c>
      <c r="AZ117" s="11">
        <f t="shared" si="53"/>
        <v>7.1879149292354914</v>
      </c>
      <c r="BA117" s="11">
        <f t="shared" si="44"/>
        <v>7.1879149292354914</v>
      </c>
      <c r="BB117" s="11">
        <f t="shared" si="41"/>
        <v>7.23793013439753</v>
      </c>
    </row>
    <row r="118" spans="1:54" x14ac:dyDescent="0.35">
      <c r="A118" s="12">
        <v>44682</v>
      </c>
      <c r="B118" s="10">
        <f>'Eviews input (long)'!B111</f>
        <v>80.64</v>
      </c>
      <c r="C118" s="10">
        <f>DataQ!C204</f>
        <v>10970</v>
      </c>
      <c r="D118" s="10">
        <f>DataQ!H204</f>
        <v>13918</v>
      </c>
      <c r="E118">
        <f>DataQ!E204</f>
        <v>395902</v>
      </c>
      <c r="F118" s="15">
        <f>DataQ!F204</f>
        <v>3.8</v>
      </c>
      <c r="G118">
        <f>DataQ!P204</f>
        <v>0.1072531</v>
      </c>
      <c r="H118" s="15">
        <f>DataQ!J204</f>
        <v>2.0833330000000001</v>
      </c>
      <c r="I118" s="10">
        <f>DataQ!I204</f>
        <v>1596562</v>
      </c>
      <c r="J118">
        <f>DataQ!S204</f>
        <v>6541989</v>
      </c>
      <c r="M118" s="29">
        <f t="shared" si="34"/>
        <v>76001.984631577303</v>
      </c>
      <c r="N118" s="29">
        <f t="shared" si="35"/>
        <v>74782.126910415012</v>
      </c>
      <c r="O118" s="29">
        <f t="shared" si="36"/>
        <v>74782.126910415012</v>
      </c>
      <c r="Q118" s="29">
        <f t="shared" si="37"/>
        <v>74762.708426050667</v>
      </c>
      <c r="R118" s="11">
        <f t="shared" si="38"/>
        <v>1.078612609115983E-3</v>
      </c>
      <c r="S118" s="29"/>
      <c r="T118" s="29">
        <f t="shared" si="54"/>
        <v>80.64</v>
      </c>
      <c r="U118" s="29"/>
      <c r="V118" s="11"/>
      <c r="Y118" s="11"/>
      <c r="AL118">
        <f t="shared" si="33"/>
        <v>80.64</v>
      </c>
      <c r="AM118" s="29">
        <f t="shared" si="50"/>
        <v>76001.984631577303</v>
      </c>
      <c r="AN118" s="29">
        <f t="shared" si="50"/>
        <v>74782.126910415012</v>
      </c>
      <c r="AO118" s="29">
        <f t="shared" si="45"/>
        <v>74782.126910415012</v>
      </c>
      <c r="AP118" s="29">
        <f t="shared" si="39"/>
        <v>74762.708426050667</v>
      </c>
      <c r="AR118">
        <v>1</v>
      </c>
      <c r="AS118" s="11">
        <f t="shared" si="46"/>
        <v>942.48492846698048</v>
      </c>
      <c r="AT118" s="11">
        <f t="shared" si="47"/>
        <v>927.35772458351948</v>
      </c>
      <c r="AU118" s="11">
        <f t="shared" si="48"/>
        <v>927.35772458351948</v>
      </c>
      <c r="AV118" s="11">
        <f t="shared" si="40"/>
        <v>927.11691996590605</v>
      </c>
      <c r="AX118" s="11">
        <f t="shared" si="49"/>
        <v>7.350957155879672E-3</v>
      </c>
      <c r="AY118" s="11">
        <f t="shared" si="52"/>
        <v>6.9281663292230906</v>
      </c>
      <c r="AZ118" s="11">
        <f t="shared" si="53"/>
        <v>6.816966901587513</v>
      </c>
      <c r="BA118" s="11">
        <f t="shared" si="44"/>
        <v>6.816966901587513</v>
      </c>
      <c r="BB118" s="11">
        <f t="shared" si="41"/>
        <v>6.8151967571604981</v>
      </c>
    </row>
    <row r="119" spans="1:54" x14ac:dyDescent="0.35">
      <c r="A119" s="12">
        <v>44774</v>
      </c>
      <c r="B119" s="10">
        <f>'Eviews input (long)'!B112</f>
        <v>80.180000000000007</v>
      </c>
      <c r="C119" s="10">
        <f>DataQ!C205</f>
        <v>10970</v>
      </c>
      <c r="D119" s="10">
        <f>DataQ!H205</f>
        <v>14468</v>
      </c>
      <c r="E119">
        <f>DataQ!E205</f>
        <v>403706</v>
      </c>
      <c r="F119" s="15">
        <f>DataQ!F205</f>
        <v>3.7</v>
      </c>
      <c r="G119">
        <f>DataQ!P205</f>
        <v>7.9841789999999996E-2</v>
      </c>
      <c r="H119" s="15">
        <f>DataQ!J205</f>
        <v>2.1866669999999999</v>
      </c>
      <c r="I119" s="10">
        <f>DataQ!I205</f>
        <v>1609662</v>
      </c>
      <c r="J119">
        <f>DataQ!S205</f>
        <v>6685240</v>
      </c>
      <c r="M119" s="29">
        <f t="shared" si="34"/>
        <v>73882.49791969647</v>
      </c>
      <c r="N119" s="29">
        <f t="shared" si="35"/>
        <v>72809.696309238687</v>
      </c>
      <c r="O119" s="29">
        <f t="shared" si="36"/>
        <v>72809.696309238687</v>
      </c>
      <c r="Q119" s="29">
        <f t="shared" si="37"/>
        <v>74303.100274429671</v>
      </c>
      <c r="R119" s="11">
        <f t="shared" si="38"/>
        <v>1.079093600453611E-3</v>
      </c>
      <c r="T119" s="29">
        <f t="shared" si="54"/>
        <v>80.180000000000007</v>
      </c>
      <c r="U119" s="29"/>
      <c r="V119" s="11"/>
      <c r="Y119" s="11"/>
      <c r="AL119">
        <f t="shared" si="33"/>
        <v>80.180000000000007</v>
      </c>
      <c r="AM119" s="29">
        <f t="shared" si="50"/>
        <v>73882.49791969647</v>
      </c>
      <c r="AN119" s="29">
        <f t="shared" si="50"/>
        <v>72809.696309238687</v>
      </c>
      <c r="AO119" s="29">
        <f t="shared" si="45"/>
        <v>72809.696309238687</v>
      </c>
      <c r="AP119" s="29">
        <f t="shared" si="39"/>
        <v>74303.100274429671</v>
      </c>
      <c r="AR119">
        <v>1</v>
      </c>
      <c r="AS119" s="11">
        <f t="shared" si="46"/>
        <v>921.45794362305389</v>
      </c>
      <c r="AT119" s="11">
        <f t="shared" si="47"/>
        <v>908.07802830180447</v>
      </c>
      <c r="AU119" s="11">
        <f t="shared" si="48"/>
        <v>908.07802830180447</v>
      </c>
      <c r="AV119" s="11">
        <f t="shared" si="40"/>
        <v>926.7036701724827</v>
      </c>
      <c r="AX119" s="11">
        <f t="shared" si="49"/>
        <v>7.3090246125797637E-3</v>
      </c>
      <c r="AY119" s="11">
        <f t="shared" si="52"/>
        <v>6.7349587893980374</v>
      </c>
      <c r="AZ119" s="11">
        <f t="shared" si="53"/>
        <v>6.637164659000792</v>
      </c>
      <c r="BA119" s="11">
        <f t="shared" si="44"/>
        <v>6.637164659000792</v>
      </c>
      <c r="BB119" s="11">
        <f t="shared" si="41"/>
        <v>6.7732999338586755</v>
      </c>
    </row>
    <row r="120" spans="1:54" x14ac:dyDescent="0.35">
      <c r="A120" s="12">
        <v>44866</v>
      </c>
      <c r="B120" s="10">
        <f>'Eviews input (long)'!B113</f>
        <v>81.239999999999995</v>
      </c>
      <c r="C120" s="10">
        <f>DataQ!C206</f>
        <v>10940</v>
      </c>
      <c r="D120" s="10">
        <f>DataQ!H206</f>
        <v>15462</v>
      </c>
      <c r="E120">
        <f>DataQ!E206</f>
        <v>422652</v>
      </c>
      <c r="F120" s="15">
        <f>DataQ!F206</f>
        <v>3.9</v>
      </c>
      <c r="G120">
        <f>DataQ!P206</f>
        <v>-0.2085581</v>
      </c>
      <c r="H120" s="15">
        <f>DataQ!J206</f>
        <v>2.3966669999999999</v>
      </c>
      <c r="I120" s="10">
        <f>DataQ!I206</f>
        <v>1618526</v>
      </c>
      <c r="J120">
        <f>DataQ!S206</f>
        <v>6828490</v>
      </c>
      <c r="M120" s="29">
        <f t="shared" si="34"/>
        <v>71729.840309014384</v>
      </c>
      <c r="N120" s="29">
        <f t="shared" si="35"/>
        <v>70940.482862670746</v>
      </c>
      <c r="O120" s="29">
        <f t="shared" si="36"/>
        <v>70940.482862670746</v>
      </c>
      <c r="Q120" s="29">
        <f t="shared" si="37"/>
        <v>74766.220477087292</v>
      </c>
      <c r="R120" s="11">
        <f t="shared" si="38"/>
        <v>1.0865869570723672E-3</v>
      </c>
      <c r="T120" s="29">
        <f t="shared" si="54"/>
        <v>81.239999999999995</v>
      </c>
      <c r="U120" s="29"/>
      <c r="V120" s="11"/>
      <c r="Y120" s="11"/>
      <c r="AL120">
        <f t="shared" si="33"/>
        <v>81.239999999999995</v>
      </c>
      <c r="AM120" s="29">
        <f t="shared" si="50"/>
        <v>71729.840309014384</v>
      </c>
      <c r="AN120" s="29">
        <f t="shared" si="50"/>
        <v>70940.482862670746</v>
      </c>
      <c r="AO120" s="29">
        <f t="shared" si="45"/>
        <v>70940.482862670746</v>
      </c>
      <c r="AP120" s="29">
        <f t="shared" si="39"/>
        <v>74766.220477087292</v>
      </c>
      <c r="AR120">
        <v>1</v>
      </c>
      <c r="AS120" s="11">
        <f t="shared" si="46"/>
        <v>882.93747303070393</v>
      </c>
      <c r="AT120" s="11">
        <f t="shared" si="47"/>
        <v>873.22110860008308</v>
      </c>
      <c r="AU120" s="11">
        <f t="shared" si="48"/>
        <v>873.22110860008308</v>
      </c>
      <c r="AV120" s="11">
        <f t="shared" si="40"/>
        <v>920.31290592180324</v>
      </c>
      <c r="AX120" s="11">
        <f t="shared" si="49"/>
        <v>7.4259597806215719E-3</v>
      </c>
      <c r="AY120" s="11">
        <f t="shared" si="52"/>
        <v>6.5566581635296508</v>
      </c>
      <c r="AZ120" s="11">
        <f t="shared" si="53"/>
        <v>6.4845048320539984</v>
      </c>
      <c r="BA120" s="11">
        <f t="shared" si="44"/>
        <v>6.4845048320539984</v>
      </c>
      <c r="BB120" s="11">
        <f t="shared" si="41"/>
        <v>6.8342066249622757</v>
      </c>
    </row>
    <row r="121" spans="1:54" x14ac:dyDescent="0.35">
      <c r="A121" s="12">
        <v>44958</v>
      </c>
      <c r="B121" s="10">
        <f>'Eviews input (long)'!B114</f>
        <v>83.64</v>
      </c>
      <c r="C121" s="10">
        <f>DataQ!C207</f>
        <v>10880</v>
      </c>
      <c r="D121" s="10">
        <f>DataQ!H207</f>
        <v>16817</v>
      </c>
      <c r="E121">
        <f>DataQ!E207</f>
        <v>428670</v>
      </c>
      <c r="F121" s="15">
        <f>DataQ!F207</f>
        <v>4</v>
      </c>
      <c r="G121">
        <f>DataQ!P207</f>
        <v>0.45740710000000001</v>
      </c>
      <c r="H121" s="15">
        <f>DataQ!J207</f>
        <v>2.65</v>
      </c>
      <c r="I121" s="10">
        <f>DataQ!I207</f>
        <v>1619740</v>
      </c>
      <c r="J121">
        <f>DataQ!S207</f>
        <v>6788943</v>
      </c>
      <c r="M121" s="29">
        <f t="shared" si="34"/>
        <v>71961.644124383049</v>
      </c>
      <c r="N121" s="29">
        <f t="shared" si="35"/>
        <v>70530.649166586561</v>
      </c>
      <c r="O121" s="29">
        <f t="shared" si="36"/>
        <v>70530.649166586561</v>
      </c>
      <c r="Q121" s="29">
        <f t="shared" si="37"/>
        <v>78713.924280874111</v>
      </c>
      <c r="R121" s="11">
        <f t="shared" si="38"/>
        <v>1.0625820115580595E-3</v>
      </c>
      <c r="T121" s="29">
        <f t="shared" si="54"/>
        <v>83.64</v>
      </c>
      <c r="U121" s="29"/>
      <c r="V121" s="11"/>
      <c r="Y121" s="11"/>
      <c r="AL121">
        <f t="shared" si="33"/>
        <v>83.64</v>
      </c>
      <c r="AM121" s="29">
        <f t="shared" si="50"/>
        <v>71961.644124383049</v>
      </c>
      <c r="AN121" s="29">
        <f t="shared" si="50"/>
        <v>70530.649166586561</v>
      </c>
      <c r="AO121" s="29">
        <f t="shared" si="45"/>
        <v>70530.649166586561</v>
      </c>
      <c r="AP121" s="29">
        <f t="shared" si="39"/>
        <v>78713.924280874111</v>
      </c>
      <c r="AR121">
        <v>1</v>
      </c>
      <c r="AS121" s="11">
        <f t="shared" si="46"/>
        <v>860.37355481089253</v>
      </c>
      <c r="AT121" s="11">
        <f t="shared" si="47"/>
        <v>843.26457635804115</v>
      </c>
      <c r="AU121" s="11">
        <f t="shared" si="48"/>
        <v>843.26457635804115</v>
      </c>
      <c r="AV121" s="11">
        <f t="shared" si="40"/>
        <v>941.10382927874355</v>
      </c>
      <c r="AX121" s="11">
        <f t="shared" si="49"/>
        <v>7.6874999999999999E-3</v>
      </c>
      <c r="AY121" s="11">
        <f t="shared" si="52"/>
        <v>6.6141217026087364</v>
      </c>
      <c r="AZ121" s="11">
        <f t="shared" si="53"/>
        <v>6.4825964307524417</v>
      </c>
      <c r="BA121" s="11">
        <f t="shared" si="44"/>
        <v>6.4825964307524417</v>
      </c>
      <c r="BB121" s="11">
        <f t="shared" si="41"/>
        <v>7.2347356875803408</v>
      </c>
    </row>
    <row r="122" spans="1:54" x14ac:dyDescent="0.35">
      <c r="A122" s="12">
        <v>45047</v>
      </c>
      <c r="B122" s="10">
        <f>'Eviews input (long)'!B115</f>
        <v>90.84</v>
      </c>
      <c r="C122" s="10">
        <f>DataQ!C208</f>
        <v>10830</v>
      </c>
      <c r="D122" s="10">
        <f>DataQ!H208</f>
        <v>18319</v>
      </c>
      <c r="E122">
        <f>DataQ!E208</f>
        <v>439405</v>
      </c>
      <c r="F122" s="15">
        <f>DataQ!F208</f>
        <v>4.2</v>
      </c>
      <c r="G122">
        <f>DataQ!P208</f>
        <v>1.8538269999999999</v>
      </c>
      <c r="H122" s="15">
        <f>DataQ!J208</f>
        <v>2.84</v>
      </c>
      <c r="I122" s="10">
        <f>DataQ!I208</f>
        <v>1618505</v>
      </c>
      <c r="J122">
        <f>DataQ!S208</f>
        <v>6749396</v>
      </c>
      <c r="M122" s="29">
        <f t="shared" si="34"/>
        <v>73389.95319134304</v>
      </c>
      <c r="N122" s="29">
        <f t="shared" si="35"/>
        <v>72021.369481410758</v>
      </c>
      <c r="O122" s="29">
        <f t="shared" si="36"/>
        <v>72021.369481410758</v>
      </c>
      <c r="Q122" s="29">
        <f t="shared" si="37"/>
        <v>80985.705501817793</v>
      </c>
      <c r="R122" s="11">
        <f t="shared" si="38"/>
        <v>1.1216794301799472E-3</v>
      </c>
      <c r="T122" s="29">
        <f t="shared" si="54"/>
        <v>90.84</v>
      </c>
      <c r="U122" s="29"/>
      <c r="V122" t="s">
        <v>850</v>
      </c>
      <c r="Y122" s="11"/>
      <c r="AL122">
        <f t="shared" si="33"/>
        <v>90.84</v>
      </c>
      <c r="AM122" s="29">
        <f t="shared" si="50"/>
        <v>73389.95319134304</v>
      </c>
      <c r="AN122" s="29">
        <f t="shared" si="50"/>
        <v>72021.369481410758</v>
      </c>
      <c r="AO122" s="29">
        <f t="shared" si="45"/>
        <v>72021.369481410758</v>
      </c>
      <c r="AP122" s="29">
        <f t="shared" si="39"/>
        <v>80985.705501817793</v>
      </c>
      <c r="AR122">
        <v>1</v>
      </c>
      <c r="AS122" s="11">
        <f t="shared" si="46"/>
        <v>807.90349175850986</v>
      </c>
      <c r="AT122" s="11">
        <f t="shared" si="47"/>
        <v>792.83762088739275</v>
      </c>
      <c r="AU122" s="11">
        <f t="shared" si="48"/>
        <v>792.83762088739275</v>
      </c>
      <c r="AV122" s="11">
        <f t="shared" si="40"/>
        <v>891.52031596012534</v>
      </c>
      <c r="AX122" s="11">
        <f t="shared" si="49"/>
        <v>8.3878116343490301E-3</v>
      </c>
      <c r="AY122" s="11">
        <f t="shared" si="52"/>
        <v>6.7765423076032354</v>
      </c>
      <c r="AZ122" s="11">
        <f t="shared" si="53"/>
        <v>6.6501726206288785</v>
      </c>
      <c r="BA122" s="11">
        <f t="shared" si="44"/>
        <v>6.6501726206288785</v>
      </c>
      <c r="BB122" s="11">
        <f t="shared" si="41"/>
        <v>7.4779044784688633</v>
      </c>
    </row>
    <row r="123" spans="1:54" x14ac:dyDescent="0.35">
      <c r="A123" s="12">
        <v>45139</v>
      </c>
      <c r="B123" s="10">
        <f>'Eviews input (long)'!B116</f>
        <v>97.93</v>
      </c>
      <c r="C123" s="10">
        <f>DataQ!C209</f>
        <v>10770</v>
      </c>
      <c r="D123" s="10">
        <f>DataQ!H209</f>
        <v>19688</v>
      </c>
      <c r="E123">
        <f>DataQ!E209</f>
        <v>440937</v>
      </c>
      <c r="F123" s="15">
        <f>DataQ!F209</f>
        <v>4.0999999999999996</v>
      </c>
      <c r="G123">
        <f>DataQ!P209</f>
        <v>2.8465029999999998</v>
      </c>
      <c r="H123" s="15">
        <f>DataQ!J209</f>
        <v>3.07</v>
      </c>
      <c r="I123" s="10">
        <f>DataQ!I209</f>
        <v>1619052</v>
      </c>
      <c r="J123">
        <f>DataQ!S209</f>
        <v>6709850</v>
      </c>
      <c r="M123" s="29">
        <f t="shared" si="34"/>
        <v>74807.397325751299</v>
      </c>
      <c r="N123" s="29">
        <f t="shared" si="35"/>
        <v>73178.159221375958</v>
      </c>
      <c r="O123" s="29">
        <f t="shared" si="36"/>
        <v>73178.159221375958</v>
      </c>
      <c r="Q123" s="29">
        <f t="shared" si="37"/>
        <v>82811.420206891737</v>
      </c>
      <c r="R123" s="11">
        <f t="shared" si="38"/>
        <v>1.1825663628921808E-3</v>
      </c>
      <c r="T123" s="29">
        <f t="shared" si="54"/>
        <v>97.93</v>
      </c>
      <c r="U123" s="29"/>
      <c r="V123" s="11"/>
      <c r="Y123" s="11"/>
      <c r="AL123">
        <f t="shared" si="33"/>
        <v>97.93</v>
      </c>
      <c r="AM123" s="29">
        <f t="shared" si="50"/>
        <v>74807.397325751299</v>
      </c>
      <c r="AN123" s="29">
        <f t="shared" si="50"/>
        <v>73178.159221375958</v>
      </c>
      <c r="AO123" s="29">
        <f t="shared" si="45"/>
        <v>73178.159221375958</v>
      </c>
      <c r="AP123" s="29">
        <f t="shared" si="39"/>
        <v>82811.420206891737</v>
      </c>
      <c r="AR123">
        <v>1</v>
      </c>
      <c r="AS123" s="11">
        <f t="shared" si="46"/>
        <v>763.88642219699068</v>
      </c>
      <c r="AT123" s="11">
        <f t="shared" si="47"/>
        <v>747.24966017947463</v>
      </c>
      <c r="AU123" s="11">
        <f t="shared" si="48"/>
        <v>747.24966017947463</v>
      </c>
      <c r="AV123" s="11">
        <f t="shared" si="40"/>
        <v>845.61850512500496</v>
      </c>
      <c r="AX123" s="11">
        <f t="shared" si="49"/>
        <v>9.0928505106778086E-3</v>
      </c>
      <c r="AY123" s="11">
        <f t="shared" si="52"/>
        <v>6.9459050441737507</v>
      </c>
      <c r="AZ123" s="11">
        <f t="shared" si="53"/>
        <v>6.7946294541667553</v>
      </c>
      <c r="BA123" s="11">
        <f t="shared" si="44"/>
        <v>6.7946294541667553</v>
      </c>
      <c r="BB123" s="11">
        <f t="shared" si="41"/>
        <v>7.6890826561645067</v>
      </c>
    </row>
    <row r="124" spans="1:54" x14ac:dyDescent="0.35">
      <c r="A124" s="12">
        <v>45231</v>
      </c>
      <c r="B124" s="10">
        <f>'Eviews input (long)'!B117</f>
        <v>107.26</v>
      </c>
      <c r="C124" s="10">
        <f>DataQ!C210</f>
        <v>10750</v>
      </c>
      <c r="D124" s="10">
        <f>DataQ!H210</f>
        <v>20773</v>
      </c>
      <c r="E124">
        <f>DataQ!E210</f>
        <v>446922</v>
      </c>
      <c r="F124" s="15">
        <f>DataQ!F210</f>
        <v>3.9</v>
      </c>
      <c r="G124">
        <f>DataQ!P210</f>
        <v>3.619027</v>
      </c>
      <c r="H124" s="15">
        <f>DataQ!J210</f>
        <v>3.29</v>
      </c>
      <c r="I124" s="10">
        <f>DataQ!I210</f>
        <v>1617260</v>
      </c>
      <c r="J124">
        <f>DataQ!S210</f>
        <v>6670303</v>
      </c>
      <c r="M124" s="29">
        <f t="shared" si="34"/>
        <v>75001.46554888133</v>
      </c>
      <c r="N124" s="29">
        <f t="shared" si="35"/>
        <v>73665.913467050428</v>
      </c>
      <c r="O124" s="29">
        <f t="shared" si="36"/>
        <v>73665.913467050428</v>
      </c>
      <c r="Q124" s="29">
        <f t="shared" si="37"/>
        <v>81462.61663106404</v>
      </c>
      <c r="R124" s="11">
        <f t="shared" si="38"/>
        <v>1.3166775686296662E-3</v>
      </c>
      <c r="T124" s="29">
        <f t="shared" si="54"/>
        <v>107.26</v>
      </c>
      <c r="U124" s="29"/>
      <c r="V124" s="11"/>
      <c r="Y124" s="11"/>
      <c r="AL124">
        <f t="shared" si="33"/>
        <v>107.26</v>
      </c>
      <c r="AM124" s="29">
        <f t="shared" si="50"/>
        <v>75001.46554888133</v>
      </c>
      <c r="AN124" s="29">
        <f t="shared" si="50"/>
        <v>73665.913467050428</v>
      </c>
      <c r="AO124" s="29">
        <f t="shared" si="45"/>
        <v>73665.913467050428</v>
      </c>
      <c r="AP124" s="29">
        <f t="shared" si="39"/>
        <v>81462.61663106404</v>
      </c>
      <c r="AR124">
        <v>1</v>
      </c>
      <c r="AS124" s="11">
        <f t="shared" si="46"/>
        <v>699.24916603469444</v>
      </c>
      <c r="AT124" s="11">
        <f t="shared" si="47"/>
        <v>686.79762695366799</v>
      </c>
      <c r="AU124" s="11">
        <f t="shared" si="48"/>
        <v>686.79762695366799</v>
      </c>
      <c r="AV124" s="11">
        <f t="shared" si="40"/>
        <v>759.48738235189296</v>
      </c>
      <c r="AX124" s="11">
        <f t="shared" si="49"/>
        <v>9.9776744186046516E-3</v>
      </c>
      <c r="AY124" s="11">
        <f t="shared" si="52"/>
        <v>6.9768805161750072</v>
      </c>
      <c r="AZ124" s="11">
        <f t="shared" si="53"/>
        <v>6.8526431132139933</v>
      </c>
      <c r="BA124" s="11">
        <f t="shared" si="44"/>
        <v>6.8526431132139933</v>
      </c>
      <c r="BB124" s="11">
        <f t="shared" si="41"/>
        <v>7.5779178261454918</v>
      </c>
    </row>
    <row r="125" spans="1:54" x14ac:dyDescent="0.35">
      <c r="A125" s="12">
        <v>45323</v>
      </c>
      <c r="B125" s="10">
        <f>'Eviews input (long)'!B118</f>
        <v>109.92</v>
      </c>
      <c r="C125" s="10">
        <f>DataQ!C211</f>
        <v>10760.9</v>
      </c>
      <c r="D125" s="10">
        <f>DataQ!H211</f>
        <v>21646</v>
      </c>
      <c r="E125">
        <f>DataQ!E211</f>
        <v>457594</v>
      </c>
      <c r="F125" s="15">
        <f>DataQ!F211</f>
        <v>4.3</v>
      </c>
      <c r="G125">
        <f>DataQ!P211</f>
        <v>4.1255199999999999</v>
      </c>
      <c r="H125" s="15">
        <f>DataQ!J211</f>
        <v>3.4733329999999998</v>
      </c>
      <c r="I125" s="10">
        <f>DataQ!I211</f>
        <v>1620501</v>
      </c>
      <c r="J125">
        <f>DataQ!S211</f>
        <v>6717539</v>
      </c>
      <c r="M125" s="29">
        <f t="shared" si="34"/>
        <v>75513.559059684601</v>
      </c>
      <c r="N125" s="29">
        <f t="shared" si="35"/>
        <v>74758.680984146049</v>
      </c>
      <c r="O125" s="29">
        <f t="shared" si="36"/>
        <v>74758.680984146049</v>
      </c>
      <c r="Q125" s="29">
        <f t="shared" si="37"/>
        <v>82532.039219349943</v>
      </c>
      <c r="R125" s="11">
        <f t="shared" si="38"/>
        <v>1.3318464082519464E-3</v>
      </c>
      <c r="T125" s="29">
        <f t="shared" si="54"/>
        <v>109.92</v>
      </c>
      <c r="U125" s="29"/>
      <c r="V125" s="11"/>
      <c r="Y125" s="11"/>
      <c r="AL125">
        <f t="shared" si="33"/>
        <v>109.92</v>
      </c>
      <c r="AM125" s="29">
        <f t="shared" si="50"/>
        <v>75513.559059684601</v>
      </c>
      <c r="AN125" s="29">
        <f t="shared" si="50"/>
        <v>74758.680984146049</v>
      </c>
      <c r="AO125" s="29">
        <f t="shared" si="45"/>
        <v>74758.680984146049</v>
      </c>
      <c r="AP125" s="29">
        <f t="shared" si="39"/>
        <v>82532.039219349943</v>
      </c>
      <c r="AR125">
        <v>1</v>
      </c>
      <c r="AS125" s="11">
        <f t="shared" si="46"/>
        <v>686.9865271077565</v>
      </c>
      <c r="AT125" s="11">
        <f t="shared" si="47"/>
        <v>680.11900458648154</v>
      </c>
      <c r="AU125" s="11">
        <f t="shared" si="48"/>
        <v>680.11900458648154</v>
      </c>
      <c r="AV125" s="11">
        <f t="shared" si="40"/>
        <v>750.83732914255768</v>
      </c>
      <c r="AX125" s="11">
        <f t="shared" si="49"/>
        <v>1.0214758988560437E-2</v>
      </c>
      <c r="AY125" s="11">
        <f t="shared" si="52"/>
        <v>7.0174018027938745</v>
      </c>
      <c r="AZ125" s="11">
        <f t="shared" si="53"/>
        <v>6.9472517153905393</v>
      </c>
      <c r="BA125" s="11">
        <f t="shared" si="44"/>
        <v>6.9472517153905393</v>
      </c>
      <c r="BB125" s="11">
        <f t="shared" si="41"/>
        <v>7.6696223568056521</v>
      </c>
    </row>
    <row r="126" spans="1:54" x14ac:dyDescent="0.35">
      <c r="A126" s="12">
        <v>45413</v>
      </c>
      <c r="B126" s="10">
        <f>'Eviews input (long)'!B119</f>
        <v>109.66</v>
      </c>
      <c r="C126" s="10">
        <f>DataQ!C212</f>
        <v>10775.1</v>
      </c>
      <c r="D126" s="10">
        <f>DataQ!H212</f>
        <v>22208</v>
      </c>
      <c r="E126">
        <f>DataQ!E212</f>
        <v>468096</v>
      </c>
      <c r="F126" s="15">
        <f>DataQ!F212</f>
        <v>4.2</v>
      </c>
      <c r="G126">
        <f>DataQ!P212</f>
        <v>3.892916</v>
      </c>
      <c r="H126" s="15">
        <f>DataQ!J212</f>
        <v>3.62</v>
      </c>
      <c r="I126" s="10">
        <f>DataQ!I212</f>
        <v>1626782</v>
      </c>
      <c r="J126">
        <f>DataQ!S212</f>
        <v>6833211</v>
      </c>
      <c r="M126" s="29">
        <f t="shared" si="34"/>
        <v>78865.305746159458</v>
      </c>
      <c r="N126" s="29">
        <f t="shared" si="35"/>
        <v>77943.586553298956</v>
      </c>
      <c r="O126" s="29">
        <f t="shared" si="36"/>
        <v>77943.586553298956</v>
      </c>
      <c r="Q126" s="29">
        <f t="shared" si="37"/>
        <v>89420.540411975759</v>
      </c>
      <c r="R126" s="51">
        <v>1.28</v>
      </c>
      <c r="T126" s="29">
        <f t="shared" si="54"/>
        <v>109.66</v>
      </c>
      <c r="U126" s="29"/>
      <c r="V126" s="11"/>
      <c r="Y126" s="11"/>
      <c r="AL126">
        <f t="shared" si="33"/>
        <v>109.66</v>
      </c>
      <c r="AM126" s="29">
        <f t="shared" si="50"/>
        <v>78865.305746159458</v>
      </c>
      <c r="AN126" s="29">
        <f t="shared" si="50"/>
        <v>77943.586553298956</v>
      </c>
      <c r="AO126" s="29">
        <f t="shared" si="45"/>
        <v>77943.586553298956</v>
      </c>
      <c r="AP126" s="29">
        <f t="shared" si="39"/>
        <v>89420.540411975759</v>
      </c>
      <c r="AR126">
        <v>1</v>
      </c>
      <c r="AS126" s="11">
        <f t="shared" si="46"/>
        <v>719.18024572459842</v>
      </c>
      <c r="AT126" s="11">
        <f t="shared" si="47"/>
        <v>710.77500048603827</v>
      </c>
      <c r="AU126" s="11">
        <f t="shared" si="48"/>
        <v>710.77500048603827</v>
      </c>
      <c r="AV126" s="11">
        <f t="shared" si="40"/>
        <v>815.43443746102287</v>
      </c>
      <c r="AX126" s="11">
        <f t="shared" si="49"/>
        <v>1.0177167729301816E-2</v>
      </c>
      <c r="AY126" s="11">
        <f t="shared" si="52"/>
        <v>7.3192179883397328</v>
      </c>
      <c r="AZ126" s="11">
        <f t="shared" si="53"/>
        <v>7.2336763977409912</v>
      </c>
      <c r="BA126" s="11">
        <f t="shared" si="44"/>
        <v>7.2336763977409912</v>
      </c>
      <c r="BB126" s="11">
        <f t="shared" si="41"/>
        <v>8.2988130422897015</v>
      </c>
    </row>
    <row r="127" spans="1:54" x14ac:dyDescent="0.35">
      <c r="A127" s="12">
        <v>45505</v>
      </c>
      <c r="B127" s="10"/>
      <c r="C127" s="44">
        <f>DataQ!C213</f>
        <v>10784.26</v>
      </c>
      <c r="D127" s="44">
        <f>DataQ!H213</f>
        <v>22912</v>
      </c>
      <c r="E127" s="39">
        <f>DataQ!E213</f>
        <v>470726</v>
      </c>
      <c r="F127" s="50">
        <f>DataQ!F213</f>
        <v>4.3</v>
      </c>
      <c r="G127" s="39">
        <f>DataQ!P213</f>
        <v>3.4092020000000001</v>
      </c>
      <c r="H127" s="50">
        <f>DataQ!J213</f>
        <v>3.726667</v>
      </c>
      <c r="I127" s="44">
        <f>DataQ!I213</f>
        <v>1635412</v>
      </c>
      <c r="J127" s="39">
        <f>DataQ!S213</f>
        <v>6932252</v>
      </c>
      <c r="M127" s="30">
        <f t="shared" si="34"/>
        <v>77981.213531619374</v>
      </c>
      <c r="N127" s="30">
        <f t="shared" si="35"/>
        <v>76824.620536772869</v>
      </c>
      <c r="O127" s="30">
        <f t="shared" si="36"/>
        <v>76824.620536772869</v>
      </c>
      <c r="P127" s="39"/>
      <c r="Q127" s="29">
        <f t="shared" si="37"/>
        <v>90478.805929108668</v>
      </c>
      <c r="R127" s="28"/>
      <c r="S127" s="29"/>
      <c r="T127" s="30">
        <f>Q127*$U$127</f>
        <v>114546.16830625158</v>
      </c>
      <c r="U127" s="11">
        <f>0.05*(1-R126)+(R126)</f>
        <v>1.266</v>
      </c>
      <c r="V127" s="11"/>
      <c r="W127" s="52" t="s">
        <v>856</v>
      </c>
      <c r="Y127" s="11"/>
      <c r="AB127" s="11"/>
      <c r="AX127" s="11"/>
      <c r="AY127" s="11">
        <f t="shared" si="52"/>
        <v>7.2310212783834382</v>
      </c>
      <c r="AZ127" s="11">
        <f t="shared" si="53"/>
        <v>7.1237730300245792</v>
      </c>
      <c r="BA127" s="11">
        <f t="shared" si="44"/>
        <v>7.1237730300245792</v>
      </c>
      <c r="BB127" s="11">
        <f t="shared" si="41"/>
        <v>8.389894710356451</v>
      </c>
    </row>
    <row r="128" spans="1:54" x14ac:dyDescent="0.35">
      <c r="A128" s="12">
        <v>45597</v>
      </c>
      <c r="B128" s="10"/>
      <c r="C128" s="44">
        <f>DataQ!C214</f>
        <v>10794.06</v>
      </c>
      <c r="D128" s="44">
        <f>DataQ!H214</f>
        <v>22989.27</v>
      </c>
      <c r="E128" s="39">
        <f>DataQ!E214</f>
        <v>474570.3</v>
      </c>
      <c r="F128" s="50">
        <f>DataQ!F214</f>
        <v>4.3913159999999998</v>
      </c>
      <c r="G128" s="39">
        <f>DataQ!P214</f>
        <v>3.9060549999999998</v>
      </c>
      <c r="H128" s="50">
        <f>DataQ!J214</f>
        <v>3.7859219999999998</v>
      </c>
      <c r="I128" s="44">
        <f>DataQ!I214</f>
        <v>1649396</v>
      </c>
      <c r="J128" s="39">
        <f>DataQ!S214</f>
        <v>7014472</v>
      </c>
      <c r="M128" s="30">
        <f t="shared" si="34"/>
        <v>77663.851577529393</v>
      </c>
      <c r="N128" s="30">
        <f t="shared" si="35"/>
        <v>76866.978239849428</v>
      </c>
      <c r="O128" s="30">
        <f t="shared" si="36"/>
        <v>76866.978239849428</v>
      </c>
      <c r="P128" s="39"/>
      <c r="Q128" s="29">
        <f t="shared" si="37"/>
        <v>93116.687030877831</v>
      </c>
      <c r="R128" s="28"/>
      <c r="S128" s="29"/>
      <c r="T128" s="30">
        <f t="shared" ref="T128:T191" si="55">Q128*$U$127</f>
        <v>117885.72578109133</v>
      </c>
      <c r="U128" s="11">
        <f>0.05*(1-U127)+(U127)</f>
        <v>1.2526999999999999</v>
      </c>
      <c r="V128" s="11"/>
      <c r="Y128" s="11"/>
      <c r="AB128" s="11"/>
      <c r="AX128" s="11"/>
      <c r="AY128" s="11">
        <f t="shared" si="52"/>
        <v>7.1950546483463498</v>
      </c>
      <c r="AZ128" s="11">
        <f t="shared" si="53"/>
        <v>7.1212294761979678</v>
      </c>
      <c r="BA128" s="11">
        <f t="shared" si="44"/>
        <v>7.1212294761979678</v>
      </c>
      <c r="BB128" s="11">
        <f t="shared" si="41"/>
        <v>8.6266601288929134</v>
      </c>
    </row>
    <row r="129" spans="1:54" x14ac:dyDescent="0.35">
      <c r="A129" s="12">
        <v>45689</v>
      </c>
      <c r="B129" s="10"/>
      <c r="C129" s="44">
        <f>DataQ!C215</f>
        <v>10805.98</v>
      </c>
      <c r="D129" s="44">
        <f>DataQ!H215</f>
        <v>23459.9</v>
      </c>
      <c r="E129" s="39">
        <f>DataQ!E215</f>
        <v>479158</v>
      </c>
      <c r="F129" s="50">
        <f>DataQ!F215</f>
        <v>4.3912899999999997</v>
      </c>
      <c r="G129" s="39">
        <f>DataQ!P215</f>
        <v>3.201562</v>
      </c>
      <c r="H129" s="50">
        <f>DataQ!J215</f>
        <v>3.8284349999999998</v>
      </c>
      <c r="I129" s="44">
        <f>DataQ!I215</f>
        <v>1667479</v>
      </c>
      <c r="J129" s="39">
        <f>DataQ!S215</f>
        <v>7144432</v>
      </c>
      <c r="M129" s="30">
        <f t="shared" si="34"/>
        <v>78726.328804096498</v>
      </c>
      <c r="N129" s="30">
        <f t="shared" si="35"/>
        <v>77630.884157468958</v>
      </c>
      <c r="O129" s="30">
        <f t="shared" si="36"/>
        <v>77630.884157468958</v>
      </c>
      <c r="P129" s="39"/>
      <c r="Q129" s="29">
        <f t="shared" si="37"/>
        <v>95471.681104477786</v>
      </c>
      <c r="R129" s="28"/>
      <c r="S129" s="29"/>
      <c r="T129" s="30">
        <f t="shared" si="55"/>
        <v>120867.14827826888</v>
      </c>
      <c r="U129" s="11">
        <f t="shared" ref="U129:U192" si="56">0.05*(1-U128)+(U128)</f>
        <v>1.240065</v>
      </c>
      <c r="V129" s="11"/>
      <c r="Y129" s="11"/>
      <c r="AB129" s="11"/>
      <c r="AX129" s="11"/>
      <c r="AY129" s="11">
        <f t="shared" si="52"/>
        <v>7.2854409136511915</v>
      </c>
      <c r="AZ129" s="11">
        <f t="shared" si="53"/>
        <v>7.1840669848980809</v>
      </c>
      <c r="BA129" s="11">
        <f t="shared" si="44"/>
        <v>7.1840669848980809</v>
      </c>
      <c r="BB129" s="11">
        <f t="shared" si="41"/>
        <v>8.8350784569726937</v>
      </c>
    </row>
    <row r="130" spans="1:54" x14ac:dyDescent="0.35">
      <c r="A130" s="12">
        <v>45778</v>
      </c>
      <c r="B130" s="10"/>
      <c r="C130" s="44">
        <f>DataQ!C216</f>
        <v>10820.16</v>
      </c>
      <c r="D130" s="44">
        <f>DataQ!H216</f>
        <v>23838.68</v>
      </c>
      <c r="E130" s="39">
        <f>DataQ!E216</f>
        <v>483315.9</v>
      </c>
      <c r="F130" s="50">
        <f>DataQ!F216</f>
        <v>4.3913080000000004</v>
      </c>
      <c r="G130" s="39">
        <f>DataQ!P216</f>
        <v>3.2268750000000002</v>
      </c>
      <c r="H130" s="50">
        <f>DataQ!J216</f>
        <v>3.8648579999999999</v>
      </c>
      <c r="I130" s="44">
        <f>DataQ!I216</f>
        <v>1675855</v>
      </c>
      <c r="J130" s="39">
        <f>DataQ!S216</f>
        <v>7162375</v>
      </c>
      <c r="M130" s="30">
        <f t="shared" si="34"/>
        <v>77852.28136568061</v>
      </c>
      <c r="N130" s="30">
        <f t="shared" si="35"/>
        <v>76805.210842482484</v>
      </c>
      <c r="O130" s="30">
        <f t="shared" si="36"/>
        <v>76805.210842482484</v>
      </c>
      <c r="P130" s="39"/>
      <c r="Q130" s="29">
        <f t="shared" si="37"/>
        <v>95831.837468004727</v>
      </c>
      <c r="R130" s="28"/>
      <c r="S130" s="29"/>
      <c r="T130" s="30">
        <f t="shared" si="55"/>
        <v>121323.10623449399</v>
      </c>
      <c r="U130" s="11">
        <f t="shared" si="56"/>
        <v>1.22806175</v>
      </c>
      <c r="V130" s="11"/>
      <c r="Y130" s="11"/>
      <c r="AB130" s="11"/>
      <c r="AX130" s="11"/>
      <c r="AY130" s="11">
        <f t="shared" si="52"/>
        <v>7.195113692004611</v>
      </c>
      <c r="AZ130" s="11">
        <f t="shared" si="53"/>
        <v>7.0983433555957109</v>
      </c>
      <c r="BA130" s="11">
        <f t="shared" si="44"/>
        <v>7.0983433555957109</v>
      </c>
      <c r="BB130" s="11">
        <f t="shared" si="41"/>
        <v>8.856785617588347</v>
      </c>
    </row>
    <row r="131" spans="1:54" x14ac:dyDescent="0.35">
      <c r="A131" s="12">
        <v>45870</v>
      </c>
      <c r="B131" s="10"/>
      <c r="C131" s="44">
        <f>DataQ!C217</f>
        <v>10834.29</v>
      </c>
      <c r="D131" s="44">
        <f>DataQ!H217</f>
        <v>24049.63</v>
      </c>
      <c r="E131" s="39">
        <f>DataQ!E217</f>
        <v>488358.8</v>
      </c>
      <c r="F131" s="50">
        <f>DataQ!F217</f>
        <v>4.3817589999999997</v>
      </c>
      <c r="G131" s="39">
        <f>DataQ!P217</f>
        <v>2.817809</v>
      </c>
      <c r="H131" s="50">
        <f>DataQ!J217</f>
        <v>3.8515630000000001</v>
      </c>
      <c r="I131" s="44">
        <f>DataQ!I217</f>
        <v>1687204</v>
      </c>
      <c r="J131" s="39">
        <f>DataQ!S217</f>
        <v>7230575</v>
      </c>
      <c r="M131" s="30">
        <f t="shared" si="34"/>
        <v>78458.295149789832</v>
      </c>
      <c r="N131" s="30">
        <f t="shared" si="35"/>
        <v>77463.096752226353</v>
      </c>
      <c r="O131" s="30">
        <f t="shared" si="36"/>
        <v>77463.096752226353</v>
      </c>
      <c r="P131" s="39"/>
      <c r="Q131" s="29">
        <f t="shared" si="37"/>
        <v>96099.014493222174</v>
      </c>
      <c r="R131" s="28"/>
      <c r="S131" s="29"/>
      <c r="T131" s="30">
        <f t="shared" si="55"/>
        <v>121661.35234841927</v>
      </c>
      <c r="U131" s="11">
        <f t="shared" si="56"/>
        <v>1.2166586625</v>
      </c>
      <c r="V131" s="11"/>
      <c r="Y131" s="11"/>
      <c r="AB131" s="11"/>
      <c r="AX131" s="11"/>
      <c r="AY131" s="11">
        <f t="shared" si="52"/>
        <v>7.2416646729771701</v>
      </c>
      <c r="AZ131" s="11">
        <f t="shared" si="53"/>
        <v>7.1498083171325808</v>
      </c>
      <c r="BA131" s="11">
        <f t="shared" si="44"/>
        <v>7.1498083171325808</v>
      </c>
      <c r="BB131" s="11">
        <f t="shared" si="41"/>
        <v>8.869894980956035</v>
      </c>
    </row>
    <row r="132" spans="1:54" x14ac:dyDescent="0.35">
      <c r="A132" s="12">
        <v>45962</v>
      </c>
      <c r="B132" s="10"/>
      <c r="C132" s="44">
        <f>DataQ!C218</f>
        <v>10848.76</v>
      </c>
      <c r="D132" s="44">
        <f>DataQ!H218</f>
        <v>24341.25</v>
      </c>
      <c r="E132" s="39">
        <f>DataQ!E218</f>
        <v>493110.7</v>
      </c>
      <c r="F132" s="50">
        <f>DataQ!F218</f>
        <v>4.3626880000000003</v>
      </c>
      <c r="G132" s="39">
        <f>DataQ!P218</f>
        <v>2.2165170000000001</v>
      </c>
      <c r="H132" s="50">
        <f>DataQ!J218</f>
        <v>3.8545720000000001</v>
      </c>
      <c r="I132" s="44">
        <f>DataQ!I218</f>
        <v>1699407</v>
      </c>
      <c r="J132" s="39">
        <f>DataQ!S218</f>
        <v>7296540</v>
      </c>
      <c r="M132" s="30">
        <f t="shared" si="34"/>
        <v>78015.252537458597</v>
      </c>
      <c r="N132" s="30">
        <f t="shared" si="35"/>
        <v>76984.694928861078</v>
      </c>
      <c r="O132" s="30">
        <f t="shared" si="36"/>
        <v>76984.694928861078</v>
      </c>
      <c r="P132" s="39"/>
      <c r="Q132" s="29">
        <f t="shared" si="37"/>
        <v>95857.904733963936</v>
      </c>
      <c r="R132" s="28"/>
      <c r="S132" s="29"/>
      <c r="T132" s="30">
        <f t="shared" si="55"/>
        <v>121356.10739319834</v>
      </c>
      <c r="U132" s="11">
        <f t="shared" si="56"/>
        <v>1.2058257293749999</v>
      </c>
      <c r="V132" s="11"/>
      <c r="Y132" s="11"/>
      <c r="AB132" s="11"/>
      <c r="AX132" s="11"/>
      <c r="AY132" s="11">
        <f t="shared" si="52"/>
        <v>7.1911677037245356</v>
      </c>
      <c r="AZ132" s="11">
        <f t="shared" si="53"/>
        <v>7.0961745792939537</v>
      </c>
      <c r="BA132" s="11">
        <f t="shared" si="44"/>
        <v>7.0961745792939537</v>
      </c>
      <c r="BB132" s="11">
        <f t="shared" si="41"/>
        <v>8.835839739653558</v>
      </c>
    </row>
    <row r="133" spans="1:54" x14ac:dyDescent="0.35">
      <c r="A133" s="12">
        <v>46054</v>
      </c>
      <c r="B133" s="10"/>
      <c r="C133" s="44">
        <f>DataQ!C219</f>
        <v>10863.68</v>
      </c>
      <c r="D133" s="44">
        <f>DataQ!H219</f>
        <v>24726.31</v>
      </c>
      <c r="E133" s="39">
        <f>DataQ!E219</f>
        <v>497438.8</v>
      </c>
      <c r="F133" s="50">
        <f>DataQ!F219</f>
        <v>4.3340810000000003</v>
      </c>
      <c r="G133" s="39">
        <f>DataQ!P219</f>
        <v>2.1410670000000001</v>
      </c>
      <c r="H133" s="50">
        <f>DataQ!J219</f>
        <v>3.8759769999999998</v>
      </c>
      <c r="I133" s="44">
        <f>DataQ!I219</f>
        <v>1712318</v>
      </c>
      <c r="J133" s="39">
        <f>DataQ!S219</f>
        <v>7360890</v>
      </c>
      <c r="M133" s="30">
        <f t="shared" si="34"/>
        <v>77679.729394107824</v>
      </c>
      <c r="N133" s="30">
        <f t="shared" si="35"/>
        <v>76605.562002052175</v>
      </c>
      <c r="O133" s="30">
        <f t="shared" si="36"/>
        <v>76605.562002052175</v>
      </c>
      <c r="P133" s="39"/>
      <c r="Q133" s="29">
        <f t="shared" si="37"/>
        <v>95531.587146674137</v>
      </c>
      <c r="R133" s="28"/>
      <c r="S133" s="29"/>
      <c r="T133" s="30">
        <f t="shared" si="55"/>
        <v>120942.98932768946</v>
      </c>
      <c r="U133" s="11">
        <f t="shared" si="56"/>
        <v>1.1955344429062498</v>
      </c>
      <c r="V133" s="11"/>
      <c r="Y133" s="11"/>
      <c r="AB133" s="11"/>
      <c r="AX133" s="11"/>
      <c r="AY133" s="11">
        <f t="shared" si="52"/>
        <v>7.1504066204184786</v>
      </c>
      <c r="AZ133" s="11">
        <f t="shared" si="53"/>
        <v>7.0515296844211326</v>
      </c>
      <c r="BA133" s="11">
        <f t="shared" si="44"/>
        <v>7.0515296844211326</v>
      </c>
      <c r="BB133" s="11">
        <f t="shared" si="41"/>
        <v>8.793667260695651</v>
      </c>
    </row>
    <row r="134" spans="1:54" x14ac:dyDescent="0.35">
      <c r="A134" s="12">
        <v>46143</v>
      </c>
      <c r="B134" s="10"/>
      <c r="C134" s="44">
        <f>DataQ!C220</f>
        <v>10879.67</v>
      </c>
      <c r="D134" s="44">
        <f>DataQ!H220</f>
        <v>25075.34</v>
      </c>
      <c r="E134" s="39">
        <f>DataQ!E220</f>
        <v>501263.1</v>
      </c>
      <c r="F134" s="50">
        <f>DataQ!F220</f>
        <v>4.3054309999999996</v>
      </c>
      <c r="G134" s="39">
        <f>DataQ!P220</f>
        <v>2.106522</v>
      </c>
      <c r="H134" s="50">
        <f>DataQ!J220</f>
        <v>3.8847049999999999</v>
      </c>
      <c r="I134" s="44">
        <f>DataQ!I220</f>
        <v>1725822</v>
      </c>
      <c r="J134" s="39">
        <f>DataQ!S220</f>
        <v>7428287</v>
      </c>
      <c r="M134" s="30">
        <f t="shared" si="34"/>
        <v>77427.728060104419</v>
      </c>
      <c r="N134" s="30">
        <f t="shared" si="35"/>
        <v>76349.447263570401</v>
      </c>
      <c r="O134" s="30">
        <f t="shared" si="36"/>
        <v>76349.447263570401</v>
      </c>
      <c r="P134" s="39"/>
      <c r="Q134" s="29">
        <f t="shared" si="37"/>
        <v>95116.759267660818</v>
      </c>
      <c r="R134" s="28"/>
      <c r="S134" s="29"/>
      <c r="T134" s="30">
        <f>Q134*$U$127</f>
        <v>120417.81723285859</v>
      </c>
      <c r="U134" s="11">
        <f t="shared" si="56"/>
        <v>1.1857577207609373</v>
      </c>
      <c r="V134" s="11"/>
      <c r="Y134" s="11"/>
      <c r="AB134" s="11"/>
      <c r="AX134" s="11"/>
      <c r="AY134" s="11">
        <f t="shared" si="52"/>
        <v>7.1167349800227777</v>
      </c>
      <c r="AZ134" s="11">
        <f t="shared" si="53"/>
        <v>7.0176252830803136</v>
      </c>
      <c r="BA134" s="11">
        <f t="shared" si="44"/>
        <v>7.0176252830803136</v>
      </c>
      <c r="BB134" s="11">
        <f t="shared" si="41"/>
        <v>8.7426143686031672</v>
      </c>
    </row>
    <row r="135" spans="1:54" x14ac:dyDescent="0.35">
      <c r="A135" s="12">
        <v>46235</v>
      </c>
      <c r="B135" s="10"/>
      <c r="C135" s="44">
        <f>DataQ!C221</f>
        <v>10894.28</v>
      </c>
      <c r="D135" s="44">
        <f>DataQ!H221</f>
        <v>25585.05</v>
      </c>
      <c r="E135" s="39">
        <f>DataQ!E221</f>
        <v>505136.5</v>
      </c>
      <c r="F135" s="50">
        <f>DataQ!F221</f>
        <v>4.2768110000000004</v>
      </c>
      <c r="G135" s="39">
        <f>DataQ!P221</f>
        <v>2.1804600000000001</v>
      </c>
      <c r="H135" s="50">
        <f>DataQ!J221</f>
        <v>3.9276810000000002</v>
      </c>
      <c r="I135" s="44">
        <f>DataQ!I221</f>
        <v>1739801</v>
      </c>
      <c r="J135" s="39">
        <f>DataQ!S221</f>
        <v>7495517</v>
      </c>
      <c r="M135" s="30">
        <f t="shared" si="34"/>
        <v>77037.293872278286</v>
      </c>
      <c r="N135" s="30">
        <f t="shared" si="35"/>
        <v>75919.384534317665</v>
      </c>
      <c r="O135" s="30">
        <f t="shared" si="36"/>
        <v>75919.384534317665</v>
      </c>
      <c r="P135" s="39"/>
      <c r="Q135" s="29">
        <f t="shared" si="37"/>
        <v>94603.04319960688</v>
      </c>
      <c r="R135" s="28"/>
      <c r="S135" s="29"/>
      <c r="T135" s="30">
        <f t="shared" si="55"/>
        <v>119767.45269070231</v>
      </c>
      <c r="U135" s="11">
        <f t="shared" si="56"/>
        <v>1.1764698347228904</v>
      </c>
      <c r="V135" s="11"/>
      <c r="Y135" s="11"/>
      <c r="AB135" s="11"/>
      <c r="AX135" s="11"/>
      <c r="AY135" s="11">
        <f t="shared" si="52"/>
        <v>7.0713524778395893</v>
      </c>
      <c r="AZ135" s="11">
        <f t="shared" si="53"/>
        <v>6.9687381391260059</v>
      </c>
      <c r="BA135" s="11">
        <f t="shared" si="44"/>
        <v>6.9687381391260059</v>
      </c>
      <c r="BB135" s="11">
        <f t="shared" si="41"/>
        <v>8.6837352445142653</v>
      </c>
    </row>
    <row r="136" spans="1:54" x14ac:dyDescent="0.35">
      <c r="A136" s="12">
        <v>46327</v>
      </c>
      <c r="B136" s="10"/>
      <c r="C136" s="44">
        <f>DataQ!C222</f>
        <v>10909.15</v>
      </c>
      <c r="D136" s="44">
        <f>DataQ!H222</f>
        <v>26071.38</v>
      </c>
      <c r="E136" s="39">
        <f>DataQ!E222</f>
        <v>509092.5</v>
      </c>
      <c r="F136" s="50">
        <f>DataQ!F222</f>
        <v>4.2481679999999997</v>
      </c>
      <c r="G136" s="39">
        <f>DataQ!P222</f>
        <v>2.2163529999999998</v>
      </c>
      <c r="H136" s="50">
        <f>DataQ!J222</f>
        <v>3.9659740000000001</v>
      </c>
      <c r="I136" s="44">
        <f>DataQ!I222</f>
        <v>1754228</v>
      </c>
      <c r="J136" s="39">
        <f>DataQ!S222</f>
        <v>7562274</v>
      </c>
      <c r="M136" s="30">
        <f t="shared" si="34"/>
        <v>76861.222791419656</v>
      </c>
      <c r="N136" s="30">
        <f t="shared" si="35"/>
        <v>75757.320830097306</v>
      </c>
      <c r="O136" s="30">
        <f t="shared" si="36"/>
        <v>75757.320830097306</v>
      </c>
      <c r="P136" s="39"/>
      <c r="Q136" s="29">
        <f t="shared" si="37"/>
        <v>94330.976799613069</v>
      </c>
      <c r="R136" s="28"/>
      <c r="S136" s="29"/>
      <c r="T136" s="30">
        <f t="shared" si="55"/>
        <v>119423.01662831014</v>
      </c>
      <c r="U136" s="11">
        <f t="shared" si="56"/>
        <v>1.1676463429867459</v>
      </c>
      <c r="V136" s="11"/>
      <c r="Y136" s="11"/>
      <c r="AB136" s="11"/>
      <c r="AX136" s="11"/>
      <c r="AY136" s="11">
        <f t="shared" si="52"/>
        <v>7.0455739256880374</v>
      </c>
      <c r="AZ136" s="11">
        <f t="shared" si="53"/>
        <v>6.9443834606818413</v>
      </c>
      <c r="BA136" s="11">
        <f t="shared" si="44"/>
        <v>6.9443834606818413</v>
      </c>
      <c r="BB136" s="11">
        <f t="shared" si="41"/>
        <v>8.6469593689346169</v>
      </c>
    </row>
    <row r="137" spans="1:54" x14ac:dyDescent="0.35">
      <c r="A137" s="12">
        <v>46419</v>
      </c>
      <c r="B137" s="10"/>
      <c r="C137" s="44">
        <f>DataQ!C223</f>
        <v>10924.37</v>
      </c>
      <c r="D137" s="44">
        <f>DataQ!H223</f>
        <v>26513.439999999999</v>
      </c>
      <c r="E137" s="39">
        <f>DataQ!E223</f>
        <v>513486.7</v>
      </c>
      <c r="F137" s="50">
        <f>DataQ!F223</f>
        <v>4.2195299999999998</v>
      </c>
      <c r="G137" s="39">
        <f>DataQ!P223</f>
        <v>2.2235209999999999</v>
      </c>
      <c r="H137" s="50">
        <f>DataQ!J223</f>
        <v>3.994157</v>
      </c>
      <c r="I137" s="44">
        <f>DataQ!I223</f>
        <v>1769048</v>
      </c>
      <c r="J137" s="39">
        <f>DataQ!S223</f>
        <v>7628459</v>
      </c>
      <c r="M137" s="30">
        <f t="shared" si="34"/>
        <v>76732.79243501756</v>
      </c>
      <c r="N137" s="30">
        <f t="shared" si="35"/>
        <v>75655.520589779771</v>
      </c>
      <c r="O137" s="30">
        <f t="shared" si="36"/>
        <v>75655.520589779771</v>
      </c>
      <c r="P137" s="39"/>
      <c r="Q137" s="29">
        <f t="shared" si="37"/>
        <v>94047.237474959475</v>
      </c>
      <c r="R137" s="28"/>
      <c r="S137" s="29"/>
      <c r="T137" s="30">
        <f t="shared" si="55"/>
        <v>119063.8026432987</v>
      </c>
      <c r="U137" s="11">
        <f t="shared" si="56"/>
        <v>1.1592640258374085</v>
      </c>
      <c r="V137" s="11"/>
      <c r="Y137" s="11"/>
      <c r="AB137" s="11"/>
      <c r="AX137" s="11"/>
      <c r="AY137" s="11">
        <f t="shared" si="52"/>
        <v>7.0240016069592617</v>
      </c>
      <c r="AZ137" s="11">
        <f t="shared" si="53"/>
        <v>6.9253898018631528</v>
      </c>
      <c r="BA137" s="11">
        <f t="shared" si="44"/>
        <v>6.9253898018631528</v>
      </c>
      <c r="BB137" s="11">
        <f t="shared" si="41"/>
        <v>8.6089392317323075</v>
      </c>
    </row>
    <row r="138" spans="1:54" x14ac:dyDescent="0.35">
      <c r="A138" s="12">
        <v>46508</v>
      </c>
      <c r="B138" s="10"/>
      <c r="C138" s="44">
        <f>DataQ!C224</f>
        <v>10940.86</v>
      </c>
      <c r="D138" s="44">
        <f>DataQ!H224</f>
        <v>26815.78</v>
      </c>
      <c r="E138" s="39">
        <f>DataQ!E224</f>
        <v>518220.2</v>
      </c>
      <c r="F138" s="50">
        <f>DataQ!F224</f>
        <v>4.1880220000000001</v>
      </c>
      <c r="G138" s="39">
        <f>DataQ!P224</f>
        <v>2.1362429999999999</v>
      </c>
      <c r="H138" s="50">
        <f>DataQ!J224</f>
        <v>3.9885769999999998</v>
      </c>
      <c r="I138" s="44">
        <f>DataQ!I224</f>
        <v>1784193</v>
      </c>
      <c r="J138" s="39">
        <f>DataQ!S224</f>
        <v>7695886</v>
      </c>
      <c r="M138" s="30">
        <f t="shared" ref="M138:M201" si="57">(EXP($W$9+$W$10*LN(D137/E137)+$W$11*(F137/100)+$W$12*(H137/100)+$W$13*LN(I137/J137)))*C138</f>
        <v>76644.928372792929</v>
      </c>
      <c r="N138" s="30">
        <f t="shared" ref="N138:N201" si="58">(EXP($W$18+$W$19*LN(D138/E138)+$W$20*LN(D137/E137)+$W$21*(F138/100)+$W$22*(F137/100)+$W$23*(H138/100)+$W$24*(H137/100)+$W$25*LN(I137/J137)))*C138</f>
        <v>75609.896447574603</v>
      </c>
      <c r="O138" s="30">
        <f t="shared" ref="O138:O201" si="59">(EXP($X$18+$X$19*LN(D138/E138)+$X$20*LN(D137/E137)+$X$21*F138+$X$22*F137+$X$23*H138+$X$24*H137+$X$25*LN(I137/J137)))*C138</f>
        <v>75609.896447574603</v>
      </c>
      <c r="P138" s="39"/>
      <c r="Q138" s="29">
        <f t="shared" ref="Q138:Q201" si="60">(EXP($W$30+$W$31*LN(D138/E138)+$W$32*LN(D137/E137)+$W$33*F138+$W$34*F137+$W$35*H138+$W$36*H137))*C138</f>
        <v>93671.53522474748</v>
      </c>
      <c r="R138" s="28"/>
      <c r="S138" s="29"/>
      <c r="T138" s="30">
        <f t="shared" si="55"/>
        <v>118588.16359453031</v>
      </c>
      <c r="U138" s="11">
        <f t="shared" si="56"/>
        <v>1.1513008245455381</v>
      </c>
      <c r="V138" s="11"/>
      <c r="Y138" s="11"/>
      <c r="AB138" s="11"/>
      <c r="AX138" s="11"/>
      <c r="AY138" s="11">
        <f t="shared" si="52"/>
        <v>7.0053842543267093</v>
      </c>
      <c r="AZ138" s="11">
        <f t="shared" si="53"/>
        <v>6.9107818258870513</v>
      </c>
      <c r="BA138" s="11">
        <f t="shared" si="44"/>
        <v>6.9107818258870513</v>
      </c>
      <c r="BB138" s="11">
        <f t="shared" ref="BB138:BB201" si="61">Q138/$C138</f>
        <v>8.5616245180678181</v>
      </c>
    </row>
    <row r="139" spans="1:54" x14ac:dyDescent="0.35">
      <c r="A139" s="12">
        <v>46600</v>
      </c>
      <c r="B139" s="10"/>
      <c r="C139" s="44">
        <f>DataQ!C225</f>
        <v>10955.91</v>
      </c>
      <c r="D139" s="44">
        <f>DataQ!H225</f>
        <v>27004.959999999999</v>
      </c>
      <c r="E139" s="39">
        <f>DataQ!E225</f>
        <v>523262.3</v>
      </c>
      <c r="F139" s="50">
        <f>DataQ!F225</f>
        <v>4.1564769999999998</v>
      </c>
      <c r="G139" s="39">
        <f>DataQ!P225</f>
        <v>2.0462310000000001</v>
      </c>
      <c r="H139" s="50">
        <f>DataQ!J225</f>
        <v>3.9548649999999999</v>
      </c>
      <c r="I139" s="44">
        <f>DataQ!I225</f>
        <v>1800041</v>
      </c>
      <c r="J139" s="39">
        <f>DataQ!S225</f>
        <v>7764108</v>
      </c>
      <c r="M139" s="30">
        <f t="shared" si="57"/>
        <v>76372.384111760621</v>
      </c>
      <c r="N139" s="30">
        <f t="shared" si="58"/>
        <v>75374.136536387581</v>
      </c>
      <c r="O139" s="30">
        <f t="shared" si="59"/>
        <v>75374.136536387581</v>
      </c>
      <c r="P139" s="39"/>
      <c r="Q139" s="29">
        <f t="shared" si="60"/>
        <v>92967.0696843201</v>
      </c>
      <c r="R139" s="28"/>
      <c r="S139" s="29"/>
      <c r="T139" s="30">
        <f t="shared" si="55"/>
        <v>117696.31022034925</v>
      </c>
      <c r="U139" s="11">
        <f t="shared" si="56"/>
        <v>1.1437357833182611</v>
      </c>
      <c r="V139" s="11"/>
      <c r="Y139" s="11"/>
      <c r="AB139" s="11"/>
      <c r="AX139" s="11"/>
      <c r="AY139" s="11">
        <f t="shared" si="52"/>
        <v>6.9708845830022899</v>
      </c>
      <c r="AZ139" s="11">
        <f t="shared" si="53"/>
        <v>6.8797695979966598</v>
      </c>
      <c r="BA139" s="11">
        <f t="shared" si="44"/>
        <v>6.8797695979966598</v>
      </c>
      <c r="BB139" s="11">
        <f t="shared" si="61"/>
        <v>8.4855634707039496</v>
      </c>
    </row>
    <row r="140" spans="1:54" x14ac:dyDescent="0.35">
      <c r="A140" s="12">
        <v>46692</v>
      </c>
      <c r="B140" s="10"/>
      <c r="C140" s="44">
        <f>DataQ!C226</f>
        <v>10971.13</v>
      </c>
      <c r="D140" s="44">
        <f>DataQ!H226</f>
        <v>26947.55</v>
      </c>
      <c r="E140" s="39">
        <f>DataQ!E226</f>
        <v>528406.6</v>
      </c>
      <c r="F140" s="50">
        <f>DataQ!F226</f>
        <v>4.1249279999999997</v>
      </c>
      <c r="G140" s="39">
        <f>DataQ!P226</f>
        <v>1.941562</v>
      </c>
      <c r="H140" s="50">
        <f>DataQ!J226</f>
        <v>3.8639320000000001</v>
      </c>
      <c r="I140" s="44">
        <f>DataQ!I226</f>
        <v>1816664</v>
      </c>
      <c r="J140" s="39">
        <f>DataQ!S226</f>
        <v>7836701</v>
      </c>
      <c r="M140" s="30">
        <f t="shared" si="57"/>
        <v>76001.268863944191</v>
      </c>
      <c r="N140" s="30">
        <f t="shared" si="58"/>
        <v>75068.998474656313</v>
      </c>
      <c r="O140" s="30">
        <f t="shared" si="59"/>
        <v>75068.998474656313</v>
      </c>
      <c r="P140" s="39"/>
      <c r="Q140" s="29">
        <f t="shared" si="60"/>
        <v>91963.39445309357</v>
      </c>
      <c r="R140" s="28"/>
      <c r="S140" s="29"/>
      <c r="T140" s="30">
        <f t="shared" si="55"/>
        <v>116425.65737761646</v>
      </c>
      <c r="U140" s="11">
        <f t="shared" si="56"/>
        <v>1.1365489941523481</v>
      </c>
      <c r="V140" s="11"/>
      <c r="Y140" s="11"/>
      <c r="AB140" s="11"/>
      <c r="AX140" s="11"/>
      <c r="AY140" s="11">
        <f t="shared" si="52"/>
        <v>6.9273875037433879</v>
      </c>
      <c r="AZ140" s="11">
        <f t="shared" si="53"/>
        <v>6.842412629752479</v>
      </c>
      <c r="BA140" s="11">
        <f t="shared" si="44"/>
        <v>6.842412629752479</v>
      </c>
      <c r="BB140" s="11">
        <f t="shared" si="61"/>
        <v>8.3823083358864192</v>
      </c>
    </row>
    <row r="141" spans="1:54" x14ac:dyDescent="0.35">
      <c r="A141" s="12">
        <v>46784</v>
      </c>
      <c r="B141" s="10"/>
      <c r="C141" s="44">
        <f>DataQ!C227</f>
        <v>10986.62</v>
      </c>
      <c r="D141" s="44">
        <f>DataQ!H227</f>
        <v>27089.61</v>
      </c>
      <c r="E141" s="39">
        <f>DataQ!E227</f>
        <v>533396.80000000005</v>
      </c>
      <c r="F141" s="50">
        <f>DataQ!F227</f>
        <v>4.0962300000000003</v>
      </c>
      <c r="G141" s="39">
        <f>DataQ!P227</f>
        <v>1.8806350000000001</v>
      </c>
      <c r="H141" s="50">
        <f>DataQ!J227</f>
        <v>3.81515</v>
      </c>
      <c r="I141" s="44">
        <f>DataQ!I227</f>
        <v>1834053</v>
      </c>
      <c r="J141" s="39">
        <f>DataQ!S227</f>
        <v>7916221</v>
      </c>
      <c r="M141" s="30">
        <f t="shared" si="57"/>
        <v>75311.114225060897</v>
      </c>
      <c r="N141" s="30">
        <f t="shared" si="58"/>
        <v>74334.044510285734</v>
      </c>
      <c r="O141" s="30">
        <f t="shared" si="59"/>
        <v>74334.044510285734</v>
      </c>
      <c r="P141" s="39"/>
      <c r="Q141" s="29">
        <f t="shared" si="60"/>
        <v>90640.311350996169</v>
      </c>
      <c r="R141" s="28"/>
      <c r="S141" s="29"/>
      <c r="T141" s="30">
        <f t="shared" si="55"/>
        <v>114750.63417036115</v>
      </c>
      <c r="U141" s="11">
        <f t="shared" si="56"/>
        <v>1.1297215444447306</v>
      </c>
      <c r="V141" s="11"/>
      <c r="Y141" s="11"/>
      <c r="AB141" s="11"/>
      <c r="AX141" s="11"/>
      <c r="AY141" s="11">
        <f t="shared" si="52"/>
        <v>6.8548028624873609</v>
      </c>
      <c r="AZ141" s="11">
        <f t="shared" si="53"/>
        <v>6.7658701684672566</v>
      </c>
      <c r="BA141" s="11">
        <f t="shared" si="44"/>
        <v>6.7658701684672566</v>
      </c>
      <c r="BB141" s="11">
        <f t="shared" si="61"/>
        <v>8.2500633817312483</v>
      </c>
    </row>
    <row r="142" spans="1:54" x14ac:dyDescent="0.35">
      <c r="A142" s="12">
        <v>46874</v>
      </c>
      <c r="B142" s="10"/>
      <c r="C142" s="44">
        <f>DataQ!C228</f>
        <v>11003.24</v>
      </c>
      <c r="D142" s="44">
        <f>DataQ!H228</f>
        <v>27294.35</v>
      </c>
      <c r="E142" s="39">
        <f>DataQ!E228</f>
        <v>539115.19999999995</v>
      </c>
      <c r="F142" s="50">
        <f>DataQ!F228</f>
        <v>4.0675540000000003</v>
      </c>
      <c r="G142" s="39">
        <f>DataQ!P228</f>
        <v>1.83561</v>
      </c>
      <c r="H142" s="50">
        <f>DataQ!J228</f>
        <v>3.7757390000000002</v>
      </c>
      <c r="I142" s="44">
        <f>DataQ!I228</f>
        <v>1852232</v>
      </c>
      <c r="J142" s="39">
        <f>DataQ!S228</f>
        <v>8003151</v>
      </c>
      <c r="M142" s="30">
        <f t="shared" si="57"/>
        <v>74777.751943547264</v>
      </c>
      <c r="N142" s="30">
        <f t="shared" si="58"/>
        <v>73805.338006555365</v>
      </c>
      <c r="O142" s="30">
        <f t="shared" si="59"/>
        <v>73805.338006555365</v>
      </c>
      <c r="P142" s="39"/>
      <c r="Q142" s="29">
        <f t="shared" si="60"/>
        <v>89673.21637951395</v>
      </c>
      <c r="R142" s="28"/>
      <c r="S142" s="29"/>
      <c r="T142" s="30">
        <f t="shared" si="55"/>
        <v>113526.29193646467</v>
      </c>
      <c r="U142" s="11">
        <f t="shared" si="56"/>
        <v>1.123235467222494</v>
      </c>
      <c r="V142" s="11"/>
      <c r="Y142" s="11"/>
      <c r="AB142" s="11"/>
      <c r="AX142" s="11"/>
      <c r="AY142" s="11">
        <f t="shared" ref="AY142:AY173" si="62">M142/$C142</f>
        <v>6.7959757256541948</v>
      </c>
      <c r="AZ142" s="11">
        <f t="shared" ref="AZ142:AZ173" si="63">N142/$C142</f>
        <v>6.7076004891791294</v>
      </c>
      <c r="BA142" s="11">
        <f t="shared" ref="BA142:BA205" si="64">O142/$C142</f>
        <v>6.7076004891791294</v>
      </c>
      <c r="BB142" s="11">
        <f t="shared" si="61"/>
        <v>8.1497101198841388</v>
      </c>
    </row>
    <row r="143" spans="1:54" x14ac:dyDescent="0.35">
      <c r="A143" s="12">
        <v>46966</v>
      </c>
      <c r="B143" s="10"/>
      <c r="C143" s="44">
        <f>DataQ!C229</f>
        <v>11018.3</v>
      </c>
      <c r="D143" s="44">
        <f>DataQ!H229</f>
        <v>27385.22</v>
      </c>
      <c r="E143" s="39">
        <f>DataQ!E229</f>
        <v>544658.4</v>
      </c>
      <c r="F143" s="50">
        <f>DataQ!F229</f>
        <v>4.0388229999999998</v>
      </c>
      <c r="G143" s="39">
        <f>DataQ!P229</f>
        <v>1.8101389999999999</v>
      </c>
      <c r="H143" s="50">
        <f>DataQ!J229</f>
        <v>3.7081529999999998</v>
      </c>
      <c r="I143" s="44">
        <f>DataQ!I229</f>
        <v>1871228</v>
      </c>
      <c r="J143" s="39">
        <f>DataQ!S229</f>
        <v>8096226</v>
      </c>
      <c r="M143" s="30">
        <f t="shared" si="57"/>
        <v>74238.14650669563</v>
      </c>
      <c r="N143" s="30">
        <f t="shared" si="58"/>
        <v>73292.050212281305</v>
      </c>
      <c r="O143" s="30">
        <f t="shared" si="59"/>
        <v>73292.050212281305</v>
      </c>
      <c r="P143" s="39"/>
      <c r="Q143" s="29">
        <f t="shared" si="60"/>
        <v>88724.589059893638</v>
      </c>
      <c r="R143" s="28"/>
      <c r="S143" s="29"/>
      <c r="T143" s="30">
        <f t="shared" si="55"/>
        <v>112325.32974982535</v>
      </c>
      <c r="U143" s="11">
        <f t="shared" si="56"/>
        <v>1.1170736938613692</v>
      </c>
      <c r="V143" s="11"/>
      <c r="Y143" s="11"/>
      <c r="AB143" s="11"/>
      <c r="AX143" s="11"/>
      <c r="AY143" s="11">
        <f t="shared" si="62"/>
        <v>6.7377133048379179</v>
      </c>
      <c r="AZ143" s="11">
        <f t="shared" si="63"/>
        <v>6.6518474004412029</v>
      </c>
      <c r="BA143" s="11">
        <f t="shared" si="64"/>
        <v>6.6518474004412029</v>
      </c>
      <c r="BB143" s="11">
        <f t="shared" si="61"/>
        <v>8.0524753419214985</v>
      </c>
    </row>
    <row r="144" spans="1:54" x14ac:dyDescent="0.35">
      <c r="A144" s="12">
        <v>47058</v>
      </c>
      <c r="B144" s="10"/>
      <c r="C144" s="44">
        <f>DataQ!C230</f>
        <v>11033.57</v>
      </c>
      <c r="D144" s="44">
        <f>DataQ!H230</f>
        <v>27577.46</v>
      </c>
      <c r="E144" s="39">
        <f>DataQ!E230</f>
        <v>549988.1</v>
      </c>
      <c r="F144" s="50">
        <f>DataQ!F230</f>
        <v>4.0149080000000001</v>
      </c>
      <c r="G144" s="39">
        <f>DataQ!P230</f>
        <v>1.8142240000000001</v>
      </c>
      <c r="H144" s="50">
        <f>DataQ!J230</f>
        <v>3.6617459999999999</v>
      </c>
      <c r="I144" s="44">
        <f>DataQ!I230</f>
        <v>1891058</v>
      </c>
      <c r="J144" s="39">
        <f>DataQ!S230</f>
        <v>8196165</v>
      </c>
      <c r="M144" s="30">
        <f t="shared" si="57"/>
        <v>73488.955631623903</v>
      </c>
      <c r="N144" s="30">
        <f t="shared" si="58"/>
        <v>72524.914049418672</v>
      </c>
      <c r="O144" s="30">
        <f t="shared" si="59"/>
        <v>72524.914049418672</v>
      </c>
      <c r="P144" s="39"/>
      <c r="Q144" s="29">
        <f t="shared" si="60"/>
        <v>87614.524173932135</v>
      </c>
      <c r="R144" s="28"/>
      <c r="S144" s="29"/>
      <c r="T144" s="30">
        <f t="shared" si="55"/>
        <v>110919.98760419809</v>
      </c>
      <c r="U144" s="11">
        <f t="shared" si="56"/>
        <v>1.1112200091683007</v>
      </c>
      <c r="V144" s="11"/>
      <c r="Y144" s="11"/>
      <c r="AB144" s="11"/>
      <c r="AX144" s="11"/>
      <c r="AY144" s="11">
        <f t="shared" si="62"/>
        <v>6.6604875513205526</v>
      </c>
      <c r="AZ144" s="11">
        <f t="shared" si="63"/>
        <v>6.5731140555068466</v>
      </c>
      <c r="BA144" s="11">
        <f t="shared" si="64"/>
        <v>6.5731140555068466</v>
      </c>
      <c r="BB144" s="11">
        <f t="shared" si="61"/>
        <v>7.9407230999515237</v>
      </c>
    </row>
    <row r="145" spans="1:54" x14ac:dyDescent="0.35">
      <c r="A145" s="12">
        <v>47150</v>
      </c>
      <c r="B145" s="10"/>
      <c r="C145" s="44">
        <f>DataQ!C231</f>
        <v>11048.98</v>
      </c>
      <c r="D145" s="44">
        <f>DataQ!H231</f>
        <v>27851.040000000001</v>
      </c>
      <c r="E145" s="39">
        <f>DataQ!E231</f>
        <v>555188.69999999995</v>
      </c>
      <c r="F145" s="50">
        <f>DataQ!F231</f>
        <v>3.9999660000000001</v>
      </c>
      <c r="G145" s="39">
        <f>DataQ!P231</f>
        <v>1.8284130000000001</v>
      </c>
      <c r="H145" s="50">
        <f>DataQ!J231</f>
        <v>3.631224</v>
      </c>
      <c r="I145" s="44">
        <f>DataQ!I231</f>
        <v>1911831</v>
      </c>
      <c r="J145" s="39">
        <f>DataQ!S231</f>
        <v>8301058</v>
      </c>
      <c r="M145" s="30">
        <f t="shared" si="57"/>
        <v>72810.706422329415</v>
      </c>
      <c r="N145" s="30">
        <f t="shared" si="58"/>
        <v>71836.571948198529</v>
      </c>
      <c r="O145" s="30">
        <f t="shared" si="59"/>
        <v>71836.571948198529</v>
      </c>
      <c r="P145" s="39"/>
      <c r="Q145" s="29">
        <f t="shared" si="60"/>
        <v>86760.412143977141</v>
      </c>
      <c r="R145" s="28"/>
      <c r="S145" s="29"/>
      <c r="T145" s="30">
        <f t="shared" si="55"/>
        <v>109838.68177427506</v>
      </c>
      <c r="U145" s="11">
        <f t="shared" si="56"/>
        <v>1.1056590087098856</v>
      </c>
      <c r="V145" s="11"/>
      <c r="Y145" s="11"/>
      <c r="AB145" s="11"/>
      <c r="AX145" s="11"/>
      <c r="AY145" s="11">
        <f t="shared" si="62"/>
        <v>6.5898124914996155</v>
      </c>
      <c r="AZ145" s="11">
        <f t="shared" si="63"/>
        <v>6.5016473871975995</v>
      </c>
      <c r="BA145" s="11">
        <f t="shared" si="64"/>
        <v>6.5016473871975995</v>
      </c>
      <c r="BB145" s="11">
        <f t="shared" si="61"/>
        <v>7.852345840428451</v>
      </c>
    </row>
    <row r="146" spans="1:54" x14ac:dyDescent="0.35">
      <c r="A146" s="12">
        <v>47239</v>
      </c>
      <c r="B146" s="10"/>
      <c r="C146" s="44">
        <f>DataQ!C232</f>
        <v>11065.61</v>
      </c>
      <c r="D146" s="44">
        <f>DataQ!H232</f>
        <v>28130.73</v>
      </c>
      <c r="E146" s="39">
        <f>DataQ!E232</f>
        <v>560444.6</v>
      </c>
      <c r="F146" s="50">
        <f>DataQ!F232</f>
        <v>3.9999500000000001</v>
      </c>
      <c r="G146" s="39">
        <f>DataQ!P232</f>
        <v>1.8431789999999999</v>
      </c>
      <c r="H146" s="50">
        <f>DataQ!J232</f>
        <v>3.6009389999999999</v>
      </c>
      <c r="I146" s="44">
        <f>DataQ!I232</f>
        <v>1933530</v>
      </c>
      <c r="J146" s="39">
        <f>DataQ!S232</f>
        <v>8409529</v>
      </c>
      <c r="M146" s="30">
        <f t="shared" si="57"/>
        <v>72249.889496541829</v>
      </c>
      <c r="N146" s="30">
        <f t="shared" si="58"/>
        <v>71290.004145941115</v>
      </c>
      <c r="O146" s="30">
        <f t="shared" si="59"/>
        <v>71290.004145941115</v>
      </c>
      <c r="P146" s="39"/>
      <c r="Q146" s="29">
        <f t="shared" si="60"/>
        <v>86188.068121174118</v>
      </c>
      <c r="R146" s="28"/>
      <c r="S146" s="29"/>
      <c r="T146" s="30">
        <f t="shared" si="55"/>
        <v>109114.09424140643</v>
      </c>
      <c r="U146" s="11">
        <f t="shared" si="56"/>
        <v>1.1003760582743913</v>
      </c>
      <c r="V146" s="11"/>
      <c r="Y146" s="11"/>
      <c r="AB146" s="11"/>
      <c r="AX146" s="11"/>
      <c r="AY146" s="11">
        <f t="shared" si="62"/>
        <v>6.5292278958450396</v>
      </c>
      <c r="AZ146" s="11">
        <f t="shared" si="63"/>
        <v>6.4424829852074232</v>
      </c>
      <c r="BA146" s="11">
        <f t="shared" si="64"/>
        <v>6.4424829852074232</v>
      </c>
      <c r="BB146" s="11">
        <f t="shared" si="61"/>
        <v>7.7888221364365915</v>
      </c>
    </row>
    <row r="147" spans="1:54" x14ac:dyDescent="0.35">
      <c r="A147" s="12">
        <v>47331</v>
      </c>
      <c r="B147" s="10"/>
      <c r="C147" s="44">
        <f>DataQ!C233</f>
        <v>11080.69</v>
      </c>
      <c r="D147" s="44">
        <f>DataQ!H233</f>
        <v>28480.48</v>
      </c>
      <c r="E147" s="39">
        <f>DataQ!E233</f>
        <v>565354.6</v>
      </c>
      <c r="F147" s="50">
        <f>DataQ!F233</f>
        <v>3.999943</v>
      </c>
      <c r="G147" s="39">
        <f>DataQ!P233</f>
        <v>1.8683909999999999</v>
      </c>
      <c r="H147" s="50">
        <f>DataQ!J233</f>
        <v>3.583342</v>
      </c>
      <c r="I147" s="44">
        <f>DataQ!I233</f>
        <v>1956105</v>
      </c>
      <c r="J147" s="39">
        <f>DataQ!S233</f>
        <v>8518840</v>
      </c>
      <c r="M147" s="30">
        <f t="shared" si="57"/>
        <v>71781.949257824075</v>
      </c>
      <c r="N147" s="30">
        <f t="shared" si="58"/>
        <v>70802.614029721153</v>
      </c>
      <c r="O147" s="30">
        <f t="shared" si="59"/>
        <v>70802.614029721153</v>
      </c>
      <c r="P147" s="39"/>
      <c r="Q147" s="29">
        <f t="shared" si="60"/>
        <v>85803.353308715145</v>
      </c>
      <c r="R147" s="28"/>
      <c r="S147" s="29"/>
      <c r="T147" s="30">
        <f t="shared" si="55"/>
        <v>108627.04528883337</v>
      </c>
      <c r="U147" s="11">
        <f t="shared" si="56"/>
        <v>1.0953572553606719</v>
      </c>
      <c r="V147" s="11"/>
      <c r="Y147" s="11"/>
      <c r="AB147" s="11"/>
      <c r="AX147" s="11"/>
      <c r="AY147" s="11">
        <f t="shared" si="62"/>
        <v>6.4781118556537605</v>
      </c>
      <c r="AZ147" s="11">
        <f t="shared" si="63"/>
        <v>6.389729703630473</v>
      </c>
      <c r="BA147" s="11">
        <f t="shared" si="64"/>
        <v>6.389729703630473</v>
      </c>
      <c r="BB147" s="11">
        <f t="shared" si="61"/>
        <v>7.743502733919561</v>
      </c>
    </row>
    <row r="148" spans="1:54" x14ac:dyDescent="0.35">
      <c r="A148" s="12">
        <v>47423</v>
      </c>
      <c r="B148" s="10"/>
      <c r="C148" s="44">
        <f>DataQ!C234</f>
        <v>11095.94</v>
      </c>
      <c r="D148" s="44">
        <f>DataQ!H234</f>
        <v>28868.66</v>
      </c>
      <c r="E148" s="39">
        <f>DataQ!E234</f>
        <v>570286.1</v>
      </c>
      <c r="F148" s="50">
        <f>DataQ!F234</f>
        <v>3.999962</v>
      </c>
      <c r="G148" s="39">
        <f>DataQ!P234</f>
        <v>1.8939919999999999</v>
      </c>
      <c r="H148" s="50">
        <f>DataQ!J234</f>
        <v>3.5717279999999998</v>
      </c>
      <c r="I148" s="44">
        <f>DataQ!I234</f>
        <v>1979467</v>
      </c>
      <c r="J148" s="39">
        <f>DataQ!S234</f>
        <v>8627789</v>
      </c>
      <c r="M148" s="30">
        <f t="shared" si="57"/>
        <v>71398.418338466625</v>
      </c>
      <c r="N148" s="30">
        <f t="shared" si="58"/>
        <v>70414.583670052933</v>
      </c>
      <c r="O148" s="30">
        <f t="shared" si="59"/>
        <v>70414.583670052933</v>
      </c>
      <c r="P148" s="39"/>
      <c r="Q148" s="29">
        <f t="shared" si="60"/>
        <v>85481.892378381992</v>
      </c>
      <c r="R148" s="28"/>
      <c r="S148" s="29"/>
      <c r="T148" s="30">
        <f t="shared" si="55"/>
        <v>108220.0757510316</v>
      </c>
      <c r="U148" s="11">
        <f t="shared" si="56"/>
        <v>1.0905893925926382</v>
      </c>
      <c r="V148" s="11"/>
      <c r="Y148" s="11"/>
      <c r="AB148" s="11"/>
      <c r="AX148" s="11"/>
      <c r="AY148" s="11">
        <f t="shared" si="62"/>
        <v>6.4346435127142563</v>
      </c>
      <c r="AZ148" s="11">
        <f t="shared" si="63"/>
        <v>6.3459773277480709</v>
      </c>
      <c r="BA148" s="11">
        <f t="shared" si="64"/>
        <v>6.3459773277480709</v>
      </c>
      <c r="BB148" s="11">
        <f t="shared" si="61"/>
        <v>7.7038892043740308</v>
      </c>
    </row>
    <row r="149" spans="1:54" x14ac:dyDescent="0.35">
      <c r="A149" s="12">
        <v>47515</v>
      </c>
      <c r="B149" s="10"/>
      <c r="C149" s="44">
        <f>DataQ!C235</f>
        <v>11111.28</v>
      </c>
      <c r="D149" s="44">
        <f>DataQ!H235</f>
        <v>29267.43</v>
      </c>
      <c r="E149" s="39">
        <f>DataQ!E235</f>
        <v>575331.9</v>
      </c>
      <c r="F149" s="50">
        <f>DataQ!F235</f>
        <v>3.999949</v>
      </c>
      <c r="G149" s="39">
        <f>DataQ!P235</f>
        <v>1.910069</v>
      </c>
      <c r="H149" s="50">
        <f>DataQ!J235</f>
        <v>3.5603449999999999</v>
      </c>
      <c r="I149" s="44">
        <f>DataQ!I235</f>
        <v>2003614</v>
      </c>
      <c r="J149" s="39">
        <f>DataQ!S235</f>
        <v>8735075</v>
      </c>
      <c r="M149" s="30">
        <f t="shared" si="57"/>
        <v>71100.366839340757</v>
      </c>
      <c r="N149" s="30">
        <f t="shared" si="58"/>
        <v>70119.327023346152</v>
      </c>
      <c r="O149" s="30">
        <f t="shared" si="59"/>
        <v>70119.327023346152</v>
      </c>
      <c r="P149" s="39"/>
      <c r="Q149" s="29">
        <f t="shared" si="60"/>
        <v>85194.685194464444</v>
      </c>
      <c r="R149" s="28"/>
      <c r="S149" s="29"/>
      <c r="T149" s="30">
        <f t="shared" si="55"/>
        <v>107856.47145619198</v>
      </c>
      <c r="U149" s="11">
        <f t="shared" si="56"/>
        <v>1.0860599229630064</v>
      </c>
      <c r="V149" s="11"/>
      <c r="Y149" s="11"/>
      <c r="AB149" s="11"/>
      <c r="AX149" s="11"/>
      <c r="AY149" s="11">
        <f t="shared" si="62"/>
        <v>6.398935751717242</v>
      </c>
      <c r="AZ149" s="11">
        <f t="shared" si="63"/>
        <v>6.310643510319796</v>
      </c>
      <c r="BA149" s="11">
        <f t="shared" si="64"/>
        <v>6.310643510319796</v>
      </c>
      <c r="BB149" s="11">
        <f t="shared" si="61"/>
        <v>7.6674051229439311</v>
      </c>
    </row>
    <row r="150" spans="1:54" x14ac:dyDescent="0.35">
      <c r="A150" s="12">
        <v>47604</v>
      </c>
      <c r="B150" s="10"/>
      <c r="C150" s="44">
        <f>DataQ!C236</f>
        <v>11127.83</v>
      </c>
      <c r="D150" s="44">
        <f>DataQ!H236</f>
        <v>29678.43</v>
      </c>
      <c r="E150" s="39">
        <f>DataQ!E236</f>
        <v>580800.30000000005</v>
      </c>
      <c r="F150" s="50">
        <f>DataQ!F236</f>
        <v>3.999946</v>
      </c>
      <c r="G150" s="39">
        <f>DataQ!P236</f>
        <v>1.930177</v>
      </c>
      <c r="H150" s="50">
        <f>DataQ!J236</f>
        <v>3.5496349999999999</v>
      </c>
      <c r="I150" s="44">
        <f>DataQ!I236</f>
        <v>2028442</v>
      </c>
      <c r="J150" s="39">
        <f>DataQ!S236</f>
        <v>8841114</v>
      </c>
      <c r="M150" s="30">
        <f t="shared" si="57"/>
        <v>70889.700271406575</v>
      </c>
      <c r="N150" s="30">
        <f t="shared" si="58"/>
        <v>69916.795900746525</v>
      </c>
      <c r="O150" s="30">
        <f t="shared" si="59"/>
        <v>69916.795900746525</v>
      </c>
      <c r="P150" s="39"/>
      <c r="Q150" s="29">
        <f t="shared" si="60"/>
        <v>84926.047874591575</v>
      </c>
      <c r="R150" s="28"/>
      <c r="S150" s="29"/>
      <c r="T150" s="30">
        <f t="shared" si="55"/>
        <v>107516.37660923293</v>
      </c>
      <c r="U150" s="11">
        <f t="shared" si="56"/>
        <v>1.0817569268148561</v>
      </c>
      <c r="V150" s="11"/>
      <c r="Y150" s="11"/>
      <c r="AB150" s="11"/>
      <c r="AX150" s="11"/>
      <c r="AY150" s="11">
        <f t="shared" si="62"/>
        <v>6.3704873521078751</v>
      </c>
      <c r="AZ150" s="11">
        <f t="shared" si="63"/>
        <v>6.2830575144252316</v>
      </c>
      <c r="BA150" s="11">
        <f t="shared" si="64"/>
        <v>6.2830575144252316</v>
      </c>
      <c r="BB150" s="11">
        <f t="shared" si="61"/>
        <v>7.6318606479962021</v>
      </c>
    </row>
    <row r="151" spans="1:54" x14ac:dyDescent="0.35">
      <c r="A151" s="12">
        <v>47696</v>
      </c>
      <c r="B151" s="10"/>
      <c r="C151" s="44">
        <f>DataQ!C237</f>
        <v>11142.83</v>
      </c>
      <c r="D151" s="44">
        <f>DataQ!H237</f>
        <v>30101.759999999998</v>
      </c>
      <c r="E151" s="39">
        <f>DataQ!E237</f>
        <v>585894.5</v>
      </c>
      <c r="F151" s="50">
        <f>DataQ!F237</f>
        <v>3.9999750000000001</v>
      </c>
      <c r="G151" s="39">
        <f>DataQ!P237</f>
        <v>1.9406920000000001</v>
      </c>
      <c r="H151" s="50">
        <f>DataQ!J237</f>
        <v>3.5396860000000001</v>
      </c>
      <c r="I151" s="44">
        <f>DataQ!I237</f>
        <v>2053844</v>
      </c>
      <c r="J151" s="39">
        <f>DataQ!S237</f>
        <v>8944082</v>
      </c>
      <c r="M151" s="30">
        <f t="shared" si="57"/>
        <v>70753.659628890353</v>
      </c>
      <c r="N151" s="30">
        <f t="shared" si="58"/>
        <v>69770.815027978388</v>
      </c>
      <c r="O151" s="30">
        <f t="shared" si="59"/>
        <v>69770.815027978388</v>
      </c>
      <c r="P151" s="39"/>
      <c r="Q151" s="29">
        <f t="shared" si="60"/>
        <v>84659.273986442247</v>
      </c>
      <c r="R151" s="28"/>
      <c r="S151" s="29"/>
      <c r="T151" s="30">
        <f t="shared" si="55"/>
        <v>107178.64086683589</v>
      </c>
      <c r="U151" s="11">
        <f t="shared" si="56"/>
        <v>1.0776690804741134</v>
      </c>
      <c r="V151" s="11"/>
      <c r="Y151" s="11"/>
      <c r="AB151" s="11"/>
      <c r="AX151" s="11"/>
      <c r="AY151" s="11">
        <f t="shared" si="62"/>
        <v>6.349702869817663</v>
      </c>
      <c r="AZ151" s="11">
        <f t="shared" si="63"/>
        <v>6.2614986523152902</v>
      </c>
      <c r="BA151" s="11">
        <f t="shared" si="64"/>
        <v>6.2614986523152902</v>
      </c>
      <c r="BB151" s="11">
        <f t="shared" si="61"/>
        <v>7.5976456597150142</v>
      </c>
    </row>
    <row r="152" spans="1:54" x14ac:dyDescent="0.35">
      <c r="A152" s="12">
        <v>47788</v>
      </c>
      <c r="B152" s="10"/>
      <c r="C152" s="44">
        <f>DataQ!C238</f>
        <v>11158.02</v>
      </c>
      <c r="D152" s="44">
        <f>DataQ!H238</f>
        <v>30536.59</v>
      </c>
      <c r="E152" s="39">
        <f>DataQ!E238</f>
        <v>590941.1</v>
      </c>
      <c r="F152" s="50">
        <f>DataQ!F238</f>
        <v>3.9999750000000001</v>
      </c>
      <c r="G152" s="39">
        <f>DataQ!P238</f>
        <v>1.9416310000000001</v>
      </c>
      <c r="H152" s="50">
        <f>DataQ!J238</f>
        <v>3.5305460000000002</v>
      </c>
      <c r="I152" s="44">
        <f>DataQ!I238</f>
        <v>2079679</v>
      </c>
      <c r="J152" s="39">
        <f>DataQ!S238</f>
        <v>9044942</v>
      </c>
      <c r="M152" s="30">
        <f t="shared" si="57"/>
        <v>70675.12096266156</v>
      </c>
      <c r="N152" s="30">
        <f t="shared" si="58"/>
        <v>69689.086927048047</v>
      </c>
      <c r="O152" s="30">
        <f t="shared" si="59"/>
        <v>69689.086927048047</v>
      </c>
      <c r="P152" s="39"/>
      <c r="Q152" s="29">
        <f t="shared" si="60"/>
        <v>84372.22840801024</v>
      </c>
      <c r="R152" s="28"/>
      <c r="S152" s="29"/>
      <c r="T152" s="30">
        <f t="shared" si="55"/>
        <v>106815.24116454096</v>
      </c>
      <c r="U152" s="11">
        <f t="shared" si="56"/>
        <v>1.0737856264504078</v>
      </c>
      <c r="V152" s="11"/>
      <c r="Y152" s="11"/>
      <c r="AB152" s="11"/>
      <c r="AX152" s="11"/>
      <c r="AY152" s="11">
        <f t="shared" si="62"/>
        <v>6.3340199213356456</v>
      </c>
      <c r="AZ152" s="11">
        <f t="shared" si="63"/>
        <v>6.2456499385238642</v>
      </c>
      <c r="BA152" s="11">
        <f t="shared" si="64"/>
        <v>6.2456499385238642</v>
      </c>
      <c r="BB152" s="11">
        <f t="shared" si="61"/>
        <v>7.5615770905599948</v>
      </c>
    </row>
    <row r="153" spans="1:54" x14ac:dyDescent="0.35">
      <c r="A153" s="12">
        <v>47880</v>
      </c>
      <c r="B153" s="10"/>
      <c r="C153" s="44">
        <f>DataQ!C239</f>
        <v>11173.27</v>
      </c>
      <c r="D153" s="44">
        <f>DataQ!H239</f>
        <v>30838.639999999999</v>
      </c>
      <c r="E153" s="39">
        <f>DataQ!E239</f>
        <v>596328.80000000005</v>
      </c>
      <c r="F153" s="50">
        <f>DataQ!F239</f>
        <v>3.999965</v>
      </c>
      <c r="G153" s="39">
        <f>DataQ!P239</f>
        <v>1.9428380000000001</v>
      </c>
      <c r="H153" s="50">
        <f>DataQ!J239</f>
        <v>3.5217969999999998</v>
      </c>
      <c r="I153" s="44">
        <f>DataQ!I239</f>
        <v>2105910</v>
      </c>
      <c r="J153" s="39">
        <f>DataQ!S239</f>
        <v>9143549</v>
      </c>
      <c r="M153" s="30">
        <f t="shared" si="57"/>
        <v>70648.398706895867</v>
      </c>
      <c r="N153" s="30">
        <f t="shared" si="58"/>
        <v>69724.881122021136</v>
      </c>
      <c r="O153" s="30">
        <f t="shared" si="59"/>
        <v>69724.881122021136</v>
      </c>
      <c r="P153" s="39"/>
      <c r="Q153" s="29">
        <f t="shared" si="60"/>
        <v>84149.410365182208</v>
      </c>
      <c r="R153" s="28"/>
      <c r="S153" s="29"/>
      <c r="T153" s="30">
        <f t="shared" si="55"/>
        <v>106533.15352232067</v>
      </c>
      <c r="U153" s="11">
        <f t="shared" si="56"/>
        <v>1.0700963451278873</v>
      </c>
      <c r="V153" s="11"/>
      <c r="Y153" s="11"/>
      <c r="AB153" s="11"/>
      <c r="AX153" s="11"/>
      <c r="AY153" s="11">
        <f t="shared" si="62"/>
        <v>6.3229832186008093</v>
      </c>
      <c r="AZ153" s="11">
        <f t="shared" si="63"/>
        <v>6.2403290282988895</v>
      </c>
      <c r="BA153" s="11">
        <f t="shared" si="64"/>
        <v>6.2403290282988895</v>
      </c>
      <c r="BB153" s="11">
        <f t="shared" si="61"/>
        <v>7.5313145001581638</v>
      </c>
    </row>
    <row r="154" spans="1:54" x14ac:dyDescent="0.35">
      <c r="A154" s="12">
        <v>47969</v>
      </c>
      <c r="B154" s="10"/>
      <c r="C154" s="44">
        <f>DataQ!C240</f>
        <v>11189.74</v>
      </c>
      <c r="D154" s="44">
        <f>DataQ!H240</f>
        <v>31148.89</v>
      </c>
      <c r="E154" s="39">
        <f>DataQ!E240</f>
        <v>602066.1</v>
      </c>
      <c r="F154" s="50">
        <f>DataQ!F240</f>
        <v>3.999968</v>
      </c>
      <c r="G154" s="39">
        <f>DataQ!P240</f>
        <v>1.940472</v>
      </c>
      <c r="H154" s="50">
        <f>DataQ!J240</f>
        <v>3.5142000000000002</v>
      </c>
      <c r="I154" s="44">
        <f>DataQ!I240</f>
        <v>2132393</v>
      </c>
      <c r="J154" s="39">
        <f>DataQ!S240</f>
        <v>9241627</v>
      </c>
      <c r="M154" s="30">
        <f t="shared" si="57"/>
        <v>70854.6374467024</v>
      </c>
      <c r="N154" s="30">
        <f t="shared" si="58"/>
        <v>69933.687668566796</v>
      </c>
      <c r="O154" s="30">
        <f t="shared" si="59"/>
        <v>69933.687668566796</v>
      </c>
      <c r="P154" s="39"/>
      <c r="Q154" s="29">
        <f t="shared" si="60"/>
        <v>84110.274743101923</v>
      </c>
      <c r="R154" s="28"/>
      <c r="S154" s="29"/>
      <c r="T154" s="30">
        <f t="shared" si="55"/>
        <v>106483.60782476704</v>
      </c>
      <c r="U154" s="11">
        <f t="shared" si="56"/>
        <v>1.066591527871493</v>
      </c>
      <c r="V154" s="11"/>
      <c r="Y154" s="11"/>
      <c r="AB154" s="11"/>
      <c r="AX154" s="11"/>
      <c r="AY154" s="11">
        <f t="shared" si="62"/>
        <v>6.3321075777187321</v>
      </c>
      <c r="AZ154" s="11">
        <f t="shared" si="63"/>
        <v>6.2498045234801518</v>
      </c>
      <c r="BA154" s="11">
        <f t="shared" si="64"/>
        <v>6.2498045234801518</v>
      </c>
      <c r="BB154" s="11">
        <f t="shared" si="61"/>
        <v>7.5167318224643225</v>
      </c>
    </row>
    <row r="155" spans="1:54" x14ac:dyDescent="0.35">
      <c r="A155" s="12">
        <v>48061</v>
      </c>
      <c r="B155" s="10"/>
      <c r="C155" s="44">
        <f>DataQ!C241</f>
        <v>11204.67</v>
      </c>
      <c r="D155" s="44">
        <f>DataQ!H241</f>
        <v>31464.55</v>
      </c>
      <c r="E155" s="39">
        <f>DataQ!E241</f>
        <v>607532.9</v>
      </c>
      <c r="F155" s="50">
        <f>DataQ!F241</f>
        <v>3.9999440000000002</v>
      </c>
      <c r="G155" s="39">
        <f>DataQ!P241</f>
        <v>1.938326</v>
      </c>
      <c r="H155" s="50">
        <f>DataQ!J241</f>
        <v>3.5073750000000001</v>
      </c>
      <c r="I155" s="44">
        <f>DataQ!I241</f>
        <v>2158997</v>
      </c>
      <c r="J155" s="39">
        <f>DataQ!S241</f>
        <v>9338049</v>
      </c>
      <c r="M155" s="30">
        <f t="shared" si="57"/>
        <v>71092.797523672183</v>
      </c>
      <c r="N155" s="30">
        <f t="shared" si="58"/>
        <v>70161.789501795938</v>
      </c>
      <c r="O155" s="30">
        <f t="shared" si="59"/>
        <v>70161.789501795938</v>
      </c>
      <c r="P155" s="39"/>
      <c r="Q155" s="29">
        <f t="shared" si="60"/>
        <v>84079.085908491601</v>
      </c>
      <c r="R155" s="28"/>
      <c r="S155" s="29"/>
      <c r="T155" s="30">
        <f t="shared" si="55"/>
        <v>106444.12276015036</v>
      </c>
      <c r="U155" s="11">
        <f>0.05*(1-U154)+(U154)</f>
        <v>1.0632619514779185</v>
      </c>
      <c r="V155" s="11"/>
      <c r="Y155" s="11"/>
      <c r="AB155" s="11"/>
      <c r="AX155" s="11"/>
      <c r="AY155" s="11">
        <f t="shared" si="62"/>
        <v>6.344925600099975</v>
      </c>
      <c r="AZ155" s="11">
        <f t="shared" si="63"/>
        <v>6.2618345298697715</v>
      </c>
      <c r="BA155" s="11">
        <f t="shared" si="64"/>
        <v>6.2618345298697715</v>
      </c>
      <c r="BB155" s="11">
        <f t="shared" si="61"/>
        <v>7.50393237002889</v>
      </c>
    </row>
    <row r="156" spans="1:54" x14ac:dyDescent="0.35">
      <c r="A156" s="12">
        <v>48153</v>
      </c>
      <c r="B156" s="10"/>
      <c r="C156" s="44">
        <f>DataQ!C242</f>
        <v>11219.79</v>
      </c>
      <c r="D156" s="44">
        <f>DataQ!H242</f>
        <v>31788.11</v>
      </c>
      <c r="E156" s="39">
        <f>DataQ!E242</f>
        <v>612881.1</v>
      </c>
      <c r="F156" s="50">
        <f>DataQ!F242</f>
        <v>3.999965</v>
      </c>
      <c r="G156" s="39">
        <f>DataQ!P242</f>
        <v>1.93638</v>
      </c>
      <c r="H156" s="50">
        <f>DataQ!J242</f>
        <v>3.5019459999999998</v>
      </c>
      <c r="I156" s="44">
        <f>DataQ!I242</f>
        <v>2185607</v>
      </c>
      <c r="J156" s="39">
        <f>DataQ!S242</f>
        <v>9434383</v>
      </c>
      <c r="M156" s="30">
        <f t="shared" si="57"/>
        <v>71345.168125838609</v>
      </c>
      <c r="N156" s="30">
        <f t="shared" si="58"/>
        <v>70406.823951886647</v>
      </c>
      <c r="O156" s="30">
        <f t="shared" si="59"/>
        <v>70406.823951886647</v>
      </c>
      <c r="P156" s="39"/>
      <c r="Q156" s="29">
        <f t="shared" si="60"/>
        <v>84038.548910747209</v>
      </c>
      <c r="R156" s="28"/>
      <c r="S156" s="29"/>
      <c r="T156" s="30">
        <f t="shared" si="55"/>
        <v>106392.80292100596</v>
      </c>
      <c r="U156" s="11">
        <f t="shared" si="56"/>
        <v>1.0600988539040226</v>
      </c>
      <c r="V156" s="11"/>
      <c r="Y156" s="11"/>
      <c r="AB156" s="11"/>
      <c r="AX156" s="11"/>
      <c r="AY156" s="11">
        <f t="shared" si="62"/>
        <v>6.3588684035831866</v>
      </c>
      <c r="AZ156" s="11">
        <f t="shared" si="63"/>
        <v>6.2752354502077701</v>
      </c>
      <c r="BA156" s="11">
        <f t="shared" si="64"/>
        <v>6.2752354502077701</v>
      </c>
      <c r="BB156" s="11">
        <f t="shared" si="61"/>
        <v>7.4902069388773942</v>
      </c>
    </row>
    <row r="157" spans="1:54" x14ac:dyDescent="0.35">
      <c r="A157" s="12">
        <v>48245</v>
      </c>
      <c r="B157" s="10"/>
      <c r="C157" s="44">
        <f>DataQ!C243</f>
        <v>11234.95</v>
      </c>
      <c r="D157" s="44">
        <f>DataQ!H243</f>
        <v>32131.86</v>
      </c>
      <c r="E157" s="39">
        <f>DataQ!E243</f>
        <v>618276.30000000005</v>
      </c>
      <c r="F157" s="50">
        <f>DataQ!F243</f>
        <v>3.9999579999999999</v>
      </c>
      <c r="G157" s="39">
        <f>DataQ!P243</f>
        <v>1.9345669999999999</v>
      </c>
      <c r="H157" s="50">
        <f>DataQ!J243</f>
        <v>3.4999750000000001</v>
      </c>
      <c r="I157" s="44">
        <f>DataQ!I243</f>
        <v>2212240</v>
      </c>
      <c r="J157" s="39">
        <f>DataQ!S243</f>
        <v>9530528</v>
      </c>
      <c r="M157" s="30">
        <f t="shared" si="57"/>
        <v>71594.79382311074</v>
      </c>
      <c r="N157" s="30">
        <f t="shared" si="58"/>
        <v>70649.890343611827</v>
      </c>
      <c r="O157" s="30">
        <f t="shared" si="59"/>
        <v>70649.890343611827</v>
      </c>
      <c r="P157" s="39"/>
      <c r="Q157" s="29">
        <f t="shared" si="60"/>
        <v>84008.031704259265</v>
      </c>
      <c r="R157" s="28"/>
      <c r="S157" s="29"/>
      <c r="T157" s="30">
        <f t="shared" si="55"/>
        <v>106354.16813759223</v>
      </c>
      <c r="U157" s="11">
        <f t="shared" si="56"/>
        <v>1.0570939112088213</v>
      </c>
      <c r="V157" s="11"/>
      <c r="Y157" s="11"/>
      <c r="AB157" s="11"/>
      <c r="AX157" s="11"/>
      <c r="AY157" s="11">
        <f t="shared" si="62"/>
        <v>6.3725066709785745</v>
      </c>
      <c r="AZ157" s="11">
        <f t="shared" si="63"/>
        <v>6.2884027382063845</v>
      </c>
      <c r="BA157" s="11">
        <f t="shared" si="64"/>
        <v>6.2884027382063845</v>
      </c>
      <c r="BB157" s="11">
        <f t="shared" si="61"/>
        <v>7.4773836736486823</v>
      </c>
    </row>
    <row r="158" spans="1:54" x14ac:dyDescent="0.35">
      <c r="A158" s="12">
        <v>48335</v>
      </c>
      <c r="B158" s="10"/>
      <c r="C158" s="44">
        <f>DataQ!C244</f>
        <v>11251.36</v>
      </c>
      <c r="D158" s="44">
        <f>DataQ!H244</f>
        <v>32487.14</v>
      </c>
      <c r="E158" s="39">
        <f>DataQ!E244</f>
        <v>624033.9</v>
      </c>
      <c r="F158" s="50">
        <f>DataQ!F244</f>
        <v>3.9999509999999998</v>
      </c>
      <c r="G158" s="39">
        <f>DataQ!P244</f>
        <v>1.932965</v>
      </c>
      <c r="H158" s="50">
        <f>DataQ!J244</f>
        <v>3.4999790000000002</v>
      </c>
      <c r="I158" s="44">
        <f>DataQ!I244</f>
        <v>2238809</v>
      </c>
      <c r="J158" s="39">
        <f>DataQ!S244</f>
        <v>9627598</v>
      </c>
      <c r="M158" s="30">
        <f t="shared" si="57"/>
        <v>71869.862562619994</v>
      </c>
      <c r="N158" s="30">
        <f t="shared" si="58"/>
        <v>70926.464268886062</v>
      </c>
      <c r="O158" s="30">
        <f t="shared" si="59"/>
        <v>70926.464268886062</v>
      </c>
      <c r="P158" s="39"/>
      <c r="Q158" s="29">
        <f t="shared" si="60"/>
        <v>84021.275391310832</v>
      </c>
      <c r="R158" s="28"/>
      <c r="S158" s="29"/>
      <c r="T158" s="30">
        <f t="shared" si="55"/>
        <v>106370.93464539951</v>
      </c>
      <c r="U158" s="11">
        <f t="shared" si="56"/>
        <v>1.0542392156483802</v>
      </c>
      <c r="V158" s="11"/>
      <c r="Y158" s="11"/>
      <c r="AB158" s="11"/>
      <c r="AX158" s="11"/>
      <c r="AY158" s="11">
        <f t="shared" si="62"/>
        <v>6.3876600306647369</v>
      </c>
      <c r="AZ158" s="11">
        <f t="shared" si="63"/>
        <v>6.303812540784941</v>
      </c>
      <c r="BA158" s="11">
        <f t="shared" si="64"/>
        <v>6.303812540784941</v>
      </c>
      <c r="BB158" s="11">
        <f t="shared" si="61"/>
        <v>7.4676550560386321</v>
      </c>
    </row>
    <row r="159" spans="1:54" x14ac:dyDescent="0.35">
      <c r="A159" s="12">
        <v>48427</v>
      </c>
      <c r="B159" s="10"/>
      <c r="C159" s="44">
        <f>DataQ!C245</f>
        <v>11266.2</v>
      </c>
      <c r="D159" s="44">
        <f>DataQ!H245</f>
        <v>32842.14</v>
      </c>
      <c r="E159" s="39">
        <f>DataQ!E245</f>
        <v>629473.69999999995</v>
      </c>
      <c r="F159" s="50">
        <f>DataQ!F245</f>
        <v>3.9999790000000002</v>
      </c>
      <c r="G159" s="39">
        <f>DataQ!P245</f>
        <v>1.931514</v>
      </c>
      <c r="H159" s="50">
        <f>DataQ!J245</f>
        <v>3.4999829999999998</v>
      </c>
      <c r="I159" s="44">
        <f>DataQ!I245</f>
        <v>2265240</v>
      </c>
      <c r="J159" s="39">
        <f>DataQ!S245</f>
        <v>9723935</v>
      </c>
      <c r="M159" s="30">
        <f t="shared" si="57"/>
        <v>72143.730390477212</v>
      </c>
      <c r="N159" s="30">
        <f t="shared" si="58"/>
        <v>71190.543629490101</v>
      </c>
      <c r="O159" s="30">
        <f t="shared" si="59"/>
        <v>71190.543629490101</v>
      </c>
      <c r="P159" s="39"/>
      <c r="Q159" s="29">
        <f t="shared" si="60"/>
        <v>84048.913690861067</v>
      </c>
      <c r="R159" s="28"/>
      <c r="S159" s="29"/>
      <c r="T159" s="30">
        <f t="shared" si="55"/>
        <v>106405.92473263011</v>
      </c>
      <c r="U159" s="11">
        <f t="shared" si="56"/>
        <v>1.0515272548659611</v>
      </c>
      <c r="V159" s="11"/>
      <c r="Y159" s="11"/>
      <c r="AB159" s="11"/>
      <c r="AX159" s="11"/>
      <c r="AY159" s="11">
        <f t="shared" si="62"/>
        <v>6.4035549156305773</v>
      </c>
      <c r="AZ159" s="11">
        <f t="shared" si="63"/>
        <v>6.3189490360094887</v>
      </c>
      <c r="BA159" s="11">
        <f t="shared" si="64"/>
        <v>6.3189490360094887</v>
      </c>
      <c r="BB159" s="11">
        <f t="shared" si="61"/>
        <v>7.4602717589658498</v>
      </c>
    </row>
    <row r="160" spans="1:54" x14ac:dyDescent="0.35">
      <c r="A160" s="12">
        <v>48519</v>
      </c>
      <c r="B160" s="10"/>
      <c r="C160" s="44">
        <f>DataQ!C246</f>
        <v>11281.25</v>
      </c>
      <c r="D160" s="44">
        <f>DataQ!H246</f>
        <v>33196.199999999997</v>
      </c>
      <c r="E160" s="39">
        <f>DataQ!E246</f>
        <v>634892.9</v>
      </c>
      <c r="F160" s="50">
        <f>DataQ!F246</f>
        <v>3.9999769999999999</v>
      </c>
      <c r="G160" s="39">
        <f>DataQ!P246</f>
        <v>1.930245</v>
      </c>
      <c r="H160" s="50">
        <f>DataQ!J246</f>
        <v>3.4999850000000001</v>
      </c>
      <c r="I160" s="44">
        <f>DataQ!I246</f>
        <v>2291470</v>
      </c>
      <c r="J160" s="39">
        <f>DataQ!S246</f>
        <v>9820716</v>
      </c>
      <c r="M160" s="30">
        <f t="shared" si="57"/>
        <v>72400.819217814365</v>
      </c>
      <c r="N160" s="30">
        <f t="shared" si="58"/>
        <v>71444.331288675981</v>
      </c>
      <c r="O160" s="30">
        <f t="shared" si="59"/>
        <v>71444.331288676054</v>
      </c>
      <c r="P160" s="39"/>
      <c r="Q160" s="29">
        <f t="shared" si="60"/>
        <v>84063.876644697855</v>
      </c>
      <c r="R160" s="28"/>
      <c r="S160" s="29"/>
      <c r="T160" s="30">
        <f t="shared" si="55"/>
        <v>106424.86783218749</v>
      </c>
      <c r="U160" s="11">
        <f t="shared" si="56"/>
        <v>1.0489508921226631</v>
      </c>
      <c r="V160" s="11"/>
      <c r="Y160" s="11"/>
      <c r="AB160" s="11"/>
      <c r="AX160" s="11"/>
      <c r="AY160" s="11">
        <f t="shared" si="62"/>
        <v>6.4178011495015506</v>
      </c>
      <c r="AZ160" s="11">
        <f t="shared" si="63"/>
        <v>6.3330155158937158</v>
      </c>
      <c r="BA160" s="11">
        <f t="shared" si="64"/>
        <v>6.333015515893722</v>
      </c>
      <c r="BB160" s="11">
        <f t="shared" si="61"/>
        <v>7.4516455751532726</v>
      </c>
    </row>
    <row r="161" spans="1:54" x14ac:dyDescent="0.35">
      <c r="A161" s="12">
        <v>48611</v>
      </c>
      <c r="B161" s="10"/>
      <c r="C161" s="44">
        <f>DataQ!C247</f>
        <v>11296.32</v>
      </c>
      <c r="D161" s="44">
        <f>DataQ!H247</f>
        <v>33549.86</v>
      </c>
      <c r="E161" s="39">
        <f>DataQ!E247</f>
        <v>640504.4</v>
      </c>
      <c r="F161" s="50">
        <f>DataQ!F247</f>
        <v>3.999959</v>
      </c>
      <c r="G161" s="39">
        <f>DataQ!P247</f>
        <v>1.9290499999999999</v>
      </c>
      <c r="H161" s="50">
        <f>DataQ!J247</f>
        <v>3.499987</v>
      </c>
      <c r="I161" s="44">
        <f>DataQ!I247</f>
        <v>2317569</v>
      </c>
      <c r="J161" s="39">
        <f>DataQ!S247</f>
        <v>9918182</v>
      </c>
      <c r="M161" s="30">
        <f t="shared" si="57"/>
        <v>72637.170343523976</v>
      </c>
      <c r="N161" s="30">
        <f t="shared" si="58"/>
        <v>71681.737222859709</v>
      </c>
      <c r="O161" s="30">
        <f t="shared" si="59"/>
        <v>71681.737222859709</v>
      </c>
      <c r="P161" s="39"/>
      <c r="Q161" s="29">
        <f t="shared" si="60"/>
        <v>84084.060649721258</v>
      </c>
      <c r="R161" s="28"/>
      <c r="S161" s="29"/>
      <c r="T161" s="30">
        <f t="shared" si="55"/>
        <v>106450.42078254711</v>
      </c>
      <c r="U161" s="11">
        <f t="shared" si="56"/>
        <v>1.04650334751653</v>
      </c>
      <c r="V161" s="11"/>
      <c r="AB161" s="11"/>
      <c r="AX161" s="11"/>
      <c r="AY161" s="11">
        <f t="shared" si="62"/>
        <v>6.4301622425288922</v>
      </c>
      <c r="AZ161" s="11">
        <f t="shared" si="63"/>
        <v>6.3455830945705953</v>
      </c>
      <c r="BA161" s="11">
        <f t="shared" si="64"/>
        <v>6.3455830945705953</v>
      </c>
      <c r="BB161" s="11">
        <f t="shared" si="61"/>
        <v>7.4434913892065078</v>
      </c>
    </row>
    <row r="162" spans="1:54" x14ac:dyDescent="0.35">
      <c r="A162" s="12">
        <v>48700</v>
      </c>
      <c r="B162" s="10"/>
      <c r="C162" s="44">
        <f>DataQ!C248</f>
        <v>11312.64</v>
      </c>
      <c r="D162" s="44">
        <f>DataQ!H248</f>
        <v>33902.85</v>
      </c>
      <c r="E162" s="39">
        <f>DataQ!E248</f>
        <v>646471.6</v>
      </c>
      <c r="F162" s="50">
        <f>DataQ!F248</f>
        <v>3.9999660000000001</v>
      </c>
      <c r="G162" s="39">
        <f>DataQ!P248</f>
        <v>1.927967</v>
      </c>
      <c r="H162" s="50">
        <f>DataQ!J248</f>
        <v>3.4999880000000001</v>
      </c>
      <c r="I162" s="44">
        <f>DataQ!I248</f>
        <v>2343494</v>
      </c>
      <c r="J162" s="39">
        <f>DataQ!S248</f>
        <v>10017970</v>
      </c>
      <c r="M162" s="30">
        <f t="shared" si="57"/>
        <v>72873.091712541049</v>
      </c>
      <c r="N162" s="30">
        <f t="shared" si="58"/>
        <v>71922.082912840066</v>
      </c>
      <c r="O162" s="30">
        <f t="shared" si="59"/>
        <v>71922.082912840066</v>
      </c>
      <c r="P162" s="39"/>
      <c r="Q162" s="29">
        <f t="shared" si="60"/>
        <v>84132.312480144334</v>
      </c>
      <c r="R162" s="28"/>
      <c r="S162" s="29"/>
      <c r="T162" s="30">
        <f t="shared" si="55"/>
        <v>106511.50759986273</v>
      </c>
      <c r="U162" s="11">
        <f t="shared" si="56"/>
        <v>1.0441781801407035</v>
      </c>
      <c r="V162" s="11"/>
      <c r="AB162" s="11"/>
      <c r="AX162" s="11"/>
      <c r="AY162" s="11">
        <f t="shared" si="62"/>
        <v>6.4417405408941724</v>
      </c>
      <c r="AZ162" s="11">
        <f t="shared" si="63"/>
        <v>6.3576745050527617</v>
      </c>
      <c r="BA162" s="11">
        <f t="shared" si="64"/>
        <v>6.3576745050527617</v>
      </c>
      <c r="BB162" s="11">
        <f t="shared" si="61"/>
        <v>7.4370184572429014</v>
      </c>
    </row>
    <row r="163" spans="1:54" x14ac:dyDescent="0.35">
      <c r="A163" s="12">
        <v>48792</v>
      </c>
      <c r="B163" s="10"/>
      <c r="C163" s="44">
        <f>DataQ!C249</f>
        <v>11327.4</v>
      </c>
      <c r="D163" s="44">
        <f>DataQ!H249</f>
        <v>34255.03</v>
      </c>
      <c r="E163" s="39">
        <f>DataQ!E249</f>
        <v>652099.4</v>
      </c>
      <c r="F163" s="50">
        <f>DataQ!F249</f>
        <v>3.9999609999999999</v>
      </c>
      <c r="G163" s="39">
        <f>DataQ!P249</f>
        <v>1.926984</v>
      </c>
      <c r="H163" s="50">
        <f>DataQ!J249</f>
        <v>3.4999889999999998</v>
      </c>
      <c r="I163" s="44">
        <f>DataQ!I249</f>
        <v>2369207</v>
      </c>
      <c r="J163" s="39">
        <f>DataQ!S249</f>
        <v>10118600</v>
      </c>
      <c r="M163" s="30">
        <f t="shared" si="57"/>
        <v>73075.71893427211</v>
      </c>
      <c r="N163" s="30">
        <f t="shared" si="58"/>
        <v>72115.706308100082</v>
      </c>
      <c r="O163" s="30">
        <f t="shared" si="59"/>
        <v>72115.706308100082</v>
      </c>
      <c r="P163" s="39"/>
      <c r="Q163" s="29">
        <f t="shared" si="60"/>
        <v>84182.597264143507</v>
      </c>
      <c r="R163" s="28"/>
      <c r="S163" s="29"/>
      <c r="T163" s="30">
        <f t="shared" si="55"/>
        <v>106575.16813640569</v>
      </c>
      <c r="U163" s="11">
        <f t="shared" si="56"/>
        <v>1.0419692711336683</v>
      </c>
      <c r="V163" s="11"/>
      <c r="AB163" s="11"/>
      <c r="AX163" s="11"/>
      <c r="AY163" s="11">
        <f t="shared" si="62"/>
        <v>6.45123496427001</v>
      </c>
      <c r="AZ163" s="11">
        <f t="shared" si="63"/>
        <v>6.3664835980101424</v>
      </c>
      <c r="BA163" s="11">
        <f t="shared" si="64"/>
        <v>6.3664835980101424</v>
      </c>
      <c r="BB163" s="11">
        <f t="shared" si="61"/>
        <v>7.4317669777833846</v>
      </c>
    </row>
    <row r="164" spans="1:54" x14ac:dyDescent="0.35">
      <c r="A164" s="12">
        <v>48884</v>
      </c>
      <c r="B164" s="10"/>
      <c r="C164" s="44">
        <f>DataQ!C250</f>
        <v>11342.38</v>
      </c>
      <c r="D164" s="44">
        <f>DataQ!H250</f>
        <v>34605.980000000003</v>
      </c>
      <c r="E164" s="39">
        <f>DataQ!E250</f>
        <v>657694.69999999995</v>
      </c>
      <c r="F164" s="50">
        <f>DataQ!F250</f>
        <v>3.9999660000000001</v>
      </c>
      <c r="G164" s="39">
        <f>DataQ!P250</f>
        <v>1.926045</v>
      </c>
      <c r="H164" s="50">
        <f>DataQ!J250</f>
        <v>3.4999889999999998</v>
      </c>
      <c r="I164" s="44">
        <f>DataQ!I250</f>
        <v>2394678</v>
      </c>
      <c r="J164" s="39">
        <f>DataQ!S250</f>
        <v>10221370</v>
      </c>
      <c r="M164" s="30">
        <f t="shared" si="57"/>
        <v>73237.253060806484</v>
      </c>
      <c r="N164" s="30">
        <f t="shared" si="58"/>
        <v>72275.059281678681</v>
      </c>
      <c r="O164" s="30">
        <f t="shared" si="59"/>
        <v>72275.059281678681</v>
      </c>
      <c r="P164" s="39"/>
      <c r="Q164" s="29">
        <f t="shared" si="60"/>
        <v>84219.225651028508</v>
      </c>
      <c r="R164" s="28"/>
      <c r="S164" s="29"/>
      <c r="T164" s="30">
        <f t="shared" si="55"/>
        <v>106621.5396742021</v>
      </c>
      <c r="U164" s="11">
        <f t="shared" si="56"/>
        <v>1.0398708075769849</v>
      </c>
      <c r="V164" s="11"/>
      <c r="AB164" s="11"/>
      <c r="AX164" s="11"/>
      <c r="AY164" s="11">
        <f t="shared" si="62"/>
        <v>6.4569563937027761</v>
      </c>
      <c r="AZ164" s="11">
        <f t="shared" si="63"/>
        <v>6.3721246582885325</v>
      </c>
      <c r="BA164" s="11">
        <f t="shared" si="64"/>
        <v>6.3721246582885325</v>
      </c>
      <c r="BB164" s="11">
        <f t="shared" si="61"/>
        <v>7.425181104056513</v>
      </c>
    </row>
    <row r="165" spans="1:54" x14ac:dyDescent="0.35">
      <c r="A165" s="12">
        <v>48976</v>
      </c>
      <c r="B165" s="10"/>
      <c r="C165" s="44">
        <f>DataQ!C251</f>
        <v>11357.36</v>
      </c>
      <c r="D165" s="44">
        <f>DataQ!H251</f>
        <v>34956.46</v>
      </c>
      <c r="E165" s="39">
        <f>DataQ!E251</f>
        <v>663476</v>
      </c>
      <c r="F165" s="50">
        <f>DataQ!F251</f>
        <v>3.9999799999999999</v>
      </c>
      <c r="G165" s="39">
        <f>DataQ!P251</f>
        <v>1.925238</v>
      </c>
      <c r="H165" s="50">
        <f>DataQ!J251</f>
        <v>3.4999910000000001</v>
      </c>
      <c r="I165" s="44">
        <f>DataQ!I251</f>
        <v>2420002</v>
      </c>
      <c r="J165" s="39">
        <f>DataQ!S251</f>
        <v>10325920</v>
      </c>
      <c r="M165" s="30">
        <f t="shared" si="57"/>
        <v>73355.353966703668</v>
      </c>
      <c r="N165" s="30">
        <f t="shared" si="58"/>
        <v>72395.554949291894</v>
      </c>
      <c r="O165" s="30">
        <f t="shared" si="59"/>
        <v>72395.554949291894</v>
      </c>
      <c r="P165" s="39"/>
      <c r="Q165" s="29">
        <f t="shared" si="60"/>
        <v>84260.53901399055</v>
      </c>
      <c r="R165" s="28"/>
      <c r="S165" s="29"/>
      <c r="T165" s="30">
        <f t="shared" si="55"/>
        <v>106673.84239171204</v>
      </c>
      <c r="U165" s="11">
        <f t="shared" si="56"/>
        <v>1.0378772671981356</v>
      </c>
      <c r="V165" s="11"/>
      <c r="AB165" s="11"/>
      <c r="AX165" s="11"/>
      <c r="AY165" s="11">
        <f t="shared" si="62"/>
        <v>6.458838494747341</v>
      </c>
      <c r="AZ165" s="11">
        <f t="shared" si="63"/>
        <v>6.374329505210004</v>
      </c>
      <c r="BA165" s="11">
        <f t="shared" si="64"/>
        <v>6.374329505210004</v>
      </c>
      <c r="BB165" s="11">
        <f t="shared" si="61"/>
        <v>7.4190251091794703</v>
      </c>
    </row>
    <row r="166" spans="1:54" x14ac:dyDescent="0.35">
      <c r="A166" s="12">
        <v>49065</v>
      </c>
      <c r="B166" s="10"/>
      <c r="C166" s="44">
        <f>DataQ!C252</f>
        <v>11373.6</v>
      </c>
      <c r="D166" s="44">
        <f>DataQ!H252</f>
        <v>35306.339999999997</v>
      </c>
      <c r="E166" s="39">
        <f>DataQ!E252</f>
        <v>669560.5</v>
      </c>
      <c r="F166" s="50">
        <f>DataQ!F252</f>
        <v>3.9999600000000002</v>
      </c>
      <c r="G166" s="39">
        <f>DataQ!P252</f>
        <v>1.924552</v>
      </c>
      <c r="H166" s="50">
        <f>DataQ!J252</f>
        <v>3.4999920000000002</v>
      </c>
      <c r="I166" s="44">
        <f>DataQ!I252</f>
        <v>2445152</v>
      </c>
      <c r="J166" s="39">
        <f>DataQ!S252</f>
        <v>10433560</v>
      </c>
      <c r="M166" s="30">
        <f t="shared" si="57"/>
        <v>73460.075189557392</v>
      </c>
      <c r="N166" s="30">
        <f t="shared" si="58"/>
        <v>72505.109628669525</v>
      </c>
      <c r="O166" s="30">
        <f t="shared" si="59"/>
        <v>72505.109628669525</v>
      </c>
      <c r="P166" s="39"/>
      <c r="Q166" s="29">
        <f t="shared" si="60"/>
        <v>84327.790515904882</v>
      </c>
      <c r="R166" s="28"/>
      <c r="S166" s="29"/>
      <c r="T166" s="30">
        <f t="shared" si="55"/>
        <v>106758.98279313558</v>
      </c>
      <c r="U166" s="11">
        <f t="shared" si="56"/>
        <v>1.0359834038382287</v>
      </c>
      <c r="V166" s="11"/>
      <c r="AB166" s="11"/>
      <c r="AX166" s="11"/>
      <c r="AY166" s="11">
        <f t="shared" si="62"/>
        <v>6.4588235202185231</v>
      </c>
      <c r="AZ166" s="11">
        <f t="shared" si="63"/>
        <v>6.3748601699259266</v>
      </c>
      <c r="BA166" s="11">
        <f t="shared" si="64"/>
        <v>6.3748601699259266</v>
      </c>
      <c r="BB166" s="11">
        <f t="shared" si="61"/>
        <v>7.4143446679947314</v>
      </c>
    </row>
    <row r="167" spans="1:54" x14ac:dyDescent="0.35">
      <c r="A167" s="12">
        <v>49157</v>
      </c>
      <c r="B167" s="10"/>
      <c r="C167" s="44">
        <f>DataQ!C253</f>
        <v>11388.27</v>
      </c>
      <c r="D167" s="44">
        <f>DataQ!H253</f>
        <v>35655.53</v>
      </c>
      <c r="E167" s="39">
        <f>DataQ!E253</f>
        <v>675222</v>
      </c>
      <c r="F167" s="50">
        <f>DataQ!F253</f>
        <v>3.9999440000000002</v>
      </c>
      <c r="G167" s="39">
        <f>DataQ!P253</f>
        <v>1.923886</v>
      </c>
      <c r="H167" s="50">
        <f>DataQ!J253</f>
        <v>3.4999910000000001</v>
      </c>
      <c r="I167" s="44">
        <f>DataQ!I253</f>
        <v>2470098</v>
      </c>
      <c r="J167" s="39">
        <f>DataQ!S253</f>
        <v>10542190</v>
      </c>
      <c r="M167" s="30">
        <f t="shared" si="57"/>
        <v>73521.319747350601</v>
      </c>
      <c r="N167" s="30">
        <f t="shared" si="58"/>
        <v>72557.690558168906</v>
      </c>
      <c r="O167" s="30">
        <f t="shared" si="59"/>
        <v>72557.690558168906</v>
      </c>
      <c r="P167" s="39"/>
      <c r="Q167" s="29">
        <f t="shared" si="60"/>
        <v>84391.380282649392</v>
      </c>
      <c r="R167" s="28"/>
      <c r="S167" s="29"/>
      <c r="T167" s="30">
        <f t="shared" si="55"/>
        <v>106839.48743783413</v>
      </c>
      <c r="U167" s="11">
        <f t="shared" si="56"/>
        <v>1.0341842336463174</v>
      </c>
      <c r="V167" s="11"/>
      <c r="AB167" s="11"/>
      <c r="AX167" s="11"/>
      <c r="AY167" s="11">
        <f t="shared" si="62"/>
        <v>6.4558813364409691</v>
      </c>
      <c r="AZ167" s="11">
        <f t="shared" si="63"/>
        <v>6.3712653948465308</v>
      </c>
      <c r="BA167" s="11">
        <f t="shared" si="64"/>
        <v>6.3712653948465308</v>
      </c>
      <c r="BB167" s="11">
        <f t="shared" si="61"/>
        <v>7.4103775448465301</v>
      </c>
    </row>
    <row r="168" spans="1:54" x14ac:dyDescent="0.35">
      <c r="A168" s="12">
        <v>49249</v>
      </c>
      <c r="B168" s="10"/>
      <c r="C168" s="44">
        <f>DataQ!C254</f>
        <v>11403.17</v>
      </c>
      <c r="D168" s="44">
        <f>DataQ!H254</f>
        <v>36003.550000000003</v>
      </c>
      <c r="E168" s="39">
        <f>DataQ!E254</f>
        <v>680880.6</v>
      </c>
      <c r="F168" s="50">
        <f>DataQ!F254</f>
        <v>3.9999980000000002</v>
      </c>
      <c r="G168" s="39">
        <f>DataQ!P254</f>
        <v>1.9233309999999999</v>
      </c>
      <c r="H168" s="50">
        <f>DataQ!J254</f>
        <v>3.4999899999999999</v>
      </c>
      <c r="I168" s="44">
        <f>DataQ!I254</f>
        <v>2494816</v>
      </c>
      <c r="J168" s="39">
        <f>DataQ!S254</f>
        <v>10652610</v>
      </c>
      <c r="M168" s="30">
        <f t="shared" si="57"/>
        <v>73539.480252101494</v>
      </c>
      <c r="N168" s="30">
        <f t="shared" si="58"/>
        <v>72576.106941940569</v>
      </c>
      <c r="O168" s="30">
        <f t="shared" si="59"/>
        <v>72576.106941940569</v>
      </c>
      <c r="P168" s="39"/>
      <c r="Q168" s="29">
        <f t="shared" si="60"/>
        <v>84438.444283366174</v>
      </c>
      <c r="R168" s="28"/>
      <c r="S168" s="29"/>
      <c r="T168" s="30">
        <f t="shared" si="55"/>
        <v>106899.07046274158</v>
      </c>
      <c r="U168" s="11">
        <f t="shared" si="56"/>
        <v>1.0324750219640015</v>
      </c>
      <c r="V168" s="11"/>
      <c r="AB168" s="11"/>
      <c r="AX168" s="11"/>
      <c r="AY168" s="11">
        <f t="shared" si="62"/>
        <v>6.4490383158456375</v>
      </c>
      <c r="AZ168" s="11">
        <f t="shared" si="63"/>
        <v>6.3645553773153054</v>
      </c>
      <c r="BA168" s="11">
        <f t="shared" si="64"/>
        <v>6.3645553773153054</v>
      </c>
      <c r="BB168" s="11">
        <f t="shared" si="61"/>
        <v>7.4048220173308099</v>
      </c>
    </row>
    <row r="169" spans="1:54" x14ac:dyDescent="0.35">
      <c r="A169" s="12">
        <v>49341</v>
      </c>
      <c r="B169" s="10"/>
      <c r="C169" s="44">
        <f>DataQ!C255</f>
        <v>11418.07</v>
      </c>
      <c r="D169" s="44">
        <f>DataQ!H255</f>
        <v>36343.47</v>
      </c>
      <c r="E169" s="39">
        <f>DataQ!E255</f>
        <v>686715.4</v>
      </c>
      <c r="F169" s="50">
        <f>DataQ!F255</f>
        <v>3.999997</v>
      </c>
      <c r="G169" s="39">
        <f>DataQ!P255</f>
        <v>1.92269</v>
      </c>
      <c r="H169" s="50">
        <f>DataQ!J255</f>
        <v>3.4999920000000002</v>
      </c>
      <c r="I169" s="44">
        <f>DataQ!I255</f>
        <v>2518550</v>
      </c>
      <c r="J169" s="39">
        <f>DataQ!S255</f>
        <v>10764150</v>
      </c>
      <c r="M169" s="30">
        <f t="shared" si="57"/>
        <v>73525.404335187821</v>
      </c>
      <c r="N169" s="30">
        <f t="shared" si="58"/>
        <v>72568.531508561646</v>
      </c>
      <c r="O169" s="30">
        <f t="shared" si="59"/>
        <v>72568.531508561646</v>
      </c>
      <c r="P169" s="39"/>
      <c r="Q169" s="29">
        <f t="shared" si="60"/>
        <v>84494.164026174025</v>
      </c>
      <c r="R169" s="28"/>
      <c r="S169" s="29"/>
      <c r="T169" s="30">
        <f t="shared" si="55"/>
        <v>106969.61165713632</v>
      </c>
      <c r="U169" s="11">
        <f t="shared" si="56"/>
        <v>1.0308512708658015</v>
      </c>
      <c r="V169" s="11"/>
      <c r="AB169" s="11"/>
      <c r="AX169" s="11"/>
      <c r="AY169" s="11">
        <f t="shared" si="62"/>
        <v>6.4393898736991302</v>
      </c>
      <c r="AZ169" s="11">
        <f t="shared" si="63"/>
        <v>6.3555864965411537</v>
      </c>
      <c r="BA169" s="11">
        <f t="shared" si="64"/>
        <v>6.3555864965411537</v>
      </c>
      <c r="BB169" s="11">
        <f t="shared" si="61"/>
        <v>7.4000390631844111</v>
      </c>
    </row>
    <row r="170" spans="1:54" x14ac:dyDescent="0.35">
      <c r="A170" s="12">
        <v>49430</v>
      </c>
      <c r="B170" s="10"/>
      <c r="C170" s="44">
        <f>DataQ!C256</f>
        <v>11434.23</v>
      </c>
      <c r="D170" s="44">
        <f>DataQ!H256</f>
        <v>36676.18</v>
      </c>
      <c r="E170" s="39">
        <f>DataQ!E256</f>
        <v>692963.6</v>
      </c>
      <c r="F170" s="50">
        <f>DataQ!F256</f>
        <v>3.9999959999999999</v>
      </c>
      <c r="G170" s="39">
        <f>DataQ!P256</f>
        <v>1.922242</v>
      </c>
      <c r="H170" s="50">
        <f>DataQ!J256</f>
        <v>3.499994</v>
      </c>
      <c r="I170" s="44">
        <f>DataQ!I256</f>
        <v>2541391</v>
      </c>
      <c r="J170" s="39">
        <f>DataQ!S256</f>
        <v>10877920</v>
      </c>
      <c r="M170" s="30">
        <f t="shared" si="57"/>
        <v>73471.266778407386</v>
      </c>
      <c r="N170" s="30">
        <f t="shared" si="58"/>
        <v>72525.503278179021</v>
      </c>
      <c r="O170" s="30">
        <f t="shared" si="59"/>
        <v>72525.503278179021</v>
      </c>
      <c r="P170" s="39"/>
      <c r="Q170" s="29">
        <f t="shared" si="60"/>
        <v>84585.041107629964</v>
      </c>
      <c r="R170" s="28"/>
      <c r="S170" s="29"/>
      <c r="T170" s="30">
        <f t="shared" si="55"/>
        <v>107084.66204225953</v>
      </c>
      <c r="U170" s="11">
        <f t="shared" si="56"/>
        <v>1.0293087073225116</v>
      </c>
      <c r="V170" s="11"/>
      <c r="AB170" s="11"/>
      <c r="AX170" s="11"/>
      <c r="AY170" s="11">
        <f t="shared" si="62"/>
        <v>6.4255543904930539</v>
      </c>
      <c r="AZ170" s="11">
        <f t="shared" si="63"/>
        <v>6.3428410376718869</v>
      </c>
      <c r="BA170" s="11">
        <f t="shared" si="64"/>
        <v>6.3428410376718869</v>
      </c>
      <c r="BB170" s="11">
        <f t="shared" si="61"/>
        <v>7.3975283956707161</v>
      </c>
    </row>
    <row r="171" spans="1:54" x14ac:dyDescent="0.35">
      <c r="A171" s="12">
        <v>49522</v>
      </c>
      <c r="B171" s="10"/>
      <c r="C171" s="44">
        <f>DataQ!C257</f>
        <v>11448.81</v>
      </c>
      <c r="D171" s="44">
        <f>DataQ!H257</f>
        <v>37002.6</v>
      </c>
      <c r="E171" s="39">
        <f>DataQ!E257</f>
        <v>698910.8</v>
      </c>
      <c r="F171" s="50">
        <f>DataQ!F257</f>
        <v>3.9999959999999999</v>
      </c>
      <c r="G171" s="39">
        <f>DataQ!P257</f>
        <v>1.9218409999999999</v>
      </c>
      <c r="H171" s="50">
        <f>DataQ!J257</f>
        <v>3.4999959999999999</v>
      </c>
      <c r="I171" s="44">
        <f>DataQ!I257</f>
        <v>2563416</v>
      </c>
      <c r="J171" s="39">
        <f>DataQ!S257</f>
        <v>10991840</v>
      </c>
      <c r="M171" s="30">
        <f t="shared" si="57"/>
        <v>73362.85284075141</v>
      </c>
      <c r="N171" s="30">
        <f t="shared" si="58"/>
        <v>72415.091789874292</v>
      </c>
      <c r="O171" s="30">
        <f t="shared" si="59"/>
        <v>72415.091789874292</v>
      </c>
      <c r="P171" s="39"/>
      <c r="Q171" s="29">
        <f t="shared" si="60"/>
        <v>84687.115040323813</v>
      </c>
      <c r="R171" s="28"/>
      <c r="S171" s="29"/>
      <c r="T171" s="30">
        <f t="shared" si="55"/>
        <v>107213.88764104995</v>
      </c>
      <c r="U171" s="11">
        <f t="shared" si="56"/>
        <v>1.0278432719563859</v>
      </c>
      <c r="V171" s="11"/>
      <c r="AB171" s="11"/>
      <c r="AX171" s="11"/>
      <c r="AY171" s="11">
        <f t="shared" si="62"/>
        <v>6.4079020300582687</v>
      </c>
      <c r="AZ171" s="11">
        <f t="shared" si="63"/>
        <v>6.325119535556472</v>
      </c>
      <c r="BA171" s="11">
        <f t="shared" si="64"/>
        <v>6.325119535556472</v>
      </c>
      <c r="BB171" s="11">
        <f t="shared" si="61"/>
        <v>7.3970233622816535</v>
      </c>
    </row>
    <row r="172" spans="1:54" x14ac:dyDescent="0.35">
      <c r="A172" s="12">
        <v>49614</v>
      </c>
      <c r="B172" s="10"/>
      <c r="C172" s="44">
        <f>DataQ!C258</f>
        <v>11463.64</v>
      </c>
      <c r="D172" s="44">
        <f>DataQ!H258</f>
        <v>37323.24</v>
      </c>
      <c r="E172" s="39">
        <f>DataQ!E258</f>
        <v>704911.9</v>
      </c>
      <c r="F172" s="50">
        <f>DataQ!F258</f>
        <v>3.9999959999999999</v>
      </c>
      <c r="G172" s="39">
        <f>DataQ!P258</f>
        <v>1.921338</v>
      </c>
      <c r="H172" s="50">
        <f>DataQ!J258</f>
        <v>3.499997</v>
      </c>
      <c r="I172" s="44">
        <f>DataQ!I258</f>
        <v>2584694</v>
      </c>
      <c r="J172" s="39">
        <f>DataQ!S258</f>
        <v>11107110</v>
      </c>
      <c r="M172" s="30">
        <f t="shared" si="57"/>
        <v>73206.266669669698</v>
      </c>
      <c r="N172" s="30">
        <f t="shared" si="58"/>
        <v>72263.5519969827</v>
      </c>
      <c r="O172" s="30">
        <f t="shared" si="59"/>
        <v>72263.5519969827</v>
      </c>
      <c r="P172" s="39"/>
      <c r="Q172" s="29">
        <f t="shared" si="60"/>
        <v>84785.605496111501</v>
      </c>
      <c r="R172" s="28"/>
      <c r="S172" s="29"/>
      <c r="T172" s="30">
        <f t="shared" si="55"/>
        <v>107338.57655807715</v>
      </c>
      <c r="U172" s="11">
        <f t="shared" si="56"/>
        <v>1.0264511083585666</v>
      </c>
      <c r="V172" s="11"/>
      <c r="AB172" s="11"/>
      <c r="AX172" s="11"/>
      <c r="AY172" s="11">
        <f t="shared" si="62"/>
        <v>6.3859530367029755</v>
      </c>
      <c r="AZ172" s="11">
        <f t="shared" si="63"/>
        <v>6.3037178415392239</v>
      </c>
      <c r="BA172" s="11">
        <f t="shared" si="64"/>
        <v>6.3037178415392239</v>
      </c>
      <c r="BB172" s="11">
        <f t="shared" si="61"/>
        <v>7.3960457146344014</v>
      </c>
    </row>
    <row r="173" spans="1:54" x14ac:dyDescent="0.35">
      <c r="A173" s="12">
        <v>49706</v>
      </c>
      <c r="B173" s="10"/>
      <c r="C173" s="44">
        <f>DataQ!C259</f>
        <v>11478.44</v>
      </c>
      <c r="D173" s="44">
        <f>DataQ!H259</f>
        <v>37638.800000000003</v>
      </c>
      <c r="E173" s="39">
        <f>DataQ!E259</f>
        <v>710972.1</v>
      </c>
      <c r="F173" s="50">
        <f>DataQ!F259</f>
        <v>4.0000150000000003</v>
      </c>
      <c r="G173" s="39">
        <f>DataQ!P259</f>
        <v>1.9210640000000001</v>
      </c>
      <c r="H173" s="50">
        <f>DataQ!J259</f>
        <v>3.4999980000000002</v>
      </c>
      <c r="I173" s="44">
        <f>DataQ!I259</f>
        <v>2605307</v>
      </c>
      <c r="J173" s="39">
        <f>DataQ!S259</f>
        <v>11228170</v>
      </c>
      <c r="M173" s="30">
        <f t="shared" si="57"/>
        <v>73007.463227985369</v>
      </c>
      <c r="N173" s="30">
        <f t="shared" si="58"/>
        <v>72070.151707719473</v>
      </c>
      <c r="O173" s="30">
        <f t="shared" si="59"/>
        <v>72070.151707719473</v>
      </c>
      <c r="P173" s="39"/>
      <c r="Q173" s="29">
        <f t="shared" si="60"/>
        <v>84894.41232249733</v>
      </c>
      <c r="R173" s="28"/>
      <c r="S173" s="29"/>
      <c r="T173" s="30">
        <f t="shared" si="55"/>
        <v>107476.32600028162</v>
      </c>
      <c r="U173" s="11">
        <f t="shared" si="56"/>
        <v>1.0251285529406382</v>
      </c>
      <c r="V173" s="11"/>
      <c r="AB173" s="11"/>
      <c r="AX173" s="11"/>
      <c r="AY173" s="11">
        <f t="shared" si="62"/>
        <v>6.3603994295379307</v>
      </c>
      <c r="AZ173" s="11">
        <f t="shared" si="63"/>
        <v>6.2787409881237757</v>
      </c>
      <c r="BA173" s="11">
        <f t="shared" si="64"/>
        <v>6.2787409881237757</v>
      </c>
      <c r="BB173" s="11">
        <f t="shared" si="61"/>
        <v>7.3959886816063269</v>
      </c>
    </row>
    <row r="174" spans="1:54" x14ac:dyDescent="0.35">
      <c r="A174" s="12">
        <v>49796</v>
      </c>
      <c r="B174" s="10"/>
      <c r="C174" s="44">
        <f>DataQ!C260</f>
        <v>11494.51</v>
      </c>
      <c r="D174" s="44">
        <f>DataQ!H260</f>
        <v>37949.81</v>
      </c>
      <c r="E174" s="39">
        <f>DataQ!E260</f>
        <v>717144.4</v>
      </c>
      <c r="F174" s="50">
        <f>DataQ!F260</f>
        <v>4.0000140000000002</v>
      </c>
      <c r="G174" s="39">
        <f>DataQ!P260</f>
        <v>1.9206810000000001</v>
      </c>
      <c r="H174" s="50">
        <f>DataQ!J260</f>
        <v>3.4999989999999999</v>
      </c>
      <c r="I174" s="44">
        <f>DataQ!I260</f>
        <v>2625314</v>
      </c>
      <c r="J174" s="39">
        <f>DataQ!S260</f>
        <v>11351900</v>
      </c>
      <c r="M174" s="30">
        <f t="shared" si="57"/>
        <v>72727.287948124256</v>
      </c>
      <c r="N174" s="30">
        <f t="shared" si="58"/>
        <v>71797.126017223272</v>
      </c>
      <c r="O174" s="30">
        <f t="shared" si="59"/>
        <v>71797.126017223272</v>
      </c>
      <c r="P174" s="39"/>
      <c r="Q174" s="29">
        <f t="shared" si="60"/>
        <v>85023.404526427068</v>
      </c>
      <c r="R174" s="28"/>
      <c r="S174" s="29"/>
      <c r="T174" s="30">
        <f t="shared" si="55"/>
        <v>107639.63013045667</v>
      </c>
      <c r="U174" s="11">
        <f t="shared" si="56"/>
        <v>1.0238721252936063</v>
      </c>
      <c r="V174" s="11"/>
      <c r="AB174" s="11"/>
      <c r="AX174" s="11"/>
      <c r="AY174" s="11">
        <f t="shared" ref="AY174:AY205" si="65">M174/$C174</f>
        <v>6.3271325135324821</v>
      </c>
      <c r="AZ174" s="11">
        <f t="shared" ref="AZ174:AZ205" si="66">N174/$C174</f>
        <v>6.2462102357754503</v>
      </c>
      <c r="BA174" s="11">
        <f t="shared" si="64"/>
        <v>6.2462102357754503</v>
      </c>
      <c r="BB174" s="11">
        <f t="shared" si="61"/>
        <v>7.3968707258010182</v>
      </c>
    </row>
    <row r="175" spans="1:54" x14ac:dyDescent="0.35">
      <c r="A175" s="12">
        <v>49888</v>
      </c>
      <c r="B175" s="10"/>
      <c r="C175" s="44">
        <f>DataQ!C261</f>
        <v>11509.01</v>
      </c>
      <c r="D175" s="44">
        <f>DataQ!H261</f>
        <v>38256.879999999997</v>
      </c>
      <c r="E175" s="39">
        <f>DataQ!E261</f>
        <v>723371.2</v>
      </c>
      <c r="F175" s="50">
        <f>DataQ!F261</f>
        <v>4.000013</v>
      </c>
      <c r="G175" s="39">
        <f>DataQ!P261</f>
        <v>1.9203300000000001</v>
      </c>
      <c r="H175" s="50">
        <f>DataQ!J261</f>
        <v>3.4999989999999999</v>
      </c>
      <c r="I175" s="44">
        <f>DataQ!I261</f>
        <v>2644770</v>
      </c>
      <c r="J175" s="39">
        <f>DataQ!S261</f>
        <v>11476370</v>
      </c>
      <c r="M175" s="30">
        <f t="shared" si="57"/>
        <v>72392.748217189263</v>
      </c>
      <c r="N175" s="30">
        <f t="shared" si="58"/>
        <v>71469.140164362776</v>
      </c>
      <c r="O175" s="30">
        <f t="shared" si="59"/>
        <v>71469.140164362776</v>
      </c>
      <c r="P175" s="39"/>
      <c r="Q175" s="29">
        <f t="shared" si="60"/>
        <v>85151.686099649669</v>
      </c>
      <c r="R175" s="28"/>
      <c r="S175" s="29"/>
      <c r="T175" s="30">
        <f t="shared" si="55"/>
        <v>107802.03460215648</v>
      </c>
      <c r="U175" s="11">
        <f t="shared" si="56"/>
        <v>1.022678519028926</v>
      </c>
      <c r="V175" s="11"/>
      <c r="AB175" s="11"/>
      <c r="AX175" s="11"/>
      <c r="AY175" s="11">
        <f t="shared" si="65"/>
        <v>6.2900934326401021</v>
      </c>
      <c r="AZ175" s="11">
        <f t="shared" si="66"/>
        <v>6.2098425637272685</v>
      </c>
      <c r="BA175" s="11">
        <f t="shared" si="64"/>
        <v>6.2098425637272685</v>
      </c>
      <c r="BB175" s="11">
        <f t="shared" si="61"/>
        <v>7.3986977246218109</v>
      </c>
    </row>
    <row r="176" spans="1:54" x14ac:dyDescent="0.35">
      <c r="A176" s="12">
        <v>49980</v>
      </c>
      <c r="B176" s="10"/>
      <c r="C176" s="44">
        <f>DataQ!C262</f>
        <v>11523.75</v>
      </c>
      <c r="D176" s="44">
        <f>DataQ!H262</f>
        <v>38560.39</v>
      </c>
      <c r="E176" s="39">
        <f>DataQ!E262</f>
        <v>729652.5</v>
      </c>
      <c r="F176" s="50">
        <f>DataQ!F262</f>
        <v>3.9999829999999998</v>
      </c>
      <c r="G176" s="39">
        <f>DataQ!P262</f>
        <v>1.920053</v>
      </c>
      <c r="H176" s="50">
        <f>DataQ!J262</f>
        <v>3.4999989999999999</v>
      </c>
      <c r="I176" s="44">
        <f>DataQ!I262</f>
        <v>2663722</v>
      </c>
      <c r="J176" s="39">
        <f>DataQ!S262</f>
        <v>11602450</v>
      </c>
      <c r="M176" s="30">
        <f t="shared" si="57"/>
        <v>72038.998315333927</v>
      </c>
      <c r="N176" s="30">
        <f t="shared" si="58"/>
        <v>71122.002373982687</v>
      </c>
      <c r="O176" s="30">
        <f t="shared" si="59"/>
        <v>71122.002373982687</v>
      </c>
      <c r="P176" s="39"/>
      <c r="Q176" s="29">
        <f t="shared" si="60"/>
        <v>85289.282917767836</v>
      </c>
      <c r="R176" s="28"/>
      <c r="S176" s="29"/>
      <c r="T176" s="30">
        <f t="shared" si="55"/>
        <v>107976.23217389408</v>
      </c>
      <c r="U176" s="11">
        <f t="shared" si="56"/>
        <v>1.0215445930774798</v>
      </c>
      <c r="V176" s="11"/>
      <c r="AB176" s="11"/>
      <c r="AX176" s="11"/>
      <c r="AY176" s="11">
        <f t="shared" si="65"/>
        <v>6.2513503256608249</v>
      </c>
      <c r="AZ176" s="11">
        <f t="shared" si="66"/>
        <v>6.1717758866673336</v>
      </c>
      <c r="BA176" s="11">
        <f t="shared" si="64"/>
        <v>6.1717758866673336</v>
      </c>
      <c r="BB176" s="11">
        <f t="shared" si="61"/>
        <v>7.4011743501696792</v>
      </c>
    </row>
    <row r="177" spans="1:54" x14ac:dyDescent="0.35">
      <c r="A177" s="12">
        <v>50072</v>
      </c>
      <c r="B177" s="10"/>
      <c r="C177" s="44">
        <f>DataQ!C263</f>
        <v>11538.46</v>
      </c>
      <c r="D177" s="44">
        <f>DataQ!H263</f>
        <v>38860.79</v>
      </c>
      <c r="E177" s="39">
        <f>DataQ!E263</f>
        <v>735988.3</v>
      </c>
      <c r="F177" s="50">
        <f>DataQ!F263</f>
        <v>4.0000119999999999</v>
      </c>
      <c r="G177" s="39">
        <f>DataQ!P263</f>
        <v>1.9198040000000001</v>
      </c>
      <c r="H177" s="50">
        <f>DataQ!J263</f>
        <v>3.4999989999999999</v>
      </c>
      <c r="I177" s="44">
        <f>DataQ!I263</f>
        <v>2682211</v>
      </c>
      <c r="J177" s="39">
        <f>DataQ!S263</f>
        <v>11729860</v>
      </c>
      <c r="M177" s="30">
        <f t="shared" si="57"/>
        <v>71657.12831559185</v>
      </c>
      <c r="N177" s="30">
        <f t="shared" si="58"/>
        <v>70746.95813240108</v>
      </c>
      <c r="O177" s="30">
        <f t="shared" si="59"/>
        <v>70746.95813240108</v>
      </c>
      <c r="P177" s="39"/>
      <c r="Q177" s="29">
        <f t="shared" si="60"/>
        <v>85433.600883145729</v>
      </c>
      <c r="R177" s="28"/>
      <c r="S177" s="29"/>
      <c r="T177" s="30">
        <f t="shared" si="55"/>
        <v>108158.93871806249</v>
      </c>
      <c r="U177" s="11">
        <f t="shared" si="56"/>
        <v>1.0204673634236059</v>
      </c>
      <c r="V177" s="11"/>
      <c r="AB177" s="11"/>
      <c r="AX177" s="11"/>
      <c r="AY177" s="11">
        <f t="shared" si="65"/>
        <v>6.2102852820559988</v>
      </c>
      <c r="AZ177" s="11">
        <f t="shared" si="66"/>
        <v>6.131403855661941</v>
      </c>
      <c r="BA177" s="11">
        <f t="shared" si="64"/>
        <v>6.131403855661941</v>
      </c>
      <c r="BB177" s="11">
        <f t="shared" si="61"/>
        <v>7.4042463971054833</v>
      </c>
    </row>
    <row r="178" spans="1:54" x14ac:dyDescent="0.35">
      <c r="A178" s="12">
        <v>50161</v>
      </c>
      <c r="B178" s="10"/>
      <c r="C178" s="44">
        <f>DataQ!C264</f>
        <v>11554.44</v>
      </c>
      <c r="D178" s="44">
        <f>DataQ!H264</f>
        <v>39158.43</v>
      </c>
      <c r="E178" s="39">
        <f>DataQ!E264</f>
        <v>742379.6</v>
      </c>
      <c r="F178" s="50">
        <f>DataQ!F264</f>
        <v>4.0000010000000001</v>
      </c>
      <c r="G178" s="39">
        <f>DataQ!P264</f>
        <v>1.9195770000000001</v>
      </c>
      <c r="H178" s="50">
        <f>DataQ!J264</f>
        <v>3.4999980000000002</v>
      </c>
      <c r="I178" s="44">
        <f>DataQ!I264</f>
        <v>2700275</v>
      </c>
      <c r="J178" s="39">
        <f>DataQ!S264</f>
        <v>11859960</v>
      </c>
      <c r="M178" s="30">
        <f t="shared" si="57"/>
        <v>71261.611218472943</v>
      </c>
      <c r="N178" s="30">
        <f t="shared" si="58"/>
        <v>70358.249815979929</v>
      </c>
      <c r="O178" s="30">
        <f t="shared" si="59"/>
        <v>70358.249815979929</v>
      </c>
      <c r="P178" s="39"/>
      <c r="Q178" s="29">
        <f t="shared" si="60"/>
        <v>85594.331881841237</v>
      </c>
      <c r="R178" s="28"/>
      <c r="S178" s="29"/>
      <c r="T178" s="30">
        <f t="shared" si="55"/>
        <v>108362.42416241101</v>
      </c>
      <c r="U178" s="11">
        <f t="shared" si="56"/>
        <v>1.0194439952524257</v>
      </c>
      <c r="V178" s="11"/>
      <c r="AB178" s="11"/>
      <c r="AX178" s="11"/>
      <c r="AY178" s="11">
        <f t="shared" si="65"/>
        <v>6.1674655992391614</v>
      </c>
      <c r="AZ178" s="11">
        <f t="shared" si="66"/>
        <v>6.0892825455824706</v>
      </c>
      <c r="BA178" s="11">
        <f t="shared" si="64"/>
        <v>6.0892825455824706</v>
      </c>
      <c r="BB178" s="11">
        <f t="shared" si="61"/>
        <v>7.4079169463722376</v>
      </c>
    </row>
    <row r="179" spans="1:54" x14ac:dyDescent="0.35">
      <c r="A179" s="12">
        <v>50253</v>
      </c>
      <c r="B179" s="10"/>
      <c r="C179" s="44">
        <f>DataQ!C265</f>
        <v>11568.85</v>
      </c>
      <c r="D179" s="44">
        <f>DataQ!H265</f>
        <v>39453.65</v>
      </c>
      <c r="E179" s="39">
        <f>DataQ!E265</f>
        <v>748827.3</v>
      </c>
      <c r="F179" s="50">
        <f>DataQ!F265</f>
        <v>4.0000010000000001</v>
      </c>
      <c r="G179" s="39">
        <f>DataQ!P265</f>
        <v>1.9193709999999999</v>
      </c>
      <c r="H179" s="50">
        <f>DataQ!J265</f>
        <v>3.4999980000000002</v>
      </c>
      <c r="I179" s="44">
        <f>DataQ!I265</f>
        <v>2717950</v>
      </c>
      <c r="J179" s="39">
        <f>DataQ!S265</f>
        <v>11989850</v>
      </c>
      <c r="M179" s="30">
        <f t="shared" si="57"/>
        <v>70821.949002989189</v>
      </c>
      <c r="N179" s="30">
        <f t="shared" si="58"/>
        <v>69925.852778602901</v>
      </c>
      <c r="O179" s="30">
        <f t="shared" si="59"/>
        <v>69925.852778602901</v>
      </c>
      <c r="P179" s="39"/>
      <c r="Q179" s="29">
        <f t="shared" si="60"/>
        <v>85748.951694406074</v>
      </c>
      <c r="R179" s="28"/>
      <c r="S179" s="29"/>
      <c r="T179" s="30">
        <f t="shared" si="55"/>
        <v>108558.1728451181</v>
      </c>
      <c r="U179" s="11">
        <f t="shared" si="56"/>
        <v>1.0184717954898044</v>
      </c>
      <c r="V179" s="11"/>
      <c r="AB179" s="11"/>
      <c r="AX179" s="11"/>
      <c r="AY179" s="11">
        <f t="shared" si="65"/>
        <v>6.1217795202625318</v>
      </c>
      <c r="AZ179" s="11">
        <f t="shared" si="66"/>
        <v>6.044321845179331</v>
      </c>
      <c r="BA179" s="11">
        <f t="shared" si="64"/>
        <v>6.044321845179331</v>
      </c>
      <c r="BB179" s="11">
        <f t="shared" si="61"/>
        <v>7.4120549315105713</v>
      </c>
    </row>
    <row r="180" spans="1:54" x14ac:dyDescent="0.35">
      <c r="A180" s="12">
        <v>50345</v>
      </c>
      <c r="B180" s="10"/>
      <c r="C180" s="44">
        <f>DataQ!C266</f>
        <v>11583.51</v>
      </c>
      <c r="D180" s="44">
        <f>DataQ!H266</f>
        <v>39746.74</v>
      </c>
      <c r="E180" s="39">
        <f>DataQ!E266</f>
        <v>755331</v>
      </c>
      <c r="F180" s="50">
        <f>DataQ!F266</f>
        <v>3.999981</v>
      </c>
      <c r="G180" s="39">
        <f>DataQ!P266</f>
        <v>1.919232</v>
      </c>
      <c r="H180" s="50">
        <f>DataQ!J266</f>
        <v>3.4999989999999999</v>
      </c>
      <c r="I180" s="44">
        <f>DataQ!I266</f>
        <v>2735266</v>
      </c>
      <c r="J180" s="39">
        <f>DataQ!S266</f>
        <v>12121440</v>
      </c>
      <c r="M180" s="30">
        <f t="shared" si="57"/>
        <v>70384.071628320162</v>
      </c>
      <c r="N180" s="30">
        <f t="shared" si="58"/>
        <v>69495.0667664176</v>
      </c>
      <c r="O180" s="30">
        <f t="shared" si="59"/>
        <v>69495.0667664176</v>
      </c>
      <c r="P180" s="39"/>
      <c r="Q180" s="29">
        <f t="shared" si="60"/>
        <v>85911.013942110148</v>
      </c>
      <c r="R180" s="28"/>
      <c r="S180" s="29"/>
      <c r="T180" s="30">
        <f t="shared" si="55"/>
        <v>108763.34365071145</v>
      </c>
      <c r="U180" s="11">
        <f t="shared" si="56"/>
        <v>1.0175482057153142</v>
      </c>
      <c r="V180" s="11"/>
      <c r="AB180" s="11"/>
      <c r="AX180" s="11"/>
      <c r="AY180" s="11">
        <f t="shared" si="65"/>
        <v>6.0762300570656187</v>
      </c>
      <c r="AZ180" s="11">
        <f t="shared" si="66"/>
        <v>5.9994826064308313</v>
      </c>
      <c r="BA180" s="11">
        <f t="shared" si="64"/>
        <v>5.9994826064308313</v>
      </c>
      <c r="BB180" s="11">
        <f t="shared" si="61"/>
        <v>7.4166650645711139</v>
      </c>
    </row>
    <row r="181" spans="1:54" x14ac:dyDescent="0.35">
      <c r="A181" s="12">
        <v>50437</v>
      </c>
      <c r="B181" s="10"/>
      <c r="C181" s="44">
        <f>DataQ!C267</f>
        <v>11598.12</v>
      </c>
      <c r="D181" s="44">
        <f>DataQ!H267</f>
        <v>40037.980000000003</v>
      </c>
      <c r="E181" s="39">
        <f>DataQ!E267</f>
        <v>761892.1</v>
      </c>
      <c r="F181" s="50">
        <f>DataQ!F267</f>
        <v>4</v>
      </c>
      <c r="G181" s="39">
        <f>DataQ!P267</f>
        <v>1.9190149999999999</v>
      </c>
      <c r="H181" s="50">
        <f>DataQ!J267</f>
        <v>3.4999989999999999</v>
      </c>
      <c r="I181" s="44">
        <f>DataQ!I267</f>
        <v>2752253</v>
      </c>
      <c r="J181" s="39">
        <f>DataQ!S267</f>
        <v>12254400</v>
      </c>
      <c r="M181" s="30">
        <f t="shared" si="57"/>
        <v>69926.849777442098</v>
      </c>
      <c r="N181" s="30">
        <f t="shared" si="58"/>
        <v>69045.110629314746</v>
      </c>
      <c r="O181" s="30">
        <f t="shared" si="59"/>
        <v>69045.110629314746</v>
      </c>
      <c r="P181" s="39"/>
      <c r="Q181" s="29">
        <f t="shared" si="60"/>
        <v>86077.72750915002</v>
      </c>
      <c r="R181" s="28"/>
      <c r="S181" s="29"/>
      <c r="T181" s="30">
        <f t="shared" si="55"/>
        <v>108974.40302658392</v>
      </c>
      <c r="U181" s="11">
        <f>0.05*(1-U180)+(U180)</f>
        <v>1.0166707954295484</v>
      </c>
      <c r="V181" s="11"/>
      <c r="AB181" s="11"/>
      <c r="AX181" s="11"/>
      <c r="AY181" s="11">
        <f t="shared" si="65"/>
        <v>6.0291538436782934</v>
      </c>
      <c r="AZ181" s="11">
        <f t="shared" si="66"/>
        <v>5.95312952696771</v>
      </c>
      <c r="BA181" s="11">
        <f t="shared" si="64"/>
        <v>5.95312952696771</v>
      </c>
      <c r="BB181" s="11">
        <f t="shared" si="61"/>
        <v>7.4216965774754886</v>
      </c>
    </row>
    <row r="182" spans="1:54" x14ac:dyDescent="0.35">
      <c r="A182" s="12">
        <v>50526</v>
      </c>
      <c r="B182" s="10"/>
      <c r="C182" s="44">
        <f>DataQ!C268</f>
        <v>11614.02</v>
      </c>
      <c r="D182" s="44">
        <f>DataQ!H268</f>
        <v>40327.65</v>
      </c>
      <c r="E182" s="39">
        <f>DataQ!E268</f>
        <v>768574.1</v>
      </c>
      <c r="F182" s="50">
        <f>DataQ!F268</f>
        <v>3.9999989999999999</v>
      </c>
      <c r="G182" s="39">
        <f>DataQ!P268</f>
        <v>1.9188609999999999</v>
      </c>
      <c r="H182" s="50">
        <f>DataQ!J268</f>
        <v>3.4999989999999999</v>
      </c>
      <c r="I182" s="44">
        <f>DataQ!I268</f>
        <v>2768939</v>
      </c>
      <c r="J182" s="39">
        <f>DataQ!S268</f>
        <v>12390170</v>
      </c>
      <c r="M182" s="30">
        <f t="shared" si="57"/>
        <v>69464.228512887465</v>
      </c>
      <c r="N182" s="30">
        <f t="shared" si="58"/>
        <v>68590.694977450679</v>
      </c>
      <c r="O182" s="30">
        <f t="shared" si="59"/>
        <v>68590.694977450679</v>
      </c>
      <c r="P182" s="39"/>
      <c r="Q182" s="29">
        <f t="shared" si="60"/>
        <v>86260.231561445195</v>
      </c>
      <c r="R182" s="28"/>
      <c r="S182" s="29"/>
      <c r="T182" s="30">
        <f t="shared" si="55"/>
        <v>109205.45315678962</v>
      </c>
      <c r="U182" s="11">
        <f t="shared" si="56"/>
        <v>1.015837255658071</v>
      </c>
      <c r="V182" s="11"/>
      <c r="AB182" s="11"/>
      <c r="AX182" s="11"/>
      <c r="AY182" s="11">
        <f t="shared" si="65"/>
        <v>5.9810667204712464</v>
      </c>
      <c r="AZ182" s="11">
        <f t="shared" si="66"/>
        <v>5.9058530101937725</v>
      </c>
      <c r="BA182" s="11">
        <f t="shared" si="64"/>
        <v>5.9058530101937725</v>
      </c>
      <c r="BB182" s="11">
        <f t="shared" si="61"/>
        <v>7.4272501305702239</v>
      </c>
    </row>
    <row r="183" spans="1:54" x14ac:dyDescent="0.35">
      <c r="A183" s="12">
        <v>50618</v>
      </c>
      <c r="B183" s="10"/>
      <c r="C183" s="44">
        <f>DataQ!C269</f>
        <v>11628.33</v>
      </c>
      <c r="D183" s="44">
        <f>DataQ!H269</f>
        <v>40616.050000000003</v>
      </c>
      <c r="E183" s="39">
        <f>DataQ!E269</f>
        <v>775315.6</v>
      </c>
      <c r="F183" s="50">
        <f>DataQ!F269</f>
        <v>3.9999980000000002</v>
      </c>
      <c r="G183" s="39">
        <f>DataQ!P269</f>
        <v>1.9187700000000001</v>
      </c>
      <c r="H183" s="50">
        <f>DataQ!J269</f>
        <v>3.5</v>
      </c>
      <c r="I183" s="44">
        <f>DataQ!I269</f>
        <v>2785352</v>
      </c>
      <c r="J183" s="39">
        <f>DataQ!S269</f>
        <v>12526770</v>
      </c>
      <c r="M183" s="30">
        <f t="shared" si="57"/>
        <v>68968.383963932254</v>
      </c>
      <c r="N183" s="30">
        <f t="shared" si="58"/>
        <v>68102.365767908457</v>
      </c>
      <c r="O183" s="30">
        <f t="shared" si="59"/>
        <v>68102.365767908457</v>
      </c>
      <c r="P183" s="39"/>
      <c r="Q183" s="29">
        <f t="shared" si="60"/>
        <v>86437.780778330896</v>
      </c>
      <c r="R183" s="28"/>
      <c r="S183" s="29"/>
      <c r="T183" s="30">
        <f t="shared" si="55"/>
        <v>109430.23046536691</v>
      </c>
      <c r="U183" s="11">
        <f t="shared" si="56"/>
        <v>1.0150453928751675</v>
      </c>
      <c r="V183" s="11"/>
      <c r="AB183" s="11"/>
      <c r="AX183" s="11"/>
      <c r="AY183" s="11">
        <f t="shared" si="65"/>
        <v>5.9310652487444244</v>
      </c>
      <c r="AZ183" s="11">
        <f t="shared" si="66"/>
        <v>5.8565903932816195</v>
      </c>
      <c r="BA183" s="11">
        <f t="shared" si="64"/>
        <v>5.8565903932816195</v>
      </c>
      <c r="BB183" s="11">
        <f t="shared" si="61"/>
        <v>7.4333787206186006</v>
      </c>
    </row>
    <row r="184" spans="1:54" x14ac:dyDescent="0.35">
      <c r="A184" s="12">
        <v>50710</v>
      </c>
      <c r="B184" s="10"/>
      <c r="C184" s="44">
        <f>DataQ!C270</f>
        <v>11642.92</v>
      </c>
      <c r="D184" s="44">
        <f>DataQ!H270</f>
        <v>40903.4</v>
      </c>
      <c r="E184" s="39">
        <f>DataQ!E270</f>
        <v>782118.1</v>
      </c>
      <c r="F184" s="50">
        <f>DataQ!F270</f>
        <v>4.0000179999999999</v>
      </c>
      <c r="G184" s="39">
        <f>DataQ!P270</f>
        <v>1.9185970000000001</v>
      </c>
      <c r="H184" s="50">
        <f>DataQ!J270</f>
        <v>3.5</v>
      </c>
      <c r="I184" s="44">
        <f>DataQ!I270</f>
        <v>2801514</v>
      </c>
      <c r="J184" s="39">
        <f>DataQ!S270</f>
        <v>12665160</v>
      </c>
      <c r="M184" s="30">
        <f t="shared" si="57"/>
        <v>68470.270175480429</v>
      </c>
      <c r="N184" s="30">
        <f t="shared" si="58"/>
        <v>67611.732190893556</v>
      </c>
      <c r="O184" s="30">
        <f t="shared" si="59"/>
        <v>67611.732190893556</v>
      </c>
      <c r="P184" s="39"/>
      <c r="Q184" s="29">
        <f t="shared" si="60"/>
        <v>86621.55603374746</v>
      </c>
      <c r="R184" s="28"/>
      <c r="S184" s="29"/>
      <c r="T184" s="30">
        <f t="shared" si="55"/>
        <v>109662.88993872429</v>
      </c>
      <c r="U184" s="11">
        <f t="shared" si="56"/>
        <v>1.0142931232314092</v>
      </c>
      <c r="V184" s="11"/>
      <c r="AB184" s="11"/>
      <c r="AX184" s="11"/>
      <c r="AY184" s="11">
        <f t="shared" si="65"/>
        <v>5.8808503515853783</v>
      </c>
      <c r="AZ184" s="11">
        <f t="shared" si="66"/>
        <v>5.8071112908869562</v>
      </c>
      <c r="BA184" s="11">
        <f t="shared" si="64"/>
        <v>5.8071112908869562</v>
      </c>
      <c r="BB184" s="11">
        <f t="shared" si="61"/>
        <v>7.439848082246332</v>
      </c>
    </row>
    <row r="185" spans="1:54" x14ac:dyDescent="0.35">
      <c r="A185" s="12">
        <v>50802</v>
      </c>
      <c r="B185" s="10"/>
      <c r="C185" s="44">
        <f>DataQ!C271</f>
        <v>11657.44</v>
      </c>
      <c r="D185" s="44">
        <f>DataQ!H271</f>
        <v>41189.949999999997</v>
      </c>
      <c r="E185" s="39">
        <f>DataQ!E271</f>
        <v>788981.5</v>
      </c>
      <c r="F185" s="50">
        <f>DataQ!F271</f>
        <v>3.9999980000000002</v>
      </c>
      <c r="G185" s="39">
        <f>DataQ!P271</f>
        <v>1.9185300000000001</v>
      </c>
      <c r="H185" s="50">
        <f>DataQ!J271</f>
        <v>3.5</v>
      </c>
      <c r="I185" s="44">
        <f>DataQ!I271</f>
        <v>2817445</v>
      </c>
      <c r="J185" s="39">
        <f>DataQ!S271</f>
        <v>12805020</v>
      </c>
      <c r="M185" s="30">
        <f t="shared" si="57"/>
        <v>67959.601477318167</v>
      </c>
      <c r="N185" s="30">
        <f t="shared" si="58"/>
        <v>67108.567450620321</v>
      </c>
      <c r="O185" s="30">
        <f t="shared" si="59"/>
        <v>67108.567450620321</v>
      </c>
      <c r="P185" s="39"/>
      <c r="Q185" s="29">
        <f t="shared" si="60"/>
        <v>86808.672252769567</v>
      </c>
      <c r="R185" s="28"/>
      <c r="S185" s="29"/>
      <c r="T185" s="30">
        <f t="shared" si="55"/>
        <v>109899.77907200628</v>
      </c>
      <c r="U185" s="11">
        <f t="shared" si="56"/>
        <v>1.0135784670698387</v>
      </c>
      <c r="V185" s="11"/>
      <c r="AB185" s="11"/>
      <c r="AX185" s="11"/>
      <c r="AY185" s="11">
        <f t="shared" si="65"/>
        <v>5.8297191731047437</v>
      </c>
      <c r="AZ185" s="11">
        <f t="shared" si="66"/>
        <v>5.756715664041189</v>
      </c>
      <c r="BA185" s="11">
        <f t="shared" si="64"/>
        <v>5.756715664041189</v>
      </c>
      <c r="BB185" s="11">
        <f t="shared" si="61"/>
        <v>7.4466325585007995</v>
      </c>
    </row>
    <row r="186" spans="1:54" x14ac:dyDescent="0.35">
      <c r="A186" s="12">
        <v>50891</v>
      </c>
      <c r="B186" s="10"/>
      <c r="C186" s="44">
        <f>DataQ!C272</f>
        <v>11673.24</v>
      </c>
      <c r="D186" s="44">
        <f>DataQ!H272</f>
        <v>41475.82</v>
      </c>
      <c r="E186" s="39">
        <f>DataQ!E272</f>
        <v>795906.4</v>
      </c>
      <c r="F186" s="50">
        <f>DataQ!F272</f>
        <v>3.999997</v>
      </c>
      <c r="G186" s="39">
        <f>DataQ!P272</f>
        <v>1.9183779999999999</v>
      </c>
      <c r="H186" s="50">
        <f>DataQ!J272</f>
        <v>3.5</v>
      </c>
      <c r="I186" s="44">
        <f>DataQ!I272</f>
        <v>2833165</v>
      </c>
      <c r="J186" s="39">
        <f>DataQ!S272</f>
        <v>12947850</v>
      </c>
      <c r="M186" s="30">
        <f t="shared" si="57"/>
        <v>67448.387368352589</v>
      </c>
      <c r="N186" s="30">
        <f t="shared" si="58"/>
        <v>66604.841237355198</v>
      </c>
      <c r="O186" s="30">
        <f t="shared" si="59"/>
        <v>66604.841237355198</v>
      </c>
      <c r="P186" s="39"/>
      <c r="Q186" s="29">
        <f t="shared" si="60"/>
        <v>87008.383146919819</v>
      </c>
      <c r="R186" s="28"/>
      <c r="S186" s="29"/>
      <c r="T186" s="30">
        <f t="shared" si="55"/>
        <v>110152.6130640005</v>
      </c>
      <c r="U186" s="11">
        <f t="shared" si="56"/>
        <v>1.0128995437163468</v>
      </c>
      <c r="V186" s="11"/>
      <c r="AB186" s="11"/>
      <c r="AX186" s="11"/>
      <c r="AY186" s="11">
        <f t="shared" si="65"/>
        <v>5.7780348359455118</v>
      </c>
      <c r="AZ186" s="11">
        <f t="shared" si="66"/>
        <v>5.7057715970334888</v>
      </c>
      <c r="BA186" s="11">
        <f t="shared" si="64"/>
        <v>5.7057715970334888</v>
      </c>
      <c r="BB186" s="11">
        <f t="shared" si="61"/>
        <v>7.4536618065695404</v>
      </c>
    </row>
    <row r="187" spans="1:54" x14ac:dyDescent="0.35">
      <c r="A187" s="12">
        <v>50983</v>
      </c>
      <c r="B187" s="10"/>
      <c r="C187" s="44">
        <f>DataQ!C273</f>
        <v>11687.46</v>
      </c>
      <c r="D187" s="44">
        <f>DataQ!H273</f>
        <v>41761.22</v>
      </c>
      <c r="E187" s="39">
        <f>DataQ!E273</f>
        <v>802893.4</v>
      </c>
      <c r="F187" s="50">
        <f>DataQ!F273</f>
        <v>4.0000159999999996</v>
      </c>
      <c r="G187" s="39">
        <f>DataQ!P273</f>
        <v>1.9183319999999999</v>
      </c>
      <c r="H187" s="50">
        <f>DataQ!J273</f>
        <v>3.5</v>
      </c>
      <c r="I187" s="44">
        <f>DataQ!I273</f>
        <v>2848689</v>
      </c>
      <c r="J187" s="39">
        <f>DataQ!S273</f>
        <v>13090500</v>
      </c>
      <c r="M187" s="30">
        <f t="shared" si="57"/>
        <v>66907.495680317603</v>
      </c>
      <c r="N187" s="30">
        <f t="shared" si="58"/>
        <v>66071.731535971412</v>
      </c>
      <c r="O187" s="30">
        <f t="shared" si="59"/>
        <v>66071.731535971412</v>
      </c>
      <c r="P187" s="39"/>
      <c r="Q187" s="29">
        <f t="shared" si="60"/>
        <v>87199.944609278798</v>
      </c>
      <c r="R187" s="28"/>
      <c r="S187" s="29"/>
      <c r="T187" s="30">
        <f t="shared" si="55"/>
        <v>110395.12987534696</v>
      </c>
      <c r="U187" s="11">
        <f t="shared" si="56"/>
        <v>1.0122545665305296</v>
      </c>
      <c r="V187" s="11"/>
      <c r="AB187" s="11"/>
      <c r="AX187" s="11"/>
      <c r="AY187" s="11">
        <f t="shared" si="65"/>
        <v>5.7247251053965194</v>
      </c>
      <c r="AZ187" s="11">
        <f t="shared" si="66"/>
        <v>5.6532156290563922</v>
      </c>
      <c r="BA187" s="11">
        <f t="shared" si="64"/>
        <v>5.6532156290563922</v>
      </c>
      <c r="BB187" s="11">
        <f t="shared" si="61"/>
        <v>7.4609833624481974</v>
      </c>
    </row>
    <row r="188" spans="1:54" x14ac:dyDescent="0.35">
      <c r="A188" s="12">
        <v>51075</v>
      </c>
      <c r="B188" s="10"/>
      <c r="C188" s="44">
        <f>DataQ!C274</f>
        <v>11701.96</v>
      </c>
      <c r="D188" s="44">
        <f>DataQ!H274</f>
        <v>42046.34</v>
      </c>
      <c r="E188" s="39">
        <f>DataQ!E274</f>
        <v>809943.6</v>
      </c>
      <c r="F188" s="50">
        <f>DataQ!F274</f>
        <v>4.0000150000000003</v>
      </c>
      <c r="G188" s="39">
        <f>DataQ!P274</f>
        <v>1.918247</v>
      </c>
      <c r="H188" s="50">
        <f>DataQ!J274</f>
        <v>3.5</v>
      </c>
      <c r="I188" s="44">
        <f>DataQ!I274</f>
        <v>2864035</v>
      </c>
      <c r="J188" s="39">
        <f>DataQ!S274</f>
        <v>13235040</v>
      </c>
      <c r="M188" s="30">
        <f t="shared" si="57"/>
        <v>66378.819841488614</v>
      </c>
      <c r="N188" s="30">
        <f t="shared" si="58"/>
        <v>65550.602759605739</v>
      </c>
      <c r="O188" s="30">
        <f t="shared" si="59"/>
        <v>65550.602759605739</v>
      </c>
      <c r="P188" s="39"/>
      <c r="Q188" s="29">
        <f t="shared" si="60"/>
        <v>87396.8112949645</v>
      </c>
      <c r="R188" s="28"/>
      <c r="S188" s="29"/>
      <c r="T188" s="30">
        <f t="shared" si="55"/>
        <v>110644.36309942506</v>
      </c>
      <c r="U188" s="11">
        <f t="shared" si="56"/>
        <v>1.0116418382040031</v>
      </c>
      <c r="V188" s="11"/>
      <c r="AB188" s="11"/>
      <c r="AX188" s="11"/>
      <c r="AY188" s="11">
        <f t="shared" si="65"/>
        <v>5.6724531481468592</v>
      </c>
      <c r="AZ188" s="11">
        <f t="shared" si="66"/>
        <v>5.6016772198508411</v>
      </c>
      <c r="BA188" s="11">
        <f t="shared" si="64"/>
        <v>5.6016772198508411</v>
      </c>
      <c r="BB188" s="11">
        <f t="shared" si="61"/>
        <v>7.4685617875094863</v>
      </c>
    </row>
    <row r="189" spans="1:54" x14ac:dyDescent="0.35">
      <c r="A189" s="12">
        <v>51167</v>
      </c>
      <c r="B189" s="10"/>
      <c r="C189" s="44">
        <f>DataQ!C275</f>
        <v>11716.39</v>
      </c>
      <c r="D189" s="44">
        <f>DataQ!H275</f>
        <v>42331.27</v>
      </c>
      <c r="E189" s="39">
        <f>DataQ!E275</f>
        <v>817057.5</v>
      </c>
      <c r="F189" s="50">
        <f>DataQ!F275</f>
        <v>4.0000140000000002</v>
      </c>
      <c r="G189" s="39">
        <f>DataQ!P275</f>
        <v>1.918169</v>
      </c>
      <c r="H189" s="50">
        <f>DataQ!J275</f>
        <v>3.5000010000000001</v>
      </c>
      <c r="I189" s="44">
        <f>DataQ!I275</f>
        <v>2879216</v>
      </c>
      <c r="J189" s="39">
        <f>DataQ!S275</f>
        <v>13381100</v>
      </c>
      <c r="M189" s="30">
        <f t="shared" si="57"/>
        <v>65841.472633371421</v>
      </c>
      <c r="N189" s="30">
        <f t="shared" si="58"/>
        <v>65020.879981634025</v>
      </c>
      <c r="O189" s="30">
        <f t="shared" si="59"/>
        <v>65020.879981634025</v>
      </c>
      <c r="P189" s="39"/>
      <c r="Q189" s="29">
        <f t="shared" si="60"/>
        <v>87595.773308946649</v>
      </c>
      <c r="R189" s="28"/>
      <c r="S189" s="29"/>
      <c r="T189" s="30">
        <f t="shared" si="55"/>
        <v>110896.24900912646</v>
      </c>
      <c r="U189" s="11">
        <f t="shared" si="56"/>
        <v>1.0110597462938029</v>
      </c>
      <c r="V189" s="11"/>
      <c r="AB189" s="11"/>
      <c r="AX189" s="11"/>
      <c r="AY189" s="11">
        <f t="shared" si="65"/>
        <v>5.6196040447075788</v>
      </c>
      <c r="AZ189" s="11">
        <f t="shared" si="66"/>
        <v>5.5495660337044113</v>
      </c>
      <c r="BA189" s="11">
        <f t="shared" si="64"/>
        <v>5.5495660337044113</v>
      </c>
      <c r="BB189" s="11">
        <f t="shared" si="61"/>
        <v>7.4763449585535007</v>
      </c>
    </row>
    <row r="190" spans="1:54" x14ac:dyDescent="0.35">
      <c r="A190" s="12">
        <v>51257</v>
      </c>
      <c r="B190" s="10"/>
      <c r="C190" s="44">
        <f>DataQ!C276</f>
        <v>11732.1</v>
      </c>
      <c r="D190" s="44">
        <f>DataQ!H276</f>
        <v>42616.18</v>
      </c>
      <c r="E190" s="39">
        <f>DataQ!E276</f>
        <v>824235.6</v>
      </c>
      <c r="F190" s="50">
        <f>DataQ!F276</f>
        <v>3.9999850000000001</v>
      </c>
      <c r="G190" s="39">
        <f>DataQ!P276</f>
        <v>1.9181459999999999</v>
      </c>
      <c r="H190" s="50">
        <f>DataQ!J276</f>
        <v>3.5000010000000001</v>
      </c>
      <c r="I190" s="44">
        <f>DataQ!I276</f>
        <v>2894245</v>
      </c>
      <c r="J190" s="39">
        <f>DataQ!S276</f>
        <v>13530260</v>
      </c>
      <c r="M190" s="30">
        <f t="shared" si="57"/>
        <v>65307.531368560063</v>
      </c>
      <c r="N190" s="30">
        <f t="shared" si="58"/>
        <v>64494.442616687789</v>
      </c>
      <c r="O190" s="30">
        <f t="shared" si="59"/>
        <v>64494.442616687789</v>
      </c>
      <c r="P190" s="39"/>
      <c r="Q190" s="29">
        <f t="shared" si="60"/>
        <v>87806.923296066321</v>
      </c>
      <c r="R190" s="28"/>
      <c r="S190" s="29"/>
      <c r="T190" s="30">
        <f t="shared" si="55"/>
        <v>111163.56489281997</v>
      </c>
      <c r="U190" s="11">
        <f t="shared" si="56"/>
        <v>1.0105067589791128</v>
      </c>
      <c r="V190" s="11"/>
      <c r="AB190" s="11"/>
      <c r="AX190" s="11"/>
      <c r="AY190" s="11">
        <f t="shared" si="65"/>
        <v>5.5665679092881977</v>
      </c>
      <c r="AZ190" s="11">
        <f t="shared" si="66"/>
        <v>5.4972632876201013</v>
      </c>
      <c r="BA190" s="11">
        <f t="shared" si="64"/>
        <v>5.4972632876201013</v>
      </c>
      <c r="BB190" s="11">
        <f t="shared" si="61"/>
        <v>7.484331304375714</v>
      </c>
    </row>
    <row r="191" spans="1:54" x14ac:dyDescent="0.35">
      <c r="A191" s="12">
        <v>51349</v>
      </c>
      <c r="B191" s="10"/>
      <c r="C191" s="44">
        <f>DataQ!C277</f>
        <v>11746.23</v>
      </c>
      <c r="D191" s="44">
        <f>DataQ!H277</f>
        <v>42901.19</v>
      </c>
      <c r="E191" s="39">
        <f>DataQ!E277</f>
        <v>831477.1</v>
      </c>
      <c r="F191" s="50">
        <f>DataQ!F277</f>
        <v>4.000013</v>
      </c>
      <c r="G191" s="39">
        <f>DataQ!P277</f>
        <v>1.9179870000000001</v>
      </c>
      <c r="H191" s="50">
        <f>DataQ!J277</f>
        <v>3.5</v>
      </c>
      <c r="I191" s="44">
        <f>DataQ!I277</f>
        <v>2909135</v>
      </c>
      <c r="J191" s="39">
        <f>DataQ!S277</f>
        <v>13679250</v>
      </c>
      <c r="M191" s="30">
        <f t="shared" si="57"/>
        <v>64747.811624313756</v>
      </c>
      <c r="N191" s="30">
        <f t="shared" si="58"/>
        <v>63942.523066547074</v>
      </c>
      <c r="O191" s="30">
        <f t="shared" si="59"/>
        <v>63942.523066547074</v>
      </c>
      <c r="P191" s="39"/>
      <c r="Q191" s="29">
        <f t="shared" si="60"/>
        <v>88008.639636596316</v>
      </c>
      <c r="R191" s="28"/>
      <c r="S191" s="29"/>
      <c r="T191" s="30">
        <f t="shared" si="55"/>
        <v>111418.93777993093</v>
      </c>
      <c r="U191" s="11">
        <f t="shared" si="56"/>
        <v>1.0099814210301572</v>
      </c>
      <c r="V191" s="11"/>
      <c r="AB191" s="11"/>
      <c r="AX191" s="11"/>
      <c r="AY191" s="11">
        <f t="shared" si="65"/>
        <v>5.5122206549943051</v>
      </c>
      <c r="AZ191" s="11">
        <f t="shared" si="66"/>
        <v>5.4436634619403055</v>
      </c>
      <c r="BA191" s="11">
        <f t="shared" si="64"/>
        <v>5.4436634619403055</v>
      </c>
      <c r="BB191" s="11">
        <f t="shared" si="61"/>
        <v>7.4925009672547125</v>
      </c>
    </row>
    <row r="192" spans="1:54" x14ac:dyDescent="0.35">
      <c r="A192" s="12">
        <v>51441</v>
      </c>
      <c r="B192" s="10"/>
      <c r="C192" s="44">
        <f>DataQ!C278</f>
        <v>11760.65</v>
      </c>
      <c r="D192" s="44">
        <f>DataQ!H278</f>
        <v>43186.41</v>
      </c>
      <c r="E192" s="39">
        <f>DataQ!E278</f>
        <v>838782.4</v>
      </c>
      <c r="F192" s="50">
        <f>DataQ!F278</f>
        <v>4.0000030000000004</v>
      </c>
      <c r="G192" s="39">
        <f>DataQ!P278</f>
        <v>1.917977</v>
      </c>
      <c r="H192" s="50">
        <f>DataQ!J278</f>
        <v>3.5</v>
      </c>
      <c r="I192" s="44">
        <f>DataQ!I278</f>
        <v>2923897</v>
      </c>
      <c r="J192" s="39">
        <f>DataQ!S278</f>
        <v>13830200</v>
      </c>
      <c r="M192" s="30">
        <f t="shared" si="57"/>
        <v>64202.953121824234</v>
      </c>
      <c r="N192" s="30">
        <f t="shared" si="58"/>
        <v>63405.191470058577</v>
      </c>
      <c r="O192" s="30">
        <f t="shared" si="59"/>
        <v>63405.191470058577</v>
      </c>
      <c r="P192" s="39"/>
      <c r="Q192" s="29">
        <f t="shared" si="60"/>
        <v>88215.395348124381</v>
      </c>
      <c r="R192" s="28"/>
      <c r="S192" s="29"/>
      <c r="T192" s="30">
        <f t="shared" ref="T192:T255" si="67">Q192*$U$127</f>
        <v>111680.69051072547</v>
      </c>
      <c r="U192" s="11">
        <f t="shared" si="56"/>
        <v>1.0094823499786494</v>
      </c>
      <c r="V192" s="11"/>
      <c r="AB192" s="11"/>
      <c r="AX192" s="11"/>
      <c r="AY192" s="11">
        <f t="shared" si="65"/>
        <v>5.4591330514745557</v>
      </c>
      <c r="AZ192" s="11">
        <f t="shared" si="66"/>
        <v>5.391299925604331</v>
      </c>
      <c r="BA192" s="11">
        <f t="shared" si="64"/>
        <v>5.391299925604331</v>
      </c>
      <c r="BB192" s="11">
        <f t="shared" si="61"/>
        <v>7.5008945379825418</v>
      </c>
    </row>
    <row r="193" spans="1:54" x14ac:dyDescent="0.35">
      <c r="A193" s="12">
        <v>51533</v>
      </c>
      <c r="B193" s="10"/>
      <c r="C193" s="44">
        <f>DataQ!C279</f>
        <v>11774.98</v>
      </c>
      <c r="D193" s="44">
        <f>DataQ!H279</f>
        <v>43471.97</v>
      </c>
      <c r="E193" s="39">
        <f>DataQ!E279</f>
        <v>846152.1</v>
      </c>
      <c r="F193" s="50">
        <f>DataQ!F279</f>
        <v>3.999981</v>
      </c>
      <c r="G193" s="39">
        <f>DataQ!P279</f>
        <v>1.9178759999999999</v>
      </c>
      <c r="H193" s="50">
        <f>DataQ!J279</f>
        <v>3.5</v>
      </c>
      <c r="I193" s="44">
        <f>DataQ!I279</f>
        <v>2938541</v>
      </c>
      <c r="J193" s="39">
        <f>DataQ!S279</f>
        <v>13982690</v>
      </c>
      <c r="M193" s="30">
        <f t="shared" si="57"/>
        <v>63652.243982047323</v>
      </c>
      <c r="N193" s="30">
        <f t="shared" si="58"/>
        <v>62862.04757339105</v>
      </c>
      <c r="O193" s="30">
        <f t="shared" si="59"/>
        <v>62862.04757339105</v>
      </c>
      <c r="P193" s="39"/>
      <c r="Q193" s="29">
        <f t="shared" si="60"/>
        <v>88423.112344487614</v>
      </c>
      <c r="R193" s="28"/>
      <c r="S193" s="29"/>
      <c r="T193" s="30">
        <f t="shared" si="67"/>
        <v>111943.66022812133</v>
      </c>
      <c r="U193" s="11">
        <f t="shared" ref="U193:U215" si="68">0.05*(1-U192)+(U192)</f>
        <v>1.0090082324797169</v>
      </c>
      <c r="V193" s="11"/>
      <c r="AB193" s="11"/>
      <c r="AX193" s="11"/>
      <c r="AY193" s="11">
        <f t="shared" si="65"/>
        <v>5.4057199232650355</v>
      </c>
      <c r="AZ193" s="11">
        <f t="shared" si="66"/>
        <v>5.3386118340235864</v>
      </c>
      <c r="BA193" s="11">
        <f t="shared" si="64"/>
        <v>5.3386118340235864</v>
      </c>
      <c r="BB193" s="11">
        <f t="shared" si="61"/>
        <v>7.5094065845111935</v>
      </c>
    </row>
    <row r="194" spans="1:54" x14ac:dyDescent="0.35">
      <c r="A194" s="12">
        <v>51622</v>
      </c>
      <c r="B194" s="10"/>
      <c r="C194" s="44">
        <f>DataQ!C280</f>
        <v>11790.6</v>
      </c>
      <c r="D194" s="44">
        <f>DataQ!H280</f>
        <v>43757.95</v>
      </c>
      <c r="E194" s="39">
        <f>DataQ!E280</f>
        <v>853484.4</v>
      </c>
      <c r="F194" s="50">
        <f>DataQ!F280</f>
        <v>3.9999790000000002</v>
      </c>
      <c r="G194" s="39">
        <f>DataQ!P280</f>
        <v>1.9178280000000001</v>
      </c>
      <c r="H194" s="50">
        <f>DataQ!J280</f>
        <v>3.4999989999999999</v>
      </c>
      <c r="I194" s="44">
        <f>DataQ!I280</f>
        <v>2953077</v>
      </c>
      <c r="J194" s="39">
        <f>DataQ!S280</f>
        <v>14138380</v>
      </c>
      <c r="M194" s="30">
        <f t="shared" si="57"/>
        <v>63107.537644625074</v>
      </c>
      <c r="N194" s="30">
        <f t="shared" si="58"/>
        <v>62323.468276577427</v>
      </c>
      <c r="O194" s="30">
        <f t="shared" si="59"/>
        <v>62323.468276577427</v>
      </c>
      <c r="P194" s="39"/>
      <c r="Q194" s="29">
        <f t="shared" si="60"/>
        <v>88640.894162851386</v>
      </c>
      <c r="R194" s="28"/>
      <c r="S194" s="29"/>
      <c r="T194" s="30">
        <f t="shared" si="67"/>
        <v>112219.37201016986</v>
      </c>
      <c r="U194" s="11">
        <f t="shared" si="68"/>
        <v>1.0085578208557311</v>
      </c>
      <c r="V194" s="11"/>
      <c r="AB194" s="11"/>
      <c r="AX194" s="11"/>
      <c r="AY194" s="11">
        <f t="shared" si="65"/>
        <v>5.3523601550917741</v>
      </c>
      <c r="AZ194" s="11">
        <f t="shared" si="66"/>
        <v>5.2858606242750517</v>
      </c>
      <c r="BA194" s="11">
        <f t="shared" si="64"/>
        <v>5.2858606242750517</v>
      </c>
      <c r="BB194" s="11">
        <f t="shared" si="61"/>
        <v>7.5179290420208797</v>
      </c>
    </row>
    <row r="195" spans="1:54" x14ac:dyDescent="0.35">
      <c r="A195" s="12">
        <v>51714</v>
      </c>
      <c r="B195" s="10"/>
      <c r="C195" s="44">
        <f>DataQ!C281</f>
        <v>11804.64</v>
      </c>
      <c r="D195" s="44">
        <f>DataQ!H281</f>
        <v>44044.31</v>
      </c>
      <c r="E195" s="39">
        <f>DataQ!E281</f>
        <v>860879.5</v>
      </c>
      <c r="F195" s="50">
        <f>DataQ!F281</f>
        <v>4.000006</v>
      </c>
      <c r="G195" s="39">
        <f>DataQ!P281</f>
        <v>1.9178329999999999</v>
      </c>
      <c r="H195" s="50">
        <f>DataQ!J281</f>
        <v>3.4999980000000002</v>
      </c>
      <c r="I195" s="44">
        <f>DataQ!I281</f>
        <v>2967505</v>
      </c>
      <c r="J195" s="39">
        <f>DataQ!S281</f>
        <v>14292180</v>
      </c>
      <c r="M195" s="30">
        <f t="shared" si="57"/>
        <v>62537.162644096323</v>
      </c>
      <c r="N195" s="30">
        <f t="shared" si="58"/>
        <v>61760.869664744663</v>
      </c>
      <c r="O195" s="30">
        <f t="shared" si="59"/>
        <v>61760.869664744663</v>
      </c>
      <c r="P195" s="39"/>
      <c r="Q195" s="29">
        <f t="shared" si="60"/>
        <v>88845.050468540037</v>
      </c>
      <c r="R195" s="28"/>
      <c r="S195" s="29"/>
      <c r="T195" s="30">
        <f t="shared" si="67"/>
        <v>112477.83389317169</v>
      </c>
      <c r="U195" s="11">
        <f t="shared" si="68"/>
        <v>1.0081299298129445</v>
      </c>
      <c r="V195" s="11"/>
      <c r="AB195" s="11"/>
      <c r="AX195" s="11"/>
      <c r="AY195" s="11">
        <f t="shared" si="65"/>
        <v>5.2976763920031722</v>
      </c>
      <c r="AZ195" s="11">
        <f t="shared" si="66"/>
        <v>5.2319147102109564</v>
      </c>
      <c r="BA195" s="11">
        <f t="shared" si="64"/>
        <v>5.2319147102109564</v>
      </c>
      <c r="BB195" s="11">
        <f t="shared" si="61"/>
        <v>7.5262820779405422</v>
      </c>
    </row>
    <row r="196" spans="1:54" x14ac:dyDescent="0.35">
      <c r="A196" s="12">
        <v>51806</v>
      </c>
      <c r="B196" s="10"/>
      <c r="C196" s="44">
        <f>DataQ!C282</f>
        <v>11818.98</v>
      </c>
      <c r="D196" s="44">
        <f>DataQ!H282</f>
        <v>44331.14</v>
      </c>
      <c r="E196" s="39">
        <f>DataQ!E282</f>
        <v>868337.9</v>
      </c>
      <c r="F196" s="50">
        <f>DataQ!F282</f>
        <v>3.999984</v>
      </c>
      <c r="G196" s="39">
        <f>DataQ!P282</f>
        <v>1.9177930000000001</v>
      </c>
      <c r="H196" s="50">
        <f>DataQ!J282</f>
        <v>3.4999989999999999</v>
      </c>
      <c r="I196" s="44">
        <f>DataQ!I282</f>
        <v>2981836</v>
      </c>
      <c r="J196" s="39">
        <f>DataQ!S282</f>
        <v>14447970</v>
      </c>
      <c r="M196" s="30">
        <f t="shared" si="57"/>
        <v>61996.485554631501</v>
      </c>
      <c r="N196" s="30">
        <f t="shared" si="58"/>
        <v>61227.531944130118</v>
      </c>
      <c r="O196" s="30">
        <f t="shared" si="59"/>
        <v>61227.531944130118</v>
      </c>
      <c r="P196" s="39"/>
      <c r="Q196" s="29">
        <f t="shared" si="60"/>
        <v>89053.524524880806</v>
      </c>
      <c r="R196" s="28"/>
      <c r="S196" s="29"/>
      <c r="T196" s="30">
        <f t="shared" si="67"/>
        <v>112741.76204849911</v>
      </c>
      <c r="U196" s="11">
        <f t="shared" si="68"/>
        <v>1.0077234333222973</v>
      </c>
      <c r="V196" s="11"/>
      <c r="AB196" s="11"/>
      <c r="AX196" s="11"/>
      <c r="AY196" s="11">
        <f t="shared" si="65"/>
        <v>5.2455021968589088</v>
      </c>
      <c r="AZ196" s="11">
        <f t="shared" si="66"/>
        <v>5.1804412854688069</v>
      </c>
      <c r="BA196" s="11">
        <f t="shared" si="64"/>
        <v>5.1804412854688069</v>
      </c>
      <c r="BB196" s="11">
        <f t="shared" si="61"/>
        <v>7.5347893409482722</v>
      </c>
    </row>
    <row r="197" spans="1:54" x14ac:dyDescent="0.35">
      <c r="A197" s="12">
        <v>51898</v>
      </c>
      <c r="B197" s="10"/>
      <c r="C197" s="44">
        <f>DataQ!C283</f>
        <v>11833.22</v>
      </c>
      <c r="D197" s="44">
        <f>DataQ!H283</f>
        <v>44618.52</v>
      </c>
      <c r="E197" s="39">
        <f>DataQ!E283</f>
        <v>875860.1</v>
      </c>
      <c r="F197" s="50">
        <f>DataQ!F283</f>
        <v>4.0000010000000001</v>
      </c>
      <c r="G197" s="39">
        <f>DataQ!P283</f>
        <v>1.9177580000000001</v>
      </c>
      <c r="H197" s="50">
        <f>DataQ!J283</f>
        <v>3.4999980000000002</v>
      </c>
      <c r="I197" s="44">
        <f>DataQ!I283</f>
        <v>2996075</v>
      </c>
      <c r="J197" s="39">
        <f>DataQ!S283</f>
        <v>14605310</v>
      </c>
      <c r="M197" s="30">
        <f t="shared" si="57"/>
        <v>61451.745117878556</v>
      </c>
      <c r="N197" s="30">
        <f t="shared" si="58"/>
        <v>60690.187450285492</v>
      </c>
      <c r="O197" s="30">
        <f t="shared" si="59"/>
        <v>60690.187450285492</v>
      </c>
      <c r="P197" s="39"/>
      <c r="Q197" s="29">
        <f t="shared" si="60"/>
        <v>89262.589360627055</v>
      </c>
      <c r="R197" s="28"/>
      <c r="S197" s="29"/>
      <c r="T197" s="30">
        <f t="shared" si="67"/>
        <v>113006.43813055386</v>
      </c>
      <c r="U197" s="11">
        <f t="shared" si="68"/>
        <v>1.0073372616561824</v>
      </c>
      <c r="V197" s="11"/>
      <c r="AB197" s="11"/>
      <c r="AX197" s="11"/>
      <c r="AY197" s="11">
        <f t="shared" si="65"/>
        <v>5.1931549584879315</v>
      </c>
      <c r="AZ197" s="11">
        <f t="shared" si="66"/>
        <v>5.1287973561114804</v>
      </c>
      <c r="BA197" s="11">
        <f t="shared" si="64"/>
        <v>5.1287973561114804</v>
      </c>
      <c r="BB197" s="11">
        <f t="shared" si="61"/>
        <v>7.5433896573060473</v>
      </c>
    </row>
    <row r="198" spans="1:54" x14ac:dyDescent="0.35">
      <c r="A198" s="12">
        <v>51987</v>
      </c>
      <c r="B198" s="10"/>
      <c r="C198" s="44">
        <f>DataQ!C284</f>
        <v>11848.74</v>
      </c>
      <c r="D198" s="44">
        <f>DataQ!H284</f>
        <v>44906.5</v>
      </c>
      <c r="E198" s="39">
        <f>DataQ!E284</f>
        <v>883446.4</v>
      </c>
      <c r="F198" s="50">
        <f>DataQ!F284</f>
        <v>3.9999989999999999</v>
      </c>
      <c r="G198" s="39">
        <f>DataQ!P284</f>
        <v>1.917678</v>
      </c>
      <c r="H198" s="50">
        <f>DataQ!J284</f>
        <v>3.4999980000000002</v>
      </c>
      <c r="I198" s="44">
        <f>DataQ!I284</f>
        <v>3010232</v>
      </c>
      <c r="J198" s="39">
        <f>DataQ!S284</f>
        <v>14765920</v>
      </c>
      <c r="M198" s="30">
        <f t="shared" si="57"/>
        <v>60914.414251266622</v>
      </c>
      <c r="N198" s="30">
        <f t="shared" si="58"/>
        <v>60160.111887763931</v>
      </c>
      <c r="O198" s="30">
        <f t="shared" si="59"/>
        <v>60160.111887763931</v>
      </c>
      <c r="P198" s="39"/>
      <c r="Q198" s="29">
        <f t="shared" si="60"/>
        <v>89483.428829923534</v>
      </c>
      <c r="R198" s="28"/>
      <c r="S198" s="29"/>
      <c r="T198" s="30">
        <f t="shared" si="67"/>
        <v>113286.0208986832</v>
      </c>
      <c r="U198" s="11">
        <f t="shared" si="68"/>
        <v>1.0069703985733733</v>
      </c>
      <c r="V198" s="11"/>
      <c r="AB198" s="11"/>
      <c r="AX198" s="11"/>
      <c r="AY198" s="11">
        <f t="shared" si="65"/>
        <v>5.141003537191855</v>
      </c>
      <c r="AZ198" s="11">
        <f t="shared" si="66"/>
        <v>5.0773425602860671</v>
      </c>
      <c r="BA198" s="11">
        <f t="shared" si="64"/>
        <v>5.0773425602860671</v>
      </c>
      <c r="BB198" s="11">
        <f t="shared" si="61"/>
        <v>7.5521472181787717</v>
      </c>
    </row>
    <row r="199" spans="1:54" x14ac:dyDescent="0.35">
      <c r="A199" s="12">
        <v>52079</v>
      </c>
      <c r="B199" s="10"/>
      <c r="C199" s="44">
        <f>DataQ!C285</f>
        <v>11862.7</v>
      </c>
      <c r="D199" s="44">
        <f>DataQ!H285</f>
        <v>45195.21</v>
      </c>
      <c r="E199" s="39">
        <f>DataQ!E285</f>
        <v>891096.9</v>
      </c>
      <c r="F199" s="50">
        <f>DataQ!F285</f>
        <v>4.0000070000000001</v>
      </c>
      <c r="G199" s="39">
        <f>DataQ!P285</f>
        <v>1.9176960000000001</v>
      </c>
      <c r="H199" s="50">
        <f>DataQ!J285</f>
        <v>3.4999980000000002</v>
      </c>
      <c r="I199" s="44">
        <f>DataQ!I285</f>
        <v>3024313</v>
      </c>
      <c r="J199" s="39">
        <f>DataQ!S285</f>
        <v>14926270</v>
      </c>
      <c r="M199" s="30">
        <f t="shared" si="57"/>
        <v>60357.242217788211</v>
      </c>
      <c r="N199" s="30">
        <f t="shared" si="58"/>
        <v>59610.407003306107</v>
      </c>
      <c r="O199" s="30">
        <f t="shared" si="59"/>
        <v>59610.407003306107</v>
      </c>
      <c r="P199" s="39"/>
      <c r="Q199" s="29">
        <f t="shared" si="60"/>
        <v>89693.912681090296</v>
      </c>
      <c r="R199" s="28"/>
      <c r="S199" s="29"/>
      <c r="T199" s="30">
        <f t="shared" si="67"/>
        <v>113552.49345426032</v>
      </c>
      <c r="U199" s="11">
        <f t="shared" si="68"/>
        <v>1.0066218786447048</v>
      </c>
      <c r="V199" s="11"/>
      <c r="AB199" s="11"/>
      <c r="AX199" s="11"/>
      <c r="AY199" s="11">
        <f t="shared" si="65"/>
        <v>5.0879852156581729</v>
      </c>
      <c r="AZ199" s="11">
        <f t="shared" si="66"/>
        <v>5.0250286193957621</v>
      </c>
      <c r="BA199" s="11">
        <f t="shared" si="64"/>
        <v>5.0250286193957621</v>
      </c>
      <c r="BB199" s="11">
        <f t="shared" si="61"/>
        <v>7.5610032017239153</v>
      </c>
    </row>
    <row r="200" spans="1:54" x14ac:dyDescent="0.35">
      <c r="A200" s="12">
        <v>52171</v>
      </c>
      <c r="B200" s="10"/>
      <c r="C200" s="44">
        <f>DataQ!C286</f>
        <v>11876.95</v>
      </c>
      <c r="D200" s="44">
        <f>DataQ!H286</f>
        <v>45484.68</v>
      </c>
      <c r="E200" s="39">
        <f>DataQ!E286</f>
        <v>898812.3</v>
      </c>
      <c r="F200" s="50">
        <f>DataQ!F286</f>
        <v>4.0000039999999997</v>
      </c>
      <c r="G200" s="39">
        <f>DataQ!P286</f>
        <v>1.91767</v>
      </c>
      <c r="H200" s="50">
        <f>DataQ!J286</f>
        <v>3.4999989999999999</v>
      </c>
      <c r="I200" s="44">
        <f>DataQ!I286</f>
        <v>3038325</v>
      </c>
      <c r="J200" s="39">
        <f>DataQ!S286</f>
        <v>15088700</v>
      </c>
      <c r="M200" s="30">
        <f t="shared" si="57"/>
        <v>59816.96489213992</v>
      </c>
      <c r="N200" s="30">
        <f t="shared" si="58"/>
        <v>59077.365057720563</v>
      </c>
      <c r="O200" s="30">
        <f t="shared" si="59"/>
        <v>59077.365057720563</v>
      </c>
      <c r="P200" s="39"/>
      <c r="Q200" s="29">
        <f t="shared" si="60"/>
        <v>89908.155571410607</v>
      </c>
      <c r="R200" s="28"/>
      <c r="S200" s="29"/>
      <c r="T200" s="30">
        <f t="shared" si="67"/>
        <v>113823.72495340584</v>
      </c>
      <c r="U200" s="11">
        <f t="shared" si="68"/>
        <v>1.0062907847124696</v>
      </c>
      <c r="V200" s="11"/>
      <c r="AB200" s="11"/>
      <c r="AX200" s="11"/>
      <c r="AY200" s="11">
        <f t="shared" si="65"/>
        <v>5.0363910677522359</v>
      </c>
      <c r="AZ200" s="11">
        <f t="shared" si="66"/>
        <v>4.9741192021285396</v>
      </c>
      <c r="BA200" s="11">
        <f t="shared" si="64"/>
        <v>4.9741192021285396</v>
      </c>
      <c r="BB200" s="11">
        <f t="shared" si="61"/>
        <v>7.5699700319872187</v>
      </c>
    </row>
    <row r="201" spans="1:54" x14ac:dyDescent="0.35">
      <c r="A201" s="12">
        <v>52263</v>
      </c>
      <c r="B201" s="10"/>
      <c r="C201" s="44">
        <f>DataQ!C287</f>
        <v>11891.09</v>
      </c>
      <c r="D201" s="44">
        <f>DataQ!H287</f>
        <v>45775</v>
      </c>
      <c r="E201" s="39">
        <f>DataQ!E287</f>
        <v>906594.3</v>
      </c>
      <c r="F201" s="50">
        <f>DataQ!F287</f>
        <v>4.0000010000000001</v>
      </c>
      <c r="G201" s="39">
        <f>DataQ!P287</f>
        <v>1.9175979999999999</v>
      </c>
      <c r="H201" s="50">
        <f>DataQ!J287</f>
        <v>3.4999989999999999</v>
      </c>
      <c r="I201" s="44">
        <f>DataQ!I287</f>
        <v>3052274</v>
      </c>
      <c r="J201" s="39">
        <f>DataQ!S287</f>
        <v>15252720</v>
      </c>
      <c r="M201" s="30">
        <f t="shared" si="57"/>
        <v>59274.219181591536</v>
      </c>
      <c r="N201" s="30">
        <f t="shared" si="58"/>
        <v>58541.87221794184</v>
      </c>
      <c r="O201" s="30">
        <f t="shared" si="59"/>
        <v>58541.87221794184</v>
      </c>
      <c r="P201" s="39"/>
      <c r="Q201" s="29">
        <f t="shared" si="60"/>
        <v>90122.884456544765</v>
      </c>
      <c r="R201" s="28"/>
      <c r="S201" s="29"/>
      <c r="T201" s="30">
        <f t="shared" si="67"/>
        <v>114095.57172198567</v>
      </c>
      <c r="U201" s="11">
        <f t="shared" si="68"/>
        <v>1.0059762454768462</v>
      </c>
      <c r="V201" s="11"/>
      <c r="AB201" s="11"/>
      <c r="AX201" s="11"/>
      <c r="AY201" s="11">
        <f t="shared" si="65"/>
        <v>4.9847591080036846</v>
      </c>
      <c r="AZ201" s="11">
        <f t="shared" si="66"/>
        <v>4.9231712330780306</v>
      </c>
      <c r="BA201" s="11">
        <f t="shared" si="64"/>
        <v>4.9231712330780306</v>
      </c>
      <c r="BB201" s="11">
        <f t="shared" si="61"/>
        <v>7.5790263513727307</v>
      </c>
    </row>
    <row r="202" spans="1:54" x14ac:dyDescent="0.35">
      <c r="A202" s="12">
        <v>52352</v>
      </c>
      <c r="B202" s="10"/>
      <c r="C202" s="44">
        <f>DataQ!C288</f>
        <v>11906.53</v>
      </c>
      <c r="D202" s="44">
        <f>DataQ!H288</f>
        <v>46066.22</v>
      </c>
      <c r="E202" s="39">
        <f>DataQ!E288</f>
        <v>914441.3</v>
      </c>
      <c r="F202" s="50">
        <f>DataQ!F288</f>
        <v>4.0000090000000004</v>
      </c>
      <c r="G202" s="39">
        <f>DataQ!P288</f>
        <v>1.917672</v>
      </c>
      <c r="H202" s="50">
        <f>DataQ!J288</f>
        <v>3.4999989999999999</v>
      </c>
      <c r="I202" s="44">
        <f>DataQ!I288</f>
        <v>3066166</v>
      </c>
      <c r="J202" s="39">
        <f>DataQ!S288</f>
        <v>15420170</v>
      </c>
      <c r="M202" s="30">
        <f t="shared" ref="M202:M265" si="69">(EXP($W$9+$W$10*LN(D201/E201)+$W$11*(F201/100)+$W$12*(H201/100)+$W$13*LN(I201/J201)))*C202</f>
        <v>58740.068509710763</v>
      </c>
      <c r="N202" s="30">
        <f t="shared" ref="N202:N265" si="70">(EXP($W$18+$W$19*LN(D202/E202)+$W$20*LN(D201/E201)+$W$21*(F202/100)+$W$22*(F201/100)+$W$23*(H202/100)+$W$24*(H201/100)+$W$25*LN(I201/J201)))*C202</f>
        <v>58014.829240313091</v>
      </c>
      <c r="O202" s="30">
        <f t="shared" ref="O202:O265" si="71">(EXP($X$18+$X$19*LN(D202/E202)+$X$20*LN(D201/E201)+$X$21*F202+$X$22*F201+$X$23*H202+$X$24*H201+$X$25*LN(I201/J201)))*C202</f>
        <v>58014.829240313091</v>
      </c>
      <c r="P202" s="39"/>
      <c r="Q202" s="29">
        <f t="shared" ref="Q202:Q265" si="72">(EXP($W$30+$W$31*LN(D202/E202)+$W$32*LN(D201/E201)+$W$33*F202+$W$34*F201+$W$35*H202+$W$36*H201))*C202</f>
        <v>90348.896925271591</v>
      </c>
      <c r="R202" s="28"/>
      <c r="S202" s="29"/>
      <c r="T202" s="30">
        <f t="shared" si="67"/>
        <v>114381.70350739383</v>
      </c>
      <c r="U202" s="11">
        <f t="shared" si="68"/>
        <v>1.0056774332030038</v>
      </c>
      <c r="V202" s="11"/>
      <c r="AB202" s="11"/>
      <c r="AX202" s="11"/>
      <c r="AY202" s="11">
        <f t="shared" si="65"/>
        <v>4.9334330413404039</v>
      </c>
      <c r="AZ202" s="11">
        <f t="shared" si="66"/>
        <v>4.8725219892204601</v>
      </c>
      <c r="BA202" s="11">
        <f t="shared" si="64"/>
        <v>4.8725219892204601</v>
      </c>
      <c r="BB202" s="11">
        <f t="shared" ref="BB202:BB265" si="73">Q202/$C202</f>
        <v>7.588180345177947</v>
      </c>
    </row>
    <row r="203" spans="1:54" x14ac:dyDescent="0.35">
      <c r="A203" s="12">
        <v>52444</v>
      </c>
      <c r="B203" s="10"/>
      <c r="C203" s="44">
        <f>DataQ!C289</f>
        <v>11920.37</v>
      </c>
      <c r="D203" s="44">
        <f>DataQ!H289</f>
        <v>46358.39</v>
      </c>
      <c r="E203" s="39">
        <f>DataQ!E289</f>
        <v>922355.3</v>
      </c>
      <c r="F203" s="50">
        <f>DataQ!F289</f>
        <v>3.999978</v>
      </c>
      <c r="G203" s="39">
        <f>DataQ!P289</f>
        <v>1.917557</v>
      </c>
      <c r="H203" s="50">
        <f>DataQ!J289</f>
        <v>3.5</v>
      </c>
      <c r="I203" s="44">
        <f>DataQ!I289</f>
        <v>3080006</v>
      </c>
      <c r="J203" s="39">
        <f>DataQ!S289</f>
        <v>15587330</v>
      </c>
      <c r="M203" s="30">
        <f t="shared" si="69"/>
        <v>58187.762251748012</v>
      </c>
      <c r="N203" s="30">
        <f t="shared" si="70"/>
        <v>57469.831251607757</v>
      </c>
      <c r="O203" s="30">
        <f t="shared" si="71"/>
        <v>57469.831251607757</v>
      </c>
      <c r="P203" s="39"/>
      <c r="Q203" s="29">
        <f t="shared" si="72"/>
        <v>90564.020311611312</v>
      </c>
      <c r="R203" s="28"/>
      <c r="S203" s="29"/>
      <c r="T203" s="30">
        <f t="shared" si="67"/>
        <v>114654.04971449992</v>
      </c>
      <c r="U203" s="11">
        <f t="shared" si="68"/>
        <v>1.0053935615428538</v>
      </c>
      <c r="V203" s="11"/>
      <c r="AX203" s="11"/>
      <c r="AY203" s="11">
        <f t="shared" si="65"/>
        <v>4.8813721597356468</v>
      </c>
      <c r="AZ203" s="11">
        <f t="shared" si="66"/>
        <v>4.8211449184553627</v>
      </c>
      <c r="BA203" s="11">
        <f t="shared" si="64"/>
        <v>4.8211449184553627</v>
      </c>
      <c r="BB203" s="11">
        <f t="shared" si="73"/>
        <v>7.5974168848459662</v>
      </c>
    </row>
    <row r="204" spans="1:54" x14ac:dyDescent="0.35">
      <c r="A204" s="12">
        <v>52536</v>
      </c>
      <c r="B204" s="10"/>
      <c r="C204" s="44">
        <f>DataQ!C290</f>
        <v>11934.55</v>
      </c>
      <c r="D204" s="44">
        <f>DataQ!H290</f>
        <v>46651.6</v>
      </c>
      <c r="E204" s="39">
        <f>DataQ!E290</f>
        <v>930335.6</v>
      </c>
      <c r="F204" s="50">
        <f>DataQ!F290</f>
        <v>4.0000049999999998</v>
      </c>
      <c r="G204" s="39">
        <f>DataQ!P290</f>
        <v>1.9175390000000001</v>
      </c>
      <c r="H204" s="50">
        <f>DataQ!J290</f>
        <v>3.4999989999999999</v>
      </c>
      <c r="I204" s="44">
        <f>DataQ!I290</f>
        <v>3093800</v>
      </c>
      <c r="J204" s="39">
        <f>DataQ!S290</f>
        <v>15756680</v>
      </c>
      <c r="M204" s="30">
        <f t="shared" si="69"/>
        <v>57653.02700904158</v>
      </c>
      <c r="N204" s="30">
        <f t="shared" si="70"/>
        <v>56942.184854378327</v>
      </c>
      <c r="O204" s="30">
        <f t="shared" si="71"/>
        <v>56942.184854378327</v>
      </c>
      <c r="P204" s="39"/>
      <c r="Q204" s="29">
        <f t="shared" si="72"/>
        <v>90782.717884442798</v>
      </c>
      <c r="R204" s="28"/>
      <c r="S204" s="29"/>
      <c r="T204" s="30">
        <f t="shared" si="67"/>
        <v>114930.92084170459</v>
      </c>
      <c r="U204" s="11">
        <f t="shared" si="68"/>
        <v>1.005123883465711</v>
      </c>
      <c r="V204" s="11"/>
      <c r="AX204" s="11"/>
      <c r="AY204" s="11">
        <f t="shared" si="65"/>
        <v>4.8307667242620447</v>
      </c>
      <c r="AZ204" s="11">
        <f t="shared" si="66"/>
        <v>4.7712050185703134</v>
      </c>
      <c r="BA204" s="11">
        <f t="shared" si="64"/>
        <v>4.7712050185703134</v>
      </c>
      <c r="BB204" s="11">
        <f t="shared" si="73"/>
        <v>7.6067147805692548</v>
      </c>
    </row>
    <row r="205" spans="1:54" x14ac:dyDescent="0.35">
      <c r="A205" s="12">
        <v>52628</v>
      </c>
      <c r="B205" s="10"/>
      <c r="C205" s="44">
        <f>DataQ!C291</f>
        <v>11948.59</v>
      </c>
      <c r="D205" s="44">
        <f>DataQ!H291</f>
        <v>46945.89</v>
      </c>
      <c r="E205" s="39">
        <f>DataQ!E291</f>
        <v>938383.9</v>
      </c>
      <c r="F205" s="50">
        <f>DataQ!F291</f>
        <v>4.0000030000000004</v>
      </c>
      <c r="G205" s="39">
        <f>DataQ!P291</f>
        <v>1.91757</v>
      </c>
      <c r="H205" s="50">
        <f>DataQ!J291</f>
        <v>3.4999989999999999</v>
      </c>
      <c r="I205" s="44">
        <f>DataQ!I291</f>
        <v>3107552</v>
      </c>
      <c r="J205" s="39">
        <f>DataQ!S291</f>
        <v>15927630</v>
      </c>
      <c r="M205" s="30">
        <f t="shared" si="69"/>
        <v>57116.935364404599</v>
      </c>
      <c r="N205" s="30">
        <f t="shared" si="70"/>
        <v>56413.160580448151</v>
      </c>
      <c r="O205" s="30">
        <f t="shared" si="71"/>
        <v>56413.160580448151</v>
      </c>
      <c r="P205" s="39"/>
      <c r="Q205" s="29">
        <f t="shared" si="72"/>
        <v>91002.103329179648</v>
      </c>
      <c r="R205" s="28"/>
      <c r="S205" s="29"/>
      <c r="T205" s="30">
        <f t="shared" si="67"/>
        <v>115208.66281474143</v>
      </c>
      <c r="U205" s="11">
        <f t="shared" si="68"/>
        <v>1.0048676892924255</v>
      </c>
      <c r="V205" s="11"/>
      <c r="AX205" s="11"/>
      <c r="AY205" s="11">
        <f t="shared" si="65"/>
        <v>4.7802238895471847</v>
      </c>
      <c r="AZ205" s="11">
        <f t="shared" si="66"/>
        <v>4.7213236524517246</v>
      </c>
      <c r="BA205" s="11">
        <f t="shared" si="64"/>
        <v>4.7213236524517246</v>
      </c>
      <c r="BB205" s="11">
        <f t="shared" si="73"/>
        <v>7.6161374127976309</v>
      </c>
    </row>
    <row r="206" spans="1:54" x14ac:dyDescent="0.35">
      <c r="A206" s="12">
        <v>52718</v>
      </c>
      <c r="B206" s="10"/>
      <c r="C206" s="44">
        <f>DataQ!C292</f>
        <v>11963.94</v>
      </c>
      <c r="D206" s="44">
        <f>DataQ!H292</f>
        <v>47241.34</v>
      </c>
      <c r="E206" s="39">
        <f>DataQ!E292</f>
        <v>946499</v>
      </c>
      <c r="F206" s="50">
        <f>DataQ!F292</f>
        <v>4</v>
      </c>
      <c r="G206" s="39">
        <f>DataQ!P292</f>
        <v>1.917508</v>
      </c>
      <c r="H206" s="50">
        <f>DataQ!J292</f>
        <v>3.4999980000000002</v>
      </c>
      <c r="I206" s="44">
        <f>DataQ!I292</f>
        <v>3121266</v>
      </c>
      <c r="J206" s="39">
        <f>DataQ!S292</f>
        <v>16102150</v>
      </c>
      <c r="M206" s="30">
        <f t="shared" si="69"/>
        <v>56590.334436860772</v>
      </c>
      <c r="N206" s="30">
        <f t="shared" si="70"/>
        <v>55893.477219954933</v>
      </c>
      <c r="O206" s="30">
        <f t="shared" si="71"/>
        <v>55893.477219954933</v>
      </c>
      <c r="P206" s="39"/>
      <c r="Q206" s="29">
        <f t="shared" si="72"/>
        <v>91232.198444565583</v>
      </c>
      <c r="R206" s="28"/>
      <c r="S206" s="29"/>
      <c r="T206" s="30">
        <f t="shared" si="67"/>
        <v>115499.96323082002</v>
      </c>
      <c r="U206" s="11">
        <f t="shared" si="68"/>
        <v>1.0046243048278043</v>
      </c>
      <c r="V206" s="11"/>
      <c r="AX206" s="11"/>
      <c r="AY206" s="11">
        <f t="shared" ref="AY206:AY224" si="74">M206/$C206</f>
        <v>4.730075078683174</v>
      </c>
      <c r="AZ206" s="11">
        <f t="shared" ref="AZ206:AZ224" si="75">N206/$C206</f>
        <v>4.6718286133125817</v>
      </c>
      <c r="BA206" s="11">
        <f t="shared" ref="BA206:BA224" si="76">O206/$C206</f>
        <v>4.6718286133125817</v>
      </c>
      <c r="BB206" s="11">
        <f t="shared" si="73"/>
        <v>7.6255981260826768</v>
      </c>
    </row>
    <row r="207" spans="1:54" x14ac:dyDescent="0.35">
      <c r="A207" s="12">
        <v>52810</v>
      </c>
      <c r="B207" s="10"/>
      <c r="C207" s="44">
        <f>DataQ!C293</f>
        <v>11977.71</v>
      </c>
      <c r="D207" s="44">
        <f>DataQ!H293</f>
        <v>47537.96</v>
      </c>
      <c r="E207" s="39">
        <f>DataQ!E293</f>
        <v>954682.4</v>
      </c>
      <c r="F207" s="50">
        <f>DataQ!F293</f>
        <v>4.0000080000000002</v>
      </c>
      <c r="G207" s="39">
        <f>DataQ!P293</f>
        <v>1.9175420000000001</v>
      </c>
      <c r="H207" s="50">
        <f>DataQ!J293</f>
        <v>3.4999989999999999</v>
      </c>
      <c r="I207" s="44">
        <f>DataQ!I293</f>
        <v>3134947</v>
      </c>
      <c r="J207" s="39">
        <f>DataQ!S293</f>
        <v>16276360</v>
      </c>
      <c r="M207" s="30">
        <f t="shared" si="69"/>
        <v>56047.186100518848</v>
      </c>
      <c r="N207" s="30">
        <f t="shared" si="70"/>
        <v>55357.458882996987</v>
      </c>
      <c r="O207" s="30">
        <f t="shared" si="71"/>
        <v>55357.458882996987</v>
      </c>
      <c r="P207" s="39"/>
      <c r="Q207" s="29">
        <f t="shared" si="72"/>
        <v>91451.277684023356</v>
      </c>
      <c r="R207" s="28"/>
      <c r="S207" s="29"/>
      <c r="T207" s="30">
        <f t="shared" si="67"/>
        <v>115777.31754797357</v>
      </c>
      <c r="U207" s="11">
        <f t="shared" si="68"/>
        <v>1.0043930895864142</v>
      </c>
      <c r="V207" s="11"/>
      <c r="AX207" s="11"/>
      <c r="AY207" s="11">
        <f t="shared" si="74"/>
        <v>4.6792906240440661</v>
      </c>
      <c r="AZ207" s="11">
        <f t="shared" si="75"/>
        <v>4.6217063932084672</v>
      </c>
      <c r="BA207" s="11">
        <f t="shared" si="76"/>
        <v>4.6217063932084672</v>
      </c>
      <c r="BB207" s="11">
        <f t="shared" si="73"/>
        <v>7.6351220462027687</v>
      </c>
    </row>
    <row r="208" spans="1:54" x14ac:dyDescent="0.35">
      <c r="A208" s="12">
        <v>52902</v>
      </c>
      <c r="B208" s="10"/>
      <c r="C208" s="44">
        <f>DataQ!C294</f>
        <v>11991.79</v>
      </c>
      <c r="D208" s="44">
        <f>DataQ!H294</f>
        <v>47835.8</v>
      </c>
      <c r="E208" s="39">
        <f>DataQ!E294</f>
        <v>962934.6</v>
      </c>
      <c r="F208" s="50">
        <f>DataQ!F294</f>
        <v>4.000006</v>
      </c>
      <c r="G208" s="39">
        <f>DataQ!P294</f>
        <v>1.917483</v>
      </c>
      <c r="H208" s="50">
        <f>DataQ!J294</f>
        <v>3.5</v>
      </c>
      <c r="I208" s="44">
        <f>DataQ!I294</f>
        <v>3148598</v>
      </c>
      <c r="J208" s="39">
        <f>DataQ!S294</f>
        <v>16452840</v>
      </c>
      <c r="M208" s="30">
        <f t="shared" si="69"/>
        <v>55521.874186232737</v>
      </c>
      <c r="N208" s="30">
        <f t="shared" si="70"/>
        <v>54839.029242670935</v>
      </c>
      <c r="O208" s="30">
        <f t="shared" si="71"/>
        <v>54839.029242670935</v>
      </c>
      <c r="P208" s="39"/>
      <c r="Q208" s="29">
        <f t="shared" si="72"/>
        <v>91673.856511498976</v>
      </c>
      <c r="R208" s="28"/>
      <c r="S208" s="29"/>
      <c r="T208" s="30">
        <f t="shared" si="67"/>
        <v>116059.10234355771</v>
      </c>
      <c r="U208" s="11">
        <f>0.05*(1-U207)+(U207)</f>
        <v>1.0041734351070934</v>
      </c>
      <c r="V208" s="11"/>
      <c r="AX208" s="11"/>
      <c r="AY208" s="11">
        <f t="shared" si="74"/>
        <v>4.6299905340431025</v>
      </c>
      <c r="AZ208" s="11">
        <f t="shared" si="75"/>
        <v>4.5730478304465745</v>
      </c>
      <c r="BA208" s="11">
        <f t="shared" si="76"/>
        <v>4.5730478304465745</v>
      </c>
      <c r="BB208" s="11">
        <f t="shared" si="73"/>
        <v>7.6447183040646118</v>
      </c>
    </row>
    <row r="209" spans="1:54" x14ac:dyDescent="0.35">
      <c r="A209" s="12">
        <v>52994</v>
      </c>
      <c r="B209" s="10"/>
      <c r="C209" s="44">
        <f>DataQ!C295</f>
        <v>12005.74</v>
      </c>
      <c r="D209" s="44">
        <f>DataQ!H295</f>
        <v>48134.92</v>
      </c>
      <c r="E209" s="39">
        <f>DataQ!E295</f>
        <v>971255.4</v>
      </c>
      <c r="F209" s="50">
        <f>DataQ!F295</f>
        <v>3.9999929999999999</v>
      </c>
      <c r="G209" s="39">
        <f>DataQ!P295</f>
        <v>1.917519</v>
      </c>
      <c r="H209" s="50">
        <f>DataQ!J295</f>
        <v>3.5</v>
      </c>
      <c r="I209" s="44">
        <f>DataQ!I295</f>
        <v>3162223</v>
      </c>
      <c r="J209" s="39">
        <f>DataQ!S295</f>
        <v>16630970</v>
      </c>
      <c r="M209" s="30">
        <f t="shared" si="69"/>
        <v>54995.825186275688</v>
      </c>
      <c r="N209" s="30">
        <f t="shared" si="70"/>
        <v>54319.844013075788</v>
      </c>
      <c r="O209" s="30">
        <f t="shared" si="71"/>
        <v>54319.844013075788</v>
      </c>
      <c r="P209" s="39"/>
      <c r="Q209" s="29">
        <f t="shared" si="72"/>
        <v>91896.196851107321</v>
      </c>
      <c r="R209" s="28"/>
      <c r="S209" s="29"/>
      <c r="T209" s="30">
        <f t="shared" si="67"/>
        <v>116340.58521350186</v>
      </c>
      <c r="U209" s="11">
        <f t="shared" si="68"/>
        <v>1.0039647633517388</v>
      </c>
      <c r="V209" s="11"/>
      <c r="AX209" s="11"/>
      <c r="AY209" s="11">
        <f t="shared" si="74"/>
        <v>4.5807942855897004</v>
      </c>
      <c r="AZ209" s="11">
        <f t="shared" si="75"/>
        <v>4.5244894536343274</v>
      </c>
      <c r="BA209" s="11">
        <f t="shared" si="76"/>
        <v>4.5244894536343274</v>
      </c>
      <c r="BB209" s="11">
        <f t="shared" si="73"/>
        <v>7.6543550710832751</v>
      </c>
    </row>
    <row r="210" spans="1:54" x14ac:dyDescent="0.35">
      <c r="A210" s="12">
        <v>53083</v>
      </c>
      <c r="B210" s="10"/>
      <c r="C210" s="44">
        <f>DataQ!C296</f>
        <v>12020.98</v>
      </c>
      <c r="D210" s="44">
        <f>DataQ!H296</f>
        <v>48435.38</v>
      </c>
      <c r="E210" s="39">
        <f>DataQ!E296</f>
        <v>979646.4</v>
      </c>
      <c r="F210" s="50">
        <f>DataQ!F296</f>
        <v>4.0000010000000001</v>
      </c>
      <c r="G210" s="39">
        <f>DataQ!P296</f>
        <v>1.9175089999999999</v>
      </c>
      <c r="H210" s="50">
        <f>DataQ!J296</f>
        <v>3.4999989999999999</v>
      </c>
      <c r="I210" s="44">
        <f>DataQ!I296</f>
        <v>3175825</v>
      </c>
      <c r="J210" s="39">
        <f>DataQ!S296</f>
        <v>16812800</v>
      </c>
      <c r="M210" s="30">
        <f t="shared" si="69"/>
        <v>54479.603282952972</v>
      </c>
      <c r="N210" s="30">
        <f t="shared" si="70"/>
        <v>53810.370312792686</v>
      </c>
      <c r="O210" s="30">
        <f t="shared" si="71"/>
        <v>53810.370312792686</v>
      </c>
      <c r="P210" s="39"/>
      <c r="Q210" s="29">
        <f t="shared" si="72"/>
        <v>92129.22793415148</v>
      </c>
      <c r="R210" s="28"/>
      <c r="S210" s="29"/>
      <c r="T210" s="30">
        <f t="shared" si="67"/>
        <v>116635.60256463577</v>
      </c>
      <c r="U210" s="11">
        <f t="shared" si="68"/>
        <v>1.0037665251841519</v>
      </c>
      <c r="V210" s="11"/>
      <c r="AX210" s="11"/>
      <c r="AY210" s="11">
        <f t="shared" si="74"/>
        <v>4.5320434176708533</v>
      </c>
      <c r="AZ210" s="11">
        <f t="shared" si="75"/>
        <v>4.4763713368454727</v>
      </c>
      <c r="BA210" s="11">
        <f t="shared" si="76"/>
        <v>4.4763713368454727</v>
      </c>
      <c r="BB210" s="11">
        <f t="shared" si="73"/>
        <v>7.6640363709241246</v>
      </c>
    </row>
    <row r="211" spans="1:54" x14ac:dyDescent="0.35">
      <c r="A211" s="12">
        <v>53175</v>
      </c>
      <c r="B211" s="10"/>
      <c r="C211" s="44">
        <f>DataQ!C297</f>
        <v>12034.66</v>
      </c>
      <c r="D211" s="44">
        <f>DataQ!H297</f>
        <v>48737.2</v>
      </c>
      <c r="E211" s="39">
        <f>DataQ!E297</f>
        <v>988107.3</v>
      </c>
      <c r="F211" s="50">
        <f>DataQ!F297</f>
        <v>3.9999989999999999</v>
      </c>
      <c r="G211" s="39">
        <f>DataQ!P297</f>
        <v>1.9175</v>
      </c>
      <c r="H211" s="50">
        <f>DataQ!J297</f>
        <v>3.5</v>
      </c>
      <c r="I211" s="44">
        <f>DataQ!I297</f>
        <v>3189408</v>
      </c>
      <c r="J211" s="39">
        <f>DataQ!S297</f>
        <v>16994330</v>
      </c>
      <c r="M211" s="30">
        <f t="shared" si="69"/>
        <v>53948.487042452813</v>
      </c>
      <c r="N211" s="30">
        <f t="shared" si="70"/>
        <v>53286.156576476009</v>
      </c>
      <c r="O211" s="30">
        <f t="shared" si="71"/>
        <v>53286.156576476009</v>
      </c>
      <c r="P211" s="39"/>
      <c r="Q211" s="29">
        <f t="shared" si="72"/>
        <v>92351.399698682842</v>
      </c>
      <c r="R211" s="28"/>
      <c r="S211" s="29"/>
      <c r="T211" s="30">
        <f t="shared" si="67"/>
        <v>116916.87201853248</v>
      </c>
      <c r="U211" s="11">
        <f t="shared" si="68"/>
        <v>1.0035781989249444</v>
      </c>
      <c r="V211" s="11"/>
      <c r="AX211" s="11"/>
      <c r="AY211" s="11">
        <f t="shared" si="74"/>
        <v>4.482759549705003</v>
      </c>
      <c r="AZ211" s="11">
        <f t="shared" si="75"/>
        <v>4.4277243043406305</v>
      </c>
      <c r="BA211" s="11">
        <f t="shared" si="76"/>
        <v>4.4277243043406305</v>
      </c>
      <c r="BB211" s="11">
        <f t="shared" si="73"/>
        <v>7.6737855243673563</v>
      </c>
    </row>
    <row r="212" spans="1:54" x14ac:dyDescent="0.35">
      <c r="A212" s="12">
        <v>53267</v>
      </c>
      <c r="B212" s="10"/>
      <c r="C212" s="44">
        <f>DataQ!C298</f>
        <v>12048.66</v>
      </c>
      <c r="D212" s="44">
        <f>DataQ!H298</f>
        <v>49040.43</v>
      </c>
      <c r="E212" s="39">
        <f>DataQ!E298</f>
        <v>996639.8</v>
      </c>
      <c r="F212" s="50">
        <f>DataQ!F298</f>
        <v>3.9999959999999999</v>
      </c>
      <c r="G212" s="39">
        <f>DataQ!P298</f>
        <v>1.917492</v>
      </c>
      <c r="H212" s="50">
        <f>DataQ!J298</f>
        <v>3.5</v>
      </c>
      <c r="I212" s="44">
        <f>DataQ!I298</f>
        <v>3202975</v>
      </c>
      <c r="J212" s="39">
        <f>DataQ!S298</f>
        <v>17178220</v>
      </c>
      <c r="M212" s="30">
        <f t="shared" si="69"/>
        <v>53434.884152673054</v>
      </c>
      <c r="N212" s="30">
        <f t="shared" si="70"/>
        <v>52779.237641474072</v>
      </c>
      <c r="O212" s="30">
        <f t="shared" si="71"/>
        <v>52779.237641474072</v>
      </c>
      <c r="P212" s="39"/>
      <c r="Q212" s="29">
        <f t="shared" si="72"/>
        <v>92576.723237413244</v>
      </c>
      <c r="R212" s="28"/>
      <c r="S212" s="29"/>
      <c r="T212" s="30">
        <f t="shared" si="67"/>
        <v>117202.13161856517</v>
      </c>
      <c r="U212" s="11">
        <f t="shared" si="68"/>
        <v>1.0033992889786971</v>
      </c>
      <c r="V212" s="11"/>
      <c r="AX212" s="11"/>
      <c r="AY212" s="11">
        <f t="shared" si="74"/>
        <v>4.4349233983424758</v>
      </c>
      <c r="AZ212" s="11">
        <f t="shared" si="75"/>
        <v>4.3805068481867755</v>
      </c>
      <c r="BA212" s="11">
        <f t="shared" si="76"/>
        <v>4.3805068481867755</v>
      </c>
      <c r="BB212" s="11">
        <f t="shared" si="73"/>
        <v>7.6835700598583783</v>
      </c>
    </row>
    <row r="213" spans="1:54" x14ac:dyDescent="0.35">
      <c r="A213" s="12">
        <v>53359</v>
      </c>
      <c r="B213" s="10"/>
      <c r="C213" s="44">
        <f>DataQ!C299</f>
        <v>12062.51</v>
      </c>
      <c r="D213" s="44">
        <f>DataQ!H299</f>
        <v>49345.11</v>
      </c>
      <c r="E213" s="39">
        <f>DataQ!E299</f>
        <v>1005243</v>
      </c>
      <c r="F213" s="50">
        <f>DataQ!F299</f>
        <v>4.0000030000000004</v>
      </c>
      <c r="G213" s="39">
        <f>DataQ!P299</f>
        <v>1.9174850000000001</v>
      </c>
      <c r="H213" s="50">
        <f>DataQ!J299</f>
        <v>3.5</v>
      </c>
      <c r="I213" s="44">
        <f>DataQ!I299</f>
        <v>3216528</v>
      </c>
      <c r="J213" s="39">
        <f>DataQ!S299</f>
        <v>17363820</v>
      </c>
      <c r="M213" s="30">
        <f t="shared" si="69"/>
        <v>52921.128897018461</v>
      </c>
      <c r="N213" s="30">
        <f t="shared" si="70"/>
        <v>52272.146011234021</v>
      </c>
      <c r="O213" s="30">
        <f t="shared" si="71"/>
        <v>52272.146011234021</v>
      </c>
      <c r="P213" s="39"/>
      <c r="Q213" s="29">
        <f t="shared" si="72"/>
        <v>92801.70771200741</v>
      </c>
      <c r="R213" s="28"/>
      <c r="S213" s="29"/>
      <c r="T213" s="30">
        <f t="shared" si="67"/>
        <v>117486.96196340138</v>
      </c>
      <c r="U213" s="11">
        <f t="shared" si="68"/>
        <v>1.0032293245297623</v>
      </c>
      <c r="V213" s="11"/>
      <c r="AX213" s="11"/>
      <c r="AY213" s="11">
        <f t="shared" si="74"/>
        <v>4.387240209294621</v>
      </c>
      <c r="AZ213" s="11">
        <f t="shared" si="75"/>
        <v>4.3334385638838038</v>
      </c>
      <c r="BA213" s="11">
        <f t="shared" si="76"/>
        <v>4.3334385638838038</v>
      </c>
      <c r="BB213" s="11">
        <f t="shared" si="73"/>
        <v>7.6933994427368271</v>
      </c>
    </row>
    <row r="214" spans="1:54" x14ac:dyDescent="0.35">
      <c r="A214" s="12">
        <v>53448</v>
      </c>
      <c r="B214" s="10"/>
      <c r="C214" s="44">
        <f>DataQ!C300</f>
        <v>12077.66</v>
      </c>
      <c r="D214" s="44">
        <f>DataQ!H300</f>
        <v>49651.27</v>
      </c>
      <c r="E214" s="39">
        <f>DataQ!E300</f>
        <v>1013918</v>
      </c>
      <c r="F214" s="50">
        <f>DataQ!F300</f>
        <v>4.0000010000000001</v>
      </c>
      <c r="G214" s="39">
        <f>DataQ!P300</f>
        <v>1.91743</v>
      </c>
      <c r="H214" s="50">
        <f>DataQ!J300</f>
        <v>3.5</v>
      </c>
      <c r="I214" s="44">
        <f>DataQ!I300</f>
        <v>3230071</v>
      </c>
      <c r="J214" s="39">
        <f>DataQ!S300</f>
        <v>17553260</v>
      </c>
      <c r="M214" s="30">
        <f t="shared" si="69"/>
        <v>52417.482231572016</v>
      </c>
      <c r="N214" s="30">
        <f t="shared" si="70"/>
        <v>51775.025461932688</v>
      </c>
      <c r="O214" s="30">
        <f t="shared" si="71"/>
        <v>51775.025461932688</v>
      </c>
      <c r="P214" s="39"/>
      <c r="Q214" s="29">
        <f t="shared" si="72"/>
        <v>93037.516769630689</v>
      </c>
      <c r="R214" s="28"/>
      <c r="S214" s="29"/>
      <c r="T214" s="30">
        <f t="shared" si="67"/>
        <v>117785.49623035245</v>
      </c>
      <c r="U214" s="11">
        <f t="shared" si="68"/>
        <v>1.0030678583032742</v>
      </c>
      <c r="V214" s="11"/>
      <c r="AX214" s="11"/>
      <c r="AY214" s="11">
        <f t="shared" si="74"/>
        <v>4.340036251357632</v>
      </c>
      <c r="AZ214" s="11">
        <f t="shared" si="75"/>
        <v>4.2868424398379066</v>
      </c>
      <c r="BA214" s="11">
        <f t="shared" si="76"/>
        <v>4.2868424398379066</v>
      </c>
      <c r="BB214" s="11">
        <f t="shared" si="73"/>
        <v>7.7032733799122255</v>
      </c>
    </row>
    <row r="215" spans="1:54" x14ac:dyDescent="0.35">
      <c r="A215" s="12">
        <v>53540</v>
      </c>
      <c r="B215" s="10"/>
      <c r="C215" s="44">
        <f>DataQ!C301</f>
        <v>12091.23</v>
      </c>
      <c r="D215" s="44">
        <f>DataQ!H301</f>
        <v>49958.96</v>
      </c>
      <c r="E215" s="39">
        <f>DataQ!E301</f>
        <v>1022666</v>
      </c>
      <c r="F215" s="50">
        <f>DataQ!F301</f>
        <v>3.9999980000000002</v>
      </c>
      <c r="G215" s="39">
        <f>DataQ!P301</f>
        <v>1.917424</v>
      </c>
      <c r="H215" s="50">
        <f>DataQ!J301</f>
        <v>3.5</v>
      </c>
      <c r="I215" s="44">
        <f>DataQ!I301</f>
        <v>3243605</v>
      </c>
      <c r="J215" s="39">
        <f>DataQ!S301</f>
        <v>17742370</v>
      </c>
      <c r="M215" s="30">
        <f t="shared" si="69"/>
        <v>51899.935668453443</v>
      </c>
      <c r="N215" s="30">
        <f t="shared" si="70"/>
        <v>51264.169503758574</v>
      </c>
      <c r="O215" s="30">
        <f t="shared" si="71"/>
        <v>51264.169503758574</v>
      </c>
      <c r="P215" s="39"/>
      <c r="Q215" s="29">
        <f t="shared" si="72"/>
        <v>93261.752392566254</v>
      </c>
      <c r="R215" s="28"/>
      <c r="S215" s="29"/>
      <c r="T215" s="30">
        <f t="shared" si="67"/>
        <v>118069.37852898888</v>
      </c>
      <c r="U215" s="11">
        <f t="shared" si="68"/>
        <v>1.0029144653881104</v>
      </c>
      <c r="V215" s="11"/>
      <c r="AX215" s="11"/>
      <c r="AY215" s="11">
        <f t="shared" si="74"/>
        <v>4.292361957257735</v>
      </c>
      <c r="AZ215" s="11">
        <f t="shared" si="75"/>
        <v>4.2397811888251713</v>
      </c>
      <c r="BA215" s="11">
        <f t="shared" si="76"/>
        <v>4.2397811888251713</v>
      </c>
      <c r="BB215" s="11">
        <f t="shared" si="73"/>
        <v>7.7131732993720457</v>
      </c>
    </row>
    <row r="216" spans="1:54" x14ac:dyDescent="0.35">
      <c r="A216" s="12">
        <v>53632</v>
      </c>
      <c r="B216" s="10"/>
      <c r="C216" s="44">
        <f>DataQ!C302</f>
        <v>12105.15</v>
      </c>
      <c r="D216" s="44">
        <f>DataQ!H302</f>
        <v>50268.21</v>
      </c>
      <c r="E216" s="39">
        <f>DataQ!E302</f>
        <v>1031487</v>
      </c>
      <c r="F216" s="50">
        <f>DataQ!F302</f>
        <v>4.000006</v>
      </c>
      <c r="G216" s="39">
        <f>DataQ!P302</f>
        <v>1.9174659999999999</v>
      </c>
      <c r="H216" s="50">
        <f>DataQ!J302</f>
        <v>3.5</v>
      </c>
      <c r="I216" s="44">
        <f>DataQ!I302</f>
        <v>3257133</v>
      </c>
      <c r="J216" s="39">
        <f>DataQ!S302</f>
        <v>17933970</v>
      </c>
      <c r="M216" s="30">
        <f t="shared" si="69"/>
        <v>51399.86682701698</v>
      </c>
      <c r="N216" s="30">
        <f t="shared" si="70"/>
        <v>50770.565752868039</v>
      </c>
      <c r="O216" s="30">
        <f t="shared" si="71"/>
        <v>50770.565752868039</v>
      </c>
      <c r="P216" s="39"/>
      <c r="Q216" s="29">
        <f t="shared" si="72"/>
        <v>93489.414391778409</v>
      </c>
      <c r="R216" s="28"/>
      <c r="S216" s="29"/>
      <c r="T216" s="30">
        <f t="shared" si="67"/>
        <v>118357.59861999146</v>
      </c>
      <c r="U216" s="11">
        <f>0.05*(1-U215)+(U215)</f>
        <v>1.0027687421187048</v>
      </c>
      <c r="V216" s="11"/>
      <c r="AX216" s="11"/>
      <c r="AY216" s="11">
        <f t="shared" si="74"/>
        <v>4.2461156472259312</v>
      </c>
      <c r="AZ216" s="11">
        <f t="shared" si="75"/>
        <v>4.1941294203597677</v>
      </c>
      <c r="BA216" s="11">
        <f t="shared" si="76"/>
        <v>4.1941294203597677</v>
      </c>
      <c r="BB216" s="11">
        <f t="shared" si="73"/>
        <v>7.7231107744867611</v>
      </c>
    </row>
    <row r="217" spans="1:54" x14ac:dyDescent="0.35">
      <c r="A217" s="12">
        <v>53724</v>
      </c>
      <c r="B217" s="10"/>
      <c r="C217" s="44">
        <f>DataQ!C303</f>
        <v>12118.91</v>
      </c>
      <c r="D217" s="44">
        <f>DataQ!H303</f>
        <v>50579.08</v>
      </c>
      <c r="E217" s="39">
        <f>DataQ!E303</f>
        <v>1040381</v>
      </c>
      <c r="F217" s="50">
        <f>DataQ!F303</f>
        <v>4.0000229999999997</v>
      </c>
      <c r="G217" s="39">
        <f>DataQ!P303</f>
        <v>1.917462</v>
      </c>
      <c r="H217" s="50">
        <f>DataQ!J303</f>
        <v>3.5</v>
      </c>
      <c r="I217" s="44">
        <f>DataQ!I303</f>
        <v>3270658</v>
      </c>
      <c r="J217" s="39">
        <f>DataQ!S303</f>
        <v>18127340</v>
      </c>
      <c r="M217" s="30">
        <f t="shared" si="69"/>
        <v>50899.878487538634</v>
      </c>
      <c r="N217" s="30">
        <f t="shared" si="70"/>
        <v>50277.019826489508</v>
      </c>
      <c r="O217" s="30">
        <f t="shared" si="71"/>
        <v>50277.019826489508</v>
      </c>
      <c r="P217" s="39"/>
      <c r="Q217" s="29">
        <f t="shared" si="72"/>
        <v>93716.66557190282</v>
      </c>
      <c r="R217" s="28"/>
      <c r="S217" s="29"/>
      <c r="T217" s="30">
        <f t="shared" si="67"/>
        <v>118645.29861402897</v>
      </c>
      <c r="U217" s="11">
        <f t="shared" ref="U217:U272" si="77">0.05*(1-U216)+(U216)</f>
        <v>1.0026303050127696</v>
      </c>
      <c r="V217" s="11"/>
      <c r="AX217" s="11"/>
      <c r="AY217" s="11">
        <f t="shared" si="74"/>
        <v>4.2000376673759137</v>
      </c>
      <c r="AZ217" s="11">
        <f t="shared" si="75"/>
        <v>4.1486420665298702</v>
      </c>
      <c r="BA217" s="11">
        <f t="shared" si="76"/>
        <v>4.1486420665298702</v>
      </c>
      <c r="BB217" s="11">
        <f t="shared" si="73"/>
        <v>7.7330936174872837</v>
      </c>
    </row>
    <row r="218" spans="1:54" x14ac:dyDescent="0.35">
      <c r="A218" s="12">
        <v>53813</v>
      </c>
      <c r="B218" s="10"/>
      <c r="C218" s="44">
        <f>DataQ!C304</f>
        <v>12133.96</v>
      </c>
      <c r="D218" s="44">
        <f>DataQ!H304</f>
        <v>50891.56</v>
      </c>
      <c r="E218" s="39">
        <f>DataQ!E304</f>
        <v>1049350</v>
      </c>
      <c r="F218" s="50">
        <f>DataQ!F304</f>
        <v>4.0000010000000001</v>
      </c>
      <c r="G218" s="39">
        <f>DataQ!P304</f>
        <v>1.9174580000000001</v>
      </c>
      <c r="H218" s="50">
        <f>DataQ!J304</f>
        <v>3.5000010000000001</v>
      </c>
      <c r="I218" s="44">
        <f>DataQ!I304</f>
        <v>3284181</v>
      </c>
      <c r="J218" s="39">
        <f>DataQ!S304</f>
        <v>18324700</v>
      </c>
      <c r="M218" s="30">
        <f t="shared" si="69"/>
        <v>50409.999515479023</v>
      </c>
      <c r="N218" s="30">
        <f t="shared" si="70"/>
        <v>49793.451528112717</v>
      </c>
      <c r="O218" s="30">
        <f t="shared" si="71"/>
        <v>49793.451528112717</v>
      </c>
      <c r="P218" s="39"/>
      <c r="Q218" s="29">
        <f t="shared" si="72"/>
        <v>93954.447954555275</v>
      </c>
      <c r="R218" s="28"/>
      <c r="S218" s="29"/>
      <c r="T218" s="30">
        <f t="shared" si="67"/>
        <v>118946.33111046698</v>
      </c>
      <c r="U218" s="11">
        <f t="shared" si="77"/>
        <v>1.0024987897621311</v>
      </c>
      <c r="V218" s="11"/>
      <c r="AX218" s="11"/>
      <c r="AY218" s="11">
        <f t="shared" si="74"/>
        <v>4.1544557189474025</v>
      </c>
      <c r="AZ218" s="11">
        <f t="shared" si="75"/>
        <v>4.103643948728422</v>
      </c>
      <c r="BA218" s="11">
        <f t="shared" si="76"/>
        <v>4.103643948728422</v>
      </c>
      <c r="BB218" s="11">
        <f t="shared" si="73"/>
        <v>7.7430985395168008</v>
      </c>
    </row>
    <row r="219" spans="1:54" x14ac:dyDescent="0.35">
      <c r="A219" s="12">
        <v>53905</v>
      </c>
      <c r="B219" s="10"/>
      <c r="C219" s="44">
        <f>DataQ!C305</f>
        <v>12147.44</v>
      </c>
      <c r="D219" s="44">
        <f>DataQ!H305</f>
        <v>51205.72</v>
      </c>
      <c r="E219" s="39">
        <f>DataQ!E305</f>
        <v>1058393</v>
      </c>
      <c r="F219" s="50">
        <f>DataQ!F305</f>
        <v>4</v>
      </c>
      <c r="G219" s="39">
        <f>DataQ!P305</f>
        <v>1.9174530000000001</v>
      </c>
      <c r="H219" s="50">
        <f>DataQ!J305</f>
        <v>3.5000010000000001</v>
      </c>
      <c r="I219" s="44">
        <f>DataQ!I305</f>
        <v>3297705</v>
      </c>
      <c r="J219" s="39">
        <f>DataQ!S305</f>
        <v>18521730</v>
      </c>
      <c r="M219" s="30">
        <f t="shared" si="69"/>
        <v>49907.124871621265</v>
      </c>
      <c r="N219" s="30">
        <f t="shared" si="70"/>
        <v>49297.036886975169</v>
      </c>
      <c r="O219" s="30">
        <f t="shared" si="71"/>
        <v>49297.036886975169</v>
      </c>
      <c r="P219" s="39"/>
      <c r="Q219" s="29">
        <f t="shared" si="72"/>
        <v>94180.275251674699</v>
      </c>
      <c r="R219" s="28"/>
      <c r="S219" s="29"/>
      <c r="T219" s="30">
        <f t="shared" si="67"/>
        <v>119232.22846862017</v>
      </c>
      <c r="U219" s="11">
        <f t="shared" si="77"/>
        <v>1.0023738502740245</v>
      </c>
      <c r="V219" s="11"/>
      <c r="AX219" s="11"/>
      <c r="AY219" s="11">
        <f t="shared" si="74"/>
        <v>4.1084479422513107</v>
      </c>
      <c r="AZ219" s="11">
        <f t="shared" si="75"/>
        <v>4.0582243573111016</v>
      </c>
      <c r="BA219" s="11">
        <f t="shared" si="76"/>
        <v>4.0582243573111016</v>
      </c>
      <c r="BB219" s="11">
        <f t="shared" si="73"/>
        <v>7.7530965579311113</v>
      </c>
    </row>
    <row r="220" spans="1:54" x14ac:dyDescent="0.35">
      <c r="A220" s="12">
        <v>53997</v>
      </c>
      <c r="B220" s="10"/>
      <c r="C220" s="44">
        <f>DataQ!C306</f>
        <v>12161.27</v>
      </c>
      <c r="D220" s="44">
        <f>DataQ!H306</f>
        <v>51521.55</v>
      </c>
      <c r="E220" s="39">
        <f>DataQ!E306</f>
        <v>1067512</v>
      </c>
      <c r="F220" s="50">
        <f>DataQ!F306</f>
        <v>3.9999980000000002</v>
      </c>
      <c r="G220" s="39">
        <f>DataQ!P306</f>
        <v>1.917449</v>
      </c>
      <c r="H220" s="50">
        <f>DataQ!J306</f>
        <v>3.5000010000000001</v>
      </c>
      <c r="I220" s="44">
        <f>DataQ!I306</f>
        <v>3311232</v>
      </c>
      <c r="J220" s="39">
        <f>DataQ!S306</f>
        <v>18721330</v>
      </c>
      <c r="M220" s="30">
        <f t="shared" si="69"/>
        <v>49421.365902662692</v>
      </c>
      <c r="N220" s="30">
        <f t="shared" si="70"/>
        <v>48817.530075548108</v>
      </c>
      <c r="O220" s="30">
        <f t="shared" si="71"/>
        <v>48817.530075548108</v>
      </c>
      <c r="P220" s="39"/>
      <c r="Q220" s="29">
        <f t="shared" si="72"/>
        <v>94409.630146874275</v>
      </c>
      <c r="R220" s="28"/>
      <c r="S220" s="29"/>
      <c r="T220" s="30">
        <f t="shared" si="67"/>
        <v>119522.59176594284</v>
      </c>
      <c r="U220" s="11">
        <f t="shared" si="77"/>
        <v>1.0022551577603234</v>
      </c>
      <c r="V220" s="11"/>
      <c r="AX220" s="11"/>
      <c r="AY220" s="11">
        <f t="shared" si="74"/>
        <v>4.0638326344750748</v>
      </c>
      <c r="AZ220" s="11">
        <f t="shared" si="75"/>
        <v>4.0141802686354389</v>
      </c>
      <c r="BA220" s="11">
        <f t="shared" si="76"/>
        <v>4.0141802686354389</v>
      </c>
      <c r="BB220" s="11">
        <f t="shared" si="73"/>
        <v>7.7631390592326515</v>
      </c>
    </row>
    <row r="221" spans="1:54" x14ac:dyDescent="0.35">
      <c r="A221" s="12">
        <v>54089</v>
      </c>
      <c r="B221" s="10"/>
      <c r="C221" s="44">
        <f>DataQ!C307</f>
        <v>12174.92</v>
      </c>
      <c r="D221" s="44">
        <f>DataQ!H307</f>
        <v>51839.13</v>
      </c>
      <c r="E221" s="39">
        <f>DataQ!E307</f>
        <v>1076708</v>
      </c>
      <c r="F221" s="50">
        <f>DataQ!F307</f>
        <v>4.0000039999999997</v>
      </c>
      <c r="G221" s="39">
        <f>DataQ!P307</f>
        <v>1.9173979999999999</v>
      </c>
      <c r="H221" s="50">
        <f>DataQ!J307</f>
        <v>3.5000010000000001</v>
      </c>
      <c r="I221" s="44">
        <f>DataQ!I307</f>
        <v>3324764</v>
      </c>
      <c r="J221" s="39">
        <f>DataQ!S307</f>
        <v>18922750</v>
      </c>
      <c r="M221" s="30">
        <f t="shared" si="69"/>
        <v>48936.031207606444</v>
      </c>
      <c r="N221" s="30">
        <f t="shared" si="70"/>
        <v>48338.430648116489</v>
      </c>
      <c r="O221" s="30">
        <f t="shared" si="71"/>
        <v>48338.430648116489</v>
      </c>
      <c r="P221" s="39"/>
      <c r="Q221" s="29">
        <f t="shared" si="72"/>
        <v>94638.203630902237</v>
      </c>
      <c r="R221" s="28"/>
      <c r="S221" s="29"/>
      <c r="T221" s="30">
        <f t="shared" si="67"/>
        <v>119811.96579672223</v>
      </c>
      <c r="U221" s="11">
        <f t="shared" si="77"/>
        <v>1.0021423998723071</v>
      </c>
      <c r="V221" s="11"/>
      <c r="AX221" s="11"/>
      <c r="AY221" s="11">
        <f t="shared" si="74"/>
        <v>4.0194129577530235</v>
      </c>
      <c r="AZ221" s="11">
        <f t="shared" si="75"/>
        <v>3.9703284003604531</v>
      </c>
      <c r="BA221" s="11">
        <f t="shared" si="76"/>
        <v>3.9703284003604531</v>
      </c>
      <c r="BB221" s="11">
        <f t="shared" si="73"/>
        <v>7.773209485639514</v>
      </c>
    </row>
    <row r="222" spans="1:54" x14ac:dyDescent="0.35">
      <c r="A222" s="12">
        <v>54179</v>
      </c>
      <c r="B222" s="10"/>
      <c r="C222" s="44">
        <f>DataQ!C308</f>
        <v>12189.89</v>
      </c>
      <c r="D222" s="44">
        <f>DataQ!H308</f>
        <v>52158.48</v>
      </c>
      <c r="E222" s="39">
        <f>DataQ!E308</f>
        <v>1085980</v>
      </c>
      <c r="F222" s="50">
        <f>DataQ!F308</f>
        <v>4.0000020000000003</v>
      </c>
      <c r="G222" s="39">
        <f>DataQ!P308</f>
        <v>1.917443</v>
      </c>
      <c r="H222" s="50">
        <f>DataQ!J308</f>
        <v>3.5</v>
      </c>
      <c r="I222" s="44">
        <f>DataQ!I308</f>
        <v>3338303</v>
      </c>
      <c r="J222" s="39">
        <f>DataQ!S308</f>
        <v>19128350</v>
      </c>
      <c r="M222" s="30">
        <f t="shared" si="69"/>
        <v>48460.940778132142</v>
      </c>
      <c r="N222" s="30">
        <f t="shared" si="70"/>
        <v>47869.423294225628</v>
      </c>
      <c r="O222" s="30">
        <f t="shared" si="71"/>
        <v>47869.423294225628</v>
      </c>
      <c r="P222" s="39"/>
      <c r="Q222" s="29">
        <f t="shared" si="72"/>
        <v>94877.64898469561</v>
      </c>
      <c r="R222" s="28"/>
      <c r="S222" s="29"/>
      <c r="T222" s="30">
        <f t="shared" si="67"/>
        <v>120115.10361462465</v>
      </c>
      <c r="U222" s="11">
        <f t="shared" si="77"/>
        <v>1.0020352798786918</v>
      </c>
      <c r="V222" s="11"/>
      <c r="AX222" s="11"/>
      <c r="AY222" s="11">
        <f t="shared" si="74"/>
        <v>3.975502713981188</v>
      </c>
      <c r="AZ222" s="11">
        <f t="shared" si="75"/>
        <v>3.9269774619972475</v>
      </c>
      <c r="BA222" s="11">
        <f t="shared" si="76"/>
        <v>3.9269774619972475</v>
      </c>
      <c r="BB222" s="11">
        <f t="shared" si="73"/>
        <v>7.783306410861428</v>
      </c>
    </row>
    <row r="223" spans="1:54" x14ac:dyDescent="0.35">
      <c r="A223" s="12">
        <v>54271</v>
      </c>
      <c r="B223" s="10"/>
      <c r="C223" s="44">
        <f>DataQ!C309</f>
        <v>12203.27</v>
      </c>
      <c r="D223" s="44">
        <f>DataQ!H309</f>
        <v>52479.63</v>
      </c>
      <c r="E223" s="39">
        <f>DataQ!E309</f>
        <v>1095330</v>
      </c>
      <c r="F223" s="50">
        <f>DataQ!F309</f>
        <v>4.000019</v>
      </c>
      <c r="G223" s="39">
        <f>DataQ!P309</f>
        <v>1.917441</v>
      </c>
      <c r="H223" s="50">
        <f>DataQ!J309</f>
        <v>3.5000010000000001</v>
      </c>
      <c r="I223" s="44">
        <f>DataQ!I309</f>
        <v>3351850</v>
      </c>
      <c r="J223" s="39">
        <f>DataQ!S309</f>
        <v>19333600</v>
      </c>
      <c r="M223" s="30">
        <f t="shared" si="69"/>
        <v>47973.580659392595</v>
      </c>
      <c r="N223" s="30">
        <f t="shared" si="70"/>
        <v>47388.309660415442</v>
      </c>
      <c r="O223" s="30">
        <f t="shared" si="71"/>
        <v>47388.309660415442</v>
      </c>
      <c r="P223" s="39"/>
      <c r="Q223" s="29">
        <f t="shared" si="72"/>
        <v>95105.18385023679</v>
      </c>
      <c r="R223" s="28"/>
      <c r="S223" s="29"/>
      <c r="T223" s="30">
        <f t="shared" si="67"/>
        <v>120403.16275439977</v>
      </c>
      <c r="U223" s="11">
        <f t="shared" si="77"/>
        <v>1.0019335158847571</v>
      </c>
      <c r="V223" s="11"/>
      <c r="AX223" s="11"/>
      <c r="AY223" s="11">
        <f t="shared" si="74"/>
        <v>3.9312070174135778</v>
      </c>
      <c r="AZ223" s="11">
        <f t="shared" si="75"/>
        <v>3.8832468396106488</v>
      </c>
      <c r="BA223" s="11">
        <f t="shared" si="76"/>
        <v>3.8832468396106488</v>
      </c>
      <c r="BB223" s="11">
        <f t="shared" si="73"/>
        <v>7.7934179814293048</v>
      </c>
    </row>
    <row r="224" spans="1:54" x14ac:dyDescent="0.35">
      <c r="A224" s="12">
        <v>54363</v>
      </c>
      <c r="B224" s="10"/>
      <c r="C224" s="44">
        <f>DataQ!C310</f>
        <v>12217.01</v>
      </c>
      <c r="D224" s="44">
        <f>DataQ!H310</f>
        <v>52802.57</v>
      </c>
      <c r="E224" s="39">
        <f>DataQ!E310</f>
        <v>1104758</v>
      </c>
      <c r="F224" s="50">
        <f>DataQ!F310</f>
        <v>3.9999980000000002</v>
      </c>
      <c r="G224" s="39">
        <f>DataQ!P310</f>
        <v>1.9173899999999999</v>
      </c>
      <c r="H224" s="50">
        <f>DataQ!J310</f>
        <v>3.5000010000000001</v>
      </c>
      <c r="I224" s="44">
        <f>DataQ!I310</f>
        <v>3365406</v>
      </c>
      <c r="J224" s="39">
        <f>DataQ!S310</f>
        <v>19541520</v>
      </c>
      <c r="M224" s="30">
        <f t="shared" si="69"/>
        <v>47503.002743715078</v>
      </c>
      <c r="N224" s="30">
        <f t="shared" si="70"/>
        <v>46923.743695090496</v>
      </c>
      <c r="O224" s="30">
        <f t="shared" si="71"/>
        <v>46923.743695090496</v>
      </c>
      <c r="P224" s="39"/>
      <c r="Q224" s="29">
        <f t="shared" si="72"/>
        <v>95336.138924420084</v>
      </c>
      <c r="R224" s="28"/>
      <c r="S224" s="29"/>
      <c r="T224" s="30">
        <f t="shared" si="67"/>
        <v>120695.55187831583</v>
      </c>
      <c r="U224" s="11">
        <f t="shared" si="77"/>
        <v>1.0018368400905193</v>
      </c>
      <c r="V224" s="11"/>
      <c r="AX224" s="11"/>
      <c r="AY224" s="11">
        <f t="shared" si="74"/>
        <v>3.8882674847376797</v>
      </c>
      <c r="AZ224" s="11">
        <f t="shared" si="75"/>
        <v>3.8408533426010534</v>
      </c>
      <c r="BA224" s="11">
        <f t="shared" si="76"/>
        <v>3.8408533426010534</v>
      </c>
      <c r="BB224" s="11">
        <f t="shared" si="73"/>
        <v>7.8035574108902326</v>
      </c>
    </row>
    <row r="225" spans="1:54" x14ac:dyDescent="0.35">
      <c r="A225" s="12">
        <v>54455</v>
      </c>
      <c r="B225" s="10"/>
      <c r="C225" s="44">
        <f>DataQ!C311</f>
        <v>12230.55</v>
      </c>
      <c r="D225" s="44">
        <f>DataQ!H311</f>
        <v>53127.38</v>
      </c>
      <c r="E225" s="39">
        <f>DataQ!E311</f>
        <v>1114264</v>
      </c>
      <c r="F225" s="50">
        <f>DataQ!F311</f>
        <v>3.9999959999999999</v>
      </c>
      <c r="G225" s="39">
        <f>DataQ!P311</f>
        <v>1.9173880000000001</v>
      </c>
      <c r="H225" s="50">
        <f>DataQ!J311</f>
        <v>3.5000010000000001</v>
      </c>
      <c r="I225" s="44">
        <f>DataQ!I311</f>
        <v>3378975</v>
      </c>
      <c r="J225" s="39">
        <f>DataQ!S311</f>
        <v>19751350</v>
      </c>
      <c r="M225" s="30">
        <f t="shared" si="69"/>
        <v>47032.845230136867</v>
      </c>
      <c r="N225" s="30">
        <f t="shared" si="70"/>
        <v>46459.592404659415</v>
      </c>
      <c r="O225" s="30">
        <f t="shared" si="71"/>
        <v>46459.592404659415</v>
      </c>
      <c r="P225" s="39"/>
      <c r="Q225" s="29">
        <f t="shared" si="72"/>
        <v>95565.555340777471</v>
      </c>
      <c r="R225" s="28"/>
      <c r="S225" s="29"/>
      <c r="T225" s="30">
        <f t="shared" si="67"/>
        <v>120985.99306142428</v>
      </c>
      <c r="U225" s="11">
        <f t="shared" si="77"/>
        <v>1.0017449980859934</v>
      </c>
      <c r="V225" s="11"/>
      <c r="AY225" s="11">
        <f t="shared" ref="AY225:AY269" si="78">M225/$C225</f>
        <v>3.8455216838275361</v>
      </c>
      <c r="AZ225" s="11">
        <f t="shared" ref="AZ225:AZ272" si="79">N225/$C225</f>
        <v>3.7986511158254879</v>
      </c>
      <c r="BA225" s="11">
        <f t="shared" ref="BA225:BA272" si="80">O225/$C225</f>
        <v>3.7986511158254879</v>
      </c>
      <c r="BB225" s="11">
        <f t="shared" si="73"/>
        <v>7.8136760277156361</v>
      </c>
    </row>
    <row r="226" spans="1:54" x14ac:dyDescent="0.35">
      <c r="A226" s="12">
        <v>54544</v>
      </c>
      <c r="B226" s="10"/>
      <c r="C226" s="44">
        <f>DataQ!C312</f>
        <v>12245.42</v>
      </c>
      <c r="D226" s="44">
        <f>DataQ!H312</f>
        <v>53454.09</v>
      </c>
      <c r="E226" s="39">
        <f>DataQ!E312</f>
        <v>1123849</v>
      </c>
      <c r="F226" s="50">
        <f>DataQ!F312</f>
        <v>4.0000210000000003</v>
      </c>
      <c r="G226" s="39">
        <f>DataQ!P312</f>
        <v>1.9174340000000001</v>
      </c>
      <c r="H226" s="50">
        <f>DataQ!J312</f>
        <v>3.5000010000000001</v>
      </c>
      <c r="I226" s="44">
        <f>DataQ!I312</f>
        <v>3392557</v>
      </c>
      <c r="J226" s="39">
        <f>DataQ!S312</f>
        <v>19965480</v>
      </c>
      <c r="M226" s="30">
        <f t="shared" si="69"/>
        <v>46572.75350428516</v>
      </c>
      <c r="N226" s="30">
        <f t="shared" si="70"/>
        <v>46005.381242013464</v>
      </c>
      <c r="O226" s="30">
        <f t="shared" si="71"/>
        <v>46005.381242013464</v>
      </c>
      <c r="P226" s="39"/>
      <c r="Q226" s="29">
        <f t="shared" si="72"/>
        <v>95806.175571641477</v>
      </c>
      <c r="R226" s="28"/>
      <c r="S226" s="29"/>
      <c r="T226" s="30">
        <f t="shared" si="67"/>
        <v>121290.61827369811</v>
      </c>
      <c r="U226" s="11">
        <f t="shared" si="77"/>
        <v>1.0016577481816937</v>
      </c>
      <c r="V226" s="11"/>
      <c r="AY226" s="11">
        <f t="shared" si="78"/>
        <v>3.803279389705307</v>
      </c>
      <c r="AZ226" s="11">
        <f t="shared" si="79"/>
        <v>3.7569459636348497</v>
      </c>
      <c r="BA226" s="11">
        <f t="shared" si="80"/>
        <v>3.7569459636348497</v>
      </c>
      <c r="BB226" s="11">
        <f t="shared" si="73"/>
        <v>7.8238374487474891</v>
      </c>
    </row>
    <row r="227" spans="1:54" x14ac:dyDescent="0.35">
      <c r="A227" s="12">
        <v>54636</v>
      </c>
      <c r="B227" s="10"/>
      <c r="C227" s="44">
        <f>DataQ!C313</f>
        <v>12258.71</v>
      </c>
      <c r="D227" s="44">
        <f>DataQ!H313</f>
        <v>53782.7</v>
      </c>
      <c r="E227" s="39">
        <f>DataQ!E313</f>
        <v>1133515</v>
      </c>
      <c r="F227" s="50">
        <f>DataQ!F313</f>
        <v>4</v>
      </c>
      <c r="G227" s="39">
        <f>DataQ!P313</f>
        <v>1.917384</v>
      </c>
      <c r="H227" s="50">
        <f>DataQ!J313</f>
        <v>3.5000010000000001</v>
      </c>
      <c r="I227" s="44">
        <f>DataQ!I313</f>
        <v>3406153</v>
      </c>
      <c r="J227" s="39">
        <f>DataQ!S313</f>
        <v>20179260</v>
      </c>
      <c r="M227" s="30">
        <f t="shared" si="69"/>
        <v>46101.529247299732</v>
      </c>
      <c r="N227" s="30">
        <f t="shared" si="70"/>
        <v>45540.154204815619</v>
      </c>
      <c r="O227" s="30">
        <f t="shared" si="71"/>
        <v>45540.154204815619</v>
      </c>
      <c r="P227" s="39"/>
      <c r="Q227" s="29">
        <f t="shared" si="72"/>
        <v>96035.027529806335</v>
      </c>
      <c r="R227" s="28"/>
      <c r="S227" s="29"/>
      <c r="T227" s="30">
        <f t="shared" si="67"/>
        <v>121580.34485273482</v>
      </c>
      <c r="U227" s="11">
        <f t="shared" si="77"/>
        <v>1.0015748607726089</v>
      </c>
      <c r="V227" s="11"/>
      <c r="AY227" s="11">
        <f t="shared" si="78"/>
        <v>3.7607161966715696</v>
      </c>
      <c r="AZ227" s="11">
        <f t="shared" si="79"/>
        <v>3.7149222230410559</v>
      </c>
      <c r="BA227" s="11">
        <f t="shared" si="80"/>
        <v>3.7149222230410559</v>
      </c>
      <c r="BB227" s="11">
        <f t="shared" si="73"/>
        <v>7.8340239331712995</v>
      </c>
    </row>
    <row r="228" spans="1:54" x14ac:dyDescent="0.35">
      <c r="A228" s="12">
        <v>54728</v>
      </c>
      <c r="B228" s="10"/>
      <c r="C228" s="44">
        <f>DataQ!C314</f>
        <v>12272.35</v>
      </c>
      <c r="D228" s="44">
        <f>DataQ!H314</f>
        <v>54113.25</v>
      </c>
      <c r="E228" s="39">
        <f>DataQ!E314</f>
        <v>1143260</v>
      </c>
      <c r="F228" s="50">
        <f>DataQ!F314</f>
        <v>3.9999989999999999</v>
      </c>
      <c r="G228" s="39">
        <f>DataQ!P314</f>
        <v>1.91743</v>
      </c>
      <c r="H228" s="50">
        <f>DataQ!J314</f>
        <v>3.5000010000000001</v>
      </c>
      <c r="I228" s="44">
        <f>DataQ!I314</f>
        <v>3419766</v>
      </c>
      <c r="J228" s="39">
        <f>DataQ!S314</f>
        <v>20395860</v>
      </c>
      <c r="M228" s="30">
        <f t="shared" si="69"/>
        <v>45646.248887143978</v>
      </c>
      <c r="N228" s="30">
        <f t="shared" si="70"/>
        <v>45090.670747405478</v>
      </c>
      <c r="O228" s="30">
        <f t="shared" si="71"/>
        <v>45090.670747405478</v>
      </c>
      <c r="P228" s="39"/>
      <c r="Q228" s="29">
        <f t="shared" si="72"/>
        <v>96266.503604038007</v>
      </c>
      <c r="R228" s="28"/>
      <c r="S228" s="29"/>
      <c r="T228" s="30">
        <f t="shared" si="67"/>
        <v>121873.39356271212</v>
      </c>
      <c r="U228" s="11">
        <f t="shared" si="77"/>
        <v>1.0014961177339785</v>
      </c>
      <c r="V228" s="11"/>
      <c r="AY228" s="11">
        <f t="shared" si="78"/>
        <v>3.7194383216860647</v>
      </c>
      <c r="AZ228" s="11">
        <f t="shared" si="79"/>
        <v>3.6741676001259318</v>
      </c>
      <c r="BA228" s="11">
        <f t="shared" si="80"/>
        <v>3.6741676001259318</v>
      </c>
      <c r="BB228" s="11">
        <f t="shared" si="73"/>
        <v>7.8441784665559577</v>
      </c>
    </row>
    <row r="229" spans="1:54" x14ac:dyDescent="0.35">
      <c r="A229" s="12">
        <v>54820</v>
      </c>
      <c r="B229" s="10"/>
      <c r="C229" s="44">
        <f>DataQ!C315</f>
        <v>12285.79</v>
      </c>
      <c r="D229" s="44">
        <f>DataQ!H315</f>
        <v>54445.78</v>
      </c>
      <c r="E229" s="39">
        <f>DataQ!E315</f>
        <v>1153086</v>
      </c>
      <c r="F229" s="50">
        <f>DataQ!F315</f>
        <v>3.999997</v>
      </c>
      <c r="G229" s="39">
        <f>DataQ!P315</f>
        <v>1.9174279999999999</v>
      </c>
      <c r="H229" s="50">
        <f>DataQ!J315</f>
        <v>3.5</v>
      </c>
      <c r="I229" s="44">
        <f>DataQ!I315</f>
        <v>3433396</v>
      </c>
      <c r="J229" s="39">
        <f>DataQ!S315</f>
        <v>20614360</v>
      </c>
      <c r="M229" s="30">
        <f t="shared" si="69"/>
        <v>45191.634546377834</v>
      </c>
      <c r="N229" s="30">
        <f t="shared" si="70"/>
        <v>44641.837641012062</v>
      </c>
      <c r="O229" s="30">
        <f t="shared" si="71"/>
        <v>44641.837641012062</v>
      </c>
      <c r="P229" s="39"/>
      <c r="Q229" s="29">
        <f t="shared" si="72"/>
        <v>96497.020557033073</v>
      </c>
      <c r="R229" s="28"/>
      <c r="S229" s="29"/>
      <c r="T229" s="30">
        <f t="shared" si="67"/>
        <v>122165.22802520388</v>
      </c>
      <c r="U229" s="11">
        <f t="shared" si="77"/>
        <v>1.0014213118472797</v>
      </c>
      <c r="V229" s="11"/>
      <c r="AY229" s="11">
        <f t="shared" si="78"/>
        <v>3.6783661894251676</v>
      </c>
      <c r="AZ229" s="11">
        <f t="shared" si="79"/>
        <v>3.6336155543121005</v>
      </c>
      <c r="BA229" s="11">
        <f t="shared" si="80"/>
        <v>3.6336155543121005</v>
      </c>
      <c r="BB229" s="11">
        <f t="shared" si="73"/>
        <v>7.8543602452128081</v>
      </c>
    </row>
    <row r="230" spans="1:54" x14ac:dyDescent="0.35">
      <c r="A230" s="12">
        <v>54909</v>
      </c>
      <c r="B230" s="10"/>
      <c r="C230" s="44">
        <f>DataQ!C316</f>
        <v>12300.56</v>
      </c>
      <c r="D230" s="44">
        <f>DataQ!H316</f>
        <v>54780.29</v>
      </c>
      <c r="E230" s="39">
        <f>DataQ!E316</f>
        <v>1163033</v>
      </c>
      <c r="F230" s="50">
        <f>DataQ!F316</f>
        <v>3.999994</v>
      </c>
      <c r="G230" s="39">
        <f>DataQ!P316</f>
        <v>1.917427</v>
      </c>
      <c r="H230" s="50">
        <f>DataQ!J316</f>
        <v>3.5000010000000001</v>
      </c>
      <c r="I230" s="44">
        <f>DataQ!I316</f>
        <v>3447045</v>
      </c>
      <c r="J230" s="39">
        <f>DataQ!S316</f>
        <v>20837360</v>
      </c>
      <c r="M230" s="30">
        <f t="shared" si="69"/>
        <v>44747.088677683038</v>
      </c>
      <c r="N230" s="30">
        <f t="shared" si="70"/>
        <v>44203.21830787314</v>
      </c>
      <c r="O230" s="30">
        <f t="shared" si="71"/>
        <v>44203.21830787314</v>
      </c>
      <c r="P230" s="39"/>
      <c r="Q230" s="29">
        <f t="shared" si="72"/>
        <v>96738.828207071274</v>
      </c>
      <c r="R230" s="28"/>
      <c r="S230" s="29"/>
      <c r="T230" s="30">
        <f t="shared" si="67"/>
        <v>122471.35651015224</v>
      </c>
      <c r="U230" s="11">
        <f t="shared" si="77"/>
        <v>1.0013502462549158</v>
      </c>
      <c r="V230" s="11"/>
      <c r="AY230" s="11">
        <f t="shared" si="78"/>
        <v>3.6378090654151549</v>
      </c>
      <c r="AZ230" s="11">
        <f t="shared" si="79"/>
        <v>3.5935939752233348</v>
      </c>
      <c r="BA230" s="11">
        <f t="shared" si="80"/>
        <v>3.5935939752233348</v>
      </c>
      <c r="BB230" s="11">
        <f t="shared" si="73"/>
        <v>7.8645873201765832</v>
      </c>
    </row>
    <row r="231" spans="1:54" x14ac:dyDescent="0.35">
      <c r="A231" s="12">
        <v>55001</v>
      </c>
      <c r="B231" s="10"/>
      <c r="C231" s="44">
        <f>DataQ!C317</f>
        <v>12313.74</v>
      </c>
      <c r="D231" s="44">
        <f>DataQ!H317</f>
        <v>55116.88</v>
      </c>
      <c r="E231" s="39">
        <f>DataQ!E317</f>
        <v>1173062</v>
      </c>
      <c r="F231" s="50">
        <f>DataQ!F317</f>
        <v>3.9999920000000002</v>
      </c>
      <c r="G231" s="39">
        <f>DataQ!P317</f>
        <v>1.9174249999999999</v>
      </c>
      <c r="H231" s="50">
        <f>DataQ!J317</f>
        <v>3.5000010000000001</v>
      </c>
      <c r="I231" s="44">
        <f>DataQ!I317</f>
        <v>3460716</v>
      </c>
      <c r="J231" s="39">
        <f>DataQ!S317</f>
        <v>21060680</v>
      </c>
      <c r="M231" s="30">
        <f t="shared" si="69"/>
        <v>44292.578855181957</v>
      </c>
      <c r="N231" s="30">
        <f t="shared" si="70"/>
        <v>43754.462105645376</v>
      </c>
      <c r="O231" s="30">
        <f t="shared" si="71"/>
        <v>43754.462105645376</v>
      </c>
      <c r="P231" s="39"/>
      <c r="Q231" s="29">
        <f t="shared" si="72"/>
        <v>96969.752058840037</v>
      </c>
      <c r="R231" s="28"/>
      <c r="S231" s="29"/>
      <c r="T231" s="30">
        <f t="shared" si="67"/>
        <v>122763.70610649149</v>
      </c>
      <c r="U231" s="11">
        <f t="shared" si="77"/>
        <v>1.0012827339421699</v>
      </c>
      <c r="V231" s="11"/>
      <c r="AY231" s="11">
        <f t="shared" si="78"/>
        <v>3.5970045538708759</v>
      </c>
      <c r="AZ231" s="11">
        <f t="shared" si="79"/>
        <v>3.5533040413103878</v>
      </c>
      <c r="BA231" s="11">
        <f t="shared" si="80"/>
        <v>3.5533040413103878</v>
      </c>
      <c r="BB231" s="11">
        <f t="shared" si="73"/>
        <v>7.8749228145827379</v>
      </c>
    </row>
    <row r="232" spans="1:54" x14ac:dyDescent="0.35">
      <c r="A232" s="12">
        <v>55093</v>
      </c>
      <c r="B232" s="10"/>
      <c r="C232" s="44">
        <f>DataQ!C318</f>
        <v>12327.29</v>
      </c>
      <c r="D232" s="44">
        <f>DataQ!H318</f>
        <v>55455.59</v>
      </c>
      <c r="E232" s="39">
        <f>DataQ!E318</f>
        <v>1183173</v>
      </c>
      <c r="F232" s="50">
        <f>DataQ!F318</f>
        <v>4.0000179999999999</v>
      </c>
      <c r="G232" s="39">
        <f>DataQ!P318</f>
        <v>1.917424</v>
      </c>
      <c r="H232" s="50">
        <f>DataQ!J318</f>
        <v>3.5</v>
      </c>
      <c r="I232" s="44">
        <f>DataQ!I318</f>
        <v>3474411</v>
      </c>
      <c r="J232" s="39">
        <f>DataQ!S318</f>
        <v>21286970</v>
      </c>
      <c r="M232" s="30">
        <f t="shared" si="69"/>
        <v>43851.110471836466</v>
      </c>
      <c r="N232" s="30">
        <f t="shared" si="70"/>
        <v>43318.584636006664</v>
      </c>
      <c r="O232" s="30">
        <f t="shared" si="71"/>
        <v>43318.584636006664</v>
      </c>
      <c r="P232" s="39"/>
      <c r="Q232" s="29">
        <f t="shared" si="72"/>
        <v>97203.958990593601</v>
      </c>
      <c r="R232" s="28"/>
      <c r="S232" s="29"/>
      <c r="T232" s="30">
        <f t="shared" si="67"/>
        <v>123060.2120820915</v>
      </c>
      <c r="U232" s="11">
        <f t="shared" si="77"/>
        <v>1.0012185972450613</v>
      </c>
      <c r="V232" s="11"/>
      <c r="AY232" s="11">
        <f t="shared" si="78"/>
        <v>3.5572384905227721</v>
      </c>
      <c r="AZ232" s="11">
        <f t="shared" si="79"/>
        <v>3.5140395525704888</v>
      </c>
      <c r="BA232" s="11">
        <f t="shared" si="80"/>
        <v>3.5140395525704888</v>
      </c>
      <c r="BB232" s="11">
        <f t="shared" si="73"/>
        <v>7.8852658605900885</v>
      </c>
    </row>
    <row r="233" spans="1:54" x14ac:dyDescent="0.35">
      <c r="A233" s="12">
        <v>55185</v>
      </c>
      <c r="B233" s="10"/>
      <c r="C233" s="44">
        <f>DataQ!C319</f>
        <v>12337.38</v>
      </c>
      <c r="D233" s="44">
        <f>DataQ!H319</f>
        <v>55796.41</v>
      </c>
      <c r="E233" s="39">
        <f>DataQ!E319</f>
        <v>1193367</v>
      </c>
      <c r="F233" s="50">
        <f>DataQ!F319</f>
        <v>4.0000169999999997</v>
      </c>
      <c r="G233" s="39">
        <f>DataQ!P319</f>
        <v>1.9174720000000001</v>
      </c>
      <c r="H233" s="50">
        <f>DataQ!J319</f>
        <v>3.5000010000000001</v>
      </c>
      <c r="I233" s="44">
        <f>DataQ!I319</f>
        <v>3488131</v>
      </c>
      <c r="J233" s="39">
        <f>DataQ!S319</f>
        <v>21509520</v>
      </c>
      <c r="M233" s="30">
        <f t="shared" si="69"/>
        <v>43398.964332512478</v>
      </c>
      <c r="N233" s="30">
        <f t="shared" si="70"/>
        <v>42872.143871474662</v>
      </c>
      <c r="O233" s="30">
        <f t="shared" si="71"/>
        <v>42872.143871474662</v>
      </c>
      <c r="P233" s="39"/>
      <c r="Q233" s="29">
        <f t="shared" si="72"/>
        <v>97411.322957087439</v>
      </c>
      <c r="R233" s="28"/>
      <c r="S233" s="29"/>
      <c r="T233" s="30">
        <f t="shared" si="67"/>
        <v>123322.7348636727</v>
      </c>
      <c r="U233" s="11">
        <f t="shared" si="77"/>
        <v>1.0011576673828082</v>
      </c>
      <c r="V233" s="11"/>
      <c r="AY233" s="11">
        <f t="shared" si="78"/>
        <v>3.5176807662982319</v>
      </c>
      <c r="AZ233" s="11">
        <f t="shared" si="79"/>
        <v>3.4749796043791035</v>
      </c>
      <c r="BA233" s="11">
        <f t="shared" si="80"/>
        <v>3.4749796043791035</v>
      </c>
      <c r="BB233" s="11">
        <f t="shared" si="73"/>
        <v>7.8956247563978286</v>
      </c>
    </row>
    <row r="234" spans="1:54" x14ac:dyDescent="0.35">
      <c r="A234" s="12">
        <v>55274</v>
      </c>
      <c r="B234" s="10"/>
      <c r="C234" s="44">
        <f>DataQ!C320</f>
        <v>12350.02</v>
      </c>
      <c r="D234" s="44">
        <f>DataQ!H320</f>
        <v>56139.360000000001</v>
      </c>
      <c r="E234" s="39">
        <f>DataQ!E320</f>
        <v>1203356</v>
      </c>
      <c r="F234" s="50">
        <f>DataQ!F320</f>
        <v>3.999997</v>
      </c>
      <c r="G234" s="39">
        <f>DataQ!P320</f>
        <v>1.9173750000000001</v>
      </c>
      <c r="H234" s="50">
        <f>DataQ!J320</f>
        <v>3.5000010000000001</v>
      </c>
      <c r="I234" s="44">
        <f>DataQ!I320</f>
        <v>3501873</v>
      </c>
      <c r="J234" s="39">
        <f>DataQ!S320</f>
        <v>21738810</v>
      </c>
      <c r="M234" s="30">
        <f t="shared" si="69"/>
        <v>42982.107059481212</v>
      </c>
      <c r="N234" s="30">
        <f t="shared" si="70"/>
        <v>42458.725616487616</v>
      </c>
      <c r="O234" s="30">
        <f t="shared" si="71"/>
        <v>42458.725616487616</v>
      </c>
      <c r="P234" s="39"/>
      <c r="Q234" s="29">
        <f t="shared" si="72"/>
        <v>97635.047005884364</v>
      </c>
      <c r="R234" s="28"/>
      <c r="S234" s="29"/>
      <c r="T234" s="30">
        <f t="shared" si="67"/>
        <v>123605.96950944961</v>
      </c>
      <c r="U234" s="11">
        <f t="shared" si="77"/>
        <v>1.0010997840136677</v>
      </c>
      <c r="V234" s="11"/>
      <c r="AY234" s="11">
        <f t="shared" si="78"/>
        <v>3.4803269192666253</v>
      </c>
      <c r="AZ234" s="11">
        <f t="shared" si="79"/>
        <v>3.4379479236865702</v>
      </c>
      <c r="BA234" s="11">
        <f t="shared" si="80"/>
        <v>3.4379479236865702</v>
      </c>
      <c r="BB234" s="11">
        <f t="shared" si="73"/>
        <v>7.905659019652143</v>
      </c>
    </row>
    <row r="235" spans="1:54" x14ac:dyDescent="0.35">
      <c r="A235" s="12">
        <v>55366</v>
      </c>
      <c r="B235" s="10"/>
      <c r="C235" s="44">
        <f>DataQ!C321</f>
        <v>12360.74</v>
      </c>
      <c r="D235" s="44">
        <f>DataQ!H321</f>
        <v>56484.13</v>
      </c>
      <c r="E235" s="39">
        <f>DataQ!E321</f>
        <v>1213422</v>
      </c>
      <c r="F235" s="50">
        <f>DataQ!F321</f>
        <v>3.9999889999999998</v>
      </c>
      <c r="G235" s="39">
        <f>DataQ!P321</f>
        <v>1.917422</v>
      </c>
      <c r="H235" s="50">
        <f>DataQ!J321</f>
        <v>3.5000010000000001</v>
      </c>
      <c r="I235" s="44">
        <f>DataQ!I321</f>
        <v>3515622</v>
      </c>
      <c r="J235" s="39">
        <f>DataQ!S321</f>
        <v>21961740</v>
      </c>
      <c r="M235" s="30">
        <f t="shared" si="69"/>
        <v>42541.005648476086</v>
      </c>
      <c r="N235" s="30">
        <f t="shared" si="70"/>
        <v>42023.219197095561</v>
      </c>
      <c r="O235" s="30">
        <f t="shared" si="71"/>
        <v>42023.219197095561</v>
      </c>
      <c r="P235" s="39"/>
      <c r="Q235" s="29">
        <f t="shared" si="72"/>
        <v>97834.603039184585</v>
      </c>
      <c r="R235" s="28"/>
      <c r="S235" s="29"/>
      <c r="T235" s="30">
        <f t="shared" si="67"/>
        <v>123858.60744760769</v>
      </c>
      <c r="U235" s="11">
        <f t="shared" si="77"/>
        <v>1.0010447948129844</v>
      </c>
      <c r="V235" s="11"/>
      <c r="AY235" s="11">
        <f t="shared" si="78"/>
        <v>3.4416228841053278</v>
      </c>
      <c r="AZ235" s="11">
        <f t="shared" si="79"/>
        <v>3.3997332843418406</v>
      </c>
      <c r="BA235" s="11">
        <f t="shared" si="80"/>
        <v>3.3997332843418406</v>
      </c>
      <c r="BB235" s="11">
        <f t="shared" si="73"/>
        <v>7.9149470856263129</v>
      </c>
    </row>
    <row r="236" spans="1:54" x14ac:dyDescent="0.35">
      <c r="A236" s="12">
        <v>55458</v>
      </c>
      <c r="B236" s="10"/>
      <c r="C236" s="44">
        <f>DataQ!C322</f>
        <v>12374.19</v>
      </c>
      <c r="D236" s="44">
        <f>DataQ!H322</f>
        <v>56830.68</v>
      </c>
      <c r="E236" s="39">
        <f>DataQ!E322</f>
        <v>1223517</v>
      </c>
      <c r="F236" s="50">
        <f>DataQ!F322</f>
        <v>4.000019</v>
      </c>
      <c r="G236" s="39">
        <f>DataQ!P322</f>
        <v>1.9173739999999999</v>
      </c>
      <c r="H236" s="50">
        <f>DataQ!J322</f>
        <v>3.5000010000000001</v>
      </c>
      <c r="I236" s="44">
        <f>DataQ!I322</f>
        <v>3529380</v>
      </c>
      <c r="J236" s="39">
        <f>DataQ!S322</f>
        <v>22191760</v>
      </c>
      <c r="M236" s="30">
        <f t="shared" si="69"/>
        <v>42143.657434845576</v>
      </c>
      <c r="N236" s="30">
        <f t="shared" si="70"/>
        <v>41630.646145758896</v>
      </c>
      <c r="O236" s="30">
        <f t="shared" si="71"/>
        <v>41630.646145758896</v>
      </c>
      <c r="P236" s="39"/>
      <c r="Q236" s="29">
        <f t="shared" si="72"/>
        <v>98055.895373509513</v>
      </c>
      <c r="R236" s="28"/>
      <c r="S236" s="29"/>
      <c r="T236" s="30">
        <f t="shared" si="67"/>
        <v>124138.76354286305</v>
      </c>
      <c r="U236" s="11">
        <f t="shared" si="77"/>
        <v>1.0009925550723351</v>
      </c>
      <c r="V236" s="11"/>
      <c r="AY236" s="11">
        <f t="shared" si="78"/>
        <v>3.4057709987357212</v>
      </c>
      <c r="AZ236" s="11">
        <f t="shared" si="79"/>
        <v>3.3643128274059872</v>
      </c>
      <c r="BA236" s="11">
        <f t="shared" si="80"/>
        <v>3.3643128274059872</v>
      </c>
      <c r="BB236" s="11">
        <f t="shared" si="73"/>
        <v>7.9242273937534105</v>
      </c>
    </row>
    <row r="237" spans="1:54" x14ac:dyDescent="0.35">
      <c r="A237" s="12">
        <v>55550</v>
      </c>
      <c r="B237" s="10"/>
      <c r="C237" s="44">
        <f>DataQ!C323</f>
        <v>12384.2</v>
      </c>
      <c r="D237" s="44">
        <f>DataQ!H323</f>
        <v>57178.98</v>
      </c>
      <c r="E237" s="39">
        <f>DataQ!E323</f>
        <v>1233690</v>
      </c>
      <c r="F237" s="50">
        <f>DataQ!F323</f>
        <v>3.999984</v>
      </c>
      <c r="G237" s="39">
        <f>DataQ!P323</f>
        <v>1.9173720000000001</v>
      </c>
      <c r="H237" s="50">
        <f>DataQ!J323</f>
        <v>3.5</v>
      </c>
      <c r="I237" s="44">
        <f>DataQ!I323</f>
        <v>3543144</v>
      </c>
      <c r="J237" s="39">
        <f>DataQ!S323</f>
        <v>22416900</v>
      </c>
      <c r="M237" s="30">
        <f t="shared" si="69"/>
        <v>41720.181811936432</v>
      </c>
      <c r="N237" s="30">
        <f t="shared" si="70"/>
        <v>41212.532060590958</v>
      </c>
      <c r="O237" s="30">
        <f t="shared" si="71"/>
        <v>41212.532060590958</v>
      </c>
      <c r="P237" s="39"/>
      <c r="Q237" s="29">
        <f t="shared" si="72"/>
        <v>98249.053272357021</v>
      </c>
      <c r="R237" s="28"/>
      <c r="S237" s="29"/>
      <c r="T237" s="30">
        <f t="shared" si="67"/>
        <v>124383.30144280399</v>
      </c>
      <c r="U237" s="11">
        <f t="shared" si="77"/>
        <v>1.0009429273187183</v>
      </c>
      <c r="V237" s="11"/>
      <c r="AY237" s="11">
        <f t="shared" si="78"/>
        <v>3.3688233242305867</v>
      </c>
      <c r="AZ237" s="11">
        <f t="shared" si="79"/>
        <v>3.3278315967596579</v>
      </c>
      <c r="BA237" s="11">
        <f t="shared" si="80"/>
        <v>3.3278315967596579</v>
      </c>
      <c r="BB237" s="11">
        <f t="shared" si="73"/>
        <v>7.9334194596628782</v>
      </c>
    </row>
    <row r="238" spans="1:54" x14ac:dyDescent="0.35">
      <c r="A238" s="12">
        <v>55640</v>
      </c>
      <c r="B238" s="10"/>
      <c r="C238" s="44">
        <f>DataQ!C324</f>
        <v>12396.75</v>
      </c>
      <c r="D238" s="44">
        <f>DataQ!H324</f>
        <v>57529.07</v>
      </c>
      <c r="E238" s="39">
        <f>DataQ!E324</f>
        <v>1243940</v>
      </c>
      <c r="F238" s="50">
        <f>DataQ!F324</f>
        <v>4.000013</v>
      </c>
      <c r="G238" s="39">
        <f>DataQ!P324</f>
        <v>1.9173720000000001</v>
      </c>
      <c r="H238" s="50">
        <f>DataQ!J324</f>
        <v>3.5</v>
      </c>
      <c r="I238" s="44">
        <f>DataQ!I324</f>
        <v>3556916</v>
      </c>
      <c r="J238" s="39">
        <f>DataQ!S324</f>
        <v>22648830</v>
      </c>
      <c r="M238" s="30">
        <f t="shared" si="69"/>
        <v>41332.822052194948</v>
      </c>
      <c r="N238" s="30">
        <f t="shared" si="70"/>
        <v>40830.117783601418</v>
      </c>
      <c r="O238" s="30">
        <f t="shared" si="71"/>
        <v>40830.117783601418</v>
      </c>
      <c r="P238" s="39"/>
      <c r="Q238" s="29">
        <f t="shared" si="72"/>
        <v>98462.134445824515</v>
      </c>
      <c r="R238" s="28"/>
      <c r="S238" s="29"/>
      <c r="T238" s="30">
        <f t="shared" si="67"/>
        <v>124653.06220841383</v>
      </c>
      <c r="U238" s="11">
        <f t="shared" si="77"/>
        <v>1.0008957809527823</v>
      </c>
      <c r="V238" s="11"/>
      <c r="AY238" s="11">
        <f t="shared" si="78"/>
        <v>3.3341659751301709</v>
      </c>
      <c r="AZ238" s="11">
        <f t="shared" si="79"/>
        <v>3.2936146799444548</v>
      </c>
      <c r="BA238" s="11">
        <f t="shared" si="80"/>
        <v>3.2936146799444548</v>
      </c>
      <c r="BB238" s="11">
        <f t="shared" si="73"/>
        <v>7.9425764370358776</v>
      </c>
    </row>
    <row r="239" spans="1:54" x14ac:dyDescent="0.35">
      <c r="A239" s="12">
        <v>55732</v>
      </c>
      <c r="B239" s="10"/>
      <c r="C239" s="44">
        <f>DataQ!C325</f>
        <v>12407.37</v>
      </c>
      <c r="D239" s="44">
        <f>DataQ!H325</f>
        <v>57880.93</v>
      </c>
      <c r="E239" s="39">
        <f>DataQ!E325</f>
        <v>1254270</v>
      </c>
      <c r="F239" s="50">
        <f>DataQ!F325</f>
        <v>4.0000200000000001</v>
      </c>
      <c r="G239" s="39">
        <f>DataQ!P325</f>
        <v>1.9173720000000001</v>
      </c>
      <c r="H239" s="50">
        <f>DataQ!J325</f>
        <v>3.5000010000000001</v>
      </c>
      <c r="I239" s="44">
        <f>DataQ!I325</f>
        <v>3570698</v>
      </c>
      <c r="J239" s="39">
        <f>DataQ!S325</f>
        <v>22879450</v>
      </c>
      <c r="M239" s="30">
        <f t="shared" si="69"/>
        <v>40926.964438337949</v>
      </c>
      <c r="N239" s="30">
        <f t="shared" si="70"/>
        <v>40429.417875577383</v>
      </c>
      <c r="O239" s="30">
        <f t="shared" si="71"/>
        <v>40429.417875577383</v>
      </c>
      <c r="P239" s="39"/>
      <c r="Q239" s="29">
        <f t="shared" si="72"/>
        <v>98661.094071049127</v>
      </c>
      <c r="R239" s="28"/>
      <c r="S239" s="29"/>
      <c r="T239" s="30">
        <f t="shared" si="67"/>
        <v>124904.94509394819</v>
      </c>
      <c r="U239" s="11">
        <f t="shared" si="77"/>
        <v>1.0008509919051432</v>
      </c>
      <c r="V239" s="11"/>
      <c r="AY239" s="11">
        <f t="shared" si="78"/>
        <v>3.2986011087231173</v>
      </c>
      <c r="AZ239" s="11">
        <f t="shared" si="79"/>
        <v>3.2585002200770492</v>
      </c>
      <c r="BA239" s="11">
        <f t="shared" si="80"/>
        <v>3.2585002200770492</v>
      </c>
      <c r="BB239" s="11">
        <f t="shared" si="73"/>
        <v>7.9518136455227113</v>
      </c>
    </row>
    <row r="240" spans="1:54" x14ac:dyDescent="0.35">
      <c r="A240" s="12">
        <v>55824</v>
      </c>
      <c r="B240" s="10"/>
      <c r="C240" s="44">
        <f>DataQ!C326</f>
        <v>12420.74</v>
      </c>
      <c r="D240" s="44">
        <f>DataQ!H326</f>
        <v>58234.57</v>
      </c>
      <c r="E240" s="39">
        <f>DataQ!E326</f>
        <v>1264589</v>
      </c>
      <c r="F240" s="50">
        <f>DataQ!F326</f>
        <v>3.9999880000000001</v>
      </c>
      <c r="G240" s="39">
        <f>DataQ!P326</f>
        <v>1.9174180000000001</v>
      </c>
      <c r="H240" s="50">
        <f>DataQ!J326</f>
        <v>3.5000010000000001</v>
      </c>
      <c r="I240" s="44">
        <f>DataQ!I326</f>
        <v>3584491</v>
      </c>
      <c r="J240" s="39">
        <f>DataQ!S326</f>
        <v>23117430</v>
      </c>
      <c r="M240" s="30">
        <f t="shared" si="69"/>
        <v>40545.162780083672</v>
      </c>
      <c r="N240" s="30">
        <f t="shared" si="70"/>
        <v>40051.948598014431</v>
      </c>
      <c r="O240" s="30">
        <f t="shared" si="71"/>
        <v>40051.948598014431</v>
      </c>
      <c r="P240" s="39"/>
      <c r="Q240" s="29">
        <f t="shared" si="72"/>
        <v>98880.822882587119</v>
      </c>
      <c r="R240" s="28"/>
      <c r="S240" s="29"/>
      <c r="T240" s="30">
        <f t="shared" si="67"/>
        <v>125183.12176935529</v>
      </c>
      <c r="U240" s="11">
        <f t="shared" si="77"/>
        <v>1.000808442309886</v>
      </c>
      <c r="V240" s="11"/>
      <c r="AY240" s="11">
        <f t="shared" si="78"/>
        <v>3.2643113679284546</v>
      </c>
      <c r="AZ240" s="11">
        <f t="shared" si="79"/>
        <v>3.2246024470373289</v>
      </c>
      <c r="BA240" s="11">
        <f t="shared" si="80"/>
        <v>3.2246024470373289</v>
      </c>
      <c r="BB240" s="11">
        <f t="shared" si="73"/>
        <v>7.9609445880508831</v>
      </c>
    </row>
    <row r="241" spans="1:54" x14ac:dyDescent="0.35">
      <c r="A241" s="12">
        <v>55916</v>
      </c>
      <c r="B241" s="10"/>
      <c r="C241" s="44">
        <f>DataQ!C327</f>
        <v>12430.66</v>
      </c>
      <c r="D241" s="44">
        <f>DataQ!H327</f>
        <v>58589.93</v>
      </c>
      <c r="E241" s="39">
        <f>DataQ!E327</f>
        <v>1274986</v>
      </c>
      <c r="F241" s="50">
        <f>DataQ!F327</f>
        <v>4.0000030000000004</v>
      </c>
      <c r="G241" s="39">
        <f>DataQ!P327</f>
        <v>1.91737</v>
      </c>
      <c r="H241" s="50">
        <f>DataQ!J327</f>
        <v>3.5</v>
      </c>
      <c r="I241" s="44">
        <f>DataQ!I327</f>
        <v>3598292</v>
      </c>
      <c r="J241" s="39">
        <f>DataQ!S327</f>
        <v>23349600</v>
      </c>
      <c r="M241" s="30">
        <f t="shared" si="69"/>
        <v>40137.417434648691</v>
      </c>
      <c r="N241" s="30">
        <f t="shared" si="70"/>
        <v>39649.391816261937</v>
      </c>
      <c r="O241" s="30">
        <f t="shared" si="71"/>
        <v>39649.391816261937</v>
      </c>
      <c r="P241" s="39"/>
      <c r="Q241" s="29">
        <f t="shared" si="72"/>
        <v>99070.446132274927</v>
      </c>
      <c r="R241" s="28"/>
      <c r="S241" s="29"/>
      <c r="T241" s="30">
        <f t="shared" si="67"/>
        <v>125423.18480346006</v>
      </c>
      <c r="U241" s="11">
        <f t="shared" si="77"/>
        <v>1.0007680201943916</v>
      </c>
      <c r="V241" s="11"/>
      <c r="AY241" s="11">
        <f t="shared" si="78"/>
        <v>3.2289047753416704</v>
      </c>
      <c r="AZ241" s="11">
        <f t="shared" si="79"/>
        <v>3.1896449437328296</v>
      </c>
      <c r="BA241" s="11">
        <f t="shared" si="80"/>
        <v>3.1896449437328296</v>
      </c>
      <c r="BB241" s="11">
        <f t="shared" si="73"/>
        <v>7.9698460204265045</v>
      </c>
    </row>
    <row r="242" spans="1:54" x14ac:dyDescent="0.35">
      <c r="A242" s="12">
        <v>56005</v>
      </c>
      <c r="B242" s="10"/>
      <c r="C242" s="44">
        <f>DataQ!C328</f>
        <v>12443.13</v>
      </c>
      <c r="D242" s="44">
        <f>DataQ!H328</f>
        <v>58947.05</v>
      </c>
      <c r="E242" s="39">
        <f>DataQ!E328</f>
        <v>1285460</v>
      </c>
      <c r="F242" s="50">
        <f>DataQ!F328</f>
        <v>4.0000010000000001</v>
      </c>
      <c r="G242" s="39">
        <f>DataQ!P328</f>
        <v>1.9174169999999999</v>
      </c>
      <c r="H242" s="50">
        <f>DataQ!J328</f>
        <v>3.5</v>
      </c>
      <c r="I242" s="44">
        <f>DataQ!I328</f>
        <v>3612103</v>
      </c>
      <c r="J242" s="39">
        <f>DataQ!S328</f>
        <v>23588760</v>
      </c>
      <c r="M242" s="30">
        <f t="shared" si="69"/>
        <v>39767.028264522043</v>
      </c>
      <c r="N242" s="30">
        <f t="shared" si="70"/>
        <v>39283.702503915287</v>
      </c>
      <c r="O242" s="30">
        <f t="shared" si="71"/>
        <v>39283.702503915287</v>
      </c>
      <c r="P242" s="39"/>
      <c r="Q242" s="29">
        <f t="shared" si="72"/>
        <v>99281.389801758734</v>
      </c>
      <c r="R242" s="28"/>
      <c r="S242" s="29"/>
      <c r="T242" s="30">
        <f t="shared" si="67"/>
        <v>125690.23948902656</v>
      </c>
      <c r="U242" s="11">
        <f t="shared" si="77"/>
        <v>1.000729619184672</v>
      </c>
      <c r="V242" s="11"/>
      <c r="AY242" s="11">
        <f t="shared" si="78"/>
        <v>3.1959023384407335</v>
      </c>
      <c r="AZ242" s="11">
        <f t="shared" si="79"/>
        <v>3.1570595584804861</v>
      </c>
      <c r="BA242" s="11">
        <f t="shared" si="80"/>
        <v>3.1570595584804861</v>
      </c>
      <c r="BB242" s="11">
        <f t="shared" si="73"/>
        <v>7.9788115853293133</v>
      </c>
    </row>
    <row r="243" spans="1:54" x14ac:dyDescent="0.35">
      <c r="A243" s="12">
        <v>56097</v>
      </c>
      <c r="B243" s="10"/>
      <c r="C243" s="44">
        <f>DataQ!C329</f>
        <v>12453.67</v>
      </c>
      <c r="D243" s="44">
        <f>DataQ!H329</f>
        <v>59305.919999999998</v>
      </c>
      <c r="E243" s="39">
        <f>DataQ!E329</f>
        <v>1296013</v>
      </c>
      <c r="F243" s="50">
        <f>DataQ!F329</f>
        <v>4.0000099999999996</v>
      </c>
      <c r="G243" s="39">
        <f>DataQ!P329</f>
        <v>1.9174169999999999</v>
      </c>
      <c r="H243" s="50">
        <f>DataQ!J329</f>
        <v>3.5000010000000001</v>
      </c>
      <c r="I243" s="44">
        <f>DataQ!I329</f>
        <v>3625924</v>
      </c>
      <c r="J243" s="39">
        <f>DataQ!S329</f>
        <v>23826500</v>
      </c>
      <c r="M243" s="30">
        <f t="shared" si="69"/>
        <v>39378.74058849104</v>
      </c>
      <c r="N243" s="30">
        <f t="shared" si="70"/>
        <v>38900.346676928093</v>
      </c>
      <c r="O243" s="30">
        <f t="shared" si="71"/>
        <v>38900.346676928093</v>
      </c>
      <c r="P243" s="39"/>
      <c r="Q243" s="29">
        <f t="shared" si="72"/>
        <v>99477.13101446665</v>
      </c>
      <c r="R243" s="28"/>
      <c r="S243" s="29"/>
      <c r="T243" s="30">
        <f t="shared" si="67"/>
        <v>125938.04786431478</v>
      </c>
      <c r="U243" s="11">
        <f>0.05*(1-U242)+(U242)</f>
        <v>1.0006931382254383</v>
      </c>
      <c r="V243" s="11"/>
      <c r="AY243" s="11">
        <f t="shared" si="78"/>
        <v>3.1620189541308741</v>
      </c>
      <c r="AZ243" s="11">
        <f t="shared" si="79"/>
        <v>3.1236050639633213</v>
      </c>
      <c r="BA243" s="11">
        <f t="shared" si="80"/>
        <v>3.1236050639633213</v>
      </c>
      <c r="BB243" s="11">
        <f t="shared" si="73"/>
        <v>7.9877763755155424</v>
      </c>
    </row>
    <row r="244" spans="1:54" x14ac:dyDescent="0.35">
      <c r="A244" s="12">
        <v>56189</v>
      </c>
      <c r="B244" s="10"/>
      <c r="C244" s="44">
        <f>DataQ!C330</f>
        <v>12466.94</v>
      </c>
      <c r="D244" s="44">
        <f>DataQ!H330</f>
        <v>59666.55</v>
      </c>
      <c r="E244" s="39">
        <f>DataQ!E330</f>
        <v>1306646</v>
      </c>
      <c r="F244" s="50">
        <f>DataQ!F330</f>
        <v>3.9999910000000001</v>
      </c>
      <c r="G244" s="39">
        <f>DataQ!P330</f>
        <v>1.9173690000000001</v>
      </c>
      <c r="H244" s="50">
        <f>DataQ!J330</f>
        <v>3.5000010000000001</v>
      </c>
      <c r="I244" s="44">
        <f>DataQ!I330</f>
        <v>3639759</v>
      </c>
      <c r="J244" s="39">
        <f>DataQ!S330</f>
        <v>24071790</v>
      </c>
      <c r="M244" s="30">
        <f t="shared" si="69"/>
        <v>39013.600181301663</v>
      </c>
      <c r="N244" s="30">
        <f t="shared" si="70"/>
        <v>38539.842531335875</v>
      </c>
      <c r="O244" s="30">
        <f t="shared" si="71"/>
        <v>38539.842531335875</v>
      </c>
      <c r="P244" s="39"/>
      <c r="Q244" s="29">
        <f t="shared" si="72"/>
        <v>99695.146171216562</v>
      </c>
      <c r="R244" s="28"/>
      <c r="S244" s="29"/>
      <c r="T244" s="30">
        <f t="shared" si="67"/>
        <v>126214.05505276017</v>
      </c>
      <c r="U244" s="11">
        <f t="shared" si="77"/>
        <v>1.0006584813141663</v>
      </c>
      <c r="V244" s="11"/>
      <c r="AY244" s="11">
        <f t="shared" si="78"/>
        <v>3.1293645578868321</v>
      </c>
      <c r="AZ244" s="11">
        <f t="shared" si="79"/>
        <v>3.091363440534395</v>
      </c>
      <c r="BA244" s="11">
        <f t="shared" si="80"/>
        <v>3.091363440534395</v>
      </c>
      <c r="BB244" s="11">
        <f t="shared" si="73"/>
        <v>7.9967615285881344</v>
      </c>
    </row>
    <row r="245" spans="1:54" x14ac:dyDescent="0.35">
      <c r="A245" s="12">
        <v>56281</v>
      </c>
      <c r="B245" s="10"/>
      <c r="C245" s="44">
        <f>DataQ!C331</f>
        <v>12476.78</v>
      </c>
      <c r="D245" s="44">
        <f>DataQ!H331</f>
        <v>60029.03</v>
      </c>
      <c r="E245" s="39">
        <f>DataQ!E331</f>
        <v>1317358</v>
      </c>
      <c r="F245" s="50">
        <f>DataQ!F331</f>
        <v>4.0000010000000001</v>
      </c>
      <c r="G245" s="39">
        <f>DataQ!P331</f>
        <v>1.917416</v>
      </c>
      <c r="H245" s="50">
        <f>DataQ!J331</f>
        <v>3.5</v>
      </c>
      <c r="I245" s="44">
        <f>DataQ!I331</f>
        <v>3653607</v>
      </c>
      <c r="J245" s="39">
        <f>DataQ!S331</f>
        <v>24312740</v>
      </c>
      <c r="M245" s="30">
        <f t="shared" si="69"/>
        <v>38625.193427519938</v>
      </c>
      <c r="N245" s="30">
        <f t="shared" si="70"/>
        <v>38156.349469640765</v>
      </c>
      <c r="O245" s="30">
        <f t="shared" si="71"/>
        <v>38156.349469640765</v>
      </c>
      <c r="P245" s="39"/>
      <c r="Q245" s="29">
        <f t="shared" si="72"/>
        <v>99885.853281501579</v>
      </c>
      <c r="R245" s="28"/>
      <c r="S245" s="29"/>
      <c r="T245" s="30">
        <f t="shared" si="67"/>
        <v>126455.490254381</v>
      </c>
      <c r="U245" s="11">
        <f t="shared" si="77"/>
        <v>1.0006255572484579</v>
      </c>
      <c r="V245" s="11"/>
      <c r="AY245" s="11">
        <f t="shared" si="78"/>
        <v>3.095766169437943</v>
      </c>
      <c r="AZ245" s="11">
        <f t="shared" si="79"/>
        <v>3.0581888491774931</v>
      </c>
      <c r="BA245" s="11">
        <f t="shared" si="80"/>
        <v>3.0581888491774931</v>
      </c>
      <c r="BB245" s="11">
        <f t="shared" si="73"/>
        <v>8.005739724632603</v>
      </c>
    </row>
    <row r="246" spans="1:54" x14ac:dyDescent="0.35">
      <c r="A246" s="12">
        <v>56370</v>
      </c>
      <c r="B246" s="10"/>
      <c r="C246" s="44">
        <f>DataQ!C332</f>
        <v>12489.15</v>
      </c>
      <c r="D246" s="44">
        <f>DataQ!H332</f>
        <v>60393.31</v>
      </c>
      <c r="E246" s="39">
        <f>DataQ!E332</f>
        <v>1328152</v>
      </c>
      <c r="F246" s="50">
        <f>DataQ!F332</f>
        <v>4</v>
      </c>
      <c r="G246" s="39">
        <f>DataQ!P332</f>
        <v>1.917416</v>
      </c>
      <c r="H246" s="50">
        <f>DataQ!J332</f>
        <v>3.5</v>
      </c>
      <c r="I246" s="44">
        <f>DataQ!I332</f>
        <v>3667472</v>
      </c>
      <c r="J246" s="39">
        <f>DataQ!S332</f>
        <v>24560940</v>
      </c>
      <c r="M246" s="30">
        <f t="shared" si="69"/>
        <v>38267.499170761963</v>
      </c>
      <c r="N246" s="30">
        <f t="shared" si="70"/>
        <v>37803.201218090566</v>
      </c>
      <c r="O246" s="30">
        <f t="shared" si="71"/>
        <v>37803.201218090566</v>
      </c>
      <c r="P246" s="39"/>
      <c r="Q246" s="29">
        <f t="shared" si="72"/>
        <v>100097.51372861465</v>
      </c>
      <c r="R246" s="28"/>
      <c r="S246" s="29"/>
      <c r="T246" s="30">
        <f t="shared" si="67"/>
        <v>126723.45238042614</v>
      </c>
      <c r="U246" s="11">
        <f t="shared" si="77"/>
        <v>1.000594279386035</v>
      </c>
      <c r="V246" s="11"/>
      <c r="AY246" s="11">
        <f t="shared" si="78"/>
        <v>3.0640595373393675</v>
      </c>
      <c r="AZ246" s="11">
        <f t="shared" si="79"/>
        <v>3.0268834322664526</v>
      </c>
      <c r="BA246" s="11">
        <f t="shared" si="80"/>
        <v>3.0268834322664526</v>
      </c>
      <c r="BB246" s="11">
        <f t="shared" si="73"/>
        <v>8.0147579081534488</v>
      </c>
    </row>
    <row r="247" spans="1:54" x14ac:dyDescent="0.35">
      <c r="A247" s="12">
        <v>56462</v>
      </c>
      <c r="B247" s="10"/>
      <c r="C247" s="44">
        <f>DataQ!C333</f>
        <v>12499.6</v>
      </c>
      <c r="D247" s="44">
        <f>DataQ!H333</f>
        <v>60759.49</v>
      </c>
      <c r="E247" s="39">
        <f>DataQ!E333</f>
        <v>1339026</v>
      </c>
      <c r="F247" s="50">
        <f>DataQ!F333</f>
        <v>3.999994</v>
      </c>
      <c r="G247" s="39">
        <f>DataQ!P333</f>
        <v>1.9174150000000001</v>
      </c>
      <c r="H247" s="50">
        <f>DataQ!J333</f>
        <v>3.5</v>
      </c>
      <c r="I247" s="44">
        <f>DataQ!I333</f>
        <v>3681353</v>
      </c>
      <c r="J247" s="39">
        <f>DataQ!S333</f>
        <v>24807690</v>
      </c>
      <c r="M247" s="30">
        <f t="shared" si="69"/>
        <v>37892.899916806557</v>
      </c>
      <c r="N247" s="30">
        <f t="shared" si="70"/>
        <v>37433.327112939951</v>
      </c>
      <c r="O247" s="30">
        <f t="shared" si="71"/>
        <v>37433.327112939951</v>
      </c>
      <c r="P247" s="39"/>
      <c r="Q247" s="29">
        <f t="shared" si="72"/>
        <v>100294.01589703557</v>
      </c>
      <c r="R247" s="28"/>
      <c r="S247" s="29"/>
      <c r="T247" s="30">
        <f t="shared" si="67"/>
        <v>126972.22412564703</v>
      </c>
      <c r="U247" s="11">
        <f t="shared" si="77"/>
        <v>1.0005645654167332</v>
      </c>
      <c r="V247" s="11"/>
      <c r="AY247" s="11">
        <f t="shared" si="78"/>
        <v>3.0315290022725971</v>
      </c>
      <c r="AZ247" s="11">
        <f t="shared" si="79"/>
        <v>2.9947620014192413</v>
      </c>
      <c r="BA247" s="11">
        <f t="shared" si="80"/>
        <v>2.9947620014192413</v>
      </c>
      <c r="BB247" s="11">
        <f t="shared" si="73"/>
        <v>8.0237780326598909</v>
      </c>
    </row>
    <row r="248" spans="1:54" x14ac:dyDescent="0.35">
      <c r="A248" s="12">
        <v>56554</v>
      </c>
      <c r="B248" s="10"/>
      <c r="C248" s="44">
        <f>DataQ!C334</f>
        <v>12512.77</v>
      </c>
      <c r="D248" s="44">
        <f>DataQ!H334</f>
        <v>61127.519999999997</v>
      </c>
      <c r="E248" s="39">
        <f>DataQ!E334</f>
        <v>1349936</v>
      </c>
      <c r="F248" s="50">
        <f>DataQ!F334</f>
        <v>4.0000159999999996</v>
      </c>
      <c r="G248" s="39">
        <f>DataQ!P334</f>
        <v>1.9174629999999999</v>
      </c>
      <c r="H248" s="50">
        <f>DataQ!J334</f>
        <v>3.5</v>
      </c>
      <c r="I248" s="44">
        <f>DataQ!I334</f>
        <v>3695253</v>
      </c>
      <c r="J248" s="39">
        <f>DataQ!S334</f>
        <v>25062240</v>
      </c>
      <c r="M248" s="30">
        <f t="shared" si="69"/>
        <v>37540.432234052561</v>
      </c>
      <c r="N248" s="30">
        <f t="shared" si="70"/>
        <v>37085.107956255575</v>
      </c>
      <c r="O248" s="30">
        <f t="shared" si="71"/>
        <v>37085.107956255575</v>
      </c>
      <c r="P248" s="39"/>
      <c r="Q248" s="29">
        <f t="shared" si="72"/>
        <v>100512.20311195888</v>
      </c>
      <c r="R248" s="28"/>
      <c r="S248" s="29"/>
      <c r="T248" s="30">
        <f t="shared" si="67"/>
        <v>127248.44913973994</v>
      </c>
      <c r="U248" s="11">
        <f t="shared" si="77"/>
        <v>1.0005363371458966</v>
      </c>
      <c r="V248" s="11"/>
      <c r="AY248" s="11">
        <f t="shared" si="78"/>
        <v>3.0001696054552718</v>
      </c>
      <c r="AZ248" s="11">
        <f t="shared" si="79"/>
        <v>2.9637808379963486</v>
      </c>
      <c r="BA248" s="11">
        <f t="shared" si="80"/>
        <v>2.9637808379963486</v>
      </c>
      <c r="BB248" s="11">
        <f t="shared" si="73"/>
        <v>8.0327699711541793</v>
      </c>
    </row>
    <row r="249" spans="1:54" x14ac:dyDescent="0.35">
      <c r="A249" s="12">
        <v>56646</v>
      </c>
      <c r="B249" s="10"/>
      <c r="C249" s="44">
        <f>DataQ!C335</f>
        <v>12522.53</v>
      </c>
      <c r="D249" s="44">
        <f>DataQ!H335</f>
        <v>61497.43</v>
      </c>
      <c r="E249" s="39">
        <f>DataQ!E335</f>
        <v>1360928</v>
      </c>
      <c r="F249" s="50">
        <f>DataQ!F335</f>
        <v>4.0000099999999996</v>
      </c>
      <c r="G249" s="39">
        <f>DataQ!P335</f>
        <v>1.9174150000000001</v>
      </c>
      <c r="H249" s="50">
        <f>DataQ!J335</f>
        <v>3.5</v>
      </c>
      <c r="I249" s="44">
        <f>DataQ!I335</f>
        <v>3709168</v>
      </c>
      <c r="J249" s="39">
        <f>DataQ!S335</f>
        <v>25311430</v>
      </c>
      <c r="M249" s="30">
        <f t="shared" si="69"/>
        <v>37165.477093735753</v>
      </c>
      <c r="N249" s="30">
        <f t="shared" si="70"/>
        <v>36714.879885485192</v>
      </c>
      <c r="O249" s="30">
        <f t="shared" si="71"/>
        <v>36714.879885485192</v>
      </c>
      <c r="P249" s="39"/>
      <c r="Q249" s="29">
        <f t="shared" si="72"/>
        <v>100702.32928735652</v>
      </c>
      <c r="R249" s="28"/>
      <c r="S249" s="29"/>
      <c r="T249" s="30">
        <f t="shared" si="67"/>
        <v>127489.14887779336</v>
      </c>
      <c r="U249" s="11">
        <f t="shared" si="77"/>
        <v>1.0005095202886019</v>
      </c>
      <c r="V249" s="11"/>
      <c r="AY249" s="11">
        <f t="shared" si="78"/>
        <v>2.9678888446452714</v>
      </c>
      <c r="AZ249" s="11">
        <f t="shared" si="79"/>
        <v>2.9319059236021148</v>
      </c>
      <c r="BA249" s="11">
        <f t="shared" si="80"/>
        <v>2.9319059236021148</v>
      </c>
      <c r="BB249" s="11">
        <f t="shared" si="73"/>
        <v>8.0416919973325296</v>
      </c>
    </row>
    <row r="250" spans="1:54" x14ac:dyDescent="0.35">
      <c r="A250" s="12">
        <v>56735</v>
      </c>
      <c r="B250" s="10"/>
      <c r="C250" s="44">
        <f>DataQ!C336</f>
        <v>12534.8</v>
      </c>
      <c r="D250" s="44">
        <f>DataQ!H336</f>
        <v>61869.23</v>
      </c>
      <c r="E250" s="39">
        <f>DataQ!E336</f>
        <v>1372001</v>
      </c>
      <c r="F250" s="50">
        <f>DataQ!F336</f>
        <v>4.0000039999999997</v>
      </c>
      <c r="G250" s="39">
        <f>DataQ!P336</f>
        <v>1.917367</v>
      </c>
      <c r="H250" s="50">
        <f>DataQ!J336</f>
        <v>3.5</v>
      </c>
      <c r="I250" s="44">
        <f>DataQ!I336</f>
        <v>3723102</v>
      </c>
      <c r="J250" s="39">
        <f>DataQ!S336</f>
        <v>25568100</v>
      </c>
      <c r="M250" s="30">
        <f t="shared" si="69"/>
        <v>36822.118763173115</v>
      </c>
      <c r="N250" s="30">
        <f t="shared" si="70"/>
        <v>36375.862045158392</v>
      </c>
      <c r="O250" s="30">
        <f t="shared" si="71"/>
        <v>36375.862045158392</v>
      </c>
      <c r="P250" s="39"/>
      <c r="Q250" s="29">
        <f t="shared" si="72"/>
        <v>100912.56267443193</v>
      </c>
      <c r="R250" s="28"/>
      <c r="S250" s="29"/>
      <c r="T250" s="30">
        <f t="shared" si="67"/>
        <v>127755.30434583082</v>
      </c>
      <c r="U250" s="11">
        <f t="shared" si="77"/>
        <v>1.0004840442741718</v>
      </c>
      <c r="V250" s="11"/>
      <c r="AY250" s="11">
        <f t="shared" si="78"/>
        <v>2.9375912470221399</v>
      </c>
      <c r="AZ250" s="11">
        <f t="shared" si="79"/>
        <v>2.9019898239428148</v>
      </c>
      <c r="BA250" s="11">
        <f t="shared" si="80"/>
        <v>2.9019898239428148</v>
      </c>
      <c r="BB250" s="11">
        <f t="shared" si="73"/>
        <v>8.0505921653661758</v>
      </c>
    </row>
    <row r="251" spans="1:54" x14ac:dyDescent="0.35">
      <c r="A251" s="12">
        <v>56827</v>
      </c>
      <c r="B251" s="10"/>
      <c r="C251" s="44">
        <f>DataQ!C337</f>
        <v>12545.16</v>
      </c>
      <c r="D251" s="44">
        <f>DataQ!H337</f>
        <v>62242.95</v>
      </c>
      <c r="E251" s="39">
        <f>DataQ!E337</f>
        <v>1383155</v>
      </c>
      <c r="F251" s="50">
        <f>DataQ!F337</f>
        <v>4.0000159999999996</v>
      </c>
      <c r="G251" s="39">
        <f>DataQ!P337</f>
        <v>1.917367</v>
      </c>
      <c r="H251" s="50">
        <f>DataQ!J337</f>
        <v>3.5</v>
      </c>
      <c r="I251" s="44">
        <f>DataQ!I337</f>
        <v>3737053</v>
      </c>
      <c r="J251" s="39">
        <f>DataQ!S337</f>
        <v>25823250</v>
      </c>
      <c r="M251" s="30">
        <f t="shared" si="69"/>
        <v>36462.646787085127</v>
      </c>
      <c r="N251" s="30">
        <f t="shared" si="70"/>
        <v>36020.922454166488</v>
      </c>
      <c r="O251" s="30">
        <f t="shared" si="71"/>
        <v>36020.922454166488</v>
      </c>
      <c r="P251" s="39"/>
      <c r="Q251" s="29">
        <f t="shared" si="72"/>
        <v>101107.79366935752</v>
      </c>
      <c r="R251" s="28"/>
      <c r="S251" s="29"/>
      <c r="T251" s="30">
        <f t="shared" si="67"/>
        <v>128002.46678540662</v>
      </c>
      <c r="U251" s="11">
        <f t="shared" si="77"/>
        <v>1.0004598420604631</v>
      </c>
      <c r="V251" s="11"/>
      <c r="AY251" s="11">
        <f t="shared" si="78"/>
        <v>2.9065110996659369</v>
      </c>
      <c r="AZ251" s="11">
        <f t="shared" si="79"/>
        <v>2.871300362384098</v>
      </c>
      <c r="BA251" s="11">
        <f t="shared" si="80"/>
        <v>2.871300362384098</v>
      </c>
      <c r="BB251" s="11">
        <f t="shared" si="73"/>
        <v>8.0595061098748459</v>
      </c>
    </row>
    <row r="252" spans="1:54" x14ac:dyDescent="0.35">
      <c r="A252" s="12">
        <v>56919</v>
      </c>
      <c r="B252" s="10"/>
      <c r="C252" s="44">
        <f>DataQ!C338</f>
        <v>12558.25</v>
      </c>
      <c r="D252" s="44">
        <f>DataQ!H338</f>
        <v>62618.57</v>
      </c>
      <c r="E252" s="39">
        <f>DataQ!E338</f>
        <v>1394355</v>
      </c>
      <c r="F252" s="50">
        <f>DataQ!F338</f>
        <v>3.9999899999999999</v>
      </c>
      <c r="G252" s="39">
        <f>DataQ!P338</f>
        <v>1.917319</v>
      </c>
      <c r="H252" s="50">
        <f>DataQ!J338</f>
        <v>3.5000010000000001</v>
      </c>
      <c r="I252" s="44">
        <f>DataQ!I338</f>
        <v>3751024</v>
      </c>
      <c r="J252" s="39">
        <f>DataQ!S338</f>
        <v>26086460</v>
      </c>
      <c r="M252" s="30">
        <f t="shared" si="69"/>
        <v>36124.489632897668</v>
      </c>
      <c r="N252" s="30">
        <f t="shared" si="70"/>
        <v>35686.860780936739</v>
      </c>
      <c r="O252" s="30">
        <f t="shared" si="71"/>
        <v>35686.860780936739</v>
      </c>
      <c r="P252" s="39"/>
      <c r="Q252" s="29">
        <f t="shared" si="72"/>
        <v>101324.9879536419</v>
      </c>
      <c r="R252" s="28"/>
      <c r="S252" s="29"/>
      <c r="T252" s="30">
        <f t="shared" si="67"/>
        <v>128277.43474931065</v>
      </c>
      <c r="U252" s="11">
        <f t="shared" si="77"/>
        <v>1.0004368499574399</v>
      </c>
      <c r="V252" s="11"/>
      <c r="AY252" s="11">
        <f t="shared" si="78"/>
        <v>2.876554427001984</v>
      </c>
      <c r="AZ252" s="11">
        <f t="shared" si="79"/>
        <v>2.8417065101376973</v>
      </c>
      <c r="BA252" s="11">
        <f t="shared" si="80"/>
        <v>2.8417065101376973</v>
      </c>
      <c r="BB252" s="11">
        <f t="shared" si="73"/>
        <v>8.0684002909355925</v>
      </c>
    </row>
    <row r="253" spans="1:54" x14ac:dyDescent="0.35">
      <c r="A253" s="12">
        <v>57011</v>
      </c>
      <c r="B253" s="10"/>
      <c r="C253" s="44">
        <f>DataQ!C339</f>
        <v>12567.91</v>
      </c>
      <c r="D253" s="44">
        <f>DataQ!H339</f>
        <v>62996.11</v>
      </c>
      <c r="E253" s="39">
        <f>DataQ!E339</f>
        <v>1405638</v>
      </c>
      <c r="F253" s="50">
        <f>DataQ!F339</f>
        <v>4.0000030000000004</v>
      </c>
      <c r="G253" s="39">
        <f>DataQ!P339</f>
        <v>1.917367</v>
      </c>
      <c r="H253" s="50">
        <f>DataQ!J339</f>
        <v>3.5</v>
      </c>
      <c r="I253" s="44">
        <f>DataQ!I339</f>
        <v>3765012</v>
      </c>
      <c r="J253" s="39">
        <f>DataQ!S339</f>
        <v>26344260</v>
      </c>
      <c r="M253" s="30">
        <f t="shared" si="69"/>
        <v>35764.675880907685</v>
      </c>
      <c r="N253" s="30">
        <f t="shared" si="70"/>
        <v>35331.589154675734</v>
      </c>
      <c r="O253" s="30">
        <f t="shared" si="71"/>
        <v>35331.589154675734</v>
      </c>
      <c r="P253" s="39"/>
      <c r="Q253" s="29">
        <f t="shared" si="72"/>
        <v>101513.44783564821</v>
      </c>
      <c r="R253" s="28"/>
      <c r="S253" s="29"/>
      <c r="T253" s="30">
        <f t="shared" si="67"/>
        <v>128516.02495993064</v>
      </c>
      <c r="U253" s="11">
        <f t="shared" si="77"/>
        <v>1.0004150074595679</v>
      </c>
      <c r="V253" s="11"/>
      <c r="AY253" s="11">
        <f t="shared" si="78"/>
        <v>2.8457138761263954</v>
      </c>
      <c r="AZ253" s="11">
        <f t="shared" si="79"/>
        <v>2.8112541508234652</v>
      </c>
      <c r="BA253" s="11">
        <f t="shared" si="80"/>
        <v>2.8112541508234652</v>
      </c>
      <c r="BB253" s="11">
        <f t="shared" si="73"/>
        <v>8.0771940470331351</v>
      </c>
    </row>
    <row r="254" spans="1:54" x14ac:dyDescent="0.35">
      <c r="A254" s="12">
        <v>57101</v>
      </c>
      <c r="B254" s="10"/>
      <c r="C254" s="44">
        <f>DataQ!C340</f>
        <v>12580.09</v>
      </c>
      <c r="D254" s="44">
        <f>DataQ!H340</f>
        <v>63375.6</v>
      </c>
      <c r="E254" s="39">
        <f>DataQ!E340</f>
        <v>1417002</v>
      </c>
      <c r="F254" s="50">
        <f>DataQ!F340</f>
        <v>4.000006</v>
      </c>
      <c r="G254" s="39">
        <f>DataQ!P340</f>
        <v>1.917462</v>
      </c>
      <c r="H254" s="50">
        <f>DataQ!J340</f>
        <v>3.5</v>
      </c>
      <c r="I254" s="44">
        <f>DataQ!I340</f>
        <v>3779020</v>
      </c>
      <c r="J254" s="39">
        <f>DataQ!S340</f>
        <v>26609760</v>
      </c>
      <c r="M254" s="30">
        <f t="shared" si="69"/>
        <v>35434.970233455584</v>
      </c>
      <c r="N254" s="30">
        <f t="shared" si="70"/>
        <v>35006.032651232577</v>
      </c>
      <c r="O254" s="30">
        <f t="shared" si="71"/>
        <v>35006.032651232577</v>
      </c>
      <c r="P254" s="39"/>
      <c r="Q254" s="29">
        <f t="shared" si="72"/>
        <v>101723.04923446639</v>
      </c>
      <c r="R254" s="28"/>
      <c r="S254" s="29"/>
      <c r="T254" s="30">
        <f t="shared" si="67"/>
        <v>128781.38033083445</v>
      </c>
      <c r="U254" s="11">
        <f t="shared" si="77"/>
        <v>1.0003942570865896</v>
      </c>
      <c r="V254" s="11"/>
      <c r="AY254" s="11">
        <f t="shared" si="78"/>
        <v>2.8167501371973955</v>
      </c>
      <c r="AZ254" s="11">
        <f t="shared" si="79"/>
        <v>2.7826535939911858</v>
      </c>
      <c r="BA254" s="11">
        <f t="shared" si="80"/>
        <v>2.7826535939911858</v>
      </c>
      <c r="BB254" s="11">
        <f t="shared" si="73"/>
        <v>8.0860350946985591</v>
      </c>
    </row>
    <row r="255" spans="1:54" x14ac:dyDescent="0.35">
      <c r="A255" s="12">
        <v>57193</v>
      </c>
      <c r="B255" s="10"/>
      <c r="C255" s="44">
        <f>DataQ!C341</f>
        <v>12590.35</v>
      </c>
      <c r="D255" s="44">
        <f>DataQ!H341</f>
        <v>63757.07</v>
      </c>
      <c r="E255" s="39">
        <f>DataQ!E341</f>
        <v>1428450</v>
      </c>
      <c r="F255" s="50">
        <f>DataQ!F341</f>
        <v>3.9999820000000001</v>
      </c>
      <c r="G255" s="39">
        <f>DataQ!P341</f>
        <v>1.917414</v>
      </c>
      <c r="H255" s="50">
        <f>DataQ!J341</f>
        <v>3.5</v>
      </c>
      <c r="I255" s="44">
        <f>DataQ!I341</f>
        <v>3793047</v>
      </c>
      <c r="J255" s="39">
        <f>DataQ!S341</f>
        <v>26873650</v>
      </c>
      <c r="M255" s="30">
        <f t="shared" si="69"/>
        <v>35089.846739045359</v>
      </c>
      <c r="N255" s="30">
        <f t="shared" si="70"/>
        <v>34665.245633039893</v>
      </c>
      <c r="O255" s="30">
        <f t="shared" si="71"/>
        <v>34665.245633039893</v>
      </c>
      <c r="P255" s="39"/>
      <c r="Q255" s="29">
        <f t="shared" si="72"/>
        <v>101917.07960648772</v>
      </c>
      <c r="R255" s="28"/>
      <c r="S255" s="29"/>
      <c r="T255" s="30">
        <f t="shared" si="67"/>
        <v>129027.02278181346</v>
      </c>
      <c r="U255" s="11">
        <f t="shared" si="77"/>
        <v>1.00037454423226</v>
      </c>
      <c r="V255" s="11"/>
      <c r="AY255" s="11">
        <f t="shared" si="78"/>
        <v>2.7870429923747442</v>
      </c>
      <c r="AZ255" s="11">
        <f t="shared" si="79"/>
        <v>2.7533186633445372</v>
      </c>
      <c r="BA255" s="11">
        <f t="shared" si="80"/>
        <v>2.7533186633445372</v>
      </c>
      <c r="BB255" s="11">
        <f t="shared" si="73"/>
        <v>8.0948567439735761</v>
      </c>
    </row>
    <row r="256" spans="1:54" x14ac:dyDescent="0.35">
      <c r="A256" s="12">
        <v>57285</v>
      </c>
      <c r="B256" s="10"/>
      <c r="C256" s="44">
        <f>DataQ!C342</f>
        <v>12603.35</v>
      </c>
      <c r="D256" s="44">
        <f>DataQ!H342</f>
        <v>64140.5</v>
      </c>
      <c r="E256" s="39">
        <f>DataQ!E342</f>
        <v>1439983</v>
      </c>
      <c r="F256" s="50">
        <f>DataQ!F342</f>
        <v>4.000013</v>
      </c>
      <c r="G256" s="39">
        <f>DataQ!P342</f>
        <v>1.917414</v>
      </c>
      <c r="H256" s="50">
        <f>DataQ!J342</f>
        <v>3.5</v>
      </c>
      <c r="I256" s="44">
        <f>DataQ!I342</f>
        <v>3807095</v>
      </c>
      <c r="J256" s="39">
        <f>DataQ!S342</f>
        <v>27145860</v>
      </c>
      <c r="M256" s="30">
        <f t="shared" si="69"/>
        <v>34765.138538413565</v>
      </c>
      <c r="N256" s="30">
        <f t="shared" si="70"/>
        <v>34344.649554369076</v>
      </c>
      <c r="O256" s="30">
        <f t="shared" si="71"/>
        <v>34344.649554369076</v>
      </c>
      <c r="P256" s="39"/>
      <c r="Q256" s="29">
        <f t="shared" si="72"/>
        <v>102133.46652302712</v>
      </c>
      <c r="R256" s="28"/>
      <c r="S256" s="29"/>
      <c r="T256" s="30">
        <f t="shared" ref="T256:T272" si="81">Q256*$U$127</f>
        <v>129300.96861815234</v>
      </c>
      <c r="U256" s="11">
        <f t="shared" si="77"/>
        <v>1.000355817020647</v>
      </c>
      <c r="V256" s="11"/>
      <c r="AY256" s="11">
        <f t="shared" si="78"/>
        <v>2.7584045938907962</v>
      </c>
      <c r="AZ256" s="11">
        <f t="shared" si="79"/>
        <v>2.725041322693496</v>
      </c>
      <c r="BA256" s="11">
        <f t="shared" si="80"/>
        <v>2.725041322693496</v>
      </c>
      <c r="BB256" s="11">
        <f t="shared" si="73"/>
        <v>8.1036761276190159</v>
      </c>
    </row>
    <row r="257" spans="1:54" x14ac:dyDescent="0.35">
      <c r="A257" s="12">
        <v>57377</v>
      </c>
      <c r="B257" s="10"/>
      <c r="C257" s="44">
        <f>DataQ!C343</f>
        <v>12612.91</v>
      </c>
      <c r="D257" s="44">
        <f>DataQ!H343</f>
        <v>64525.93</v>
      </c>
      <c r="E257" s="39">
        <f>DataQ!E343</f>
        <v>1451601</v>
      </c>
      <c r="F257" s="50">
        <f>DataQ!F343</f>
        <v>4.0000090000000004</v>
      </c>
      <c r="G257" s="39">
        <f>DataQ!P343</f>
        <v>1.917414</v>
      </c>
      <c r="H257" s="50">
        <f>DataQ!J343</f>
        <v>3.5000010000000001</v>
      </c>
      <c r="I257" s="44">
        <f>DataQ!I343</f>
        <v>3821165</v>
      </c>
      <c r="J257" s="39">
        <f>DataQ!S343</f>
        <v>27413230</v>
      </c>
      <c r="M257" s="30">
        <f t="shared" si="69"/>
        <v>34420.380713546889</v>
      </c>
      <c r="N257" s="30">
        <f t="shared" si="70"/>
        <v>34004.214946925676</v>
      </c>
      <c r="O257" s="30">
        <f t="shared" si="71"/>
        <v>34004.214946925676</v>
      </c>
      <c r="P257" s="39"/>
      <c r="Q257" s="29">
        <f t="shared" si="72"/>
        <v>102322.93446438045</v>
      </c>
      <c r="R257" s="28"/>
      <c r="S257" s="29"/>
      <c r="T257" s="30">
        <f t="shared" si="81"/>
        <v>129540.83503190565</v>
      </c>
      <c r="U257" s="11">
        <f t="shared" si="77"/>
        <v>1.0003380261696146</v>
      </c>
      <c r="V257" s="11"/>
      <c r="AY257" s="11">
        <f t="shared" si="78"/>
        <v>2.728980125406975</v>
      </c>
      <c r="AZ257" s="11">
        <f t="shared" si="79"/>
        <v>2.695984903319351</v>
      </c>
      <c r="BA257" s="11">
        <f t="shared" si="80"/>
        <v>2.695984903319351</v>
      </c>
      <c r="BB257" s="11">
        <f t="shared" si="73"/>
        <v>8.1125556643455354</v>
      </c>
    </row>
    <row r="258" spans="1:54" x14ac:dyDescent="0.35">
      <c r="A258" s="12">
        <v>57466</v>
      </c>
      <c r="B258" s="10"/>
      <c r="C258" s="44">
        <f>DataQ!C344</f>
        <v>12625</v>
      </c>
      <c r="D258" s="44">
        <f>DataQ!H344</f>
        <v>64913.41</v>
      </c>
      <c r="E258" s="39">
        <f>DataQ!E344</f>
        <v>1463304</v>
      </c>
      <c r="F258" s="50">
        <f>DataQ!F344</f>
        <v>4.0000030000000004</v>
      </c>
      <c r="G258" s="39">
        <f>DataQ!P344</f>
        <v>1.9173659999999999</v>
      </c>
      <c r="H258" s="50">
        <f>DataQ!J344</f>
        <v>3.5</v>
      </c>
      <c r="I258" s="44">
        <f>DataQ!I344</f>
        <v>3835257</v>
      </c>
      <c r="J258" s="39">
        <f>DataQ!S344</f>
        <v>27688580</v>
      </c>
      <c r="M258" s="30">
        <f t="shared" si="69"/>
        <v>34102.582328519922</v>
      </c>
      <c r="N258" s="30">
        <f t="shared" si="70"/>
        <v>33690.411432027002</v>
      </c>
      <c r="O258" s="30">
        <f t="shared" si="71"/>
        <v>33690.411432027002</v>
      </c>
      <c r="P258" s="39"/>
      <c r="Q258" s="29">
        <f t="shared" si="72"/>
        <v>102532.65002158895</v>
      </c>
      <c r="R258" s="28"/>
      <c r="S258" s="29"/>
      <c r="T258" s="30">
        <f t="shared" si="81"/>
        <v>129806.33492733161</v>
      </c>
      <c r="U258" s="11">
        <f t="shared" si="77"/>
        <v>1.0003211248611339</v>
      </c>
      <c r="V258" s="11"/>
      <c r="AY258" s="11">
        <f t="shared" si="78"/>
        <v>2.701194639882766</v>
      </c>
      <c r="AZ258" s="11">
        <f t="shared" si="79"/>
        <v>2.6685474401605545</v>
      </c>
      <c r="BA258" s="11">
        <f t="shared" si="80"/>
        <v>2.6685474401605545</v>
      </c>
      <c r="BB258" s="11">
        <f t="shared" si="73"/>
        <v>8.1213980215119967</v>
      </c>
    </row>
    <row r="259" spans="1:54" x14ac:dyDescent="0.35">
      <c r="A259" s="12">
        <v>57558</v>
      </c>
      <c r="B259" s="10"/>
      <c r="C259" s="44">
        <f>DataQ!C345</f>
        <v>12635.18</v>
      </c>
      <c r="D259" s="44">
        <f>DataQ!H345</f>
        <v>65302.98</v>
      </c>
      <c r="E259" s="39">
        <f>DataQ!E345</f>
        <v>1475093</v>
      </c>
      <c r="F259" s="50">
        <f>DataQ!F345</f>
        <v>4.0000049999999998</v>
      </c>
      <c r="G259" s="39">
        <f>DataQ!P345</f>
        <v>1.917414</v>
      </c>
      <c r="H259" s="50">
        <f>DataQ!J345</f>
        <v>3.5</v>
      </c>
      <c r="I259" s="44">
        <f>DataQ!I345</f>
        <v>3849373</v>
      </c>
      <c r="J259" s="39">
        <f>DataQ!S345</f>
        <v>27962260</v>
      </c>
      <c r="M259" s="30">
        <f t="shared" si="69"/>
        <v>33770.087250022247</v>
      </c>
      <c r="N259" s="30">
        <f t="shared" si="70"/>
        <v>33362.088810910187</v>
      </c>
      <c r="O259" s="30">
        <f t="shared" si="71"/>
        <v>33362.088810910187</v>
      </c>
      <c r="P259" s="39"/>
      <c r="Q259" s="29">
        <f t="shared" si="72"/>
        <v>102727.05402801893</v>
      </c>
      <c r="R259" s="28"/>
      <c r="S259" s="29"/>
      <c r="T259" s="30">
        <f t="shared" si="81"/>
        <v>130052.45039947197</v>
      </c>
      <c r="U259" s="11">
        <f t="shared" si="77"/>
        <v>1.0003050686180772</v>
      </c>
      <c r="V259" s="11"/>
      <c r="AY259" s="11">
        <f t="shared" si="78"/>
        <v>2.6727032974617098</v>
      </c>
      <c r="AZ259" s="11">
        <f t="shared" si="79"/>
        <v>2.6404126265641001</v>
      </c>
      <c r="BA259" s="11">
        <f t="shared" si="80"/>
        <v>2.6404126265641001</v>
      </c>
      <c r="BB259" s="11">
        <f t="shared" si="73"/>
        <v>8.1302406477801608</v>
      </c>
    </row>
    <row r="260" spans="1:54" x14ac:dyDescent="0.35">
      <c r="A260" s="12">
        <v>57650</v>
      </c>
      <c r="B260" s="10"/>
      <c r="C260" s="44">
        <f>DataQ!C346</f>
        <v>12648.08</v>
      </c>
      <c r="D260" s="44">
        <f>DataQ!H346</f>
        <v>65694.63</v>
      </c>
      <c r="E260" s="39">
        <f>DataQ!E346</f>
        <v>1487018</v>
      </c>
      <c r="F260" s="50">
        <f>DataQ!F346</f>
        <v>4.0000150000000003</v>
      </c>
      <c r="G260" s="39">
        <f>DataQ!P346</f>
        <v>1.917414</v>
      </c>
      <c r="H260" s="50">
        <f>DataQ!J346</f>
        <v>3.5000010000000001</v>
      </c>
      <c r="I260" s="44">
        <f>DataQ!I346</f>
        <v>3863513</v>
      </c>
      <c r="J260" s="39">
        <f>DataQ!S346</f>
        <v>28244560</v>
      </c>
      <c r="M260" s="30">
        <f t="shared" si="69"/>
        <v>33457.285716734572</v>
      </c>
      <c r="N260" s="30">
        <f t="shared" si="70"/>
        <v>33053.418307417145</v>
      </c>
      <c r="O260" s="30">
        <f t="shared" si="71"/>
        <v>33053.418307417145</v>
      </c>
      <c r="P260" s="39"/>
      <c r="Q260" s="29">
        <f t="shared" si="72"/>
        <v>102944.48533706985</v>
      </c>
      <c r="R260" s="28"/>
      <c r="S260" s="29"/>
      <c r="T260" s="30">
        <f t="shared" si="81"/>
        <v>130327.71843673044</v>
      </c>
      <c r="U260" s="11">
        <f t="shared" si="77"/>
        <v>1.0002898151871733</v>
      </c>
      <c r="V260" s="11"/>
      <c r="AY260" s="11">
        <f t="shared" si="78"/>
        <v>2.6452462126057528</v>
      </c>
      <c r="AZ260" s="11">
        <f t="shared" si="79"/>
        <v>2.6133150887262846</v>
      </c>
      <c r="BA260" s="11">
        <f t="shared" si="80"/>
        <v>2.6133150887262846</v>
      </c>
      <c r="BB260" s="11">
        <f t="shared" si="73"/>
        <v>8.139139326844063</v>
      </c>
    </row>
    <row r="261" spans="1:54" x14ac:dyDescent="0.35">
      <c r="A261" s="12">
        <v>57742</v>
      </c>
      <c r="B261" s="10"/>
      <c r="C261" s="44">
        <f>DataQ!C347</f>
        <v>12657.56</v>
      </c>
      <c r="D261" s="44">
        <f>DataQ!H347</f>
        <v>66088.45</v>
      </c>
      <c r="E261" s="39">
        <f>DataQ!E347</f>
        <v>1499031</v>
      </c>
      <c r="F261" s="50">
        <f>DataQ!F347</f>
        <v>4.000006</v>
      </c>
      <c r="G261" s="39">
        <f>DataQ!P347</f>
        <v>1.9173659999999999</v>
      </c>
      <c r="H261" s="50">
        <f>DataQ!J347</f>
        <v>3.5</v>
      </c>
      <c r="I261" s="44">
        <f>DataQ!I347</f>
        <v>3877681</v>
      </c>
      <c r="J261" s="39">
        <f>DataQ!S347</f>
        <v>28522750</v>
      </c>
      <c r="M261" s="30">
        <f t="shared" si="69"/>
        <v>33125.752180222189</v>
      </c>
      <c r="N261" s="30">
        <f t="shared" si="70"/>
        <v>32726.026797330913</v>
      </c>
      <c r="O261" s="30">
        <f t="shared" si="71"/>
        <v>32726.026797330913</v>
      </c>
      <c r="P261" s="39"/>
      <c r="Q261" s="29">
        <f t="shared" si="72"/>
        <v>103135.63227727468</v>
      </c>
      <c r="R261" s="28"/>
      <c r="S261" s="29"/>
      <c r="T261" s="30">
        <f t="shared" si="81"/>
        <v>130569.71046302974</v>
      </c>
      <c r="U261" s="11">
        <f t="shared" si="77"/>
        <v>1.0002753244278146</v>
      </c>
      <c r="V261" s="11"/>
      <c r="AY261" s="11">
        <f t="shared" si="78"/>
        <v>2.6170724989825995</v>
      </c>
      <c r="AZ261" s="11">
        <f t="shared" si="79"/>
        <v>2.585492527574897</v>
      </c>
      <c r="BA261" s="11">
        <f t="shared" si="80"/>
        <v>2.585492527574897</v>
      </c>
      <c r="BB261" s="11">
        <f t="shared" si="73"/>
        <v>8.148144846026776</v>
      </c>
    </row>
    <row r="262" spans="1:54" x14ac:dyDescent="0.35">
      <c r="A262" s="12">
        <v>57831</v>
      </c>
      <c r="B262" s="10"/>
      <c r="C262" s="44">
        <f>DataQ!C348</f>
        <v>12669.55</v>
      </c>
      <c r="D262" s="44">
        <f>DataQ!H348</f>
        <v>66484.479999999996</v>
      </c>
      <c r="E262" s="39">
        <f>DataQ!E348</f>
        <v>1511133</v>
      </c>
      <c r="F262" s="50">
        <f>DataQ!F348</f>
        <v>4.0000260000000001</v>
      </c>
      <c r="G262" s="39">
        <f>DataQ!P348</f>
        <v>1.917367</v>
      </c>
      <c r="H262" s="50">
        <f>DataQ!J348</f>
        <v>3.5</v>
      </c>
      <c r="I262" s="44">
        <f>DataQ!I348</f>
        <v>3891877</v>
      </c>
      <c r="J262" s="39">
        <f>DataQ!S348</f>
        <v>28809230</v>
      </c>
      <c r="M262" s="30">
        <f t="shared" si="69"/>
        <v>32818.189105863894</v>
      </c>
      <c r="N262" s="30">
        <f t="shared" si="70"/>
        <v>32422.325785977635</v>
      </c>
      <c r="O262" s="30">
        <f t="shared" si="71"/>
        <v>32422.325785977635</v>
      </c>
      <c r="P262" s="39"/>
      <c r="Q262" s="29">
        <f t="shared" si="72"/>
        <v>103347.22638811062</v>
      </c>
      <c r="R262" s="28"/>
      <c r="S262" s="29"/>
      <c r="T262" s="30">
        <f t="shared" si="81"/>
        <v>130837.58860734805</v>
      </c>
      <c r="U262" s="11">
        <f t="shared" si="77"/>
        <v>1.0002615582064238</v>
      </c>
      <c r="V262" s="11"/>
      <c r="AY262" s="11">
        <f t="shared" si="78"/>
        <v>2.5903200276145477</v>
      </c>
      <c r="AZ262" s="11">
        <f t="shared" si="79"/>
        <v>2.5590747726618259</v>
      </c>
      <c r="BA262" s="11">
        <f t="shared" si="80"/>
        <v>2.5590747726618259</v>
      </c>
      <c r="BB262" s="11">
        <f t="shared" si="73"/>
        <v>8.1571347354965749</v>
      </c>
    </row>
    <row r="263" spans="1:54" x14ac:dyDescent="0.35">
      <c r="A263" s="12">
        <v>57923</v>
      </c>
      <c r="B263" s="10"/>
      <c r="C263" s="44">
        <f>DataQ!C349</f>
        <v>12679.63</v>
      </c>
      <c r="D263" s="44">
        <f>DataQ!H349</f>
        <v>66882.77</v>
      </c>
      <c r="E263" s="39">
        <f>DataQ!E349</f>
        <v>1523325</v>
      </c>
      <c r="F263" s="50">
        <f>DataQ!F349</f>
        <v>3.9999899999999999</v>
      </c>
      <c r="G263" s="39">
        <f>DataQ!P349</f>
        <v>1.9173659999999999</v>
      </c>
      <c r="H263" s="50">
        <f>DataQ!J349</f>
        <v>3.5</v>
      </c>
      <c r="I263" s="44">
        <f>DataQ!I349</f>
        <v>3906102</v>
      </c>
      <c r="J263" s="39">
        <f>DataQ!S349</f>
        <v>29094010</v>
      </c>
      <c r="M263" s="30">
        <f t="shared" si="69"/>
        <v>32496.738035680213</v>
      </c>
      <c r="N263" s="30">
        <f t="shared" si="70"/>
        <v>32104.878455110862</v>
      </c>
      <c r="O263" s="30">
        <f t="shared" si="71"/>
        <v>32104.878455110862</v>
      </c>
      <c r="P263" s="39"/>
      <c r="Q263" s="29">
        <f t="shared" si="72"/>
        <v>103543.55501585988</v>
      </c>
      <c r="R263" s="28"/>
      <c r="S263" s="29"/>
      <c r="T263" s="30">
        <f t="shared" si="81"/>
        <v>131086.1406500786</v>
      </c>
      <c r="U263" s="11">
        <f t="shared" si="77"/>
        <v>1.0002484802961027</v>
      </c>
      <c r="V263" s="11"/>
      <c r="AY263" s="11">
        <f t="shared" si="78"/>
        <v>2.5629090151432035</v>
      </c>
      <c r="AZ263" s="11">
        <f t="shared" si="79"/>
        <v>2.532004360940411</v>
      </c>
      <c r="BA263" s="11">
        <f t="shared" si="80"/>
        <v>2.532004360940411</v>
      </c>
      <c r="BB263" s="11">
        <f t="shared" si="73"/>
        <v>8.1661337922210571</v>
      </c>
    </row>
    <row r="264" spans="1:54" x14ac:dyDescent="0.35">
      <c r="A264" s="12">
        <v>58015</v>
      </c>
      <c r="B264" s="10"/>
      <c r="C264" s="44">
        <f>DataQ!C350</f>
        <v>12692.44</v>
      </c>
      <c r="D264" s="44">
        <f>DataQ!H350</f>
        <v>67283.320000000007</v>
      </c>
      <c r="E264" s="39">
        <f>DataQ!E350</f>
        <v>1535593</v>
      </c>
      <c r="F264" s="50">
        <f>DataQ!F350</f>
        <v>4.0000010000000001</v>
      </c>
      <c r="G264" s="39">
        <f>DataQ!P350</f>
        <v>1.917414</v>
      </c>
      <c r="H264" s="50">
        <f>DataQ!J350</f>
        <v>3.5</v>
      </c>
      <c r="I264" s="44">
        <f>DataQ!I350</f>
        <v>3920357</v>
      </c>
      <c r="J264" s="39">
        <f>DataQ!S350</f>
        <v>29387770</v>
      </c>
      <c r="M264" s="30">
        <f t="shared" si="69"/>
        <v>32194.079347848252</v>
      </c>
      <c r="N264" s="30">
        <f t="shared" si="70"/>
        <v>31805.965384304811</v>
      </c>
      <c r="O264" s="30">
        <f t="shared" si="71"/>
        <v>31805.965384304811</v>
      </c>
      <c r="P264" s="39"/>
      <c r="Q264" s="29">
        <f t="shared" si="72"/>
        <v>103761.57149225865</v>
      </c>
      <c r="R264" s="28"/>
      <c r="S264" s="29"/>
      <c r="T264" s="30">
        <f t="shared" si="81"/>
        <v>131362.14950919946</v>
      </c>
      <c r="U264" s="11">
        <f t="shared" si="77"/>
        <v>1.0002360562812975</v>
      </c>
      <c r="V264" s="11"/>
      <c r="AY264" s="11">
        <f t="shared" si="78"/>
        <v>2.5364767804967565</v>
      </c>
      <c r="AZ264" s="11">
        <f t="shared" si="79"/>
        <v>2.5058984233374204</v>
      </c>
      <c r="BA264" s="11">
        <f t="shared" si="80"/>
        <v>2.5058984233374204</v>
      </c>
      <c r="BB264" s="11">
        <f t="shared" si="73"/>
        <v>8.1750688986718583</v>
      </c>
    </row>
    <row r="265" spans="1:54" x14ac:dyDescent="0.35">
      <c r="A265" s="12">
        <v>58107</v>
      </c>
      <c r="B265" s="10"/>
      <c r="C265" s="44">
        <f>DataQ!C351</f>
        <v>12701.82</v>
      </c>
      <c r="D265" s="44">
        <f>DataQ!H351</f>
        <v>67686.13</v>
      </c>
      <c r="E265" s="39">
        <f>DataQ!E351</f>
        <v>1547952</v>
      </c>
      <c r="F265" s="50">
        <f>DataQ!F351</f>
        <v>3.9999750000000001</v>
      </c>
      <c r="G265" s="39">
        <f>DataQ!P351</f>
        <v>1.917413</v>
      </c>
      <c r="H265" s="50">
        <f>DataQ!J351</f>
        <v>3.5</v>
      </c>
      <c r="I265" s="44">
        <f>DataQ!I351</f>
        <v>3934640</v>
      </c>
      <c r="J265" s="39">
        <f>DataQ!S351</f>
        <v>29675990</v>
      </c>
      <c r="M265" s="30">
        <f t="shared" si="69"/>
        <v>31872.931172372566</v>
      </c>
      <c r="N265" s="30">
        <f t="shared" si="70"/>
        <v>31488.818071601923</v>
      </c>
      <c r="O265" s="30">
        <f t="shared" si="71"/>
        <v>31488.818071601923</v>
      </c>
      <c r="P265" s="39"/>
      <c r="Q265" s="29">
        <f t="shared" si="72"/>
        <v>103951.84016438875</v>
      </c>
      <c r="R265" s="28"/>
      <c r="S265" s="29"/>
      <c r="T265" s="30">
        <f t="shared" si="81"/>
        <v>131603.02964811615</v>
      </c>
      <c r="U265" s="11">
        <f t="shared" si="77"/>
        <v>1.0002242534672328</v>
      </c>
      <c r="V265" s="11"/>
      <c r="AY265" s="11">
        <f t="shared" si="78"/>
        <v>2.509320016530904</v>
      </c>
      <c r="AZ265" s="11">
        <f t="shared" si="79"/>
        <v>2.4790792242058166</v>
      </c>
      <c r="BA265" s="11">
        <f t="shared" si="80"/>
        <v>2.4790792242058166</v>
      </c>
      <c r="BB265" s="11">
        <f t="shared" si="73"/>
        <v>8.1840114380764923</v>
      </c>
    </row>
    <row r="266" spans="1:54" x14ac:dyDescent="0.35">
      <c r="A266" s="12">
        <v>58196</v>
      </c>
      <c r="B266" s="10"/>
      <c r="C266" s="44">
        <f>DataQ!C352</f>
        <v>12713.73</v>
      </c>
      <c r="D266" s="44">
        <f>DataQ!H352</f>
        <v>68091.259999999995</v>
      </c>
      <c r="E266" s="39">
        <f>DataQ!E352</f>
        <v>1560402</v>
      </c>
      <c r="F266" s="50">
        <f>DataQ!F352</f>
        <v>3.9999950000000002</v>
      </c>
      <c r="G266" s="39">
        <f>DataQ!P352</f>
        <v>1.917413</v>
      </c>
      <c r="H266" s="50">
        <f>DataQ!J352</f>
        <v>3.4999989999999999</v>
      </c>
      <c r="I266" s="44">
        <f>DataQ!I352</f>
        <v>3948953</v>
      </c>
      <c r="J266" s="39">
        <f>DataQ!S352</f>
        <v>29972850</v>
      </c>
      <c r="M266" s="30">
        <f t="shared" ref="M266:M272" si="82">(EXP($W$9+$W$10*LN(D265/E265)+$W$11*(F265/100)+$W$12*(H265/100)+$W$13*LN(I265/J265)))*C266</f>
        <v>31577.349374006331</v>
      </c>
      <c r="N266" s="30">
        <f t="shared" ref="N266:N272" si="83">(EXP($W$18+$W$19*LN(D266/E266)+$W$20*LN(D265/E265)+$W$21*(F266/100)+$W$22*(F265/100)+$W$23*(H266/100)+$W$24*(H265/100)+$W$25*LN(I265/J265)))*C266</f>
        <v>31196.939098389324</v>
      </c>
      <c r="O266" s="30">
        <f t="shared" ref="O266:O272" si="84">(EXP($X$18+$X$19*LN(D266/E266)+$X$20*LN(D265/E265)+$X$21*F266+$X$22*F265+$X$23*H266+$X$24*H265+$X$25*LN(I265/J265)))*C266</f>
        <v>31196.939098389324</v>
      </c>
      <c r="P266" s="39"/>
      <c r="Q266" s="29">
        <f t="shared" ref="Q266:Q272" si="85">(EXP($W$30+$W$31*LN(D266/E266)+$W$32*LN(D265/E265)+$W$33*F266+$W$34*F265+$W$35*H266+$W$36*H265))*C266</f>
        <v>104162.61702720194</v>
      </c>
      <c r="R266" s="28"/>
      <c r="S266" s="29"/>
      <c r="T266" s="30">
        <f t="shared" si="81"/>
        <v>131869.87315643765</v>
      </c>
      <c r="U266" s="11">
        <f t="shared" si="77"/>
        <v>1.0002130407938712</v>
      </c>
      <c r="V266" s="11"/>
      <c r="AY266" s="11">
        <f t="shared" si="78"/>
        <v>2.4837203066296305</v>
      </c>
      <c r="AZ266" s="11">
        <f t="shared" si="79"/>
        <v>2.4537990895189159</v>
      </c>
      <c r="BA266" s="11">
        <f t="shared" si="80"/>
        <v>2.4537990895189159</v>
      </c>
      <c r="BB266" s="11">
        <f t="shared" ref="BB266:BB272" si="86">Q266/$C266</f>
        <v>8.1929234793567218</v>
      </c>
    </row>
    <row r="267" spans="1:54" x14ac:dyDescent="0.35">
      <c r="A267" s="12">
        <v>58288</v>
      </c>
      <c r="B267" s="10"/>
      <c r="C267" s="44">
        <f>DataQ!C353</f>
        <v>12723.71</v>
      </c>
      <c r="D267" s="44">
        <f>DataQ!H353</f>
        <v>68498.7</v>
      </c>
      <c r="E267" s="39">
        <f>DataQ!E353</f>
        <v>1572945</v>
      </c>
      <c r="F267" s="50">
        <f>DataQ!F353</f>
        <v>4.0000070000000001</v>
      </c>
      <c r="G267" s="39">
        <f>DataQ!P353</f>
        <v>1.917413</v>
      </c>
      <c r="H267" s="50">
        <f>DataQ!J353</f>
        <v>3.5</v>
      </c>
      <c r="I267" s="44">
        <f>DataQ!I353</f>
        <v>3963296</v>
      </c>
      <c r="J267" s="39">
        <f>DataQ!S353</f>
        <v>30267930</v>
      </c>
      <c r="M267" s="30">
        <f t="shared" si="82"/>
        <v>31268.342723454178</v>
      </c>
      <c r="N267" s="30">
        <f t="shared" si="83"/>
        <v>30891.789698006483</v>
      </c>
      <c r="O267" s="30">
        <f t="shared" si="84"/>
        <v>30891.789698006483</v>
      </c>
      <c r="P267" s="39"/>
      <c r="Q267" s="29">
        <f t="shared" si="85"/>
        <v>104358.34731360541</v>
      </c>
      <c r="R267" s="28"/>
      <c r="S267" s="29"/>
      <c r="T267" s="30">
        <f t="shared" si="81"/>
        <v>132117.66769902446</v>
      </c>
      <c r="U267" s="11">
        <f t="shared" si="77"/>
        <v>1.0002023887541776</v>
      </c>
      <c r="V267" s="11"/>
      <c r="AY267" s="11">
        <f t="shared" si="78"/>
        <v>2.4574862774657849</v>
      </c>
      <c r="AZ267" s="11">
        <f t="shared" si="79"/>
        <v>2.4278916839511813</v>
      </c>
      <c r="BA267" s="11">
        <f t="shared" si="80"/>
        <v>2.4278916839511813</v>
      </c>
      <c r="BB267" s="11">
        <f t="shared" si="86"/>
        <v>8.2018803724389677</v>
      </c>
    </row>
    <row r="268" spans="1:54" x14ac:dyDescent="0.35">
      <c r="A268" s="12">
        <v>58380</v>
      </c>
      <c r="B268" s="10"/>
      <c r="C268" s="44">
        <f>DataQ!C354</f>
        <v>12736.42</v>
      </c>
      <c r="D268" s="44">
        <f>DataQ!H354</f>
        <v>68908.479999999996</v>
      </c>
      <c r="E268" s="39">
        <f>DataQ!E354</f>
        <v>1585634</v>
      </c>
      <c r="F268" s="50">
        <f>DataQ!F354</f>
        <v>4.0000169999999997</v>
      </c>
      <c r="G268" s="39">
        <f>DataQ!P354</f>
        <v>1.9173659999999999</v>
      </c>
      <c r="H268" s="50">
        <f>DataQ!J354</f>
        <v>3.5</v>
      </c>
      <c r="I268" s="44">
        <f>DataQ!I354</f>
        <v>3977670</v>
      </c>
      <c r="J268" s="39">
        <f>DataQ!S354</f>
        <v>30572270</v>
      </c>
      <c r="M268" s="30">
        <f t="shared" si="82"/>
        <v>30977.522534086154</v>
      </c>
      <c r="N268" s="30">
        <f t="shared" si="83"/>
        <v>30604.785486863471</v>
      </c>
      <c r="O268" s="30">
        <f t="shared" si="84"/>
        <v>30604.785486863471</v>
      </c>
      <c r="P268" s="39"/>
      <c r="Q268" s="29">
        <f t="shared" si="85"/>
        <v>104577.04330079115</v>
      </c>
      <c r="R268" s="28"/>
      <c r="S268" s="29"/>
      <c r="T268" s="30">
        <f t="shared" si="81"/>
        <v>132394.5368188016</v>
      </c>
      <c r="U268" s="11">
        <f t="shared" si="77"/>
        <v>1.0001922693164687</v>
      </c>
      <c r="V268" s="11"/>
      <c r="AY268" s="11">
        <f t="shared" si="78"/>
        <v>2.4322001421189121</v>
      </c>
      <c r="AZ268" s="11">
        <f t="shared" si="79"/>
        <v>2.40293469333325</v>
      </c>
      <c r="BA268" s="11">
        <f t="shared" si="80"/>
        <v>2.40293469333325</v>
      </c>
      <c r="BB268" s="11">
        <f t="shared" si="86"/>
        <v>8.2108664209244946</v>
      </c>
    </row>
    <row r="269" spans="1:54" x14ac:dyDescent="0.35">
      <c r="A269" s="12">
        <v>58472</v>
      </c>
      <c r="B269" s="10"/>
      <c r="C269" s="44">
        <f>DataQ!C355</f>
        <v>12745.71</v>
      </c>
      <c r="D269" s="44">
        <f>DataQ!H355</f>
        <v>69320.73</v>
      </c>
      <c r="E269" s="39">
        <f>DataQ!E355</f>
        <v>1598418</v>
      </c>
      <c r="F269" s="50">
        <f>DataQ!F355</f>
        <v>4</v>
      </c>
      <c r="G269" s="39">
        <f>DataQ!P355</f>
        <v>1.917413</v>
      </c>
      <c r="H269" s="50">
        <f>DataQ!J355</f>
        <v>3.5000010000000001</v>
      </c>
      <c r="I269" s="44">
        <f>DataQ!I355</f>
        <v>3992078</v>
      </c>
      <c r="J269" s="39">
        <f>DataQ!S355</f>
        <v>30872260</v>
      </c>
      <c r="M269" s="30">
        <f t="shared" si="82"/>
        <v>30669.578668173941</v>
      </c>
      <c r="N269" s="30">
        <f t="shared" si="83"/>
        <v>30300.665247195597</v>
      </c>
      <c r="O269" s="30">
        <f t="shared" si="84"/>
        <v>30300.665247195597</v>
      </c>
      <c r="P269" s="39"/>
      <c r="Q269" s="29">
        <f t="shared" si="85"/>
        <v>104768.92384331214</v>
      </c>
      <c r="R269" s="28"/>
      <c r="S269" s="29"/>
      <c r="T269" s="30">
        <f t="shared" si="81"/>
        <v>132637.45758563318</v>
      </c>
      <c r="U269" s="11">
        <f>0.05*(1-U268)+(U268)</f>
        <v>1.0001826558506453</v>
      </c>
      <c r="V269" s="11"/>
      <c r="AY269" s="11">
        <f t="shared" si="78"/>
        <v>2.406266788446775</v>
      </c>
      <c r="AZ269" s="11">
        <f t="shared" si="79"/>
        <v>2.3773226636409897</v>
      </c>
      <c r="BA269" s="11">
        <f t="shared" si="80"/>
        <v>2.3773226636409897</v>
      </c>
      <c r="BB269" s="11">
        <f t="shared" si="86"/>
        <v>8.2199362643047849</v>
      </c>
    </row>
    <row r="270" spans="1:54" x14ac:dyDescent="0.35">
      <c r="A270" s="12">
        <v>58562</v>
      </c>
      <c r="B270" s="10"/>
      <c r="C270" s="44">
        <f>DataQ!C356</f>
        <v>12757.52</v>
      </c>
      <c r="D270" s="44">
        <f>DataQ!H356</f>
        <v>69735.44</v>
      </c>
      <c r="E270" s="39">
        <f>DataQ!E356</f>
        <v>1611297</v>
      </c>
      <c r="F270" s="50">
        <f>DataQ!F356</f>
        <v>3.9999929999999999</v>
      </c>
      <c r="G270" s="39">
        <f>DataQ!P356</f>
        <v>1.917413</v>
      </c>
      <c r="H270" s="50">
        <f>DataQ!J356</f>
        <v>3.5</v>
      </c>
      <c r="I270" s="44">
        <f>DataQ!I356</f>
        <v>4006520</v>
      </c>
      <c r="J270" s="39">
        <f>DataQ!S356</f>
        <v>31181160</v>
      </c>
      <c r="M270" s="30">
        <f t="shared" si="82"/>
        <v>30383.663615832262</v>
      </c>
      <c r="N270" s="30">
        <f t="shared" si="83"/>
        <v>30018.312947435195</v>
      </c>
      <c r="O270" s="30">
        <f t="shared" si="84"/>
        <v>30018.312947435195</v>
      </c>
      <c r="P270" s="39"/>
      <c r="Q270" s="29">
        <f t="shared" si="85"/>
        <v>104981.20736856322</v>
      </c>
      <c r="R270" s="28"/>
      <c r="S270" s="29"/>
      <c r="T270" s="30">
        <f t="shared" si="81"/>
        <v>132906.20852860104</v>
      </c>
      <c r="U270" s="11">
        <f t="shared" si="77"/>
        <v>1.000173523058113</v>
      </c>
      <c r="V270" s="11"/>
      <c r="AY270" s="11">
        <f t="shared" ref="AY270:AY272" si="87">M270/$C270</f>
        <v>2.3816277470724923</v>
      </c>
      <c r="AZ270" s="11">
        <f t="shared" si="79"/>
        <v>2.3529896835305917</v>
      </c>
      <c r="BA270" s="11">
        <f t="shared" si="80"/>
        <v>2.3529896835305917</v>
      </c>
      <c r="BB270" s="11">
        <f t="shared" si="86"/>
        <v>8.2289667089342764</v>
      </c>
    </row>
    <row r="271" spans="1:54" x14ac:dyDescent="0.35">
      <c r="A271" s="12">
        <v>58654</v>
      </c>
      <c r="B271" s="10"/>
      <c r="C271" s="44">
        <f>DataQ!C357</f>
        <v>12767.42</v>
      </c>
      <c r="D271" s="44">
        <f>DataQ!H357</f>
        <v>70152.62</v>
      </c>
      <c r="E271" s="39">
        <f>DataQ!E357</f>
        <v>1624272</v>
      </c>
      <c r="F271" s="50">
        <f>DataQ!F357</f>
        <v>3.9999750000000001</v>
      </c>
      <c r="G271" s="39">
        <f>DataQ!P357</f>
        <v>1.9174119999999999</v>
      </c>
      <c r="H271" s="50">
        <f>DataQ!J357</f>
        <v>3.5</v>
      </c>
      <c r="I271" s="44">
        <f>DataQ!I357</f>
        <v>4020997</v>
      </c>
      <c r="J271" s="39">
        <f>DataQ!S357</f>
        <v>31488310</v>
      </c>
      <c r="M271" s="30">
        <f t="shared" si="82"/>
        <v>30085.019582011624</v>
      </c>
      <c r="N271" s="30">
        <f t="shared" si="83"/>
        <v>29723.380208175819</v>
      </c>
      <c r="O271" s="30">
        <f t="shared" si="84"/>
        <v>29723.380208175819</v>
      </c>
      <c r="P271" s="39"/>
      <c r="Q271" s="29">
        <f t="shared" si="85"/>
        <v>105177.89608529612</v>
      </c>
      <c r="R271" s="28"/>
      <c r="S271" s="29"/>
      <c r="T271" s="30">
        <f t="shared" si="81"/>
        <v>133155.21644398489</v>
      </c>
      <c r="U271" s="11">
        <f t="shared" si="77"/>
        <v>1.0001648469052073</v>
      </c>
      <c r="V271" s="11"/>
      <c r="AY271" s="11">
        <f t="shared" si="87"/>
        <v>2.3563899035209639</v>
      </c>
      <c r="AZ271" s="11">
        <f t="shared" si="79"/>
        <v>2.3280647310244214</v>
      </c>
      <c r="BA271" s="11">
        <f t="shared" si="80"/>
        <v>2.3280647310244214</v>
      </c>
      <c r="BB271" s="11">
        <f t="shared" si="86"/>
        <v>8.2379913941341414</v>
      </c>
    </row>
    <row r="272" spans="1:54" x14ac:dyDescent="0.35">
      <c r="A272" s="12">
        <v>58746</v>
      </c>
      <c r="B272" s="10"/>
      <c r="C272" s="44">
        <f>DataQ!C358</f>
        <v>12780.03</v>
      </c>
      <c r="D272" s="44">
        <f>DataQ!H358</f>
        <v>70572.34</v>
      </c>
      <c r="E272" s="39">
        <f>DataQ!E358</f>
        <v>1637345</v>
      </c>
      <c r="F272" s="50">
        <f>DataQ!F358</f>
        <v>4.0000030000000004</v>
      </c>
      <c r="G272" s="39">
        <f>DataQ!P358</f>
        <v>1.917413</v>
      </c>
      <c r="H272" s="50">
        <f>DataQ!J358</f>
        <v>3.4999989999999999</v>
      </c>
      <c r="I272" s="44">
        <f>DataQ!I358</f>
        <v>4035509</v>
      </c>
      <c r="J272" s="39">
        <f>DataQ!S358</f>
        <v>31805030</v>
      </c>
      <c r="M272" s="30">
        <f t="shared" si="82"/>
        <v>29803.689937254596</v>
      </c>
      <c r="N272" s="30">
        <f t="shared" si="83"/>
        <v>29445.563007255987</v>
      </c>
      <c r="O272" s="30">
        <f t="shared" si="84"/>
        <v>29445.563007255987</v>
      </c>
      <c r="P272" s="39"/>
      <c r="Q272" s="29">
        <f t="shared" si="85"/>
        <v>105397.06286385872</v>
      </c>
      <c r="R272" s="28"/>
      <c r="S272" s="29"/>
      <c r="T272" s="30">
        <f t="shared" si="81"/>
        <v>133432.68158564516</v>
      </c>
      <c r="U272" s="11">
        <f t="shared" si="77"/>
        <v>1.000156604559947</v>
      </c>
      <c r="V272" s="11"/>
      <c r="AY272" s="11">
        <f t="shared" si="87"/>
        <v>2.3320516412914989</v>
      </c>
      <c r="AZ272" s="11">
        <f t="shared" si="79"/>
        <v>2.3040292555851578</v>
      </c>
      <c r="BA272" s="11">
        <f t="shared" si="80"/>
        <v>2.3040292555851578</v>
      </c>
      <c r="BB272" s="11">
        <f t="shared" si="86"/>
        <v>8.2470121638101563</v>
      </c>
    </row>
    <row r="273" spans="3:3" x14ac:dyDescent="0.35">
      <c r="C273" s="1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D468-0A67-4018-9DE4-B19E1FA170CB}">
  <dimension ref="A1:BD273"/>
  <sheetViews>
    <sheetView zoomScale="85" zoomScaleNormal="85" workbookViewId="0">
      <pane xSplit="1" ySplit="4" topLeftCell="B98" activePane="bottomRight" state="frozen"/>
      <selection pane="topRight" activeCell="B1" sqref="B1"/>
      <selection pane="bottomLeft" activeCell="A5" sqref="A5"/>
      <selection pane="bottomRight" activeCell="U129" sqref="U129"/>
    </sheetView>
  </sheetViews>
  <sheetFormatPr defaultRowHeight="14.5" x14ac:dyDescent="0.35"/>
  <cols>
    <col min="1" max="1" width="10.453125" bestFit="1" customWidth="1"/>
    <col min="2" max="2" width="6.81640625" bestFit="1" customWidth="1"/>
    <col min="3" max="3" width="8.7265625" bestFit="1" customWidth="1"/>
    <col min="4" max="4" width="9.90625" bestFit="1" customWidth="1"/>
    <col min="5" max="5" width="7.90625" customWidth="1"/>
    <col min="6" max="6" width="6" bestFit="1" customWidth="1"/>
    <col min="7" max="7" width="4.36328125" bestFit="1" customWidth="1"/>
    <col min="8" max="8" width="4.7265625" bestFit="1" customWidth="1"/>
    <col min="9" max="9" width="7.6328125" customWidth="1"/>
    <col min="10" max="10" width="9.453125" customWidth="1"/>
    <col min="11" max="12" width="3" customWidth="1"/>
    <col min="14" max="14" width="12.1796875" customWidth="1"/>
    <col min="16" max="16" width="3.36328125" customWidth="1"/>
    <col min="18" max="18" width="8.7265625" customWidth="1"/>
  </cols>
  <sheetData>
    <row r="1" spans="1:56" x14ac:dyDescent="0.35">
      <c r="M1" s="11">
        <f>AVERAGE(AS9:AS126)</f>
        <v>999.07196609711821</v>
      </c>
      <c r="N1" s="11">
        <f>AVERAGE(AT9:AT126)</f>
        <v>985.6480059950776</v>
      </c>
      <c r="O1" s="11">
        <f>AVERAGE(AU9:AU126)</f>
        <v>985.6480059950776</v>
      </c>
      <c r="Q1" s="11">
        <f>AVERAGE(AV9:AV126)</f>
        <v>1.0017550505497943</v>
      </c>
      <c r="R1" s="11"/>
      <c r="T1" t="s">
        <v>846</v>
      </c>
      <c r="AL1" s="16" t="s">
        <v>639</v>
      </c>
      <c r="AX1" s="16" t="s">
        <v>647</v>
      </c>
    </row>
    <row r="2" spans="1:56" x14ac:dyDescent="0.35">
      <c r="M2" s="11">
        <f>MEDIAN(AS9:AS126)</f>
        <v>1007.0646040519622</v>
      </c>
      <c r="N2" s="11">
        <f>MEDIAN(AT9:AT126)</f>
        <v>995.44502743429462</v>
      </c>
      <c r="O2" s="11">
        <f>MEDIAN(AU9:AU126)</f>
        <v>995.44502743429462</v>
      </c>
      <c r="Q2" s="11">
        <f>MEDIAN(AV9:AV126)</f>
        <v>0.99225723022930001</v>
      </c>
    </row>
    <row r="3" spans="1:56" x14ac:dyDescent="0.35">
      <c r="T3" t="s">
        <v>965</v>
      </c>
      <c r="AL3" t="s">
        <v>641</v>
      </c>
      <c r="AR3" t="s">
        <v>642</v>
      </c>
    </row>
    <row r="4" spans="1:56" x14ac:dyDescent="0.35">
      <c r="A4" t="s">
        <v>423</v>
      </c>
      <c r="B4" t="s">
        <v>413</v>
      </c>
      <c r="C4" t="s">
        <v>417</v>
      </c>
      <c r="D4" t="s">
        <v>630</v>
      </c>
      <c r="E4" t="s">
        <v>361</v>
      </c>
      <c r="F4" t="s">
        <v>405</v>
      </c>
      <c r="G4" t="s">
        <v>578</v>
      </c>
      <c r="H4" t="s">
        <v>401</v>
      </c>
      <c r="I4" t="s">
        <v>384</v>
      </c>
      <c r="J4" t="s">
        <v>388</v>
      </c>
      <c r="M4" s="16" t="s">
        <v>631</v>
      </c>
      <c r="N4" s="16" t="s">
        <v>646</v>
      </c>
      <c r="O4" s="16" t="s">
        <v>841</v>
      </c>
      <c r="Q4" s="16" t="s">
        <v>964</v>
      </c>
      <c r="T4" s="52" t="s">
        <v>856</v>
      </c>
      <c r="AL4" t="s">
        <v>640</v>
      </c>
      <c r="AM4" t="str">
        <f>M4</f>
        <v>Eq 1</v>
      </c>
      <c r="AN4" t="str">
        <f>N4</f>
        <v>Eq 1 (spread)</v>
      </c>
      <c r="AO4" t="str">
        <f>O4</f>
        <v>Eq 1 (spread)  /100 coeff</v>
      </c>
      <c r="AP4" t="s">
        <v>849</v>
      </c>
      <c r="AR4" t="s">
        <v>643</v>
      </c>
      <c r="AS4" t="str">
        <f>AM4</f>
        <v>Eq 1</v>
      </c>
      <c r="AT4" t="str">
        <f>AN4</f>
        <v>Eq 1 (spread)</v>
      </c>
      <c r="AU4" t="str">
        <f>AO4</f>
        <v>Eq 1 (spread)  /100 coeff</v>
      </c>
      <c r="AV4" t="str">
        <f>AP4</f>
        <v>Eq 2 (short)</v>
      </c>
      <c r="AX4" t="str">
        <f>AL4</f>
        <v>Actual</v>
      </c>
      <c r="AY4" t="str">
        <f>AS4</f>
        <v>Eq 1</v>
      </c>
      <c r="AZ4" t="str">
        <f>AT4</f>
        <v>Eq 1 (spread)</v>
      </c>
      <c r="BA4" t="str">
        <f>AU4</f>
        <v>Eq 1 (spread)  /100 coeff</v>
      </c>
      <c r="BB4" t="str">
        <f>AV4</f>
        <v>Eq 2 (short)</v>
      </c>
    </row>
    <row r="5" spans="1:56" x14ac:dyDescent="0.35">
      <c r="A5" s="12">
        <v>34366</v>
      </c>
      <c r="C5" s="10">
        <f>DataQ!C91</f>
        <v>10256</v>
      </c>
      <c r="D5" s="10">
        <f>DataQ!H91</f>
        <v>8891</v>
      </c>
      <c r="E5">
        <f>DataQ!E91</f>
        <v>134597</v>
      </c>
      <c r="F5" s="15">
        <f>DataQ!F91</f>
        <v>9.9</v>
      </c>
      <c r="G5">
        <f>DataQ!P91</f>
        <v>5.9774370000000001</v>
      </c>
      <c r="H5" s="15">
        <f>DataQ!J91</f>
        <v>7.66</v>
      </c>
      <c r="I5" s="10">
        <f>DataQ!I91</f>
        <v>358465</v>
      </c>
      <c r="J5">
        <f>DataQ!S91</f>
        <v>1026040</v>
      </c>
      <c r="AL5" t="e">
        <f>NA()</f>
        <v>#N/A</v>
      </c>
      <c r="AM5" t="e">
        <f>NA()</f>
        <v>#N/A</v>
      </c>
      <c r="AN5" t="e">
        <f>NA()</f>
        <v>#N/A</v>
      </c>
      <c r="AO5" t="e">
        <f>NA()</f>
        <v>#N/A</v>
      </c>
      <c r="AP5" t="e">
        <f>NA()</f>
        <v>#N/A</v>
      </c>
      <c r="AR5">
        <v>1</v>
      </c>
      <c r="AS5" t="e">
        <f>NA()</f>
        <v>#N/A</v>
      </c>
      <c r="AT5" t="e">
        <f>NA()</f>
        <v>#N/A</v>
      </c>
      <c r="AU5" t="e">
        <f>NA()</f>
        <v>#N/A</v>
      </c>
      <c r="AV5" t="e">
        <f>NA()</f>
        <v>#N/A</v>
      </c>
      <c r="AX5" t="e">
        <f>NA()</f>
        <v>#N/A</v>
      </c>
      <c r="AY5" t="e">
        <f>NA()</f>
        <v>#N/A</v>
      </c>
      <c r="AZ5" t="e">
        <f>NA()</f>
        <v>#N/A</v>
      </c>
      <c r="BA5" t="e">
        <f>NA()</f>
        <v>#N/A</v>
      </c>
      <c r="BB5" t="e">
        <f>NA()</f>
        <v>#N/A</v>
      </c>
    </row>
    <row r="6" spans="1:56" x14ac:dyDescent="0.35">
      <c r="A6" s="12">
        <v>34455</v>
      </c>
      <c r="C6" s="10">
        <f>DataQ!C92</f>
        <v>10375</v>
      </c>
      <c r="D6" s="10">
        <f>DataQ!H92</f>
        <v>9343</v>
      </c>
      <c r="E6">
        <f>DataQ!E92</f>
        <v>135173</v>
      </c>
      <c r="F6" s="15">
        <f>DataQ!F92</f>
        <v>9.6999999999999993</v>
      </c>
      <c r="G6">
        <f>DataQ!P92</f>
        <v>6.0940339999999997</v>
      </c>
      <c r="H6" s="15">
        <f>DataQ!J92</f>
        <v>7.61</v>
      </c>
      <c r="I6" s="10">
        <f>DataQ!I92</f>
        <v>362955</v>
      </c>
      <c r="J6">
        <f>DataQ!S92</f>
        <v>1036275</v>
      </c>
      <c r="T6" s="16" t="s">
        <v>632</v>
      </c>
      <c r="U6" t="s">
        <v>837</v>
      </c>
      <c r="AL6" t="e">
        <f>NA()</f>
        <v>#N/A</v>
      </c>
      <c r="AM6" t="e">
        <f>NA()</f>
        <v>#N/A</v>
      </c>
      <c r="AN6" t="e">
        <f>NA()</f>
        <v>#N/A</v>
      </c>
      <c r="AO6" t="e">
        <f>NA()</f>
        <v>#N/A</v>
      </c>
      <c r="AP6" t="e">
        <f>NA()</f>
        <v>#N/A</v>
      </c>
      <c r="AR6">
        <v>1</v>
      </c>
      <c r="AS6" t="e">
        <f>NA()</f>
        <v>#N/A</v>
      </c>
      <c r="AT6" t="e">
        <f>NA()</f>
        <v>#N/A</v>
      </c>
      <c r="AU6" t="e">
        <f>NA()</f>
        <v>#N/A</v>
      </c>
      <c r="AV6" t="e">
        <f>NA()</f>
        <v>#N/A</v>
      </c>
      <c r="AX6" t="e">
        <f>NA()</f>
        <v>#N/A</v>
      </c>
      <c r="AY6" t="e">
        <f>NA()</f>
        <v>#N/A</v>
      </c>
      <c r="AZ6" t="e">
        <f>NA()</f>
        <v>#N/A</v>
      </c>
      <c r="BA6" t="e">
        <f>NA()</f>
        <v>#N/A</v>
      </c>
      <c r="BB6" t="e">
        <f>NA()</f>
        <v>#N/A</v>
      </c>
    </row>
    <row r="7" spans="1:56" x14ac:dyDescent="0.35">
      <c r="A7" s="12">
        <v>34547</v>
      </c>
      <c r="C7" s="10">
        <f>DataQ!C93</f>
        <v>10392.5</v>
      </c>
      <c r="D7" s="10">
        <f>DataQ!H93</f>
        <v>9086</v>
      </c>
      <c r="E7">
        <f>DataQ!E93</f>
        <v>138183</v>
      </c>
      <c r="F7" s="15">
        <f>DataQ!F93</f>
        <v>9.4</v>
      </c>
      <c r="G7">
        <f>DataQ!P93</f>
        <v>5.954402</v>
      </c>
      <c r="H7" s="15">
        <f>DataQ!J93</f>
        <v>7.57</v>
      </c>
      <c r="I7" s="10">
        <f>DataQ!I93</f>
        <v>367364</v>
      </c>
      <c r="J7">
        <f>DataQ!S93</f>
        <v>1046509</v>
      </c>
      <c r="M7" s="29"/>
      <c r="AL7" t="e">
        <f>NA()</f>
        <v>#N/A</v>
      </c>
      <c r="AM7" t="e">
        <f>NA()</f>
        <v>#N/A</v>
      </c>
      <c r="AN7" t="e">
        <f>NA()</f>
        <v>#N/A</v>
      </c>
      <c r="AO7" t="e">
        <f>NA()</f>
        <v>#N/A</v>
      </c>
      <c r="AP7" t="e">
        <f>NA()</f>
        <v>#N/A</v>
      </c>
      <c r="AR7">
        <v>1</v>
      </c>
      <c r="AS7" t="e">
        <f>NA()</f>
        <v>#N/A</v>
      </c>
      <c r="AT7" t="e">
        <f>NA()</f>
        <v>#N/A</v>
      </c>
      <c r="AU7" t="e">
        <f>NA()</f>
        <v>#N/A</v>
      </c>
      <c r="AV7" t="e">
        <f>NA()</f>
        <v>#N/A</v>
      </c>
      <c r="AX7" t="e">
        <f>NA()</f>
        <v>#N/A</v>
      </c>
      <c r="AY7" t="e">
        <f>NA()</f>
        <v>#N/A</v>
      </c>
      <c r="AZ7" t="e">
        <f>NA()</f>
        <v>#N/A</v>
      </c>
      <c r="BA7" t="e">
        <f>NA()</f>
        <v>#N/A</v>
      </c>
      <c r="BB7" t="e">
        <f>NA()</f>
        <v>#N/A</v>
      </c>
    </row>
    <row r="8" spans="1:56" x14ac:dyDescent="0.35">
      <c r="A8" s="12">
        <v>34639</v>
      </c>
      <c r="C8" s="10">
        <f>DataQ!C94</f>
        <v>10410</v>
      </c>
      <c r="D8" s="10">
        <f>DataQ!H94</f>
        <v>9357</v>
      </c>
      <c r="E8">
        <f>DataQ!E94</f>
        <v>138391</v>
      </c>
      <c r="F8" s="15">
        <f>DataQ!F94</f>
        <v>9</v>
      </c>
      <c r="G8">
        <f>DataQ!P94</f>
        <v>6.2257100000000003</v>
      </c>
      <c r="H8" s="15">
        <f>DataQ!J94</f>
        <v>7.84</v>
      </c>
      <c r="I8" s="10">
        <f>DataQ!I94</f>
        <v>371737</v>
      </c>
      <c r="J8">
        <f>DataQ!S94</f>
        <v>1056744</v>
      </c>
      <c r="M8" s="29"/>
      <c r="U8" t="s">
        <v>634</v>
      </c>
      <c r="AL8" t="e">
        <f>NA()</f>
        <v>#N/A</v>
      </c>
      <c r="AM8" t="e">
        <f>NA()</f>
        <v>#N/A</v>
      </c>
      <c r="AN8" t="e">
        <f>NA()</f>
        <v>#N/A</v>
      </c>
      <c r="AO8" t="e">
        <f>NA()</f>
        <v>#N/A</v>
      </c>
      <c r="AP8" t="e">
        <f>NA()</f>
        <v>#N/A</v>
      </c>
      <c r="AR8">
        <v>1</v>
      </c>
      <c r="AS8" t="e">
        <f>NA()</f>
        <v>#N/A</v>
      </c>
      <c r="AT8" t="e">
        <f>NA()</f>
        <v>#N/A</v>
      </c>
      <c r="AU8" t="e">
        <f>NA()</f>
        <v>#N/A</v>
      </c>
      <c r="AV8" t="e">
        <f>NA()</f>
        <v>#N/A</v>
      </c>
      <c r="AX8" t="e">
        <f>NA()</f>
        <v>#N/A</v>
      </c>
      <c r="AY8" t="e">
        <f>NA()</f>
        <v>#N/A</v>
      </c>
      <c r="AZ8" t="e">
        <f>NA()</f>
        <v>#N/A</v>
      </c>
      <c r="BA8" t="e">
        <f>NA()</f>
        <v>#N/A</v>
      </c>
      <c r="BB8" t="e">
        <f>NA()</f>
        <v>#N/A</v>
      </c>
    </row>
    <row r="9" spans="1:56" x14ac:dyDescent="0.35">
      <c r="A9" s="12">
        <v>34731</v>
      </c>
      <c r="B9" s="10">
        <f>'Eviews input (long)'!B2</f>
        <v>427.5</v>
      </c>
      <c r="C9" s="10">
        <f>DataQ!C95</f>
        <v>10426.5</v>
      </c>
      <c r="D9" s="10">
        <f>DataQ!H95</f>
        <v>9868</v>
      </c>
      <c r="E9">
        <f>DataQ!E95</f>
        <v>141861</v>
      </c>
      <c r="F9" s="15">
        <f>DataQ!F95</f>
        <v>8.9</v>
      </c>
      <c r="G9">
        <f>DataQ!P95</f>
        <v>6.0638959999999997</v>
      </c>
      <c r="H9" s="15">
        <f>DataQ!J95</f>
        <v>8</v>
      </c>
      <c r="I9" s="10">
        <f>DataQ!I95</f>
        <v>375738</v>
      </c>
      <c r="J9">
        <f>DataQ!S95</f>
        <v>1063008</v>
      </c>
      <c r="M9" s="29">
        <f>(EXP($W$9+$W$10*LN(D8/E8)+$W$11*(F8/100)+$W$12*(H8/100)+$W$13*LN(I8/J8)))*C9</f>
        <v>359712.89807151561</v>
      </c>
      <c r="N9" s="29">
        <f>(EXP($W$18+$W$19*LN(D9/E9)+$W$20*LN(D8/E8)+$W$21*(F9/100)+$W$22*(F8/100)+$W$23*(H9/100)+$W$24*(H8/100)+$W$25*LN(I8/J8)))*C9</f>
        <v>353650.35181475605</v>
      </c>
      <c r="O9" s="29">
        <f>(EXP($X$18+$X$19*LN(D9/E9)+$X$20*LN(D8/E8)+$X$21*F9+$X$22*F8+$X$23*H9+$X$24*H8+$X$25*LN(I8/J8)))*C9</f>
        <v>353650.35181475605</v>
      </c>
      <c r="Q9" s="64">
        <f>(EXP($V$30+$V$31*LN(D9/E9)+$V$32*LN(D8/E8)+$V$33*F9+$V$34*F8+$V$35*H9+$V$36*H8))*C9</f>
        <v>405.40805575022938</v>
      </c>
      <c r="R9" s="11">
        <f>B9/Q9</f>
        <v>1.0544931062331464</v>
      </c>
      <c r="S9" s="29"/>
      <c r="U9" t="s">
        <v>635</v>
      </c>
      <c r="V9" s="11">
        <v>2.2767131973305101</v>
      </c>
      <c r="W9" s="28">
        <v>2.2767131973305101</v>
      </c>
      <c r="AL9">
        <f t="shared" ref="AL9:AL72" si="0">B9</f>
        <v>427.5</v>
      </c>
      <c r="AM9" s="29">
        <f t="shared" ref="AM9:AO24" si="1">M9</f>
        <v>359712.89807151561</v>
      </c>
      <c r="AN9" s="29">
        <f t="shared" si="1"/>
        <v>353650.35181475605</v>
      </c>
      <c r="AO9" s="29">
        <f t="shared" si="1"/>
        <v>353650.35181475605</v>
      </c>
      <c r="AP9" s="29">
        <f>Q9</f>
        <v>405.40805575022938</v>
      </c>
      <c r="AR9">
        <v>1</v>
      </c>
      <c r="AS9" s="11">
        <f t="shared" ref="AS9:AV24" si="2">AM9/$AL9</f>
        <v>841.43367969945166</v>
      </c>
      <c r="AT9" s="11">
        <f t="shared" si="2"/>
        <v>827.25228494679777</v>
      </c>
      <c r="AU9" s="11">
        <f t="shared" si="2"/>
        <v>827.25228494679777</v>
      </c>
      <c r="AV9" s="11">
        <f>AP9/$AL9</f>
        <v>0.94832293742743712</v>
      </c>
      <c r="AX9" s="11">
        <f t="shared" ref="AX9:AX12" si="3">B9/$C9</f>
        <v>4.1001294777729826E-2</v>
      </c>
      <c r="AY9" s="11">
        <f t="shared" ref="AY9:BA12" si="4">M9/$C9</f>
        <v>34.499870337267119</v>
      </c>
      <c r="AZ9" s="11">
        <f t="shared" si="4"/>
        <v>33.918414790654204</v>
      </c>
      <c r="BA9" s="11">
        <f t="shared" si="4"/>
        <v>33.918414790654204</v>
      </c>
      <c r="BB9" s="11">
        <f>Q9/$C9</f>
        <v>3.8882468301944986E-2</v>
      </c>
    </row>
    <row r="10" spans="1:56" x14ac:dyDescent="0.35">
      <c r="A10" s="12">
        <v>34820</v>
      </c>
      <c r="B10" s="10">
        <f>'Eviews input (long)'!B3</f>
        <v>429.8</v>
      </c>
      <c r="C10" s="10">
        <f>DataQ!C96</f>
        <v>10443</v>
      </c>
      <c r="D10" s="10">
        <f>DataQ!H96</f>
        <v>10163</v>
      </c>
      <c r="E10">
        <f>DataQ!E96</f>
        <v>143287</v>
      </c>
      <c r="F10" s="15">
        <f>DataQ!F96</f>
        <v>8.6999999999999993</v>
      </c>
      <c r="G10">
        <f>DataQ!P96</f>
        <v>6.7729220000000003</v>
      </c>
      <c r="H10" s="15">
        <f>DataQ!J96</f>
        <v>7.95</v>
      </c>
      <c r="I10" s="10">
        <f>DataQ!I96</f>
        <v>379402</v>
      </c>
      <c r="J10">
        <f>DataQ!S96</f>
        <v>1069272</v>
      </c>
      <c r="M10" s="29">
        <f t="shared" ref="M10:M73" si="5">(EXP($W$9+$W$10*LN(D9/E9)+$W$11*(F9/100)+$W$12*(H9/100)+$W$13*LN(I9/J9)))*C10</f>
        <v>364156.34493449487</v>
      </c>
      <c r="N10" s="29">
        <f t="shared" ref="N10:N73" si="6">(EXP($W$18+$W$19*LN(D10/E10)+$W$20*LN(D9/E9)+$W$21*(F10/100)+$W$22*(F9/100)+$W$23*(H10/100)+$W$24*(H9/100)+$W$25*LN(I9/J9)))*C10</f>
        <v>357176.19371253322</v>
      </c>
      <c r="O10" s="29">
        <f t="shared" ref="O10:O73" si="7">(EXP($X$18+$X$19*LN(D10/E10)+$X$20*LN(D9/E9)+$X$21*F10+$X$22*F9+$X$23*H10+$X$24*H9+$X$25*LN(I9/J9)))*C10</f>
        <v>357176.19371253322</v>
      </c>
      <c r="Q10" s="64">
        <f t="shared" ref="Q10:Q73" si="8">(EXP($V$30+$V$31*LN(D10/E10)+$V$32*LN(D9/E9)+$V$33*F10+$V$34*F9+$V$35*H10+$V$36*H9))*C10</f>
        <v>399.95115525616154</v>
      </c>
      <c r="R10" s="11">
        <f t="shared" ref="R10:R73" si="9">B10/Q10</f>
        <v>1.0746312252172914</v>
      </c>
      <c r="S10" s="29"/>
      <c r="U10" t="s">
        <v>636</v>
      </c>
      <c r="V10" s="11">
        <v>-0.47759984750500301</v>
      </c>
      <c r="W10" s="28">
        <v>-0.47759984750500301</v>
      </c>
      <c r="AL10">
        <f t="shared" si="0"/>
        <v>429.8</v>
      </c>
      <c r="AM10" s="29">
        <f t="shared" si="1"/>
        <v>364156.34493449487</v>
      </c>
      <c r="AN10" s="29">
        <f t="shared" si="1"/>
        <v>357176.19371253322</v>
      </c>
      <c r="AO10" s="29">
        <f t="shared" si="1"/>
        <v>357176.19371253322</v>
      </c>
      <c r="AP10" s="29">
        <f t="shared" ref="AP10:AP73" si="10">Q10</f>
        <v>399.95115525616154</v>
      </c>
      <c r="AR10">
        <v>1</v>
      </c>
      <c r="AS10" s="11">
        <f t="shared" si="2"/>
        <v>847.26929952185867</v>
      </c>
      <c r="AT10" s="11">
        <f t="shared" si="2"/>
        <v>831.02883599937923</v>
      </c>
      <c r="AU10" s="11">
        <f t="shared" si="2"/>
        <v>831.02883599937923</v>
      </c>
      <c r="AV10" s="11">
        <f t="shared" si="2"/>
        <v>0.93055178049362852</v>
      </c>
      <c r="AX10" s="11">
        <f t="shared" si="3"/>
        <v>4.1156755721535959E-2</v>
      </c>
      <c r="AY10" s="11">
        <f t="shared" si="4"/>
        <v>34.870855590778021</v>
      </c>
      <c r="AZ10" s="11">
        <f t="shared" si="4"/>
        <v>34.20245080077882</v>
      </c>
      <c r="BA10" s="11">
        <f t="shared" si="4"/>
        <v>34.20245080077882</v>
      </c>
      <c r="BB10" s="11">
        <f t="shared" ref="BB10:BB73" si="11">Q10/$C10</f>
        <v>3.8298492316016619E-2</v>
      </c>
    </row>
    <row r="11" spans="1:56" x14ac:dyDescent="0.35">
      <c r="A11" s="12">
        <v>34912</v>
      </c>
      <c r="B11" s="10">
        <f>'Eviews input (long)'!B4</f>
        <v>413.75</v>
      </c>
      <c r="C11" s="10">
        <f>DataQ!C97</f>
        <v>10482</v>
      </c>
      <c r="D11" s="10">
        <f>DataQ!H97</f>
        <v>10060</v>
      </c>
      <c r="E11">
        <f>DataQ!E97</f>
        <v>146426</v>
      </c>
      <c r="F11" s="15">
        <f>DataQ!F97</f>
        <v>8.6</v>
      </c>
      <c r="G11">
        <f>DataQ!P97</f>
        <v>6.8053910000000002</v>
      </c>
      <c r="H11" s="15">
        <f>DataQ!J97</f>
        <v>7.9</v>
      </c>
      <c r="I11" s="10">
        <f>DataQ!I97</f>
        <v>383252</v>
      </c>
      <c r="J11">
        <f>DataQ!S97</f>
        <v>1075537</v>
      </c>
      <c r="M11" s="29">
        <f t="shared" si="5"/>
        <v>356135.76972217986</v>
      </c>
      <c r="N11" s="29">
        <f t="shared" si="6"/>
        <v>352798.59501622757</v>
      </c>
      <c r="O11" s="29">
        <f t="shared" si="7"/>
        <v>352798.59501622757</v>
      </c>
      <c r="Q11" s="64">
        <f t="shared" si="8"/>
        <v>383.30755052500689</v>
      </c>
      <c r="R11" s="11">
        <f t="shared" si="9"/>
        <v>1.0794204273651715</v>
      </c>
      <c r="S11" s="29"/>
      <c r="U11" t="s">
        <v>637</v>
      </c>
      <c r="V11" s="11">
        <v>8.1710889869148193</v>
      </c>
      <c r="W11" s="28">
        <v>8.1710889869148193</v>
      </c>
      <c r="AL11">
        <f t="shared" si="0"/>
        <v>413.75</v>
      </c>
      <c r="AM11" s="29">
        <f t="shared" si="1"/>
        <v>356135.76972217986</v>
      </c>
      <c r="AN11" s="29">
        <f t="shared" si="1"/>
        <v>352798.59501622757</v>
      </c>
      <c r="AO11" s="29">
        <f t="shared" si="1"/>
        <v>352798.59501622757</v>
      </c>
      <c r="AP11" s="29">
        <f t="shared" si="10"/>
        <v>383.30755052500689</v>
      </c>
      <c r="AR11">
        <v>1</v>
      </c>
      <c r="AS11" s="11">
        <f t="shared" si="2"/>
        <v>860.7511050687126</v>
      </c>
      <c r="AT11" s="11">
        <f t="shared" si="2"/>
        <v>852.6854260210938</v>
      </c>
      <c r="AU11" s="11">
        <f t="shared" si="2"/>
        <v>852.6854260210938</v>
      </c>
      <c r="AV11" s="11">
        <f t="shared" si="2"/>
        <v>0.92642308283989583</v>
      </c>
      <c r="AX11" s="11">
        <f t="shared" si="3"/>
        <v>3.9472428925777521E-2</v>
      </c>
      <c r="AY11" s="11">
        <f t="shared" si="4"/>
        <v>33.975936817609224</v>
      </c>
      <c r="AZ11" s="11">
        <f t="shared" si="4"/>
        <v>33.657564874663954</v>
      </c>
      <c r="BA11" s="11">
        <f t="shared" si="4"/>
        <v>33.657564874663954</v>
      </c>
      <c r="BB11" s="11">
        <f t="shared" si="11"/>
        <v>3.6568169292597492E-2</v>
      </c>
    </row>
    <row r="12" spans="1:56" x14ac:dyDescent="0.35">
      <c r="A12" s="12">
        <v>35004</v>
      </c>
      <c r="B12" s="10">
        <f>'Eviews input (long)'!B5</f>
        <v>397.7</v>
      </c>
      <c r="C12" s="10">
        <f>DataQ!C98</f>
        <v>10521</v>
      </c>
      <c r="D12" s="10">
        <f>DataQ!H98</f>
        <v>9867</v>
      </c>
      <c r="E12">
        <f>DataQ!E98</f>
        <v>147725</v>
      </c>
      <c r="F12" s="15">
        <f>DataQ!F98</f>
        <v>8.3000000000000007</v>
      </c>
      <c r="G12">
        <f>DataQ!P98</f>
        <v>6.6560269999999999</v>
      </c>
      <c r="H12" s="15">
        <f>DataQ!J98</f>
        <v>7.48</v>
      </c>
      <c r="I12" s="10">
        <f>DataQ!I98</f>
        <v>385484</v>
      </c>
      <c r="J12">
        <f>DataQ!S98</f>
        <v>1081801</v>
      </c>
      <c r="M12" s="29">
        <f t="shared" si="5"/>
        <v>360137.15543932625</v>
      </c>
      <c r="N12" s="29">
        <f t="shared" si="6"/>
        <v>354050.33187830844</v>
      </c>
      <c r="O12" s="29">
        <f t="shared" si="7"/>
        <v>354050.33187830844</v>
      </c>
      <c r="Q12" s="64">
        <f t="shared" si="8"/>
        <v>371.42990245095643</v>
      </c>
      <c r="R12" s="11">
        <f t="shared" si="9"/>
        <v>1.0707269322574595</v>
      </c>
      <c r="S12" s="29"/>
      <c r="U12" t="s">
        <v>638</v>
      </c>
      <c r="V12" s="11">
        <v>14.7747769872357</v>
      </c>
      <c r="W12" s="28">
        <v>14.7747769872357</v>
      </c>
      <c r="AL12">
        <f t="shared" si="0"/>
        <v>397.7</v>
      </c>
      <c r="AM12" s="29">
        <f t="shared" si="1"/>
        <v>360137.15543932625</v>
      </c>
      <c r="AN12" s="29">
        <f t="shared" si="1"/>
        <v>354050.33187830844</v>
      </c>
      <c r="AO12" s="29">
        <f t="shared" si="1"/>
        <v>354050.33187830844</v>
      </c>
      <c r="AP12" s="29">
        <f t="shared" si="10"/>
        <v>371.42990245095643</v>
      </c>
      <c r="AR12">
        <v>1</v>
      </c>
      <c r="AS12" s="11">
        <f t="shared" si="2"/>
        <v>905.5497999480167</v>
      </c>
      <c r="AT12" s="11">
        <f t="shared" si="2"/>
        <v>890.24473693313666</v>
      </c>
      <c r="AU12" s="11">
        <f t="shared" si="2"/>
        <v>890.24473693313666</v>
      </c>
      <c r="AV12" s="11">
        <f t="shared" si="2"/>
        <v>0.93394493952968682</v>
      </c>
      <c r="AX12" s="11">
        <f t="shared" si="3"/>
        <v>3.7800589297595284E-2</v>
      </c>
      <c r="AY12" s="11">
        <f t="shared" si="4"/>
        <v>34.230316076354555</v>
      </c>
      <c r="AZ12" s="11">
        <f t="shared" si="4"/>
        <v>33.651775675155257</v>
      </c>
      <c r="BA12" s="11">
        <f t="shared" si="4"/>
        <v>33.651775675155257</v>
      </c>
      <c r="BB12" s="11">
        <f t="shared" si="11"/>
        <v>3.5303669085729156E-2</v>
      </c>
    </row>
    <row r="13" spans="1:56" x14ac:dyDescent="0.35">
      <c r="A13" s="12">
        <v>35096</v>
      </c>
      <c r="B13" s="10">
        <f>'Eviews input (long)'!B6</f>
        <v>373.8</v>
      </c>
      <c r="C13" s="10">
        <f>DataQ!C99</f>
        <v>10556</v>
      </c>
      <c r="D13" s="10">
        <f>DataQ!H99</f>
        <v>9831</v>
      </c>
      <c r="E13">
        <f>DataQ!E99</f>
        <v>151630</v>
      </c>
      <c r="F13" s="15">
        <f>DataQ!F99</f>
        <v>8.1999999999999993</v>
      </c>
      <c r="G13">
        <f>DataQ!P99</f>
        <v>6.4205300000000003</v>
      </c>
      <c r="H13" s="15">
        <f>DataQ!J99</f>
        <v>7.03</v>
      </c>
      <c r="I13" s="10">
        <f>DataQ!I99</f>
        <v>389315</v>
      </c>
      <c r="J13">
        <f>DataQ!S99</f>
        <v>1102866</v>
      </c>
      <c r="M13" s="29">
        <f t="shared" si="5"/>
        <v>335864.6952591014</v>
      </c>
      <c r="N13" s="29">
        <f t="shared" si="6"/>
        <v>330649.15984661499</v>
      </c>
      <c r="O13" s="29">
        <f t="shared" si="7"/>
        <v>330649.15984661499</v>
      </c>
      <c r="Q13" s="64">
        <f t="shared" si="8"/>
        <v>332.43223067299402</v>
      </c>
      <c r="R13" s="11">
        <f t="shared" si="9"/>
        <v>1.1244397068336569</v>
      </c>
      <c r="S13" s="29"/>
      <c r="U13" t="s">
        <v>644</v>
      </c>
      <c r="V13" s="11">
        <v>1.8340385540911901</v>
      </c>
      <c r="W13" s="28">
        <v>1.8340385540911901</v>
      </c>
      <c r="AL13">
        <f t="shared" si="0"/>
        <v>373.8</v>
      </c>
      <c r="AM13" s="29">
        <f>M13</f>
        <v>335864.6952591014</v>
      </c>
      <c r="AN13" s="29">
        <f t="shared" si="1"/>
        <v>330649.15984661499</v>
      </c>
      <c r="AO13" s="29">
        <f t="shared" si="1"/>
        <v>330649.15984661499</v>
      </c>
      <c r="AP13" s="29">
        <f t="shared" si="10"/>
        <v>332.43223067299402</v>
      </c>
      <c r="AR13">
        <v>1</v>
      </c>
      <c r="AS13" s="11">
        <f>AM13/$AL13</f>
        <v>898.51443354494756</v>
      </c>
      <c r="AT13" s="11">
        <f>AN13/$AL13</f>
        <v>884.56169033337335</v>
      </c>
      <c r="AU13" s="11">
        <f t="shared" si="2"/>
        <v>884.56169033337335</v>
      </c>
      <c r="AV13" s="11">
        <f t="shared" si="2"/>
        <v>0.88933181025413055</v>
      </c>
      <c r="AX13" s="11">
        <f>B13/$C13</f>
        <v>3.5411140583554379E-2</v>
      </c>
      <c r="AY13" s="11">
        <f>M13/$C13</f>
        <v>31.817420922612865</v>
      </c>
      <c r="AZ13" s="11">
        <f>N13/$C13</f>
        <v>31.323338371221578</v>
      </c>
      <c r="BA13" s="11">
        <f>O13/$C13</f>
        <v>31.323338371221578</v>
      </c>
      <c r="BB13" s="11">
        <f t="shared" si="11"/>
        <v>3.1492253758335927E-2</v>
      </c>
      <c r="BD13" s="11"/>
    </row>
    <row r="14" spans="1:56" x14ac:dyDescent="0.35">
      <c r="A14" s="12">
        <v>35186</v>
      </c>
      <c r="B14" s="10">
        <f>'Eviews input (long)'!B7</f>
        <v>349.9</v>
      </c>
      <c r="C14" s="10">
        <f>DataQ!C100</f>
        <v>10591</v>
      </c>
      <c r="D14" s="10">
        <f>DataQ!H100</f>
        <v>9604</v>
      </c>
      <c r="E14">
        <f>DataQ!E100</f>
        <v>153565</v>
      </c>
      <c r="F14" s="15">
        <f>DataQ!F100</f>
        <v>8.3000000000000007</v>
      </c>
      <c r="G14">
        <f>DataQ!P100</f>
        <v>5.5072299999999998</v>
      </c>
      <c r="H14" s="15">
        <f>DataQ!J100</f>
        <v>6.71</v>
      </c>
      <c r="I14" s="10">
        <f>DataQ!I100</f>
        <v>393930</v>
      </c>
      <c r="J14">
        <f>DataQ!S100</f>
        <v>1123930</v>
      </c>
      <c r="M14" s="29">
        <f t="shared" si="5"/>
        <v>311791.67287803121</v>
      </c>
      <c r="N14" s="29">
        <f t="shared" si="6"/>
        <v>308382.01270811958</v>
      </c>
      <c r="O14" s="29">
        <f t="shared" si="7"/>
        <v>308382.01270811958</v>
      </c>
      <c r="Q14" s="64">
        <f t="shared" si="8"/>
        <v>309.85805382462166</v>
      </c>
      <c r="R14" s="11">
        <f t="shared" si="9"/>
        <v>1.1292267400544698</v>
      </c>
      <c r="S14" s="29"/>
      <c r="AL14">
        <f t="shared" si="0"/>
        <v>349.9</v>
      </c>
      <c r="AM14" s="29">
        <f t="shared" ref="AM14:AO77" si="12">M14</f>
        <v>311791.67287803121</v>
      </c>
      <c r="AN14" s="29">
        <f t="shared" si="1"/>
        <v>308382.01270811958</v>
      </c>
      <c r="AO14" s="29">
        <f t="shared" si="1"/>
        <v>308382.01270811958</v>
      </c>
      <c r="AP14" s="29">
        <f t="shared" si="10"/>
        <v>309.85805382462166</v>
      </c>
      <c r="AR14">
        <v>1</v>
      </c>
      <c r="AS14" s="11">
        <f t="shared" ref="AS14:AV77" si="13">AM14/$AL14</f>
        <v>891.08794763655681</v>
      </c>
      <c r="AT14" s="11">
        <f t="shared" si="13"/>
        <v>881.34327724526895</v>
      </c>
      <c r="AU14" s="11">
        <f t="shared" si="2"/>
        <v>881.34327724526895</v>
      </c>
      <c r="AV14" s="11">
        <f t="shared" si="2"/>
        <v>0.88556174285402023</v>
      </c>
      <c r="AX14" s="11">
        <f t="shared" ref="AX14:AX77" si="14">B14/$C14</f>
        <v>3.3037484656784057E-2</v>
      </c>
      <c r="AY14" s="11">
        <f t="shared" ref="AY14:BA77" si="15">M14/$C14</f>
        <v>29.439304397887945</v>
      </c>
      <c r="AZ14" s="11">
        <f t="shared" si="15"/>
        <v>29.117364999350354</v>
      </c>
      <c r="BA14" s="11">
        <f t="shared" si="15"/>
        <v>29.117364999350354</v>
      </c>
      <c r="BB14" s="11">
        <f t="shared" si="11"/>
        <v>2.9256732492174645E-2</v>
      </c>
      <c r="BD14" s="11"/>
    </row>
    <row r="15" spans="1:56" x14ac:dyDescent="0.35">
      <c r="A15" s="12">
        <v>35278</v>
      </c>
      <c r="B15" s="10">
        <f>'Eviews input (long)'!B8</f>
        <v>323.35000000000002</v>
      </c>
      <c r="C15" s="10">
        <f>DataQ!C101</f>
        <v>10614</v>
      </c>
      <c r="D15" s="10">
        <f>DataQ!H101</f>
        <v>9382</v>
      </c>
      <c r="E15">
        <f>DataQ!E101</f>
        <v>156382</v>
      </c>
      <c r="F15" s="15">
        <f>DataQ!F101</f>
        <v>8.1</v>
      </c>
      <c r="G15">
        <f>DataQ!P101</f>
        <v>5.5460739999999999</v>
      </c>
      <c r="H15" s="15">
        <f>DataQ!J101</f>
        <v>6.45</v>
      </c>
      <c r="I15" s="10">
        <f>DataQ!I101</f>
        <v>398362</v>
      </c>
      <c r="J15">
        <f>DataQ!S101</f>
        <v>1144995</v>
      </c>
      <c r="M15" s="29">
        <f t="shared" si="5"/>
        <v>301727.51284907531</v>
      </c>
      <c r="N15" s="29">
        <f t="shared" si="6"/>
        <v>298347.53663452779</v>
      </c>
      <c r="O15" s="29">
        <f t="shared" si="7"/>
        <v>298347.53663452779</v>
      </c>
      <c r="Q15" s="64">
        <f t="shared" si="8"/>
        <v>300.8244092099157</v>
      </c>
      <c r="R15" s="11">
        <f t="shared" si="9"/>
        <v>1.0748795313825945</v>
      </c>
      <c r="S15" s="29"/>
      <c r="U15" t="s">
        <v>838</v>
      </c>
      <c r="AL15">
        <f t="shared" si="0"/>
        <v>323.35000000000002</v>
      </c>
      <c r="AM15" s="29">
        <f t="shared" si="12"/>
        <v>301727.51284907531</v>
      </c>
      <c r="AN15" s="29">
        <f t="shared" si="1"/>
        <v>298347.53663452779</v>
      </c>
      <c r="AO15" s="29">
        <f t="shared" si="1"/>
        <v>298347.53663452779</v>
      </c>
      <c r="AP15" s="29">
        <f t="shared" si="10"/>
        <v>300.8244092099157</v>
      </c>
      <c r="AR15">
        <v>1</v>
      </c>
      <c r="AS15" s="11">
        <f t="shared" si="13"/>
        <v>933.12977531799993</v>
      </c>
      <c r="AT15" s="11">
        <f t="shared" si="13"/>
        <v>922.67677944805246</v>
      </c>
      <c r="AU15" s="11">
        <f t="shared" si="2"/>
        <v>922.67677944805246</v>
      </c>
      <c r="AV15" s="11">
        <f t="shared" si="2"/>
        <v>0.93033681524637601</v>
      </c>
      <c r="AX15" s="11">
        <f t="shared" si="14"/>
        <v>3.046448087431694E-2</v>
      </c>
      <c r="AY15" s="11">
        <f t="shared" si="15"/>
        <v>28.427314193430874</v>
      </c>
      <c r="AZ15" s="11">
        <f t="shared" si="15"/>
        <v>28.108869100671544</v>
      </c>
      <c r="BA15" s="11">
        <f t="shared" si="15"/>
        <v>28.108869100671544</v>
      </c>
      <c r="BB15" s="11">
        <f t="shared" si="11"/>
        <v>2.8342228114746158E-2</v>
      </c>
      <c r="BD15" s="11"/>
    </row>
    <row r="16" spans="1:56" x14ac:dyDescent="0.35">
      <c r="A16" s="12">
        <v>35370</v>
      </c>
      <c r="B16" s="10">
        <f>'Eviews input (long)'!B9</f>
        <v>296.8</v>
      </c>
      <c r="C16" s="10">
        <f>DataQ!C102</f>
        <v>10637</v>
      </c>
      <c r="D16" s="10">
        <f>DataQ!H102</f>
        <v>9346</v>
      </c>
      <c r="E16">
        <f>DataQ!E102</f>
        <v>154146</v>
      </c>
      <c r="F16" s="15">
        <f>DataQ!F102</f>
        <v>7.8</v>
      </c>
      <c r="G16">
        <f>DataQ!P102</f>
        <v>4.8751420000000003</v>
      </c>
      <c r="H16" s="15">
        <f>DataQ!J102</f>
        <v>6.51</v>
      </c>
      <c r="I16" s="10">
        <f>DataQ!I102</f>
        <v>404008</v>
      </c>
      <c r="J16">
        <f>DataQ!S102</f>
        <v>1166060</v>
      </c>
      <c r="M16" s="29">
        <f t="shared" si="5"/>
        <v>288082.44842976402</v>
      </c>
      <c r="N16" s="29">
        <f t="shared" si="6"/>
        <v>283368.82184310094</v>
      </c>
      <c r="O16" s="29">
        <f t="shared" si="7"/>
        <v>283368.82184310094</v>
      </c>
      <c r="Q16" s="64">
        <f t="shared" si="8"/>
        <v>282.26584869168818</v>
      </c>
      <c r="R16" s="11">
        <f t="shared" si="9"/>
        <v>1.0514910017477428</v>
      </c>
      <c r="S16" s="29"/>
      <c r="AL16">
        <f t="shared" si="0"/>
        <v>296.8</v>
      </c>
      <c r="AM16" s="29">
        <f t="shared" si="12"/>
        <v>288082.44842976402</v>
      </c>
      <c r="AN16" s="29">
        <f t="shared" si="1"/>
        <v>283368.82184310094</v>
      </c>
      <c r="AO16" s="29">
        <f t="shared" si="1"/>
        <v>283368.82184310094</v>
      </c>
      <c r="AP16" s="29">
        <f t="shared" si="10"/>
        <v>282.26584869168818</v>
      </c>
      <c r="AR16">
        <v>1</v>
      </c>
      <c r="AS16" s="11">
        <f t="shared" si="13"/>
        <v>970.62819551807274</v>
      </c>
      <c r="AT16" s="11">
        <f t="shared" si="13"/>
        <v>954.74670432311632</v>
      </c>
      <c r="AU16" s="11">
        <f t="shared" si="2"/>
        <v>954.74670432311632</v>
      </c>
      <c r="AV16" s="11">
        <f t="shared" si="2"/>
        <v>0.95103048750568786</v>
      </c>
      <c r="AX16" s="11">
        <f t="shared" si="14"/>
        <v>2.7902604117702359E-2</v>
      </c>
      <c r="AY16" s="11">
        <f t="shared" si="15"/>
        <v>27.083054285020591</v>
      </c>
      <c r="AZ16" s="11">
        <f t="shared" si="15"/>
        <v>26.639919323408943</v>
      </c>
      <c r="BA16" s="11">
        <f t="shared" si="15"/>
        <v>26.639919323408943</v>
      </c>
      <c r="BB16" s="11">
        <f t="shared" si="11"/>
        <v>2.6536227196736692E-2</v>
      </c>
      <c r="BD16" s="11"/>
    </row>
    <row r="17" spans="1:56" x14ac:dyDescent="0.35">
      <c r="A17" s="12">
        <v>35462</v>
      </c>
      <c r="B17" s="10">
        <f>'Eviews input (long)'!B10</f>
        <v>281.8</v>
      </c>
      <c r="C17" s="10">
        <f>DataQ!C103</f>
        <v>10677.5</v>
      </c>
      <c r="D17" s="10">
        <f>DataQ!H103</f>
        <v>9701</v>
      </c>
      <c r="E17">
        <f>DataQ!E103</f>
        <v>156641</v>
      </c>
      <c r="F17" s="15">
        <f>DataQ!F103</f>
        <v>7.3</v>
      </c>
      <c r="G17">
        <f>DataQ!P103</f>
        <v>4.2015880000000001</v>
      </c>
      <c r="H17" s="15">
        <f>DataQ!J103</f>
        <v>6.66</v>
      </c>
      <c r="I17" s="10">
        <f>DataQ!I103</f>
        <v>409822</v>
      </c>
      <c r="J17">
        <f>DataQ!S103</f>
        <v>1198325</v>
      </c>
      <c r="M17" s="29">
        <f t="shared" si="5"/>
        <v>281106.30693923199</v>
      </c>
      <c r="N17" s="29">
        <f t="shared" si="6"/>
        <v>275928.0311913098</v>
      </c>
      <c r="O17" s="29">
        <f t="shared" si="7"/>
        <v>275928.0311913098</v>
      </c>
      <c r="Q17" s="64">
        <f t="shared" si="8"/>
        <v>267.0351014284131</v>
      </c>
      <c r="R17" s="11">
        <f t="shared" si="9"/>
        <v>1.0552919765701481</v>
      </c>
      <c r="S17" s="29"/>
      <c r="U17" t="s">
        <v>634</v>
      </c>
      <c r="AL17">
        <f t="shared" si="0"/>
        <v>281.8</v>
      </c>
      <c r="AM17" s="29">
        <f t="shared" si="12"/>
        <v>281106.30693923199</v>
      </c>
      <c r="AN17" s="29">
        <f t="shared" si="1"/>
        <v>275928.0311913098</v>
      </c>
      <c r="AO17" s="29">
        <f t="shared" si="1"/>
        <v>275928.0311913098</v>
      </c>
      <c r="AP17" s="29">
        <f t="shared" si="10"/>
        <v>267.0351014284131</v>
      </c>
      <c r="AR17">
        <v>1</v>
      </c>
      <c r="AS17" s="11">
        <f t="shared" si="13"/>
        <v>997.53834967789919</v>
      </c>
      <c r="AT17" s="11">
        <f t="shared" si="13"/>
        <v>979.16263730060246</v>
      </c>
      <c r="AU17" s="11">
        <f t="shared" si="2"/>
        <v>979.16263730060246</v>
      </c>
      <c r="AV17" s="11">
        <f t="shared" si="2"/>
        <v>0.94760504410366608</v>
      </c>
      <c r="AX17" s="11">
        <f t="shared" si="14"/>
        <v>2.6391945680168581E-2</v>
      </c>
      <c r="AY17" s="11">
        <f t="shared" si="15"/>
        <v>26.326977938584125</v>
      </c>
      <c r="AZ17" s="11">
        <f t="shared" si="15"/>
        <v>25.84200713568811</v>
      </c>
      <c r="BA17" s="11">
        <f t="shared" si="15"/>
        <v>25.84200713568811</v>
      </c>
      <c r="BB17" s="11">
        <f t="shared" si="11"/>
        <v>2.5009140850237706E-2</v>
      </c>
      <c r="BD17" s="11"/>
    </row>
    <row r="18" spans="1:56" x14ac:dyDescent="0.35">
      <c r="A18" s="12">
        <v>35551</v>
      </c>
      <c r="B18" s="10">
        <f>'Eviews input (long)'!B11</f>
        <v>266.8</v>
      </c>
      <c r="C18" s="10">
        <f>DataQ!C104</f>
        <v>10718</v>
      </c>
      <c r="D18" s="10">
        <f>DataQ!H104</f>
        <v>9854</v>
      </c>
      <c r="E18">
        <f>DataQ!E104</f>
        <v>159690</v>
      </c>
      <c r="F18" s="15">
        <f>DataQ!F104</f>
        <v>7.2</v>
      </c>
      <c r="G18">
        <f>DataQ!P104</f>
        <v>4.4737450000000001</v>
      </c>
      <c r="H18" s="15">
        <f>DataQ!J104</f>
        <v>6.98</v>
      </c>
      <c r="I18" s="10">
        <f>DataQ!I104</f>
        <v>414521</v>
      </c>
      <c r="J18">
        <f>DataQ!S104</f>
        <v>1230590</v>
      </c>
      <c r="M18" s="29">
        <f t="shared" si="5"/>
        <v>267691.54898538248</v>
      </c>
      <c r="N18" s="29">
        <f t="shared" si="6"/>
        <v>265393.92726867541</v>
      </c>
      <c r="O18" s="29">
        <f t="shared" si="7"/>
        <v>265393.92726867541</v>
      </c>
      <c r="Q18" s="64">
        <f t="shared" si="8"/>
        <v>254.40735615699739</v>
      </c>
      <c r="R18" s="11">
        <f t="shared" si="9"/>
        <v>1.0487118141165501</v>
      </c>
      <c r="S18" s="29"/>
      <c r="U18" t="s">
        <v>635</v>
      </c>
      <c r="V18" s="11">
        <v>2.2767131973305101</v>
      </c>
      <c r="W18" s="28">
        <v>2.2567131973305101</v>
      </c>
      <c r="X18" s="51">
        <f>W18</f>
        <v>2.2567131973305101</v>
      </c>
      <c r="AL18">
        <f t="shared" si="0"/>
        <v>266.8</v>
      </c>
      <c r="AM18" s="29">
        <f t="shared" si="12"/>
        <v>267691.54898538248</v>
      </c>
      <c r="AN18" s="29">
        <f t="shared" si="1"/>
        <v>265393.92726867541</v>
      </c>
      <c r="AO18" s="29">
        <f t="shared" si="1"/>
        <v>265393.92726867541</v>
      </c>
      <c r="AP18" s="29">
        <f t="shared" si="10"/>
        <v>254.40735615699739</v>
      </c>
      <c r="AR18">
        <v>1</v>
      </c>
      <c r="AS18" s="11">
        <f t="shared" si="13"/>
        <v>1003.3416378762462</v>
      </c>
      <c r="AT18" s="11">
        <f t="shared" si="13"/>
        <v>994.72986232636958</v>
      </c>
      <c r="AU18" s="11">
        <f t="shared" si="2"/>
        <v>994.72986232636958</v>
      </c>
      <c r="AV18" s="11">
        <f t="shared" si="2"/>
        <v>0.9535508101836484</v>
      </c>
      <c r="AX18" s="11">
        <f t="shared" si="14"/>
        <v>2.4892703862660945E-2</v>
      </c>
      <c r="AY18" s="11">
        <f t="shared" si="15"/>
        <v>24.97588626473059</v>
      </c>
      <c r="AZ18" s="11">
        <f t="shared" si="15"/>
        <v>24.761515886235809</v>
      </c>
      <c r="BA18" s="11">
        <f t="shared" si="15"/>
        <v>24.761515886235809</v>
      </c>
      <c r="BB18" s="11">
        <f t="shared" si="11"/>
        <v>2.3736457935901976E-2</v>
      </c>
      <c r="BD18" s="11"/>
    </row>
    <row r="19" spans="1:56" x14ac:dyDescent="0.35">
      <c r="A19" s="12">
        <v>35643</v>
      </c>
      <c r="B19" s="10">
        <f>'Eviews input (long)'!B12</f>
        <v>260.35000000000002</v>
      </c>
      <c r="C19" s="10">
        <f>DataQ!C105</f>
        <v>10728</v>
      </c>
      <c r="D19" s="10">
        <f>DataQ!H105</f>
        <v>10600</v>
      </c>
      <c r="E19">
        <f>DataQ!E105</f>
        <v>162111</v>
      </c>
      <c r="F19" s="15">
        <f>DataQ!F105</f>
        <v>6.8</v>
      </c>
      <c r="G19">
        <f>DataQ!P105</f>
        <v>4.5466420000000003</v>
      </c>
      <c r="H19" s="15">
        <f>DataQ!J105</f>
        <v>7.5</v>
      </c>
      <c r="I19" s="10">
        <f>DataQ!I105</f>
        <v>418433</v>
      </c>
      <c r="J19">
        <f>DataQ!S105</f>
        <v>1262855</v>
      </c>
      <c r="M19" s="29">
        <f t="shared" si="5"/>
        <v>271453.36757878179</v>
      </c>
      <c r="N19" s="29">
        <f t="shared" si="6"/>
        <v>266359.87394131609</v>
      </c>
      <c r="O19" s="29">
        <f t="shared" si="7"/>
        <v>266359.87394131609</v>
      </c>
      <c r="Q19" s="64">
        <f t="shared" si="8"/>
        <v>261.81942626381783</v>
      </c>
      <c r="R19" s="11">
        <f t="shared" si="9"/>
        <v>0.99438763469622315</v>
      </c>
      <c r="S19" s="29"/>
      <c r="U19" t="s">
        <v>636</v>
      </c>
      <c r="V19">
        <v>-0.18</v>
      </c>
      <c r="W19" s="28">
        <v>-0.18</v>
      </c>
      <c r="X19" s="51">
        <f t="shared" ref="X19:X20" si="16">W19</f>
        <v>-0.18</v>
      </c>
      <c r="AL19">
        <f t="shared" si="0"/>
        <v>260.35000000000002</v>
      </c>
      <c r="AM19" s="29">
        <f t="shared" si="12"/>
        <v>271453.36757878179</v>
      </c>
      <c r="AN19" s="29">
        <f t="shared" si="1"/>
        <v>266359.87394131609</v>
      </c>
      <c r="AO19" s="29">
        <f t="shared" si="1"/>
        <v>266359.87394131609</v>
      </c>
      <c r="AP19" s="29">
        <f t="shared" si="10"/>
        <v>261.81942626381783</v>
      </c>
      <c r="AR19">
        <v>1</v>
      </c>
      <c r="AS19" s="11">
        <f t="shared" si="13"/>
        <v>1042.647849351956</v>
      </c>
      <c r="AT19" s="11">
        <f t="shared" si="13"/>
        <v>1023.0838253939546</v>
      </c>
      <c r="AU19" s="11">
        <f t="shared" si="2"/>
        <v>1023.0838253939546</v>
      </c>
      <c r="AV19" s="11">
        <f t="shared" si="2"/>
        <v>1.0056440417277426</v>
      </c>
      <c r="AX19" s="11">
        <f t="shared" si="14"/>
        <v>2.4268269947800153E-2</v>
      </c>
      <c r="AY19" s="11">
        <f t="shared" si="15"/>
        <v>25.303259468566534</v>
      </c>
      <c r="AZ19" s="11">
        <f t="shared" si="15"/>
        <v>24.828474453888525</v>
      </c>
      <c r="BA19" s="11">
        <f t="shared" si="15"/>
        <v>24.828474453888525</v>
      </c>
      <c r="BB19" s="11">
        <f t="shared" si="11"/>
        <v>2.440524107604566E-2</v>
      </c>
      <c r="BD19" s="11"/>
    </row>
    <row r="20" spans="1:56" x14ac:dyDescent="0.35">
      <c r="A20" s="12">
        <v>35735</v>
      </c>
      <c r="B20" s="10">
        <f>'Eviews input (long)'!B13</f>
        <v>253.9</v>
      </c>
      <c r="C20" s="10">
        <f>DataQ!C106</f>
        <v>10738</v>
      </c>
      <c r="D20" s="10">
        <f>DataQ!H106</f>
        <v>11308</v>
      </c>
      <c r="E20">
        <f>DataQ!E106</f>
        <v>160529</v>
      </c>
      <c r="F20" s="15">
        <f>DataQ!F106</f>
        <v>6.5</v>
      </c>
      <c r="G20">
        <f>DataQ!P106</f>
        <v>4.3407419999999997</v>
      </c>
      <c r="H20" s="15">
        <f>DataQ!J106</f>
        <v>7.58</v>
      </c>
      <c r="I20" s="10">
        <f>DataQ!I106</f>
        <v>423935</v>
      </c>
      <c r="J20">
        <f>DataQ!S106</f>
        <v>1295120</v>
      </c>
      <c r="M20" s="29">
        <f t="shared" si="5"/>
        <v>267992.6169978719</v>
      </c>
      <c r="N20" s="29">
        <f t="shared" si="6"/>
        <v>260617.10843215862</v>
      </c>
      <c r="O20" s="29">
        <f t="shared" si="7"/>
        <v>260617.10843215862</v>
      </c>
      <c r="Q20" s="64">
        <f t="shared" si="8"/>
        <v>255.61874052701097</v>
      </c>
      <c r="R20" s="11">
        <f t="shared" si="9"/>
        <v>0.99327615603039343</v>
      </c>
      <c r="S20" s="29"/>
      <c r="U20" t="s">
        <v>637</v>
      </c>
      <c r="V20" s="11">
        <v>-0.3</v>
      </c>
      <c r="W20" s="28">
        <v>-0.3</v>
      </c>
      <c r="X20" s="51">
        <f t="shared" si="16"/>
        <v>-0.3</v>
      </c>
      <c r="AL20">
        <f t="shared" si="0"/>
        <v>253.9</v>
      </c>
      <c r="AM20" s="29">
        <f t="shared" si="12"/>
        <v>267992.6169978719</v>
      </c>
      <c r="AN20" s="29">
        <f t="shared" si="1"/>
        <v>260617.10843215862</v>
      </c>
      <c r="AO20" s="29">
        <f t="shared" si="1"/>
        <v>260617.10843215862</v>
      </c>
      <c r="AP20" s="29">
        <f t="shared" si="10"/>
        <v>255.61874052701097</v>
      </c>
      <c r="AR20">
        <v>1</v>
      </c>
      <c r="AS20" s="11">
        <f t="shared" si="13"/>
        <v>1055.5045962893732</v>
      </c>
      <c r="AT20" s="11">
        <f t="shared" si="13"/>
        <v>1026.4557244275645</v>
      </c>
      <c r="AU20" s="11">
        <f t="shared" si="2"/>
        <v>1026.4557244275645</v>
      </c>
      <c r="AV20" s="11">
        <f t="shared" si="2"/>
        <v>1.00676936009063</v>
      </c>
      <c r="AX20" s="11">
        <f t="shared" si="14"/>
        <v>2.3644999068727884E-2</v>
      </c>
      <c r="AY20" s="11">
        <f t="shared" si="15"/>
        <v>24.957405196300233</v>
      </c>
      <c r="AZ20" s="11">
        <f t="shared" si="15"/>
        <v>24.270544648180167</v>
      </c>
      <c r="BA20" s="11">
        <f t="shared" si="15"/>
        <v>24.270544648180167</v>
      </c>
      <c r="BB20" s="11">
        <f t="shared" si="11"/>
        <v>2.3805060581766714E-2</v>
      </c>
      <c r="BD20" s="11"/>
    </row>
    <row r="21" spans="1:56" x14ac:dyDescent="0.35">
      <c r="A21" s="12">
        <v>35827</v>
      </c>
      <c r="B21" s="10">
        <f>'Eviews input (long)'!B14</f>
        <v>257.25</v>
      </c>
      <c r="C21" s="10">
        <f>DataQ!C107</f>
        <v>10762.5</v>
      </c>
      <c r="D21" s="10">
        <f>DataQ!H107</f>
        <v>10912</v>
      </c>
      <c r="E21">
        <f>DataQ!E107</f>
        <v>161179</v>
      </c>
      <c r="F21" s="15">
        <f>DataQ!F107</f>
        <v>6.4</v>
      </c>
      <c r="G21">
        <f>DataQ!P107</f>
        <v>5.101064</v>
      </c>
      <c r="H21" s="15">
        <f>DataQ!J107</f>
        <v>7.77</v>
      </c>
      <c r="I21" s="10">
        <f>DataQ!I107</f>
        <v>428886</v>
      </c>
      <c r="J21">
        <f>DataQ!S107</f>
        <v>1319074</v>
      </c>
      <c r="M21" s="29">
        <f t="shared" si="5"/>
        <v>250302.55832268449</v>
      </c>
      <c r="N21" s="29">
        <f t="shared" si="6"/>
        <v>249206.48942942158</v>
      </c>
      <c r="O21" s="29">
        <f t="shared" si="7"/>
        <v>249206.48942942158</v>
      </c>
      <c r="Q21" s="64">
        <f t="shared" si="8"/>
        <v>243.19027828978909</v>
      </c>
      <c r="R21" s="11">
        <f t="shared" si="9"/>
        <v>1.0578136667677855</v>
      </c>
      <c r="S21" s="29"/>
      <c r="U21" t="s">
        <v>638</v>
      </c>
      <c r="V21">
        <v>0.75</v>
      </c>
      <c r="W21" s="28">
        <v>0.75</v>
      </c>
      <c r="X21" s="51">
        <f>W21/100</f>
        <v>7.4999999999999997E-3</v>
      </c>
      <c r="AL21">
        <f t="shared" si="0"/>
        <v>257.25</v>
      </c>
      <c r="AM21" s="29">
        <f t="shared" si="12"/>
        <v>250302.55832268449</v>
      </c>
      <c r="AN21" s="29">
        <f t="shared" si="1"/>
        <v>249206.48942942158</v>
      </c>
      <c r="AO21" s="29">
        <f t="shared" si="1"/>
        <v>249206.48942942158</v>
      </c>
      <c r="AP21" s="29">
        <f t="shared" si="10"/>
        <v>243.19027828978909</v>
      </c>
      <c r="AR21">
        <v>1</v>
      </c>
      <c r="AS21" s="11">
        <f t="shared" si="13"/>
        <v>972.99342399488626</v>
      </c>
      <c r="AT21" s="11">
        <f t="shared" si="13"/>
        <v>968.73270915227044</v>
      </c>
      <c r="AU21" s="11">
        <f t="shared" si="2"/>
        <v>968.73270915227044</v>
      </c>
      <c r="AV21" s="11">
        <f t="shared" si="2"/>
        <v>0.94534607692823747</v>
      </c>
      <c r="AX21" s="11">
        <f t="shared" si="14"/>
        <v>2.3902439024390244E-2</v>
      </c>
      <c r="AY21" s="11">
        <f t="shared" si="15"/>
        <v>23.256915988170451</v>
      </c>
      <c r="AZ21" s="11">
        <f t="shared" si="15"/>
        <v>23.155074511444514</v>
      </c>
      <c r="BA21" s="11">
        <f t="shared" si="15"/>
        <v>23.155074511444514</v>
      </c>
      <c r="BB21" s="11">
        <f t="shared" si="11"/>
        <v>2.2596076960723726E-2</v>
      </c>
      <c r="BD21" s="11"/>
    </row>
    <row r="22" spans="1:56" x14ac:dyDescent="0.35">
      <c r="A22" s="12">
        <v>35916</v>
      </c>
      <c r="B22" s="10">
        <f>'Eviews input (long)'!B15</f>
        <v>260.60000000000002</v>
      </c>
      <c r="C22" s="10">
        <f>DataQ!C108</f>
        <v>10787</v>
      </c>
      <c r="D22" s="10">
        <f>DataQ!H108</f>
        <v>11401</v>
      </c>
      <c r="E22">
        <f>DataQ!E108</f>
        <v>163132</v>
      </c>
      <c r="F22" s="15">
        <f>DataQ!F108</f>
        <v>6.3</v>
      </c>
      <c r="G22">
        <f>DataQ!P108</f>
        <v>5.016578</v>
      </c>
      <c r="H22" s="15">
        <f>DataQ!J108</f>
        <v>7.78</v>
      </c>
      <c r="I22" s="10">
        <f>DataQ!I108</f>
        <v>434659</v>
      </c>
      <c r="J22">
        <f>DataQ!S108</f>
        <v>1343028</v>
      </c>
      <c r="M22" s="29">
        <f t="shared" si="5"/>
        <v>257619.49338178791</v>
      </c>
      <c r="N22" s="29">
        <f t="shared" si="6"/>
        <v>252553.61217930459</v>
      </c>
      <c r="O22" s="29">
        <f t="shared" si="7"/>
        <v>252553.61217930459</v>
      </c>
      <c r="Q22" s="64">
        <f t="shared" si="8"/>
        <v>248.56855869521993</v>
      </c>
      <c r="R22" s="11">
        <f t="shared" si="9"/>
        <v>1.0484029089114699</v>
      </c>
      <c r="S22" s="29"/>
      <c r="U22" t="s">
        <v>644</v>
      </c>
      <c r="V22" s="11">
        <v>7.4210889869148193</v>
      </c>
      <c r="W22" s="28">
        <v>7.4210889869148193</v>
      </c>
      <c r="X22" s="51">
        <f t="shared" ref="X22:X24" si="17">W22/100</f>
        <v>7.42108898691482E-2</v>
      </c>
      <c r="AL22">
        <f t="shared" si="0"/>
        <v>260.60000000000002</v>
      </c>
      <c r="AM22" s="29">
        <f t="shared" si="12"/>
        <v>257619.49338178791</v>
      </c>
      <c r="AN22" s="29">
        <f t="shared" si="1"/>
        <v>252553.61217930459</v>
      </c>
      <c r="AO22" s="29">
        <f t="shared" si="1"/>
        <v>252553.61217930459</v>
      </c>
      <c r="AP22" s="29">
        <f t="shared" si="10"/>
        <v>248.56855869521993</v>
      </c>
      <c r="AR22">
        <v>1</v>
      </c>
      <c r="AS22" s="11">
        <f t="shared" si="13"/>
        <v>988.56290630003025</v>
      </c>
      <c r="AT22" s="11">
        <f t="shared" si="13"/>
        <v>969.12360774867443</v>
      </c>
      <c r="AU22" s="11">
        <f t="shared" si="2"/>
        <v>969.12360774867443</v>
      </c>
      <c r="AV22" s="11">
        <f t="shared" si="2"/>
        <v>0.9538317678250956</v>
      </c>
      <c r="AX22" s="11">
        <f t="shared" si="14"/>
        <v>2.4158709557801059E-2</v>
      </c>
      <c r="AY22" s="11">
        <f t="shared" si="15"/>
        <v>23.882404132918133</v>
      </c>
      <c r="AZ22" s="11">
        <f t="shared" si="15"/>
        <v>23.412775765208547</v>
      </c>
      <c r="BA22" s="11">
        <f t="shared" si="15"/>
        <v>23.412775765208547</v>
      </c>
      <c r="BB22" s="11">
        <f t="shared" si="11"/>
        <v>2.3043344645890418E-2</v>
      </c>
      <c r="BD22" s="11"/>
    </row>
    <row r="23" spans="1:56" x14ac:dyDescent="0.35">
      <c r="A23" s="12">
        <v>36008</v>
      </c>
      <c r="B23" s="10">
        <f>'Eviews input (long)'!B16</f>
        <v>260.8</v>
      </c>
      <c r="C23" s="10">
        <f>DataQ!C109</f>
        <v>10804</v>
      </c>
      <c r="D23" s="10">
        <f>DataQ!H109</f>
        <v>12066</v>
      </c>
      <c r="E23">
        <f>DataQ!E109</f>
        <v>163306</v>
      </c>
      <c r="F23" s="15">
        <f>DataQ!F109</f>
        <v>6.2</v>
      </c>
      <c r="G23">
        <f>DataQ!P109</f>
        <v>4.4786979999999996</v>
      </c>
      <c r="H23" s="15">
        <f>DataQ!J109</f>
        <v>7.99</v>
      </c>
      <c r="I23" s="10">
        <f>DataQ!I109</f>
        <v>440789</v>
      </c>
      <c r="J23">
        <f>DataQ!S109</f>
        <v>1366983</v>
      </c>
      <c r="M23" s="29">
        <f t="shared" si="5"/>
        <v>250308.85233682636</v>
      </c>
      <c r="N23" s="29">
        <f t="shared" si="6"/>
        <v>245051.80298842725</v>
      </c>
      <c r="O23" s="29">
        <f t="shared" si="7"/>
        <v>245051.80298842725</v>
      </c>
      <c r="Q23" s="64">
        <f t="shared" si="8"/>
        <v>241.55315168575132</v>
      </c>
      <c r="R23" s="11">
        <f t="shared" si="9"/>
        <v>1.079679557811309</v>
      </c>
      <c r="S23" s="29"/>
      <c r="U23" t="s">
        <v>645</v>
      </c>
      <c r="V23">
        <v>1.5</v>
      </c>
      <c r="W23" s="28">
        <v>1.5</v>
      </c>
      <c r="X23" s="51">
        <f t="shared" si="17"/>
        <v>1.4999999999999999E-2</v>
      </c>
      <c r="AL23">
        <f t="shared" si="0"/>
        <v>260.8</v>
      </c>
      <c r="AM23" s="29">
        <f t="shared" si="12"/>
        <v>250308.85233682636</v>
      </c>
      <c r="AN23" s="29">
        <f t="shared" si="1"/>
        <v>245051.80298842725</v>
      </c>
      <c r="AO23" s="29">
        <f t="shared" si="1"/>
        <v>245051.80298842725</v>
      </c>
      <c r="AP23" s="29">
        <f t="shared" si="10"/>
        <v>241.55315168575132</v>
      </c>
      <c r="AR23">
        <v>1</v>
      </c>
      <c r="AS23" s="11">
        <f t="shared" si="13"/>
        <v>959.77320681298443</v>
      </c>
      <c r="AT23" s="11">
        <f t="shared" si="13"/>
        <v>939.61580900470574</v>
      </c>
      <c r="AU23" s="11">
        <f t="shared" si="2"/>
        <v>939.61580900470574</v>
      </c>
      <c r="AV23" s="11">
        <f t="shared" si="2"/>
        <v>0.92620073499137767</v>
      </c>
      <c r="AX23" s="11">
        <f t="shared" si="14"/>
        <v>2.4139207700851536E-2</v>
      </c>
      <c r="AY23" s="11">
        <f t="shared" si="15"/>
        <v>23.168164784970969</v>
      </c>
      <c r="AZ23" s="11">
        <f t="shared" si="15"/>
        <v>22.68158117256824</v>
      </c>
      <c r="BA23" s="11">
        <f t="shared" si="15"/>
        <v>22.68158117256824</v>
      </c>
      <c r="BB23" s="11">
        <f t="shared" si="11"/>
        <v>2.2357751914638218E-2</v>
      </c>
      <c r="BD23" s="11"/>
    </row>
    <row r="24" spans="1:56" x14ac:dyDescent="0.35">
      <c r="A24" s="12">
        <v>36100</v>
      </c>
      <c r="B24" s="10">
        <f>'Eviews input (long)'!B17</f>
        <v>261</v>
      </c>
      <c r="C24" s="10">
        <f>DataQ!C110</f>
        <v>10821</v>
      </c>
      <c r="D24" s="10">
        <f>DataQ!H110</f>
        <v>11966</v>
      </c>
      <c r="E24">
        <f>DataQ!E110</f>
        <v>166168</v>
      </c>
      <c r="F24" s="15">
        <f>DataQ!F110</f>
        <v>6.1</v>
      </c>
      <c r="G24">
        <f>DataQ!P110</f>
        <v>3.9872329999999998</v>
      </c>
      <c r="H24" s="15">
        <f>DataQ!J110</f>
        <v>7.29</v>
      </c>
      <c r="I24" s="10">
        <f>DataQ!I110</f>
        <v>448121</v>
      </c>
      <c r="J24">
        <f>DataQ!S110</f>
        <v>1390937</v>
      </c>
      <c r="M24" s="29">
        <f t="shared" si="5"/>
        <v>248096.47435299473</v>
      </c>
      <c r="N24" s="29">
        <f t="shared" si="6"/>
        <v>243093.43985475061</v>
      </c>
      <c r="O24" s="29">
        <f t="shared" si="7"/>
        <v>243093.43985475061</v>
      </c>
      <c r="Q24" s="64">
        <f t="shared" si="8"/>
        <v>234.523423331711</v>
      </c>
      <c r="R24" s="11">
        <f t="shared" si="9"/>
        <v>1.1128952336280731</v>
      </c>
      <c r="S24" s="29"/>
      <c r="U24" t="s">
        <v>840</v>
      </c>
      <c r="V24" s="11">
        <v>13.2747769872357</v>
      </c>
      <c r="W24" s="28">
        <v>13.2747769872357</v>
      </c>
      <c r="X24" s="51">
        <f t="shared" si="17"/>
        <v>0.13274776987235701</v>
      </c>
      <c r="AL24">
        <f t="shared" si="0"/>
        <v>261</v>
      </c>
      <c r="AM24" s="29">
        <f t="shared" si="12"/>
        <v>248096.47435299473</v>
      </c>
      <c r="AN24" s="29">
        <f t="shared" si="1"/>
        <v>243093.43985475061</v>
      </c>
      <c r="AO24" s="29">
        <f t="shared" si="1"/>
        <v>243093.43985475061</v>
      </c>
      <c r="AP24" s="29">
        <f t="shared" si="10"/>
        <v>234.523423331711</v>
      </c>
      <c r="AR24">
        <v>1</v>
      </c>
      <c r="AS24" s="11">
        <f t="shared" si="13"/>
        <v>950.56120441760436</v>
      </c>
      <c r="AT24" s="11">
        <f t="shared" si="13"/>
        <v>931.39248986494488</v>
      </c>
      <c r="AU24" s="11">
        <f t="shared" si="2"/>
        <v>931.39248986494488</v>
      </c>
      <c r="AV24" s="11">
        <f t="shared" si="2"/>
        <v>0.89855717751613406</v>
      </c>
      <c r="AX24" s="11">
        <f t="shared" si="14"/>
        <v>2.411976711948988E-2</v>
      </c>
      <c r="AY24" s="11">
        <f t="shared" si="15"/>
        <v>22.927314883374432</v>
      </c>
      <c r="AZ24" s="11">
        <f t="shared" si="15"/>
        <v>22.464969952384308</v>
      </c>
      <c r="BA24" s="11">
        <f t="shared" si="15"/>
        <v>22.464969952384308</v>
      </c>
      <c r="BB24" s="11">
        <f t="shared" si="11"/>
        <v>2.1672989865235283E-2</v>
      </c>
      <c r="BD24" s="11"/>
    </row>
    <row r="25" spans="1:56" x14ac:dyDescent="0.35">
      <c r="A25" s="12">
        <v>36192</v>
      </c>
      <c r="B25" s="10">
        <f>'Eviews input (long)'!B18</f>
        <v>246.7</v>
      </c>
      <c r="C25" s="10">
        <f>DataQ!C111</f>
        <v>10861</v>
      </c>
      <c r="D25" s="10">
        <f>DataQ!H111</f>
        <v>11508</v>
      </c>
      <c r="E25">
        <f>DataQ!E111</f>
        <v>165049</v>
      </c>
      <c r="F25" s="15">
        <f>DataQ!F111</f>
        <v>6.2</v>
      </c>
      <c r="G25">
        <f>DataQ!P111</f>
        <v>3.8505769999999999</v>
      </c>
      <c r="H25" s="15">
        <f>DataQ!J111</f>
        <v>7.17</v>
      </c>
      <c r="I25" s="10">
        <f>DataQ!I111</f>
        <v>456464</v>
      </c>
      <c r="J25">
        <f>DataQ!S111</f>
        <v>1439044</v>
      </c>
      <c r="M25" s="29">
        <f t="shared" si="5"/>
        <v>225108.22761499157</v>
      </c>
      <c r="N25" s="29">
        <f t="shared" si="6"/>
        <v>223107.67841693867</v>
      </c>
      <c r="O25" s="29">
        <f t="shared" si="7"/>
        <v>223107.67841693867</v>
      </c>
      <c r="Q25" s="64">
        <f t="shared" si="8"/>
        <v>211.77945165005406</v>
      </c>
      <c r="R25" s="11">
        <f t="shared" si="9"/>
        <v>1.1648911076021149</v>
      </c>
      <c r="S25" s="29"/>
      <c r="U25" t="s">
        <v>839</v>
      </c>
      <c r="V25" s="11">
        <v>1.8340385540911901</v>
      </c>
      <c r="W25" s="28">
        <v>1.8340385540911901</v>
      </c>
      <c r="X25" s="51">
        <v>1.8340385540911901</v>
      </c>
      <c r="AL25">
        <f t="shared" si="0"/>
        <v>246.7</v>
      </c>
      <c r="AM25" s="29">
        <f t="shared" si="12"/>
        <v>225108.22761499157</v>
      </c>
      <c r="AN25" s="29">
        <f t="shared" si="12"/>
        <v>223107.67841693867</v>
      </c>
      <c r="AO25" s="29">
        <f t="shared" si="12"/>
        <v>223107.67841693867</v>
      </c>
      <c r="AP25" s="29">
        <f t="shared" si="10"/>
        <v>211.77945165005406</v>
      </c>
      <c r="AR25">
        <v>1</v>
      </c>
      <c r="AS25" s="11">
        <f t="shared" si="13"/>
        <v>912.47761497767158</v>
      </c>
      <c r="AT25" s="11">
        <f t="shared" si="13"/>
        <v>904.36837623404404</v>
      </c>
      <c r="AU25" s="11">
        <f t="shared" si="13"/>
        <v>904.36837623404404</v>
      </c>
      <c r="AV25" s="11">
        <f t="shared" si="13"/>
        <v>0.8584493378599678</v>
      </c>
      <c r="AX25" s="11">
        <f t="shared" si="14"/>
        <v>2.2714298867507594E-2</v>
      </c>
      <c r="AY25" s="11">
        <f t="shared" si="15"/>
        <v>20.726289256513358</v>
      </c>
      <c r="AZ25" s="11">
        <f t="shared" si="15"/>
        <v>20.542093584102631</v>
      </c>
      <c r="BA25" s="11">
        <f t="shared" si="15"/>
        <v>20.542093584102631</v>
      </c>
      <c r="BB25" s="11">
        <f t="shared" si="11"/>
        <v>1.9499074822765312E-2</v>
      </c>
      <c r="BD25" s="11"/>
    </row>
    <row r="26" spans="1:56" x14ac:dyDescent="0.35">
      <c r="A26" s="12">
        <v>36281</v>
      </c>
      <c r="B26" s="10">
        <f>'Eviews input (long)'!B19</f>
        <v>232.4</v>
      </c>
      <c r="C26" s="10">
        <f>DataQ!C112</f>
        <v>10901</v>
      </c>
      <c r="D26" s="10">
        <f>DataQ!H112</f>
        <v>11374</v>
      </c>
      <c r="E26">
        <f>DataQ!E112</f>
        <v>172636</v>
      </c>
      <c r="F26" s="15">
        <f>DataQ!F112</f>
        <v>6</v>
      </c>
      <c r="G26">
        <f>DataQ!P112</f>
        <v>3.8417180000000002</v>
      </c>
      <c r="H26" s="15">
        <f>DataQ!J112</f>
        <v>6.74</v>
      </c>
      <c r="I26" s="10">
        <f>DataQ!I112</f>
        <v>465011</v>
      </c>
      <c r="J26">
        <f>DataQ!S112</f>
        <v>1487151</v>
      </c>
      <c r="M26" s="29">
        <f t="shared" si="5"/>
        <v>220871.86557379866</v>
      </c>
      <c r="N26" s="29">
        <f t="shared" si="6"/>
        <v>218376.96895569083</v>
      </c>
      <c r="O26" s="29">
        <f t="shared" si="7"/>
        <v>218376.96895569103</v>
      </c>
      <c r="Q26" s="64">
        <f t="shared" si="8"/>
        <v>211.01538706019269</v>
      </c>
      <c r="R26" s="11">
        <f t="shared" si="9"/>
        <v>1.1013414862192361</v>
      </c>
      <c r="S26" s="29"/>
      <c r="V26" s="11"/>
      <c r="AL26">
        <f t="shared" si="0"/>
        <v>232.4</v>
      </c>
      <c r="AM26" s="29">
        <f t="shared" si="12"/>
        <v>220871.86557379866</v>
      </c>
      <c r="AN26" s="29">
        <f t="shared" si="12"/>
        <v>218376.96895569083</v>
      </c>
      <c r="AO26" s="29">
        <f t="shared" si="12"/>
        <v>218376.96895569103</v>
      </c>
      <c r="AP26" s="29">
        <f t="shared" si="10"/>
        <v>211.01538706019269</v>
      </c>
      <c r="AR26">
        <v>1</v>
      </c>
      <c r="AS26" s="11">
        <f t="shared" si="13"/>
        <v>950.39529076505448</v>
      </c>
      <c r="AT26" s="11">
        <f t="shared" si="13"/>
        <v>939.65993526545105</v>
      </c>
      <c r="AU26" s="11">
        <f t="shared" si="13"/>
        <v>939.65993526545196</v>
      </c>
      <c r="AV26" s="11">
        <f t="shared" si="13"/>
        <v>0.90798359320220601</v>
      </c>
      <c r="AX26" s="11">
        <f t="shared" si="14"/>
        <v>2.1319145032565819E-2</v>
      </c>
      <c r="AY26" s="11">
        <f t="shared" si="15"/>
        <v>20.261615042087758</v>
      </c>
      <c r="AZ26" s="11">
        <f t="shared" si="15"/>
        <v>20.032746441215561</v>
      </c>
      <c r="BA26" s="11">
        <f t="shared" si="15"/>
        <v>20.032746441215579</v>
      </c>
      <c r="BB26" s="11">
        <f t="shared" si="11"/>
        <v>1.9357433910668076E-2</v>
      </c>
      <c r="BD26" s="11"/>
    </row>
    <row r="27" spans="1:56" x14ac:dyDescent="0.35">
      <c r="A27" s="12">
        <v>36373</v>
      </c>
      <c r="B27" s="10">
        <f>'Eviews input (long)'!B20</f>
        <v>220.4</v>
      </c>
      <c r="C27" s="10">
        <f>DataQ!C113</f>
        <v>10941.5</v>
      </c>
      <c r="D27" s="10">
        <f>DataQ!H113</f>
        <v>10963</v>
      </c>
      <c r="E27">
        <f>DataQ!E113</f>
        <v>172330</v>
      </c>
      <c r="F27" s="15">
        <f>DataQ!F113</f>
        <v>5.9</v>
      </c>
      <c r="G27">
        <f>DataQ!P113</f>
        <v>4.0977079999999999</v>
      </c>
      <c r="H27" s="15">
        <f>DataQ!J113</f>
        <v>6.6166669999999996</v>
      </c>
      <c r="I27" s="10">
        <f>DataQ!I113</f>
        <v>474696</v>
      </c>
      <c r="J27">
        <f>DataQ!S113</f>
        <v>1535258</v>
      </c>
      <c r="M27" s="29">
        <f t="shared" si="5"/>
        <v>204832.08886029277</v>
      </c>
      <c r="N27" s="29">
        <f t="shared" si="6"/>
        <v>202841.32763032289</v>
      </c>
      <c r="O27" s="29">
        <f t="shared" si="7"/>
        <v>202841.32763032289</v>
      </c>
      <c r="Q27" s="64">
        <f t="shared" si="8"/>
        <v>196.09567937216815</v>
      </c>
      <c r="R27" s="11">
        <f t="shared" si="9"/>
        <v>1.1239411327452296</v>
      </c>
      <c r="S27" s="29"/>
      <c r="T27" s="16" t="s">
        <v>848</v>
      </c>
      <c r="U27" t="s">
        <v>846</v>
      </c>
      <c r="V27" s="11"/>
      <c r="AL27">
        <f t="shared" si="0"/>
        <v>220.4</v>
      </c>
      <c r="AM27" s="29">
        <f t="shared" si="12"/>
        <v>204832.08886029277</v>
      </c>
      <c r="AN27" s="29">
        <f t="shared" si="12"/>
        <v>202841.32763032289</v>
      </c>
      <c r="AO27" s="29">
        <f t="shared" si="12"/>
        <v>202841.32763032289</v>
      </c>
      <c r="AP27" s="29">
        <f t="shared" si="10"/>
        <v>196.09567937216815</v>
      </c>
      <c r="AR27">
        <v>1</v>
      </c>
      <c r="AS27" s="11">
        <f t="shared" si="13"/>
        <v>929.3651944659382</v>
      </c>
      <c r="AT27" s="11">
        <f t="shared" si="13"/>
        <v>920.33270249692782</v>
      </c>
      <c r="AU27" s="11">
        <f t="shared" si="13"/>
        <v>920.33270249692782</v>
      </c>
      <c r="AV27" s="11">
        <f t="shared" si="13"/>
        <v>0.88972631294087179</v>
      </c>
      <c r="AX27" s="11">
        <f t="shared" si="14"/>
        <v>2.0143490380660788E-2</v>
      </c>
      <c r="AY27" s="11">
        <f t="shared" si="15"/>
        <v>18.720658854845567</v>
      </c>
      <c r="AZ27" s="11">
        <f t="shared" si="15"/>
        <v>18.538712939754411</v>
      </c>
      <c r="BA27" s="11">
        <f t="shared" si="15"/>
        <v>18.538712939754411</v>
      </c>
      <c r="BB27" s="11">
        <f t="shared" si="11"/>
        <v>1.792219342614524E-2</v>
      </c>
      <c r="BD27" s="11"/>
    </row>
    <row r="28" spans="1:56" x14ac:dyDescent="0.35">
      <c r="A28" s="12">
        <v>36465</v>
      </c>
      <c r="B28" s="10">
        <f>'Eviews input (long)'!B21</f>
        <v>208.4</v>
      </c>
      <c r="C28" s="10">
        <f>DataQ!C114</f>
        <v>10982</v>
      </c>
      <c r="D28" s="10">
        <f>DataQ!H114</f>
        <v>11851</v>
      </c>
      <c r="E28">
        <f>DataQ!E114</f>
        <v>177162</v>
      </c>
      <c r="F28" s="15">
        <f>DataQ!F114</f>
        <v>5.8</v>
      </c>
      <c r="G28">
        <f>DataQ!P114</f>
        <v>3.8084530000000001</v>
      </c>
      <c r="H28" s="15">
        <f>DataQ!J114</f>
        <v>6.7566670000000002</v>
      </c>
      <c r="I28" s="10">
        <f>DataQ!I114</f>
        <v>484544</v>
      </c>
      <c r="J28">
        <f>DataQ!S114</f>
        <v>1583365</v>
      </c>
      <c r="M28" s="29">
        <f t="shared" si="5"/>
        <v>199465.12889569841</v>
      </c>
      <c r="N28" s="29">
        <f t="shared" si="6"/>
        <v>195304.45338509892</v>
      </c>
      <c r="O28" s="29">
        <f t="shared" si="7"/>
        <v>195304.45338509892</v>
      </c>
      <c r="Q28" s="64">
        <f t="shared" si="8"/>
        <v>191.57378190703898</v>
      </c>
      <c r="R28" s="11">
        <f t="shared" si="9"/>
        <v>1.0878315285393589</v>
      </c>
      <c r="S28" s="29"/>
      <c r="V28" s="11"/>
      <c r="AL28">
        <f t="shared" si="0"/>
        <v>208.4</v>
      </c>
      <c r="AM28" s="29">
        <f t="shared" si="12"/>
        <v>199465.12889569841</v>
      </c>
      <c r="AN28" s="29">
        <f t="shared" si="12"/>
        <v>195304.45338509892</v>
      </c>
      <c r="AO28" s="29">
        <f t="shared" si="12"/>
        <v>195304.45338509892</v>
      </c>
      <c r="AP28" s="29">
        <f t="shared" si="10"/>
        <v>191.57378190703898</v>
      </c>
      <c r="AR28">
        <v>1</v>
      </c>
      <c r="AS28" s="11">
        <f t="shared" si="13"/>
        <v>957.12633827110562</v>
      </c>
      <c r="AT28" s="11">
        <f t="shared" si="13"/>
        <v>937.16148457341137</v>
      </c>
      <c r="AU28" s="11">
        <f t="shared" si="13"/>
        <v>937.16148457341137</v>
      </c>
      <c r="AV28" s="11">
        <f t="shared" si="13"/>
        <v>0.91925998995700087</v>
      </c>
      <c r="AX28" s="11">
        <f t="shared" si="14"/>
        <v>1.8976507011473319E-2</v>
      </c>
      <c r="AY28" s="11">
        <f t="shared" si="15"/>
        <v>18.162914669067419</v>
      </c>
      <c r="AZ28" s="11">
        <f t="shared" si="15"/>
        <v>17.784051482890085</v>
      </c>
      <c r="BA28" s="11">
        <f t="shared" si="15"/>
        <v>17.784051482890085</v>
      </c>
      <c r="BB28" s="11">
        <f t="shared" si="11"/>
        <v>1.744434364478592E-2</v>
      </c>
      <c r="BD28" s="11"/>
    </row>
    <row r="29" spans="1:56" x14ac:dyDescent="0.35">
      <c r="A29" s="12">
        <v>36557</v>
      </c>
      <c r="B29" s="10">
        <f>'Eviews input (long)'!B22</f>
        <v>204.4</v>
      </c>
      <c r="C29" s="10">
        <f>DataQ!C115</f>
        <v>11065</v>
      </c>
      <c r="D29" s="10">
        <f>DataQ!H115</f>
        <v>12576</v>
      </c>
      <c r="E29">
        <f>DataQ!E115</f>
        <v>178102</v>
      </c>
      <c r="F29" s="15">
        <f>DataQ!F115</f>
        <v>5.8</v>
      </c>
      <c r="G29">
        <f>DataQ!P115</f>
        <v>3.3381090000000002</v>
      </c>
      <c r="H29" s="15">
        <f>DataQ!J115</f>
        <v>7.056667</v>
      </c>
      <c r="I29" s="10">
        <f>DataQ!I115</f>
        <v>495178</v>
      </c>
      <c r="J29">
        <f>DataQ!S115</f>
        <v>1633432</v>
      </c>
      <c r="M29" s="29">
        <f t="shared" si="5"/>
        <v>194953.96587259005</v>
      </c>
      <c r="N29" s="29">
        <f t="shared" si="6"/>
        <v>191333.7972925049</v>
      </c>
      <c r="O29" s="29">
        <f t="shared" si="7"/>
        <v>191333.79729250504</v>
      </c>
      <c r="Q29" s="64">
        <f t="shared" si="8"/>
        <v>191.17053984937726</v>
      </c>
      <c r="R29" s="11">
        <f t="shared" si="9"/>
        <v>1.0692023999149984</v>
      </c>
      <c r="S29" s="29"/>
      <c r="U29" t="s">
        <v>634</v>
      </c>
      <c r="V29" s="11"/>
      <c r="W29" s="28"/>
      <c r="AL29">
        <f t="shared" si="0"/>
        <v>204.4</v>
      </c>
      <c r="AM29" s="29">
        <f t="shared" si="12"/>
        <v>194953.96587259005</v>
      </c>
      <c r="AN29" s="29">
        <f t="shared" si="12"/>
        <v>191333.7972925049</v>
      </c>
      <c r="AO29" s="29">
        <f t="shared" si="12"/>
        <v>191333.79729250504</v>
      </c>
      <c r="AP29" s="29">
        <f t="shared" si="10"/>
        <v>191.17053984937726</v>
      </c>
      <c r="AR29">
        <v>1</v>
      </c>
      <c r="AS29" s="11">
        <f t="shared" si="13"/>
        <v>953.7865257954503</v>
      </c>
      <c r="AT29" s="11">
        <f t="shared" si="13"/>
        <v>936.0753292196913</v>
      </c>
      <c r="AU29" s="11">
        <f t="shared" si="13"/>
        <v>936.07532921969198</v>
      </c>
      <c r="AV29" s="11">
        <f t="shared" si="13"/>
        <v>0.9352766137445071</v>
      </c>
      <c r="AX29" s="11">
        <f t="shared" si="14"/>
        <v>1.8472661545413466E-2</v>
      </c>
      <c r="AY29" s="11">
        <f t="shared" si="15"/>
        <v>17.618975677595124</v>
      </c>
      <c r="AZ29" s="11">
        <f t="shared" si="15"/>
        <v>17.29180273768684</v>
      </c>
      <c r="BA29" s="11">
        <f t="shared" si="15"/>
        <v>17.291802737686854</v>
      </c>
      <c r="BB29" s="11">
        <f t="shared" si="11"/>
        <v>1.7277048337042682E-2</v>
      </c>
      <c r="BD29" s="11"/>
    </row>
    <row r="30" spans="1:56" x14ac:dyDescent="0.35">
      <c r="A30" s="12">
        <v>36647</v>
      </c>
      <c r="B30" s="10">
        <f>'Eviews input (long)'!B23</f>
        <v>200.4</v>
      </c>
      <c r="C30" s="10">
        <f>DataQ!C116</f>
        <v>11148</v>
      </c>
      <c r="D30" s="10">
        <f>DataQ!H116</f>
        <v>13036</v>
      </c>
      <c r="E30">
        <f>DataQ!E116</f>
        <v>179721</v>
      </c>
      <c r="F30" s="15">
        <f>DataQ!F116</f>
        <v>5.5</v>
      </c>
      <c r="G30">
        <f>DataQ!P116</f>
        <v>3.4089360000000002</v>
      </c>
      <c r="H30" s="15">
        <f>DataQ!J116</f>
        <v>7.1433330000000002</v>
      </c>
      <c r="I30" s="10">
        <f>DataQ!I116</f>
        <v>505425</v>
      </c>
      <c r="J30">
        <f>DataQ!S116</f>
        <v>1683498</v>
      </c>
      <c r="M30" s="29">
        <f t="shared" si="5"/>
        <v>196654.65926115896</v>
      </c>
      <c r="N30" s="29">
        <f t="shared" si="6"/>
        <v>192871.35097486284</v>
      </c>
      <c r="O30" s="29">
        <f t="shared" si="7"/>
        <v>192871.35097486305</v>
      </c>
      <c r="Q30" s="64">
        <f t="shared" si="8"/>
        <v>194.72063212275373</v>
      </c>
      <c r="R30" s="11">
        <f t="shared" si="9"/>
        <v>1.0291667493851702</v>
      </c>
      <c r="S30" s="29"/>
      <c r="U30" t="s">
        <v>635</v>
      </c>
      <c r="V30" s="11">
        <v>-7.86896963118632</v>
      </c>
      <c r="W30" s="35">
        <f>V30</f>
        <v>-7.86896963118632</v>
      </c>
      <c r="X30" s="22">
        <v>-7.86896963118632</v>
      </c>
      <c r="AL30">
        <f t="shared" si="0"/>
        <v>200.4</v>
      </c>
      <c r="AM30" s="29">
        <f t="shared" si="12"/>
        <v>196654.65926115896</v>
      </c>
      <c r="AN30" s="29">
        <f t="shared" si="12"/>
        <v>192871.35097486284</v>
      </c>
      <c r="AO30" s="29">
        <f t="shared" si="12"/>
        <v>192871.35097486305</v>
      </c>
      <c r="AP30" s="29">
        <f t="shared" si="10"/>
        <v>194.72063212275373</v>
      </c>
      <c r="AR30">
        <v>1</v>
      </c>
      <c r="AS30" s="11">
        <f t="shared" si="13"/>
        <v>981.31067495588297</v>
      </c>
      <c r="AT30" s="11">
        <f t="shared" si="13"/>
        <v>962.43189109212994</v>
      </c>
      <c r="AU30" s="11">
        <f t="shared" si="13"/>
        <v>962.43189109213097</v>
      </c>
      <c r="AV30" s="11">
        <f t="shared" si="13"/>
        <v>0.97165984093190483</v>
      </c>
      <c r="AX30" s="11">
        <f t="shared" si="14"/>
        <v>1.7976318622174383E-2</v>
      </c>
      <c r="AY30" s="11">
        <f t="shared" si="15"/>
        <v>17.640353360347952</v>
      </c>
      <c r="AZ30" s="11">
        <f t="shared" si="15"/>
        <v>17.300982326413962</v>
      </c>
      <c r="BA30" s="11">
        <f t="shared" si="15"/>
        <v>17.30098232641398</v>
      </c>
      <c r="BB30" s="11">
        <f t="shared" si="11"/>
        <v>1.7466866892963197E-2</v>
      </c>
      <c r="BD30" s="11"/>
    </row>
    <row r="31" spans="1:56" x14ac:dyDescent="0.35">
      <c r="A31" s="12">
        <v>36739</v>
      </c>
      <c r="B31" s="10">
        <f>'Eviews input (long)'!B24</f>
        <v>184</v>
      </c>
      <c r="C31" s="10">
        <f>DataQ!C117</f>
        <v>11160.5</v>
      </c>
      <c r="D31" s="10">
        <f>DataQ!H117</f>
        <v>13014</v>
      </c>
      <c r="E31">
        <f>DataQ!E117</f>
        <v>183528</v>
      </c>
      <c r="F31" s="15">
        <f>DataQ!F117</f>
        <v>5.3</v>
      </c>
      <c r="G31">
        <f>DataQ!P117</f>
        <v>3.1251069999999999</v>
      </c>
      <c r="H31" s="15">
        <f>DataQ!J117</f>
        <v>7.1133329999999999</v>
      </c>
      <c r="I31" s="10">
        <f>DataQ!I117</f>
        <v>514353</v>
      </c>
      <c r="J31">
        <f>DataQ!S117</f>
        <v>1733565</v>
      </c>
      <c r="M31" s="29">
        <f t="shared" si="5"/>
        <v>188711.73624085361</v>
      </c>
      <c r="N31" s="29">
        <f t="shared" si="6"/>
        <v>186539.87477034039</v>
      </c>
      <c r="O31" s="29">
        <f t="shared" si="7"/>
        <v>186539.87477034039</v>
      </c>
      <c r="Q31" s="64">
        <f t="shared" si="8"/>
        <v>185.71141379834017</v>
      </c>
      <c r="R31" s="11">
        <f t="shared" si="9"/>
        <v>0.99078455242283303</v>
      </c>
      <c r="S31" s="29"/>
      <c r="U31" t="s">
        <v>636</v>
      </c>
      <c r="V31">
        <v>-0.15</v>
      </c>
      <c r="W31" s="35">
        <f t="shared" ref="W31:W32" si="18">V31</f>
        <v>-0.15</v>
      </c>
      <c r="X31" s="22">
        <v>-0.15</v>
      </c>
      <c r="AL31">
        <f t="shared" si="0"/>
        <v>184</v>
      </c>
      <c r="AM31" s="29">
        <f t="shared" si="12"/>
        <v>188711.73624085361</v>
      </c>
      <c r="AN31" s="29">
        <f t="shared" si="12"/>
        <v>186539.87477034039</v>
      </c>
      <c r="AO31" s="29">
        <f t="shared" si="12"/>
        <v>186539.87477034039</v>
      </c>
      <c r="AP31" s="29">
        <f t="shared" si="10"/>
        <v>185.71141379834017</v>
      </c>
      <c r="AR31">
        <v>1</v>
      </c>
      <c r="AS31" s="11">
        <f t="shared" si="13"/>
        <v>1025.6072621785522</v>
      </c>
      <c r="AT31" s="11">
        <f t="shared" si="13"/>
        <v>1013.8036672301108</v>
      </c>
      <c r="AU31" s="11">
        <f t="shared" si="13"/>
        <v>1013.8036672301108</v>
      </c>
      <c r="AV31" s="11">
        <f t="shared" si="13"/>
        <v>1.009301161947501</v>
      </c>
      <c r="AX31" s="11">
        <f t="shared" si="14"/>
        <v>1.6486716544957664E-2</v>
      </c>
      <c r="AY31" s="11">
        <f t="shared" si="15"/>
        <v>16.90889621798787</v>
      </c>
      <c r="AZ31" s="11">
        <f t="shared" si="15"/>
        <v>16.714293693861421</v>
      </c>
      <c r="BA31" s="11">
        <f t="shared" si="15"/>
        <v>16.714293693861421</v>
      </c>
      <c r="BB31" s="11">
        <f t="shared" si="11"/>
        <v>1.6640062165524858E-2</v>
      </c>
      <c r="BD31" s="11"/>
    </row>
    <row r="32" spans="1:56" x14ac:dyDescent="0.35">
      <c r="A32" s="12">
        <v>36831</v>
      </c>
      <c r="B32" s="10">
        <f>'Eviews input (long)'!B25</f>
        <v>167.6</v>
      </c>
      <c r="C32" s="10">
        <f>DataQ!C118</f>
        <v>11173</v>
      </c>
      <c r="D32" s="10">
        <f>DataQ!H118</f>
        <v>13200</v>
      </c>
      <c r="E32">
        <f>DataQ!E118</f>
        <v>186259</v>
      </c>
      <c r="F32" s="15">
        <f>DataQ!F118</f>
        <v>5.2</v>
      </c>
      <c r="G32">
        <f>DataQ!P118</f>
        <v>3.9570259999999999</v>
      </c>
      <c r="H32" s="15">
        <f>DataQ!J118</f>
        <v>7.056667</v>
      </c>
      <c r="I32" s="10">
        <f>DataQ!I118</f>
        <v>524511</v>
      </c>
      <c r="J32">
        <f>DataQ!S118</f>
        <v>1783632</v>
      </c>
      <c r="M32" s="29">
        <f t="shared" si="5"/>
        <v>183048.09505441849</v>
      </c>
      <c r="N32" s="29">
        <f t="shared" si="6"/>
        <v>180296.89901472791</v>
      </c>
      <c r="O32" s="29">
        <f t="shared" si="7"/>
        <v>180296.89901472791</v>
      </c>
      <c r="Q32" s="64">
        <f t="shared" si="8"/>
        <v>179.98824064676447</v>
      </c>
      <c r="R32" s="11">
        <f t="shared" si="9"/>
        <v>0.93117194433231343</v>
      </c>
      <c r="S32" s="29"/>
      <c r="U32" t="s">
        <v>637</v>
      </c>
      <c r="V32" s="11">
        <v>-0.37412361117676896</v>
      </c>
      <c r="W32" s="35">
        <f t="shared" si="18"/>
        <v>-0.37412361117676896</v>
      </c>
      <c r="X32" s="22">
        <v>-0.37412361117676896</v>
      </c>
      <c r="Y32" s="11">
        <v>0.187565805580023</v>
      </c>
      <c r="AL32">
        <f t="shared" si="0"/>
        <v>167.6</v>
      </c>
      <c r="AM32" s="29">
        <f t="shared" si="12"/>
        <v>183048.09505441849</v>
      </c>
      <c r="AN32" s="29">
        <f t="shared" si="12"/>
        <v>180296.89901472791</v>
      </c>
      <c r="AO32" s="29">
        <f t="shared" si="12"/>
        <v>180296.89901472791</v>
      </c>
      <c r="AP32" s="29">
        <f t="shared" si="10"/>
        <v>179.98824064676447</v>
      </c>
      <c r="AR32">
        <v>1</v>
      </c>
      <c r="AS32" s="11">
        <f t="shared" si="13"/>
        <v>1092.1724048592989</v>
      </c>
      <c r="AT32" s="11">
        <f t="shared" si="13"/>
        <v>1075.757154025823</v>
      </c>
      <c r="AU32" s="11">
        <f t="shared" si="13"/>
        <v>1075.757154025823</v>
      </c>
      <c r="AV32" s="11">
        <f t="shared" si="13"/>
        <v>1.0739155169854682</v>
      </c>
      <c r="AX32" s="11">
        <f t="shared" si="14"/>
        <v>1.5000447507383871E-2</v>
      </c>
      <c r="AY32" s="11">
        <f t="shared" si="15"/>
        <v>16.383074828105119</v>
      </c>
      <c r="AZ32" s="11">
        <f t="shared" si="15"/>
        <v>16.136838719657021</v>
      </c>
      <c r="BA32" s="11">
        <f t="shared" si="15"/>
        <v>16.136838719657021</v>
      </c>
      <c r="BB32" s="11">
        <f t="shared" si="11"/>
        <v>1.6109213339905528E-2</v>
      </c>
      <c r="BD32" s="11"/>
    </row>
    <row r="33" spans="1:56" x14ac:dyDescent="0.35">
      <c r="A33" s="12">
        <v>36923</v>
      </c>
      <c r="B33" s="10">
        <f>'Eviews input (long)'!B26</f>
        <v>162.55000000000001</v>
      </c>
      <c r="C33" s="10">
        <f>DataQ!C119</f>
        <v>11186</v>
      </c>
      <c r="D33" s="10">
        <f>DataQ!H119</f>
        <v>13292</v>
      </c>
      <c r="E33">
        <f>DataQ!E119</f>
        <v>189667</v>
      </c>
      <c r="F33" s="15">
        <f>DataQ!F119</f>
        <v>5.0999999999999996</v>
      </c>
      <c r="G33">
        <f>DataQ!P119</f>
        <v>3.8239489999999998</v>
      </c>
      <c r="H33" s="15">
        <f>DataQ!J119</f>
        <v>6.9366659999999998</v>
      </c>
      <c r="I33" s="10">
        <f>DataQ!I119</f>
        <v>535960</v>
      </c>
      <c r="J33">
        <f>DataQ!S119</f>
        <v>1842200</v>
      </c>
      <c r="M33" s="29">
        <f t="shared" si="5"/>
        <v>177380.04750426087</v>
      </c>
      <c r="N33" s="29">
        <f t="shared" si="6"/>
        <v>174881.938361643</v>
      </c>
      <c r="O33" s="29">
        <f t="shared" si="7"/>
        <v>174881.93836164314</v>
      </c>
      <c r="Q33" s="64">
        <f t="shared" si="8"/>
        <v>174.79033311575975</v>
      </c>
      <c r="R33" s="11">
        <f t="shared" si="9"/>
        <v>0.92997133824527223</v>
      </c>
      <c r="S33" s="29"/>
      <c r="U33" t="s">
        <v>638</v>
      </c>
      <c r="V33" s="11">
        <v>4.3542178883152011E-2</v>
      </c>
      <c r="W33" s="35">
        <f>V33/100</f>
        <v>4.3542178883152009E-4</v>
      </c>
      <c r="X33" s="22">
        <v>4.3542178883152011E-2</v>
      </c>
      <c r="AL33">
        <f t="shared" si="0"/>
        <v>162.55000000000001</v>
      </c>
      <c r="AM33" s="29">
        <f t="shared" si="12"/>
        <v>177380.04750426087</v>
      </c>
      <c r="AN33" s="29">
        <f t="shared" si="12"/>
        <v>174881.938361643</v>
      </c>
      <c r="AO33" s="29">
        <f t="shared" si="12"/>
        <v>174881.93836164314</v>
      </c>
      <c r="AP33" s="29">
        <f t="shared" si="10"/>
        <v>174.79033311575975</v>
      </c>
      <c r="AR33">
        <v>1</v>
      </c>
      <c r="AS33" s="11">
        <f t="shared" si="13"/>
        <v>1091.2337588696455</v>
      </c>
      <c r="AT33" s="11">
        <f t="shared" si="13"/>
        <v>1075.8655082229652</v>
      </c>
      <c r="AU33" s="11">
        <f t="shared" si="13"/>
        <v>1075.8655082229661</v>
      </c>
      <c r="AV33" s="11">
        <f t="shared" si="13"/>
        <v>1.0753019570332805</v>
      </c>
      <c r="AX33" s="11">
        <f t="shared" si="14"/>
        <v>1.4531557303772574E-2</v>
      </c>
      <c r="AY33" s="11">
        <f t="shared" si="15"/>
        <v>15.857325898825396</v>
      </c>
      <c r="AZ33" s="11">
        <f t="shared" si="15"/>
        <v>15.634001283894422</v>
      </c>
      <c r="BA33" s="11">
        <f t="shared" si="15"/>
        <v>15.634001283894435</v>
      </c>
      <c r="BB33" s="11">
        <f t="shared" si="11"/>
        <v>1.5625812007487909E-2</v>
      </c>
      <c r="BD33" s="11"/>
    </row>
    <row r="34" spans="1:56" x14ac:dyDescent="0.35">
      <c r="A34" s="12">
        <v>37012</v>
      </c>
      <c r="B34" s="10">
        <f>'Eviews input (long)'!B27</f>
        <v>157.5</v>
      </c>
      <c r="C34" s="10">
        <f>DataQ!C120</f>
        <v>11199</v>
      </c>
      <c r="D34" s="10">
        <f>DataQ!H120</f>
        <v>13032</v>
      </c>
      <c r="E34">
        <f>DataQ!E120</f>
        <v>188957</v>
      </c>
      <c r="F34" s="15">
        <f>DataQ!F120</f>
        <v>5</v>
      </c>
      <c r="G34">
        <f>DataQ!P120</f>
        <v>4.1770610000000001</v>
      </c>
      <c r="H34" s="15">
        <f>DataQ!J120</f>
        <v>6.6133329999999999</v>
      </c>
      <c r="I34" s="10">
        <f>DataQ!I120</f>
        <v>548728</v>
      </c>
      <c r="J34">
        <f>DataQ!S120</f>
        <v>1900768</v>
      </c>
      <c r="M34" s="29">
        <f t="shared" si="5"/>
        <v>170586.88240781869</v>
      </c>
      <c r="N34" s="29">
        <f t="shared" si="6"/>
        <v>167822.2425272885</v>
      </c>
      <c r="O34" s="29">
        <f t="shared" si="7"/>
        <v>167822.2425272885</v>
      </c>
      <c r="Q34" s="64">
        <f t="shared" si="8"/>
        <v>167.64248554613002</v>
      </c>
      <c r="R34" s="11">
        <f t="shared" si="9"/>
        <v>0.93949931299879752</v>
      </c>
      <c r="S34" s="29"/>
      <c r="U34" t="s">
        <v>644</v>
      </c>
      <c r="V34" s="11">
        <v>0.15</v>
      </c>
      <c r="W34" s="35">
        <f>V34/100</f>
        <v>1.5E-3</v>
      </c>
      <c r="X34" s="22">
        <v>0.15</v>
      </c>
      <c r="Y34" s="11">
        <f>Y32-0.15</f>
        <v>3.756580558002301E-2</v>
      </c>
      <c r="AL34">
        <f t="shared" si="0"/>
        <v>157.5</v>
      </c>
      <c r="AM34" s="29">
        <f t="shared" si="12"/>
        <v>170586.88240781869</v>
      </c>
      <c r="AN34" s="29">
        <f t="shared" si="12"/>
        <v>167822.2425272885</v>
      </c>
      <c r="AO34" s="29">
        <f t="shared" si="12"/>
        <v>167822.2425272885</v>
      </c>
      <c r="AP34" s="29">
        <f t="shared" si="10"/>
        <v>167.64248554613002</v>
      </c>
      <c r="AR34">
        <v>1</v>
      </c>
      <c r="AS34" s="11">
        <f t="shared" si="13"/>
        <v>1083.0913168750392</v>
      </c>
      <c r="AT34" s="11">
        <f t="shared" si="13"/>
        <v>1065.5380477923079</v>
      </c>
      <c r="AU34" s="11">
        <f t="shared" si="13"/>
        <v>1065.5380477923079</v>
      </c>
      <c r="AV34" s="11">
        <f t="shared" si="13"/>
        <v>1.0643967336262223</v>
      </c>
      <c r="AX34" s="11">
        <f t="shared" si="14"/>
        <v>1.4063755692472542E-2</v>
      </c>
      <c r="AY34" s="11">
        <f t="shared" si="15"/>
        <v>15.232331673168916</v>
      </c>
      <c r="AZ34" s="11">
        <f t="shared" si="15"/>
        <v>14.985466785185151</v>
      </c>
      <c r="BA34" s="11">
        <f t="shared" si="15"/>
        <v>14.985466785185151</v>
      </c>
      <c r="BB34" s="11">
        <f t="shared" si="11"/>
        <v>1.4969415621584964E-2</v>
      </c>
      <c r="BD34" s="11"/>
    </row>
    <row r="35" spans="1:56" x14ac:dyDescent="0.35">
      <c r="A35" s="12">
        <v>37104</v>
      </c>
      <c r="B35" s="10">
        <f>'Eviews input (long)'!B28</f>
        <v>148.85</v>
      </c>
      <c r="C35" s="10">
        <f>DataQ!C121</f>
        <v>11223</v>
      </c>
      <c r="D35" s="10">
        <f>DataQ!H121</f>
        <v>12681</v>
      </c>
      <c r="E35">
        <f>DataQ!E121</f>
        <v>190102</v>
      </c>
      <c r="F35" s="15">
        <f>DataQ!F121</f>
        <v>5.0999999999999996</v>
      </c>
      <c r="G35">
        <f>DataQ!P121</f>
        <v>4.4101819999999998</v>
      </c>
      <c r="H35" s="15">
        <f>DataQ!J121</f>
        <v>6.35</v>
      </c>
      <c r="I35" s="10">
        <f>DataQ!I121</f>
        <v>562531</v>
      </c>
      <c r="J35">
        <f>DataQ!S121</f>
        <v>1959335</v>
      </c>
      <c r="M35" s="29">
        <f t="shared" si="5"/>
        <v>160591.64465744991</v>
      </c>
      <c r="N35" s="29">
        <f t="shared" si="6"/>
        <v>158869.80637413982</v>
      </c>
      <c r="O35" s="29">
        <f t="shared" si="7"/>
        <v>158869.80637413982</v>
      </c>
      <c r="Q35" s="64">
        <f t="shared" si="8"/>
        <v>158.52709162374262</v>
      </c>
      <c r="R35" s="11">
        <f t="shared" si="9"/>
        <v>0.9389562280830156</v>
      </c>
      <c r="S35" s="29"/>
      <c r="U35" t="s">
        <v>645</v>
      </c>
      <c r="V35" s="11">
        <v>3.756580558002301E-2</v>
      </c>
      <c r="W35" s="35">
        <f t="shared" ref="W35:W36" si="19">V35/100</f>
        <v>3.7565805580023012E-4</v>
      </c>
      <c r="X35" s="22">
        <v>3.756580558002301E-2</v>
      </c>
      <c r="AL35">
        <f t="shared" si="0"/>
        <v>148.85</v>
      </c>
      <c r="AM35" s="29">
        <f t="shared" si="12"/>
        <v>160591.64465744991</v>
      </c>
      <c r="AN35" s="29">
        <f t="shared" si="12"/>
        <v>158869.80637413982</v>
      </c>
      <c r="AO35" s="29">
        <f t="shared" si="12"/>
        <v>158869.80637413982</v>
      </c>
      <c r="AP35" s="29">
        <f t="shared" si="10"/>
        <v>158.52709162374262</v>
      </c>
      <c r="AR35">
        <v>1</v>
      </c>
      <c r="AS35" s="11">
        <f t="shared" si="13"/>
        <v>1078.8823960863281</v>
      </c>
      <c r="AT35" s="11">
        <f t="shared" si="13"/>
        <v>1067.3147892115542</v>
      </c>
      <c r="AU35" s="11">
        <f t="shared" si="13"/>
        <v>1067.3147892115542</v>
      </c>
      <c r="AV35" s="11">
        <f t="shared" si="13"/>
        <v>1.0650123723462723</v>
      </c>
      <c r="AX35" s="11">
        <f t="shared" si="14"/>
        <v>1.3262942172324689E-2</v>
      </c>
      <c r="AY35" s="11">
        <f t="shared" si="15"/>
        <v>14.309154830032069</v>
      </c>
      <c r="AZ35" s="11">
        <f t="shared" si="15"/>
        <v>14.155734328979758</v>
      </c>
      <c r="BA35" s="11">
        <f t="shared" si="15"/>
        <v>14.155734328979758</v>
      </c>
      <c r="BB35" s="11">
        <f t="shared" si="11"/>
        <v>1.4125197507238939E-2</v>
      </c>
      <c r="BD35" s="11"/>
    </row>
    <row r="36" spans="1:56" x14ac:dyDescent="0.35">
      <c r="A36" s="12">
        <v>37196</v>
      </c>
      <c r="B36" s="10">
        <f>'Eviews input (long)'!B29</f>
        <v>140.19999999999999</v>
      </c>
      <c r="C36" s="10">
        <f>DataQ!C122</f>
        <v>11247</v>
      </c>
      <c r="D36" s="10">
        <f>DataQ!H122</f>
        <v>12358</v>
      </c>
      <c r="E36">
        <f>DataQ!E122</f>
        <v>191388</v>
      </c>
      <c r="F36" s="15">
        <f>DataQ!F122</f>
        <v>5.2</v>
      </c>
      <c r="G36">
        <f>DataQ!P122</f>
        <v>3.4463200000000001</v>
      </c>
      <c r="H36" s="15">
        <f>DataQ!J122</f>
        <v>5.8466670000000001</v>
      </c>
      <c r="I36" s="10">
        <f>DataQ!I122</f>
        <v>576559</v>
      </c>
      <c r="J36">
        <f>DataQ!S122</f>
        <v>2017903</v>
      </c>
      <c r="M36" s="29">
        <f t="shared" si="5"/>
        <v>156976.53931706084</v>
      </c>
      <c r="N36" s="29">
        <f t="shared" si="6"/>
        <v>154725.48005785228</v>
      </c>
      <c r="O36" s="29">
        <f t="shared" si="7"/>
        <v>154725.48005785228</v>
      </c>
      <c r="Q36" s="64">
        <f t="shared" si="8"/>
        <v>155.45623331803799</v>
      </c>
      <c r="R36" s="11">
        <f t="shared" si="9"/>
        <v>0.90186155297596693</v>
      </c>
      <c r="S36" s="29"/>
      <c r="U36" t="s">
        <v>840</v>
      </c>
      <c r="V36" s="11">
        <v>0.15</v>
      </c>
      <c r="W36" s="35">
        <f t="shared" si="19"/>
        <v>1.5E-3</v>
      </c>
      <c r="X36" s="22">
        <v>0.15</v>
      </c>
      <c r="Y36" s="11"/>
      <c r="AL36">
        <f t="shared" si="0"/>
        <v>140.19999999999999</v>
      </c>
      <c r="AM36" s="29">
        <f t="shared" si="12"/>
        <v>156976.53931706084</v>
      </c>
      <c r="AN36" s="29">
        <f t="shared" si="12"/>
        <v>154725.48005785228</v>
      </c>
      <c r="AO36" s="29">
        <f t="shared" si="12"/>
        <v>154725.48005785228</v>
      </c>
      <c r="AP36" s="29">
        <f t="shared" si="10"/>
        <v>155.45623331803799</v>
      </c>
      <c r="AR36">
        <v>1</v>
      </c>
      <c r="AS36" s="11">
        <f t="shared" si="13"/>
        <v>1119.6614787236865</v>
      </c>
      <c r="AT36" s="11">
        <f t="shared" si="13"/>
        <v>1103.6054212400306</v>
      </c>
      <c r="AU36" s="11">
        <f t="shared" si="13"/>
        <v>1103.6054212400306</v>
      </c>
      <c r="AV36" s="11">
        <f t="shared" si="13"/>
        <v>1.108817641355478</v>
      </c>
      <c r="AX36" s="11">
        <f t="shared" si="14"/>
        <v>1.2465546367920334E-2</v>
      </c>
      <c r="AY36" s="11">
        <f t="shared" si="15"/>
        <v>13.957192079404361</v>
      </c>
      <c r="AZ36" s="11">
        <f t="shared" si="15"/>
        <v>13.757044550355854</v>
      </c>
      <c r="BA36" s="11">
        <f t="shared" si="15"/>
        <v>13.757044550355854</v>
      </c>
      <c r="BB36" s="11">
        <f t="shared" si="11"/>
        <v>1.3822017721884768E-2</v>
      </c>
      <c r="BD36" s="11"/>
    </row>
    <row r="37" spans="1:56" x14ac:dyDescent="0.35">
      <c r="A37" s="12">
        <v>37288</v>
      </c>
      <c r="B37" s="10">
        <f>'Eviews input (long)'!B30</f>
        <v>129.94999999999999</v>
      </c>
      <c r="C37" s="10">
        <f>DataQ!C123</f>
        <v>11258.5</v>
      </c>
      <c r="D37" s="10">
        <f>DataQ!H123</f>
        <v>12166</v>
      </c>
      <c r="E37">
        <f>DataQ!E123</f>
        <v>194378</v>
      </c>
      <c r="F37" s="15">
        <f>DataQ!F123</f>
        <v>5.2</v>
      </c>
      <c r="G37">
        <f>DataQ!P123</f>
        <v>4.407572</v>
      </c>
      <c r="H37" s="15">
        <f>DataQ!J123</f>
        <v>5.5133330000000003</v>
      </c>
      <c r="I37" s="10">
        <f>DataQ!I123</f>
        <v>593114</v>
      </c>
      <c r="J37">
        <f>DataQ!S123</f>
        <v>2136497</v>
      </c>
      <c r="M37" s="29">
        <f t="shared" si="5"/>
        <v>148060.57100880303</v>
      </c>
      <c r="N37" s="29">
        <f t="shared" si="6"/>
        <v>146175.32084403391</v>
      </c>
      <c r="O37" s="29">
        <f t="shared" si="7"/>
        <v>146175.32084403391</v>
      </c>
      <c r="Q37" s="64">
        <f t="shared" si="8"/>
        <v>147.11484377484092</v>
      </c>
      <c r="R37" s="11">
        <f t="shared" si="9"/>
        <v>0.88332350880165633</v>
      </c>
      <c r="S37" s="29"/>
      <c r="V37" s="11"/>
      <c r="W37" s="35"/>
      <c r="AL37">
        <f t="shared" si="0"/>
        <v>129.94999999999999</v>
      </c>
      <c r="AM37" s="29">
        <f t="shared" si="12"/>
        <v>148060.57100880303</v>
      </c>
      <c r="AN37" s="29">
        <f t="shared" si="12"/>
        <v>146175.32084403391</v>
      </c>
      <c r="AO37" s="29">
        <f t="shared" si="12"/>
        <v>146175.32084403391</v>
      </c>
      <c r="AP37" s="29">
        <f t="shared" si="10"/>
        <v>147.11484377484092</v>
      </c>
      <c r="AR37">
        <v>1</v>
      </c>
      <c r="AS37" s="11">
        <f t="shared" si="13"/>
        <v>1139.3656868703581</v>
      </c>
      <c r="AT37" s="11">
        <f t="shared" si="13"/>
        <v>1124.8581827166904</v>
      </c>
      <c r="AU37" s="11">
        <f t="shared" si="13"/>
        <v>1124.8581827166904</v>
      </c>
      <c r="AV37" s="11">
        <f t="shared" si="13"/>
        <v>1.1320880629075871</v>
      </c>
      <c r="AX37" s="11">
        <f t="shared" si="14"/>
        <v>1.1542390194075587E-2</v>
      </c>
      <c r="AY37" s="11">
        <f t="shared" si="15"/>
        <v>13.151003331598616</v>
      </c>
      <c r="AZ37" s="11">
        <f t="shared" si="15"/>
        <v>12.983552057914812</v>
      </c>
      <c r="BA37" s="11">
        <f t="shared" si="15"/>
        <v>12.983552057914812</v>
      </c>
      <c r="BB37" s="11">
        <f t="shared" si="11"/>
        <v>1.3067002156134558E-2</v>
      </c>
      <c r="BD37" s="11"/>
    </row>
    <row r="38" spans="1:56" x14ac:dyDescent="0.35">
      <c r="A38" s="12">
        <v>37377</v>
      </c>
      <c r="B38" s="10">
        <f>'Eviews input (long)'!B31</f>
        <v>119.7</v>
      </c>
      <c r="C38" s="10">
        <f>DataQ!C124</f>
        <v>11270</v>
      </c>
      <c r="D38" s="10">
        <f>DataQ!H124</f>
        <v>12278</v>
      </c>
      <c r="E38">
        <f>DataQ!E124</f>
        <v>196467</v>
      </c>
      <c r="F38" s="15">
        <f>DataQ!F124</f>
        <v>5.2</v>
      </c>
      <c r="G38">
        <f>DataQ!P124</f>
        <v>2.9660920000000002</v>
      </c>
      <c r="H38" s="15">
        <f>DataQ!J124</f>
        <v>5.4366659999999998</v>
      </c>
      <c r="I38" s="10">
        <f>DataQ!I124</f>
        <v>611788</v>
      </c>
      <c r="J38">
        <f>DataQ!S124</f>
        <v>2255090</v>
      </c>
      <c r="M38" s="29">
        <f t="shared" si="5"/>
        <v>135836.95855346919</v>
      </c>
      <c r="N38" s="29">
        <f t="shared" si="6"/>
        <v>133918.47159417821</v>
      </c>
      <c r="O38" s="29">
        <f t="shared" si="7"/>
        <v>133918.47159417821</v>
      </c>
      <c r="Q38" s="64">
        <f t="shared" si="8"/>
        <v>141.35027418759046</v>
      </c>
      <c r="R38" s="11">
        <f t="shared" si="9"/>
        <v>0.84683245708559651</v>
      </c>
      <c r="S38" s="29"/>
      <c r="AL38">
        <f t="shared" si="0"/>
        <v>119.7</v>
      </c>
      <c r="AM38" s="29">
        <f t="shared" si="12"/>
        <v>135836.95855346919</v>
      </c>
      <c r="AN38" s="29">
        <f t="shared" si="12"/>
        <v>133918.47159417821</v>
      </c>
      <c r="AO38" s="29">
        <f t="shared" si="12"/>
        <v>133918.47159417821</v>
      </c>
      <c r="AP38" s="29">
        <f t="shared" si="10"/>
        <v>141.35027418759046</v>
      </c>
      <c r="AR38">
        <v>1</v>
      </c>
      <c r="AS38" s="11">
        <f t="shared" si="13"/>
        <v>1134.8116838217977</v>
      </c>
      <c r="AT38" s="11">
        <f t="shared" si="13"/>
        <v>1118.7842238444293</v>
      </c>
      <c r="AU38" s="11">
        <f t="shared" si="13"/>
        <v>1118.7842238444293</v>
      </c>
      <c r="AV38" s="11">
        <f t="shared" si="13"/>
        <v>1.1808711293867207</v>
      </c>
      <c r="AX38" s="11">
        <f t="shared" si="14"/>
        <v>1.0621118012422361E-2</v>
      </c>
      <c r="AY38" s="11">
        <f t="shared" si="15"/>
        <v>12.052968815747045</v>
      </c>
      <c r="AZ38" s="11">
        <f t="shared" si="15"/>
        <v>11.88273927188804</v>
      </c>
      <c r="BA38" s="11">
        <f t="shared" si="15"/>
        <v>11.88273927188804</v>
      </c>
      <c r="BB38" s="11">
        <f t="shared" si="11"/>
        <v>1.2542171622678833E-2</v>
      </c>
      <c r="BD38" s="11"/>
    </row>
    <row r="39" spans="1:56" x14ac:dyDescent="0.35">
      <c r="A39" s="12">
        <v>37469</v>
      </c>
      <c r="B39" s="10">
        <f>'Eviews input (long)'!B32</f>
        <v>111.45</v>
      </c>
      <c r="C39" s="10">
        <f>DataQ!C125</f>
        <v>11317</v>
      </c>
      <c r="D39" s="10">
        <f>DataQ!H125</f>
        <v>12463</v>
      </c>
      <c r="E39">
        <f>DataQ!E125</f>
        <v>196149</v>
      </c>
      <c r="F39" s="15">
        <f>DataQ!F125</f>
        <v>5.3</v>
      </c>
      <c r="G39">
        <f>DataQ!P125</f>
        <v>1.9969460000000001</v>
      </c>
      <c r="H39" s="15">
        <f>DataQ!J125</f>
        <v>5.3133340000000002</v>
      </c>
      <c r="I39" s="10">
        <f>DataQ!I125</f>
        <v>635900</v>
      </c>
      <c r="J39">
        <f>DataQ!S125</f>
        <v>2373684</v>
      </c>
      <c r="M39" s="29">
        <f t="shared" si="5"/>
        <v>129385.08692933399</v>
      </c>
      <c r="N39" s="29">
        <f t="shared" si="6"/>
        <v>127149.6189029386</v>
      </c>
      <c r="O39" s="29">
        <f t="shared" si="7"/>
        <v>127149.6189029386</v>
      </c>
      <c r="P39" t="s">
        <v>633</v>
      </c>
      <c r="Q39" s="64">
        <f t="shared" si="8"/>
        <v>140.0092404345524</v>
      </c>
      <c r="R39" s="11">
        <f t="shared" si="9"/>
        <v>0.79601888885396488</v>
      </c>
      <c r="S39" s="29"/>
      <c r="AL39">
        <f t="shared" si="0"/>
        <v>111.45</v>
      </c>
      <c r="AM39" s="29">
        <f t="shared" si="12"/>
        <v>129385.08692933399</v>
      </c>
      <c r="AN39" s="29">
        <f t="shared" si="12"/>
        <v>127149.6189029386</v>
      </c>
      <c r="AO39" s="29">
        <f t="shared" si="12"/>
        <v>127149.6189029386</v>
      </c>
      <c r="AP39" s="29">
        <f t="shared" si="10"/>
        <v>140.0092404345524</v>
      </c>
      <c r="AR39">
        <v>1</v>
      </c>
      <c r="AS39" s="11">
        <f t="shared" si="13"/>
        <v>1160.9249612322476</v>
      </c>
      <c r="AT39" s="11">
        <f t="shared" si="13"/>
        <v>1140.8669260021409</v>
      </c>
      <c r="AU39" s="11">
        <f t="shared" si="13"/>
        <v>1140.8669260021409</v>
      </c>
      <c r="AV39" s="11">
        <f t="shared" si="13"/>
        <v>1.25625159654152</v>
      </c>
      <c r="AX39" s="11">
        <f t="shared" si="14"/>
        <v>9.848016258725811E-3</v>
      </c>
      <c r="AY39" s="11">
        <f t="shared" si="15"/>
        <v>11.432807893375806</v>
      </c>
      <c r="AZ39" s="11">
        <f t="shared" si="15"/>
        <v>11.235276036311619</v>
      </c>
      <c r="BA39" s="11">
        <f t="shared" si="15"/>
        <v>11.235276036311619</v>
      </c>
      <c r="BB39" s="11">
        <f t="shared" si="11"/>
        <v>1.2371586147791146E-2</v>
      </c>
      <c r="BD39" s="11"/>
    </row>
    <row r="40" spans="1:56" x14ac:dyDescent="0.35">
      <c r="A40" s="12">
        <v>37561</v>
      </c>
      <c r="B40" s="10">
        <f>'Eviews input (long)'!B33</f>
        <v>103.2</v>
      </c>
      <c r="C40" s="10">
        <f>DataQ!C126</f>
        <v>11364</v>
      </c>
      <c r="D40" s="10">
        <f>DataQ!H126</f>
        <v>12837</v>
      </c>
      <c r="E40">
        <f>DataQ!E126</f>
        <v>198304</v>
      </c>
      <c r="F40" s="15">
        <f>DataQ!F126</f>
        <v>5.0999999999999996</v>
      </c>
      <c r="G40">
        <f>DataQ!P126</f>
        <v>1.4136139999999999</v>
      </c>
      <c r="H40" s="15">
        <f>DataQ!J126</f>
        <v>5.2966670000000002</v>
      </c>
      <c r="I40" s="10">
        <f>DataQ!I126</f>
        <v>658331</v>
      </c>
      <c r="J40">
        <f>DataQ!S126</f>
        <v>2492278</v>
      </c>
      <c r="M40" s="29">
        <f t="shared" si="5"/>
        <v>124694.34710613907</v>
      </c>
      <c r="N40" s="29">
        <f t="shared" si="6"/>
        <v>122409.90215367422</v>
      </c>
      <c r="O40" s="29">
        <f t="shared" si="7"/>
        <v>122409.90215367422</v>
      </c>
      <c r="P40" t="s">
        <v>633</v>
      </c>
      <c r="Q40" s="64">
        <f t="shared" si="8"/>
        <v>137.55464681450775</v>
      </c>
      <c r="R40" s="11">
        <f t="shared" si="9"/>
        <v>0.75024728273385821</v>
      </c>
      <c r="S40" s="29"/>
      <c r="AL40">
        <f t="shared" si="0"/>
        <v>103.2</v>
      </c>
      <c r="AM40" s="29">
        <f t="shared" si="12"/>
        <v>124694.34710613907</v>
      </c>
      <c r="AN40" s="29">
        <f t="shared" si="12"/>
        <v>122409.90215367422</v>
      </c>
      <c r="AO40" s="29">
        <f t="shared" si="12"/>
        <v>122409.90215367422</v>
      </c>
      <c r="AP40" s="29">
        <f t="shared" si="10"/>
        <v>137.55464681450775</v>
      </c>
      <c r="AR40">
        <v>1</v>
      </c>
      <c r="AS40" s="11">
        <f t="shared" si="13"/>
        <v>1208.2785572300297</v>
      </c>
      <c r="AT40" s="11">
        <f t="shared" si="13"/>
        <v>1186.1424627294014</v>
      </c>
      <c r="AU40" s="11">
        <f t="shared" si="13"/>
        <v>1186.1424627294014</v>
      </c>
      <c r="AV40" s="11">
        <f t="shared" si="13"/>
        <v>1.3328938644816641</v>
      </c>
      <c r="AX40" s="11">
        <f t="shared" si="14"/>
        <v>9.0813093980992611E-3</v>
      </c>
      <c r="AY40" s="11">
        <f t="shared" si="15"/>
        <v>10.972751417294885</v>
      </c>
      <c r="AZ40" s="11">
        <f t="shared" si="15"/>
        <v>10.771726694269114</v>
      </c>
      <c r="BA40" s="11">
        <f t="shared" si="15"/>
        <v>10.771726694269114</v>
      </c>
      <c r="BB40" s="11">
        <f t="shared" si="11"/>
        <v>1.210442157818618E-2</v>
      </c>
      <c r="BD40" s="11"/>
    </row>
    <row r="41" spans="1:56" x14ac:dyDescent="0.35">
      <c r="A41" s="12">
        <v>37653</v>
      </c>
      <c r="B41" s="10">
        <f>'Eviews input (long)'!B34</f>
        <v>103.55</v>
      </c>
      <c r="C41" s="10">
        <f>DataQ!C127</f>
        <v>11391</v>
      </c>
      <c r="D41" s="10">
        <f>DataQ!H127</f>
        <v>12803</v>
      </c>
      <c r="E41">
        <f>DataQ!E127</f>
        <v>200276</v>
      </c>
      <c r="F41" s="15">
        <f>DataQ!F127</f>
        <v>5.2</v>
      </c>
      <c r="G41">
        <f>DataQ!P127</f>
        <v>-0.47116780000000003</v>
      </c>
      <c r="H41" s="15">
        <f>DataQ!J127</f>
        <v>5.1733330000000004</v>
      </c>
      <c r="I41" s="10">
        <f>DataQ!I127</f>
        <v>680848</v>
      </c>
      <c r="J41">
        <f>DataQ!S127</f>
        <v>2580357</v>
      </c>
      <c r="M41" s="29">
        <f t="shared" si="5"/>
        <v>118474.07978405482</v>
      </c>
      <c r="N41" s="29">
        <f t="shared" si="6"/>
        <v>117029.15034206586</v>
      </c>
      <c r="O41" s="29">
        <f t="shared" si="7"/>
        <v>117029.15034206586</v>
      </c>
      <c r="Q41" s="64">
        <f t="shared" si="8"/>
        <v>132.75742079778624</v>
      </c>
      <c r="R41" s="11">
        <f t="shared" si="9"/>
        <v>0.77999406268765592</v>
      </c>
      <c r="S41" s="29"/>
      <c r="U41" s="10">
        <f>B41</f>
        <v>103.55</v>
      </c>
      <c r="V41" s="11">
        <f>U41/C41</f>
        <v>9.090510051795276E-3</v>
      </c>
      <c r="AL41">
        <f t="shared" si="0"/>
        <v>103.55</v>
      </c>
      <c r="AM41" s="29">
        <f t="shared" si="12"/>
        <v>118474.07978405482</v>
      </c>
      <c r="AN41" s="29">
        <f t="shared" si="12"/>
        <v>117029.15034206586</v>
      </c>
      <c r="AO41" s="29">
        <f t="shared" si="12"/>
        <v>117029.15034206586</v>
      </c>
      <c r="AP41" s="29">
        <f t="shared" si="10"/>
        <v>132.75742079778624</v>
      </c>
      <c r="AR41">
        <v>1</v>
      </c>
      <c r="AS41" s="11">
        <f t="shared" si="13"/>
        <v>1144.1243822699644</v>
      </c>
      <c r="AT41" s="11">
        <f t="shared" si="13"/>
        <v>1130.1704523618141</v>
      </c>
      <c r="AU41" s="11">
        <f t="shared" si="13"/>
        <v>1130.1704523618141</v>
      </c>
      <c r="AV41" s="11">
        <f t="shared" si="13"/>
        <v>1.2820610410215958</v>
      </c>
      <c r="AX41" s="11">
        <f t="shared" si="14"/>
        <v>9.090510051795276E-3</v>
      </c>
      <c r="AY41" s="11">
        <f t="shared" si="15"/>
        <v>10.400674197529174</v>
      </c>
      <c r="AZ41" s="11">
        <f t="shared" si="15"/>
        <v>10.273825857437087</v>
      </c>
      <c r="BA41" s="11">
        <f t="shared" si="15"/>
        <v>10.273825857437087</v>
      </c>
      <c r="BB41" s="11">
        <f t="shared" si="11"/>
        <v>1.1654588780421932E-2</v>
      </c>
      <c r="BD41" s="11"/>
    </row>
    <row r="42" spans="1:56" x14ac:dyDescent="0.35">
      <c r="A42" s="12">
        <v>37742</v>
      </c>
      <c r="B42" s="10">
        <f>'Eviews input (long)'!B35</f>
        <v>103.9</v>
      </c>
      <c r="C42" s="10">
        <f>DataQ!C128</f>
        <v>11418</v>
      </c>
      <c r="D42" s="10">
        <f>DataQ!H128</f>
        <v>12837</v>
      </c>
      <c r="E42">
        <f>DataQ!E128</f>
        <v>201618</v>
      </c>
      <c r="F42" s="15">
        <f>DataQ!F128</f>
        <v>4.9000000000000004</v>
      </c>
      <c r="G42">
        <f>DataQ!P128</f>
        <v>0.27644659999999999</v>
      </c>
      <c r="H42" s="15">
        <f>DataQ!J128</f>
        <v>5.01</v>
      </c>
      <c r="I42" s="10">
        <f>DataQ!I128</f>
        <v>702297</v>
      </c>
      <c r="J42">
        <f>DataQ!S128</f>
        <v>2668436</v>
      </c>
      <c r="M42" s="29">
        <f t="shared" si="5"/>
        <v>118035.65686485241</v>
      </c>
      <c r="N42" s="29">
        <f t="shared" si="6"/>
        <v>116002.52448459173</v>
      </c>
      <c r="O42" s="29">
        <f t="shared" si="7"/>
        <v>116002.52448459173</v>
      </c>
      <c r="Q42" s="64">
        <f t="shared" si="8"/>
        <v>130.77662940788943</v>
      </c>
      <c r="R42" s="11">
        <f t="shared" si="9"/>
        <v>0.79448446156184516</v>
      </c>
      <c r="S42" s="29"/>
      <c r="U42" s="10"/>
      <c r="V42" s="11"/>
      <c r="AL42">
        <f t="shared" si="0"/>
        <v>103.9</v>
      </c>
      <c r="AM42" s="29">
        <f t="shared" si="12"/>
        <v>118035.65686485241</v>
      </c>
      <c r="AN42" s="29">
        <f t="shared" si="12"/>
        <v>116002.52448459173</v>
      </c>
      <c r="AO42" s="29">
        <f t="shared" si="12"/>
        <v>116002.52448459173</v>
      </c>
      <c r="AP42" s="29">
        <f t="shared" si="10"/>
        <v>130.77662940788943</v>
      </c>
      <c r="AR42">
        <v>1</v>
      </c>
      <c r="AS42" s="11">
        <f t="shared" si="13"/>
        <v>1136.0505954268758</v>
      </c>
      <c r="AT42" s="11">
        <f t="shared" si="13"/>
        <v>1116.4824300730677</v>
      </c>
      <c r="AU42" s="11">
        <f t="shared" si="13"/>
        <v>1116.4824300730677</v>
      </c>
      <c r="AV42" s="11">
        <f t="shared" si="13"/>
        <v>1.2586778576312745</v>
      </c>
      <c r="AX42" s="11">
        <f t="shared" si="14"/>
        <v>9.0996671921527422E-3</v>
      </c>
      <c r="AY42" s="11">
        <f t="shared" si="15"/>
        <v>10.33768233183153</v>
      </c>
      <c r="AZ42" s="11">
        <f t="shared" si="15"/>
        <v>10.159618539550861</v>
      </c>
      <c r="BA42" s="11">
        <f t="shared" si="15"/>
        <v>10.159618539550861</v>
      </c>
      <c r="BB42" s="11">
        <f t="shared" si="11"/>
        <v>1.1453549606576408E-2</v>
      </c>
      <c r="BD42" s="11"/>
    </row>
    <row r="43" spans="1:56" x14ac:dyDescent="0.35">
      <c r="A43" s="12">
        <v>37834</v>
      </c>
      <c r="B43" s="10">
        <f>'Eviews input (long)'!B36</f>
        <v>98.85</v>
      </c>
      <c r="C43" s="10">
        <f>DataQ!C129</f>
        <v>11433</v>
      </c>
      <c r="D43" s="10">
        <f>DataQ!H129</f>
        <v>12786</v>
      </c>
      <c r="E43">
        <f>DataQ!E129</f>
        <v>204034</v>
      </c>
      <c r="F43" s="15">
        <f>DataQ!F129</f>
        <v>5</v>
      </c>
      <c r="G43">
        <f>DataQ!P129</f>
        <v>0.88579479999999999</v>
      </c>
      <c r="H43" s="15">
        <f>DataQ!J129</f>
        <v>4.8499999999999996</v>
      </c>
      <c r="I43" s="10">
        <f>DataQ!I129</f>
        <v>727495</v>
      </c>
      <c r="J43">
        <f>DataQ!S129</f>
        <v>2756516</v>
      </c>
      <c r="M43" s="29">
        <f t="shared" si="5"/>
        <v>112269.81908343993</v>
      </c>
      <c r="N43" s="29">
        <f t="shared" si="6"/>
        <v>110910.75517670544</v>
      </c>
      <c r="O43" s="29">
        <f t="shared" si="7"/>
        <v>110910.75517670544</v>
      </c>
      <c r="Q43" s="64">
        <f t="shared" si="8"/>
        <v>122.42977101352764</v>
      </c>
      <c r="R43" s="11">
        <f t="shared" si="9"/>
        <v>0.80740165714332468</v>
      </c>
      <c r="S43" s="29"/>
      <c r="U43" s="10"/>
      <c r="V43" s="11"/>
      <c r="X43" s="63">
        <v>-7.86896963118632</v>
      </c>
      <c r="AL43">
        <f t="shared" si="0"/>
        <v>98.85</v>
      </c>
      <c r="AM43" s="29">
        <f t="shared" si="12"/>
        <v>112269.81908343993</v>
      </c>
      <c r="AN43" s="29">
        <f t="shared" si="12"/>
        <v>110910.75517670544</v>
      </c>
      <c r="AO43" s="29">
        <f t="shared" si="12"/>
        <v>110910.75517670544</v>
      </c>
      <c r="AP43" s="29">
        <f t="shared" si="10"/>
        <v>122.42977101352764</v>
      </c>
      <c r="AR43">
        <v>1</v>
      </c>
      <c r="AS43" s="11">
        <f t="shared" si="13"/>
        <v>1135.7594242128471</v>
      </c>
      <c r="AT43" s="11">
        <f t="shared" si="13"/>
        <v>1122.0106745240814</v>
      </c>
      <c r="AU43" s="11">
        <f t="shared" si="13"/>
        <v>1122.0106745240814</v>
      </c>
      <c r="AV43" s="11">
        <f t="shared" si="13"/>
        <v>1.2385409308399358</v>
      </c>
      <c r="AX43" s="11">
        <f t="shared" si="14"/>
        <v>8.646024665442141E-3</v>
      </c>
      <c r="AY43" s="11">
        <f t="shared" si="15"/>
        <v>9.8198039957526397</v>
      </c>
      <c r="AZ43" s="11">
        <f t="shared" si="15"/>
        <v>9.7009319668245819</v>
      </c>
      <c r="BA43" s="11">
        <f t="shared" si="15"/>
        <v>9.7009319668245819</v>
      </c>
      <c r="BB43" s="11">
        <f t="shared" si="11"/>
        <v>1.0708455437201753E-2</v>
      </c>
      <c r="BD43" s="11"/>
    </row>
    <row r="44" spans="1:56" x14ac:dyDescent="0.35">
      <c r="A44" s="12">
        <v>37926</v>
      </c>
      <c r="B44" s="10">
        <f>'Eviews input (long)'!B37</f>
        <v>93.8</v>
      </c>
      <c r="C44" s="10">
        <f>DataQ!C130</f>
        <v>11448</v>
      </c>
      <c r="D44" s="10">
        <f>DataQ!H130</f>
        <v>13144</v>
      </c>
      <c r="E44">
        <f>DataQ!E130</f>
        <v>207685</v>
      </c>
      <c r="F44" s="15">
        <f>DataQ!F130</f>
        <v>4.9000000000000004</v>
      </c>
      <c r="G44">
        <f>DataQ!P130</f>
        <v>1.6848970000000001</v>
      </c>
      <c r="H44" s="15">
        <f>DataQ!J130</f>
        <v>4.806667</v>
      </c>
      <c r="I44" s="10">
        <f>DataQ!I130</f>
        <v>755573</v>
      </c>
      <c r="J44">
        <f>DataQ!S130</f>
        <v>2844595</v>
      </c>
      <c r="M44" s="29">
        <f t="shared" si="5"/>
        <v>112104.19124992697</v>
      </c>
      <c r="N44" s="29">
        <f t="shared" si="6"/>
        <v>110266.35256561526</v>
      </c>
      <c r="O44" s="29">
        <f t="shared" si="7"/>
        <v>110266.35256561526</v>
      </c>
      <c r="Q44" s="64">
        <f t="shared" si="8"/>
        <v>121.30774296479325</v>
      </c>
      <c r="R44" s="11">
        <f t="shared" si="9"/>
        <v>0.77324000684130501</v>
      </c>
      <c r="S44" s="29"/>
      <c r="U44" s="10"/>
      <c r="V44" s="11"/>
      <c r="AL44">
        <f t="shared" si="0"/>
        <v>93.8</v>
      </c>
      <c r="AM44" s="29">
        <f t="shared" si="12"/>
        <v>112104.19124992697</v>
      </c>
      <c r="AN44" s="29">
        <f t="shared" si="12"/>
        <v>110266.35256561526</v>
      </c>
      <c r="AO44" s="29">
        <f t="shared" si="12"/>
        <v>110266.35256561526</v>
      </c>
      <c r="AP44" s="29">
        <f t="shared" si="10"/>
        <v>121.30774296479325</v>
      </c>
      <c r="AR44">
        <v>1</v>
      </c>
      <c r="AS44" s="11">
        <f t="shared" si="13"/>
        <v>1195.1406316623345</v>
      </c>
      <c r="AT44" s="11">
        <f t="shared" si="13"/>
        <v>1175.5474687165806</v>
      </c>
      <c r="AU44" s="11">
        <f t="shared" si="13"/>
        <v>1175.5474687165806</v>
      </c>
      <c r="AV44" s="11">
        <f t="shared" si="13"/>
        <v>1.293259519880525</v>
      </c>
      <c r="AX44" s="11">
        <f t="shared" si="14"/>
        <v>8.1935709294199861E-3</v>
      </c>
      <c r="AY44" s="11">
        <f t="shared" si="15"/>
        <v>9.7924695361571423</v>
      </c>
      <c r="AZ44" s="11">
        <f t="shared" si="15"/>
        <v>9.6319315658294258</v>
      </c>
      <c r="BA44" s="11">
        <f t="shared" si="15"/>
        <v>9.6319315658294258</v>
      </c>
      <c r="BB44" s="11">
        <f t="shared" si="11"/>
        <v>1.0596413606288718E-2</v>
      </c>
      <c r="BD44" s="11"/>
    </row>
    <row r="45" spans="1:56" x14ac:dyDescent="0.35">
      <c r="A45" s="12">
        <v>38018</v>
      </c>
      <c r="B45" s="10">
        <f>'Eviews input (long)'!B38</f>
        <v>93.75</v>
      </c>
      <c r="C45" s="10">
        <f>DataQ!C131</f>
        <v>11488.5</v>
      </c>
      <c r="D45" s="10">
        <f>DataQ!H131</f>
        <v>14142</v>
      </c>
      <c r="E45">
        <f>DataQ!E131</f>
        <v>208995</v>
      </c>
      <c r="F45" s="15">
        <f>DataQ!F131</f>
        <v>4.8</v>
      </c>
      <c r="G45">
        <f>DataQ!P131</f>
        <v>2.5849530000000001</v>
      </c>
      <c r="H45" s="15">
        <f>DataQ!J131</f>
        <v>4.983333</v>
      </c>
      <c r="I45" s="10">
        <f>DataQ!I131</f>
        <v>783271</v>
      </c>
      <c r="J45">
        <f>DataQ!S131</f>
        <v>2948841</v>
      </c>
      <c r="M45" s="29">
        <f t="shared" si="5"/>
        <v>111657.49950027862</v>
      </c>
      <c r="N45" s="29">
        <f t="shared" si="6"/>
        <v>109062.31684449807</v>
      </c>
      <c r="O45" s="29">
        <f t="shared" si="7"/>
        <v>109062.31684449807</v>
      </c>
      <c r="Q45" s="64">
        <f t="shared" si="8"/>
        <v>117.791290650308</v>
      </c>
      <c r="R45" s="11">
        <f t="shared" si="9"/>
        <v>0.79589925097535097</v>
      </c>
      <c r="S45" s="29"/>
      <c r="U45" s="10"/>
      <c r="V45" s="11"/>
      <c r="AL45">
        <f t="shared" si="0"/>
        <v>93.75</v>
      </c>
      <c r="AM45" s="29">
        <f t="shared" si="12"/>
        <v>111657.49950027862</v>
      </c>
      <c r="AN45" s="29">
        <f t="shared" si="12"/>
        <v>109062.31684449807</v>
      </c>
      <c r="AO45" s="29">
        <f t="shared" si="12"/>
        <v>109062.31684449807</v>
      </c>
      <c r="AP45" s="29">
        <f t="shared" si="10"/>
        <v>117.791290650308</v>
      </c>
      <c r="AR45">
        <v>1</v>
      </c>
      <c r="AS45" s="11">
        <f t="shared" si="13"/>
        <v>1191.013328002972</v>
      </c>
      <c r="AT45" s="11">
        <f t="shared" si="13"/>
        <v>1163.3313796746461</v>
      </c>
      <c r="AU45" s="11">
        <f t="shared" si="13"/>
        <v>1163.3313796746461</v>
      </c>
      <c r="AV45" s="11">
        <f t="shared" si="13"/>
        <v>1.2564404336032853</v>
      </c>
      <c r="AX45" s="11">
        <f t="shared" si="14"/>
        <v>8.1603342472907694E-3</v>
      </c>
      <c r="AY45" s="11">
        <f t="shared" si="15"/>
        <v>9.719066849482406</v>
      </c>
      <c r="AZ45" s="11">
        <f t="shared" si="15"/>
        <v>9.4931728985070354</v>
      </c>
      <c r="BA45" s="11">
        <f t="shared" si="15"/>
        <v>9.4931728985070354</v>
      </c>
      <c r="BB45" s="11">
        <f t="shared" si="11"/>
        <v>1.0252973900013753E-2</v>
      </c>
      <c r="BD45" s="11"/>
    </row>
    <row r="46" spans="1:56" x14ac:dyDescent="0.35">
      <c r="A46" s="12">
        <v>38108</v>
      </c>
      <c r="B46" s="10">
        <f>'Eviews input (long)'!B39</f>
        <v>93.7</v>
      </c>
      <c r="C46" s="10">
        <f>DataQ!C132</f>
        <v>11529</v>
      </c>
      <c r="D46" s="10">
        <f>DataQ!H132</f>
        <v>15019</v>
      </c>
      <c r="E46">
        <f>DataQ!E132</f>
        <v>212236</v>
      </c>
      <c r="F46" s="15">
        <f>DataQ!F132</f>
        <v>4.8</v>
      </c>
      <c r="G46">
        <f>DataQ!P132</f>
        <v>2.9491969999999998</v>
      </c>
      <c r="H46" s="15">
        <f>DataQ!J132</f>
        <v>5.1033330000000001</v>
      </c>
      <c r="I46" s="10">
        <f>DataQ!I132</f>
        <v>808854</v>
      </c>
      <c r="J46">
        <f>DataQ!S132</f>
        <v>3053088</v>
      </c>
      <c r="M46" s="29">
        <f t="shared" si="5"/>
        <v>110493.48094882844</v>
      </c>
      <c r="N46" s="29">
        <f t="shared" si="6"/>
        <v>108327.64689228039</v>
      </c>
      <c r="O46" s="29">
        <f t="shared" si="7"/>
        <v>108327.64689228039</v>
      </c>
      <c r="Q46" s="64">
        <f t="shared" si="8"/>
        <v>116.3609616741828</v>
      </c>
      <c r="R46" s="11">
        <f t="shared" si="9"/>
        <v>0.8052528842307547</v>
      </c>
      <c r="S46" s="29"/>
      <c r="U46" s="10"/>
      <c r="V46" s="11"/>
      <c r="AL46">
        <f t="shared" si="0"/>
        <v>93.7</v>
      </c>
      <c r="AM46" s="29">
        <f t="shared" si="12"/>
        <v>110493.48094882844</v>
      </c>
      <c r="AN46" s="29">
        <f t="shared" si="12"/>
        <v>108327.64689228039</v>
      </c>
      <c r="AO46" s="29">
        <f t="shared" si="12"/>
        <v>108327.64689228039</v>
      </c>
      <c r="AP46" s="29">
        <f t="shared" si="10"/>
        <v>116.3609616741828</v>
      </c>
      <c r="AR46">
        <v>1</v>
      </c>
      <c r="AS46" s="11">
        <f t="shared" si="13"/>
        <v>1179.2260506811999</v>
      </c>
      <c r="AT46" s="11">
        <f t="shared" si="13"/>
        <v>1156.1114929805804</v>
      </c>
      <c r="AU46" s="11">
        <f t="shared" si="13"/>
        <v>1156.1114929805804</v>
      </c>
      <c r="AV46" s="11">
        <f t="shared" si="13"/>
        <v>1.2418459090094216</v>
      </c>
      <c r="AX46" s="11">
        <f t="shared" si="14"/>
        <v>8.1273310781507513E-3</v>
      </c>
      <c r="AY46" s="11">
        <f t="shared" si="15"/>
        <v>9.5839605298662889</v>
      </c>
      <c r="AZ46" s="11">
        <f t="shared" si="15"/>
        <v>9.3961008667083341</v>
      </c>
      <c r="BA46" s="11">
        <f t="shared" si="15"/>
        <v>9.3961008667083341</v>
      </c>
      <c r="BB46" s="11">
        <f t="shared" si="11"/>
        <v>1.0092892850566641E-2</v>
      </c>
      <c r="BD46" s="11"/>
    </row>
    <row r="47" spans="1:56" x14ac:dyDescent="0.35">
      <c r="A47" s="12">
        <v>38200</v>
      </c>
      <c r="B47" s="10">
        <f>'Eviews input (long)'!B40</f>
        <v>99.25</v>
      </c>
      <c r="C47" s="10">
        <f>DataQ!C133</f>
        <v>11520</v>
      </c>
      <c r="D47" s="10">
        <f>DataQ!H133</f>
        <v>16209</v>
      </c>
      <c r="E47">
        <f>DataQ!E133</f>
        <v>214798</v>
      </c>
      <c r="F47" s="15">
        <f>DataQ!F133</f>
        <v>4.7</v>
      </c>
      <c r="G47">
        <f>DataQ!P133</f>
        <v>2.6200649999999999</v>
      </c>
      <c r="H47" s="15">
        <f>DataQ!J133</f>
        <v>5.4633330000000004</v>
      </c>
      <c r="I47" s="10">
        <f>DataQ!I133</f>
        <v>833125</v>
      </c>
      <c r="J47">
        <f>DataQ!S133</f>
        <v>3157334</v>
      </c>
      <c r="M47" s="29">
        <f t="shared" si="5"/>
        <v>109480.62968376317</v>
      </c>
      <c r="N47" s="29">
        <f t="shared" si="6"/>
        <v>107252.82613208849</v>
      </c>
      <c r="O47" s="29">
        <f t="shared" si="7"/>
        <v>107252.82613208849</v>
      </c>
      <c r="Q47" s="64">
        <f t="shared" si="8"/>
        <v>116.36074615246133</v>
      </c>
      <c r="R47" s="11">
        <f t="shared" si="9"/>
        <v>0.85295087288249227</v>
      </c>
      <c r="S47" s="29"/>
      <c r="U47" s="10"/>
      <c r="V47" s="11"/>
      <c r="AL47">
        <f t="shared" si="0"/>
        <v>99.25</v>
      </c>
      <c r="AM47" s="29">
        <f t="shared" si="12"/>
        <v>109480.62968376317</v>
      </c>
      <c r="AN47" s="29">
        <f t="shared" si="12"/>
        <v>107252.82613208849</v>
      </c>
      <c r="AO47" s="29">
        <f t="shared" si="12"/>
        <v>107252.82613208849</v>
      </c>
      <c r="AP47" s="29">
        <f t="shared" si="10"/>
        <v>116.36074615246133</v>
      </c>
      <c r="AR47">
        <v>1</v>
      </c>
      <c r="AS47" s="11">
        <f t="shared" si="13"/>
        <v>1103.0793922797297</v>
      </c>
      <c r="AT47" s="11">
        <f t="shared" si="13"/>
        <v>1080.6330088875416</v>
      </c>
      <c r="AU47" s="11">
        <f t="shared" si="13"/>
        <v>1080.6330088875416</v>
      </c>
      <c r="AV47" s="11">
        <f t="shared" si="13"/>
        <v>1.1724004650122049</v>
      </c>
      <c r="AX47" s="11">
        <f t="shared" si="14"/>
        <v>8.6154513888888895E-3</v>
      </c>
      <c r="AY47" s="11">
        <f t="shared" si="15"/>
        <v>9.5035268822711085</v>
      </c>
      <c r="AZ47" s="11">
        <f t="shared" si="15"/>
        <v>9.3101411572993484</v>
      </c>
      <c r="BA47" s="11">
        <f t="shared" si="15"/>
        <v>9.3101411572993484</v>
      </c>
      <c r="BB47" s="11">
        <f t="shared" si="11"/>
        <v>1.0100759214623379E-2</v>
      </c>
      <c r="BD47" s="11"/>
    </row>
    <row r="48" spans="1:56" x14ac:dyDescent="0.35">
      <c r="A48" s="12">
        <v>38292</v>
      </c>
      <c r="B48" s="10">
        <f>'Eviews input (long)'!B41</f>
        <v>104.8</v>
      </c>
      <c r="C48" s="10">
        <f>DataQ!C134</f>
        <v>11511</v>
      </c>
      <c r="D48" s="10">
        <f>DataQ!H134</f>
        <v>17013</v>
      </c>
      <c r="E48">
        <f>DataQ!E134</f>
        <v>216771</v>
      </c>
      <c r="F48" s="15">
        <f>DataQ!F134</f>
        <v>4.7</v>
      </c>
      <c r="G48">
        <f>DataQ!P134</f>
        <v>2.3125680000000002</v>
      </c>
      <c r="H48" s="15">
        <f>DataQ!J134</f>
        <v>5.5733329999999999</v>
      </c>
      <c r="I48" s="10">
        <f>DataQ!I134</f>
        <v>857085</v>
      </c>
      <c r="J48">
        <f>DataQ!S134</f>
        <v>3261580</v>
      </c>
      <c r="M48" s="29">
        <f t="shared" si="5"/>
        <v>110161.19494000747</v>
      </c>
      <c r="N48" s="29">
        <f t="shared" si="6"/>
        <v>108064.56047529246</v>
      </c>
      <c r="O48" s="29">
        <f t="shared" si="7"/>
        <v>108064.56047529254</v>
      </c>
      <c r="Q48" s="64">
        <f t="shared" si="8"/>
        <v>117.8152615283995</v>
      </c>
      <c r="R48" s="11">
        <f t="shared" si="9"/>
        <v>0.88952822105086815</v>
      </c>
      <c r="S48" s="29"/>
      <c r="T48" t="s">
        <v>854</v>
      </c>
      <c r="U48" s="10"/>
      <c r="V48" s="11"/>
      <c r="AL48">
        <f t="shared" si="0"/>
        <v>104.8</v>
      </c>
      <c r="AM48" s="29">
        <f t="shared" si="12"/>
        <v>110161.19494000747</v>
      </c>
      <c r="AN48" s="29">
        <f t="shared" si="12"/>
        <v>108064.56047529246</v>
      </c>
      <c r="AO48" s="29">
        <f t="shared" si="12"/>
        <v>108064.56047529254</v>
      </c>
      <c r="AP48" s="29">
        <f t="shared" si="10"/>
        <v>117.8152615283995</v>
      </c>
      <c r="AR48">
        <v>1</v>
      </c>
      <c r="AS48" s="11">
        <f t="shared" si="13"/>
        <v>1051.1564402672468</v>
      </c>
      <c r="AT48" s="11">
        <f t="shared" si="13"/>
        <v>1031.1503862146226</v>
      </c>
      <c r="AU48" s="11">
        <f t="shared" si="13"/>
        <v>1031.1503862146235</v>
      </c>
      <c r="AV48" s="11">
        <f t="shared" si="13"/>
        <v>1.1241914267977051</v>
      </c>
      <c r="AX48" s="11">
        <f t="shared" si="14"/>
        <v>9.1043349839284166E-3</v>
      </c>
      <c r="AY48" s="11">
        <f t="shared" si="15"/>
        <v>9.5700803527067553</v>
      </c>
      <c r="AZ48" s="11">
        <f t="shared" si="15"/>
        <v>9.3879385349050875</v>
      </c>
      <c r="BA48" s="11">
        <f t="shared" si="15"/>
        <v>9.3879385349050946</v>
      </c>
      <c r="BB48" s="11">
        <f t="shared" si="11"/>
        <v>1.0235015335626749E-2</v>
      </c>
      <c r="BD48" s="11"/>
    </row>
    <row r="49" spans="1:56" x14ac:dyDescent="0.35">
      <c r="A49" s="12">
        <v>38384</v>
      </c>
      <c r="B49" s="10">
        <f>'Eviews input (long)'!B42</f>
        <v>112.05</v>
      </c>
      <c r="C49" s="10">
        <f>DataQ!C135</f>
        <v>11529</v>
      </c>
      <c r="D49" s="10">
        <f>DataQ!H135</f>
        <v>17757</v>
      </c>
      <c r="E49">
        <f>DataQ!E135</f>
        <v>218799</v>
      </c>
      <c r="F49" s="15">
        <f>DataQ!F135</f>
        <v>4.7</v>
      </c>
      <c r="G49">
        <f>DataQ!P135</f>
        <v>2.6139049999999999</v>
      </c>
      <c r="H49" s="15">
        <f>DataQ!J135</f>
        <v>5.53</v>
      </c>
      <c r="I49" s="10">
        <f>DataQ!I135</f>
        <v>875484</v>
      </c>
      <c r="J49">
        <f>DataQ!S135</f>
        <v>3307858</v>
      </c>
      <c r="M49" s="29">
        <f t="shared" si="5"/>
        <v>109227.19078710627</v>
      </c>
      <c r="N49" s="29">
        <f t="shared" si="6"/>
        <v>107003.3230429127</v>
      </c>
      <c r="O49" s="29">
        <f t="shared" si="7"/>
        <v>107003.32304291277</v>
      </c>
      <c r="Q49" s="64">
        <f t="shared" si="8"/>
        <v>117.42948315203688</v>
      </c>
      <c r="R49" s="11">
        <f t="shared" si="9"/>
        <v>0.95418967189805282</v>
      </c>
      <c r="S49" s="29"/>
      <c r="T49" s="29">
        <f>B49</f>
        <v>112.05</v>
      </c>
      <c r="U49" s="10"/>
      <c r="V49" s="11"/>
      <c r="AL49">
        <f t="shared" si="0"/>
        <v>112.05</v>
      </c>
      <c r="AM49" s="29">
        <f t="shared" si="12"/>
        <v>109227.19078710627</v>
      </c>
      <c r="AN49" s="29">
        <f t="shared" si="12"/>
        <v>107003.3230429127</v>
      </c>
      <c r="AO49" s="29">
        <f t="shared" si="12"/>
        <v>107003.32304291277</v>
      </c>
      <c r="AP49" s="29">
        <f t="shared" si="10"/>
        <v>117.42948315203688</v>
      </c>
      <c r="AR49">
        <v>1</v>
      </c>
      <c r="AS49" s="11">
        <f t="shared" si="13"/>
        <v>974.8075929237508</v>
      </c>
      <c r="AT49" s="11">
        <f t="shared" si="13"/>
        <v>954.96049123527621</v>
      </c>
      <c r="AU49" s="11">
        <f t="shared" si="13"/>
        <v>954.96049123527689</v>
      </c>
      <c r="AV49" s="11">
        <f t="shared" si="13"/>
        <v>1.0480096666848451</v>
      </c>
      <c r="AX49" s="11">
        <f t="shared" si="14"/>
        <v>9.7189695550351281E-3</v>
      </c>
      <c r="AY49" s="11">
        <f t="shared" si="15"/>
        <v>9.4741253176430114</v>
      </c>
      <c r="AZ49" s="11">
        <f t="shared" si="15"/>
        <v>9.2812319405770403</v>
      </c>
      <c r="BA49" s="11">
        <f t="shared" si="15"/>
        <v>9.2812319405770474</v>
      </c>
      <c r="BB49" s="11">
        <f t="shared" si="11"/>
        <v>1.0185574043892521E-2</v>
      </c>
      <c r="BD49" s="11"/>
    </row>
    <row r="50" spans="1:56" x14ac:dyDescent="0.35">
      <c r="A50" s="12">
        <v>38473</v>
      </c>
      <c r="B50" s="10">
        <f>'Eviews input (long)'!B43</f>
        <v>119.3</v>
      </c>
      <c r="C50" s="10">
        <f>DataQ!C136</f>
        <v>11547</v>
      </c>
      <c r="D50" s="10">
        <f>DataQ!H136</f>
        <v>18326</v>
      </c>
      <c r="E50">
        <f>DataQ!E136</f>
        <v>221465</v>
      </c>
      <c r="F50" s="15">
        <f>DataQ!F136</f>
        <v>4.8</v>
      </c>
      <c r="G50">
        <f>DataQ!P136</f>
        <v>2.9994969999999999</v>
      </c>
      <c r="H50" s="15">
        <f>DataQ!J136</f>
        <v>5.5033339999999997</v>
      </c>
      <c r="I50" s="10">
        <f>DataQ!I136</f>
        <v>897360</v>
      </c>
      <c r="J50">
        <f>DataQ!S136</f>
        <v>3354137</v>
      </c>
      <c r="M50" s="29">
        <f t="shared" si="5"/>
        <v>108386.92954840766</v>
      </c>
      <c r="N50" s="29">
        <f t="shared" si="6"/>
        <v>106547.17072118039</v>
      </c>
      <c r="O50" s="29">
        <f t="shared" si="7"/>
        <v>106547.17072118039</v>
      </c>
      <c r="Q50" s="64">
        <f t="shared" si="8"/>
        <v>115.44644036255538</v>
      </c>
      <c r="R50" s="11">
        <f t="shared" si="9"/>
        <v>1.0333796315013495</v>
      </c>
      <c r="S50" s="29"/>
      <c r="T50" s="29">
        <f t="shared" ref="T50:T113" si="20">B50</f>
        <v>119.3</v>
      </c>
      <c r="U50" s="10"/>
      <c r="V50" s="11"/>
      <c r="AL50">
        <f t="shared" si="0"/>
        <v>119.3</v>
      </c>
      <c r="AM50" s="29">
        <f t="shared" si="12"/>
        <v>108386.92954840766</v>
      </c>
      <c r="AN50" s="29">
        <f t="shared" si="12"/>
        <v>106547.17072118039</v>
      </c>
      <c r="AO50" s="29">
        <f t="shared" si="12"/>
        <v>106547.17072118039</v>
      </c>
      <c r="AP50" s="29">
        <f t="shared" si="10"/>
        <v>115.44644036255538</v>
      </c>
      <c r="AR50">
        <v>1</v>
      </c>
      <c r="AS50" s="11">
        <f t="shared" si="13"/>
        <v>908.52413703610785</v>
      </c>
      <c r="AT50" s="11">
        <f t="shared" si="13"/>
        <v>893.10285600318855</v>
      </c>
      <c r="AU50" s="11">
        <f t="shared" si="13"/>
        <v>893.10285600318855</v>
      </c>
      <c r="AV50" s="11">
        <f t="shared" si="13"/>
        <v>0.96769857805997805</v>
      </c>
      <c r="AX50" s="11">
        <f t="shared" si="14"/>
        <v>1.0331687884298953E-2</v>
      </c>
      <c r="AY50" s="11">
        <f t="shared" si="15"/>
        <v>9.3865878192091152</v>
      </c>
      <c r="AZ50" s="11">
        <f t="shared" si="15"/>
        <v>9.2272599568009337</v>
      </c>
      <c r="BA50" s="11">
        <f t="shared" si="15"/>
        <v>9.2272599568009337</v>
      </c>
      <c r="BB50" s="11">
        <f t="shared" si="11"/>
        <v>9.9979596745955988E-3</v>
      </c>
      <c r="BD50" s="11"/>
    </row>
    <row r="51" spans="1:56" x14ac:dyDescent="0.35">
      <c r="A51" s="12">
        <v>38565</v>
      </c>
      <c r="B51" s="10">
        <f>'Eviews input (long)'!B44</f>
        <v>119.3</v>
      </c>
      <c r="C51" s="10">
        <f>DataQ!C137</f>
        <v>11575.5</v>
      </c>
      <c r="D51" s="10">
        <f>DataQ!H137</f>
        <v>18490</v>
      </c>
      <c r="E51">
        <f>DataQ!E137</f>
        <v>224312</v>
      </c>
      <c r="F51" s="15">
        <f>DataQ!F137</f>
        <v>4.7</v>
      </c>
      <c r="G51">
        <f>DataQ!P137</f>
        <v>3.9579580000000001</v>
      </c>
      <c r="H51" s="15">
        <f>DataQ!J137</f>
        <v>5.4766659999999998</v>
      </c>
      <c r="I51" s="10">
        <f>DataQ!I137</f>
        <v>918440</v>
      </c>
      <c r="J51">
        <f>DataQ!S137</f>
        <v>3400416</v>
      </c>
      <c r="M51" s="29">
        <f t="shared" si="5"/>
        <v>110267.27098707794</v>
      </c>
      <c r="N51" s="29">
        <f t="shared" si="6"/>
        <v>108682.81941383262</v>
      </c>
      <c r="O51" s="29">
        <f t="shared" si="7"/>
        <v>108682.81941383262</v>
      </c>
      <c r="Q51" s="64">
        <f t="shared" si="8"/>
        <v>115.61044790187808</v>
      </c>
      <c r="R51" s="11">
        <f t="shared" si="9"/>
        <v>1.0319136562921489</v>
      </c>
      <c r="S51" s="29"/>
      <c r="T51" s="29">
        <f t="shared" si="20"/>
        <v>119.3</v>
      </c>
      <c r="U51" s="10"/>
      <c r="V51" s="11"/>
      <c r="AL51">
        <f t="shared" si="0"/>
        <v>119.3</v>
      </c>
      <c r="AM51" s="29">
        <f t="shared" si="12"/>
        <v>110267.27098707794</v>
      </c>
      <c r="AN51" s="29">
        <f t="shared" si="12"/>
        <v>108682.81941383262</v>
      </c>
      <c r="AO51" s="29">
        <f t="shared" si="12"/>
        <v>108682.81941383262</v>
      </c>
      <c r="AP51" s="29">
        <f t="shared" si="10"/>
        <v>115.61044790187808</v>
      </c>
      <c r="AR51">
        <v>1</v>
      </c>
      <c r="AS51" s="11">
        <f t="shared" si="13"/>
        <v>924.28559083887626</v>
      </c>
      <c r="AT51" s="11">
        <f t="shared" si="13"/>
        <v>911.00435384604043</v>
      </c>
      <c r="AU51" s="11">
        <f t="shared" si="13"/>
        <v>911.00435384604043</v>
      </c>
      <c r="AV51" s="11">
        <f t="shared" si="13"/>
        <v>0.96907332692269976</v>
      </c>
      <c r="AX51" s="11">
        <f t="shared" si="14"/>
        <v>1.0306250269966739E-2</v>
      </c>
      <c r="AY51" s="11">
        <f t="shared" si="15"/>
        <v>9.5259186201095361</v>
      </c>
      <c r="AZ51" s="11">
        <f t="shared" si="15"/>
        <v>9.3890388677666294</v>
      </c>
      <c r="BA51" s="11">
        <f t="shared" si="15"/>
        <v>9.3890388677666294</v>
      </c>
      <c r="BB51" s="11">
        <f t="shared" si="11"/>
        <v>9.9875122372146408E-3</v>
      </c>
      <c r="BD51" s="11"/>
    </row>
    <row r="52" spans="1:56" x14ac:dyDescent="0.35">
      <c r="A52" s="12">
        <v>38657</v>
      </c>
      <c r="B52" s="10">
        <f>'Eviews input (long)'!B45</f>
        <v>119.3</v>
      </c>
      <c r="C52" s="10">
        <f>DataQ!C138</f>
        <v>11604</v>
      </c>
      <c r="D52" s="10">
        <f>DataQ!H138</f>
        <v>18710</v>
      </c>
      <c r="E52">
        <f>DataQ!E138</f>
        <v>226448</v>
      </c>
      <c r="F52" s="15">
        <f>DataQ!F138</f>
        <v>5.0999999999999996</v>
      </c>
      <c r="G52">
        <f>DataQ!P138</f>
        <v>4.536829</v>
      </c>
      <c r="H52" s="15">
        <f>DataQ!J138</f>
        <v>5.35</v>
      </c>
      <c r="I52" s="10">
        <f>DataQ!I138</f>
        <v>941951</v>
      </c>
      <c r="J52">
        <f>DataQ!S138</f>
        <v>3446694</v>
      </c>
      <c r="M52" s="29">
        <f t="shared" si="5"/>
        <v>111336.10259360194</v>
      </c>
      <c r="N52" s="29">
        <f t="shared" si="6"/>
        <v>109861.53297590755</v>
      </c>
      <c r="O52" s="29">
        <f t="shared" si="7"/>
        <v>109861.53297590755</v>
      </c>
      <c r="Q52" s="64">
        <f t="shared" si="8"/>
        <v>115.28840150450013</v>
      </c>
      <c r="R52" s="11">
        <f t="shared" si="9"/>
        <v>1.0347962019001824</v>
      </c>
      <c r="S52" s="29"/>
      <c r="T52" s="29">
        <f t="shared" si="20"/>
        <v>119.3</v>
      </c>
      <c r="U52" s="10"/>
      <c r="V52" s="11"/>
      <c r="AL52">
        <f t="shared" si="0"/>
        <v>119.3</v>
      </c>
      <c r="AM52" s="29">
        <f t="shared" si="12"/>
        <v>111336.10259360194</v>
      </c>
      <c r="AN52" s="29">
        <f t="shared" si="12"/>
        <v>109861.53297590755</v>
      </c>
      <c r="AO52" s="29">
        <f t="shared" si="12"/>
        <v>109861.53297590755</v>
      </c>
      <c r="AP52" s="29">
        <f t="shared" si="10"/>
        <v>115.28840150450013</v>
      </c>
      <c r="AR52">
        <v>1</v>
      </c>
      <c r="AS52" s="11">
        <f t="shared" si="13"/>
        <v>933.24478284662155</v>
      </c>
      <c r="AT52" s="11">
        <f t="shared" si="13"/>
        <v>920.88460164214212</v>
      </c>
      <c r="AU52" s="11">
        <f t="shared" si="13"/>
        <v>920.88460164214212</v>
      </c>
      <c r="AV52" s="11">
        <f t="shared" si="13"/>
        <v>0.96637386005448556</v>
      </c>
      <c r="AX52" s="11">
        <f t="shared" si="14"/>
        <v>1.0280937607721474E-2</v>
      </c>
      <c r="AY52" s="11">
        <f t="shared" si="15"/>
        <v>9.5946313851776921</v>
      </c>
      <c r="AZ52" s="11">
        <f t="shared" si="15"/>
        <v>9.4675571333943083</v>
      </c>
      <c r="BA52" s="11">
        <f t="shared" si="15"/>
        <v>9.4675571333943083</v>
      </c>
      <c r="BB52" s="11">
        <f t="shared" si="11"/>
        <v>9.9352293609531305E-3</v>
      </c>
      <c r="BD52" s="11"/>
    </row>
    <row r="53" spans="1:56" x14ac:dyDescent="0.35">
      <c r="A53" s="12">
        <v>38749</v>
      </c>
      <c r="B53" s="10">
        <f>'Eviews input (long)'!B46</f>
        <v>118.5</v>
      </c>
      <c r="C53" s="10">
        <f>DataQ!C139</f>
        <v>11637.5</v>
      </c>
      <c r="D53" s="10">
        <f>DataQ!H139</f>
        <v>19010</v>
      </c>
      <c r="E53">
        <f>DataQ!E139</f>
        <v>229729</v>
      </c>
      <c r="F53" s="15">
        <f>DataQ!F139</f>
        <v>5.2</v>
      </c>
      <c r="G53">
        <f>DataQ!P139</f>
        <v>4.7549619999999999</v>
      </c>
      <c r="H53" s="15">
        <f>DataQ!J139</f>
        <v>5.3266669999999996</v>
      </c>
      <c r="I53" s="10">
        <f>DataQ!I139</f>
        <v>965881</v>
      </c>
      <c r="J53">
        <f>DataQ!S139</f>
        <v>3539721</v>
      </c>
      <c r="M53" s="29">
        <f t="shared" si="5"/>
        <v>115566.91987090344</v>
      </c>
      <c r="N53" s="29">
        <f t="shared" si="6"/>
        <v>113972.87452996599</v>
      </c>
      <c r="O53" s="29">
        <f t="shared" si="7"/>
        <v>113972.87452996599</v>
      </c>
      <c r="Q53" s="64">
        <f t="shared" si="8"/>
        <v>120.74605825536274</v>
      </c>
      <c r="R53" s="11">
        <f t="shared" si="9"/>
        <v>0.98139849625059716</v>
      </c>
      <c r="S53" s="29"/>
      <c r="T53" s="29">
        <f t="shared" si="20"/>
        <v>118.5</v>
      </c>
      <c r="U53" s="10"/>
      <c r="V53" s="11"/>
      <c r="AL53">
        <f t="shared" si="0"/>
        <v>118.5</v>
      </c>
      <c r="AM53" s="29">
        <f t="shared" si="12"/>
        <v>115566.91987090344</v>
      </c>
      <c r="AN53" s="29">
        <f t="shared" si="12"/>
        <v>113972.87452996599</v>
      </c>
      <c r="AO53" s="29">
        <f t="shared" si="12"/>
        <v>113972.87452996599</v>
      </c>
      <c r="AP53" s="29">
        <f t="shared" si="10"/>
        <v>120.74605825536274</v>
      </c>
      <c r="AR53">
        <v>1</v>
      </c>
      <c r="AS53" s="11">
        <f t="shared" si="13"/>
        <v>975.24826895277158</v>
      </c>
      <c r="AT53" s="11">
        <f t="shared" si="13"/>
        <v>961.79640953557805</v>
      </c>
      <c r="AU53" s="11">
        <f t="shared" si="13"/>
        <v>961.79640953557805</v>
      </c>
      <c r="AV53" s="11">
        <f t="shared" si="13"/>
        <v>1.0189540781043269</v>
      </c>
      <c r="AX53" s="11">
        <f t="shared" si="14"/>
        <v>1.0182599355531686E-2</v>
      </c>
      <c r="AY53" s="11">
        <f t="shared" si="15"/>
        <v>9.9305623949218855</v>
      </c>
      <c r="AZ53" s="11">
        <f t="shared" si="15"/>
        <v>9.7935874998896661</v>
      </c>
      <c r="BA53" s="11">
        <f t="shared" si="15"/>
        <v>9.7935874998896661</v>
      </c>
      <c r="BB53" s="11">
        <f t="shared" si="11"/>
        <v>1.0375601139021503E-2</v>
      </c>
      <c r="BD53" s="11"/>
    </row>
    <row r="54" spans="1:56" x14ac:dyDescent="0.35">
      <c r="A54" s="12">
        <v>38838</v>
      </c>
      <c r="B54" s="10">
        <f>'Eviews input (long)'!B47</f>
        <v>117.7</v>
      </c>
      <c r="C54" s="10">
        <f>DataQ!C140</f>
        <v>11671</v>
      </c>
      <c r="D54" s="10">
        <f>DataQ!H140</f>
        <v>19457</v>
      </c>
      <c r="E54">
        <f>DataQ!E140</f>
        <v>231892</v>
      </c>
      <c r="F54" s="15">
        <f>DataQ!F140</f>
        <v>5.5</v>
      </c>
      <c r="G54">
        <f>DataQ!P140</f>
        <v>3.7626189999999999</v>
      </c>
      <c r="H54" s="15">
        <f>DataQ!J140</f>
        <v>5.31</v>
      </c>
      <c r="I54" s="10">
        <f>DataQ!I140</f>
        <v>990667</v>
      </c>
      <c r="J54">
        <f>DataQ!S140</f>
        <v>3632748</v>
      </c>
      <c r="M54" s="29">
        <f t="shared" si="5"/>
        <v>116034.48200565731</v>
      </c>
      <c r="N54" s="29">
        <f t="shared" si="6"/>
        <v>114362.33228545825</v>
      </c>
      <c r="O54" s="29">
        <f t="shared" si="7"/>
        <v>114362.33228545825</v>
      </c>
      <c r="Q54" s="64">
        <f t="shared" si="8"/>
        <v>123.69894651520147</v>
      </c>
      <c r="R54" s="11">
        <f t="shared" si="9"/>
        <v>0.95150365719190466</v>
      </c>
      <c r="S54" s="29"/>
      <c r="T54" s="29">
        <f t="shared" si="20"/>
        <v>117.7</v>
      </c>
      <c r="U54" s="10"/>
      <c r="V54" s="11"/>
      <c r="AL54">
        <f t="shared" si="0"/>
        <v>117.7</v>
      </c>
      <c r="AM54" s="29">
        <f t="shared" si="12"/>
        <v>116034.48200565731</v>
      </c>
      <c r="AN54" s="29">
        <f t="shared" si="12"/>
        <v>114362.33228545825</v>
      </c>
      <c r="AO54" s="29">
        <f t="shared" si="12"/>
        <v>114362.33228545825</v>
      </c>
      <c r="AP54" s="29">
        <f t="shared" si="10"/>
        <v>123.69894651520147</v>
      </c>
      <c r="AR54">
        <v>1</v>
      </c>
      <c r="AS54" s="11">
        <f t="shared" si="13"/>
        <v>985.8494647889321</v>
      </c>
      <c r="AT54" s="11">
        <f t="shared" si="13"/>
        <v>971.64258526302672</v>
      </c>
      <c r="AU54" s="11">
        <f t="shared" si="13"/>
        <v>971.64258526302672</v>
      </c>
      <c r="AV54" s="11">
        <f t="shared" si="13"/>
        <v>1.050968109729834</v>
      </c>
      <c r="AX54" s="11">
        <f t="shared" si="14"/>
        <v>1.0084825636192271E-2</v>
      </c>
      <c r="AY54" s="11">
        <f t="shared" si="15"/>
        <v>9.9421199559298525</v>
      </c>
      <c r="AZ54" s="11">
        <f t="shared" si="15"/>
        <v>9.7988460530767068</v>
      </c>
      <c r="BA54" s="11">
        <f t="shared" si="15"/>
        <v>9.7988460530767068</v>
      </c>
      <c r="BB54" s="11">
        <f t="shared" si="11"/>
        <v>1.0598830135823963E-2</v>
      </c>
      <c r="BD54" s="11"/>
    </row>
    <row r="55" spans="1:56" x14ac:dyDescent="0.35">
      <c r="A55" s="12">
        <v>38930</v>
      </c>
      <c r="B55" s="10">
        <f>'Eviews input (long)'!B48</f>
        <v>115.35</v>
      </c>
      <c r="C55" s="10">
        <f>DataQ!C141</f>
        <v>11706.5</v>
      </c>
      <c r="D55" s="10">
        <f>DataQ!H141</f>
        <v>20199</v>
      </c>
      <c r="E55">
        <f>DataQ!E141</f>
        <v>236075</v>
      </c>
      <c r="F55" s="15">
        <f>DataQ!F141</f>
        <v>5.5</v>
      </c>
      <c r="G55">
        <f>DataQ!P141</f>
        <v>3.5849880000000001</v>
      </c>
      <c r="H55" s="15">
        <f>DataQ!J141</f>
        <v>5.33</v>
      </c>
      <c r="I55" s="10">
        <f>DataQ!I141</f>
        <v>1020748</v>
      </c>
      <c r="J55">
        <f>DataQ!S141</f>
        <v>3725775</v>
      </c>
      <c r="M55" s="29">
        <f t="shared" si="5"/>
        <v>118065.9840926484</v>
      </c>
      <c r="N55" s="29">
        <f t="shared" si="6"/>
        <v>116044.37703648036</v>
      </c>
      <c r="O55" s="29">
        <f t="shared" si="7"/>
        <v>116044.37703648036</v>
      </c>
      <c r="Q55" s="64">
        <f t="shared" si="8"/>
        <v>128.51140489280476</v>
      </c>
      <c r="R55" s="11">
        <f t="shared" si="9"/>
        <v>0.89758570530154036</v>
      </c>
      <c r="S55" s="29"/>
      <c r="T55" s="29">
        <f t="shared" si="20"/>
        <v>115.35</v>
      </c>
      <c r="U55" s="10"/>
      <c r="V55" s="11"/>
      <c r="AL55">
        <f t="shared" si="0"/>
        <v>115.35</v>
      </c>
      <c r="AM55" s="29">
        <f t="shared" si="12"/>
        <v>118065.9840926484</v>
      </c>
      <c r="AN55" s="29">
        <f t="shared" si="12"/>
        <v>116044.37703648036</v>
      </c>
      <c r="AO55" s="29">
        <f t="shared" si="12"/>
        <v>116044.37703648036</v>
      </c>
      <c r="AP55" s="29">
        <f t="shared" si="10"/>
        <v>128.51140489280476</v>
      </c>
      <c r="AR55">
        <v>1</v>
      </c>
      <c r="AS55" s="11">
        <f t="shared" si="13"/>
        <v>1023.5455924806971</v>
      </c>
      <c r="AT55" s="11">
        <f t="shared" si="13"/>
        <v>1006.0197402382347</v>
      </c>
      <c r="AU55" s="11">
        <f t="shared" si="13"/>
        <v>1006.0197402382347</v>
      </c>
      <c r="AV55" s="11">
        <f t="shared" si="13"/>
        <v>1.1140997389926726</v>
      </c>
      <c r="AX55" s="11">
        <f t="shared" si="14"/>
        <v>9.8535001922009143E-3</v>
      </c>
      <c r="AY55" s="11">
        <f t="shared" si="15"/>
        <v>10.085506692234947</v>
      </c>
      <c r="AZ55" s="11">
        <f t="shared" si="15"/>
        <v>9.9128157037953581</v>
      </c>
      <c r="BA55" s="11">
        <f t="shared" si="15"/>
        <v>9.9128157037953581</v>
      </c>
      <c r="BB55" s="11">
        <f t="shared" si="11"/>
        <v>1.0977781992295287E-2</v>
      </c>
      <c r="BD55" s="11"/>
    </row>
    <row r="56" spans="1:56" x14ac:dyDescent="0.35">
      <c r="A56" s="12">
        <v>39022</v>
      </c>
      <c r="B56" s="10">
        <f>'Eviews input (long)'!B49</f>
        <v>113</v>
      </c>
      <c r="C56" s="10">
        <f>DataQ!C142</f>
        <v>11742</v>
      </c>
      <c r="D56" s="10">
        <f>DataQ!H142</f>
        <v>21189</v>
      </c>
      <c r="E56">
        <f>DataQ!E142</f>
        <v>237463</v>
      </c>
      <c r="F56" s="15">
        <f>DataQ!F142</f>
        <v>5.5</v>
      </c>
      <c r="G56">
        <f>DataQ!P142</f>
        <v>3.5386929999999999</v>
      </c>
      <c r="H56" s="15">
        <f>DataQ!J142</f>
        <v>5.45</v>
      </c>
      <c r="I56" s="10">
        <f>DataQ!I142</f>
        <v>1050772</v>
      </c>
      <c r="J56">
        <f>DataQ!S142</f>
        <v>3818802</v>
      </c>
      <c r="M56" s="29">
        <f t="shared" si="5"/>
        <v>118673.53859720603</v>
      </c>
      <c r="N56" s="29">
        <f t="shared" si="6"/>
        <v>116340.30249875149</v>
      </c>
      <c r="O56" s="29">
        <f t="shared" si="7"/>
        <v>116340.30249875149</v>
      </c>
      <c r="Q56" s="64">
        <f t="shared" si="8"/>
        <v>128.11674641903852</v>
      </c>
      <c r="R56" s="11">
        <f t="shared" si="9"/>
        <v>0.88200803687602758</v>
      </c>
      <c r="S56" s="29"/>
      <c r="T56" s="29">
        <f t="shared" si="20"/>
        <v>113</v>
      </c>
      <c r="U56" s="10"/>
      <c r="V56" s="11"/>
      <c r="AL56">
        <f t="shared" si="0"/>
        <v>113</v>
      </c>
      <c r="AM56" s="29">
        <f t="shared" si="12"/>
        <v>118673.53859720603</v>
      </c>
      <c r="AN56" s="29">
        <f t="shared" si="12"/>
        <v>116340.30249875149</v>
      </c>
      <c r="AO56" s="29">
        <f t="shared" si="12"/>
        <v>116340.30249875149</v>
      </c>
      <c r="AP56" s="29">
        <f t="shared" si="10"/>
        <v>128.11674641903852</v>
      </c>
      <c r="AR56">
        <v>1</v>
      </c>
      <c r="AS56" s="11">
        <f t="shared" si="13"/>
        <v>1050.208306169965</v>
      </c>
      <c r="AT56" s="11">
        <f t="shared" si="13"/>
        <v>1029.5601991039955</v>
      </c>
      <c r="AU56" s="11">
        <f t="shared" si="13"/>
        <v>1029.5601991039955</v>
      </c>
      <c r="AV56" s="11">
        <f t="shared" si="13"/>
        <v>1.1337765169826417</v>
      </c>
      <c r="AX56" s="11">
        <f t="shared" si="14"/>
        <v>9.6235734968489178E-3</v>
      </c>
      <c r="AY56" s="11">
        <f t="shared" si="15"/>
        <v>10.106756821427869</v>
      </c>
      <c r="AZ56" s="11">
        <f t="shared" si="15"/>
        <v>9.9080482455077075</v>
      </c>
      <c r="BA56" s="11">
        <f t="shared" si="15"/>
        <v>9.9080482455077075</v>
      </c>
      <c r="BB56" s="11">
        <f t="shared" si="11"/>
        <v>1.091098164018383E-2</v>
      </c>
      <c r="BD56" s="11"/>
    </row>
    <row r="57" spans="1:56" x14ac:dyDescent="0.35">
      <c r="A57" s="12">
        <v>39114</v>
      </c>
      <c r="B57" s="10">
        <f>'Eviews input (long)'!B50</f>
        <v>117.1</v>
      </c>
      <c r="C57" s="10">
        <f>DataQ!C143</f>
        <v>11789</v>
      </c>
      <c r="D57" s="10">
        <f>DataQ!H143</f>
        <v>22405</v>
      </c>
      <c r="E57">
        <f>DataQ!E143</f>
        <v>243111</v>
      </c>
      <c r="F57" s="15">
        <f>DataQ!F143</f>
        <v>5.5</v>
      </c>
      <c r="G57">
        <f>DataQ!P143</f>
        <v>3.291687</v>
      </c>
      <c r="H57" s="15">
        <f>DataQ!J143</f>
        <v>5.6233329999999997</v>
      </c>
      <c r="I57" s="10">
        <f>DataQ!I143</f>
        <v>1075311</v>
      </c>
      <c r="J57">
        <f>DataQ!S143</f>
        <v>3898800</v>
      </c>
      <c r="M57" s="29">
        <f t="shared" si="5"/>
        <v>119819.30806066362</v>
      </c>
      <c r="N57" s="29">
        <f t="shared" si="6"/>
        <v>117750.93310641547</v>
      </c>
      <c r="O57" s="29">
        <f t="shared" si="7"/>
        <v>117750.93310641547</v>
      </c>
      <c r="Q57" s="64">
        <f t="shared" si="8"/>
        <v>129.13978892892735</v>
      </c>
      <c r="R57" s="11">
        <f t="shared" si="9"/>
        <v>0.90676933090270495</v>
      </c>
      <c r="S57" s="29"/>
      <c r="T57" s="29">
        <f t="shared" si="20"/>
        <v>117.1</v>
      </c>
      <c r="U57" s="10"/>
      <c r="V57" s="11"/>
      <c r="AL57">
        <f t="shared" si="0"/>
        <v>117.1</v>
      </c>
      <c r="AM57" s="29">
        <f t="shared" si="12"/>
        <v>119819.30806066362</v>
      </c>
      <c r="AN57" s="29">
        <f t="shared" si="12"/>
        <v>117750.93310641547</v>
      </c>
      <c r="AO57" s="29">
        <f t="shared" si="12"/>
        <v>117750.93310641547</v>
      </c>
      <c r="AP57" s="29">
        <f t="shared" si="10"/>
        <v>129.13978892892735</v>
      </c>
      <c r="AR57">
        <v>1</v>
      </c>
      <c r="AS57" s="11">
        <f t="shared" si="13"/>
        <v>1023.2221012866237</v>
      </c>
      <c r="AT57" s="11">
        <f t="shared" si="13"/>
        <v>1005.5587797302774</v>
      </c>
      <c r="AU57" s="11">
        <f t="shared" si="13"/>
        <v>1005.5587797302774</v>
      </c>
      <c r="AV57" s="11">
        <f t="shared" si="13"/>
        <v>1.1028163016987818</v>
      </c>
      <c r="AX57" s="11">
        <f t="shared" si="14"/>
        <v>9.9329883789973702E-3</v>
      </c>
      <c r="AY57" s="11">
        <f t="shared" si="15"/>
        <v>10.163653241213302</v>
      </c>
      <c r="AZ57" s="11">
        <f t="shared" si="15"/>
        <v>9.9882036734596209</v>
      </c>
      <c r="BA57" s="11">
        <f t="shared" si="15"/>
        <v>9.9882036734596209</v>
      </c>
      <c r="BB57" s="11">
        <f t="shared" si="11"/>
        <v>1.0954261508942856E-2</v>
      </c>
      <c r="BD57" s="11"/>
    </row>
    <row r="58" spans="1:56" x14ac:dyDescent="0.35">
      <c r="A58" s="12">
        <v>39203</v>
      </c>
      <c r="B58" s="10">
        <f>'Eviews input (long)'!B51</f>
        <v>121.2</v>
      </c>
      <c r="C58" s="10">
        <f>DataQ!C144</f>
        <v>11836</v>
      </c>
      <c r="D58" s="10">
        <f>DataQ!H144</f>
        <v>23235</v>
      </c>
      <c r="E58">
        <f>DataQ!E144</f>
        <v>244614</v>
      </c>
      <c r="F58" s="15">
        <f>DataQ!F144</f>
        <v>5.4</v>
      </c>
      <c r="G58">
        <f>DataQ!P144</f>
        <v>3.189997</v>
      </c>
      <c r="H58" s="15">
        <f>DataQ!J144</f>
        <v>5.7033329999999998</v>
      </c>
      <c r="I58" s="10">
        <f>DataQ!I144</f>
        <v>1102655</v>
      </c>
      <c r="J58">
        <f>DataQ!S144</f>
        <v>3978798</v>
      </c>
      <c r="M58" s="29">
        <f t="shared" si="5"/>
        <v>122054.03482260348</v>
      </c>
      <c r="N58" s="29">
        <f t="shared" si="6"/>
        <v>119725.08650986751</v>
      </c>
      <c r="O58" s="29">
        <f t="shared" si="7"/>
        <v>119725.08650986751</v>
      </c>
      <c r="Q58" s="64">
        <f t="shared" si="8"/>
        <v>130.70081785148929</v>
      </c>
      <c r="R58" s="11">
        <f t="shared" si="9"/>
        <v>0.92730865798954121</v>
      </c>
      <c r="S58" s="29"/>
      <c r="T58" s="29">
        <f t="shared" si="20"/>
        <v>121.2</v>
      </c>
      <c r="U58" s="10"/>
      <c r="V58" s="11"/>
      <c r="AL58">
        <f t="shared" si="0"/>
        <v>121.2</v>
      </c>
      <c r="AM58" s="29">
        <f t="shared" si="12"/>
        <v>122054.03482260348</v>
      </c>
      <c r="AN58" s="29">
        <f t="shared" si="12"/>
        <v>119725.08650986751</v>
      </c>
      <c r="AO58" s="29">
        <f t="shared" si="12"/>
        <v>119725.08650986751</v>
      </c>
      <c r="AP58" s="29">
        <f t="shared" si="10"/>
        <v>130.70081785148929</v>
      </c>
      <c r="AR58">
        <v>1</v>
      </c>
      <c r="AS58" s="11">
        <f t="shared" si="13"/>
        <v>1007.0464919356723</v>
      </c>
      <c r="AT58" s="11">
        <f t="shared" si="13"/>
        <v>987.83074678108505</v>
      </c>
      <c r="AU58" s="11">
        <f t="shared" si="13"/>
        <v>987.83074678108505</v>
      </c>
      <c r="AV58" s="11">
        <f t="shared" si="13"/>
        <v>1.0783895862334099</v>
      </c>
      <c r="AX58" s="11">
        <f t="shared" si="14"/>
        <v>1.023994592767827E-2</v>
      </c>
      <c r="AY58" s="11">
        <f t="shared" si="15"/>
        <v>10.312101624079375</v>
      </c>
      <c r="AZ58" s="11">
        <f t="shared" si="15"/>
        <v>10.115333432736357</v>
      </c>
      <c r="BA58" s="11">
        <f t="shared" si="15"/>
        <v>10.115333432736357</v>
      </c>
      <c r="BB58" s="11">
        <f t="shared" si="11"/>
        <v>1.1042651052001461E-2</v>
      </c>
      <c r="BD58" s="11"/>
    </row>
    <row r="59" spans="1:56" x14ac:dyDescent="0.35">
      <c r="A59" s="12">
        <v>39295</v>
      </c>
      <c r="B59" s="10">
        <f>'Eviews input (long)'!B52</f>
        <v>125.35</v>
      </c>
      <c r="C59" s="10">
        <f>DataQ!C145</f>
        <v>11829</v>
      </c>
      <c r="D59" s="10">
        <f>DataQ!H145</f>
        <v>24167</v>
      </c>
      <c r="E59">
        <f>DataQ!E145</f>
        <v>248998</v>
      </c>
      <c r="F59" s="15">
        <f>DataQ!F145</f>
        <v>5.3</v>
      </c>
      <c r="G59">
        <f>DataQ!P145</f>
        <v>3.354333</v>
      </c>
      <c r="H59" s="15">
        <f>DataQ!J145</f>
        <v>5.8833330000000004</v>
      </c>
      <c r="I59" s="10">
        <f>DataQ!I145</f>
        <v>1135109</v>
      </c>
      <c r="J59">
        <f>DataQ!S145</f>
        <v>4058797</v>
      </c>
      <c r="M59" s="29">
        <f t="shared" si="5"/>
        <v>121740.90591813544</v>
      </c>
      <c r="N59" s="29">
        <f t="shared" si="6"/>
        <v>119774.80970418606</v>
      </c>
      <c r="O59" s="29">
        <f t="shared" si="7"/>
        <v>119774.80970418606</v>
      </c>
      <c r="Q59" s="64">
        <f t="shared" si="8"/>
        <v>128.66203082125745</v>
      </c>
      <c r="R59" s="11">
        <f t="shared" si="9"/>
        <v>0.97425790032912929</v>
      </c>
      <c r="S59" s="29"/>
      <c r="T59" s="29">
        <f t="shared" si="20"/>
        <v>125.35</v>
      </c>
      <c r="U59" s="10"/>
      <c r="V59" s="11"/>
      <c r="AL59">
        <f t="shared" si="0"/>
        <v>125.35</v>
      </c>
      <c r="AM59" s="29">
        <f t="shared" si="12"/>
        <v>121740.90591813544</v>
      </c>
      <c r="AN59" s="29">
        <f t="shared" si="12"/>
        <v>119774.80970418606</v>
      </c>
      <c r="AO59" s="29">
        <f t="shared" si="12"/>
        <v>119774.80970418606</v>
      </c>
      <c r="AP59" s="29">
        <f t="shared" si="10"/>
        <v>128.66203082125745</v>
      </c>
      <c r="AR59">
        <v>1</v>
      </c>
      <c r="AS59" s="11">
        <f t="shared" si="13"/>
        <v>971.20786532218142</v>
      </c>
      <c r="AT59" s="11">
        <f t="shared" si="13"/>
        <v>955.52301319653827</v>
      </c>
      <c r="AU59" s="11">
        <f t="shared" si="13"/>
        <v>955.52301319653827</v>
      </c>
      <c r="AV59" s="11">
        <f t="shared" si="13"/>
        <v>1.026422264230215</v>
      </c>
      <c r="AX59" s="11">
        <f t="shared" si="14"/>
        <v>1.0596838278806323E-2</v>
      </c>
      <c r="AY59" s="11">
        <f t="shared" si="15"/>
        <v>10.291732683923868</v>
      </c>
      <c r="AZ59" s="11">
        <f t="shared" si="15"/>
        <v>10.125522842521436</v>
      </c>
      <c r="BA59" s="11">
        <f t="shared" si="15"/>
        <v>10.125522842521436</v>
      </c>
      <c r="BB59" s="11">
        <f t="shared" si="11"/>
        <v>1.0876830739813801E-2</v>
      </c>
      <c r="BD59" s="11"/>
    </row>
    <row r="60" spans="1:56" x14ac:dyDescent="0.35">
      <c r="A60" s="12">
        <v>39387</v>
      </c>
      <c r="B60" s="10">
        <f>'Eviews input (long)'!B53</f>
        <v>129.5</v>
      </c>
      <c r="C60" s="10">
        <f>DataQ!C146</f>
        <v>11822</v>
      </c>
      <c r="D60" s="10">
        <f>DataQ!H146</f>
        <v>24599</v>
      </c>
      <c r="E60">
        <f>DataQ!E146</f>
        <v>249640</v>
      </c>
      <c r="F60" s="15">
        <f>DataQ!F146</f>
        <v>5.2</v>
      </c>
      <c r="G60">
        <f>DataQ!P146</f>
        <v>3.501979</v>
      </c>
      <c r="H60" s="15">
        <f>DataQ!J146</f>
        <v>5.95</v>
      </c>
      <c r="I60" s="10">
        <f>DataQ!I146</f>
        <v>1155240</v>
      </c>
      <c r="J60">
        <f>DataQ!S146</f>
        <v>4138795</v>
      </c>
      <c r="M60" s="29">
        <f t="shared" si="5"/>
        <v>124725.91705498984</v>
      </c>
      <c r="N60" s="29">
        <f t="shared" si="6"/>
        <v>122638.52845415664</v>
      </c>
      <c r="O60" s="29">
        <f t="shared" si="7"/>
        <v>122638.52845415664</v>
      </c>
      <c r="Q60" s="64">
        <f t="shared" si="8"/>
        <v>128.56157173742838</v>
      </c>
      <c r="R60" s="11">
        <f t="shared" si="9"/>
        <v>1.0072994460933338</v>
      </c>
      <c r="S60" s="29"/>
      <c r="T60" s="29">
        <f t="shared" si="20"/>
        <v>129.5</v>
      </c>
      <c r="U60" s="10"/>
      <c r="V60" s="11"/>
      <c r="AL60">
        <f t="shared" si="0"/>
        <v>129.5</v>
      </c>
      <c r="AM60" s="29">
        <f t="shared" si="12"/>
        <v>124725.91705498984</v>
      </c>
      <c r="AN60" s="29">
        <f t="shared" si="12"/>
        <v>122638.52845415664</v>
      </c>
      <c r="AO60" s="29">
        <f t="shared" si="12"/>
        <v>122638.52845415664</v>
      </c>
      <c r="AP60" s="29">
        <f t="shared" si="10"/>
        <v>128.56157173742838</v>
      </c>
      <c r="AR60">
        <v>1</v>
      </c>
      <c r="AS60" s="11">
        <f t="shared" si="13"/>
        <v>963.13449463312622</v>
      </c>
      <c r="AT60" s="11">
        <f t="shared" si="13"/>
        <v>947.01566373866126</v>
      </c>
      <c r="AU60" s="11">
        <f t="shared" si="13"/>
        <v>947.01566373866126</v>
      </c>
      <c r="AV60" s="11">
        <f t="shared" si="13"/>
        <v>0.99275344970987167</v>
      </c>
      <c r="AX60" s="11">
        <f t="shared" si="14"/>
        <v>1.0954153273557773E-2</v>
      </c>
      <c r="AY60" s="11">
        <f t="shared" si="15"/>
        <v>10.550322877261872</v>
      </c>
      <c r="AZ60" s="11">
        <f t="shared" si="15"/>
        <v>10.373754733053344</v>
      </c>
      <c r="BA60" s="11">
        <f t="shared" si="15"/>
        <v>10.373754733053344</v>
      </c>
      <c r="BB60" s="11">
        <f t="shared" si="11"/>
        <v>1.0874773450975163E-2</v>
      </c>
      <c r="BD60" s="11"/>
    </row>
    <row r="61" spans="1:56" x14ac:dyDescent="0.35">
      <c r="A61" s="12">
        <v>39479</v>
      </c>
      <c r="B61" s="10">
        <f>'Eviews input (long)'!B54</f>
        <v>127</v>
      </c>
      <c r="C61" s="10">
        <f>DataQ!C147</f>
        <v>11769</v>
      </c>
      <c r="D61" s="10">
        <f>DataQ!H147</f>
        <v>24853</v>
      </c>
      <c r="E61">
        <f>DataQ!E147</f>
        <v>249920</v>
      </c>
      <c r="F61" s="15">
        <f>DataQ!F147</f>
        <v>5.2</v>
      </c>
      <c r="G61">
        <f>DataQ!P147</f>
        <v>3.8883350000000001</v>
      </c>
      <c r="H61" s="15">
        <f>DataQ!J147</f>
        <v>5.8566669999999998</v>
      </c>
      <c r="I61" s="10">
        <f>DataQ!I147</f>
        <v>1163881</v>
      </c>
      <c r="J61">
        <f>DataQ!S147</f>
        <v>3988680</v>
      </c>
      <c r="M61" s="29">
        <f t="shared" si="5"/>
        <v>123040.86819327784</v>
      </c>
      <c r="N61" s="29">
        <f t="shared" si="6"/>
        <v>120908.15039201957</v>
      </c>
      <c r="O61" s="29">
        <f t="shared" si="7"/>
        <v>120908.15039201957</v>
      </c>
      <c r="Q61" s="64">
        <f t="shared" si="8"/>
        <v>126.0111786270175</v>
      </c>
      <c r="R61" s="11">
        <f t="shared" si="9"/>
        <v>1.0078470924862097</v>
      </c>
      <c r="S61" s="29"/>
      <c r="T61" s="29">
        <f t="shared" si="20"/>
        <v>127</v>
      </c>
      <c r="U61" s="10"/>
      <c r="V61" s="11"/>
      <c r="AL61">
        <f t="shared" si="0"/>
        <v>127</v>
      </c>
      <c r="AM61" s="29">
        <f t="shared" si="12"/>
        <v>123040.86819327784</v>
      </c>
      <c r="AN61" s="29">
        <f t="shared" si="12"/>
        <v>120908.15039201957</v>
      </c>
      <c r="AO61" s="29">
        <f t="shared" si="12"/>
        <v>120908.15039201957</v>
      </c>
      <c r="AP61" s="29">
        <f t="shared" si="10"/>
        <v>126.0111786270175</v>
      </c>
      <c r="AR61">
        <v>1</v>
      </c>
      <c r="AS61" s="11">
        <f t="shared" si="13"/>
        <v>968.82573380533734</v>
      </c>
      <c r="AT61" s="11">
        <f t="shared" si="13"/>
        <v>952.03268025212253</v>
      </c>
      <c r="AU61" s="11">
        <f t="shared" si="13"/>
        <v>952.03268025212253</v>
      </c>
      <c r="AV61" s="11">
        <f t="shared" si="13"/>
        <v>0.99221400493714562</v>
      </c>
      <c r="AX61" s="11">
        <f t="shared" si="14"/>
        <v>1.0791061262639137E-2</v>
      </c>
      <c r="AY61" s="11">
        <f t="shared" si="15"/>
        <v>10.454657846314712</v>
      </c>
      <c r="AZ61" s="11">
        <f t="shared" si="15"/>
        <v>10.273442976635192</v>
      </c>
      <c r="BA61" s="11">
        <f t="shared" si="15"/>
        <v>10.273442976635192</v>
      </c>
      <c r="BB61" s="11">
        <f t="shared" si="11"/>
        <v>1.070704211292527E-2</v>
      </c>
      <c r="BD61" s="11"/>
    </row>
    <row r="62" spans="1:56" x14ac:dyDescent="0.35">
      <c r="A62" s="12">
        <v>39569</v>
      </c>
      <c r="B62" s="10">
        <f>'Eviews input (long)'!B55</f>
        <v>139.69999999999999</v>
      </c>
      <c r="C62" s="10">
        <f>DataQ!C148</f>
        <v>11737</v>
      </c>
      <c r="D62" s="10">
        <f>DataQ!H148</f>
        <v>24469</v>
      </c>
      <c r="E62">
        <f>DataQ!E148</f>
        <v>256466</v>
      </c>
      <c r="F62" s="15">
        <f>DataQ!F148</f>
        <v>5.4</v>
      </c>
      <c r="G62">
        <f>DataQ!P148</f>
        <v>4.8367579999999997</v>
      </c>
      <c r="H62" s="15">
        <f>DataQ!J148</f>
        <v>5.7633330000000003</v>
      </c>
      <c r="I62" s="10">
        <f>DataQ!I148</f>
        <v>1175517</v>
      </c>
      <c r="J62">
        <f>DataQ!S148</f>
        <v>3838566</v>
      </c>
      <c r="M62" s="29">
        <f t="shared" si="5"/>
        <v>130720.02755488243</v>
      </c>
      <c r="N62" s="29">
        <f t="shared" si="6"/>
        <v>129820.74038123775</v>
      </c>
      <c r="O62" s="29">
        <f t="shared" si="7"/>
        <v>129820.74038123775</v>
      </c>
      <c r="Q62" s="64">
        <f t="shared" si="8"/>
        <v>124.91585752164616</v>
      </c>
      <c r="R62" s="11">
        <f t="shared" si="9"/>
        <v>1.1183528078153884</v>
      </c>
      <c r="S62" s="29"/>
      <c r="T62" s="29">
        <f t="shared" si="20"/>
        <v>139.69999999999999</v>
      </c>
      <c r="U62" s="10"/>
      <c r="V62" s="11"/>
      <c r="AL62">
        <f t="shared" si="0"/>
        <v>139.69999999999999</v>
      </c>
      <c r="AM62" s="29">
        <f t="shared" si="12"/>
        <v>130720.02755488243</v>
      </c>
      <c r="AN62" s="29">
        <f t="shared" si="12"/>
        <v>129820.74038123775</v>
      </c>
      <c r="AO62" s="29">
        <f t="shared" si="12"/>
        <v>129820.74038123775</v>
      </c>
      <c r="AP62" s="29">
        <f t="shared" si="10"/>
        <v>124.91585752164616</v>
      </c>
      <c r="AR62">
        <v>1</v>
      </c>
      <c r="AS62" s="11">
        <f t="shared" si="13"/>
        <v>935.71959595477767</v>
      </c>
      <c r="AT62" s="11">
        <f t="shared" si="13"/>
        <v>929.28232198452224</v>
      </c>
      <c r="AU62" s="11">
        <f t="shared" si="13"/>
        <v>929.28232198452224</v>
      </c>
      <c r="AV62" s="11">
        <f t="shared" si="13"/>
        <v>0.89417220845845502</v>
      </c>
      <c r="AX62" s="11">
        <f t="shared" si="14"/>
        <v>1.1902530459231489E-2</v>
      </c>
      <c r="AY62" s="11">
        <f t="shared" si="15"/>
        <v>11.137430992151524</v>
      </c>
      <c r="AZ62" s="11">
        <f t="shared" si="15"/>
        <v>11.06081114264614</v>
      </c>
      <c r="BA62" s="11">
        <f t="shared" si="15"/>
        <v>11.06081114264614</v>
      </c>
      <c r="BB62" s="11">
        <f t="shared" si="11"/>
        <v>1.064291194697505E-2</v>
      </c>
      <c r="BD62" s="11"/>
    </row>
    <row r="63" spans="1:56" x14ac:dyDescent="0.35">
      <c r="A63" s="12">
        <v>39661</v>
      </c>
      <c r="B63" s="10">
        <f>'Eviews input (long)'!B56</f>
        <v>150.80000000000001</v>
      </c>
      <c r="C63" s="10">
        <f>DataQ!C149</f>
        <v>11692</v>
      </c>
      <c r="D63" s="10">
        <f>DataQ!H149</f>
        <v>24892</v>
      </c>
      <c r="E63">
        <f>DataQ!E149</f>
        <v>255800</v>
      </c>
      <c r="F63" s="15">
        <f>DataQ!F149</f>
        <v>5.9</v>
      </c>
      <c r="G63">
        <f>DataQ!P149</f>
        <v>5.9534979999999997</v>
      </c>
      <c r="H63" s="15">
        <f>DataQ!J149</f>
        <v>5.7966670000000002</v>
      </c>
      <c r="I63" s="10">
        <f>DataQ!I149</f>
        <v>1182695</v>
      </c>
      <c r="J63">
        <f>DataQ!S149</f>
        <v>3688451</v>
      </c>
      <c r="M63" s="29">
        <f t="shared" si="5"/>
        <v>145497.00064508367</v>
      </c>
      <c r="N63" s="29">
        <f t="shared" si="6"/>
        <v>143522.48515236095</v>
      </c>
      <c r="O63" s="29">
        <f t="shared" si="7"/>
        <v>143522.48515236095</v>
      </c>
      <c r="Q63" s="64">
        <f t="shared" si="8"/>
        <v>131.02130390696291</v>
      </c>
      <c r="R63" s="11">
        <f t="shared" si="9"/>
        <v>1.1509578633645852</v>
      </c>
      <c r="S63" s="29"/>
      <c r="T63" s="29">
        <f t="shared" si="20"/>
        <v>150.80000000000001</v>
      </c>
      <c r="U63" s="10"/>
      <c r="V63" s="11"/>
      <c r="AL63">
        <f t="shared" si="0"/>
        <v>150.80000000000001</v>
      </c>
      <c r="AM63" s="29">
        <f t="shared" si="12"/>
        <v>145497.00064508367</v>
      </c>
      <c r="AN63" s="29">
        <f t="shared" si="12"/>
        <v>143522.48515236095</v>
      </c>
      <c r="AO63" s="29">
        <f t="shared" si="12"/>
        <v>143522.48515236095</v>
      </c>
      <c r="AP63" s="29">
        <f t="shared" si="10"/>
        <v>131.02130390696291</v>
      </c>
      <c r="AR63">
        <v>1</v>
      </c>
      <c r="AS63" s="11">
        <f t="shared" si="13"/>
        <v>964.83422178437434</v>
      </c>
      <c r="AT63" s="11">
        <f t="shared" si="13"/>
        <v>951.74061772122639</v>
      </c>
      <c r="AU63" s="11">
        <f t="shared" si="13"/>
        <v>951.74061772122639</v>
      </c>
      <c r="AV63" s="11">
        <f t="shared" si="13"/>
        <v>0.86884153784458162</v>
      </c>
      <c r="AX63" s="11">
        <f t="shared" si="14"/>
        <v>1.2897707834416697E-2</v>
      </c>
      <c r="AY63" s="11">
        <f t="shared" si="15"/>
        <v>12.444149901221662</v>
      </c>
      <c r="AZ63" s="11">
        <f t="shared" si="15"/>
        <v>12.275272421515648</v>
      </c>
      <c r="BA63" s="11">
        <f t="shared" si="15"/>
        <v>12.275272421515648</v>
      </c>
      <c r="BB63" s="11">
        <f t="shared" si="11"/>
        <v>1.120606430952471E-2</v>
      </c>
      <c r="BD63" s="11"/>
    </row>
    <row r="64" spans="1:56" x14ac:dyDescent="0.35">
      <c r="A64" s="12">
        <v>39753</v>
      </c>
      <c r="B64" s="10">
        <f>'Eviews input (long)'!B57</f>
        <v>182.6</v>
      </c>
      <c r="C64" s="10">
        <f>DataQ!C150</f>
        <v>11667</v>
      </c>
      <c r="D64" s="10">
        <f>DataQ!H150</f>
        <v>24063</v>
      </c>
      <c r="E64">
        <f>DataQ!E150</f>
        <v>258834</v>
      </c>
      <c r="F64" s="15">
        <f>DataQ!F150</f>
        <v>6.4</v>
      </c>
      <c r="G64">
        <f>DataQ!P150</f>
        <v>7.2612490000000003</v>
      </c>
      <c r="H64" s="15">
        <f>DataQ!J150</f>
        <v>5.3866670000000001</v>
      </c>
      <c r="I64" s="10">
        <f>DataQ!I150</f>
        <v>1184812</v>
      </c>
      <c r="J64">
        <f>DataQ!S150</f>
        <v>3538336</v>
      </c>
      <c r="M64" s="29">
        <f t="shared" si="5"/>
        <v>163808.2905510776</v>
      </c>
      <c r="N64" s="29">
        <f t="shared" si="6"/>
        <v>162407.39441496943</v>
      </c>
      <c r="O64" s="29">
        <f t="shared" si="7"/>
        <v>162407.39441496928</v>
      </c>
      <c r="Q64" s="64">
        <f t="shared" si="8"/>
        <v>142.4588066724281</v>
      </c>
      <c r="R64" s="11">
        <f t="shared" si="9"/>
        <v>1.2817740388621475</v>
      </c>
      <c r="S64" s="29"/>
      <c r="T64" s="29">
        <f t="shared" si="20"/>
        <v>182.6</v>
      </c>
      <c r="U64" s="10"/>
      <c r="V64" s="11"/>
      <c r="AL64">
        <f t="shared" si="0"/>
        <v>182.6</v>
      </c>
      <c r="AM64" s="29">
        <f t="shared" si="12"/>
        <v>163808.2905510776</v>
      </c>
      <c r="AN64" s="29">
        <f t="shared" si="12"/>
        <v>162407.39441496943</v>
      </c>
      <c r="AO64" s="29">
        <f t="shared" si="12"/>
        <v>162407.39441496928</v>
      </c>
      <c r="AP64" s="29">
        <f t="shared" si="10"/>
        <v>142.4588066724281</v>
      </c>
      <c r="AR64">
        <v>1</v>
      </c>
      <c r="AS64" s="11">
        <f t="shared" si="13"/>
        <v>897.08811911871635</v>
      </c>
      <c r="AT64" s="11">
        <f t="shared" si="13"/>
        <v>889.41617970958066</v>
      </c>
      <c r="AU64" s="11">
        <f t="shared" si="13"/>
        <v>889.41617970957986</v>
      </c>
      <c r="AV64" s="11">
        <f t="shared" si="13"/>
        <v>0.78016871124002241</v>
      </c>
      <c r="AX64" s="11">
        <f t="shared" si="14"/>
        <v>1.5650981400531411E-2</v>
      </c>
      <c r="AY64" s="11">
        <f t="shared" si="15"/>
        <v>14.040309466964738</v>
      </c>
      <c r="AZ64" s="11">
        <f t="shared" si="15"/>
        <v>13.920236085966351</v>
      </c>
      <c r="BA64" s="11">
        <f t="shared" si="15"/>
        <v>13.920236085966339</v>
      </c>
      <c r="BB64" s="11">
        <f t="shared" si="11"/>
        <v>1.2210405988894155E-2</v>
      </c>
      <c r="BD64" s="11"/>
    </row>
    <row r="65" spans="1:56" x14ac:dyDescent="0.35">
      <c r="A65" s="12">
        <v>39845</v>
      </c>
      <c r="B65" s="10">
        <f>'Eviews input (long)'!B58</f>
        <v>209.6</v>
      </c>
      <c r="C65" s="10">
        <f>DataQ!C151</f>
        <v>11553</v>
      </c>
      <c r="D65" s="10">
        <f>DataQ!H151</f>
        <v>19293</v>
      </c>
      <c r="E65">
        <f>DataQ!E151</f>
        <v>256355</v>
      </c>
      <c r="F65" s="15">
        <f>DataQ!F151</f>
        <v>7.1</v>
      </c>
      <c r="G65">
        <f>DataQ!P151</f>
        <v>7.6574989999999996</v>
      </c>
      <c r="H65" s="15">
        <f>DataQ!J151</f>
        <v>4.0833329999999997</v>
      </c>
      <c r="I65" s="10">
        <f>DataQ!I151</f>
        <v>1186027</v>
      </c>
      <c r="J65">
        <f>DataQ!S151</f>
        <v>3579251</v>
      </c>
      <c r="M65" s="29">
        <f t="shared" si="5"/>
        <v>175993.83576642218</v>
      </c>
      <c r="N65" s="29">
        <f t="shared" si="6"/>
        <v>177662.59706439381</v>
      </c>
      <c r="O65" s="29">
        <f t="shared" si="7"/>
        <v>177662.59706439381</v>
      </c>
      <c r="Q65" s="64">
        <f t="shared" si="8"/>
        <v>147.38262409919071</v>
      </c>
      <c r="R65" s="11">
        <f t="shared" si="9"/>
        <v>1.4221486507048215</v>
      </c>
      <c r="S65" s="29"/>
      <c r="T65" s="29">
        <f t="shared" si="20"/>
        <v>209.6</v>
      </c>
      <c r="U65" s="10"/>
      <c r="V65" s="11"/>
      <c r="AL65">
        <f t="shared" si="0"/>
        <v>209.6</v>
      </c>
      <c r="AM65" s="29">
        <f t="shared" si="12"/>
        <v>175993.83576642218</v>
      </c>
      <c r="AN65" s="29">
        <f t="shared" si="12"/>
        <v>177662.59706439381</v>
      </c>
      <c r="AO65" s="29">
        <f t="shared" si="12"/>
        <v>177662.59706439381</v>
      </c>
      <c r="AP65" s="29">
        <f t="shared" si="10"/>
        <v>147.38262409919071</v>
      </c>
      <c r="AR65">
        <v>1</v>
      </c>
      <c r="AS65" s="11">
        <f t="shared" si="13"/>
        <v>839.66524697720513</v>
      </c>
      <c r="AT65" s="11">
        <f t="shared" si="13"/>
        <v>847.62689439119185</v>
      </c>
      <c r="AU65" s="11">
        <f t="shared" si="13"/>
        <v>847.62689439119185</v>
      </c>
      <c r="AV65" s="11">
        <f t="shared" si="13"/>
        <v>0.70316137451903971</v>
      </c>
      <c r="AX65" s="11">
        <f t="shared" si="14"/>
        <v>1.8142473816324764E-2</v>
      </c>
      <c r="AY65" s="11">
        <f t="shared" si="15"/>
        <v>15.233604757761809</v>
      </c>
      <c r="AZ65" s="11">
        <f t="shared" si="15"/>
        <v>15.378048737504873</v>
      </c>
      <c r="BA65" s="11">
        <f t="shared" si="15"/>
        <v>15.378048737504873</v>
      </c>
      <c r="BB65" s="11">
        <f t="shared" si="11"/>
        <v>1.2757086825862608E-2</v>
      </c>
      <c r="BD65" s="11"/>
    </row>
    <row r="66" spans="1:56" x14ac:dyDescent="0.35">
      <c r="A66" s="12">
        <v>39934</v>
      </c>
      <c r="B66" s="10">
        <f>'Eviews input (long)'!B59</f>
        <v>216.4</v>
      </c>
      <c r="C66" s="10">
        <f>DataQ!C152</f>
        <v>11539</v>
      </c>
      <c r="D66" s="10">
        <f>DataQ!H152</f>
        <v>17688</v>
      </c>
      <c r="E66">
        <f>DataQ!E152</f>
        <v>263934</v>
      </c>
      <c r="F66" s="15">
        <f>DataQ!F152</f>
        <v>7.8</v>
      </c>
      <c r="G66">
        <f>DataQ!P152</f>
        <v>7.8162409999999998</v>
      </c>
      <c r="H66" s="15">
        <f>DataQ!J152</f>
        <v>3.6</v>
      </c>
      <c r="I66" s="10">
        <f>DataQ!I152</f>
        <v>1186228</v>
      </c>
      <c r="J66">
        <f>DataQ!S152</f>
        <v>3620166</v>
      </c>
      <c r="M66" s="29">
        <f t="shared" si="5"/>
        <v>166598.13338049021</v>
      </c>
      <c r="N66" s="29">
        <f t="shared" si="6"/>
        <v>167447.82531830855</v>
      </c>
      <c r="O66" s="29">
        <f t="shared" si="7"/>
        <v>167447.82531830855</v>
      </c>
      <c r="Q66" s="64">
        <f t="shared" si="8"/>
        <v>149.91924070221449</v>
      </c>
      <c r="R66" s="11">
        <f t="shared" si="9"/>
        <v>1.44344381005662</v>
      </c>
      <c r="S66" s="29"/>
      <c r="T66" s="29">
        <f t="shared" si="20"/>
        <v>216.4</v>
      </c>
      <c r="U66" s="10"/>
      <c r="V66" s="11"/>
      <c r="AL66">
        <f t="shared" si="0"/>
        <v>216.4</v>
      </c>
      <c r="AM66" s="29">
        <f t="shared" si="12"/>
        <v>166598.13338049021</v>
      </c>
      <c r="AN66" s="29">
        <f t="shared" si="12"/>
        <v>167447.82531830855</v>
      </c>
      <c r="AO66" s="29">
        <f t="shared" si="12"/>
        <v>167447.82531830855</v>
      </c>
      <c r="AP66" s="29">
        <f t="shared" si="10"/>
        <v>149.91924070221449</v>
      </c>
      <c r="AR66">
        <v>1</v>
      </c>
      <c r="AS66" s="11">
        <f t="shared" si="13"/>
        <v>769.86198419819868</v>
      </c>
      <c r="AT66" s="11">
        <f t="shared" si="13"/>
        <v>773.7884718960654</v>
      </c>
      <c r="AU66" s="11">
        <f t="shared" si="13"/>
        <v>773.7884718960654</v>
      </c>
      <c r="AV66" s="11">
        <f t="shared" si="13"/>
        <v>0.69278761877178596</v>
      </c>
      <c r="AX66" s="11">
        <f t="shared" si="14"/>
        <v>1.8753791489730481E-2</v>
      </c>
      <c r="AY66" s="11">
        <f t="shared" si="15"/>
        <v>14.4378311275232</v>
      </c>
      <c r="AZ66" s="11">
        <f t="shared" si="15"/>
        <v>14.511467659095983</v>
      </c>
      <c r="BA66" s="11">
        <f t="shared" si="15"/>
        <v>14.511467659095983</v>
      </c>
      <c r="BB66" s="11">
        <f t="shared" si="11"/>
        <v>1.2992394549112964E-2</v>
      </c>
      <c r="BD66" s="11"/>
    </row>
    <row r="67" spans="1:56" x14ac:dyDescent="0.35">
      <c r="A67" s="12">
        <v>40026</v>
      </c>
      <c r="B67" s="10">
        <f>'Eviews input (long)'!B60</f>
        <v>207.2</v>
      </c>
      <c r="C67" s="10">
        <f>DataQ!C153</f>
        <v>11525</v>
      </c>
      <c r="D67" s="10">
        <f>DataQ!H153</f>
        <v>17528</v>
      </c>
      <c r="E67">
        <f>DataQ!E153</f>
        <v>262968</v>
      </c>
      <c r="F67" s="15">
        <f>DataQ!F153</f>
        <v>7.8</v>
      </c>
      <c r="G67">
        <f>DataQ!P153</f>
        <v>7.2828660000000003</v>
      </c>
      <c r="H67" s="15">
        <f>DataQ!J153</f>
        <v>3.576667</v>
      </c>
      <c r="I67" s="10">
        <f>DataQ!I153</f>
        <v>1188233</v>
      </c>
      <c r="J67">
        <f>DataQ!S153</f>
        <v>3661080</v>
      </c>
      <c r="M67" s="29">
        <f t="shared" si="5"/>
        <v>169867.53614711092</v>
      </c>
      <c r="N67" s="29">
        <f t="shared" si="6"/>
        <v>167692.46283116893</v>
      </c>
      <c r="O67" s="29">
        <f t="shared" si="7"/>
        <v>167692.46283116893</v>
      </c>
      <c r="Q67" s="64">
        <f t="shared" si="8"/>
        <v>161.53382159574326</v>
      </c>
      <c r="R67" s="11">
        <f t="shared" si="9"/>
        <v>1.282703510343125</v>
      </c>
      <c r="S67" s="29"/>
      <c r="T67" s="29">
        <f t="shared" si="20"/>
        <v>207.2</v>
      </c>
      <c r="U67" s="10"/>
      <c r="V67" s="11"/>
      <c r="AL67">
        <f t="shared" si="0"/>
        <v>207.2</v>
      </c>
      <c r="AM67" s="29">
        <f t="shared" si="12"/>
        <v>169867.53614711092</v>
      </c>
      <c r="AN67" s="29">
        <f t="shared" si="12"/>
        <v>167692.46283116893</v>
      </c>
      <c r="AO67" s="29">
        <f t="shared" si="12"/>
        <v>167692.46283116893</v>
      </c>
      <c r="AP67" s="29">
        <f t="shared" si="10"/>
        <v>161.53382159574326</v>
      </c>
      <c r="AR67">
        <v>1</v>
      </c>
      <c r="AS67" s="11">
        <f t="shared" si="13"/>
        <v>819.82401615401034</v>
      </c>
      <c r="AT67" s="11">
        <f t="shared" si="13"/>
        <v>809.32655806548712</v>
      </c>
      <c r="AU67" s="11">
        <f t="shared" si="13"/>
        <v>809.32655806548712</v>
      </c>
      <c r="AV67" s="11">
        <f t="shared" si="13"/>
        <v>0.77960338607984203</v>
      </c>
      <c r="AX67" s="11">
        <f t="shared" si="14"/>
        <v>1.7978308026030367E-2</v>
      </c>
      <c r="AY67" s="11">
        <f t="shared" si="15"/>
        <v>14.739048689554092</v>
      </c>
      <c r="AZ67" s="11">
        <f t="shared" si="15"/>
        <v>14.550322154548279</v>
      </c>
      <c r="BA67" s="11">
        <f t="shared" si="15"/>
        <v>14.550322154548279</v>
      </c>
      <c r="BB67" s="11">
        <f t="shared" si="11"/>
        <v>1.4015949813079676E-2</v>
      </c>
      <c r="BD67" s="11"/>
    </row>
    <row r="68" spans="1:56" x14ac:dyDescent="0.35">
      <c r="A68" s="12">
        <v>40118</v>
      </c>
      <c r="B68" s="10">
        <f>'Eviews input (long)'!B61</f>
        <v>199.6</v>
      </c>
      <c r="C68" s="10">
        <f>DataQ!C154</f>
        <v>11504</v>
      </c>
      <c r="D68" s="10">
        <f>DataQ!H154</f>
        <v>17230</v>
      </c>
      <c r="E68">
        <f>DataQ!E154</f>
        <v>263925</v>
      </c>
      <c r="F68" s="15">
        <f>DataQ!F154</f>
        <v>7.8</v>
      </c>
      <c r="G68">
        <f>DataQ!P154</f>
        <v>5.3359730000000001</v>
      </c>
      <c r="H68" s="15">
        <f>DataQ!J154</f>
        <v>3.5733329999999999</v>
      </c>
      <c r="I68" s="10">
        <f>DataQ!I154</f>
        <v>1191082</v>
      </c>
      <c r="J68">
        <f>DataQ!S154</f>
        <v>3701995</v>
      </c>
      <c r="M68" s="29">
        <f t="shared" si="5"/>
        <v>166471.18734103034</v>
      </c>
      <c r="N68" s="29">
        <f t="shared" si="6"/>
        <v>164846.18680814176</v>
      </c>
      <c r="O68" s="29">
        <f t="shared" si="7"/>
        <v>164846.18680814176</v>
      </c>
      <c r="Q68" s="64">
        <f t="shared" si="8"/>
        <v>161.4846967417696</v>
      </c>
      <c r="R68" s="11">
        <f t="shared" si="9"/>
        <v>1.2360304352503484</v>
      </c>
      <c r="S68" s="29"/>
      <c r="T68" s="29">
        <f t="shared" si="20"/>
        <v>199.6</v>
      </c>
      <c r="U68" s="10"/>
      <c r="V68" s="11"/>
      <c r="AL68">
        <f t="shared" si="0"/>
        <v>199.6</v>
      </c>
      <c r="AM68" s="29">
        <f t="shared" si="12"/>
        <v>166471.18734103034</v>
      </c>
      <c r="AN68" s="29">
        <f t="shared" si="12"/>
        <v>164846.18680814176</v>
      </c>
      <c r="AO68" s="29">
        <f t="shared" si="12"/>
        <v>164846.18680814176</v>
      </c>
      <c r="AP68" s="29">
        <f t="shared" si="10"/>
        <v>161.4846967417696</v>
      </c>
      <c r="AR68">
        <v>1</v>
      </c>
      <c r="AS68" s="11">
        <f t="shared" si="13"/>
        <v>834.02398467450075</v>
      </c>
      <c r="AT68" s="11">
        <f t="shared" si="13"/>
        <v>825.88269943958801</v>
      </c>
      <c r="AU68" s="11">
        <f t="shared" si="13"/>
        <v>825.88269943958801</v>
      </c>
      <c r="AV68" s="11">
        <f t="shared" si="13"/>
        <v>0.80904156684253303</v>
      </c>
      <c r="AX68" s="11">
        <f t="shared" si="14"/>
        <v>1.7350486787204449E-2</v>
      </c>
      <c r="AY68" s="11">
        <f t="shared" si="15"/>
        <v>14.470722126306532</v>
      </c>
      <c r="AZ68" s="11">
        <f t="shared" si="15"/>
        <v>14.329466864407316</v>
      </c>
      <c r="BA68" s="11">
        <f t="shared" si="15"/>
        <v>14.329466864407316</v>
      </c>
      <c r="BB68" s="11">
        <f t="shared" si="11"/>
        <v>1.4037265015800555E-2</v>
      </c>
      <c r="BD68" s="11"/>
    </row>
    <row r="69" spans="1:56" x14ac:dyDescent="0.35">
      <c r="A69" s="12">
        <v>40210</v>
      </c>
      <c r="B69" s="10">
        <f>'Eviews input (long)'!B62</f>
        <v>196.5</v>
      </c>
      <c r="C69" s="10">
        <f>DataQ!C155</f>
        <v>11493</v>
      </c>
      <c r="D69" s="10">
        <f>DataQ!H155</f>
        <v>16457</v>
      </c>
      <c r="E69">
        <f>DataQ!E155</f>
        <v>264273</v>
      </c>
      <c r="F69" s="15">
        <f>DataQ!F155</f>
        <v>8</v>
      </c>
      <c r="G69">
        <f>DataQ!P155</f>
        <v>3.213009</v>
      </c>
      <c r="H69" s="15">
        <f>DataQ!J155</f>
        <v>3.6666669999999999</v>
      </c>
      <c r="I69" s="10">
        <f>DataQ!I155</f>
        <v>1194551</v>
      </c>
      <c r="J69">
        <f>DataQ!S155</f>
        <v>3715905</v>
      </c>
      <c r="M69" s="29">
        <f t="shared" si="5"/>
        <v>165224.78360537358</v>
      </c>
      <c r="N69" s="29">
        <f t="shared" si="6"/>
        <v>164886.32818505395</v>
      </c>
      <c r="O69" s="29">
        <f t="shared" si="7"/>
        <v>164886.32818505395</v>
      </c>
      <c r="Q69" s="64">
        <f t="shared" si="8"/>
        <v>165.67456513203931</v>
      </c>
      <c r="R69" s="11">
        <f t="shared" si="9"/>
        <v>1.186060152585241</v>
      </c>
      <c r="S69" s="29"/>
      <c r="T69" s="29">
        <f t="shared" si="20"/>
        <v>196.5</v>
      </c>
      <c r="U69" s="10"/>
      <c r="V69" s="11"/>
      <c r="AL69">
        <f t="shared" si="0"/>
        <v>196.5</v>
      </c>
      <c r="AM69" s="29">
        <f t="shared" si="12"/>
        <v>165224.78360537358</v>
      </c>
      <c r="AN69" s="29">
        <f t="shared" si="12"/>
        <v>164886.32818505395</v>
      </c>
      <c r="AO69" s="29">
        <f t="shared" si="12"/>
        <v>164886.32818505395</v>
      </c>
      <c r="AP69" s="29">
        <f t="shared" si="10"/>
        <v>165.67456513203931</v>
      </c>
      <c r="AR69">
        <v>1</v>
      </c>
      <c r="AS69" s="11">
        <f t="shared" si="13"/>
        <v>840.8385934115704</v>
      </c>
      <c r="AT69" s="11">
        <f t="shared" si="13"/>
        <v>839.1161739697402</v>
      </c>
      <c r="AU69" s="11">
        <f t="shared" si="13"/>
        <v>839.1161739697402</v>
      </c>
      <c r="AV69" s="11">
        <f t="shared" si="13"/>
        <v>0.84312755792386418</v>
      </c>
      <c r="AX69" s="11">
        <f t="shared" si="14"/>
        <v>1.7097363612633778E-2</v>
      </c>
      <c r="AY69" s="11">
        <f t="shared" si="15"/>
        <v>14.37612317109315</v>
      </c>
      <c r="AZ69" s="11">
        <f t="shared" si="15"/>
        <v>14.346674339602711</v>
      </c>
      <c r="BA69" s="11">
        <f t="shared" si="15"/>
        <v>14.346674339602711</v>
      </c>
      <c r="BB69" s="11">
        <f t="shared" si="11"/>
        <v>1.4415258429656252E-2</v>
      </c>
      <c r="BD69" s="11"/>
    </row>
    <row r="70" spans="1:56" x14ac:dyDescent="0.35">
      <c r="A70" s="12">
        <v>40299</v>
      </c>
      <c r="B70" s="10">
        <f>'Eviews input (long)'!B63</f>
        <v>185.5</v>
      </c>
      <c r="C70" s="10">
        <f>DataQ!C156</f>
        <v>11491</v>
      </c>
      <c r="D70" s="10">
        <f>DataQ!H156</f>
        <v>16329</v>
      </c>
      <c r="E70">
        <f>DataQ!E156</f>
        <v>267166</v>
      </c>
      <c r="F70" s="15">
        <f>DataQ!F156</f>
        <v>7.9</v>
      </c>
      <c r="G70">
        <f>DataQ!P156</f>
        <v>1.8075909999999999</v>
      </c>
      <c r="H70" s="15">
        <f>DataQ!J156</f>
        <v>3.66</v>
      </c>
      <c r="I70" s="10">
        <f>DataQ!I156</f>
        <v>1194779</v>
      </c>
      <c r="J70">
        <f>DataQ!S156</f>
        <v>3729815</v>
      </c>
      <c r="M70" s="29">
        <f t="shared" si="5"/>
        <v>173863.77264198908</v>
      </c>
      <c r="N70" s="29">
        <f t="shared" si="6"/>
        <v>171992.46908220885</v>
      </c>
      <c r="O70" s="29">
        <f t="shared" si="7"/>
        <v>171992.46908220885</v>
      </c>
      <c r="Q70" s="64">
        <f t="shared" si="8"/>
        <v>175.86503462187972</v>
      </c>
      <c r="R70" s="11">
        <f t="shared" si="9"/>
        <v>1.0547861341444935</v>
      </c>
      <c r="S70" s="29"/>
      <c r="T70" s="29">
        <f t="shared" si="20"/>
        <v>185.5</v>
      </c>
      <c r="U70" s="10"/>
      <c r="V70" s="11"/>
      <c r="AL70">
        <f t="shared" si="0"/>
        <v>185.5</v>
      </c>
      <c r="AM70" s="29">
        <f t="shared" si="12"/>
        <v>173863.77264198908</v>
      </c>
      <c r="AN70" s="29">
        <f t="shared" si="12"/>
        <v>171992.46908220885</v>
      </c>
      <c r="AO70" s="29">
        <f t="shared" si="12"/>
        <v>171992.46908220885</v>
      </c>
      <c r="AP70" s="29">
        <f t="shared" si="10"/>
        <v>175.86503462187972</v>
      </c>
      <c r="AR70">
        <v>1</v>
      </c>
      <c r="AS70" s="11">
        <f t="shared" si="13"/>
        <v>937.2710115471109</v>
      </c>
      <c r="AT70" s="11">
        <f t="shared" si="13"/>
        <v>927.18312173697495</v>
      </c>
      <c r="AU70" s="11">
        <f t="shared" si="13"/>
        <v>927.18312173697495</v>
      </c>
      <c r="AV70" s="11">
        <f t="shared" si="13"/>
        <v>0.94805948583223565</v>
      </c>
      <c r="AX70" s="11">
        <f t="shared" si="14"/>
        <v>1.6143068488382213E-2</v>
      </c>
      <c r="AY70" s="11">
        <f t="shared" si="15"/>
        <v>15.130430131580287</v>
      </c>
      <c r="AZ70" s="11">
        <f t="shared" si="15"/>
        <v>14.967580635472007</v>
      </c>
      <c r="BA70" s="11">
        <f t="shared" si="15"/>
        <v>14.967580635472007</v>
      </c>
      <c r="BB70" s="11">
        <f t="shared" si="11"/>
        <v>1.5304589210850206E-2</v>
      </c>
      <c r="BD70" s="11"/>
    </row>
    <row r="71" spans="1:56" x14ac:dyDescent="0.35">
      <c r="A71" s="12">
        <v>40391</v>
      </c>
      <c r="B71" s="10">
        <f>'Eviews input (long)'!B64</f>
        <v>179.8</v>
      </c>
      <c r="C71" s="10">
        <f>DataQ!C157</f>
        <v>11480</v>
      </c>
      <c r="D71" s="10">
        <f>DataQ!H157</f>
        <v>16005</v>
      </c>
      <c r="E71">
        <f>DataQ!E157</f>
        <v>267993</v>
      </c>
      <c r="F71" s="15">
        <f>DataQ!F157</f>
        <v>7.8</v>
      </c>
      <c r="G71">
        <f>DataQ!P157</f>
        <v>1.57511</v>
      </c>
      <c r="H71" s="15">
        <f>DataQ!J157</f>
        <v>3.57</v>
      </c>
      <c r="I71" s="10">
        <f>DataQ!I157</f>
        <v>1196087</v>
      </c>
      <c r="J71">
        <f>DataQ!S157</f>
        <v>3743725</v>
      </c>
      <c r="M71" s="29">
        <f t="shared" si="5"/>
        <v>172532.33795056396</v>
      </c>
      <c r="N71" s="29">
        <f t="shared" si="6"/>
        <v>170605.98690568516</v>
      </c>
      <c r="O71" s="29">
        <f t="shared" si="7"/>
        <v>170605.98690568516</v>
      </c>
      <c r="Q71" s="64">
        <f t="shared" si="8"/>
        <v>173.3804459848881</v>
      </c>
      <c r="R71" s="11">
        <f t="shared" si="9"/>
        <v>1.0370258247903656</v>
      </c>
      <c r="S71" s="29"/>
      <c r="T71" s="29">
        <f t="shared" si="20"/>
        <v>179.8</v>
      </c>
      <c r="U71" s="10"/>
      <c r="V71" s="11"/>
      <c r="AL71">
        <f t="shared" si="0"/>
        <v>179.8</v>
      </c>
      <c r="AM71" s="29">
        <f t="shared" si="12"/>
        <v>172532.33795056396</v>
      </c>
      <c r="AN71" s="29">
        <f t="shared" si="12"/>
        <v>170605.98690568516</v>
      </c>
      <c r="AO71" s="29">
        <f t="shared" si="12"/>
        <v>170605.98690568516</v>
      </c>
      <c r="AP71" s="29">
        <f t="shared" si="10"/>
        <v>173.3804459848881</v>
      </c>
      <c r="AR71">
        <v>1</v>
      </c>
      <c r="AS71" s="11">
        <f t="shared" si="13"/>
        <v>959.57918771170159</v>
      </c>
      <c r="AT71" s="11">
        <f t="shared" si="13"/>
        <v>948.8653331795615</v>
      </c>
      <c r="AU71" s="11">
        <f t="shared" si="13"/>
        <v>948.8653331795615</v>
      </c>
      <c r="AV71" s="11">
        <f t="shared" si="13"/>
        <v>0.96429614007168007</v>
      </c>
      <c r="AX71" s="11">
        <f t="shared" si="14"/>
        <v>1.5662020905923345E-2</v>
      </c>
      <c r="AY71" s="11">
        <f t="shared" si="15"/>
        <v>15.028949298829613</v>
      </c>
      <c r="AZ71" s="11">
        <f t="shared" si="15"/>
        <v>14.861148685164213</v>
      </c>
      <c r="BA71" s="11">
        <f t="shared" si="15"/>
        <v>14.861148685164213</v>
      </c>
      <c r="BB71" s="11">
        <f t="shared" si="11"/>
        <v>1.5102826305303841E-2</v>
      </c>
      <c r="BD71" s="11"/>
    </row>
    <row r="72" spans="1:56" x14ac:dyDescent="0.35">
      <c r="A72" s="12">
        <v>40483</v>
      </c>
      <c r="B72" s="10">
        <f>'Eviews input (long)'!B65</f>
        <v>175.8</v>
      </c>
      <c r="C72" s="10">
        <f>DataQ!C158</f>
        <v>11478</v>
      </c>
      <c r="D72" s="10">
        <f>DataQ!H158</f>
        <v>15827</v>
      </c>
      <c r="E72">
        <f>DataQ!E158</f>
        <v>268198</v>
      </c>
      <c r="F72" s="15">
        <f>DataQ!F158</f>
        <v>7.9</v>
      </c>
      <c r="G72">
        <f>DataQ!P158</f>
        <v>2.1210420000000001</v>
      </c>
      <c r="H72" s="15">
        <f>DataQ!J158</f>
        <v>3.5066670000000002</v>
      </c>
      <c r="I72" s="10">
        <f>DataQ!I158</f>
        <v>1196963</v>
      </c>
      <c r="J72">
        <f>DataQ!S158</f>
        <v>3757635</v>
      </c>
      <c r="M72" s="29">
        <f t="shared" si="5"/>
        <v>169893.12630611134</v>
      </c>
      <c r="N72" s="29">
        <f t="shared" si="6"/>
        <v>167986.57671038483</v>
      </c>
      <c r="O72" s="29">
        <f t="shared" si="7"/>
        <v>167986.57671038483</v>
      </c>
      <c r="Q72" s="64">
        <f t="shared" si="8"/>
        <v>170.58533735549568</v>
      </c>
      <c r="R72" s="11">
        <f t="shared" si="9"/>
        <v>1.0305692313615273</v>
      </c>
      <c r="S72" s="29"/>
      <c r="T72" s="29">
        <f t="shared" si="20"/>
        <v>175.8</v>
      </c>
      <c r="U72" s="10"/>
      <c r="V72" s="11"/>
      <c r="AL72">
        <f t="shared" si="0"/>
        <v>175.8</v>
      </c>
      <c r="AM72" s="29">
        <f t="shared" si="12"/>
        <v>169893.12630611134</v>
      </c>
      <c r="AN72" s="29">
        <f t="shared" si="12"/>
        <v>167986.57671038483</v>
      </c>
      <c r="AO72" s="29">
        <f t="shared" si="12"/>
        <v>167986.57671038483</v>
      </c>
      <c r="AP72" s="29">
        <f t="shared" si="10"/>
        <v>170.58533735549568</v>
      </c>
      <c r="AR72">
        <v>1</v>
      </c>
      <c r="AS72" s="11">
        <f t="shared" si="13"/>
        <v>966.40003587094043</v>
      </c>
      <c r="AT72" s="11">
        <f t="shared" si="13"/>
        <v>955.55504385884433</v>
      </c>
      <c r="AU72" s="11">
        <f t="shared" si="13"/>
        <v>955.55504385884433</v>
      </c>
      <c r="AV72" s="11">
        <f t="shared" si="13"/>
        <v>0.97033752761942926</v>
      </c>
      <c r="AX72" s="11">
        <f t="shared" si="14"/>
        <v>1.5316257187663357E-2</v>
      </c>
      <c r="AY72" s="11">
        <f t="shared" si="15"/>
        <v>14.801631495566419</v>
      </c>
      <c r="AZ72" s="11">
        <f t="shared" si="15"/>
        <v>14.635526808710997</v>
      </c>
      <c r="BA72" s="11">
        <f t="shared" si="15"/>
        <v>14.635526808710997</v>
      </c>
      <c r="BB72" s="11">
        <f t="shared" si="11"/>
        <v>1.4861939131860576E-2</v>
      </c>
      <c r="BD72" s="11"/>
    </row>
    <row r="73" spans="1:56" x14ac:dyDescent="0.35">
      <c r="A73" s="12">
        <v>40575</v>
      </c>
      <c r="B73" s="10">
        <f>'Eviews input (long)'!B66</f>
        <v>171.9</v>
      </c>
      <c r="C73" s="10">
        <f>DataQ!C159</f>
        <v>11454</v>
      </c>
      <c r="D73" s="10">
        <f>DataQ!H159</f>
        <v>15816</v>
      </c>
      <c r="E73">
        <f>DataQ!E159</f>
        <v>265811</v>
      </c>
      <c r="F73" s="15">
        <f>DataQ!F159</f>
        <v>7.8</v>
      </c>
      <c r="G73">
        <f>DataQ!P159</f>
        <v>3.1309689999999999</v>
      </c>
      <c r="H73" s="15">
        <f>DataQ!J159</f>
        <v>3.496667</v>
      </c>
      <c r="I73" s="10">
        <f>DataQ!I159</f>
        <v>1197882</v>
      </c>
      <c r="J73">
        <f>DataQ!S159</f>
        <v>3751216</v>
      </c>
      <c r="M73" s="29">
        <f t="shared" si="5"/>
        <v>169378.81244348464</v>
      </c>
      <c r="N73" s="29">
        <f t="shared" si="6"/>
        <v>166758.4070360538</v>
      </c>
      <c r="O73" s="29">
        <f t="shared" si="7"/>
        <v>166758.4070360538</v>
      </c>
      <c r="Q73" s="64">
        <f t="shared" si="8"/>
        <v>170.91155715579634</v>
      </c>
      <c r="R73" s="11">
        <f t="shared" si="9"/>
        <v>1.0057833587187006</v>
      </c>
      <c r="S73" s="29"/>
      <c r="T73" s="29">
        <f t="shared" si="20"/>
        <v>171.9</v>
      </c>
      <c r="U73" s="10"/>
      <c r="V73" s="11"/>
      <c r="AL73">
        <f t="shared" ref="AL73:AL126" si="21">B73</f>
        <v>171.9</v>
      </c>
      <c r="AM73" s="29">
        <f t="shared" si="12"/>
        <v>169378.81244348464</v>
      </c>
      <c r="AN73" s="29">
        <f t="shared" si="12"/>
        <v>166758.4070360538</v>
      </c>
      <c r="AO73" s="29">
        <f t="shared" si="12"/>
        <v>166758.4070360538</v>
      </c>
      <c r="AP73" s="29">
        <f t="shared" si="10"/>
        <v>170.91155715579634</v>
      </c>
      <c r="AR73">
        <v>1</v>
      </c>
      <c r="AS73" s="11">
        <f t="shared" si="13"/>
        <v>985.33340572126019</v>
      </c>
      <c r="AT73" s="11">
        <f t="shared" si="13"/>
        <v>970.08962790025475</v>
      </c>
      <c r="AU73" s="11">
        <f t="shared" si="13"/>
        <v>970.08962790025475</v>
      </c>
      <c r="AV73" s="11">
        <f t="shared" si="13"/>
        <v>0.99424989619427773</v>
      </c>
      <c r="AX73" s="11">
        <f t="shared" si="14"/>
        <v>1.500785751702462E-2</v>
      </c>
      <c r="AY73" s="11">
        <f t="shared" si="15"/>
        <v>14.787743359829285</v>
      </c>
      <c r="AZ73" s="11">
        <f t="shared" si="15"/>
        <v>14.558966914270457</v>
      </c>
      <c r="BA73" s="11">
        <f t="shared" si="15"/>
        <v>14.558966914270457</v>
      </c>
      <c r="BB73" s="11">
        <f t="shared" si="11"/>
        <v>1.492156077840024E-2</v>
      </c>
      <c r="BD73" s="11"/>
    </row>
    <row r="74" spans="1:56" x14ac:dyDescent="0.35">
      <c r="A74" s="12">
        <v>40664</v>
      </c>
      <c r="B74" s="10">
        <f>'Eviews input (long)'!B67</f>
        <v>169.2</v>
      </c>
      <c r="C74" s="10">
        <f>DataQ!C160</f>
        <v>11437</v>
      </c>
      <c r="D74" s="10">
        <f>DataQ!H160</f>
        <v>15576</v>
      </c>
      <c r="E74">
        <f>DataQ!E160</f>
        <v>271167</v>
      </c>
      <c r="F74" s="15">
        <f>DataQ!F160</f>
        <v>7.9</v>
      </c>
      <c r="G74">
        <f>DataQ!P160</f>
        <v>3.6788430000000001</v>
      </c>
      <c r="H74" s="15">
        <f>DataQ!J160</f>
        <v>3.47</v>
      </c>
      <c r="I74" s="10">
        <f>DataQ!I160</f>
        <v>1198695</v>
      </c>
      <c r="J74">
        <f>DataQ!S160</f>
        <v>3744798</v>
      </c>
      <c r="M74" s="29">
        <f t="shared" ref="M74:M137" si="22">(EXP($W$9+$W$10*LN(D73/E73)+$W$11*(F73/100)+$W$12*(H73/100)+$W$13*LN(I73/J73)))*C74</f>
        <v>167604.90092207733</v>
      </c>
      <c r="N74" s="29">
        <f t="shared" ref="N74:N137" si="23">(EXP($W$18+$W$19*LN(D74/E74)+$W$20*LN(D73/E73)+$W$21*(F74/100)+$W$22*(F73/100)+$W$23*(H74/100)+$W$24*(H73/100)+$W$25*LN(I73/J73)))*C74</f>
        <v>166513.32144381566</v>
      </c>
      <c r="O74" s="29">
        <f t="shared" ref="O74:O137" si="24">(EXP($X$18+$X$19*LN(D74/E74)+$X$20*LN(D73/E73)+$X$21*F74+$X$22*F73+$X$23*H74+$X$24*H73+$X$25*LN(I73/J73)))*C74</f>
        <v>166513.32144381566</v>
      </c>
      <c r="Q74" s="64">
        <f t="shared" ref="Q74:Q137" si="25">(EXP($V$30+$V$31*LN(D74/E74)+$V$32*LN(D73/E73)+$V$33*F74+$V$34*F73+$V$35*H74+$V$36*H73))*C74</f>
        <v>168.80004345338713</v>
      </c>
      <c r="R74" s="11">
        <f t="shared" ref="R74:R127" si="26">B74/Q74</f>
        <v>1.0023694102112202</v>
      </c>
      <c r="S74" s="29"/>
      <c r="T74" s="29">
        <f t="shared" si="20"/>
        <v>169.2</v>
      </c>
      <c r="U74" s="10"/>
      <c r="V74" s="11"/>
      <c r="AL74">
        <f t="shared" si="21"/>
        <v>169.2</v>
      </c>
      <c r="AM74" s="29">
        <f t="shared" si="12"/>
        <v>167604.90092207733</v>
      </c>
      <c r="AN74" s="29">
        <f t="shared" si="12"/>
        <v>166513.32144381566</v>
      </c>
      <c r="AO74" s="29">
        <f t="shared" si="12"/>
        <v>166513.32144381566</v>
      </c>
      <c r="AP74" s="29">
        <f t="shared" ref="AP74:AP126" si="27">Q74</f>
        <v>168.80004345338713</v>
      </c>
      <c r="AR74">
        <v>1</v>
      </c>
      <c r="AS74" s="11">
        <f t="shared" si="13"/>
        <v>990.57270048509065</v>
      </c>
      <c r="AT74" s="11">
        <f t="shared" si="13"/>
        <v>984.12128512893423</v>
      </c>
      <c r="AU74" s="11">
        <f t="shared" si="13"/>
        <v>984.12128512893423</v>
      </c>
      <c r="AV74" s="11">
        <f t="shared" si="13"/>
        <v>0.99763619062285547</v>
      </c>
      <c r="AX74" s="11">
        <f t="shared" si="14"/>
        <v>1.4794089359097665E-2</v>
      </c>
      <c r="AY74" s="11">
        <f t="shared" si="15"/>
        <v>14.654621047659118</v>
      </c>
      <c r="AZ74" s="11">
        <f t="shared" si="15"/>
        <v>14.559178232387485</v>
      </c>
      <c r="BA74" s="11">
        <f t="shared" si="15"/>
        <v>14.559178232387485</v>
      </c>
      <c r="BB74" s="11">
        <f t="shared" ref="BB74:BB137" si="28">Q74/$C74</f>
        <v>1.4759118951944315E-2</v>
      </c>
      <c r="BD74" s="11"/>
    </row>
    <row r="75" spans="1:56" x14ac:dyDescent="0.35">
      <c r="A75" s="12">
        <v>40756</v>
      </c>
      <c r="B75" s="10">
        <f>'Eviews input (long)'!B68</f>
        <v>165.3</v>
      </c>
      <c r="C75" s="10">
        <f>DataQ!C161</f>
        <v>11413</v>
      </c>
      <c r="D75" s="10">
        <f>DataQ!H161</f>
        <v>15289</v>
      </c>
      <c r="E75">
        <f>DataQ!E161</f>
        <v>273285</v>
      </c>
      <c r="F75" s="15">
        <f>DataQ!F161</f>
        <v>8.3000000000000007</v>
      </c>
      <c r="G75">
        <f>DataQ!P161</f>
        <v>3.8427660000000001</v>
      </c>
      <c r="H75" s="15">
        <f>DataQ!J161</f>
        <v>3.4</v>
      </c>
      <c r="I75" s="10">
        <f>DataQ!I161</f>
        <v>1199968</v>
      </c>
      <c r="J75">
        <f>DataQ!S161</f>
        <v>3738380</v>
      </c>
      <c r="M75" s="29">
        <f t="shared" si="22"/>
        <v>171563.84402822575</v>
      </c>
      <c r="N75" s="29">
        <f t="shared" si="23"/>
        <v>170461.71883996419</v>
      </c>
      <c r="O75" s="29">
        <f t="shared" si="24"/>
        <v>170461.71883996419</v>
      </c>
      <c r="Q75" s="64">
        <f t="shared" si="25"/>
        <v>175.83433448238736</v>
      </c>
      <c r="R75" s="11">
        <f t="shared" si="26"/>
        <v>0.94008943410626933</v>
      </c>
      <c r="S75" s="29"/>
      <c r="T75" s="29">
        <f t="shared" si="20"/>
        <v>165.3</v>
      </c>
      <c r="U75" s="10"/>
      <c r="V75" s="11"/>
      <c r="AL75">
        <f t="shared" si="21"/>
        <v>165.3</v>
      </c>
      <c r="AM75" s="29">
        <f t="shared" si="12"/>
        <v>171563.84402822575</v>
      </c>
      <c r="AN75" s="29">
        <f t="shared" si="12"/>
        <v>170461.71883996419</v>
      </c>
      <c r="AO75" s="29">
        <f t="shared" si="12"/>
        <v>170461.71883996419</v>
      </c>
      <c r="AP75" s="29">
        <f t="shared" si="27"/>
        <v>175.83433448238736</v>
      </c>
      <c r="AR75">
        <v>1</v>
      </c>
      <c r="AS75" s="11">
        <f t="shared" si="13"/>
        <v>1037.8937932742028</v>
      </c>
      <c r="AT75" s="11">
        <f t="shared" si="13"/>
        <v>1031.2263692677809</v>
      </c>
      <c r="AU75" s="11">
        <f t="shared" si="13"/>
        <v>1031.2263692677809</v>
      </c>
      <c r="AV75" s="11">
        <f t="shared" si="13"/>
        <v>1.0637285812606616</v>
      </c>
      <c r="AX75" s="11">
        <f t="shared" si="14"/>
        <v>1.448348374660475E-2</v>
      </c>
      <c r="AY75" s="11">
        <f t="shared" si="15"/>
        <v>15.032317885588869</v>
      </c>
      <c r="AZ75" s="11">
        <f t="shared" si="15"/>
        <v>14.935750358360131</v>
      </c>
      <c r="BA75" s="11">
        <f t="shared" si="15"/>
        <v>14.935750358360131</v>
      </c>
      <c r="BB75" s="11">
        <f t="shared" si="28"/>
        <v>1.5406495617487722E-2</v>
      </c>
      <c r="BD75" s="11"/>
    </row>
    <row r="76" spans="1:56" x14ac:dyDescent="0.35">
      <c r="A76" s="12">
        <v>40848</v>
      </c>
      <c r="B76" s="10">
        <f>'Eviews input (long)'!B69</f>
        <v>161.4</v>
      </c>
      <c r="C76" s="10">
        <f>DataQ!C162</f>
        <v>11384</v>
      </c>
      <c r="D76" s="10">
        <f>DataQ!H162</f>
        <v>15311</v>
      </c>
      <c r="E76">
        <f>DataQ!E162</f>
        <v>273407</v>
      </c>
      <c r="F76" s="15">
        <f>DataQ!F162</f>
        <v>8.4</v>
      </c>
      <c r="G76">
        <f>DataQ!P162</f>
        <v>3.8691149999999999</v>
      </c>
      <c r="H76" s="15">
        <f>DataQ!J162</f>
        <v>3.3666670000000001</v>
      </c>
      <c r="I76" s="10">
        <f>DataQ!I162</f>
        <v>1201405</v>
      </c>
      <c r="J76">
        <f>DataQ!S162</f>
        <v>3731961</v>
      </c>
      <c r="M76" s="29">
        <f t="shared" si="22"/>
        <v>178117.60842181099</v>
      </c>
      <c r="N76" s="29">
        <f t="shared" si="23"/>
        <v>175815.67204129533</v>
      </c>
      <c r="O76" s="29">
        <f t="shared" si="24"/>
        <v>175815.67204129533</v>
      </c>
      <c r="Q76" s="64">
        <f t="shared" si="25"/>
        <v>186.66582813457092</v>
      </c>
      <c r="R76" s="11">
        <f t="shared" si="26"/>
        <v>0.86464674125380736</v>
      </c>
      <c r="S76" s="29"/>
      <c r="T76" s="29">
        <f t="shared" si="20"/>
        <v>161.4</v>
      </c>
      <c r="U76" s="10"/>
      <c r="V76" s="11"/>
      <c r="AL76">
        <f t="shared" si="21"/>
        <v>161.4</v>
      </c>
      <c r="AM76" s="29">
        <f t="shared" si="12"/>
        <v>178117.60842181099</v>
      </c>
      <c r="AN76" s="29">
        <f t="shared" si="12"/>
        <v>175815.67204129533</v>
      </c>
      <c r="AO76" s="29">
        <f t="shared" si="12"/>
        <v>175815.67204129533</v>
      </c>
      <c r="AP76" s="29">
        <f t="shared" si="27"/>
        <v>186.66582813457092</v>
      </c>
      <c r="AR76">
        <v>1</v>
      </c>
      <c r="AS76" s="11">
        <f t="shared" si="13"/>
        <v>1103.5787386729305</v>
      </c>
      <c r="AT76" s="11">
        <f t="shared" si="13"/>
        <v>1089.3164314826229</v>
      </c>
      <c r="AU76" s="11">
        <f t="shared" si="13"/>
        <v>1089.3164314826229</v>
      </c>
      <c r="AV76" s="11">
        <f t="shared" si="13"/>
        <v>1.1565416860877999</v>
      </c>
      <c r="AX76" s="11">
        <f t="shared" si="14"/>
        <v>1.4177793394237527E-2</v>
      </c>
      <c r="AY76" s="11">
        <f t="shared" si="15"/>
        <v>15.646311351178056</v>
      </c>
      <c r="AZ76" s="11">
        <f t="shared" si="15"/>
        <v>15.444103306508726</v>
      </c>
      <c r="BA76" s="11">
        <f t="shared" si="15"/>
        <v>15.444103306508726</v>
      </c>
      <c r="BB76" s="11">
        <f t="shared" si="28"/>
        <v>1.6397209077175942E-2</v>
      </c>
      <c r="BD76" s="11"/>
    </row>
    <row r="77" spans="1:56" x14ac:dyDescent="0.35">
      <c r="A77" s="12">
        <v>40940</v>
      </c>
      <c r="B77" s="10">
        <f>'Eviews input (long)'!B70</f>
        <v>159.1</v>
      </c>
      <c r="C77" s="10">
        <f>DataQ!C163</f>
        <v>11383</v>
      </c>
      <c r="D77" s="10">
        <f>DataQ!H163</f>
        <v>15463</v>
      </c>
      <c r="E77">
        <f>DataQ!E163</f>
        <v>279309</v>
      </c>
      <c r="F77" s="15">
        <f>DataQ!F163</f>
        <v>8.1999999999999993</v>
      </c>
      <c r="G77">
        <f>DataQ!P163</f>
        <v>3.6694939999999998</v>
      </c>
      <c r="H77" s="15">
        <f>DataQ!J163</f>
        <v>3.3666670000000001</v>
      </c>
      <c r="I77" s="10">
        <f>DataQ!I163</f>
        <v>1206854</v>
      </c>
      <c r="J77">
        <f>DataQ!S163</f>
        <v>3750445</v>
      </c>
      <c r="M77" s="29">
        <f t="shared" si="22"/>
        <v>179553.945166702</v>
      </c>
      <c r="N77" s="29">
        <f t="shared" si="23"/>
        <v>177320.71107098565</v>
      </c>
      <c r="O77" s="29">
        <f t="shared" si="24"/>
        <v>177320.71107098565</v>
      </c>
      <c r="Q77" s="64">
        <f t="shared" si="25"/>
        <v>187.14329130864411</v>
      </c>
      <c r="R77" s="11">
        <f t="shared" si="26"/>
        <v>0.85015069943173116</v>
      </c>
      <c r="S77" s="29"/>
      <c r="T77" s="29">
        <f t="shared" si="20"/>
        <v>159.1</v>
      </c>
      <c r="U77" s="10"/>
      <c r="V77" s="11"/>
      <c r="AL77">
        <f t="shared" si="21"/>
        <v>159.1</v>
      </c>
      <c r="AM77" s="29">
        <f t="shared" si="12"/>
        <v>179553.945166702</v>
      </c>
      <c r="AN77" s="29">
        <f t="shared" si="12"/>
        <v>177320.71107098565</v>
      </c>
      <c r="AO77" s="29">
        <f t="shared" si="12"/>
        <v>177320.71107098565</v>
      </c>
      <c r="AP77" s="29">
        <f t="shared" si="27"/>
        <v>187.14329130864411</v>
      </c>
      <c r="AR77">
        <v>1</v>
      </c>
      <c r="AS77" s="11">
        <f t="shared" si="13"/>
        <v>1128.5603090301825</v>
      </c>
      <c r="AT77" s="11">
        <f t="shared" si="13"/>
        <v>1114.523639666786</v>
      </c>
      <c r="AU77" s="11">
        <f t="shared" si="13"/>
        <v>1114.523639666786</v>
      </c>
      <c r="AV77" s="11">
        <f t="shared" si="13"/>
        <v>1.1762620446803527</v>
      </c>
      <c r="AX77" s="11">
        <f t="shared" si="14"/>
        <v>1.3976983220592111E-2</v>
      </c>
      <c r="AY77" s="11">
        <f t="shared" si="15"/>
        <v>15.773868502741106</v>
      </c>
      <c r="AZ77" s="11">
        <f t="shared" si="15"/>
        <v>15.577678210575916</v>
      </c>
      <c r="BA77" s="11">
        <f t="shared" si="15"/>
        <v>15.577678210575916</v>
      </c>
      <c r="BB77" s="11">
        <f t="shared" si="28"/>
        <v>1.6440594861516656E-2</v>
      </c>
      <c r="BD77" s="11"/>
    </row>
    <row r="78" spans="1:56" x14ac:dyDescent="0.35">
      <c r="A78" s="12">
        <v>41030</v>
      </c>
      <c r="B78" s="10">
        <f>'Eviews input (long)'!B71</f>
        <v>158.69999999999999</v>
      </c>
      <c r="C78" s="10">
        <f>DataQ!C164</f>
        <v>11364</v>
      </c>
      <c r="D78" s="10">
        <f>DataQ!H164</f>
        <v>15351</v>
      </c>
      <c r="E78">
        <f>DataQ!E164</f>
        <v>283629</v>
      </c>
      <c r="F78" s="15">
        <f>DataQ!F164</f>
        <v>8</v>
      </c>
      <c r="G78">
        <f>DataQ!P164</f>
        <v>3.5022139999999999</v>
      </c>
      <c r="H78" s="15">
        <f>DataQ!J164</f>
        <v>3.38</v>
      </c>
      <c r="I78" s="10">
        <f>DataQ!I164</f>
        <v>1220395</v>
      </c>
      <c r="J78">
        <f>DataQ!S164</f>
        <v>3768928</v>
      </c>
      <c r="M78" s="29">
        <f t="shared" si="22"/>
        <v>177183.03509497028</v>
      </c>
      <c r="N78" s="29">
        <f t="shared" si="23"/>
        <v>175370.38460614625</v>
      </c>
      <c r="O78" s="29">
        <f t="shared" si="24"/>
        <v>175370.38460614625</v>
      </c>
      <c r="Q78" s="64">
        <f t="shared" si="25"/>
        <v>181.2148890033026</v>
      </c>
      <c r="R78" s="11">
        <f t="shared" si="26"/>
        <v>0.87575585468094574</v>
      </c>
      <c r="S78" s="29"/>
      <c r="T78" s="29">
        <f t="shared" si="20"/>
        <v>158.69999999999999</v>
      </c>
      <c r="U78" s="10"/>
      <c r="V78" s="11"/>
      <c r="AL78">
        <f t="shared" si="21"/>
        <v>158.69999999999999</v>
      </c>
      <c r="AM78" s="29">
        <f>M78</f>
        <v>177183.03509497028</v>
      </c>
      <c r="AN78" s="29">
        <f>N78</f>
        <v>175370.38460614625</v>
      </c>
      <c r="AO78" s="29">
        <f>O78</f>
        <v>175370.38460614625</v>
      </c>
      <c r="AP78" s="29">
        <f t="shared" si="27"/>
        <v>181.2148890033026</v>
      </c>
      <c r="AR78">
        <v>1</v>
      </c>
      <c r="AS78" s="11">
        <f>AM78/$AL78</f>
        <v>1116.465249495717</v>
      </c>
      <c r="AT78" s="11">
        <f>AN78/$AL78</f>
        <v>1105.0433812611611</v>
      </c>
      <c r="AU78" s="11">
        <f>AO78/$AL78</f>
        <v>1105.0433812611611</v>
      </c>
      <c r="AV78" s="11">
        <f t="shared" ref="AV78:AV126" si="29">AP78/$AL78</f>
        <v>1.1418707561644776</v>
      </c>
      <c r="AX78" s="11">
        <f>B78/$C78</f>
        <v>1.3965153115100316E-2</v>
      </c>
      <c r="AY78" s="11">
        <f t="shared" ref="AY78:BA109" si="30">M78/$C78</f>
        <v>15.591608156896365</v>
      </c>
      <c r="AZ78" s="11">
        <f t="shared" si="30"/>
        <v>15.432100018140289</v>
      </c>
      <c r="BA78" s="11">
        <f t="shared" si="30"/>
        <v>15.432100018140289</v>
      </c>
      <c r="BB78" s="11">
        <f t="shared" si="28"/>
        <v>1.594639994749231E-2</v>
      </c>
      <c r="BD78" s="11"/>
    </row>
    <row r="79" spans="1:56" x14ac:dyDescent="0.35">
      <c r="A79" s="12">
        <v>41122</v>
      </c>
      <c r="B79" s="10">
        <f>'Eviews input (long)'!B72</f>
        <v>159.1</v>
      </c>
      <c r="C79" s="10">
        <f>DataQ!C165</f>
        <v>11331</v>
      </c>
      <c r="D79" s="10">
        <f>DataQ!H165</f>
        <v>15308</v>
      </c>
      <c r="E79">
        <f>DataQ!E165</f>
        <v>282123</v>
      </c>
      <c r="F79" s="15">
        <f>DataQ!F165</f>
        <v>7.8</v>
      </c>
      <c r="G79">
        <f>DataQ!P165</f>
        <v>3.2278790000000002</v>
      </c>
      <c r="H79" s="15">
        <f>DataQ!J165</f>
        <v>3.3733330000000001</v>
      </c>
      <c r="I79" s="10">
        <f>DataQ!I165</f>
        <v>1222625</v>
      </c>
      <c r="J79">
        <f>DataQ!S165</f>
        <v>3787412</v>
      </c>
      <c r="M79" s="29">
        <f t="shared" si="22"/>
        <v>178065.65013338512</v>
      </c>
      <c r="N79" s="29">
        <f t="shared" si="23"/>
        <v>175405.23360364648</v>
      </c>
      <c r="O79" s="29">
        <f t="shared" si="24"/>
        <v>175405.23360364648</v>
      </c>
      <c r="Q79" s="64">
        <f t="shared" si="25"/>
        <v>175.54589490484958</v>
      </c>
      <c r="R79" s="11">
        <f t="shared" si="26"/>
        <v>0.9063156964521234</v>
      </c>
      <c r="S79" s="29"/>
      <c r="T79" s="29">
        <f t="shared" si="20"/>
        <v>159.1</v>
      </c>
      <c r="U79" s="10"/>
      <c r="V79" s="11"/>
      <c r="AL79">
        <f t="shared" si="21"/>
        <v>159.1</v>
      </c>
      <c r="AM79" s="29">
        <f>M79</f>
        <v>178065.65013338512</v>
      </c>
      <c r="AN79" s="29">
        <f>N79</f>
        <v>175405.23360364648</v>
      </c>
      <c r="AO79" s="29">
        <f t="shared" ref="AO79:AO126" si="31">O79</f>
        <v>175405.23360364648</v>
      </c>
      <c r="AP79" s="29">
        <f t="shared" si="27"/>
        <v>175.54589490484958</v>
      </c>
      <c r="AR79">
        <v>1</v>
      </c>
      <c r="AS79" s="11">
        <f t="shared" ref="AS79:AU126" si="32">AM79/$AL79</f>
        <v>1119.2058462186369</v>
      </c>
      <c r="AT79" s="11">
        <f t="shared" si="32"/>
        <v>1102.4841835552891</v>
      </c>
      <c r="AU79" s="11">
        <f t="shared" si="32"/>
        <v>1102.4841835552891</v>
      </c>
      <c r="AV79" s="11">
        <f t="shared" si="29"/>
        <v>1.1033682897853525</v>
      </c>
      <c r="AX79" s="11">
        <f t="shared" ref="AX79:AX126" si="33">B79/$C79</f>
        <v>1.4041126114199982E-2</v>
      </c>
      <c r="AY79" s="11">
        <f t="shared" si="30"/>
        <v>15.714910434505791</v>
      </c>
      <c r="AZ79" s="11">
        <f t="shared" si="30"/>
        <v>15.480119460210615</v>
      </c>
      <c r="BA79" s="11">
        <f t="shared" si="30"/>
        <v>15.480119460210615</v>
      </c>
      <c r="BB79" s="11">
        <f t="shared" si="28"/>
        <v>1.5492533307285287E-2</v>
      </c>
    </row>
    <row r="80" spans="1:56" x14ac:dyDescent="0.35">
      <c r="A80" s="12">
        <v>41214</v>
      </c>
      <c r="B80" s="10">
        <f>'Eviews input (long)'!B73</f>
        <v>157.9</v>
      </c>
      <c r="C80" s="10">
        <f>DataQ!C166</f>
        <v>11284</v>
      </c>
      <c r="D80" s="10">
        <f>DataQ!H166</f>
        <v>15384</v>
      </c>
      <c r="E80">
        <f>DataQ!E166</f>
        <v>283875</v>
      </c>
      <c r="F80" s="15">
        <f>DataQ!F166</f>
        <v>7.8</v>
      </c>
      <c r="G80">
        <f>DataQ!P166</f>
        <v>3.2480609999999999</v>
      </c>
      <c r="H80" s="15">
        <f>DataQ!J166</f>
        <v>3.38</v>
      </c>
      <c r="I80" s="10">
        <f>DataQ!I166</f>
        <v>1224381</v>
      </c>
      <c r="J80">
        <f>DataQ!S166</f>
        <v>3805896</v>
      </c>
      <c r="M80" s="29">
        <f t="shared" si="22"/>
        <v>173095.08626961982</v>
      </c>
      <c r="N80" s="29">
        <f t="shared" si="23"/>
        <v>170913.56504404216</v>
      </c>
      <c r="O80" s="29">
        <f t="shared" si="24"/>
        <v>170913.56504404216</v>
      </c>
      <c r="Q80" s="64">
        <f t="shared" si="25"/>
        <v>169.39576488444436</v>
      </c>
      <c r="R80" s="11">
        <f t="shared" si="26"/>
        <v>0.93213664525623563</v>
      </c>
      <c r="S80" s="29"/>
      <c r="T80" s="29">
        <f t="shared" si="20"/>
        <v>157.9</v>
      </c>
      <c r="U80" s="10"/>
      <c r="V80" s="11"/>
      <c r="AL80">
        <f t="shared" si="21"/>
        <v>157.9</v>
      </c>
      <c r="AM80" s="29">
        <f t="shared" ref="AM80:AN126" si="34">M80</f>
        <v>173095.08626961982</v>
      </c>
      <c r="AN80" s="29">
        <f t="shared" si="34"/>
        <v>170913.56504404216</v>
      </c>
      <c r="AO80" s="29">
        <f t="shared" si="31"/>
        <v>170913.56504404216</v>
      </c>
      <c r="AP80" s="29">
        <f t="shared" si="27"/>
        <v>169.39576488444436</v>
      </c>
      <c r="AR80">
        <v>1</v>
      </c>
      <c r="AS80" s="11">
        <f t="shared" si="32"/>
        <v>1096.2323386296378</v>
      </c>
      <c r="AT80" s="11">
        <f t="shared" si="32"/>
        <v>1082.4164980623316</v>
      </c>
      <c r="AU80" s="11">
        <f t="shared" si="32"/>
        <v>1082.4164980623316</v>
      </c>
      <c r="AV80" s="11">
        <f t="shared" si="29"/>
        <v>1.0728040841320099</v>
      </c>
      <c r="AX80" s="11">
        <f t="shared" si="33"/>
        <v>1.3993264799716413E-2</v>
      </c>
      <c r="AY80" s="11">
        <f t="shared" si="30"/>
        <v>15.339869396456914</v>
      </c>
      <c r="AZ80" s="11">
        <f t="shared" si="30"/>
        <v>15.146540680967933</v>
      </c>
      <c r="BA80" s="11">
        <f t="shared" si="30"/>
        <v>15.146540680967933</v>
      </c>
      <c r="BB80" s="11">
        <f t="shared" si="28"/>
        <v>1.5012031627476458E-2</v>
      </c>
    </row>
    <row r="81" spans="1:54" x14ac:dyDescent="0.35">
      <c r="A81" s="12">
        <v>41306</v>
      </c>
      <c r="B81" s="10">
        <f>'Eviews input (long)'!B74</f>
        <v>159.6</v>
      </c>
      <c r="C81" s="10">
        <f>DataQ!C167</f>
        <v>11254</v>
      </c>
      <c r="D81" s="10">
        <f>DataQ!H167</f>
        <v>15257</v>
      </c>
      <c r="E81">
        <f>DataQ!E167</f>
        <v>284075</v>
      </c>
      <c r="F81" s="15">
        <f>DataQ!F167</f>
        <v>7.8</v>
      </c>
      <c r="G81">
        <f>DataQ!P167</f>
        <v>3.1298379999999999</v>
      </c>
      <c r="H81" s="15">
        <f>DataQ!J167</f>
        <v>3.3666670000000001</v>
      </c>
      <c r="I81" s="10">
        <f>DataQ!I167</f>
        <v>1225503</v>
      </c>
      <c r="J81">
        <f>DataQ!S167</f>
        <v>3863304</v>
      </c>
      <c r="M81" s="29">
        <f t="shared" si="22"/>
        <v>171821.92647807999</v>
      </c>
      <c r="N81" s="29">
        <f t="shared" si="23"/>
        <v>169842.99847544957</v>
      </c>
      <c r="O81" s="29">
        <f t="shared" si="24"/>
        <v>169842.99847544957</v>
      </c>
      <c r="Q81" s="64">
        <f t="shared" si="25"/>
        <v>169.3363876793897</v>
      </c>
      <c r="R81" s="11">
        <f t="shared" si="26"/>
        <v>0.94250268466914544</v>
      </c>
      <c r="S81" s="29"/>
      <c r="T81" s="29">
        <f t="shared" si="20"/>
        <v>159.6</v>
      </c>
      <c r="U81" s="10"/>
      <c r="V81" s="11"/>
      <c r="AL81">
        <f t="shared" si="21"/>
        <v>159.6</v>
      </c>
      <c r="AM81" s="29">
        <f t="shared" si="34"/>
        <v>171821.92647807999</v>
      </c>
      <c r="AN81" s="29">
        <f t="shared" si="34"/>
        <v>169842.99847544957</v>
      </c>
      <c r="AO81" s="29">
        <f t="shared" si="31"/>
        <v>169842.99847544957</v>
      </c>
      <c r="AP81" s="29">
        <f t="shared" si="27"/>
        <v>169.3363876793897</v>
      </c>
      <c r="AR81">
        <v>1</v>
      </c>
      <c r="AS81" s="11">
        <f t="shared" si="32"/>
        <v>1076.5784867047619</v>
      </c>
      <c r="AT81" s="11">
        <f t="shared" si="32"/>
        <v>1064.1791884426666</v>
      </c>
      <c r="AU81" s="11">
        <f t="shared" si="32"/>
        <v>1064.1791884426666</v>
      </c>
      <c r="AV81" s="11">
        <f t="shared" si="29"/>
        <v>1.0610049353345219</v>
      </c>
      <c r="AX81" s="11">
        <f t="shared" si="33"/>
        <v>1.4181624311355962E-2</v>
      </c>
      <c r="AY81" s="11">
        <f t="shared" si="30"/>
        <v>15.267631640135061</v>
      </c>
      <c r="AZ81" s="11">
        <f t="shared" si="30"/>
        <v>15.091789450457577</v>
      </c>
      <c r="BA81" s="11">
        <f t="shared" si="30"/>
        <v>15.091789450457577</v>
      </c>
      <c r="BB81" s="11">
        <f t="shared" si="28"/>
        <v>1.5046773385408716E-2</v>
      </c>
    </row>
    <row r="82" spans="1:54" x14ac:dyDescent="0.35">
      <c r="A82" s="12">
        <v>41395</v>
      </c>
      <c r="B82" s="10">
        <f>'Eviews input (long)'!B75</f>
        <v>154.9</v>
      </c>
      <c r="C82" s="10">
        <f>DataQ!C168</f>
        <v>11234</v>
      </c>
      <c r="D82" s="10">
        <f>DataQ!H168</f>
        <v>15377</v>
      </c>
      <c r="E82">
        <f>DataQ!E168</f>
        <v>292417</v>
      </c>
      <c r="F82" s="15">
        <f>DataQ!F168</f>
        <v>7.7</v>
      </c>
      <c r="G82">
        <f>DataQ!P168</f>
        <v>3.0235859999999999</v>
      </c>
      <c r="H82" s="15">
        <f>DataQ!J168</f>
        <v>3.3433329999999999</v>
      </c>
      <c r="I82" s="10">
        <f>DataQ!I168</f>
        <v>1227711</v>
      </c>
      <c r="J82">
        <f>DataQ!S168</f>
        <v>3920712</v>
      </c>
      <c r="M82" s="29">
        <f t="shared" si="22"/>
        <v>167540.877419116</v>
      </c>
      <c r="N82" s="29">
        <f t="shared" si="23"/>
        <v>165827.04380371913</v>
      </c>
      <c r="O82" s="29">
        <f t="shared" si="24"/>
        <v>165827.04380371913</v>
      </c>
      <c r="Q82" s="64">
        <f t="shared" si="25"/>
        <v>168.91722131032347</v>
      </c>
      <c r="R82" s="11">
        <f t="shared" si="26"/>
        <v>0.91701721587894247</v>
      </c>
      <c r="S82" s="29"/>
      <c r="T82" s="29">
        <f t="shared" si="20"/>
        <v>154.9</v>
      </c>
      <c r="U82" s="10"/>
      <c r="V82" s="11"/>
      <c r="AL82">
        <f t="shared" si="21"/>
        <v>154.9</v>
      </c>
      <c r="AM82" s="29">
        <f t="shared" si="34"/>
        <v>167540.877419116</v>
      </c>
      <c r="AN82" s="29">
        <f t="shared" si="34"/>
        <v>165827.04380371913</v>
      </c>
      <c r="AO82" s="29">
        <f t="shared" si="31"/>
        <v>165827.04380371913</v>
      </c>
      <c r="AP82" s="29">
        <f t="shared" si="27"/>
        <v>168.91722131032347</v>
      </c>
      <c r="AR82">
        <v>1</v>
      </c>
      <c r="AS82" s="11">
        <f t="shared" si="32"/>
        <v>1081.6066973474242</v>
      </c>
      <c r="AT82" s="11">
        <f t="shared" si="32"/>
        <v>1070.5425681324668</v>
      </c>
      <c r="AU82" s="11">
        <f t="shared" si="32"/>
        <v>1070.5425681324668</v>
      </c>
      <c r="AV82" s="11">
        <f t="shared" si="29"/>
        <v>1.0904920678523142</v>
      </c>
      <c r="AX82" s="11">
        <f t="shared" si="33"/>
        <v>1.3788499198860603E-2</v>
      </c>
      <c r="AY82" s="11">
        <f t="shared" si="30"/>
        <v>14.91373307985722</v>
      </c>
      <c r="AZ82" s="11">
        <f t="shared" si="30"/>
        <v>14.761175343040692</v>
      </c>
      <c r="BA82" s="11">
        <f t="shared" si="30"/>
        <v>14.761175343040692</v>
      </c>
      <c r="BB82" s="11">
        <f t="shared" si="28"/>
        <v>1.5036249003945476E-2</v>
      </c>
    </row>
    <row r="83" spans="1:54" x14ac:dyDescent="0.35">
      <c r="A83" s="12">
        <v>41487</v>
      </c>
      <c r="B83" s="10">
        <f>'Eviews input (long)'!B76</f>
        <v>149.4</v>
      </c>
      <c r="C83" s="10">
        <f>DataQ!C169</f>
        <v>11208</v>
      </c>
      <c r="D83" s="10">
        <f>DataQ!H169</f>
        <v>15294</v>
      </c>
      <c r="E83">
        <f>DataQ!E169</f>
        <v>298338</v>
      </c>
      <c r="F83" s="15">
        <f>DataQ!F169</f>
        <v>7.6</v>
      </c>
      <c r="G83">
        <f>DataQ!P169</f>
        <v>2.924366</v>
      </c>
      <c r="H83" s="15">
        <f>DataQ!J169</f>
        <v>3.3166669999999998</v>
      </c>
      <c r="I83" s="10">
        <f>DataQ!I169</f>
        <v>1230592</v>
      </c>
      <c r="J83">
        <f>DataQ!S169</f>
        <v>3978120</v>
      </c>
      <c r="M83" s="29">
        <f t="shared" si="22"/>
        <v>162978.99529972317</v>
      </c>
      <c r="N83" s="29">
        <f t="shared" si="23"/>
        <v>161438.3049962279</v>
      </c>
      <c r="O83" s="29">
        <f t="shared" si="24"/>
        <v>161438.3049962279</v>
      </c>
      <c r="Q83" s="64">
        <f t="shared" si="25"/>
        <v>166.49269970395943</v>
      </c>
      <c r="R83" s="11">
        <f t="shared" si="26"/>
        <v>0.89733664158036996</v>
      </c>
      <c r="S83" s="29"/>
      <c r="T83" s="29">
        <f t="shared" si="20"/>
        <v>149.4</v>
      </c>
      <c r="U83" s="10"/>
      <c r="V83" s="11"/>
      <c r="AL83">
        <f t="shared" si="21"/>
        <v>149.4</v>
      </c>
      <c r="AM83" s="29">
        <f t="shared" si="34"/>
        <v>162978.99529972317</v>
      </c>
      <c r="AN83" s="29">
        <f t="shared" si="34"/>
        <v>161438.3049962279</v>
      </c>
      <c r="AO83" s="29">
        <f t="shared" si="31"/>
        <v>161438.3049962279</v>
      </c>
      <c r="AP83" s="29">
        <f t="shared" si="27"/>
        <v>166.49269970395943</v>
      </c>
      <c r="AR83">
        <v>1</v>
      </c>
      <c r="AS83" s="11">
        <f t="shared" si="32"/>
        <v>1090.8901961159515</v>
      </c>
      <c r="AT83" s="11">
        <f t="shared" si="32"/>
        <v>1080.5776773509231</v>
      </c>
      <c r="AU83" s="11">
        <f t="shared" si="32"/>
        <v>1080.5776773509231</v>
      </c>
      <c r="AV83" s="11">
        <f t="shared" si="29"/>
        <v>1.1144089672286441</v>
      </c>
      <c r="AX83" s="11">
        <f t="shared" si="33"/>
        <v>1.3329764453961456E-2</v>
      </c>
      <c r="AY83" s="11">
        <f t="shared" si="30"/>
        <v>14.541309359361454</v>
      </c>
      <c r="AZ83" s="11">
        <f t="shared" si="30"/>
        <v>14.403845913296566</v>
      </c>
      <c r="BA83" s="11">
        <f t="shared" si="30"/>
        <v>14.403845913296566</v>
      </c>
      <c r="BB83" s="11">
        <f t="shared" si="28"/>
        <v>1.4854809038540277E-2</v>
      </c>
    </row>
    <row r="84" spans="1:54" x14ac:dyDescent="0.35">
      <c r="A84" s="12">
        <v>41579</v>
      </c>
      <c r="B84" s="10">
        <f>'Eviews input (long)'!B77</f>
        <v>144.6</v>
      </c>
      <c r="C84" s="10">
        <f>DataQ!C170</f>
        <v>11186</v>
      </c>
      <c r="D84" s="10">
        <f>DataQ!H170</f>
        <v>15190</v>
      </c>
      <c r="E84">
        <f>DataQ!E170</f>
        <v>300976</v>
      </c>
      <c r="F84" s="15">
        <f>DataQ!F170</f>
        <v>7.2</v>
      </c>
      <c r="G84">
        <f>DataQ!P170</f>
        <v>2.557884</v>
      </c>
      <c r="H84" s="15">
        <f>DataQ!J170</f>
        <v>3.28</v>
      </c>
      <c r="I84" s="10">
        <f>DataQ!I170</f>
        <v>1236037</v>
      </c>
      <c r="J84">
        <f>DataQ!S170</f>
        <v>4035528</v>
      </c>
      <c r="M84" s="29">
        <f t="shared" si="22"/>
        <v>159069.88429197832</v>
      </c>
      <c r="N84" s="29">
        <f t="shared" si="23"/>
        <v>156920.09536880735</v>
      </c>
      <c r="O84" s="29">
        <f t="shared" si="24"/>
        <v>156920.09536880747</v>
      </c>
      <c r="Q84" s="64">
        <f t="shared" si="25"/>
        <v>161.91331323501433</v>
      </c>
      <c r="R84" s="11">
        <f t="shared" si="26"/>
        <v>0.89307047771986259</v>
      </c>
      <c r="S84" s="29"/>
      <c r="T84" s="29">
        <f t="shared" si="20"/>
        <v>144.6</v>
      </c>
      <c r="U84" s="10"/>
      <c r="V84" s="11"/>
      <c r="AL84">
        <f t="shared" si="21"/>
        <v>144.6</v>
      </c>
      <c r="AM84" s="29">
        <f t="shared" si="34"/>
        <v>159069.88429197832</v>
      </c>
      <c r="AN84" s="29">
        <f t="shared" si="34"/>
        <v>156920.09536880735</v>
      </c>
      <c r="AO84" s="29">
        <f t="shared" si="31"/>
        <v>156920.09536880747</v>
      </c>
      <c r="AP84" s="29">
        <f t="shared" si="27"/>
        <v>161.91331323501433</v>
      </c>
      <c r="AR84">
        <v>1</v>
      </c>
      <c r="AS84" s="11">
        <f t="shared" si="32"/>
        <v>1100.0683560994353</v>
      </c>
      <c r="AT84" s="11">
        <f t="shared" si="32"/>
        <v>1085.2012127856663</v>
      </c>
      <c r="AU84" s="11">
        <f t="shared" si="32"/>
        <v>1085.2012127856672</v>
      </c>
      <c r="AV84" s="11">
        <f t="shared" si="29"/>
        <v>1.1197324566736815</v>
      </c>
      <c r="AX84" s="11">
        <f t="shared" si="33"/>
        <v>1.2926872876810299E-2</v>
      </c>
      <c r="AY84" s="11">
        <f t="shared" si="30"/>
        <v>14.220443795099081</v>
      </c>
      <c r="AZ84" s="11">
        <f t="shared" si="30"/>
        <v>14.028258123440672</v>
      </c>
      <c r="BA84" s="11">
        <f t="shared" si="30"/>
        <v>14.028258123440681</v>
      </c>
      <c r="BB84" s="11">
        <f t="shared" si="28"/>
        <v>1.4474639123459174E-2</v>
      </c>
    </row>
    <row r="85" spans="1:54" x14ac:dyDescent="0.35">
      <c r="A85" s="12">
        <v>41671</v>
      </c>
      <c r="B85" s="10">
        <f>'Eviews input (long)'!B78</f>
        <v>138.19999999999999</v>
      </c>
      <c r="C85" s="10">
        <f>DataQ!C171</f>
        <v>11167</v>
      </c>
      <c r="D85" s="10">
        <f>DataQ!H171</f>
        <v>15119</v>
      </c>
      <c r="E85">
        <f>DataQ!E171</f>
        <v>301406</v>
      </c>
      <c r="F85" s="15">
        <f>DataQ!F171</f>
        <v>6.7</v>
      </c>
      <c r="G85">
        <f>DataQ!P171</f>
        <v>2.1613030000000002</v>
      </c>
      <c r="H85" s="15">
        <f>DataQ!J171</f>
        <v>3.25</v>
      </c>
      <c r="I85" s="10">
        <f>DataQ!I171</f>
        <v>1241977</v>
      </c>
      <c r="J85">
        <f>DataQ!S171</f>
        <v>4123194</v>
      </c>
      <c r="M85" s="29">
        <f t="shared" si="22"/>
        <v>151233.43390634572</v>
      </c>
      <c r="N85" s="29">
        <f t="shared" si="23"/>
        <v>148843.08904273942</v>
      </c>
      <c r="O85" s="29">
        <f t="shared" si="24"/>
        <v>148843.08904273942</v>
      </c>
      <c r="Q85" s="64">
        <f t="shared" si="25"/>
        <v>148.9672110442645</v>
      </c>
      <c r="R85" s="11">
        <f t="shared" si="26"/>
        <v>0.92772093288995583</v>
      </c>
      <c r="S85" s="29"/>
      <c r="T85" s="29">
        <f t="shared" si="20"/>
        <v>138.19999999999999</v>
      </c>
      <c r="U85" s="10"/>
      <c r="V85" s="11"/>
      <c r="AL85">
        <f t="shared" si="21"/>
        <v>138.19999999999999</v>
      </c>
      <c r="AM85" s="29">
        <f t="shared" si="34"/>
        <v>151233.43390634572</v>
      </c>
      <c r="AN85" s="29">
        <f t="shared" si="34"/>
        <v>148843.08904273942</v>
      </c>
      <c r="AO85" s="29">
        <f t="shared" si="31"/>
        <v>148843.08904273942</v>
      </c>
      <c r="AP85" s="29">
        <f t="shared" si="27"/>
        <v>148.9672110442645</v>
      </c>
      <c r="AR85">
        <v>1</v>
      </c>
      <c r="AS85" s="11">
        <f t="shared" si="32"/>
        <v>1094.308494257205</v>
      </c>
      <c r="AT85" s="11">
        <f t="shared" si="32"/>
        <v>1077.0122217274923</v>
      </c>
      <c r="AU85" s="11">
        <f t="shared" si="32"/>
        <v>1077.0122217274923</v>
      </c>
      <c r="AV85" s="11">
        <f t="shared" si="29"/>
        <v>1.077910354878904</v>
      </c>
      <c r="AX85" s="11">
        <f t="shared" si="33"/>
        <v>1.2375749977612607E-2</v>
      </c>
      <c r="AY85" s="11">
        <f t="shared" si="30"/>
        <v>13.54288832330489</v>
      </c>
      <c r="AZ85" s="11">
        <f t="shared" si="30"/>
        <v>13.328833978932517</v>
      </c>
      <c r="BA85" s="11">
        <f t="shared" si="30"/>
        <v>13.328833978932517</v>
      </c>
      <c r="BB85" s="11">
        <f t="shared" si="28"/>
        <v>1.3339949050260992E-2</v>
      </c>
    </row>
    <row r="86" spans="1:54" x14ac:dyDescent="0.35">
      <c r="A86" s="12">
        <v>41760</v>
      </c>
      <c r="B86" s="10">
        <f>'Eviews input (long)'!B79</f>
        <v>129.16999999999999</v>
      </c>
      <c r="C86" s="10">
        <f>DataQ!C172</f>
        <v>11219</v>
      </c>
      <c r="D86" s="10">
        <f>DataQ!H172</f>
        <v>14992</v>
      </c>
      <c r="E86">
        <f>DataQ!E172</f>
        <v>304476</v>
      </c>
      <c r="F86" s="15">
        <f>DataQ!F172</f>
        <v>6.3</v>
      </c>
      <c r="G86">
        <f>DataQ!P172</f>
        <v>1.678939</v>
      </c>
      <c r="H86" s="15">
        <f>DataQ!J172</f>
        <v>3.233333</v>
      </c>
      <c r="I86" s="10">
        <f>DataQ!I172</f>
        <v>1248084</v>
      </c>
      <c r="J86">
        <f>DataQ!S172</f>
        <v>4210860</v>
      </c>
      <c r="M86" s="29">
        <f t="shared" si="22"/>
        <v>141242.65276584052</v>
      </c>
      <c r="N86" s="29">
        <f t="shared" si="23"/>
        <v>139456.7256409332</v>
      </c>
      <c r="O86" s="29">
        <f t="shared" si="24"/>
        <v>139456.7256409332</v>
      </c>
      <c r="Q86" s="64">
        <f t="shared" si="25"/>
        <v>136.44223951112289</v>
      </c>
      <c r="R86" s="11">
        <f t="shared" si="26"/>
        <v>0.94670096637830348</v>
      </c>
      <c r="S86" s="29"/>
      <c r="T86" s="29">
        <f t="shared" si="20"/>
        <v>129.16999999999999</v>
      </c>
      <c r="U86" s="10"/>
      <c r="V86" s="11"/>
      <c r="AL86">
        <f t="shared" si="21"/>
        <v>129.16999999999999</v>
      </c>
      <c r="AM86" s="29">
        <f t="shared" si="34"/>
        <v>141242.65276584052</v>
      </c>
      <c r="AN86" s="29">
        <f t="shared" si="34"/>
        <v>139456.7256409332</v>
      </c>
      <c r="AO86" s="29">
        <f t="shared" si="31"/>
        <v>139456.7256409332</v>
      </c>
      <c r="AP86" s="29">
        <f t="shared" si="27"/>
        <v>136.44223951112289</v>
      </c>
      <c r="AR86">
        <v>1</v>
      </c>
      <c r="AS86" s="11">
        <f t="shared" si="32"/>
        <v>1093.4632868765234</v>
      </c>
      <c r="AT86" s="11">
        <f t="shared" si="32"/>
        <v>1079.6371111011319</v>
      </c>
      <c r="AU86" s="11">
        <f t="shared" si="32"/>
        <v>1079.6371111011319</v>
      </c>
      <c r="AV86" s="11">
        <f t="shared" si="29"/>
        <v>1.0562997562214362</v>
      </c>
      <c r="AX86" s="11">
        <f t="shared" si="33"/>
        <v>1.1513503877350921E-2</v>
      </c>
      <c r="AY86" s="11">
        <f t="shared" si="30"/>
        <v>12.589593793193735</v>
      </c>
      <c r="AZ86" s="11">
        <f t="shared" si="30"/>
        <v>12.43040606479483</v>
      </c>
      <c r="BA86" s="11">
        <f t="shared" si="30"/>
        <v>12.43040606479483</v>
      </c>
      <c r="BB86" s="11">
        <f t="shared" si="28"/>
        <v>1.2161711338900339E-2</v>
      </c>
    </row>
    <row r="87" spans="1:54" x14ac:dyDescent="0.35">
      <c r="A87" s="12">
        <v>41852</v>
      </c>
      <c r="B87" s="10">
        <f>'Eviews input (long)'!B80</f>
        <v>122.11</v>
      </c>
      <c r="C87" s="10">
        <f>DataQ!C173</f>
        <v>11193</v>
      </c>
      <c r="D87" s="10">
        <f>DataQ!H173</f>
        <v>14958</v>
      </c>
      <c r="E87">
        <f>DataQ!E173</f>
        <v>303765</v>
      </c>
      <c r="F87" s="15">
        <f>DataQ!F173</f>
        <v>6</v>
      </c>
      <c r="G87">
        <f>DataQ!P173</f>
        <v>1.2543979999999999</v>
      </c>
      <c r="H87" s="15">
        <f>DataQ!J173</f>
        <v>3.213333</v>
      </c>
      <c r="I87" s="10">
        <f>DataQ!I173</f>
        <v>1252854</v>
      </c>
      <c r="J87">
        <f>DataQ!S173</f>
        <v>4298526</v>
      </c>
      <c r="M87" s="29">
        <f t="shared" si="22"/>
        <v>133258.56302682284</v>
      </c>
      <c r="N87" s="29">
        <f t="shared" si="23"/>
        <v>131230.61894679361</v>
      </c>
      <c r="O87" s="29">
        <f t="shared" si="24"/>
        <v>131230.61894679361</v>
      </c>
      <c r="Q87" s="64">
        <f t="shared" si="25"/>
        <v>127.00219464216752</v>
      </c>
      <c r="R87" s="11">
        <f t="shared" si="26"/>
        <v>0.96147944800519847</v>
      </c>
      <c r="S87" s="29"/>
      <c r="T87" s="29">
        <f t="shared" si="20"/>
        <v>122.11</v>
      </c>
      <c r="U87" s="10"/>
      <c r="V87" s="11"/>
      <c r="AL87">
        <f t="shared" si="21"/>
        <v>122.11</v>
      </c>
      <c r="AM87" s="29">
        <f t="shared" si="34"/>
        <v>133258.56302682284</v>
      </c>
      <c r="AN87" s="29">
        <f t="shared" si="34"/>
        <v>131230.61894679361</v>
      </c>
      <c r="AO87" s="29">
        <f t="shared" si="31"/>
        <v>131230.61894679361</v>
      </c>
      <c r="AP87" s="29">
        <f t="shared" si="27"/>
        <v>127.00219464216752</v>
      </c>
      <c r="AR87">
        <v>1</v>
      </c>
      <c r="AS87" s="11">
        <f t="shared" si="32"/>
        <v>1091.2993450726626</v>
      </c>
      <c r="AT87" s="11">
        <f t="shared" si="32"/>
        <v>1074.6918266054672</v>
      </c>
      <c r="AU87" s="11">
        <f t="shared" si="32"/>
        <v>1074.6918266054672</v>
      </c>
      <c r="AV87" s="11">
        <f t="shared" si="29"/>
        <v>1.0400638329552661</v>
      </c>
      <c r="AX87" s="11">
        <f t="shared" si="33"/>
        <v>1.0909497007057983E-2</v>
      </c>
      <c r="AY87" s="11">
        <f t="shared" si="30"/>
        <v>11.90552693887455</v>
      </c>
      <c r="AZ87" s="11">
        <f t="shared" si="30"/>
        <v>11.724347265862022</v>
      </c>
      <c r="BA87" s="11">
        <f t="shared" si="30"/>
        <v>11.724347265862022</v>
      </c>
      <c r="BB87" s="11">
        <f t="shared" si="28"/>
        <v>1.1346573272774727E-2</v>
      </c>
    </row>
    <row r="88" spans="1:54" x14ac:dyDescent="0.35">
      <c r="A88" s="12">
        <v>41944</v>
      </c>
      <c r="B88" s="10">
        <f>'Eviews input (long)'!B81</f>
        <v>114.41</v>
      </c>
      <c r="C88" s="10">
        <f>DataQ!C174</f>
        <v>11146</v>
      </c>
      <c r="D88" s="10">
        <f>DataQ!H174</f>
        <v>14774</v>
      </c>
      <c r="E88">
        <f>DataQ!E174</f>
        <v>307306</v>
      </c>
      <c r="F88" s="15">
        <f>DataQ!F174</f>
        <v>5.7</v>
      </c>
      <c r="G88">
        <f>DataQ!P174</f>
        <v>1.0457240000000001</v>
      </c>
      <c r="H88" s="15">
        <f>DataQ!J174</f>
        <v>3.1866669999999999</v>
      </c>
      <c r="I88" s="10">
        <f>DataQ!I174</f>
        <v>1255120</v>
      </c>
      <c r="J88">
        <f>DataQ!S174</f>
        <v>4386192</v>
      </c>
      <c r="M88" s="29">
        <f t="shared" si="22"/>
        <v>125184.44536332121</v>
      </c>
      <c r="N88" s="29">
        <f t="shared" si="23"/>
        <v>123801.4612469882</v>
      </c>
      <c r="O88" s="29">
        <f t="shared" si="24"/>
        <v>123801.4612469882</v>
      </c>
      <c r="Q88" s="64">
        <f t="shared" si="25"/>
        <v>119.28336861575215</v>
      </c>
      <c r="R88" s="11">
        <f t="shared" si="26"/>
        <v>0.959144609409458</v>
      </c>
      <c r="S88" s="29"/>
      <c r="T88" s="29">
        <f t="shared" si="20"/>
        <v>114.41</v>
      </c>
      <c r="U88" s="10"/>
      <c r="V88" s="11"/>
      <c r="AL88">
        <f t="shared" si="21"/>
        <v>114.41</v>
      </c>
      <c r="AM88" s="29">
        <f t="shared" si="34"/>
        <v>125184.44536332121</v>
      </c>
      <c r="AN88" s="29">
        <f t="shared" si="34"/>
        <v>123801.4612469882</v>
      </c>
      <c r="AO88" s="29">
        <f t="shared" si="31"/>
        <v>123801.4612469882</v>
      </c>
      <c r="AP88" s="29">
        <f t="shared" si="27"/>
        <v>119.28336861575215</v>
      </c>
      <c r="AR88">
        <v>1</v>
      </c>
      <c r="AS88" s="11">
        <f t="shared" si="32"/>
        <v>1094.1739827228496</v>
      </c>
      <c r="AT88" s="11">
        <f t="shared" si="32"/>
        <v>1082.08601736726</v>
      </c>
      <c r="AU88" s="11">
        <f t="shared" si="32"/>
        <v>1082.08601736726</v>
      </c>
      <c r="AV88" s="11">
        <f t="shared" si="29"/>
        <v>1.0425956526156119</v>
      </c>
      <c r="AX88" s="11">
        <f t="shared" si="33"/>
        <v>1.0264668939529875E-2</v>
      </c>
      <c r="AY88" s="11">
        <f t="shared" si="30"/>
        <v>11.231333694896932</v>
      </c>
      <c r="AZ88" s="11">
        <f t="shared" si="30"/>
        <v>11.107254732369299</v>
      </c>
      <c r="BA88" s="11">
        <f t="shared" si="30"/>
        <v>11.107254732369299</v>
      </c>
      <c r="BB88" s="11">
        <f t="shared" si="28"/>
        <v>1.0701899211892352E-2</v>
      </c>
    </row>
    <row r="89" spans="1:54" x14ac:dyDescent="0.35">
      <c r="A89" s="12">
        <v>42036</v>
      </c>
      <c r="B89" s="10">
        <f>'Eviews input (long)'!B82</f>
        <v>111.19</v>
      </c>
      <c r="C89" s="10">
        <f>DataQ!C175</f>
        <v>11118</v>
      </c>
      <c r="D89" s="10">
        <f>DataQ!H175</f>
        <v>14468</v>
      </c>
      <c r="E89">
        <f>DataQ!E175</f>
        <v>311832</v>
      </c>
      <c r="F89" s="15">
        <f>DataQ!F175</f>
        <v>5.5</v>
      </c>
      <c r="G89">
        <f>DataQ!P175</f>
        <v>1.1236740000000001</v>
      </c>
      <c r="H89" s="15">
        <f>DataQ!J175</f>
        <v>3.1533329999999999</v>
      </c>
      <c r="I89" s="10">
        <f>DataQ!I175</f>
        <v>1261864</v>
      </c>
      <c r="J89">
        <f>DataQ!S175</f>
        <v>4479918</v>
      </c>
      <c r="M89" s="29">
        <f t="shared" si="22"/>
        <v>118694.4782540579</v>
      </c>
      <c r="N89" s="29">
        <f t="shared" si="23"/>
        <v>117711.43961854652</v>
      </c>
      <c r="O89" s="29">
        <f t="shared" si="24"/>
        <v>117711.43961854652</v>
      </c>
      <c r="Q89" s="64">
        <f t="shared" si="25"/>
        <v>113.78665326366837</v>
      </c>
      <c r="R89" s="11">
        <f t="shared" si="26"/>
        <v>0.9771796323277796</v>
      </c>
      <c r="S89" s="29"/>
      <c r="T89" s="29">
        <f t="shared" si="20"/>
        <v>111.19</v>
      </c>
      <c r="U89" s="29"/>
      <c r="V89" s="11"/>
      <c r="AL89">
        <f t="shared" si="21"/>
        <v>111.19</v>
      </c>
      <c r="AM89" s="29">
        <f t="shared" si="34"/>
        <v>118694.4782540579</v>
      </c>
      <c r="AN89" s="29">
        <f t="shared" si="34"/>
        <v>117711.43961854652</v>
      </c>
      <c r="AO89" s="29">
        <f t="shared" si="31"/>
        <v>117711.43961854652</v>
      </c>
      <c r="AP89" s="29">
        <f t="shared" si="27"/>
        <v>113.78665326366837</v>
      </c>
      <c r="AR89">
        <v>1</v>
      </c>
      <c r="AS89" s="11">
        <f t="shared" si="32"/>
        <v>1067.4923846933889</v>
      </c>
      <c r="AT89" s="11">
        <f t="shared" si="32"/>
        <v>1058.6513141338837</v>
      </c>
      <c r="AU89" s="11">
        <f t="shared" si="32"/>
        <v>1058.6513141338837</v>
      </c>
      <c r="AV89" s="11">
        <f t="shared" si="29"/>
        <v>1.0233532985310583</v>
      </c>
      <c r="AX89" s="11">
        <f t="shared" si="33"/>
        <v>1.0000899442345746E-2</v>
      </c>
      <c r="AY89" s="11">
        <f t="shared" si="30"/>
        <v>10.675883994788443</v>
      </c>
      <c r="AZ89" s="11">
        <f t="shared" si="30"/>
        <v>10.587465337160147</v>
      </c>
      <c r="BA89" s="11">
        <f t="shared" si="30"/>
        <v>10.587465337160147</v>
      </c>
      <c r="BB89" s="11">
        <f t="shared" si="28"/>
        <v>1.023445343260194E-2</v>
      </c>
    </row>
    <row r="90" spans="1:54" x14ac:dyDescent="0.35">
      <c r="A90" s="12">
        <v>42125</v>
      </c>
      <c r="B90" s="10">
        <f>'Eviews input (long)'!B83</f>
        <v>106.73</v>
      </c>
      <c r="C90" s="10">
        <f>DataQ!C176</f>
        <v>11110</v>
      </c>
      <c r="D90" s="10">
        <f>DataQ!H176</f>
        <v>14432</v>
      </c>
      <c r="E90">
        <f>DataQ!E176</f>
        <v>319853</v>
      </c>
      <c r="F90" s="15">
        <f>DataQ!F176</f>
        <v>5.6</v>
      </c>
      <c r="G90">
        <f>DataQ!P176</f>
        <v>1.4751540000000001</v>
      </c>
      <c r="H90" s="15">
        <f>DataQ!J176</f>
        <v>3.1066669999999998</v>
      </c>
      <c r="I90" s="10">
        <f>DataQ!I176</f>
        <v>1268659</v>
      </c>
      <c r="J90">
        <f>DataQ!S176</f>
        <v>4573644</v>
      </c>
      <c r="M90" s="29">
        <f t="shared" si="22"/>
        <v>114731.5570613319</v>
      </c>
      <c r="N90" s="29">
        <f t="shared" si="23"/>
        <v>113867.41478900648</v>
      </c>
      <c r="O90" s="29">
        <f t="shared" si="24"/>
        <v>113867.41478900648</v>
      </c>
      <c r="Q90" s="64">
        <f t="shared" si="25"/>
        <v>112.02139565281156</v>
      </c>
      <c r="R90" s="11">
        <f t="shared" si="26"/>
        <v>0.95276441949347601</v>
      </c>
      <c r="S90" s="29"/>
      <c r="T90" s="29">
        <f t="shared" si="20"/>
        <v>106.73</v>
      </c>
      <c r="U90" s="29"/>
      <c r="V90" s="11"/>
      <c r="AL90">
        <f t="shared" si="21"/>
        <v>106.73</v>
      </c>
      <c r="AM90" s="29">
        <f t="shared" si="34"/>
        <v>114731.5570613319</v>
      </c>
      <c r="AN90" s="29">
        <f t="shared" si="34"/>
        <v>113867.41478900648</v>
      </c>
      <c r="AO90" s="29">
        <f t="shared" si="31"/>
        <v>113867.41478900648</v>
      </c>
      <c r="AP90" s="29">
        <f t="shared" si="27"/>
        <v>112.02139565281156</v>
      </c>
      <c r="AR90">
        <v>1</v>
      </c>
      <c r="AS90" s="11">
        <f t="shared" si="32"/>
        <v>1074.9700839626337</v>
      </c>
      <c r="AT90" s="11">
        <f t="shared" si="32"/>
        <v>1066.8735574721866</v>
      </c>
      <c r="AU90" s="11">
        <f t="shared" si="32"/>
        <v>1066.8735574721866</v>
      </c>
      <c r="AV90" s="11">
        <f t="shared" si="29"/>
        <v>1.0495773976652447</v>
      </c>
      <c r="AX90" s="11">
        <f t="shared" si="33"/>
        <v>9.6066606660666076E-3</v>
      </c>
      <c r="AY90" s="11">
        <f t="shared" si="30"/>
        <v>10.326872822802152</v>
      </c>
      <c r="AZ90" s="11">
        <f t="shared" si="30"/>
        <v>10.249092240234607</v>
      </c>
      <c r="BA90" s="11">
        <f t="shared" si="30"/>
        <v>10.249092240234607</v>
      </c>
      <c r="BB90" s="11">
        <f t="shared" si="28"/>
        <v>1.0082933902143255E-2</v>
      </c>
    </row>
    <row r="91" spans="1:54" x14ac:dyDescent="0.35">
      <c r="A91" s="12">
        <v>42217</v>
      </c>
      <c r="B91" s="10">
        <f>'Eviews input (long)'!B84</f>
        <v>104.97</v>
      </c>
      <c r="C91" s="10">
        <f>DataQ!C177</f>
        <v>11110</v>
      </c>
      <c r="D91" s="10">
        <f>DataQ!H177</f>
        <v>14350</v>
      </c>
      <c r="E91">
        <f>DataQ!E177</f>
        <v>327096</v>
      </c>
      <c r="F91" s="15">
        <f>DataQ!F177</f>
        <v>5.3</v>
      </c>
      <c r="G91">
        <f>DataQ!P177</f>
        <v>1.769139</v>
      </c>
      <c r="H91" s="15">
        <f>DataQ!J177</f>
        <v>3.056667</v>
      </c>
      <c r="I91" s="10">
        <f>DataQ!I177</f>
        <v>1276485</v>
      </c>
      <c r="J91">
        <f>DataQ!S177</f>
        <v>4667370</v>
      </c>
      <c r="M91" s="29">
        <f t="shared" si="22"/>
        <v>113189.76286558365</v>
      </c>
      <c r="N91" s="29">
        <f t="shared" si="23"/>
        <v>112006.69325848266</v>
      </c>
      <c r="O91" s="29">
        <f t="shared" si="24"/>
        <v>112006.69325848266</v>
      </c>
      <c r="Q91" s="64">
        <f t="shared" si="25"/>
        <v>112.88800705800082</v>
      </c>
      <c r="R91" s="11">
        <f t="shared" si="26"/>
        <v>0.92985962579769321</v>
      </c>
      <c r="S91" s="29"/>
      <c r="T91" s="29">
        <f t="shared" si="20"/>
        <v>104.97</v>
      </c>
      <c r="U91" s="29"/>
      <c r="V91" s="11"/>
      <c r="AL91">
        <f t="shared" si="21"/>
        <v>104.97</v>
      </c>
      <c r="AM91" s="29">
        <f t="shared" si="34"/>
        <v>113189.76286558365</v>
      </c>
      <c r="AN91" s="29">
        <f t="shared" si="34"/>
        <v>112006.69325848266</v>
      </c>
      <c r="AO91" s="29">
        <f t="shared" si="31"/>
        <v>112006.69325848266</v>
      </c>
      <c r="AP91" s="29">
        <f t="shared" si="27"/>
        <v>112.88800705800082</v>
      </c>
      <c r="AR91">
        <v>1</v>
      </c>
      <c r="AS91" s="11">
        <f t="shared" si="32"/>
        <v>1078.3058289566891</v>
      </c>
      <c r="AT91" s="11">
        <f t="shared" si="32"/>
        <v>1067.0352792081801</v>
      </c>
      <c r="AU91" s="11">
        <f t="shared" si="32"/>
        <v>1067.0352792081801</v>
      </c>
      <c r="AV91" s="11">
        <f t="shared" si="29"/>
        <v>1.0754311427836603</v>
      </c>
      <c r="AX91" s="11">
        <f t="shared" si="33"/>
        <v>9.4482448244824473E-3</v>
      </c>
      <c r="AY91" s="11">
        <f t="shared" si="30"/>
        <v>10.188097467649293</v>
      </c>
      <c r="AZ91" s="11">
        <f t="shared" si="30"/>
        <v>10.081610554318871</v>
      </c>
      <c r="BA91" s="11">
        <f t="shared" si="30"/>
        <v>10.081610554318871</v>
      </c>
      <c r="BB91" s="11">
        <f t="shared" si="28"/>
        <v>1.0160936728892964E-2</v>
      </c>
    </row>
    <row r="92" spans="1:54" x14ac:dyDescent="0.35">
      <c r="A92" s="12">
        <v>42309</v>
      </c>
      <c r="B92" s="10">
        <f>'Eviews input (long)'!B85</f>
        <v>101.54</v>
      </c>
      <c r="C92" s="10">
        <f>DataQ!C178</f>
        <v>11110</v>
      </c>
      <c r="D92" s="10">
        <f>DataQ!H178</f>
        <v>14363</v>
      </c>
      <c r="E92">
        <f>DataQ!E178</f>
        <v>327429</v>
      </c>
      <c r="F92" s="15">
        <f>DataQ!F178</f>
        <v>5.0999999999999996</v>
      </c>
      <c r="G92">
        <f>DataQ!P178</f>
        <v>1.6754610000000001</v>
      </c>
      <c r="H92" s="15">
        <f>DataQ!J178</f>
        <v>3.01</v>
      </c>
      <c r="I92" s="10">
        <f>DataQ!I178</f>
        <v>1287064</v>
      </c>
      <c r="J92">
        <f>DataQ!S178</f>
        <v>4761096</v>
      </c>
      <c r="M92" s="29">
        <f t="shared" si="22"/>
        <v>108272.96699138296</v>
      </c>
      <c r="N92" s="29">
        <f t="shared" si="23"/>
        <v>106695.58233130978</v>
      </c>
      <c r="O92" s="29">
        <f t="shared" si="24"/>
        <v>106695.58233130978</v>
      </c>
      <c r="Q92" s="64">
        <f t="shared" si="25"/>
        <v>107.12118184969245</v>
      </c>
      <c r="R92" s="11">
        <f t="shared" si="26"/>
        <v>0.94789842911251954</v>
      </c>
      <c r="S92" s="29"/>
      <c r="T92" s="29">
        <f t="shared" si="20"/>
        <v>101.54</v>
      </c>
      <c r="U92" s="29"/>
      <c r="V92" s="11"/>
      <c r="AL92">
        <f t="shared" si="21"/>
        <v>101.54</v>
      </c>
      <c r="AM92" s="29">
        <f t="shared" si="34"/>
        <v>108272.96699138296</v>
      </c>
      <c r="AN92" s="29">
        <f t="shared" si="34"/>
        <v>106695.58233130978</v>
      </c>
      <c r="AO92" s="29">
        <f t="shared" si="31"/>
        <v>106695.58233130978</v>
      </c>
      <c r="AP92" s="29">
        <f t="shared" si="27"/>
        <v>107.12118184969245</v>
      </c>
      <c r="AR92">
        <v>1</v>
      </c>
      <c r="AS92" s="11">
        <f t="shared" si="32"/>
        <v>1066.3085187254574</v>
      </c>
      <c r="AT92" s="11">
        <f t="shared" si="32"/>
        <v>1050.773905173427</v>
      </c>
      <c r="AU92" s="11">
        <f t="shared" si="32"/>
        <v>1050.773905173427</v>
      </c>
      <c r="AV92" s="11">
        <f t="shared" si="29"/>
        <v>1.0549653520749698</v>
      </c>
      <c r="AX92" s="11">
        <f t="shared" si="33"/>
        <v>9.1395139513951399E-3</v>
      </c>
      <c r="AY92" s="11">
        <f t="shared" si="30"/>
        <v>9.7455415833828045</v>
      </c>
      <c r="AZ92" s="11">
        <f t="shared" si="30"/>
        <v>9.6035627660944893</v>
      </c>
      <c r="BA92" s="11">
        <f t="shared" si="30"/>
        <v>9.6035627660944893</v>
      </c>
      <c r="BB92" s="11">
        <f t="shared" si="28"/>
        <v>9.6418705535276737E-3</v>
      </c>
    </row>
    <row r="93" spans="1:54" x14ac:dyDescent="0.35">
      <c r="A93" s="12">
        <v>42401</v>
      </c>
      <c r="B93" s="10">
        <f>'Eviews input (long)'!B86</f>
        <v>95.59</v>
      </c>
      <c r="C93" s="10">
        <f>DataQ!C179</f>
        <v>11120</v>
      </c>
      <c r="D93" s="10">
        <f>DataQ!H179</f>
        <v>14564</v>
      </c>
      <c r="E93">
        <f>DataQ!E179</f>
        <v>326493</v>
      </c>
      <c r="F93" s="15">
        <f>DataQ!F179</f>
        <v>5.0999999999999996</v>
      </c>
      <c r="G93">
        <f>DataQ!P179</f>
        <v>1.374957</v>
      </c>
      <c r="H93" s="15">
        <f>DataQ!J179</f>
        <v>2.95</v>
      </c>
      <c r="I93" s="10">
        <f>DataQ!I179</f>
        <v>1301745</v>
      </c>
      <c r="J93">
        <f>DataQ!S179</f>
        <v>4827210</v>
      </c>
      <c r="M93" s="29">
        <f t="shared" si="22"/>
        <v>103652.5132645821</v>
      </c>
      <c r="N93" s="29">
        <f t="shared" si="23"/>
        <v>101965.20628360257</v>
      </c>
      <c r="O93" s="29">
        <f t="shared" si="24"/>
        <v>101965.20628360257</v>
      </c>
      <c r="Q93" s="64">
        <f t="shared" si="25"/>
        <v>102.83588103146906</v>
      </c>
      <c r="R93" s="11">
        <f t="shared" si="26"/>
        <v>0.92953936934471615</v>
      </c>
      <c r="S93" s="29"/>
      <c r="T93" s="29">
        <f t="shared" si="20"/>
        <v>95.59</v>
      </c>
      <c r="U93" s="29"/>
      <c r="V93" s="11"/>
      <c r="AL93">
        <f t="shared" si="21"/>
        <v>95.59</v>
      </c>
      <c r="AM93" s="29">
        <f t="shared" si="34"/>
        <v>103652.5132645821</v>
      </c>
      <c r="AN93" s="29">
        <f t="shared" si="34"/>
        <v>101965.20628360257</v>
      </c>
      <c r="AO93" s="29">
        <f t="shared" si="31"/>
        <v>101965.20628360257</v>
      </c>
      <c r="AP93" s="29">
        <f t="shared" si="27"/>
        <v>102.83588103146906</v>
      </c>
      <c r="AR93">
        <v>1</v>
      </c>
      <c r="AS93" s="11">
        <f t="shared" si="32"/>
        <v>1084.3447354805114</v>
      </c>
      <c r="AT93" s="11">
        <f t="shared" si="32"/>
        <v>1066.6932344764366</v>
      </c>
      <c r="AU93" s="11">
        <f t="shared" si="32"/>
        <v>1066.6932344764366</v>
      </c>
      <c r="AV93" s="11">
        <f t="shared" si="29"/>
        <v>1.075801663683116</v>
      </c>
      <c r="AX93" s="11">
        <f t="shared" si="33"/>
        <v>8.5962230215827339E-3</v>
      </c>
      <c r="AY93" s="11">
        <f t="shared" si="30"/>
        <v>9.3212691784696133</v>
      </c>
      <c r="AZ93" s="11">
        <f t="shared" si="30"/>
        <v>9.1695329391728926</v>
      </c>
      <c r="BA93" s="11">
        <f t="shared" si="30"/>
        <v>9.1695329391728926</v>
      </c>
      <c r="BB93" s="11">
        <f t="shared" si="28"/>
        <v>9.2478310280098078E-3</v>
      </c>
    </row>
    <row r="94" spans="1:54" x14ac:dyDescent="0.35">
      <c r="A94" s="12">
        <v>42491</v>
      </c>
      <c r="B94" s="10">
        <f>'Eviews input (long)'!B87</f>
        <v>93.14</v>
      </c>
      <c r="C94" s="10">
        <f>DataQ!C180</f>
        <v>11080</v>
      </c>
      <c r="D94" s="10">
        <f>DataQ!H180</f>
        <v>14435</v>
      </c>
      <c r="E94">
        <f>DataQ!E180</f>
        <v>328471</v>
      </c>
      <c r="F94" s="15">
        <f>DataQ!F180</f>
        <v>4.9000000000000004</v>
      </c>
      <c r="G94">
        <f>DataQ!P180</f>
        <v>1.006105</v>
      </c>
      <c r="H94" s="15">
        <f>DataQ!J180</f>
        <v>2.9033329999999999</v>
      </c>
      <c r="I94" s="10">
        <f>DataQ!I180</f>
        <v>1307124</v>
      </c>
      <c r="J94">
        <f>DataQ!S180</f>
        <v>4893324</v>
      </c>
      <c r="M94" s="29">
        <f t="shared" si="22"/>
        <v>101096.94767958154</v>
      </c>
      <c r="N94" s="29">
        <f t="shared" si="23"/>
        <v>99886.317146039466</v>
      </c>
      <c r="O94" s="29">
        <f t="shared" si="24"/>
        <v>99886.317146039466</v>
      </c>
      <c r="Q94" s="64">
        <f t="shared" si="25"/>
        <v>100.0869625852192</v>
      </c>
      <c r="R94" s="11">
        <f t="shared" si="26"/>
        <v>0.93059073423969485</v>
      </c>
      <c r="S94" s="29"/>
      <c r="T94" s="29">
        <f t="shared" si="20"/>
        <v>93.14</v>
      </c>
      <c r="U94" s="29"/>
      <c r="V94" s="11"/>
      <c r="AL94">
        <f t="shared" si="21"/>
        <v>93.14</v>
      </c>
      <c r="AM94" s="29">
        <f t="shared" si="34"/>
        <v>101096.94767958154</v>
      </c>
      <c r="AN94" s="29">
        <f t="shared" si="34"/>
        <v>99886.317146039466</v>
      </c>
      <c r="AO94" s="29">
        <f t="shared" si="31"/>
        <v>99886.317146039466</v>
      </c>
      <c r="AP94" s="29">
        <f t="shared" si="27"/>
        <v>100.0869625852192</v>
      </c>
      <c r="AR94">
        <v>1</v>
      </c>
      <c r="AS94" s="11">
        <f t="shared" si="32"/>
        <v>1085.4299729394625</v>
      </c>
      <c r="AT94" s="11">
        <f t="shared" si="32"/>
        <v>1072.4320071509499</v>
      </c>
      <c r="AU94" s="11">
        <f t="shared" si="32"/>
        <v>1072.4320071509499</v>
      </c>
      <c r="AV94" s="11">
        <f t="shared" si="29"/>
        <v>1.0745862420573244</v>
      </c>
      <c r="AX94" s="11">
        <f t="shared" si="33"/>
        <v>8.4061371841155242E-3</v>
      </c>
      <c r="AY94" s="11">
        <f t="shared" si="30"/>
        <v>9.1242732562799223</v>
      </c>
      <c r="AZ94" s="11">
        <f t="shared" si="30"/>
        <v>9.0150105727472436</v>
      </c>
      <c r="BA94" s="11">
        <f t="shared" si="30"/>
        <v>9.0150105727472436</v>
      </c>
      <c r="BB94" s="11">
        <f t="shared" si="28"/>
        <v>9.0331193668970397E-3</v>
      </c>
    </row>
    <row r="95" spans="1:54" x14ac:dyDescent="0.35">
      <c r="A95" s="12">
        <v>42583</v>
      </c>
      <c r="B95" s="10">
        <f>'Eviews input (long)'!B88</f>
        <v>92.89</v>
      </c>
      <c r="C95" s="10">
        <f>DataQ!C181</f>
        <v>11080</v>
      </c>
      <c r="D95" s="10">
        <f>DataQ!H181</f>
        <v>14389</v>
      </c>
      <c r="E95">
        <f>DataQ!E181</f>
        <v>328528</v>
      </c>
      <c r="F95" s="15">
        <f>DataQ!F181</f>
        <v>4.8</v>
      </c>
      <c r="G95">
        <f>DataQ!P181</f>
        <v>0.88910480000000003</v>
      </c>
      <c r="H95" s="15">
        <f>DataQ!J181</f>
        <v>2.82</v>
      </c>
      <c r="I95" s="10">
        <f>DataQ!I181</f>
        <v>1316484</v>
      </c>
      <c r="J95">
        <f>DataQ!S181</f>
        <v>4959437</v>
      </c>
      <c r="M95" s="29">
        <f t="shared" si="22"/>
        <v>97767.368971664459</v>
      </c>
      <c r="N95" s="29">
        <f t="shared" si="23"/>
        <v>96418.357068373036</v>
      </c>
      <c r="O95" s="29">
        <f t="shared" si="24"/>
        <v>96418.357068373036</v>
      </c>
      <c r="Q95" s="64">
        <f t="shared" si="25"/>
        <v>96.317281789758241</v>
      </c>
      <c r="R95" s="11">
        <f t="shared" si="26"/>
        <v>0.96441675132361682</v>
      </c>
      <c r="S95" s="29"/>
      <c r="T95" s="29">
        <f t="shared" si="20"/>
        <v>92.89</v>
      </c>
      <c r="U95" s="29"/>
      <c r="V95" s="11"/>
      <c r="AL95">
        <f t="shared" si="21"/>
        <v>92.89</v>
      </c>
      <c r="AM95" s="29">
        <f t="shared" si="34"/>
        <v>97767.368971664459</v>
      </c>
      <c r="AN95" s="29">
        <f t="shared" si="34"/>
        <v>96418.357068373036</v>
      </c>
      <c r="AO95" s="29">
        <f t="shared" si="31"/>
        <v>96418.357068373036</v>
      </c>
      <c r="AP95" s="29">
        <f t="shared" si="27"/>
        <v>96.317281789758241</v>
      </c>
      <c r="AR95">
        <v>1</v>
      </c>
      <c r="AS95" s="11">
        <f t="shared" si="32"/>
        <v>1052.5069326263801</v>
      </c>
      <c r="AT95" s="11">
        <f t="shared" si="32"/>
        <v>1037.9842509244595</v>
      </c>
      <c r="AU95" s="11">
        <f t="shared" si="32"/>
        <v>1037.9842509244595</v>
      </c>
      <c r="AV95" s="11">
        <f t="shared" si="29"/>
        <v>1.0368961329503525</v>
      </c>
      <c r="AX95" s="11">
        <f t="shared" si="33"/>
        <v>8.383574007220217E-3</v>
      </c>
      <c r="AY95" s="11">
        <f t="shared" si="30"/>
        <v>8.8237697627856004</v>
      </c>
      <c r="AZ95" s="11">
        <f t="shared" si="30"/>
        <v>8.7020177859542454</v>
      </c>
      <c r="BA95" s="11">
        <f t="shared" si="30"/>
        <v>8.7020177859542454</v>
      </c>
      <c r="BB95" s="11">
        <f t="shared" si="28"/>
        <v>8.6928954683897323E-3</v>
      </c>
    </row>
    <row r="96" spans="1:54" x14ac:dyDescent="0.35">
      <c r="A96" s="12">
        <v>42675</v>
      </c>
      <c r="B96" s="10">
        <f>'Eviews input (long)'!B89</f>
        <v>93.48</v>
      </c>
      <c r="C96" s="10">
        <f>DataQ!C182</f>
        <v>11070</v>
      </c>
      <c r="D96" s="10">
        <f>DataQ!H182</f>
        <v>14141</v>
      </c>
      <c r="E96">
        <f>DataQ!E182</f>
        <v>327875</v>
      </c>
      <c r="F96" s="15">
        <f>DataQ!F182</f>
        <v>4.7</v>
      </c>
      <c r="G96">
        <f>DataQ!P182</f>
        <v>1.0593159999999999</v>
      </c>
      <c r="H96" s="15">
        <f>DataQ!J182</f>
        <v>2.6866669999999999</v>
      </c>
      <c r="I96" s="10">
        <f>DataQ!I182</f>
        <v>1322655</v>
      </c>
      <c r="J96">
        <f>DataQ!S182</f>
        <v>5025551</v>
      </c>
      <c r="M96" s="29">
        <f t="shared" si="22"/>
        <v>94754.05419343448</v>
      </c>
      <c r="N96" s="29">
        <f t="shared" si="23"/>
        <v>93579.746385693565</v>
      </c>
      <c r="O96" s="29">
        <f t="shared" si="24"/>
        <v>93579.746385693565</v>
      </c>
      <c r="Q96" s="64">
        <f t="shared" si="25"/>
        <v>93.079162261157776</v>
      </c>
      <c r="R96" s="11">
        <f t="shared" si="26"/>
        <v>1.0043064175601149</v>
      </c>
      <c r="S96" s="29"/>
      <c r="T96" s="29">
        <f t="shared" si="20"/>
        <v>93.48</v>
      </c>
      <c r="U96" s="29"/>
      <c r="V96" s="11"/>
      <c r="AL96">
        <f t="shared" si="21"/>
        <v>93.48</v>
      </c>
      <c r="AM96" s="29">
        <f t="shared" si="34"/>
        <v>94754.05419343448</v>
      </c>
      <c r="AN96" s="29">
        <f t="shared" si="34"/>
        <v>93579.746385693565</v>
      </c>
      <c r="AO96" s="29">
        <f t="shared" si="31"/>
        <v>93579.746385693565</v>
      </c>
      <c r="AP96" s="29">
        <f t="shared" si="27"/>
        <v>93.079162261157776</v>
      </c>
      <c r="AR96">
        <v>1</v>
      </c>
      <c r="AS96" s="11">
        <f t="shared" si="32"/>
        <v>1013.6291633871895</v>
      </c>
      <c r="AT96" s="11">
        <f t="shared" si="32"/>
        <v>1001.0670345067775</v>
      </c>
      <c r="AU96" s="11">
        <f t="shared" si="32"/>
        <v>1001.0670345067775</v>
      </c>
      <c r="AV96" s="11">
        <f t="shared" si="29"/>
        <v>0.99571204815102454</v>
      </c>
      <c r="AX96" s="11">
        <f t="shared" si="33"/>
        <v>8.4444444444444454E-3</v>
      </c>
      <c r="AY96" s="11">
        <f t="shared" si="30"/>
        <v>8.5595351574918226</v>
      </c>
      <c r="AZ96" s="11">
        <f t="shared" si="30"/>
        <v>8.4534549580572325</v>
      </c>
      <c r="BA96" s="11">
        <f t="shared" si="30"/>
        <v>8.4534549580572325</v>
      </c>
      <c r="BB96" s="11">
        <f t="shared" si="28"/>
        <v>8.4082350732753181E-3</v>
      </c>
    </row>
    <row r="97" spans="1:54" x14ac:dyDescent="0.35">
      <c r="A97" s="12">
        <v>42767</v>
      </c>
      <c r="B97" s="10">
        <f>'Eviews input (long)'!B90</f>
        <v>90.74</v>
      </c>
      <c r="C97" s="10">
        <f>DataQ!C183</f>
        <v>11070</v>
      </c>
      <c r="D97" s="10">
        <f>DataQ!H183</f>
        <v>13900</v>
      </c>
      <c r="E97">
        <f>DataQ!E183</f>
        <v>328068</v>
      </c>
      <c r="F97" s="15">
        <f>DataQ!F183</f>
        <v>4.5999999999999996</v>
      </c>
      <c r="G97">
        <f>DataQ!P183</f>
        <v>1.3241339999999999</v>
      </c>
      <c r="H97" s="15">
        <f>DataQ!J183</f>
        <v>2.6266669999999999</v>
      </c>
      <c r="I97" s="10">
        <f>DataQ!I183</f>
        <v>1334527</v>
      </c>
      <c r="J97">
        <f>DataQ!S183</f>
        <v>5084209</v>
      </c>
      <c r="M97" s="29">
        <f t="shared" si="22"/>
        <v>91382.685665107187</v>
      </c>
      <c r="N97" s="29">
        <f t="shared" si="23"/>
        <v>90391.575871280991</v>
      </c>
      <c r="O97" s="29">
        <f t="shared" si="24"/>
        <v>90391.575871280991</v>
      </c>
      <c r="Q97" s="64">
        <f t="shared" si="25"/>
        <v>90.041343334016759</v>
      </c>
      <c r="R97" s="11">
        <f t="shared" si="26"/>
        <v>1.0077592874574461</v>
      </c>
      <c r="S97" s="29"/>
      <c r="T97" s="29">
        <f t="shared" si="20"/>
        <v>90.74</v>
      </c>
      <c r="U97" s="29"/>
      <c r="V97" s="11"/>
      <c r="AL97">
        <f t="shared" si="21"/>
        <v>90.74</v>
      </c>
      <c r="AM97" s="29">
        <f t="shared" si="34"/>
        <v>91382.685665107187</v>
      </c>
      <c r="AN97" s="29">
        <f t="shared" si="34"/>
        <v>90391.575871280991</v>
      </c>
      <c r="AO97" s="29">
        <f t="shared" si="31"/>
        <v>90391.575871280991</v>
      </c>
      <c r="AP97" s="29">
        <f t="shared" si="27"/>
        <v>90.041343334016759</v>
      </c>
      <c r="AR97">
        <v>1</v>
      </c>
      <c r="AS97" s="11">
        <f t="shared" si="32"/>
        <v>1007.0827161682521</v>
      </c>
      <c r="AT97" s="11">
        <f t="shared" si="32"/>
        <v>996.16019254221953</v>
      </c>
      <c r="AU97" s="11">
        <f t="shared" si="32"/>
        <v>996.16019254221953</v>
      </c>
      <c r="AV97" s="11">
        <f t="shared" si="29"/>
        <v>0.99230045552145429</v>
      </c>
      <c r="AX97" s="11">
        <f t="shared" si="33"/>
        <v>8.1969286359530255E-3</v>
      </c>
      <c r="AY97" s="11">
        <f t="shared" si="30"/>
        <v>8.2549851549328981</v>
      </c>
      <c r="AZ97" s="11">
        <f t="shared" si="30"/>
        <v>8.1654540082457991</v>
      </c>
      <c r="BA97" s="11">
        <f t="shared" si="30"/>
        <v>8.1654540082457991</v>
      </c>
      <c r="BB97" s="11">
        <f t="shared" si="28"/>
        <v>8.1338160193330407E-3</v>
      </c>
    </row>
    <row r="98" spans="1:54" x14ac:dyDescent="0.35">
      <c r="A98" s="12">
        <v>42856</v>
      </c>
      <c r="B98" s="10">
        <f>'Eviews input (long)'!B91</f>
        <v>88.26</v>
      </c>
      <c r="C98" s="10">
        <f>DataQ!C184</f>
        <v>11030</v>
      </c>
      <c r="D98" s="10">
        <f>DataQ!H184</f>
        <v>14045</v>
      </c>
      <c r="E98">
        <f>DataQ!E184</f>
        <v>337489</v>
      </c>
      <c r="F98" s="15">
        <f>DataQ!F184</f>
        <v>4.4000000000000004</v>
      </c>
      <c r="G98">
        <f>DataQ!P184</f>
        <v>1.5133179999999999</v>
      </c>
      <c r="H98" s="15">
        <f>DataQ!J184</f>
        <v>2.5866669999999998</v>
      </c>
      <c r="I98" s="10">
        <f>DataQ!I184</f>
        <v>1346308</v>
      </c>
      <c r="J98">
        <f>DataQ!S184</f>
        <v>5142867</v>
      </c>
      <c r="M98" s="29">
        <f t="shared" si="22"/>
        <v>89836.985913483033</v>
      </c>
      <c r="N98" s="29">
        <f t="shared" si="23"/>
        <v>88828.951753239598</v>
      </c>
      <c r="O98" s="29">
        <f t="shared" si="24"/>
        <v>88828.951753239598</v>
      </c>
      <c r="Q98" s="64">
        <f t="shared" si="25"/>
        <v>87.512293804272034</v>
      </c>
      <c r="R98" s="11">
        <f t="shared" si="26"/>
        <v>1.0085440132263048</v>
      </c>
      <c r="S98" s="29"/>
      <c r="T98" s="29">
        <f t="shared" si="20"/>
        <v>88.26</v>
      </c>
      <c r="U98" s="29"/>
      <c r="V98" s="11"/>
      <c r="AL98">
        <f t="shared" si="21"/>
        <v>88.26</v>
      </c>
      <c r="AM98" s="29">
        <f t="shared" si="34"/>
        <v>89836.985913483033</v>
      </c>
      <c r="AN98" s="29">
        <f t="shared" si="34"/>
        <v>88828.951753239598</v>
      </c>
      <c r="AO98" s="29">
        <f t="shared" si="31"/>
        <v>88828.951753239598</v>
      </c>
      <c r="AP98" s="29">
        <f t="shared" si="27"/>
        <v>87.512293804272034</v>
      </c>
      <c r="AR98">
        <v>1</v>
      </c>
      <c r="AS98" s="11">
        <f t="shared" si="32"/>
        <v>1017.8675041183212</v>
      </c>
      <c r="AT98" s="11">
        <f t="shared" si="32"/>
        <v>1006.4463149018762</v>
      </c>
      <c r="AU98" s="11">
        <f t="shared" si="32"/>
        <v>1006.4463149018762</v>
      </c>
      <c r="AV98" s="11">
        <f t="shared" si="29"/>
        <v>0.99152836850523485</v>
      </c>
      <c r="AX98" s="11">
        <f t="shared" si="33"/>
        <v>8.0018132366273809E-3</v>
      </c>
      <c r="AY98" s="11">
        <f t="shared" si="30"/>
        <v>8.1447856675868575</v>
      </c>
      <c r="AZ98" s="11">
        <f t="shared" si="30"/>
        <v>8.0533954445366813</v>
      </c>
      <c r="BA98" s="11">
        <f t="shared" si="30"/>
        <v>8.0533954445366813</v>
      </c>
      <c r="BB98" s="11">
        <f t="shared" si="28"/>
        <v>7.934024823596739E-3</v>
      </c>
    </row>
    <row r="99" spans="1:54" x14ac:dyDescent="0.35">
      <c r="A99" s="12">
        <v>42948</v>
      </c>
      <c r="B99" s="10">
        <f>'Eviews input (long)'!B92</f>
        <v>86.89</v>
      </c>
      <c r="C99" s="10">
        <f>DataQ!C185</f>
        <v>11040</v>
      </c>
      <c r="D99" s="10">
        <f>DataQ!H185</f>
        <v>13887</v>
      </c>
      <c r="E99">
        <f>DataQ!E185</f>
        <v>339566</v>
      </c>
      <c r="F99" s="15">
        <f>DataQ!F185</f>
        <v>4.3</v>
      </c>
      <c r="G99">
        <f>DataQ!P185</f>
        <v>1.4638960000000001</v>
      </c>
      <c r="H99" s="15">
        <f>DataQ!J185</f>
        <v>2.5333329999999998</v>
      </c>
      <c r="I99" s="10">
        <f>DataQ!I185</f>
        <v>1357267</v>
      </c>
      <c r="J99">
        <f>DataQ!S185</f>
        <v>5201525</v>
      </c>
      <c r="M99" s="29">
        <f t="shared" si="22"/>
        <v>88260.900226272162</v>
      </c>
      <c r="N99" s="29">
        <f t="shared" si="23"/>
        <v>87314.687307762637</v>
      </c>
      <c r="O99" s="29">
        <f t="shared" si="24"/>
        <v>87314.687307762637</v>
      </c>
      <c r="Q99" s="64">
        <f t="shared" si="25"/>
        <v>84.745676276837386</v>
      </c>
      <c r="R99" s="11">
        <f t="shared" si="26"/>
        <v>1.0253030457407382</v>
      </c>
      <c r="S99" s="29"/>
      <c r="T99" s="29">
        <f t="shared" si="20"/>
        <v>86.89</v>
      </c>
      <c r="U99" s="29"/>
      <c r="V99" s="11"/>
      <c r="AL99">
        <f t="shared" si="21"/>
        <v>86.89</v>
      </c>
      <c r="AM99" s="29">
        <f t="shared" si="34"/>
        <v>88260.900226272162</v>
      </c>
      <c r="AN99" s="29">
        <f t="shared" si="34"/>
        <v>87314.687307762637</v>
      </c>
      <c r="AO99" s="29">
        <f t="shared" si="31"/>
        <v>87314.687307762637</v>
      </c>
      <c r="AP99" s="29">
        <f t="shared" si="27"/>
        <v>84.745676276837386</v>
      </c>
      <c r="AR99">
        <v>1</v>
      </c>
      <c r="AS99" s="11">
        <f t="shared" si="32"/>
        <v>1015.7774223302125</v>
      </c>
      <c r="AT99" s="11">
        <f t="shared" si="32"/>
        <v>1004.8876430862313</v>
      </c>
      <c r="AU99" s="11">
        <f t="shared" si="32"/>
        <v>1004.8876430862313</v>
      </c>
      <c r="AV99" s="11">
        <f t="shared" si="29"/>
        <v>0.97532139805314055</v>
      </c>
      <c r="AX99" s="11">
        <f t="shared" si="33"/>
        <v>7.8704710144927529E-3</v>
      </c>
      <c r="AY99" s="11">
        <f t="shared" si="30"/>
        <v>7.9946467596261019</v>
      </c>
      <c r="AZ99" s="11">
        <f t="shared" si="30"/>
        <v>7.9089390677321232</v>
      </c>
      <c r="BA99" s="11">
        <f t="shared" si="30"/>
        <v>7.9089390677321232</v>
      </c>
      <c r="BB99" s="11">
        <f t="shared" si="28"/>
        <v>7.6762387931917919E-3</v>
      </c>
    </row>
    <row r="100" spans="1:54" x14ac:dyDescent="0.35">
      <c r="A100" s="12">
        <v>43040</v>
      </c>
      <c r="B100" s="10">
        <f>'Eviews input (long)'!B93</f>
        <v>85.96</v>
      </c>
      <c r="C100" s="10">
        <f>DataQ!C186</f>
        <v>11000</v>
      </c>
      <c r="D100" s="10">
        <f>DataQ!H186</f>
        <v>13832</v>
      </c>
      <c r="E100">
        <f>DataQ!E186</f>
        <v>341950</v>
      </c>
      <c r="F100" s="15">
        <f>DataQ!F186</f>
        <v>4.4000000000000004</v>
      </c>
      <c r="G100">
        <f>DataQ!P186</f>
        <v>1.3496030000000001</v>
      </c>
      <c r="H100" s="15">
        <f>DataQ!J186</f>
        <v>2.516667</v>
      </c>
      <c r="I100" s="10">
        <f>DataQ!I186</f>
        <v>1367608</v>
      </c>
      <c r="J100">
        <f>DataQ!S186</f>
        <v>5260183</v>
      </c>
      <c r="M100" s="29">
        <f t="shared" si="22"/>
        <v>86748.965014019326</v>
      </c>
      <c r="N100" s="29">
        <f t="shared" si="23"/>
        <v>85898.359385119504</v>
      </c>
      <c r="O100" s="29">
        <f t="shared" si="24"/>
        <v>85898.359385119504</v>
      </c>
      <c r="Q100" s="64">
        <f t="shared" si="25"/>
        <v>83.506600378039749</v>
      </c>
      <c r="R100" s="11">
        <f t="shared" si="26"/>
        <v>1.0293797090392083</v>
      </c>
      <c r="S100" s="29"/>
      <c r="T100" s="29">
        <f t="shared" si="20"/>
        <v>85.96</v>
      </c>
      <c r="U100" s="29"/>
      <c r="V100" s="11"/>
      <c r="AL100">
        <f t="shared" si="21"/>
        <v>85.96</v>
      </c>
      <c r="AM100" s="29">
        <f t="shared" si="34"/>
        <v>86748.965014019326</v>
      </c>
      <c r="AN100" s="29">
        <f t="shared" si="34"/>
        <v>85898.359385119504</v>
      </c>
      <c r="AO100" s="29">
        <f t="shared" si="31"/>
        <v>85898.359385119504</v>
      </c>
      <c r="AP100" s="29">
        <f t="shared" si="27"/>
        <v>83.506600378039749</v>
      </c>
      <c r="AR100">
        <v>1</v>
      </c>
      <c r="AS100" s="11">
        <f t="shared" si="32"/>
        <v>1009.1782807587173</v>
      </c>
      <c r="AT100" s="11">
        <f t="shared" si="32"/>
        <v>999.28291513633678</v>
      </c>
      <c r="AU100" s="11">
        <f t="shared" si="32"/>
        <v>999.28291513633678</v>
      </c>
      <c r="AV100" s="11">
        <f t="shared" si="29"/>
        <v>0.97145882245276594</v>
      </c>
      <c r="AX100" s="11">
        <f t="shared" si="33"/>
        <v>7.8145454545454542E-3</v>
      </c>
      <c r="AY100" s="11">
        <f t="shared" si="30"/>
        <v>7.8862695467290296</v>
      </c>
      <c r="AZ100" s="11">
        <f t="shared" si="30"/>
        <v>7.8089417622835908</v>
      </c>
      <c r="BA100" s="11">
        <f t="shared" si="30"/>
        <v>7.8089417622835908</v>
      </c>
      <c r="BB100" s="11">
        <f t="shared" si="28"/>
        <v>7.5915091252763411E-3</v>
      </c>
    </row>
    <row r="101" spans="1:54" x14ac:dyDescent="0.35">
      <c r="A101" s="12">
        <v>43132</v>
      </c>
      <c r="B101" s="10">
        <f>'Eviews input (long)'!B94</f>
        <v>84.17</v>
      </c>
      <c r="C101" s="10">
        <f>DataQ!C187</f>
        <v>10970</v>
      </c>
      <c r="D101" s="10">
        <f>DataQ!H187</f>
        <v>14042</v>
      </c>
      <c r="E101">
        <f>DataQ!E187</f>
        <v>347760</v>
      </c>
      <c r="F101" s="15">
        <f>DataQ!F187</f>
        <v>4.2</v>
      </c>
      <c r="G101">
        <f>DataQ!P187</f>
        <v>1.3894839999999999</v>
      </c>
      <c r="H101" s="15">
        <f>DataQ!J187</f>
        <v>2.52</v>
      </c>
      <c r="I101" s="10">
        <f>DataQ!I187</f>
        <v>1377742</v>
      </c>
      <c r="J101">
        <f>DataQ!S187</f>
        <v>5284850</v>
      </c>
      <c r="M101" s="29">
        <f t="shared" si="22"/>
        <v>86885.104975667491</v>
      </c>
      <c r="N101" s="29">
        <f t="shared" si="23"/>
        <v>85725.97941968395</v>
      </c>
      <c r="O101" s="29">
        <f t="shared" si="24"/>
        <v>85725.97941968395</v>
      </c>
      <c r="Q101" s="64">
        <f t="shared" si="25"/>
        <v>83.971768926487712</v>
      </c>
      <c r="R101" s="11">
        <f t="shared" si="26"/>
        <v>1.0023606871219519</v>
      </c>
      <c r="S101" s="29"/>
      <c r="T101" s="29">
        <f t="shared" si="20"/>
        <v>84.17</v>
      </c>
      <c r="U101" s="29"/>
      <c r="V101" s="11"/>
      <c r="AB101" t="s">
        <v>648</v>
      </c>
      <c r="AL101">
        <f t="shared" si="21"/>
        <v>84.17</v>
      </c>
      <c r="AM101" s="29">
        <f t="shared" si="34"/>
        <v>86885.104975667491</v>
      </c>
      <c r="AN101" s="29">
        <f t="shared" si="34"/>
        <v>85725.97941968395</v>
      </c>
      <c r="AO101" s="29">
        <f t="shared" si="31"/>
        <v>85725.97941968395</v>
      </c>
      <c r="AP101" s="29">
        <f t="shared" si="27"/>
        <v>83.971768926487712</v>
      </c>
      <c r="AR101">
        <v>1</v>
      </c>
      <c r="AS101" s="11">
        <f t="shared" si="32"/>
        <v>1032.2573954576153</v>
      </c>
      <c r="AT101" s="11">
        <f t="shared" si="32"/>
        <v>1018.4861520694303</v>
      </c>
      <c r="AU101" s="11">
        <f t="shared" si="32"/>
        <v>1018.4861520694303</v>
      </c>
      <c r="AV101" s="11">
        <f t="shared" si="29"/>
        <v>0.99764487259697887</v>
      </c>
      <c r="AX101" s="11">
        <f t="shared" si="33"/>
        <v>7.6727438468550593E-3</v>
      </c>
      <c r="AY101" s="11">
        <f t="shared" si="30"/>
        <v>7.9202465793680483</v>
      </c>
      <c r="AZ101" s="11">
        <f t="shared" si="30"/>
        <v>7.814583356397808</v>
      </c>
      <c r="BA101" s="11">
        <f t="shared" si="30"/>
        <v>7.814583356397808</v>
      </c>
      <c r="BB101" s="11">
        <f t="shared" si="28"/>
        <v>7.6546735575649689E-3</v>
      </c>
    </row>
    <row r="102" spans="1:54" x14ac:dyDescent="0.35">
      <c r="A102" s="12">
        <v>43221</v>
      </c>
      <c r="B102" s="10">
        <f>'Eviews input (long)'!B95</f>
        <v>82.68</v>
      </c>
      <c r="C102" s="10">
        <f>DataQ!C188</f>
        <v>10970</v>
      </c>
      <c r="D102" s="10">
        <f>DataQ!H188</f>
        <v>14070</v>
      </c>
      <c r="E102">
        <f>DataQ!E188</f>
        <v>347383</v>
      </c>
      <c r="F102" s="15">
        <f>DataQ!F188</f>
        <v>4</v>
      </c>
      <c r="G102">
        <f>DataQ!P188</f>
        <v>1.458421</v>
      </c>
      <c r="H102" s="15">
        <f>DataQ!J188</f>
        <v>2.483333</v>
      </c>
      <c r="I102" s="10">
        <f>DataQ!I188</f>
        <v>1382707</v>
      </c>
      <c r="J102">
        <f>DataQ!S188</f>
        <v>5309518</v>
      </c>
      <c r="M102" s="29">
        <f t="shared" si="22"/>
        <v>86017.154191815702</v>
      </c>
      <c r="N102" s="29">
        <f t="shared" si="23"/>
        <v>84744.947270206219</v>
      </c>
      <c r="O102" s="29">
        <f t="shared" si="24"/>
        <v>84744.947270206219</v>
      </c>
      <c r="Q102" s="64">
        <f t="shared" si="25"/>
        <v>80.729105253219146</v>
      </c>
      <c r="R102" s="11">
        <f t="shared" si="26"/>
        <v>1.0241659404085006</v>
      </c>
      <c r="S102" s="29"/>
      <c r="T102" s="29">
        <f t="shared" si="20"/>
        <v>82.68</v>
      </c>
      <c r="U102" s="29"/>
      <c r="V102" s="11"/>
      <c r="AL102">
        <f t="shared" si="21"/>
        <v>82.68</v>
      </c>
      <c r="AM102" s="29">
        <f t="shared" si="34"/>
        <v>86017.154191815702</v>
      </c>
      <c r="AN102" s="29">
        <f t="shared" si="34"/>
        <v>84744.947270206219</v>
      </c>
      <c r="AO102" s="29">
        <f t="shared" si="31"/>
        <v>84744.947270206219</v>
      </c>
      <c r="AP102" s="29">
        <f t="shared" si="27"/>
        <v>80.729105253219146</v>
      </c>
      <c r="AR102">
        <v>1</v>
      </c>
      <c r="AS102" s="11">
        <f t="shared" si="32"/>
        <v>1040.3622906605672</v>
      </c>
      <c r="AT102" s="11">
        <f t="shared" si="32"/>
        <v>1024.9751725956241</v>
      </c>
      <c r="AU102" s="11">
        <f t="shared" si="32"/>
        <v>1024.9751725956241</v>
      </c>
      <c r="AV102" s="11">
        <f t="shared" si="29"/>
        <v>0.97640427253530648</v>
      </c>
      <c r="AX102" s="11">
        <f t="shared" si="33"/>
        <v>7.5369188696444859E-3</v>
      </c>
      <c r="AY102" s="11">
        <f t="shared" si="30"/>
        <v>7.8411261797461895</v>
      </c>
      <c r="AZ102" s="11">
        <f t="shared" si="30"/>
        <v>7.7251547192530738</v>
      </c>
      <c r="BA102" s="11">
        <f t="shared" si="30"/>
        <v>7.7251547192530738</v>
      </c>
      <c r="BB102" s="11">
        <f t="shared" si="28"/>
        <v>7.3590797860728484E-3</v>
      </c>
    </row>
    <row r="103" spans="1:54" x14ac:dyDescent="0.35">
      <c r="A103" s="12">
        <v>43313</v>
      </c>
      <c r="B103" s="10">
        <f>'Eviews input (long)'!B96</f>
        <v>83.59</v>
      </c>
      <c r="C103" s="10">
        <f>DataQ!C189</f>
        <v>10960</v>
      </c>
      <c r="D103" s="10">
        <f>DataQ!H189</f>
        <v>14173</v>
      </c>
      <c r="E103">
        <f>DataQ!E189</f>
        <v>350601</v>
      </c>
      <c r="F103" s="15">
        <f>DataQ!F189</f>
        <v>4.0999999999999996</v>
      </c>
      <c r="G103">
        <f>DataQ!P189</f>
        <v>1.609961</v>
      </c>
      <c r="H103" s="15">
        <f>DataQ!J189</f>
        <v>2.48</v>
      </c>
      <c r="I103" s="10">
        <f>DataQ!I189</f>
        <v>1393016</v>
      </c>
      <c r="J103">
        <f>DataQ!S189</f>
        <v>5334185</v>
      </c>
      <c r="M103" s="29">
        <f t="shared" si="22"/>
        <v>83802.460383806829</v>
      </c>
      <c r="N103" s="29">
        <f t="shared" si="23"/>
        <v>82864.359348439131</v>
      </c>
      <c r="O103" s="29">
        <f t="shared" si="24"/>
        <v>82864.359348439131</v>
      </c>
      <c r="Q103" s="64">
        <f t="shared" si="25"/>
        <v>78.105004003788508</v>
      </c>
      <c r="R103" s="11">
        <f t="shared" si="26"/>
        <v>1.0702259229888196</v>
      </c>
      <c r="S103" s="29"/>
      <c r="T103" s="29">
        <f t="shared" si="20"/>
        <v>83.59</v>
      </c>
      <c r="U103" s="29"/>
      <c r="V103" s="11"/>
      <c r="AB103" t="s">
        <v>656</v>
      </c>
      <c r="AL103">
        <f t="shared" si="21"/>
        <v>83.59</v>
      </c>
      <c r="AM103" s="29">
        <f t="shared" si="34"/>
        <v>83802.460383806829</v>
      </c>
      <c r="AN103" s="29">
        <f t="shared" si="34"/>
        <v>82864.359348439131</v>
      </c>
      <c r="AO103" s="29">
        <f t="shared" si="31"/>
        <v>82864.359348439131</v>
      </c>
      <c r="AP103" s="29">
        <f t="shared" si="27"/>
        <v>78.105004003788508</v>
      </c>
      <c r="AR103">
        <v>1</v>
      </c>
      <c r="AS103" s="11">
        <f t="shared" si="32"/>
        <v>1002.5416961814431</v>
      </c>
      <c r="AT103" s="11">
        <f t="shared" si="32"/>
        <v>991.31904950878254</v>
      </c>
      <c r="AU103" s="11">
        <f t="shared" si="32"/>
        <v>991.31904950878254</v>
      </c>
      <c r="AV103" s="11">
        <f t="shared" si="29"/>
        <v>0.93438215102031952</v>
      </c>
      <c r="AX103" s="11">
        <f t="shared" si="33"/>
        <v>7.6268248175182483E-3</v>
      </c>
      <c r="AY103" s="11">
        <f t="shared" si="30"/>
        <v>7.6462098890334698</v>
      </c>
      <c r="AZ103" s="11">
        <f t="shared" si="30"/>
        <v>7.5606167288721835</v>
      </c>
      <c r="BA103" s="11">
        <f t="shared" si="30"/>
        <v>7.5606167288721835</v>
      </c>
      <c r="BB103" s="11">
        <f t="shared" si="28"/>
        <v>7.1263689784478567E-3</v>
      </c>
    </row>
    <row r="104" spans="1:54" x14ac:dyDescent="0.35">
      <c r="A104" s="12">
        <v>43405</v>
      </c>
      <c r="B104" s="10">
        <f>'Eviews input (long)'!B97</f>
        <v>89.92</v>
      </c>
      <c r="C104" s="10">
        <f>DataQ!C190</f>
        <v>10930</v>
      </c>
      <c r="D104" s="10">
        <f>DataQ!H190</f>
        <v>14376</v>
      </c>
      <c r="E104">
        <f>DataQ!E190</f>
        <v>356695</v>
      </c>
      <c r="F104" s="15">
        <f>DataQ!F190</f>
        <v>4</v>
      </c>
      <c r="G104">
        <f>DataQ!P190</f>
        <v>1.761144</v>
      </c>
      <c r="H104" s="15">
        <f>DataQ!J190</f>
        <v>2.4933329999999998</v>
      </c>
      <c r="I104" s="10">
        <f>DataQ!I190</f>
        <v>1407469</v>
      </c>
      <c r="J104">
        <f>DataQ!S190</f>
        <v>5358852</v>
      </c>
      <c r="M104" s="29">
        <f t="shared" si="22"/>
        <v>84727.716463621226</v>
      </c>
      <c r="N104" s="29">
        <f t="shared" si="23"/>
        <v>83691.31092485851</v>
      </c>
      <c r="O104" s="29">
        <f t="shared" si="24"/>
        <v>83691.31092485851</v>
      </c>
      <c r="Q104" s="64">
        <f t="shared" si="25"/>
        <v>78.81729239407295</v>
      </c>
      <c r="R104" s="11">
        <f t="shared" si="26"/>
        <v>1.1408663919894053</v>
      </c>
      <c r="S104" s="29"/>
      <c r="T104" s="29">
        <f t="shared" si="20"/>
        <v>89.92</v>
      </c>
      <c r="U104" s="29"/>
      <c r="V104" s="11"/>
      <c r="Y104" s="11"/>
      <c r="AL104">
        <f t="shared" si="21"/>
        <v>89.92</v>
      </c>
      <c r="AM104" s="29">
        <f t="shared" si="34"/>
        <v>84727.716463621226</v>
      </c>
      <c r="AN104" s="29">
        <f t="shared" si="34"/>
        <v>83691.31092485851</v>
      </c>
      <c r="AO104" s="29">
        <f t="shared" si="31"/>
        <v>83691.31092485851</v>
      </c>
      <c r="AP104" s="29">
        <f t="shared" si="27"/>
        <v>78.81729239407295</v>
      </c>
      <c r="AR104">
        <v>1</v>
      </c>
      <c r="AS104" s="11">
        <f t="shared" si="32"/>
        <v>942.25663326980896</v>
      </c>
      <c r="AT104" s="11">
        <f t="shared" si="32"/>
        <v>930.73077096150473</v>
      </c>
      <c r="AU104" s="11">
        <f t="shared" si="32"/>
        <v>930.73077096150473</v>
      </c>
      <c r="AV104" s="11">
        <f t="shared" si="29"/>
        <v>0.87652682822590022</v>
      </c>
      <c r="AX104" s="11">
        <f t="shared" si="33"/>
        <v>8.2268984446477594E-3</v>
      </c>
      <c r="AY104" s="11">
        <f t="shared" si="30"/>
        <v>7.7518496307064249</v>
      </c>
      <c r="AZ104" s="11">
        <f t="shared" si="30"/>
        <v>7.6570275320090131</v>
      </c>
      <c r="BA104" s="11">
        <f t="shared" si="30"/>
        <v>7.6570275320090131</v>
      </c>
      <c r="BB104" s="11">
        <f t="shared" si="28"/>
        <v>7.211097199823692E-3</v>
      </c>
    </row>
    <row r="105" spans="1:54" x14ac:dyDescent="0.35">
      <c r="A105" s="12">
        <v>43497</v>
      </c>
      <c r="B105" s="10">
        <f>'Eviews input (long)'!B98</f>
        <v>86.47</v>
      </c>
      <c r="C105" s="10">
        <f>DataQ!C191</f>
        <v>10930</v>
      </c>
      <c r="D105" s="10">
        <f>DataQ!H191</f>
        <v>14287</v>
      </c>
      <c r="E105">
        <f>DataQ!E191</f>
        <v>356202</v>
      </c>
      <c r="F105" s="15">
        <f>DataQ!F191</f>
        <v>3.8</v>
      </c>
      <c r="G105">
        <f>DataQ!P191</f>
        <v>1.8623700000000001</v>
      </c>
      <c r="H105" s="15">
        <f>DataQ!J191</f>
        <v>2.463333</v>
      </c>
      <c r="I105" s="10">
        <f>DataQ!I191</f>
        <v>1415069</v>
      </c>
      <c r="J105">
        <f>DataQ!S191</f>
        <v>5376679</v>
      </c>
      <c r="M105" s="29">
        <f t="shared" si="22"/>
        <v>85212.54537787546</v>
      </c>
      <c r="N105" s="29">
        <f t="shared" si="23"/>
        <v>84080.543789591888</v>
      </c>
      <c r="O105" s="29">
        <f t="shared" si="24"/>
        <v>84080.543789591888</v>
      </c>
      <c r="Q105" s="64">
        <f t="shared" si="25"/>
        <v>77.180546927526734</v>
      </c>
      <c r="R105" s="11">
        <f t="shared" si="26"/>
        <v>1.1203600316695883</v>
      </c>
      <c r="S105" s="29"/>
      <c r="T105" s="29">
        <f t="shared" si="20"/>
        <v>86.47</v>
      </c>
      <c r="U105" s="29"/>
      <c r="V105" t="s">
        <v>850</v>
      </c>
      <c r="Y105" s="11"/>
      <c r="AL105">
        <f t="shared" si="21"/>
        <v>86.47</v>
      </c>
      <c r="AM105" s="29">
        <f t="shared" si="34"/>
        <v>85212.54537787546</v>
      </c>
      <c r="AN105" s="29">
        <f t="shared" si="34"/>
        <v>84080.543789591888</v>
      </c>
      <c r="AO105" s="29">
        <f t="shared" si="31"/>
        <v>84080.543789591888</v>
      </c>
      <c r="AP105" s="29">
        <f t="shared" si="27"/>
        <v>77.180546927526734</v>
      </c>
      <c r="AR105">
        <v>1</v>
      </c>
      <c r="AS105" s="11">
        <f t="shared" si="32"/>
        <v>985.45790884555868</v>
      </c>
      <c r="AT105" s="11">
        <f t="shared" si="32"/>
        <v>972.36664495885145</v>
      </c>
      <c r="AU105" s="11">
        <f t="shared" si="32"/>
        <v>972.36664495885145</v>
      </c>
      <c r="AV105" s="11">
        <f t="shared" si="29"/>
        <v>0.89257022004772446</v>
      </c>
      <c r="AX105" s="11">
        <f t="shared" si="33"/>
        <v>7.9112534309240621E-3</v>
      </c>
      <c r="AY105" s="11">
        <f t="shared" si="30"/>
        <v>7.7962072623856775</v>
      </c>
      <c r="AZ105" s="11">
        <f t="shared" si="30"/>
        <v>7.6926389560468333</v>
      </c>
      <c r="BA105" s="11">
        <f t="shared" si="30"/>
        <v>7.6926389560468333</v>
      </c>
      <c r="BB105" s="11">
        <f t="shared" si="28"/>
        <v>7.0613492156932052E-3</v>
      </c>
    </row>
    <row r="106" spans="1:54" x14ac:dyDescent="0.35">
      <c r="A106" s="12">
        <v>43586</v>
      </c>
      <c r="B106" s="10">
        <f>'Eviews input (long)'!B99</f>
        <v>85.89</v>
      </c>
      <c r="C106" s="10">
        <f>DataQ!C192</f>
        <v>10940</v>
      </c>
      <c r="D106" s="10">
        <f>DataQ!H192</f>
        <v>14229</v>
      </c>
      <c r="E106">
        <f>DataQ!E192</f>
        <v>363432</v>
      </c>
      <c r="F106" s="15">
        <f>DataQ!F192</f>
        <v>3.9</v>
      </c>
      <c r="G106">
        <f>DataQ!P192</f>
        <v>2.0572249999999999</v>
      </c>
      <c r="H106" s="15">
        <f>DataQ!J192</f>
        <v>2.4366669999999999</v>
      </c>
      <c r="I106" s="10">
        <f>DataQ!I192</f>
        <v>1425628</v>
      </c>
      <c r="J106">
        <f>DataQ!S192</f>
        <v>5394506</v>
      </c>
      <c r="M106" s="29">
        <f t="shared" si="22"/>
        <v>84047.28887270276</v>
      </c>
      <c r="N106" s="29">
        <f t="shared" si="23"/>
        <v>83412.48851319289</v>
      </c>
      <c r="O106" s="29">
        <f t="shared" si="24"/>
        <v>83412.48851319289</v>
      </c>
      <c r="Q106" s="64">
        <f t="shared" si="25"/>
        <v>75.289798568936718</v>
      </c>
      <c r="R106" s="11">
        <f t="shared" si="26"/>
        <v>1.14079200147358</v>
      </c>
      <c r="S106" s="29"/>
      <c r="T106" s="29">
        <f t="shared" si="20"/>
        <v>85.89</v>
      </c>
      <c r="U106" s="29"/>
      <c r="V106" s="11"/>
      <c r="Y106" s="11"/>
      <c r="AL106">
        <f t="shared" si="21"/>
        <v>85.89</v>
      </c>
      <c r="AM106" s="29">
        <f t="shared" si="34"/>
        <v>84047.28887270276</v>
      </c>
      <c r="AN106" s="29">
        <f t="shared" si="34"/>
        <v>83412.48851319289</v>
      </c>
      <c r="AO106" s="29">
        <f t="shared" si="31"/>
        <v>83412.48851319289</v>
      </c>
      <c r="AP106" s="29">
        <f t="shared" si="27"/>
        <v>75.289798568936718</v>
      </c>
      <c r="AR106">
        <v>1</v>
      </c>
      <c r="AS106" s="11">
        <f t="shared" si="32"/>
        <v>978.54568486090068</v>
      </c>
      <c r="AT106" s="11">
        <f t="shared" si="32"/>
        <v>971.15483191515762</v>
      </c>
      <c r="AU106" s="11">
        <f t="shared" si="32"/>
        <v>971.15483191515762</v>
      </c>
      <c r="AV106" s="11">
        <f t="shared" si="29"/>
        <v>0.87658398613268973</v>
      </c>
      <c r="AX106" s="11">
        <f t="shared" si="33"/>
        <v>7.851005484460695E-3</v>
      </c>
      <c r="AY106" s="11">
        <f t="shared" si="30"/>
        <v>7.6825675386382777</v>
      </c>
      <c r="AZ106" s="11">
        <f t="shared" si="30"/>
        <v>7.624541911626407</v>
      </c>
      <c r="BA106" s="11">
        <f t="shared" si="30"/>
        <v>7.624541911626407</v>
      </c>
      <c r="BB106" s="11">
        <f t="shared" si="28"/>
        <v>6.8820656827181647E-3</v>
      </c>
    </row>
    <row r="107" spans="1:54" x14ac:dyDescent="0.35">
      <c r="A107" s="12">
        <v>43678</v>
      </c>
      <c r="B107" s="10">
        <f>'Eviews input (long)'!B100</f>
        <v>81.400000000000006</v>
      </c>
      <c r="C107" s="10">
        <f>DataQ!C193</f>
        <v>10920</v>
      </c>
      <c r="D107" s="10">
        <f>DataQ!H193</f>
        <v>14327</v>
      </c>
      <c r="E107">
        <f>DataQ!E193</f>
        <v>365191</v>
      </c>
      <c r="F107" s="15">
        <f>DataQ!F193</f>
        <v>3.9</v>
      </c>
      <c r="G107">
        <f>DataQ!P193</f>
        <v>2.1744219999999999</v>
      </c>
      <c r="H107" s="15">
        <f>DataQ!J193</f>
        <v>2.4133330000000002</v>
      </c>
      <c r="I107" s="10">
        <f>DataQ!I193</f>
        <v>1437356</v>
      </c>
      <c r="J107">
        <f>DataQ!S193</f>
        <v>5412333</v>
      </c>
      <c r="M107" s="29">
        <f t="shared" si="22"/>
        <v>85874.284046630855</v>
      </c>
      <c r="N107" s="29">
        <f t="shared" si="23"/>
        <v>84770.301455146327</v>
      </c>
      <c r="O107" s="29">
        <f t="shared" si="24"/>
        <v>84770.301455146327</v>
      </c>
      <c r="Q107" s="64">
        <f t="shared" si="25"/>
        <v>76.58281202588384</v>
      </c>
      <c r="R107" s="11">
        <f t="shared" si="26"/>
        <v>1.0629016857266618</v>
      </c>
      <c r="S107" s="29"/>
      <c r="T107" s="29">
        <f t="shared" si="20"/>
        <v>81.400000000000006</v>
      </c>
      <c r="U107" s="29"/>
      <c r="V107" s="11"/>
      <c r="Y107" s="11"/>
      <c r="AL107">
        <f t="shared" si="21"/>
        <v>81.400000000000006</v>
      </c>
      <c r="AM107" s="29">
        <f t="shared" si="34"/>
        <v>85874.284046630855</v>
      </c>
      <c r="AN107" s="29">
        <f t="shared" si="34"/>
        <v>84770.301455146327</v>
      </c>
      <c r="AO107" s="29">
        <f t="shared" si="31"/>
        <v>84770.301455146327</v>
      </c>
      <c r="AP107" s="29">
        <f t="shared" si="27"/>
        <v>76.58281202588384</v>
      </c>
      <c r="AR107">
        <v>1</v>
      </c>
      <c r="AS107" s="11">
        <f t="shared" si="32"/>
        <v>1054.9666344794944</v>
      </c>
      <c r="AT107" s="11">
        <f t="shared" si="32"/>
        <v>1041.4041947806672</v>
      </c>
      <c r="AU107" s="11">
        <f t="shared" si="32"/>
        <v>1041.4041947806672</v>
      </c>
      <c r="AV107" s="11">
        <f t="shared" si="29"/>
        <v>0.94082078655876944</v>
      </c>
      <c r="AX107" s="11">
        <f t="shared" si="33"/>
        <v>7.454212454212455E-3</v>
      </c>
      <c r="AY107" s="11">
        <f t="shared" si="30"/>
        <v>7.863945425515646</v>
      </c>
      <c r="AZ107" s="11">
        <f t="shared" si="30"/>
        <v>7.7628481186031433</v>
      </c>
      <c r="BA107" s="11">
        <f t="shared" si="30"/>
        <v>7.7628481186031433</v>
      </c>
      <c r="BB107" s="11">
        <f t="shared" si="28"/>
        <v>7.0130780243483366E-3</v>
      </c>
    </row>
    <row r="108" spans="1:54" x14ac:dyDescent="0.35">
      <c r="A108" s="12">
        <v>43770</v>
      </c>
      <c r="B108" s="10">
        <f>'Eviews input (long)'!B101</f>
        <v>80.59</v>
      </c>
      <c r="C108" s="10">
        <f>DataQ!C194</f>
        <v>10960</v>
      </c>
      <c r="D108" s="10">
        <f>DataQ!H194</f>
        <v>14388</v>
      </c>
      <c r="E108">
        <f>DataQ!E194</f>
        <v>368137</v>
      </c>
      <c r="F108" s="15">
        <f>DataQ!F194</f>
        <v>3.7</v>
      </c>
      <c r="G108">
        <f>DataQ!P194</f>
        <v>2.1946659999999998</v>
      </c>
      <c r="H108" s="15">
        <f>DataQ!J194</f>
        <v>2.3866670000000001</v>
      </c>
      <c r="I108" s="10">
        <f>DataQ!I194</f>
        <v>1452725</v>
      </c>
      <c r="J108">
        <f>DataQ!S194</f>
        <v>5430160</v>
      </c>
      <c r="M108" s="29">
        <f t="shared" si="22"/>
        <v>86582.374086460768</v>
      </c>
      <c r="N108" s="29">
        <f t="shared" si="23"/>
        <v>85425.965781421139</v>
      </c>
      <c r="O108" s="29">
        <f t="shared" si="24"/>
        <v>85425.965781421139</v>
      </c>
      <c r="Q108" s="64">
        <f t="shared" si="25"/>
        <v>75.839942831724358</v>
      </c>
      <c r="R108" s="11">
        <f t="shared" si="26"/>
        <v>1.0626326575537537</v>
      </c>
      <c r="S108" s="29"/>
      <c r="T108" s="29">
        <f t="shared" si="20"/>
        <v>80.59</v>
      </c>
      <c r="U108" s="29"/>
      <c r="V108" s="11"/>
      <c r="Y108" s="11"/>
      <c r="AL108">
        <f t="shared" si="21"/>
        <v>80.59</v>
      </c>
      <c r="AM108" s="29">
        <f t="shared" si="34"/>
        <v>86582.374086460768</v>
      </c>
      <c r="AN108" s="29">
        <f t="shared" si="34"/>
        <v>85425.965781421139</v>
      </c>
      <c r="AO108" s="29">
        <f t="shared" si="31"/>
        <v>85425.965781421139</v>
      </c>
      <c r="AP108" s="29">
        <f t="shared" si="27"/>
        <v>75.839942831724358</v>
      </c>
      <c r="AR108">
        <v>1</v>
      </c>
      <c r="AS108" s="11">
        <f t="shared" si="32"/>
        <v>1074.3562983802055</v>
      </c>
      <c r="AT108" s="11">
        <f t="shared" si="32"/>
        <v>1060.0070204916383</v>
      </c>
      <c r="AU108" s="11">
        <f t="shared" si="32"/>
        <v>1060.0070204916383</v>
      </c>
      <c r="AV108" s="11">
        <f t="shared" si="29"/>
        <v>0.94105897545259154</v>
      </c>
      <c r="AX108" s="11">
        <f t="shared" si="33"/>
        <v>7.3531021897810219E-3</v>
      </c>
      <c r="AY108" s="11">
        <f t="shared" si="30"/>
        <v>7.8998516502245231</v>
      </c>
      <c r="AZ108" s="11">
        <f t="shared" si="30"/>
        <v>7.7943399435603231</v>
      </c>
      <c r="BA108" s="11">
        <f t="shared" si="30"/>
        <v>7.7943399435603231</v>
      </c>
      <c r="BB108" s="11">
        <f t="shared" si="28"/>
        <v>6.9197028131135364E-3</v>
      </c>
    </row>
    <row r="109" spans="1:54" x14ac:dyDescent="0.35">
      <c r="A109" s="12">
        <v>43862</v>
      </c>
      <c r="B109" s="10">
        <f>'Eviews input (long)'!B102</f>
        <v>82.29</v>
      </c>
      <c r="C109" s="10">
        <f>DataQ!C195</f>
        <v>10960</v>
      </c>
      <c r="D109" s="10">
        <f>DataQ!H195</f>
        <v>14469</v>
      </c>
      <c r="E109">
        <f>DataQ!E195</f>
        <v>361420</v>
      </c>
      <c r="F109" s="15">
        <f>DataQ!F195</f>
        <v>4.0999999999999996</v>
      </c>
      <c r="G109">
        <f>DataQ!P195</f>
        <v>2.2208199999999998</v>
      </c>
      <c r="H109" s="15">
        <f>DataQ!J195</f>
        <v>2.3566669999999998</v>
      </c>
      <c r="I109" s="10">
        <f>DataQ!I195</f>
        <v>1466672</v>
      </c>
      <c r="J109">
        <f>DataQ!S195</f>
        <v>5519583</v>
      </c>
      <c r="M109" s="29">
        <f t="shared" si="22"/>
        <v>86150.683390869992</v>
      </c>
      <c r="N109" s="29">
        <f t="shared" si="23"/>
        <v>84953.515845130256</v>
      </c>
      <c r="O109" s="29">
        <f t="shared" si="24"/>
        <v>84953.515845130256</v>
      </c>
      <c r="Q109" s="64">
        <f t="shared" si="25"/>
        <v>74.345807237639789</v>
      </c>
      <c r="R109" s="11">
        <f t="shared" si="26"/>
        <v>1.1068546170595379</v>
      </c>
      <c r="S109" s="29"/>
      <c r="T109" s="29">
        <f t="shared" si="20"/>
        <v>82.29</v>
      </c>
      <c r="U109" s="29"/>
      <c r="V109" s="11"/>
      <c r="Y109" s="11"/>
      <c r="AL109">
        <f t="shared" si="21"/>
        <v>82.29</v>
      </c>
      <c r="AM109" s="29">
        <f t="shared" si="34"/>
        <v>86150.683390869992</v>
      </c>
      <c r="AN109" s="29">
        <f t="shared" si="34"/>
        <v>84953.515845130256</v>
      </c>
      <c r="AO109" s="29">
        <f t="shared" si="31"/>
        <v>84953.515845130256</v>
      </c>
      <c r="AP109" s="29">
        <f t="shared" si="27"/>
        <v>74.345807237639789</v>
      </c>
      <c r="AR109">
        <v>1</v>
      </c>
      <c r="AS109" s="11">
        <f t="shared" si="32"/>
        <v>1046.9155837996109</v>
      </c>
      <c r="AT109" s="11">
        <f t="shared" si="32"/>
        <v>1032.3674303697928</v>
      </c>
      <c r="AU109" s="11">
        <f t="shared" si="32"/>
        <v>1032.3674303697928</v>
      </c>
      <c r="AV109" s="11">
        <f t="shared" si="29"/>
        <v>0.9034610188071428</v>
      </c>
      <c r="AX109" s="11">
        <f t="shared" si="33"/>
        <v>7.5082116788321171E-3</v>
      </c>
      <c r="AY109" s="11">
        <f t="shared" si="30"/>
        <v>7.8604638130355831</v>
      </c>
      <c r="AZ109" s="11">
        <f t="shared" si="30"/>
        <v>7.7512331975483812</v>
      </c>
      <c r="BA109" s="11">
        <f t="shared" si="30"/>
        <v>7.7512331975483812</v>
      </c>
      <c r="BB109" s="11">
        <f t="shared" si="28"/>
        <v>6.7833765727773531E-3</v>
      </c>
    </row>
    <row r="110" spans="1:54" x14ac:dyDescent="0.35">
      <c r="A110" s="12">
        <v>43952</v>
      </c>
      <c r="B110" s="10">
        <f>'Eviews input (long)'!B103</f>
        <v>85.51</v>
      </c>
      <c r="C110" s="10">
        <f>DataQ!C196</f>
        <v>10930</v>
      </c>
      <c r="D110" s="10">
        <f>DataQ!H196</f>
        <v>13345</v>
      </c>
      <c r="E110">
        <f>DataQ!E196</f>
        <v>356361</v>
      </c>
      <c r="F110" s="15">
        <f>DataQ!F196</f>
        <v>4.0999999999999996</v>
      </c>
      <c r="G110">
        <f>DataQ!P196</f>
        <v>1.790834</v>
      </c>
      <c r="H110" s="15">
        <f>DataQ!J196</f>
        <v>2.1833330000000002</v>
      </c>
      <c r="I110" s="10">
        <f>DataQ!I196</f>
        <v>1469098</v>
      </c>
      <c r="J110">
        <f>DataQ!S196</f>
        <v>5609006</v>
      </c>
      <c r="M110" s="29">
        <f t="shared" si="22"/>
        <v>86288.824273826263</v>
      </c>
      <c r="N110" s="29">
        <f t="shared" si="23"/>
        <v>86042.596684155505</v>
      </c>
      <c r="O110" s="29">
        <f t="shared" si="24"/>
        <v>86042.596684155505</v>
      </c>
      <c r="Q110" s="64">
        <f t="shared" si="25"/>
        <v>77.944795681698423</v>
      </c>
      <c r="R110" s="11">
        <f t="shared" si="26"/>
        <v>1.0970584918741138</v>
      </c>
      <c r="S110" s="29"/>
      <c r="T110" s="29">
        <f t="shared" si="20"/>
        <v>85.51</v>
      </c>
      <c r="U110" s="29"/>
      <c r="V110" s="11"/>
      <c r="Y110" s="11"/>
      <c r="AL110">
        <f t="shared" si="21"/>
        <v>85.51</v>
      </c>
      <c r="AM110" s="29">
        <f t="shared" si="34"/>
        <v>86288.824273826263</v>
      </c>
      <c r="AN110" s="29">
        <f t="shared" si="34"/>
        <v>86042.596684155505</v>
      </c>
      <c r="AO110" s="29">
        <f t="shared" si="31"/>
        <v>86042.596684155505</v>
      </c>
      <c r="AP110" s="29">
        <f t="shared" si="27"/>
        <v>77.944795681698423</v>
      </c>
      <c r="AR110">
        <v>1</v>
      </c>
      <c r="AS110" s="11">
        <f t="shared" si="32"/>
        <v>1009.10799057217</v>
      </c>
      <c r="AT110" s="11">
        <f t="shared" si="32"/>
        <v>1006.2284725079581</v>
      </c>
      <c r="AU110" s="11">
        <f t="shared" si="32"/>
        <v>1006.2284725079581</v>
      </c>
      <c r="AV110" s="11">
        <f t="shared" si="29"/>
        <v>0.91152842570106907</v>
      </c>
      <c r="AX110" s="11">
        <f t="shared" si="33"/>
        <v>7.8234217749313818E-3</v>
      </c>
      <c r="AY110" s="11">
        <f t="shared" ref="AY110:BA141" si="35">M110/$C110</f>
        <v>7.894677426699567</v>
      </c>
      <c r="AZ110" s="11">
        <f t="shared" si="35"/>
        <v>7.8721497423747033</v>
      </c>
      <c r="BA110" s="11">
        <f t="shared" si="35"/>
        <v>7.8721497423747033</v>
      </c>
      <c r="BB110" s="11">
        <f t="shared" si="28"/>
        <v>7.1312713340986661E-3</v>
      </c>
    </row>
    <row r="111" spans="1:54" x14ac:dyDescent="0.35">
      <c r="A111" s="12">
        <v>44044</v>
      </c>
      <c r="B111" s="10">
        <f>'Eviews input (long)'!B104</f>
        <v>86.12</v>
      </c>
      <c r="C111" s="10">
        <f>DataQ!C197</f>
        <v>10930</v>
      </c>
      <c r="D111" s="10">
        <f>DataQ!H197</f>
        <v>13269</v>
      </c>
      <c r="E111">
        <f>DataQ!E197</f>
        <v>367470</v>
      </c>
      <c r="F111" s="15">
        <f>DataQ!F197</f>
        <v>5</v>
      </c>
      <c r="G111">
        <f>DataQ!P197</f>
        <v>1.825383</v>
      </c>
      <c r="H111" s="15">
        <f>DataQ!J197</f>
        <v>2.1433330000000002</v>
      </c>
      <c r="I111" s="10">
        <f>DataQ!I197</f>
        <v>1480003</v>
      </c>
      <c r="J111">
        <f>DataQ!S197</f>
        <v>5698429</v>
      </c>
      <c r="M111" s="29">
        <f t="shared" si="22"/>
        <v>84566.292213566092</v>
      </c>
      <c r="N111" s="29">
        <f t="shared" si="23"/>
        <v>84615.997608573234</v>
      </c>
      <c r="O111" s="29">
        <f t="shared" si="24"/>
        <v>84615.997608573234</v>
      </c>
      <c r="Q111" s="64">
        <f t="shared" si="25"/>
        <v>81.298508433796783</v>
      </c>
      <c r="R111" s="11">
        <f t="shared" si="26"/>
        <v>1.0593060273686259</v>
      </c>
      <c r="S111" s="29"/>
      <c r="T111" s="29">
        <f t="shared" si="20"/>
        <v>86.12</v>
      </c>
      <c r="U111" s="29"/>
      <c r="V111" s="11"/>
      <c r="W111" s="10">
        <f>B111*1000</f>
        <v>86120</v>
      </c>
      <c r="X111" s="15">
        <f t="shared" ref="X111:X129" si="36">W111/C111</f>
        <v>7.8792314730100639</v>
      </c>
      <c r="Y111" s="11"/>
      <c r="AL111">
        <f t="shared" si="21"/>
        <v>86.12</v>
      </c>
      <c r="AM111" s="29">
        <f t="shared" si="34"/>
        <v>84566.292213566092</v>
      </c>
      <c r="AN111" s="29">
        <f t="shared" si="34"/>
        <v>84615.997608573234</v>
      </c>
      <c r="AO111" s="29">
        <f t="shared" si="31"/>
        <v>84615.997608573234</v>
      </c>
      <c r="AP111" s="29">
        <f t="shared" si="27"/>
        <v>81.298508433796783</v>
      </c>
      <c r="AR111">
        <v>1</v>
      </c>
      <c r="AS111" s="11">
        <f t="shared" si="32"/>
        <v>981.95880415195177</v>
      </c>
      <c r="AT111" s="11">
        <f t="shared" si="32"/>
        <v>982.53596851571331</v>
      </c>
      <c r="AU111" s="11">
        <f t="shared" si="32"/>
        <v>982.53596851571331</v>
      </c>
      <c r="AV111" s="11">
        <f t="shared" si="29"/>
        <v>0.94401426421036672</v>
      </c>
      <c r="AX111" s="11">
        <f t="shared" si="33"/>
        <v>7.8792314730100638E-3</v>
      </c>
      <c r="AY111" s="11">
        <f t="shared" si="35"/>
        <v>7.7370807148733842</v>
      </c>
      <c r="AZ111" s="11">
        <f t="shared" si="35"/>
        <v>7.7416283264934345</v>
      </c>
      <c r="BA111" s="11">
        <f t="shared" si="35"/>
        <v>7.7416283264934345</v>
      </c>
      <c r="BB111" s="11">
        <f t="shared" si="28"/>
        <v>7.4381069015367601E-3</v>
      </c>
    </row>
    <row r="112" spans="1:54" x14ac:dyDescent="0.35">
      <c r="A112" s="12">
        <v>44136</v>
      </c>
      <c r="B112" s="10">
        <f>'Eviews input (long)'!B105</f>
        <v>89.31</v>
      </c>
      <c r="C112" s="10">
        <f>DataQ!C198</f>
        <v>10960</v>
      </c>
      <c r="D112" s="10">
        <f>DataQ!H198</f>
        <v>13344</v>
      </c>
      <c r="E112">
        <f>DataQ!E198</f>
        <v>369157</v>
      </c>
      <c r="F112" s="15">
        <f>DataQ!F198</f>
        <v>5.3</v>
      </c>
      <c r="G112">
        <f>DataQ!P198</f>
        <v>1.4965710000000001</v>
      </c>
      <c r="H112" s="15">
        <f>DataQ!J198</f>
        <v>2.12</v>
      </c>
      <c r="I112" s="10">
        <f>DataQ!I198</f>
        <v>1499098</v>
      </c>
      <c r="J112">
        <f>DataQ!S198</f>
        <v>5787852</v>
      </c>
      <c r="M112" s="29">
        <f t="shared" si="22"/>
        <v>90908.187669355713</v>
      </c>
      <c r="N112" s="29">
        <f t="shared" si="23"/>
        <v>89974.959740015489</v>
      </c>
      <c r="O112" s="29">
        <f t="shared" si="24"/>
        <v>89974.959740015489</v>
      </c>
      <c r="Q112" s="64">
        <f t="shared" si="25"/>
        <v>95.15600839924123</v>
      </c>
      <c r="R112" s="11">
        <f t="shared" si="26"/>
        <v>0.93856395935910397</v>
      </c>
      <c r="S112" s="29"/>
      <c r="T112" s="29">
        <f t="shared" si="20"/>
        <v>89.31</v>
      </c>
      <c r="U112" s="29"/>
      <c r="V112" s="11"/>
      <c r="W112" s="10">
        <f t="shared" ref="W112:W127" si="37">B112*1000</f>
        <v>89310</v>
      </c>
      <c r="X112" s="15">
        <f t="shared" si="36"/>
        <v>8.1487226277372269</v>
      </c>
      <c r="AL112">
        <f t="shared" si="21"/>
        <v>89.31</v>
      </c>
      <c r="AM112" s="29">
        <f t="shared" si="34"/>
        <v>90908.187669355713</v>
      </c>
      <c r="AN112" s="29">
        <f t="shared" si="34"/>
        <v>89974.959740015489</v>
      </c>
      <c r="AO112" s="29">
        <f t="shared" si="31"/>
        <v>89974.959740015489</v>
      </c>
      <c r="AP112" s="29">
        <f t="shared" si="27"/>
        <v>95.15600839924123</v>
      </c>
      <c r="AR112">
        <v>1</v>
      </c>
      <c r="AS112" s="11">
        <f t="shared" si="32"/>
        <v>1017.8948345017994</v>
      </c>
      <c r="AT112" s="11">
        <f t="shared" si="32"/>
        <v>1007.4455239056711</v>
      </c>
      <c r="AU112" s="11">
        <f t="shared" si="32"/>
        <v>1007.4455239056711</v>
      </c>
      <c r="AV112" s="11">
        <f t="shared" si="29"/>
        <v>1.0654574896343212</v>
      </c>
      <c r="AX112" s="11">
        <f t="shared" si="33"/>
        <v>8.1487226277372257E-3</v>
      </c>
      <c r="AY112" s="11">
        <f t="shared" si="35"/>
        <v>8.2945426705616523</v>
      </c>
      <c r="AZ112" s="11">
        <f t="shared" si="35"/>
        <v>8.209394136862727</v>
      </c>
      <c r="BA112" s="11">
        <f t="shared" si="35"/>
        <v>8.209394136862727</v>
      </c>
      <c r="BB112" s="11">
        <f t="shared" si="28"/>
        <v>8.6821175546752949E-3</v>
      </c>
    </row>
    <row r="113" spans="1:54" x14ac:dyDescent="0.35">
      <c r="A113" s="12">
        <v>44228</v>
      </c>
      <c r="B113" s="10">
        <f>'Eviews input (long)'!B106</f>
        <v>90.19</v>
      </c>
      <c r="C113" s="10">
        <f>DataQ!C199</f>
        <v>10980</v>
      </c>
      <c r="D113" s="10">
        <f>DataQ!H199</f>
        <v>13138</v>
      </c>
      <c r="E113">
        <f>DataQ!E199</f>
        <v>374602</v>
      </c>
      <c r="F113" s="15">
        <f>DataQ!F199</f>
        <v>4.9000000000000004</v>
      </c>
      <c r="G113">
        <f>DataQ!P199</f>
        <v>0.643316</v>
      </c>
      <c r="H113" s="15">
        <f>DataQ!J199</f>
        <v>2.09</v>
      </c>
      <c r="I113" s="10">
        <f>DataQ!I199</f>
        <v>1520447</v>
      </c>
      <c r="J113">
        <f>DataQ!S199</f>
        <v>5904761</v>
      </c>
      <c r="M113" s="29">
        <f t="shared" si="22"/>
        <v>92498.170699578171</v>
      </c>
      <c r="N113" s="29">
        <f t="shared" si="23"/>
        <v>91573.669022623697</v>
      </c>
      <c r="O113" s="29">
        <f t="shared" si="24"/>
        <v>91573.669022623697</v>
      </c>
      <c r="Q113" s="64">
        <f t="shared" si="25"/>
        <v>97.947541122247017</v>
      </c>
      <c r="R113" s="11">
        <f t="shared" si="26"/>
        <v>0.92079902125807389</v>
      </c>
      <c r="S113" s="29"/>
      <c r="T113" s="29">
        <f t="shared" si="20"/>
        <v>90.19</v>
      </c>
      <c r="U113" s="29"/>
      <c r="V113" s="11"/>
      <c r="W113" s="10">
        <f t="shared" si="37"/>
        <v>90190</v>
      </c>
      <c r="X113" s="15">
        <f t="shared" si="36"/>
        <v>8.214025500910747</v>
      </c>
      <c r="Y113" s="11"/>
      <c r="AL113">
        <f t="shared" si="21"/>
        <v>90.19</v>
      </c>
      <c r="AM113" s="29">
        <f t="shared" si="34"/>
        <v>92498.170699578171</v>
      </c>
      <c r="AN113" s="29">
        <f t="shared" si="34"/>
        <v>91573.669022623697</v>
      </c>
      <c r="AO113" s="29">
        <f t="shared" si="31"/>
        <v>91573.669022623697</v>
      </c>
      <c r="AP113" s="29">
        <f t="shared" si="27"/>
        <v>97.947541122247017</v>
      </c>
      <c r="AR113">
        <v>1</v>
      </c>
      <c r="AS113" s="11">
        <f t="shared" si="32"/>
        <v>1025.5923128903223</v>
      </c>
      <c r="AT113" s="11">
        <f t="shared" si="32"/>
        <v>1015.3417121923018</v>
      </c>
      <c r="AU113" s="11">
        <f t="shared" si="32"/>
        <v>1015.3417121923018</v>
      </c>
      <c r="AV113" s="11">
        <f t="shared" si="29"/>
        <v>1.0860133176876263</v>
      </c>
      <c r="AX113" s="11">
        <f t="shared" si="33"/>
        <v>8.2140255009107467E-3</v>
      </c>
      <c r="AY113" s="11">
        <f t="shared" si="35"/>
        <v>8.4242414116191409</v>
      </c>
      <c r="AZ113" s="11">
        <f t="shared" si="35"/>
        <v>8.3400427160859465</v>
      </c>
      <c r="BA113" s="11">
        <f t="shared" si="35"/>
        <v>8.3400427160859465</v>
      </c>
      <c r="BB113" s="11">
        <f t="shared" si="28"/>
        <v>8.9205410858148471E-3</v>
      </c>
    </row>
    <row r="114" spans="1:54" x14ac:dyDescent="0.35">
      <c r="A114" s="12">
        <v>44317</v>
      </c>
      <c r="B114" s="10">
        <f>'Eviews input (long)'!B107</f>
        <v>88.64</v>
      </c>
      <c r="C114" s="10">
        <f>DataQ!C200</f>
        <v>11010</v>
      </c>
      <c r="D114" s="10">
        <f>DataQ!H200</f>
        <v>13029</v>
      </c>
      <c r="E114">
        <f>DataQ!E200</f>
        <v>378013</v>
      </c>
      <c r="F114" s="15">
        <f>DataQ!F200</f>
        <v>4.7</v>
      </c>
      <c r="G114">
        <f>DataQ!P200</f>
        <v>0.21055380000000001</v>
      </c>
      <c r="H114" s="15">
        <f>DataQ!J200</f>
        <v>2.0733329999999999</v>
      </c>
      <c r="I114" s="10">
        <f>DataQ!I200</f>
        <v>1545627</v>
      </c>
      <c r="J114">
        <f>DataQ!S200</f>
        <v>6021670</v>
      </c>
      <c r="M114" s="29">
        <f t="shared" si="22"/>
        <v>89701.033613128835</v>
      </c>
      <c r="N114" s="29">
        <f t="shared" si="23"/>
        <v>88757.227394949237</v>
      </c>
      <c r="O114" s="29">
        <f t="shared" si="24"/>
        <v>88757.227394949237</v>
      </c>
      <c r="Q114" s="64">
        <f t="shared" si="25"/>
        <v>92.502340028308765</v>
      </c>
      <c r="R114" s="11">
        <f t="shared" si="26"/>
        <v>0.95824602894232991</v>
      </c>
      <c r="S114" s="29"/>
      <c r="T114" s="29">
        <f t="shared" ref="T114:T127" si="38">B114</f>
        <v>88.64</v>
      </c>
      <c r="U114" s="29"/>
      <c r="V114" s="11"/>
      <c r="W114" s="10">
        <f t="shared" si="37"/>
        <v>88640</v>
      </c>
      <c r="X114" s="15">
        <f t="shared" si="36"/>
        <v>8.0508628519527701</v>
      </c>
      <c r="Y114" s="11"/>
      <c r="AL114">
        <f t="shared" si="21"/>
        <v>88.64</v>
      </c>
      <c r="AM114" s="29">
        <f t="shared" si="34"/>
        <v>89701.033613128835</v>
      </c>
      <c r="AN114" s="29">
        <f t="shared" si="34"/>
        <v>88757.227394949237</v>
      </c>
      <c r="AO114" s="29">
        <f t="shared" si="31"/>
        <v>88757.227394949237</v>
      </c>
      <c r="AP114" s="29">
        <f t="shared" si="27"/>
        <v>92.502340028308765</v>
      </c>
      <c r="AR114">
        <v>1</v>
      </c>
      <c r="AS114" s="11">
        <f t="shared" si="32"/>
        <v>1011.9701445524462</v>
      </c>
      <c r="AT114" s="11">
        <f t="shared" si="32"/>
        <v>1001.3225112246079</v>
      </c>
      <c r="AU114" s="11">
        <f t="shared" si="32"/>
        <v>1001.3225112246079</v>
      </c>
      <c r="AV114" s="11">
        <f t="shared" si="29"/>
        <v>1.0435733306442776</v>
      </c>
      <c r="AX114" s="11">
        <f t="shared" si="33"/>
        <v>8.0508628519527711E-3</v>
      </c>
      <c r="AY114" s="11">
        <f t="shared" si="35"/>
        <v>8.1472328440625645</v>
      </c>
      <c r="AZ114" s="11">
        <f t="shared" si="35"/>
        <v>8.0615102084422556</v>
      </c>
      <c r="BA114" s="11">
        <f t="shared" si="35"/>
        <v>8.0615102084422556</v>
      </c>
      <c r="BB114" s="11">
        <f t="shared" si="28"/>
        <v>8.4016657609726399E-3</v>
      </c>
    </row>
    <row r="115" spans="1:54" x14ac:dyDescent="0.35">
      <c r="A115" s="12">
        <v>44409</v>
      </c>
      <c r="B115" s="10">
        <f>'Eviews input (long)'!B108</f>
        <v>86.24</v>
      </c>
      <c r="C115" s="10">
        <f>DataQ!C201</f>
        <v>11010</v>
      </c>
      <c r="D115" s="10">
        <f>DataQ!H201</f>
        <v>13066</v>
      </c>
      <c r="E115">
        <f>DataQ!E201</f>
        <v>380321</v>
      </c>
      <c r="F115" s="15">
        <f>DataQ!F201</f>
        <v>4.4000000000000004</v>
      </c>
      <c r="G115">
        <f>DataQ!P201</f>
        <v>-0.2926684</v>
      </c>
      <c r="H115" s="15">
        <f>DataQ!J201</f>
        <v>2.0533329999999999</v>
      </c>
      <c r="I115" s="10">
        <f>DataQ!I201</f>
        <v>1552632</v>
      </c>
      <c r="J115">
        <f>DataQ!S201</f>
        <v>6138579</v>
      </c>
      <c r="M115" s="29">
        <f t="shared" si="22"/>
        <v>88248.157500152185</v>
      </c>
      <c r="N115" s="29">
        <f t="shared" si="23"/>
        <v>87031.590212648458</v>
      </c>
      <c r="O115" s="29">
        <f t="shared" si="24"/>
        <v>87031.590212648458</v>
      </c>
      <c r="Q115" s="64">
        <f t="shared" si="25"/>
        <v>88.935885119515746</v>
      </c>
      <c r="R115" s="11">
        <f t="shared" si="26"/>
        <v>0.96968731895013016</v>
      </c>
      <c r="S115" s="29"/>
      <c r="T115" s="29">
        <f t="shared" si="38"/>
        <v>86.24</v>
      </c>
      <c r="U115" s="29"/>
      <c r="V115" s="11"/>
      <c r="W115" s="10">
        <f t="shared" si="37"/>
        <v>86240</v>
      </c>
      <c r="X115" s="15">
        <f t="shared" si="36"/>
        <v>7.8328792007266124</v>
      </c>
      <c r="Y115" s="11"/>
      <c r="AL115">
        <f t="shared" si="21"/>
        <v>86.24</v>
      </c>
      <c r="AM115" s="29">
        <f t="shared" si="34"/>
        <v>88248.157500152185</v>
      </c>
      <c r="AN115" s="29">
        <f t="shared" si="34"/>
        <v>87031.590212648458</v>
      </c>
      <c r="AO115" s="29">
        <f t="shared" si="31"/>
        <v>87031.590212648458</v>
      </c>
      <c r="AP115" s="29">
        <f t="shared" si="27"/>
        <v>88.935885119515746</v>
      </c>
      <c r="AR115">
        <v>1</v>
      </c>
      <c r="AS115" s="11">
        <f t="shared" si="32"/>
        <v>1023.2856852986107</v>
      </c>
      <c r="AT115" s="11">
        <f t="shared" si="32"/>
        <v>1009.178921760766</v>
      </c>
      <c r="AU115" s="11">
        <f t="shared" si="32"/>
        <v>1009.178921760766</v>
      </c>
      <c r="AV115" s="11">
        <f t="shared" si="29"/>
        <v>1.0312602634452197</v>
      </c>
      <c r="AX115" s="11">
        <f t="shared" si="33"/>
        <v>7.8328792007266116E-3</v>
      </c>
      <c r="AY115" s="11">
        <f t="shared" si="35"/>
        <v>8.0152731607767649</v>
      </c>
      <c r="AZ115" s="11">
        <f t="shared" si="35"/>
        <v>7.9047765860716126</v>
      </c>
      <c r="BA115" s="11">
        <f t="shared" si="35"/>
        <v>7.9047765860716126</v>
      </c>
      <c r="BB115" s="11">
        <f t="shared" si="28"/>
        <v>8.0777370680759075E-3</v>
      </c>
    </row>
    <row r="116" spans="1:54" x14ac:dyDescent="0.35">
      <c r="A116" s="12">
        <v>44501</v>
      </c>
      <c r="B116" s="10">
        <f>'Eviews input (long)'!B109</f>
        <v>85.65</v>
      </c>
      <c r="C116" s="10">
        <f>DataQ!C202</f>
        <v>10990</v>
      </c>
      <c r="D116" s="10">
        <f>DataQ!H202</f>
        <v>13013</v>
      </c>
      <c r="E116">
        <f>DataQ!E202</f>
        <v>381732</v>
      </c>
      <c r="F116" s="15">
        <f>DataQ!F202</f>
        <v>4.2</v>
      </c>
      <c r="G116">
        <f>DataQ!P202</f>
        <v>7.1468589999999999E-2</v>
      </c>
      <c r="H116" s="15">
        <f>DataQ!J202</f>
        <v>2.02</v>
      </c>
      <c r="I116" s="10">
        <f>DataQ!I202</f>
        <v>1562224</v>
      </c>
      <c r="J116">
        <f>DataQ!S202</f>
        <v>6255488</v>
      </c>
      <c r="M116" s="29">
        <f t="shared" si="22"/>
        <v>83550.100904550782</v>
      </c>
      <c r="N116" s="29">
        <f t="shared" si="23"/>
        <v>82511.326911457974</v>
      </c>
      <c r="O116" s="29">
        <f t="shared" si="24"/>
        <v>82511.326911457974</v>
      </c>
      <c r="Q116" s="64">
        <f t="shared" si="25"/>
        <v>83.974942430204848</v>
      </c>
      <c r="R116" s="11">
        <f t="shared" si="26"/>
        <v>1.0199471118564609</v>
      </c>
      <c r="S116" s="29"/>
      <c r="T116" s="29">
        <f t="shared" si="38"/>
        <v>85.65</v>
      </c>
      <c r="U116" s="29"/>
      <c r="V116" s="11"/>
      <c r="W116" s="10">
        <f t="shared" si="37"/>
        <v>85650</v>
      </c>
      <c r="X116" s="15">
        <f t="shared" si="36"/>
        <v>7.7934485896269337</v>
      </c>
      <c r="Y116" s="11"/>
      <c r="AL116">
        <f t="shared" si="21"/>
        <v>85.65</v>
      </c>
      <c r="AM116" s="29">
        <f t="shared" si="34"/>
        <v>83550.100904550782</v>
      </c>
      <c r="AN116" s="29">
        <f t="shared" si="34"/>
        <v>82511.326911457974</v>
      </c>
      <c r="AO116" s="29">
        <f t="shared" si="31"/>
        <v>82511.326911457974</v>
      </c>
      <c r="AP116" s="29">
        <f t="shared" si="27"/>
        <v>83.974942430204848</v>
      </c>
      <c r="AR116">
        <v>1</v>
      </c>
      <c r="AS116" s="11">
        <f t="shared" si="32"/>
        <v>975.48278931174286</v>
      </c>
      <c r="AT116" s="11">
        <f t="shared" si="32"/>
        <v>963.35466329781639</v>
      </c>
      <c r="AU116" s="11">
        <f t="shared" si="32"/>
        <v>963.35466329781639</v>
      </c>
      <c r="AV116" s="11">
        <f t="shared" si="29"/>
        <v>0.98044299393117151</v>
      </c>
      <c r="AX116" s="11">
        <f t="shared" si="33"/>
        <v>7.7934485896269338E-3</v>
      </c>
      <c r="AY116" s="11">
        <f t="shared" si="35"/>
        <v>7.6023749685669504</v>
      </c>
      <c r="AZ116" s="11">
        <f t="shared" si="35"/>
        <v>7.507855041988897</v>
      </c>
      <c r="BA116" s="11">
        <f t="shared" si="35"/>
        <v>7.507855041988897</v>
      </c>
      <c r="BB116" s="11">
        <f t="shared" si="28"/>
        <v>7.6410320682624979E-3</v>
      </c>
    </row>
    <row r="117" spans="1:54" x14ac:dyDescent="0.35">
      <c r="A117" s="12">
        <v>44593</v>
      </c>
      <c r="B117" s="10">
        <f>'Eviews input (long)'!B110</f>
        <v>81.569999999999993</v>
      </c>
      <c r="C117" s="10">
        <f>DataQ!C203</f>
        <v>10980</v>
      </c>
      <c r="D117" s="10">
        <f>DataQ!H203</f>
        <v>13221</v>
      </c>
      <c r="E117">
        <f>DataQ!E203</f>
        <v>386958</v>
      </c>
      <c r="F117" s="15">
        <f>DataQ!F203</f>
        <v>3.8</v>
      </c>
      <c r="G117">
        <f>DataQ!P203</f>
        <v>0.35517169999999998</v>
      </c>
      <c r="H117" s="15">
        <f>DataQ!J203</f>
        <v>2.0266670000000002</v>
      </c>
      <c r="I117" s="10">
        <f>DataQ!I203</f>
        <v>1581336</v>
      </c>
      <c r="J117">
        <f>DataQ!S203</f>
        <v>6398738</v>
      </c>
      <c r="M117" s="29">
        <f t="shared" si="22"/>
        <v>80131.885534363595</v>
      </c>
      <c r="N117" s="29">
        <f t="shared" si="23"/>
        <v>78923.305923005697</v>
      </c>
      <c r="O117" s="29">
        <f t="shared" si="24"/>
        <v>78923.305923005697</v>
      </c>
      <c r="Q117" s="64">
        <f t="shared" si="25"/>
        <v>79.838736299402569</v>
      </c>
      <c r="R117" s="11">
        <f t="shared" si="26"/>
        <v>1.0216845078071506</v>
      </c>
      <c r="S117" s="29"/>
      <c r="T117" s="29">
        <f t="shared" si="38"/>
        <v>81.569999999999993</v>
      </c>
      <c r="U117" s="29"/>
      <c r="V117" s="11"/>
      <c r="W117" s="10">
        <f t="shared" si="37"/>
        <v>81570</v>
      </c>
      <c r="X117" s="15">
        <f t="shared" si="36"/>
        <v>7.4289617486338795</v>
      </c>
      <c r="Y117" s="11"/>
      <c r="AL117">
        <f t="shared" si="21"/>
        <v>81.569999999999993</v>
      </c>
      <c r="AM117" s="29">
        <f t="shared" si="34"/>
        <v>80131.885534363595</v>
      </c>
      <c r="AN117" s="29">
        <f t="shared" si="34"/>
        <v>78923.305923005697</v>
      </c>
      <c r="AO117" s="29">
        <f t="shared" si="31"/>
        <v>78923.305923005697</v>
      </c>
      <c r="AP117" s="29">
        <f t="shared" si="27"/>
        <v>79.838736299402569</v>
      </c>
      <c r="AR117">
        <v>1</v>
      </c>
      <c r="AS117" s="11">
        <f t="shared" si="32"/>
        <v>982.36956643819542</v>
      </c>
      <c r="AT117" s="11">
        <f t="shared" si="32"/>
        <v>967.55309455689223</v>
      </c>
      <c r="AU117" s="11">
        <f t="shared" si="32"/>
        <v>967.55309455689223</v>
      </c>
      <c r="AV117" s="11">
        <f t="shared" si="29"/>
        <v>0.97877573004048768</v>
      </c>
      <c r="AX117" s="11">
        <f t="shared" si="33"/>
        <v>7.4289617486338793E-3</v>
      </c>
      <c r="AY117" s="11">
        <f t="shared" si="35"/>
        <v>7.297985932091402</v>
      </c>
      <c r="AZ117" s="11">
        <f t="shared" si="35"/>
        <v>7.1879149292354914</v>
      </c>
      <c r="BA117" s="11">
        <f t="shared" si="35"/>
        <v>7.1879149292354914</v>
      </c>
      <c r="BB117" s="11">
        <f t="shared" si="28"/>
        <v>7.2712874589619825E-3</v>
      </c>
    </row>
    <row r="118" spans="1:54" x14ac:dyDescent="0.35">
      <c r="A118" s="12">
        <v>44682</v>
      </c>
      <c r="B118" s="10">
        <f>'Eviews input (long)'!B111</f>
        <v>80.64</v>
      </c>
      <c r="C118" s="10">
        <f>DataQ!C204</f>
        <v>10970</v>
      </c>
      <c r="D118" s="10">
        <f>DataQ!H204</f>
        <v>13918</v>
      </c>
      <c r="E118">
        <f>DataQ!E204</f>
        <v>395902</v>
      </c>
      <c r="F118" s="15">
        <f>DataQ!F204</f>
        <v>3.8</v>
      </c>
      <c r="G118">
        <f>DataQ!P204</f>
        <v>0.1072531</v>
      </c>
      <c r="H118" s="15">
        <f>DataQ!J204</f>
        <v>2.0833330000000001</v>
      </c>
      <c r="I118" s="10">
        <f>DataQ!I204</f>
        <v>1596562</v>
      </c>
      <c r="J118">
        <f>DataQ!S204</f>
        <v>6541989</v>
      </c>
      <c r="M118" s="29">
        <f t="shared" si="22"/>
        <v>76001.984631577303</v>
      </c>
      <c r="N118" s="29">
        <f t="shared" si="23"/>
        <v>74782.126910415012</v>
      </c>
      <c r="O118" s="29">
        <f t="shared" si="24"/>
        <v>74782.126910415012</v>
      </c>
      <c r="Q118" s="64">
        <f t="shared" si="25"/>
        <v>74.971038970273128</v>
      </c>
      <c r="R118" s="11">
        <f t="shared" si="26"/>
        <v>1.0756153457066893</v>
      </c>
      <c r="S118" s="29"/>
      <c r="T118" s="29">
        <f t="shared" si="38"/>
        <v>80.64</v>
      </c>
      <c r="U118" s="29"/>
      <c r="V118" s="11"/>
      <c r="W118" s="10">
        <f t="shared" si="37"/>
        <v>80640</v>
      </c>
      <c r="X118" s="15">
        <f t="shared" si="36"/>
        <v>7.350957155879672</v>
      </c>
      <c r="Y118" s="11"/>
      <c r="AL118">
        <f t="shared" si="21"/>
        <v>80.64</v>
      </c>
      <c r="AM118" s="29">
        <f t="shared" si="34"/>
        <v>76001.984631577303</v>
      </c>
      <c r="AN118" s="29">
        <f t="shared" si="34"/>
        <v>74782.126910415012</v>
      </c>
      <c r="AO118" s="29">
        <f t="shared" si="31"/>
        <v>74782.126910415012</v>
      </c>
      <c r="AP118" s="29">
        <f t="shared" si="27"/>
        <v>74.971038970273128</v>
      </c>
      <c r="AR118">
        <v>1</v>
      </c>
      <c r="AS118" s="11">
        <f t="shared" si="32"/>
        <v>942.48492846698048</v>
      </c>
      <c r="AT118" s="11">
        <f t="shared" si="32"/>
        <v>927.35772458351948</v>
      </c>
      <c r="AU118" s="11">
        <f t="shared" si="32"/>
        <v>927.35772458351948</v>
      </c>
      <c r="AV118" s="11">
        <f t="shared" si="29"/>
        <v>0.92970038405596633</v>
      </c>
      <c r="AX118" s="11">
        <f t="shared" si="33"/>
        <v>7.350957155879672E-3</v>
      </c>
      <c r="AY118" s="11">
        <f t="shared" si="35"/>
        <v>6.9281663292230906</v>
      </c>
      <c r="AZ118" s="11">
        <f t="shared" si="35"/>
        <v>6.816966901587513</v>
      </c>
      <c r="BA118" s="11">
        <f t="shared" si="35"/>
        <v>6.816966901587513</v>
      </c>
      <c r="BB118" s="11">
        <f t="shared" si="28"/>
        <v>6.834187691000285E-3</v>
      </c>
    </row>
    <row r="119" spans="1:54" x14ac:dyDescent="0.35">
      <c r="A119" s="12">
        <v>44774</v>
      </c>
      <c r="B119" s="10">
        <f>'Eviews input (long)'!B112</f>
        <v>80.180000000000007</v>
      </c>
      <c r="C119" s="10">
        <f>DataQ!C205</f>
        <v>10970</v>
      </c>
      <c r="D119" s="10">
        <f>DataQ!H205</f>
        <v>14468</v>
      </c>
      <c r="E119">
        <f>DataQ!E205</f>
        <v>403706</v>
      </c>
      <c r="F119" s="15">
        <f>DataQ!F205</f>
        <v>3.7</v>
      </c>
      <c r="G119">
        <f>DataQ!P205</f>
        <v>7.9841789999999996E-2</v>
      </c>
      <c r="H119" s="15">
        <f>DataQ!J205</f>
        <v>2.1866669999999999</v>
      </c>
      <c r="I119" s="10">
        <f>DataQ!I205</f>
        <v>1609662</v>
      </c>
      <c r="J119">
        <f>DataQ!S205</f>
        <v>6685240</v>
      </c>
      <c r="M119" s="29">
        <f t="shared" si="22"/>
        <v>73882.49791969647</v>
      </c>
      <c r="N119" s="29">
        <f t="shared" si="23"/>
        <v>72809.696309238687</v>
      </c>
      <c r="O119" s="29">
        <f t="shared" si="24"/>
        <v>72809.696309238687</v>
      </c>
      <c r="Q119" s="64">
        <f t="shared" si="25"/>
        <v>74.557582368379457</v>
      </c>
      <c r="R119" s="11">
        <f t="shared" si="26"/>
        <v>1.0754104070038231</v>
      </c>
      <c r="T119" s="29">
        <f t="shared" si="38"/>
        <v>80.180000000000007</v>
      </c>
      <c r="U119" s="29"/>
      <c r="V119" s="11"/>
      <c r="W119" s="10">
        <f t="shared" si="37"/>
        <v>80180</v>
      </c>
      <c r="X119" s="15">
        <f t="shared" si="36"/>
        <v>7.3090246125797629</v>
      </c>
      <c r="Y119" s="11"/>
      <c r="AL119">
        <f t="shared" si="21"/>
        <v>80.180000000000007</v>
      </c>
      <c r="AM119" s="29">
        <f t="shared" si="34"/>
        <v>73882.49791969647</v>
      </c>
      <c r="AN119" s="29">
        <f t="shared" si="34"/>
        <v>72809.696309238687</v>
      </c>
      <c r="AO119" s="29">
        <f t="shared" si="31"/>
        <v>72809.696309238687</v>
      </c>
      <c r="AP119" s="29">
        <f t="shared" si="27"/>
        <v>74.557582368379457</v>
      </c>
      <c r="AR119">
        <v>1</v>
      </c>
      <c r="AS119" s="11">
        <f t="shared" si="32"/>
        <v>921.45794362305389</v>
      </c>
      <c r="AT119" s="11">
        <f t="shared" si="32"/>
        <v>908.07802830180447</v>
      </c>
      <c r="AU119" s="11">
        <f t="shared" si="32"/>
        <v>908.07802830180447</v>
      </c>
      <c r="AV119" s="11">
        <f t="shared" si="29"/>
        <v>0.9298775551057552</v>
      </c>
      <c r="AX119" s="11">
        <f t="shared" si="33"/>
        <v>7.3090246125797637E-3</v>
      </c>
      <c r="AY119" s="11">
        <f t="shared" si="35"/>
        <v>6.7349587893980374</v>
      </c>
      <c r="AZ119" s="11">
        <f t="shared" si="35"/>
        <v>6.637164659000792</v>
      </c>
      <c r="BA119" s="11">
        <f t="shared" si="35"/>
        <v>6.637164659000792</v>
      </c>
      <c r="BB119" s="11">
        <f t="shared" si="28"/>
        <v>6.7964979369534604E-3</v>
      </c>
    </row>
    <row r="120" spans="1:54" x14ac:dyDescent="0.35">
      <c r="A120" s="12">
        <v>44866</v>
      </c>
      <c r="B120" s="10">
        <f>'Eviews input (long)'!B113</f>
        <v>81.239999999999995</v>
      </c>
      <c r="C120" s="10">
        <f>DataQ!C206</f>
        <v>10940</v>
      </c>
      <c r="D120" s="10">
        <f>DataQ!H206</f>
        <v>15462</v>
      </c>
      <c r="E120">
        <f>DataQ!E206</f>
        <v>422652</v>
      </c>
      <c r="F120" s="15">
        <f>DataQ!F206</f>
        <v>3.9</v>
      </c>
      <c r="G120">
        <f>DataQ!P206</f>
        <v>-0.2085581</v>
      </c>
      <c r="H120" s="15">
        <f>DataQ!J206</f>
        <v>2.3966669999999999</v>
      </c>
      <c r="I120" s="10">
        <f>DataQ!I206</f>
        <v>1618526</v>
      </c>
      <c r="J120">
        <f>DataQ!S206</f>
        <v>6828490</v>
      </c>
      <c r="M120" s="29">
        <f t="shared" si="22"/>
        <v>71729.840309014384</v>
      </c>
      <c r="N120" s="29">
        <f t="shared" si="23"/>
        <v>70940.482862670746</v>
      </c>
      <c r="O120" s="29">
        <f t="shared" si="24"/>
        <v>70940.482862670746</v>
      </c>
      <c r="Q120" s="64">
        <f t="shared" si="25"/>
        <v>74.861994453663982</v>
      </c>
      <c r="R120" s="11">
        <f t="shared" si="26"/>
        <v>1.0851968424416436</v>
      </c>
      <c r="T120" s="29">
        <f t="shared" si="38"/>
        <v>81.239999999999995</v>
      </c>
      <c r="U120" s="29"/>
      <c r="V120" s="11"/>
      <c r="W120" s="10">
        <f t="shared" si="37"/>
        <v>81240</v>
      </c>
      <c r="X120" s="15">
        <f t="shared" si="36"/>
        <v>7.4259597806215725</v>
      </c>
      <c r="Y120" s="11"/>
      <c r="AL120">
        <f t="shared" si="21"/>
        <v>81.239999999999995</v>
      </c>
      <c r="AM120" s="29">
        <f t="shared" si="34"/>
        <v>71729.840309014384</v>
      </c>
      <c r="AN120" s="29">
        <f t="shared" si="34"/>
        <v>70940.482862670746</v>
      </c>
      <c r="AO120" s="29">
        <f t="shared" si="31"/>
        <v>70940.482862670746</v>
      </c>
      <c r="AP120" s="29">
        <f t="shared" si="27"/>
        <v>74.861994453663982</v>
      </c>
      <c r="AR120">
        <v>1</v>
      </c>
      <c r="AS120" s="11">
        <f t="shared" si="32"/>
        <v>882.93747303070393</v>
      </c>
      <c r="AT120" s="11">
        <f t="shared" si="32"/>
        <v>873.22110860008308</v>
      </c>
      <c r="AU120" s="11">
        <f t="shared" si="32"/>
        <v>873.22110860008308</v>
      </c>
      <c r="AV120" s="11">
        <f t="shared" si="29"/>
        <v>0.92149180765219085</v>
      </c>
      <c r="AX120" s="11">
        <f t="shared" si="33"/>
        <v>7.4259597806215719E-3</v>
      </c>
      <c r="AY120" s="11">
        <f t="shared" si="35"/>
        <v>6.5566581635296508</v>
      </c>
      <c r="AZ120" s="11">
        <f t="shared" si="35"/>
        <v>6.4845048320539984</v>
      </c>
      <c r="BA120" s="11">
        <f t="shared" si="35"/>
        <v>6.4845048320539984</v>
      </c>
      <c r="BB120" s="11">
        <f t="shared" si="28"/>
        <v>6.8429611017974392E-3</v>
      </c>
    </row>
    <row r="121" spans="1:54" x14ac:dyDescent="0.35">
      <c r="A121" s="12">
        <v>44958</v>
      </c>
      <c r="B121" s="10">
        <f>'Eviews input (long)'!B114</f>
        <v>83.64</v>
      </c>
      <c r="C121" s="10">
        <f>DataQ!C207</f>
        <v>10880</v>
      </c>
      <c r="D121" s="10">
        <f>DataQ!H207</f>
        <v>16817</v>
      </c>
      <c r="E121">
        <f>DataQ!E207</f>
        <v>428670</v>
      </c>
      <c r="F121" s="15">
        <f>DataQ!F207</f>
        <v>4</v>
      </c>
      <c r="G121">
        <f>DataQ!P207</f>
        <v>0.45740710000000001</v>
      </c>
      <c r="H121" s="15">
        <f>DataQ!J207</f>
        <v>2.65</v>
      </c>
      <c r="I121" s="10">
        <f>DataQ!I207</f>
        <v>1619740</v>
      </c>
      <c r="J121">
        <f>DataQ!S207</f>
        <v>6788943</v>
      </c>
      <c r="M121" s="29">
        <f t="shared" si="22"/>
        <v>71961.644124383049</v>
      </c>
      <c r="N121" s="29">
        <f t="shared" si="23"/>
        <v>70530.649166586561</v>
      </c>
      <c r="O121" s="29">
        <f t="shared" si="24"/>
        <v>70530.649166586561</v>
      </c>
      <c r="Q121" s="64">
        <f t="shared" si="25"/>
        <v>78.83340062801966</v>
      </c>
      <c r="R121" s="11">
        <f t="shared" si="26"/>
        <v>1.0609716101765112</v>
      </c>
      <c r="T121" s="29">
        <f t="shared" si="38"/>
        <v>83.64</v>
      </c>
      <c r="U121" s="29"/>
      <c r="V121" s="11"/>
      <c r="W121" s="10">
        <f t="shared" si="37"/>
        <v>83640</v>
      </c>
      <c r="X121" s="15">
        <f t="shared" si="36"/>
        <v>7.6875</v>
      </c>
      <c r="Y121" s="11"/>
      <c r="AL121">
        <f t="shared" si="21"/>
        <v>83.64</v>
      </c>
      <c r="AM121" s="29">
        <f t="shared" si="34"/>
        <v>71961.644124383049</v>
      </c>
      <c r="AN121" s="29">
        <f t="shared" si="34"/>
        <v>70530.649166586561</v>
      </c>
      <c r="AO121" s="29">
        <f t="shared" si="31"/>
        <v>70530.649166586561</v>
      </c>
      <c r="AP121" s="29">
        <f t="shared" si="27"/>
        <v>78.83340062801966</v>
      </c>
      <c r="AR121">
        <v>1</v>
      </c>
      <c r="AS121" s="11">
        <f t="shared" si="32"/>
        <v>860.37355481089253</v>
      </c>
      <c r="AT121" s="11">
        <f t="shared" si="32"/>
        <v>843.26457635804115</v>
      </c>
      <c r="AU121" s="11">
        <f t="shared" si="32"/>
        <v>843.26457635804115</v>
      </c>
      <c r="AV121" s="11">
        <f t="shared" si="29"/>
        <v>0.94253228871376926</v>
      </c>
      <c r="AX121" s="11">
        <f t="shared" si="33"/>
        <v>7.6874999999999999E-3</v>
      </c>
      <c r="AY121" s="11">
        <f t="shared" si="35"/>
        <v>6.6141217026087364</v>
      </c>
      <c r="AZ121" s="11">
        <f t="shared" si="35"/>
        <v>6.4825964307524417</v>
      </c>
      <c r="BA121" s="11">
        <f t="shared" si="35"/>
        <v>6.4825964307524417</v>
      </c>
      <c r="BB121" s="11">
        <f t="shared" si="28"/>
        <v>7.245716969487101E-3</v>
      </c>
    </row>
    <row r="122" spans="1:54" x14ac:dyDescent="0.35">
      <c r="A122" s="12">
        <v>45047</v>
      </c>
      <c r="B122" s="10">
        <f>'Eviews input (long)'!B115</f>
        <v>90.84</v>
      </c>
      <c r="C122" s="10">
        <f>DataQ!C208</f>
        <v>10830</v>
      </c>
      <c r="D122" s="10">
        <f>DataQ!H208</f>
        <v>18319</v>
      </c>
      <c r="E122">
        <f>DataQ!E208</f>
        <v>439405</v>
      </c>
      <c r="F122" s="15">
        <f>DataQ!F208</f>
        <v>4.2</v>
      </c>
      <c r="G122">
        <f>DataQ!P208</f>
        <v>1.8538269999999999</v>
      </c>
      <c r="H122" s="15">
        <f>DataQ!J208</f>
        <v>2.84</v>
      </c>
      <c r="I122" s="10">
        <f>DataQ!I208</f>
        <v>1618505</v>
      </c>
      <c r="J122">
        <f>DataQ!S208</f>
        <v>6749396</v>
      </c>
      <c r="M122" s="29">
        <f t="shared" si="22"/>
        <v>73389.95319134304</v>
      </c>
      <c r="N122" s="29">
        <f t="shared" si="23"/>
        <v>72021.369481410758</v>
      </c>
      <c r="O122" s="29">
        <f t="shared" si="24"/>
        <v>72021.369481410758</v>
      </c>
      <c r="Q122" s="64">
        <f t="shared" si="25"/>
        <v>81.151321035562688</v>
      </c>
      <c r="R122" s="11">
        <f t="shared" si="26"/>
        <v>1.1193902802912041</v>
      </c>
      <c r="T122" s="29">
        <f t="shared" si="38"/>
        <v>90.84</v>
      </c>
      <c r="U122" s="29"/>
      <c r="W122" s="10">
        <f t="shared" si="37"/>
        <v>90840</v>
      </c>
      <c r="X122" s="15">
        <f t="shared" si="36"/>
        <v>8.3878116343490312</v>
      </c>
      <c r="Y122" s="11"/>
      <c r="AL122">
        <f t="shared" si="21"/>
        <v>90.84</v>
      </c>
      <c r="AM122" s="29">
        <f t="shared" si="34"/>
        <v>73389.95319134304</v>
      </c>
      <c r="AN122" s="29">
        <f t="shared" si="34"/>
        <v>72021.369481410758</v>
      </c>
      <c r="AO122" s="29">
        <f t="shared" si="31"/>
        <v>72021.369481410758</v>
      </c>
      <c r="AP122" s="29">
        <f t="shared" si="27"/>
        <v>81.151321035562688</v>
      </c>
      <c r="AR122">
        <v>1</v>
      </c>
      <c r="AS122" s="11">
        <f t="shared" si="32"/>
        <v>807.90349175850986</v>
      </c>
      <c r="AT122" s="11">
        <f t="shared" si="32"/>
        <v>792.83762088739275</v>
      </c>
      <c r="AU122" s="11">
        <f t="shared" si="32"/>
        <v>792.83762088739275</v>
      </c>
      <c r="AV122" s="11">
        <f t="shared" si="29"/>
        <v>0.89334347243023648</v>
      </c>
      <c r="AX122" s="11">
        <f t="shared" si="33"/>
        <v>8.3878116343490301E-3</v>
      </c>
      <c r="AY122" s="11">
        <f t="shared" si="35"/>
        <v>6.7765423076032354</v>
      </c>
      <c r="AZ122" s="11">
        <f t="shared" si="35"/>
        <v>6.6501726206288785</v>
      </c>
      <c r="BA122" s="11">
        <f t="shared" si="35"/>
        <v>6.6501726206288785</v>
      </c>
      <c r="BB122" s="11">
        <f t="shared" si="28"/>
        <v>7.4931967715201001E-3</v>
      </c>
    </row>
    <row r="123" spans="1:54" x14ac:dyDescent="0.35">
      <c r="A123" s="12">
        <v>45139</v>
      </c>
      <c r="B123" s="10">
        <f>'Eviews input (long)'!B116</f>
        <v>97.93</v>
      </c>
      <c r="C123" s="10">
        <f>DataQ!C209</f>
        <v>10770</v>
      </c>
      <c r="D123" s="10">
        <f>DataQ!H209</f>
        <v>19688</v>
      </c>
      <c r="E123">
        <f>DataQ!E209</f>
        <v>440937</v>
      </c>
      <c r="F123" s="15">
        <f>DataQ!F209</f>
        <v>4.0999999999999996</v>
      </c>
      <c r="G123">
        <f>DataQ!P209</f>
        <v>2.8465029999999998</v>
      </c>
      <c r="H123" s="15">
        <f>DataQ!J209</f>
        <v>3.07</v>
      </c>
      <c r="I123" s="10">
        <f>DataQ!I209</f>
        <v>1619052</v>
      </c>
      <c r="J123">
        <f>DataQ!S209</f>
        <v>6709850</v>
      </c>
      <c r="M123" s="29">
        <f t="shared" si="22"/>
        <v>74807.397325751299</v>
      </c>
      <c r="N123" s="29">
        <f t="shared" si="23"/>
        <v>73178.159221375958</v>
      </c>
      <c r="O123" s="29">
        <f t="shared" si="24"/>
        <v>73178.159221375958</v>
      </c>
      <c r="Q123" s="64">
        <f t="shared" si="25"/>
        <v>83.138286749483314</v>
      </c>
      <c r="R123" s="11">
        <f t="shared" si="26"/>
        <v>1.1779169842059396</v>
      </c>
      <c r="T123" s="29">
        <f t="shared" si="38"/>
        <v>97.93</v>
      </c>
      <c r="U123" s="29"/>
      <c r="V123" s="11"/>
      <c r="W123" s="10">
        <f t="shared" si="37"/>
        <v>97930</v>
      </c>
      <c r="X123" s="15">
        <f t="shared" si="36"/>
        <v>9.0928505106778079</v>
      </c>
      <c r="Y123" s="11"/>
      <c r="AL123">
        <f t="shared" si="21"/>
        <v>97.93</v>
      </c>
      <c r="AM123" s="29">
        <f t="shared" si="34"/>
        <v>74807.397325751299</v>
      </c>
      <c r="AN123" s="29">
        <f t="shared" si="34"/>
        <v>73178.159221375958</v>
      </c>
      <c r="AO123" s="29">
        <f t="shared" si="31"/>
        <v>73178.159221375958</v>
      </c>
      <c r="AP123" s="29">
        <f t="shared" si="27"/>
        <v>83.138286749483314</v>
      </c>
      <c r="AR123">
        <v>1</v>
      </c>
      <c r="AS123" s="11">
        <f t="shared" si="32"/>
        <v>763.88642219699068</v>
      </c>
      <c r="AT123" s="11">
        <f t="shared" si="32"/>
        <v>747.24966017947463</v>
      </c>
      <c r="AU123" s="11">
        <f t="shared" si="32"/>
        <v>747.24966017947463</v>
      </c>
      <c r="AV123" s="11">
        <f t="shared" si="29"/>
        <v>0.84895626212073227</v>
      </c>
      <c r="AX123" s="11">
        <f t="shared" si="33"/>
        <v>9.0928505106778086E-3</v>
      </c>
      <c r="AY123" s="11">
        <f t="shared" si="35"/>
        <v>6.9459050441737507</v>
      </c>
      <c r="AZ123" s="11">
        <f t="shared" si="35"/>
        <v>6.7946294541667553</v>
      </c>
      <c r="BA123" s="11">
        <f t="shared" si="35"/>
        <v>6.7946294541667553</v>
      </c>
      <c r="BB123" s="11">
        <f t="shared" si="28"/>
        <v>7.7194323815676239E-3</v>
      </c>
    </row>
    <row r="124" spans="1:54" x14ac:dyDescent="0.35">
      <c r="A124" s="12">
        <v>45231</v>
      </c>
      <c r="B124" s="10">
        <f>'Eviews input (long)'!B117</f>
        <v>107.26</v>
      </c>
      <c r="C124" s="10">
        <f>DataQ!C210</f>
        <v>10750</v>
      </c>
      <c r="D124" s="10">
        <f>DataQ!H210</f>
        <v>20773</v>
      </c>
      <c r="E124">
        <f>DataQ!E210</f>
        <v>446922</v>
      </c>
      <c r="F124" s="15">
        <f>DataQ!F210</f>
        <v>3.9</v>
      </c>
      <c r="G124">
        <f>DataQ!P210</f>
        <v>3.619027</v>
      </c>
      <c r="H124" s="15">
        <f>DataQ!J210</f>
        <v>3.29</v>
      </c>
      <c r="I124" s="10">
        <f>DataQ!I210</f>
        <v>1617260</v>
      </c>
      <c r="J124">
        <f>DataQ!S210</f>
        <v>6670303</v>
      </c>
      <c r="M124" s="29">
        <f t="shared" si="22"/>
        <v>75001.46554888133</v>
      </c>
      <c r="N124" s="29">
        <f t="shared" si="23"/>
        <v>73665.913467050428</v>
      </c>
      <c r="O124" s="29">
        <f t="shared" si="24"/>
        <v>73665.913467050428</v>
      </c>
      <c r="Q124" s="64">
        <f t="shared" si="25"/>
        <v>81.942441233829882</v>
      </c>
      <c r="R124" s="11">
        <f t="shared" si="26"/>
        <v>1.3089675921897941</v>
      </c>
      <c r="T124" s="29">
        <f t="shared" si="38"/>
        <v>107.26</v>
      </c>
      <c r="U124" s="65">
        <v>0.5</v>
      </c>
      <c r="V124" s="11"/>
      <c r="W124" s="10">
        <f t="shared" si="37"/>
        <v>107260</v>
      </c>
      <c r="X124" s="15">
        <f t="shared" si="36"/>
        <v>9.9776744186046518</v>
      </c>
      <c r="Y124" s="11"/>
      <c r="AL124">
        <f t="shared" si="21"/>
        <v>107.26</v>
      </c>
      <c r="AM124" s="29">
        <f t="shared" si="34"/>
        <v>75001.46554888133</v>
      </c>
      <c r="AN124" s="29">
        <f t="shared" si="34"/>
        <v>73665.913467050428</v>
      </c>
      <c r="AO124" s="29">
        <f t="shared" si="31"/>
        <v>73665.913467050428</v>
      </c>
      <c r="AP124" s="29">
        <f t="shared" si="27"/>
        <v>81.942441233829882</v>
      </c>
      <c r="AR124">
        <v>1</v>
      </c>
      <c r="AS124" s="11">
        <f t="shared" si="32"/>
        <v>699.24916603469444</v>
      </c>
      <c r="AT124" s="11">
        <f t="shared" si="32"/>
        <v>686.79762695366799</v>
      </c>
      <c r="AU124" s="11">
        <f t="shared" si="32"/>
        <v>686.79762695366799</v>
      </c>
      <c r="AV124" s="11">
        <f t="shared" si="29"/>
        <v>0.7639608543150278</v>
      </c>
      <c r="AX124" s="11">
        <f t="shared" si="33"/>
        <v>9.9776744186046516E-3</v>
      </c>
      <c r="AY124" s="11">
        <f t="shared" si="35"/>
        <v>6.9768805161750072</v>
      </c>
      <c r="AZ124" s="11">
        <f t="shared" si="35"/>
        <v>6.8526431132139933</v>
      </c>
      <c r="BA124" s="11">
        <f t="shared" si="35"/>
        <v>6.8526431132139933</v>
      </c>
      <c r="BB124" s="11">
        <f t="shared" si="28"/>
        <v>7.6225526729144077E-3</v>
      </c>
    </row>
    <row r="125" spans="1:54" x14ac:dyDescent="0.35">
      <c r="A125" s="12">
        <v>45323</v>
      </c>
      <c r="B125" s="10">
        <f>'Eviews input (long)'!B118</f>
        <v>109.92</v>
      </c>
      <c r="C125" s="10">
        <f>DataQ!C211</f>
        <v>10760.9</v>
      </c>
      <c r="D125" s="10">
        <f>DataQ!H211</f>
        <v>21646</v>
      </c>
      <c r="E125">
        <f>DataQ!E211</f>
        <v>457594</v>
      </c>
      <c r="F125" s="15">
        <f>DataQ!F211</f>
        <v>4.3</v>
      </c>
      <c r="G125">
        <f>DataQ!P211</f>
        <v>4.1255199999999999</v>
      </c>
      <c r="H125" s="15">
        <f>DataQ!J211</f>
        <v>3.4733329999999998</v>
      </c>
      <c r="I125" s="10">
        <f>DataQ!I211</f>
        <v>1620501</v>
      </c>
      <c r="J125">
        <f>DataQ!S211</f>
        <v>6717539</v>
      </c>
      <c r="M125" s="29">
        <f t="shared" si="22"/>
        <v>75513.559059684601</v>
      </c>
      <c r="N125" s="29">
        <f t="shared" si="23"/>
        <v>74758.680984146049</v>
      </c>
      <c r="O125" s="29">
        <f t="shared" si="24"/>
        <v>74758.680984146049</v>
      </c>
      <c r="Q125" s="64">
        <f t="shared" si="25"/>
        <v>82.820313726360141</v>
      </c>
      <c r="R125" s="11">
        <f t="shared" si="26"/>
        <v>1.3272106208529677</v>
      </c>
      <c r="T125" s="29">
        <f t="shared" si="38"/>
        <v>109.92</v>
      </c>
      <c r="U125" s="29"/>
      <c r="V125" s="11"/>
      <c r="W125" s="10">
        <f t="shared" si="37"/>
        <v>109920</v>
      </c>
      <c r="X125" s="15">
        <f t="shared" si="36"/>
        <v>10.214758988560437</v>
      </c>
      <c r="Y125" s="11"/>
      <c r="AL125">
        <f t="shared" si="21"/>
        <v>109.92</v>
      </c>
      <c r="AM125" s="29">
        <f t="shared" si="34"/>
        <v>75513.559059684601</v>
      </c>
      <c r="AN125" s="29">
        <f t="shared" si="34"/>
        <v>74758.680984146049</v>
      </c>
      <c r="AO125" s="29">
        <f t="shared" si="31"/>
        <v>74758.680984146049</v>
      </c>
      <c r="AP125" s="29">
        <f t="shared" si="27"/>
        <v>82.820313726360141</v>
      </c>
      <c r="AR125">
        <v>1</v>
      </c>
      <c r="AS125" s="11">
        <f t="shared" si="32"/>
        <v>686.9865271077565</v>
      </c>
      <c r="AT125" s="11">
        <f t="shared" si="32"/>
        <v>680.11900458648154</v>
      </c>
      <c r="AU125" s="11">
        <f t="shared" si="32"/>
        <v>680.11900458648154</v>
      </c>
      <c r="AV125" s="11">
        <f t="shared" si="29"/>
        <v>0.75345991381332</v>
      </c>
      <c r="AX125" s="11">
        <f t="shared" si="33"/>
        <v>1.0214758988560437E-2</v>
      </c>
      <c r="AY125" s="11">
        <f t="shared" si="35"/>
        <v>7.0174018027938745</v>
      </c>
      <c r="AZ125" s="11">
        <f t="shared" si="35"/>
        <v>6.9472517153905393</v>
      </c>
      <c r="BA125" s="11">
        <f t="shared" si="35"/>
        <v>6.9472517153905393</v>
      </c>
      <c r="BB125" s="11">
        <f t="shared" si="28"/>
        <v>7.6964114271445829E-3</v>
      </c>
    </row>
    <row r="126" spans="1:54" x14ac:dyDescent="0.35">
      <c r="A126" s="12">
        <v>45413</v>
      </c>
      <c r="B126" s="10">
        <f>'Eviews input (long)'!B119</f>
        <v>109.66</v>
      </c>
      <c r="C126" s="10">
        <f>DataQ!C212</f>
        <v>10775.1</v>
      </c>
      <c r="D126" s="10">
        <f>DataQ!H212</f>
        <v>22208</v>
      </c>
      <c r="E126">
        <f>DataQ!E212</f>
        <v>468096</v>
      </c>
      <c r="F126" s="15">
        <f>DataQ!F212</f>
        <v>4.2</v>
      </c>
      <c r="G126">
        <f>DataQ!P212</f>
        <v>3.892916</v>
      </c>
      <c r="H126" s="15">
        <f>DataQ!J212</f>
        <v>3.62</v>
      </c>
      <c r="I126" s="10">
        <f>DataQ!I212</f>
        <v>1626782</v>
      </c>
      <c r="J126">
        <f>DataQ!S212</f>
        <v>6833211</v>
      </c>
      <c r="M126" s="29">
        <f t="shared" si="22"/>
        <v>78865.305746159458</v>
      </c>
      <c r="N126" s="29">
        <f t="shared" si="23"/>
        <v>77943.586553298956</v>
      </c>
      <c r="O126" s="29">
        <f t="shared" si="24"/>
        <v>77943.586553298956</v>
      </c>
      <c r="Q126" s="64">
        <f t="shared" si="25"/>
        <v>89.984156768079984</v>
      </c>
      <c r="R126" s="11">
        <f t="shared" si="26"/>
        <v>1.2186589721858638</v>
      </c>
      <c r="T126" s="29">
        <f t="shared" si="38"/>
        <v>109.66</v>
      </c>
      <c r="U126" s="29"/>
      <c r="V126" s="11"/>
      <c r="W126" s="10">
        <f t="shared" si="37"/>
        <v>109660</v>
      </c>
      <c r="X126" s="15">
        <f t="shared" si="36"/>
        <v>10.177167729301816</v>
      </c>
      <c r="Y126" s="11"/>
      <c r="AL126">
        <f t="shared" si="21"/>
        <v>109.66</v>
      </c>
      <c r="AM126" s="29">
        <f t="shared" si="34"/>
        <v>78865.305746159458</v>
      </c>
      <c r="AN126" s="29">
        <f t="shared" si="34"/>
        <v>77943.586553298956</v>
      </c>
      <c r="AO126" s="29">
        <f t="shared" si="31"/>
        <v>77943.586553298956</v>
      </c>
      <c r="AP126" s="29">
        <f t="shared" si="27"/>
        <v>89.984156768079984</v>
      </c>
      <c r="AR126">
        <v>1</v>
      </c>
      <c r="AS126" s="11">
        <f t="shared" si="32"/>
        <v>719.18024572459842</v>
      </c>
      <c r="AT126" s="11">
        <f t="shared" si="32"/>
        <v>710.77500048603827</v>
      </c>
      <c r="AU126" s="11">
        <f t="shared" si="32"/>
        <v>710.77500048603827</v>
      </c>
      <c r="AV126" s="11">
        <f t="shared" si="29"/>
        <v>0.82057410877329917</v>
      </c>
      <c r="AX126" s="11">
        <f t="shared" si="33"/>
        <v>1.0177167729301816E-2</v>
      </c>
      <c r="AY126" s="11">
        <f t="shared" si="35"/>
        <v>7.3192179883397328</v>
      </c>
      <c r="AZ126" s="11">
        <f t="shared" si="35"/>
        <v>7.2336763977409912</v>
      </c>
      <c r="BA126" s="11">
        <f t="shared" si="35"/>
        <v>7.2336763977409912</v>
      </c>
      <c r="BB126" s="11">
        <f t="shared" si="28"/>
        <v>8.3511203393082187E-3</v>
      </c>
    </row>
    <row r="127" spans="1:54" ht="15.5" x14ac:dyDescent="0.35">
      <c r="A127" s="12">
        <v>45505</v>
      </c>
      <c r="B127" s="10">
        <f>'Eviews input (long)'!B120</f>
        <v>106.63</v>
      </c>
      <c r="C127" s="10">
        <f>DataQ!C213</f>
        <v>10784.26</v>
      </c>
      <c r="D127" s="10">
        <f>DataQ!H213</f>
        <v>22912</v>
      </c>
      <c r="E127">
        <f>DataQ!E213</f>
        <v>470726</v>
      </c>
      <c r="F127" s="15">
        <f>DataQ!F213</f>
        <v>4.3</v>
      </c>
      <c r="G127">
        <f>DataQ!P213</f>
        <v>3.4092020000000001</v>
      </c>
      <c r="H127" s="15">
        <f>DataQ!J213</f>
        <v>3.726667</v>
      </c>
      <c r="I127" s="10">
        <f>DataQ!I213</f>
        <v>1635412</v>
      </c>
      <c r="J127">
        <f>DataQ!S213</f>
        <v>6932252</v>
      </c>
      <c r="M127" s="30">
        <f t="shared" si="22"/>
        <v>77981.213531619374</v>
      </c>
      <c r="N127" s="30">
        <f t="shared" si="23"/>
        <v>76824.620536772869</v>
      </c>
      <c r="O127" s="30">
        <f t="shared" si="24"/>
        <v>76824.620536772869</v>
      </c>
      <c r="P127" s="39"/>
      <c r="Q127" s="64">
        <f t="shared" si="25"/>
        <v>91.00401423129793</v>
      </c>
      <c r="R127" s="11">
        <f t="shared" si="26"/>
        <v>1.1717065549326944</v>
      </c>
      <c r="S127" s="29"/>
      <c r="T127" s="29">
        <f t="shared" si="38"/>
        <v>106.63</v>
      </c>
      <c r="U127" s="11"/>
      <c r="V127" s="11"/>
      <c r="W127" s="10">
        <f t="shared" si="37"/>
        <v>106630</v>
      </c>
      <c r="X127" s="15">
        <f t="shared" si="36"/>
        <v>9.8875583489270475</v>
      </c>
      <c r="Y127" s="11"/>
      <c r="AB127" s="11"/>
      <c r="AC127" s="66" t="s">
        <v>966</v>
      </c>
      <c r="AX127" s="11"/>
      <c r="AY127" s="11">
        <f t="shared" si="35"/>
        <v>7.2310212783834382</v>
      </c>
      <c r="AZ127" s="11">
        <f t="shared" si="35"/>
        <v>7.1237730300245792</v>
      </c>
      <c r="BA127" s="11">
        <f t="shared" si="35"/>
        <v>7.1237730300245792</v>
      </c>
      <c r="BB127" s="11">
        <f t="shared" si="28"/>
        <v>8.4385960864535835E-3</v>
      </c>
    </row>
    <row r="128" spans="1:54" x14ac:dyDescent="0.35">
      <c r="A128" s="12">
        <v>45597</v>
      </c>
      <c r="B128" s="10"/>
      <c r="C128" s="44">
        <f>DataQ!C214</f>
        <v>10794.06</v>
      </c>
      <c r="D128" s="44">
        <f>DataQ!H214</f>
        <v>22989.27</v>
      </c>
      <c r="E128" s="39">
        <f>DataQ!E214</f>
        <v>474570.3</v>
      </c>
      <c r="F128" s="50">
        <f>DataQ!F214</f>
        <v>4.3913159999999998</v>
      </c>
      <c r="G128" s="39">
        <f>DataQ!P214</f>
        <v>3.9060549999999998</v>
      </c>
      <c r="H128" s="50">
        <f>DataQ!J214</f>
        <v>3.7859219999999998</v>
      </c>
      <c r="I128" s="44">
        <f>DataQ!I214</f>
        <v>1649396</v>
      </c>
      <c r="J128" s="39">
        <f>DataQ!S214</f>
        <v>7014472</v>
      </c>
      <c r="M128" s="30">
        <f t="shared" si="22"/>
        <v>77663.851577529393</v>
      </c>
      <c r="N128" s="30">
        <f t="shared" si="23"/>
        <v>76866.978239849428</v>
      </c>
      <c r="O128" s="30">
        <f t="shared" si="24"/>
        <v>76866.978239849428</v>
      </c>
      <c r="P128" s="39"/>
      <c r="Q128" s="64">
        <f t="shared" si="25"/>
        <v>93.704805120090754</v>
      </c>
      <c r="R128" s="28"/>
      <c r="S128" s="29"/>
      <c r="T128" s="30">
        <f>Q128*$R$127</f>
        <v>109.79453438790104</v>
      </c>
      <c r="U128" s="11">
        <f>$U$124*(1-R127)+(R127)</f>
        <v>1.0858532774663472</v>
      </c>
      <c r="V128" s="11"/>
      <c r="W128" s="10">
        <f>T128*1000</f>
        <v>109794.53438790103</v>
      </c>
      <c r="X128" s="15">
        <f t="shared" si="36"/>
        <v>10.171755056753533</v>
      </c>
      <c r="Y128" s="11"/>
      <c r="AB128" s="11"/>
      <c r="AX128" s="11"/>
      <c r="AY128" s="11">
        <f t="shared" si="35"/>
        <v>7.1950546483463498</v>
      </c>
      <c r="AZ128" s="11">
        <f t="shared" si="35"/>
        <v>7.1212294761979678</v>
      </c>
      <c r="BA128" s="11">
        <f t="shared" si="35"/>
        <v>7.1212294761979678</v>
      </c>
      <c r="BB128" s="11">
        <f t="shared" si="28"/>
        <v>8.6811454744638028E-3</v>
      </c>
    </row>
    <row r="129" spans="1:54" x14ac:dyDescent="0.35">
      <c r="A129" s="12">
        <v>45689</v>
      </c>
      <c r="B129" s="10"/>
      <c r="C129" s="44">
        <f>DataQ!C215</f>
        <v>10805.98</v>
      </c>
      <c r="D129" s="44">
        <f>DataQ!H215</f>
        <v>23459.9</v>
      </c>
      <c r="E129" s="39">
        <f>DataQ!E215</f>
        <v>479158</v>
      </c>
      <c r="F129" s="50">
        <f>DataQ!F215</f>
        <v>4.3912899999999997</v>
      </c>
      <c r="G129" s="39">
        <f>DataQ!P215</f>
        <v>3.201562</v>
      </c>
      <c r="H129" s="50">
        <f>DataQ!J215</f>
        <v>3.8284349999999998</v>
      </c>
      <c r="I129" s="44">
        <f>DataQ!I215</f>
        <v>1667479</v>
      </c>
      <c r="J129" s="39">
        <f>DataQ!S215</f>
        <v>7144432</v>
      </c>
      <c r="M129" s="30">
        <f t="shared" si="22"/>
        <v>78726.328804096498</v>
      </c>
      <c r="N129" s="30">
        <f t="shared" si="23"/>
        <v>77630.884157468958</v>
      </c>
      <c r="O129" s="30">
        <f t="shared" si="24"/>
        <v>77630.884157468958</v>
      </c>
      <c r="P129" s="39"/>
      <c r="Q129" s="64">
        <f t="shared" si="25"/>
        <v>96.122309434279842</v>
      </c>
      <c r="R129" s="28"/>
      <c r="S129" s="29"/>
      <c r="T129" s="30">
        <f>Q129*$U$128</f>
        <v>104.37472473684716</v>
      </c>
      <c r="U129" s="11">
        <f>$U$124*(1-U128)+(U128)</f>
        <v>1.0429266387331735</v>
      </c>
      <c r="V129" s="11"/>
      <c r="W129" s="10">
        <f t="shared" ref="W129:W192" si="39">T129*1000</f>
        <v>104374.72473684716</v>
      </c>
      <c r="X129" s="15">
        <f t="shared" si="36"/>
        <v>9.6589781525458278</v>
      </c>
      <c r="Y129" s="11"/>
      <c r="AB129" s="11"/>
      <c r="AX129" s="11"/>
      <c r="AY129" s="11">
        <f t="shared" si="35"/>
        <v>7.2854409136511915</v>
      </c>
      <c r="AZ129" s="11">
        <f t="shared" si="35"/>
        <v>7.1840669848980809</v>
      </c>
      <c r="BA129" s="11">
        <f t="shared" si="35"/>
        <v>7.1840669848980809</v>
      </c>
      <c r="BB129" s="11">
        <f t="shared" si="28"/>
        <v>8.8952884823292142E-3</v>
      </c>
    </row>
    <row r="130" spans="1:54" x14ac:dyDescent="0.35">
      <c r="A130" s="12">
        <v>45778</v>
      </c>
      <c r="B130" s="10"/>
      <c r="C130" s="44">
        <f>DataQ!C216</f>
        <v>10820.16</v>
      </c>
      <c r="D130" s="44">
        <f>DataQ!H216</f>
        <v>23838.68</v>
      </c>
      <c r="E130" s="39">
        <f>DataQ!E216</f>
        <v>483315.9</v>
      </c>
      <c r="F130" s="50">
        <f>DataQ!F216</f>
        <v>4.3913080000000004</v>
      </c>
      <c r="G130" s="39">
        <f>DataQ!P216</f>
        <v>3.2268750000000002</v>
      </c>
      <c r="H130" s="50">
        <f>DataQ!J216</f>
        <v>3.8648579999999999</v>
      </c>
      <c r="I130" s="44">
        <f>DataQ!I216</f>
        <v>1675855</v>
      </c>
      <c r="J130" s="39">
        <f>DataQ!S216</f>
        <v>7162375</v>
      </c>
      <c r="M130" s="30">
        <f t="shared" si="22"/>
        <v>77852.28136568061</v>
      </c>
      <c r="N130" s="30">
        <f t="shared" si="23"/>
        <v>76805.210842482484</v>
      </c>
      <c r="O130" s="30">
        <f t="shared" si="24"/>
        <v>76805.210842482484</v>
      </c>
      <c r="P130" s="39"/>
      <c r="Q130" s="64">
        <f t="shared" si="25"/>
        <v>96.504156296726237</v>
      </c>
      <c r="R130" s="28"/>
      <c r="S130" s="29"/>
      <c r="T130" s="30">
        <f t="shared" ref="T130:T193" si="40">Q130*$U$128</f>
        <v>104.7893544039248</v>
      </c>
      <c r="U130" s="11">
        <f t="shared" ref="U130:U193" si="41">$U$124*(1-U129)+(U129)</f>
        <v>1.0214633193665867</v>
      </c>
      <c r="V130" s="11"/>
      <c r="W130" s="10">
        <f t="shared" si="39"/>
        <v>104789.35440392481</v>
      </c>
      <c r="X130" s="15">
        <f>W130/C130</f>
        <v>9.684640005686127</v>
      </c>
      <c r="Y130" s="11"/>
      <c r="AB130" s="11"/>
      <c r="AX130" s="11"/>
      <c r="AY130" s="11">
        <f t="shared" si="35"/>
        <v>7.195113692004611</v>
      </c>
      <c r="AZ130" s="11">
        <f t="shared" si="35"/>
        <v>7.0983433555957109</v>
      </c>
      <c r="BA130" s="11">
        <f t="shared" si="35"/>
        <v>7.0983433555957109</v>
      </c>
      <c r="BB130" s="11">
        <f t="shared" si="28"/>
        <v>8.9189213742427321E-3</v>
      </c>
    </row>
    <row r="131" spans="1:54" x14ac:dyDescent="0.35">
      <c r="A131" s="12">
        <v>45870</v>
      </c>
      <c r="B131" s="10"/>
      <c r="C131" s="44">
        <f>DataQ!C217</f>
        <v>10834.29</v>
      </c>
      <c r="D131" s="44">
        <f>DataQ!H217</f>
        <v>24049.63</v>
      </c>
      <c r="E131" s="39">
        <f>DataQ!E217</f>
        <v>488358.8</v>
      </c>
      <c r="F131" s="50">
        <f>DataQ!F217</f>
        <v>4.3817589999999997</v>
      </c>
      <c r="G131" s="39">
        <f>DataQ!P217</f>
        <v>2.817809</v>
      </c>
      <c r="H131" s="50">
        <f>DataQ!J217</f>
        <v>3.8515630000000001</v>
      </c>
      <c r="I131" s="44">
        <f>DataQ!I217</f>
        <v>1687204</v>
      </c>
      <c r="J131" s="39">
        <f>DataQ!S217</f>
        <v>7230575</v>
      </c>
      <c r="M131" s="30">
        <f t="shared" si="22"/>
        <v>78458.295149789832</v>
      </c>
      <c r="N131" s="30">
        <f t="shared" si="23"/>
        <v>77463.096752226353</v>
      </c>
      <c r="O131" s="30">
        <f t="shared" si="24"/>
        <v>77463.096752226353</v>
      </c>
      <c r="P131" s="39"/>
      <c r="Q131" s="64">
        <f t="shared" si="25"/>
        <v>96.826205489187259</v>
      </c>
      <c r="R131" s="28"/>
      <c r="S131" s="29"/>
      <c r="T131" s="30">
        <f t="shared" si="40"/>
        <v>105.139052575064</v>
      </c>
      <c r="U131" s="11">
        <f t="shared" si="41"/>
        <v>1.0107316596832934</v>
      </c>
      <c r="V131" s="11"/>
      <c r="W131" s="10">
        <f t="shared" si="39"/>
        <v>105139.05257506399</v>
      </c>
      <c r="X131" s="15">
        <f t="shared" ref="X131:X194" si="42">W131/C131</f>
        <v>9.7042863514880988</v>
      </c>
      <c r="Y131" s="11"/>
      <c r="AB131" s="11"/>
      <c r="AX131" s="11"/>
      <c r="AY131" s="11">
        <f t="shared" si="35"/>
        <v>7.2416646729771701</v>
      </c>
      <c r="AZ131" s="11">
        <f t="shared" si="35"/>
        <v>7.1498083171325808</v>
      </c>
      <c r="BA131" s="11">
        <f t="shared" si="35"/>
        <v>7.1498083171325808</v>
      </c>
      <c r="BB131" s="11">
        <f t="shared" si="28"/>
        <v>8.9370143765015748E-3</v>
      </c>
    </row>
    <row r="132" spans="1:54" x14ac:dyDescent="0.35">
      <c r="A132" s="12">
        <v>45962</v>
      </c>
      <c r="B132" s="10"/>
      <c r="C132" s="44">
        <f>DataQ!C218</f>
        <v>10848.76</v>
      </c>
      <c r="D132" s="44">
        <f>DataQ!H218</f>
        <v>24341.25</v>
      </c>
      <c r="E132" s="39">
        <f>DataQ!E218</f>
        <v>493110.7</v>
      </c>
      <c r="F132" s="50">
        <f>DataQ!F218</f>
        <v>4.3626880000000003</v>
      </c>
      <c r="G132" s="39">
        <f>DataQ!P218</f>
        <v>2.2165170000000001</v>
      </c>
      <c r="H132" s="50">
        <f>DataQ!J218</f>
        <v>3.8545720000000001</v>
      </c>
      <c r="I132" s="44">
        <f>DataQ!I218</f>
        <v>1699407</v>
      </c>
      <c r="J132" s="39">
        <f>DataQ!S218</f>
        <v>7296540</v>
      </c>
      <c r="M132" s="30">
        <f t="shared" si="22"/>
        <v>78015.252537458597</v>
      </c>
      <c r="N132" s="30">
        <f t="shared" si="23"/>
        <v>76984.694928861078</v>
      </c>
      <c r="O132" s="30">
        <f t="shared" si="24"/>
        <v>76984.694928861078</v>
      </c>
      <c r="P132" s="39"/>
      <c r="Q132" s="64">
        <f t="shared" si="25"/>
        <v>96.576965397731016</v>
      </c>
      <c r="R132" s="28"/>
      <c r="S132" s="29"/>
      <c r="T132" s="30">
        <f t="shared" si="40"/>
        <v>104.86841440488023</v>
      </c>
      <c r="U132" s="11">
        <f t="shared" si="41"/>
        <v>1.0053658298416468</v>
      </c>
      <c r="V132" s="11"/>
      <c r="W132" s="10">
        <f t="shared" si="39"/>
        <v>104868.41440488023</v>
      </c>
      <c r="X132" s="15">
        <f t="shared" si="42"/>
        <v>9.6663963812343745</v>
      </c>
      <c r="Y132" s="11"/>
      <c r="AB132" s="11"/>
      <c r="AX132" s="11"/>
      <c r="AY132" s="11">
        <f t="shared" si="35"/>
        <v>7.1911677037245356</v>
      </c>
      <c r="AZ132" s="11">
        <f t="shared" si="35"/>
        <v>7.0961745792939537</v>
      </c>
      <c r="BA132" s="11">
        <f t="shared" si="35"/>
        <v>7.0961745792939537</v>
      </c>
      <c r="BB132" s="11">
        <f t="shared" si="28"/>
        <v>8.9021201867984009E-3</v>
      </c>
    </row>
    <row r="133" spans="1:54" x14ac:dyDescent="0.35">
      <c r="A133" s="12">
        <v>46054</v>
      </c>
      <c r="B133" s="10"/>
      <c r="C133" s="44">
        <f>DataQ!C219</f>
        <v>10863.68</v>
      </c>
      <c r="D133" s="44">
        <f>DataQ!H219</f>
        <v>24726.31</v>
      </c>
      <c r="E133" s="39">
        <f>DataQ!E219</f>
        <v>497438.8</v>
      </c>
      <c r="F133" s="50">
        <f>DataQ!F219</f>
        <v>4.3340810000000003</v>
      </c>
      <c r="G133" s="39">
        <f>DataQ!P219</f>
        <v>2.1410670000000001</v>
      </c>
      <c r="H133" s="50">
        <f>DataQ!J219</f>
        <v>3.8759769999999998</v>
      </c>
      <c r="I133" s="44">
        <f>DataQ!I219</f>
        <v>1712318</v>
      </c>
      <c r="J133" s="39">
        <f>DataQ!S219</f>
        <v>7360890</v>
      </c>
      <c r="M133" s="30">
        <f t="shared" si="22"/>
        <v>77679.729394107824</v>
      </c>
      <c r="N133" s="30">
        <f t="shared" si="23"/>
        <v>76605.562002052175</v>
      </c>
      <c r="O133" s="30">
        <f t="shared" si="24"/>
        <v>76605.562002052175</v>
      </c>
      <c r="P133" s="39"/>
      <c r="Q133" s="64">
        <f t="shared" si="25"/>
        <v>96.248538863648875</v>
      </c>
      <c r="R133" s="28"/>
      <c r="S133" s="29"/>
      <c r="T133" s="30">
        <f t="shared" si="40"/>
        <v>104.51179137644023</v>
      </c>
      <c r="U133" s="11">
        <f t="shared" si="41"/>
        <v>1.0026829149208234</v>
      </c>
      <c r="V133" s="11"/>
      <c r="W133" s="10">
        <f t="shared" si="39"/>
        <v>104511.79137644023</v>
      </c>
      <c r="X133" s="15">
        <f t="shared" si="42"/>
        <v>9.6202936184092529</v>
      </c>
      <c r="Y133" s="11"/>
      <c r="AB133" s="11"/>
      <c r="AX133" s="11"/>
      <c r="AY133" s="11">
        <f t="shared" si="35"/>
        <v>7.1504066204184786</v>
      </c>
      <c r="AZ133" s="11">
        <f t="shared" si="35"/>
        <v>7.0515296844211326</v>
      </c>
      <c r="BA133" s="11">
        <f t="shared" si="35"/>
        <v>7.0515296844211326</v>
      </c>
      <c r="BB133" s="11">
        <f t="shared" si="28"/>
        <v>8.8596625511473889E-3</v>
      </c>
    </row>
    <row r="134" spans="1:54" x14ac:dyDescent="0.35">
      <c r="A134" s="12">
        <v>46143</v>
      </c>
      <c r="B134" s="10"/>
      <c r="C134" s="44">
        <f>DataQ!C220</f>
        <v>10879.67</v>
      </c>
      <c r="D134" s="44">
        <f>DataQ!H220</f>
        <v>25075.34</v>
      </c>
      <c r="E134" s="39">
        <f>DataQ!E220</f>
        <v>501263.1</v>
      </c>
      <c r="F134" s="50">
        <f>DataQ!F220</f>
        <v>4.3054309999999996</v>
      </c>
      <c r="G134" s="39">
        <f>DataQ!P220</f>
        <v>2.106522</v>
      </c>
      <c r="H134" s="50">
        <f>DataQ!J220</f>
        <v>3.8847049999999999</v>
      </c>
      <c r="I134" s="44">
        <f>DataQ!I220</f>
        <v>1725822</v>
      </c>
      <c r="J134" s="39">
        <f>DataQ!S220</f>
        <v>7428287</v>
      </c>
      <c r="M134" s="30">
        <f t="shared" si="22"/>
        <v>77427.728060104419</v>
      </c>
      <c r="N134" s="30">
        <f t="shared" si="23"/>
        <v>76349.447263570401</v>
      </c>
      <c r="O134" s="30">
        <f t="shared" si="24"/>
        <v>76349.447263570401</v>
      </c>
      <c r="P134" s="39"/>
      <c r="Q134" s="64">
        <f t="shared" si="25"/>
        <v>95.856117462712007</v>
      </c>
      <c r="R134" s="28"/>
      <c r="S134" s="29"/>
      <c r="T134" s="30">
        <f t="shared" si="40"/>
        <v>104.08567931208499</v>
      </c>
      <c r="U134" s="11">
        <f t="shared" si="41"/>
        <v>1.0013414574604118</v>
      </c>
      <c r="V134" s="11"/>
      <c r="W134" s="10">
        <f t="shared" si="39"/>
        <v>104085.67931208499</v>
      </c>
      <c r="X134" s="15">
        <f t="shared" si="42"/>
        <v>9.5669886413912355</v>
      </c>
      <c r="Y134" s="11"/>
      <c r="AB134" s="11"/>
      <c r="AX134" s="11"/>
      <c r="AY134" s="11">
        <f t="shared" si="35"/>
        <v>7.1167349800227777</v>
      </c>
      <c r="AZ134" s="11">
        <f t="shared" si="35"/>
        <v>7.0176252830803136</v>
      </c>
      <c r="BA134" s="11">
        <f t="shared" si="35"/>
        <v>7.0176252830803136</v>
      </c>
      <c r="BB134" s="11">
        <f t="shared" si="28"/>
        <v>8.8105721462794374E-3</v>
      </c>
    </row>
    <row r="135" spans="1:54" x14ac:dyDescent="0.35">
      <c r="A135" s="12">
        <v>46235</v>
      </c>
      <c r="B135" s="10"/>
      <c r="C135" s="44">
        <f>DataQ!C221</f>
        <v>10894.28</v>
      </c>
      <c r="D135" s="44">
        <f>DataQ!H221</f>
        <v>25585.05</v>
      </c>
      <c r="E135" s="39">
        <f>DataQ!E221</f>
        <v>505136.5</v>
      </c>
      <c r="F135" s="50">
        <f>DataQ!F221</f>
        <v>4.2768110000000004</v>
      </c>
      <c r="G135" s="39">
        <f>DataQ!P221</f>
        <v>2.1804600000000001</v>
      </c>
      <c r="H135" s="50">
        <f>DataQ!J221</f>
        <v>3.9276810000000002</v>
      </c>
      <c r="I135" s="44">
        <f>DataQ!I221</f>
        <v>1739801</v>
      </c>
      <c r="J135" s="39">
        <f>DataQ!S221</f>
        <v>7495517</v>
      </c>
      <c r="M135" s="30">
        <f t="shared" si="22"/>
        <v>77037.293872278286</v>
      </c>
      <c r="N135" s="30">
        <f t="shared" si="23"/>
        <v>75919.384534317665</v>
      </c>
      <c r="O135" s="30">
        <f t="shared" si="24"/>
        <v>75919.384534317665</v>
      </c>
      <c r="P135" s="39"/>
      <c r="Q135" s="64">
        <f t="shared" si="25"/>
        <v>95.328374514230958</v>
      </c>
      <c r="R135" s="28"/>
      <c r="S135" s="29"/>
      <c r="T135" s="30">
        <f t="shared" si="40"/>
        <v>103.51262790181708</v>
      </c>
      <c r="U135" s="11">
        <f t="shared" si="41"/>
        <v>1.0006707287302059</v>
      </c>
      <c r="V135" s="11"/>
      <c r="W135" s="10">
        <f t="shared" si="39"/>
        <v>103512.62790181709</v>
      </c>
      <c r="X135" s="15">
        <f t="shared" si="42"/>
        <v>9.5015575055732988</v>
      </c>
      <c r="Y135" s="11"/>
      <c r="AB135" s="11"/>
      <c r="AX135" s="11"/>
      <c r="AY135" s="11">
        <f t="shared" si="35"/>
        <v>7.0713524778395893</v>
      </c>
      <c r="AZ135" s="11">
        <f t="shared" si="35"/>
        <v>6.9687381391260059</v>
      </c>
      <c r="BA135" s="11">
        <f t="shared" si="35"/>
        <v>6.9687381391260059</v>
      </c>
      <c r="BB135" s="11">
        <f t="shared" si="28"/>
        <v>8.7503143405742237E-3</v>
      </c>
    </row>
    <row r="136" spans="1:54" x14ac:dyDescent="0.35">
      <c r="A136" s="12">
        <v>46327</v>
      </c>
      <c r="B136" s="10"/>
      <c r="C136" s="44">
        <f>DataQ!C222</f>
        <v>10909.15</v>
      </c>
      <c r="D136" s="44">
        <f>DataQ!H222</f>
        <v>26071.38</v>
      </c>
      <c r="E136" s="39">
        <f>DataQ!E222</f>
        <v>509092.5</v>
      </c>
      <c r="F136" s="50">
        <f>DataQ!F222</f>
        <v>4.2481679999999997</v>
      </c>
      <c r="G136" s="39">
        <f>DataQ!P222</f>
        <v>2.2163529999999998</v>
      </c>
      <c r="H136" s="50">
        <f>DataQ!J222</f>
        <v>3.9659740000000001</v>
      </c>
      <c r="I136" s="44">
        <f>DataQ!I222</f>
        <v>1754228</v>
      </c>
      <c r="J136" s="39">
        <f>DataQ!S222</f>
        <v>7562274</v>
      </c>
      <c r="M136" s="30">
        <f t="shared" si="22"/>
        <v>76861.222791419656</v>
      </c>
      <c r="N136" s="30">
        <f t="shared" si="23"/>
        <v>75757.320830097306</v>
      </c>
      <c r="O136" s="30">
        <f t="shared" si="24"/>
        <v>75757.320830097306</v>
      </c>
      <c r="P136" s="39"/>
      <c r="Q136" s="64">
        <f t="shared" si="25"/>
        <v>95.081378742723572</v>
      </c>
      <c r="R136" s="28"/>
      <c r="S136" s="29"/>
      <c r="T136" s="30">
        <f t="shared" si="40"/>
        <v>103.24442673380547</v>
      </c>
      <c r="U136" s="11">
        <f t="shared" si="41"/>
        <v>1.000335364365103</v>
      </c>
      <c r="V136" s="11"/>
      <c r="W136" s="10">
        <f t="shared" si="39"/>
        <v>103244.42673380546</v>
      </c>
      <c r="X136" s="15">
        <f t="shared" si="42"/>
        <v>9.4640211871507383</v>
      </c>
      <c r="Y136" s="11"/>
      <c r="AB136" s="11"/>
      <c r="AX136" s="11"/>
      <c r="AY136" s="11">
        <f t="shared" si="35"/>
        <v>7.0455739256880374</v>
      </c>
      <c r="AZ136" s="11">
        <f t="shared" si="35"/>
        <v>6.9443834606818413</v>
      </c>
      <c r="BA136" s="11">
        <f t="shared" si="35"/>
        <v>6.9443834606818413</v>
      </c>
      <c r="BB136" s="11">
        <f t="shared" si="28"/>
        <v>8.7157458411263548E-3</v>
      </c>
    </row>
    <row r="137" spans="1:54" x14ac:dyDescent="0.35">
      <c r="A137" s="12">
        <v>46419</v>
      </c>
      <c r="B137" s="10"/>
      <c r="C137" s="44">
        <f>DataQ!C223</f>
        <v>10924.37</v>
      </c>
      <c r="D137" s="44">
        <f>DataQ!H223</f>
        <v>26513.439999999999</v>
      </c>
      <c r="E137" s="39">
        <f>DataQ!E223</f>
        <v>513486.7</v>
      </c>
      <c r="F137" s="50">
        <f>DataQ!F223</f>
        <v>4.2195299999999998</v>
      </c>
      <c r="G137" s="39">
        <f>DataQ!P223</f>
        <v>2.2235209999999999</v>
      </c>
      <c r="H137" s="50">
        <f>DataQ!J223</f>
        <v>3.994157</v>
      </c>
      <c r="I137" s="44">
        <f>DataQ!I223</f>
        <v>1769048</v>
      </c>
      <c r="J137" s="39">
        <f>DataQ!S223</f>
        <v>7628459</v>
      </c>
      <c r="M137" s="30">
        <f t="shared" si="22"/>
        <v>76732.79243501756</v>
      </c>
      <c r="N137" s="30">
        <f t="shared" si="23"/>
        <v>75655.520589779771</v>
      </c>
      <c r="O137" s="30">
        <f t="shared" si="24"/>
        <v>75655.520589779771</v>
      </c>
      <c r="P137" s="39"/>
      <c r="Q137" s="64">
        <f t="shared" si="25"/>
        <v>94.824472319972543</v>
      </c>
      <c r="R137" s="28"/>
      <c r="S137" s="29"/>
      <c r="T137" s="30">
        <f t="shared" si="40"/>
        <v>102.9654640526591</v>
      </c>
      <c r="U137" s="11">
        <f t="shared" si="41"/>
        <v>1.0001676821825516</v>
      </c>
      <c r="V137" s="11"/>
      <c r="W137" s="10">
        <f t="shared" si="39"/>
        <v>102965.4640526591</v>
      </c>
      <c r="X137" s="15">
        <f t="shared" si="42"/>
        <v>9.4252999534672561</v>
      </c>
      <c r="Y137" s="11"/>
      <c r="AB137" s="11"/>
      <c r="AX137" s="11"/>
      <c r="AY137" s="11">
        <f t="shared" si="35"/>
        <v>7.0240016069592617</v>
      </c>
      <c r="AZ137" s="11">
        <f t="shared" si="35"/>
        <v>6.9253898018631528</v>
      </c>
      <c r="BA137" s="11">
        <f t="shared" si="35"/>
        <v>6.9253898018631528</v>
      </c>
      <c r="BB137" s="11">
        <f t="shared" si="28"/>
        <v>8.6800861120570373E-3</v>
      </c>
    </row>
    <row r="138" spans="1:54" x14ac:dyDescent="0.35">
      <c r="A138" s="12">
        <v>46508</v>
      </c>
      <c r="B138" s="10"/>
      <c r="C138" s="44">
        <f>DataQ!C224</f>
        <v>10940.86</v>
      </c>
      <c r="D138" s="44">
        <f>DataQ!H224</f>
        <v>26815.78</v>
      </c>
      <c r="E138" s="39">
        <f>DataQ!E224</f>
        <v>518220.2</v>
      </c>
      <c r="F138" s="50">
        <f>DataQ!F224</f>
        <v>4.1880220000000001</v>
      </c>
      <c r="G138" s="39">
        <f>DataQ!P224</f>
        <v>2.1362429999999999</v>
      </c>
      <c r="H138" s="50">
        <f>DataQ!J224</f>
        <v>3.9885769999999998</v>
      </c>
      <c r="I138" s="44">
        <f>DataQ!I224</f>
        <v>1784193</v>
      </c>
      <c r="J138" s="39">
        <f>DataQ!S224</f>
        <v>7695886</v>
      </c>
      <c r="M138" s="30">
        <f t="shared" ref="M138:M201" si="43">(EXP($W$9+$W$10*LN(D137/E137)+$W$11*(F137/100)+$W$12*(H137/100)+$W$13*LN(I137/J137)))*C138</f>
        <v>76644.928372792929</v>
      </c>
      <c r="N138" s="30">
        <f t="shared" ref="N138:N201" si="44">(EXP($W$18+$W$19*LN(D138/E138)+$W$20*LN(D137/E137)+$W$21*(F138/100)+$W$22*(F137/100)+$W$23*(H138/100)+$W$24*(H137/100)+$W$25*LN(I137/J137)))*C138</f>
        <v>75609.896447574603</v>
      </c>
      <c r="O138" s="30">
        <f t="shared" ref="O138:O201" si="45">(EXP($X$18+$X$19*LN(D138/E138)+$X$20*LN(D137/E137)+$X$21*F138+$X$22*F137+$X$23*H138+$X$24*H137+$X$25*LN(I137/J137)))*C138</f>
        <v>75609.896447574603</v>
      </c>
      <c r="P138" s="39"/>
      <c r="Q138" s="64">
        <f t="shared" ref="Q138:Q201" si="46">(EXP($V$30+$V$31*LN(D138/E138)+$V$32*LN(D137/E137)+$V$33*F138+$V$34*F137+$V$35*H138+$V$36*H137))*C138</f>
        <v>94.489305979612141</v>
      </c>
      <c r="R138" s="28"/>
      <c r="S138" s="29"/>
      <c r="T138" s="30">
        <f t="shared" si="40"/>
        <v>102.60152258348236</v>
      </c>
      <c r="U138" s="11">
        <f t="shared" si="41"/>
        <v>1.0000838410912758</v>
      </c>
      <c r="V138" s="11"/>
      <c r="W138" s="10">
        <f t="shared" si="39"/>
        <v>102601.52258348237</v>
      </c>
      <c r="X138" s="15">
        <f t="shared" si="42"/>
        <v>9.3778297668997102</v>
      </c>
      <c r="Y138" s="11"/>
      <c r="AB138" s="11"/>
      <c r="AX138" s="11"/>
      <c r="AY138" s="11">
        <f t="shared" si="35"/>
        <v>7.0053842543267093</v>
      </c>
      <c r="AZ138" s="11">
        <f t="shared" si="35"/>
        <v>6.9107818258870513</v>
      </c>
      <c r="BA138" s="11">
        <f t="shared" si="35"/>
        <v>6.9107818258870513</v>
      </c>
      <c r="BB138" s="11">
        <f t="shared" ref="BB138:BB201" si="47">Q138/$C138</f>
        <v>8.636369168384582E-3</v>
      </c>
    </row>
    <row r="139" spans="1:54" x14ac:dyDescent="0.35">
      <c r="A139" s="12">
        <v>46600</v>
      </c>
      <c r="B139" s="10"/>
      <c r="C139" s="44">
        <f>DataQ!C225</f>
        <v>10955.91</v>
      </c>
      <c r="D139" s="44">
        <f>DataQ!H225</f>
        <v>27004.959999999999</v>
      </c>
      <c r="E139" s="39">
        <f>DataQ!E225</f>
        <v>523262.3</v>
      </c>
      <c r="F139" s="50">
        <f>DataQ!F225</f>
        <v>4.1564769999999998</v>
      </c>
      <c r="G139" s="39">
        <f>DataQ!P225</f>
        <v>2.0462310000000001</v>
      </c>
      <c r="H139" s="50">
        <f>DataQ!J225</f>
        <v>3.9548649999999999</v>
      </c>
      <c r="I139" s="44">
        <f>DataQ!I225</f>
        <v>1800041</v>
      </c>
      <c r="J139" s="39">
        <f>DataQ!S225</f>
        <v>7764108</v>
      </c>
      <c r="M139" s="30">
        <f t="shared" si="43"/>
        <v>76372.384111760621</v>
      </c>
      <c r="N139" s="30">
        <f t="shared" si="44"/>
        <v>75374.136536387581</v>
      </c>
      <c r="O139" s="30">
        <f t="shared" si="45"/>
        <v>75374.136536387581</v>
      </c>
      <c r="P139" s="39"/>
      <c r="Q139" s="64">
        <f t="shared" si="46"/>
        <v>93.807699625800751</v>
      </c>
      <c r="R139" s="28"/>
      <c r="S139" s="29"/>
      <c r="T139" s="30">
        <f t="shared" si="40"/>
        <v>101.86139809025438</v>
      </c>
      <c r="U139" s="11">
        <f t="shared" si="41"/>
        <v>1.0000419205456379</v>
      </c>
      <c r="V139" s="11"/>
      <c r="W139" s="10">
        <f t="shared" si="39"/>
        <v>101861.39809025438</v>
      </c>
      <c r="X139" s="15">
        <f t="shared" si="42"/>
        <v>9.2973927396495935</v>
      </c>
      <c r="Y139" s="11"/>
      <c r="AB139" s="11"/>
      <c r="AX139" s="11"/>
      <c r="AY139" s="11">
        <f t="shared" si="35"/>
        <v>6.9708845830022899</v>
      </c>
      <c r="AZ139" s="11">
        <f t="shared" si="35"/>
        <v>6.8797695979966598</v>
      </c>
      <c r="BA139" s="11">
        <f t="shared" si="35"/>
        <v>6.8797695979966598</v>
      </c>
      <c r="BB139" s="11">
        <f t="shared" si="47"/>
        <v>8.5622919160344285E-3</v>
      </c>
    </row>
    <row r="140" spans="1:54" x14ac:dyDescent="0.35">
      <c r="A140" s="12">
        <v>46692</v>
      </c>
      <c r="B140" s="10"/>
      <c r="C140" s="44">
        <f>DataQ!C226</f>
        <v>10971.13</v>
      </c>
      <c r="D140" s="44">
        <f>DataQ!H226</f>
        <v>26947.55</v>
      </c>
      <c r="E140" s="39">
        <f>DataQ!E226</f>
        <v>528406.6</v>
      </c>
      <c r="F140" s="50">
        <f>DataQ!F226</f>
        <v>4.1249279999999997</v>
      </c>
      <c r="G140" s="39">
        <f>DataQ!P226</f>
        <v>1.941562</v>
      </c>
      <c r="H140" s="50">
        <f>DataQ!J226</f>
        <v>3.8639320000000001</v>
      </c>
      <c r="I140" s="44">
        <f>DataQ!I226</f>
        <v>1816664</v>
      </c>
      <c r="J140" s="39">
        <f>DataQ!S226</f>
        <v>7836701</v>
      </c>
      <c r="M140" s="30">
        <f t="shared" si="43"/>
        <v>76001.268863944191</v>
      </c>
      <c r="N140" s="30">
        <f t="shared" si="44"/>
        <v>75068.998474656313</v>
      </c>
      <c r="O140" s="30">
        <f t="shared" si="45"/>
        <v>75068.998474656313</v>
      </c>
      <c r="P140" s="39"/>
      <c r="Q140" s="64">
        <f t="shared" si="46"/>
        <v>92.836143846136437</v>
      </c>
      <c r="R140" s="28"/>
      <c r="S140" s="29"/>
      <c r="T140" s="30">
        <f t="shared" si="40"/>
        <v>100.80643106266452</v>
      </c>
      <c r="U140" s="11">
        <f t="shared" si="41"/>
        <v>1.0000209602728189</v>
      </c>
      <c r="V140" s="11"/>
      <c r="W140" s="10">
        <f t="shared" si="39"/>
        <v>100806.43106266452</v>
      </c>
      <c r="X140" s="15">
        <f t="shared" si="42"/>
        <v>9.1883362117361216</v>
      </c>
      <c r="Y140" s="11"/>
      <c r="AB140" s="11"/>
      <c r="AX140" s="11"/>
      <c r="AY140" s="11">
        <f t="shared" si="35"/>
        <v>6.9273875037433879</v>
      </c>
      <c r="AZ140" s="11">
        <f t="shared" si="35"/>
        <v>6.842412629752479</v>
      </c>
      <c r="BA140" s="11">
        <f t="shared" si="35"/>
        <v>6.842412629752479</v>
      </c>
      <c r="BB140" s="11">
        <f t="shared" si="47"/>
        <v>8.4618579714337942E-3</v>
      </c>
    </row>
    <row r="141" spans="1:54" x14ac:dyDescent="0.35">
      <c r="A141" s="12">
        <v>46784</v>
      </c>
      <c r="B141" s="10"/>
      <c r="C141" s="44">
        <f>DataQ!C227</f>
        <v>10986.62</v>
      </c>
      <c r="D141" s="44">
        <f>DataQ!H227</f>
        <v>27089.61</v>
      </c>
      <c r="E141" s="39">
        <f>DataQ!E227</f>
        <v>533396.80000000005</v>
      </c>
      <c r="F141" s="50">
        <f>DataQ!F227</f>
        <v>4.0962300000000003</v>
      </c>
      <c r="G141" s="39">
        <f>DataQ!P227</f>
        <v>1.8806350000000001</v>
      </c>
      <c r="H141" s="50">
        <f>DataQ!J227</f>
        <v>3.81515</v>
      </c>
      <c r="I141" s="44">
        <f>DataQ!I227</f>
        <v>1834053</v>
      </c>
      <c r="J141" s="39">
        <f>DataQ!S227</f>
        <v>7916221</v>
      </c>
      <c r="M141" s="30">
        <f t="shared" si="43"/>
        <v>75311.114225060897</v>
      </c>
      <c r="N141" s="30">
        <f t="shared" si="44"/>
        <v>74334.044510285734</v>
      </c>
      <c r="O141" s="30">
        <f t="shared" si="45"/>
        <v>74334.044510285734</v>
      </c>
      <c r="P141" s="39"/>
      <c r="Q141" s="64">
        <f t="shared" si="46"/>
        <v>91.457108392328081</v>
      </c>
      <c r="R141" s="28"/>
      <c r="S141" s="29"/>
      <c r="T141" s="30">
        <f t="shared" si="40"/>
        <v>99.309000895404409</v>
      </c>
      <c r="U141" s="11">
        <f t="shared" si="41"/>
        <v>1.0000104801364094</v>
      </c>
      <c r="V141" s="11"/>
      <c r="W141" s="10">
        <f t="shared" si="39"/>
        <v>99309.000895404402</v>
      </c>
      <c r="X141" s="15">
        <f t="shared" si="42"/>
        <v>9.0390858057714194</v>
      </c>
      <c r="Y141" s="11"/>
      <c r="AB141" s="11"/>
      <c r="AX141" s="11"/>
      <c r="AY141" s="11">
        <f t="shared" si="35"/>
        <v>6.8548028624873609</v>
      </c>
      <c r="AZ141" s="11">
        <f t="shared" si="35"/>
        <v>6.7658701684672566</v>
      </c>
      <c r="BA141" s="11">
        <f t="shared" si="35"/>
        <v>6.7658701684672566</v>
      </c>
      <c r="BB141" s="11">
        <f t="shared" si="47"/>
        <v>8.3244080884137314E-3</v>
      </c>
    </row>
    <row r="142" spans="1:54" x14ac:dyDescent="0.35">
      <c r="A142" s="12">
        <v>46874</v>
      </c>
      <c r="B142" s="10"/>
      <c r="C142" s="44">
        <f>DataQ!C228</f>
        <v>11003.24</v>
      </c>
      <c r="D142" s="44">
        <f>DataQ!H228</f>
        <v>27294.35</v>
      </c>
      <c r="E142" s="39">
        <f>DataQ!E228</f>
        <v>539115.19999999995</v>
      </c>
      <c r="F142" s="50">
        <f>DataQ!F228</f>
        <v>4.0675540000000003</v>
      </c>
      <c r="G142" s="39">
        <f>DataQ!P228</f>
        <v>1.83561</v>
      </c>
      <c r="H142" s="50">
        <f>DataQ!J228</f>
        <v>3.7757390000000002</v>
      </c>
      <c r="I142" s="44">
        <f>DataQ!I228</f>
        <v>1852232</v>
      </c>
      <c r="J142" s="39">
        <f>DataQ!S228</f>
        <v>8003151</v>
      </c>
      <c r="M142" s="30">
        <f t="shared" si="43"/>
        <v>74777.751943547264</v>
      </c>
      <c r="N142" s="30">
        <f t="shared" si="44"/>
        <v>73805.338006555365</v>
      </c>
      <c r="O142" s="30">
        <f t="shared" si="45"/>
        <v>73805.338006555365</v>
      </c>
      <c r="P142" s="39"/>
      <c r="Q142" s="64">
        <f t="shared" si="46"/>
        <v>90.472887007764967</v>
      </c>
      <c r="R142" s="28"/>
      <c r="S142" s="29"/>
      <c r="T142" s="30">
        <f t="shared" si="40"/>
        <v>98.240280879224088</v>
      </c>
      <c r="U142" s="11">
        <f t="shared" si="41"/>
        <v>1.0000052400682047</v>
      </c>
      <c r="V142" s="11"/>
      <c r="W142" s="10">
        <f t="shared" si="39"/>
        <v>98240.280879224083</v>
      </c>
      <c r="X142" s="15">
        <f t="shared" si="42"/>
        <v>8.9283048337784212</v>
      </c>
      <c r="Y142" s="11"/>
      <c r="AB142" s="11"/>
      <c r="AX142" s="11"/>
      <c r="AY142" s="11">
        <f t="shared" ref="AY142:BA173" si="48">M142/$C142</f>
        <v>6.7959757256541948</v>
      </c>
      <c r="AZ142" s="11">
        <f t="shared" si="48"/>
        <v>6.7076004891791294</v>
      </c>
      <c r="BA142" s="11">
        <f t="shared" si="48"/>
        <v>6.7076004891791294</v>
      </c>
      <c r="BB142" s="11">
        <f t="shared" si="47"/>
        <v>8.2223860433622252E-3</v>
      </c>
    </row>
    <row r="143" spans="1:54" x14ac:dyDescent="0.35">
      <c r="A143" s="12">
        <v>46966</v>
      </c>
      <c r="B143" s="10"/>
      <c r="C143" s="44">
        <f>DataQ!C229</f>
        <v>11018.3</v>
      </c>
      <c r="D143" s="44">
        <f>DataQ!H229</f>
        <v>27385.22</v>
      </c>
      <c r="E143" s="39">
        <f>DataQ!E229</f>
        <v>544658.4</v>
      </c>
      <c r="F143" s="50">
        <f>DataQ!F229</f>
        <v>4.0388229999999998</v>
      </c>
      <c r="G143" s="39">
        <f>DataQ!P229</f>
        <v>1.8101389999999999</v>
      </c>
      <c r="H143" s="50">
        <f>DataQ!J229</f>
        <v>3.7081529999999998</v>
      </c>
      <c r="I143" s="44">
        <f>DataQ!I229</f>
        <v>1871228</v>
      </c>
      <c r="J143" s="39">
        <f>DataQ!S229</f>
        <v>8096226</v>
      </c>
      <c r="M143" s="30">
        <f t="shared" si="43"/>
        <v>74238.14650669563</v>
      </c>
      <c r="N143" s="30">
        <f t="shared" si="44"/>
        <v>73292.050212281305</v>
      </c>
      <c r="O143" s="30">
        <f t="shared" si="45"/>
        <v>73292.050212281305</v>
      </c>
      <c r="P143" s="39"/>
      <c r="Q143" s="64">
        <f t="shared" si="46"/>
        <v>89.534446957280807</v>
      </c>
      <c r="R143" s="28"/>
      <c r="S143" s="29"/>
      <c r="T143" s="30">
        <f t="shared" si="40"/>
        <v>97.221272674700174</v>
      </c>
      <c r="U143" s="11">
        <f t="shared" si="41"/>
        <v>1.0000026200341023</v>
      </c>
      <c r="V143" s="11"/>
      <c r="W143" s="10">
        <f t="shared" si="39"/>
        <v>97221.272674700173</v>
      </c>
      <c r="X143" s="15">
        <f t="shared" si="42"/>
        <v>8.8236182237459655</v>
      </c>
      <c r="Y143" s="11"/>
      <c r="AB143" s="11"/>
      <c r="AX143" s="11"/>
      <c r="AY143" s="11">
        <f t="shared" si="48"/>
        <v>6.7377133048379179</v>
      </c>
      <c r="AZ143" s="11">
        <f t="shared" si="48"/>
        <v>6.6518474004412029</v>
      </c>
      <c r="BA143" s="11">
        <f t="shared" si="48"/>
        <v>6.6518474004412029</v>
      </c>
      <c r="BB143" s="11">
        <f t="shared" si="47"/>
        <v>8.1259765079259791E-3</v>
      </c>
    </row>
    <row r="144" spans="1:54" x14ac:dyDescent="0.35">
      <c r="A144" s="12">
        <v>47058</v>
      </c>
      <c r="B144" s="10"/>
      <c r="C144" s="44">
        <f>DataQ!C230</f>
        <v>11033.57</v>
      </c>
      <c r="D144" s="44">
        <f>DataQ!H230</f>
        <v>27577.46</v>
      </c>
      <c r="E144" s="39">
        <f>DataQ!E230</f>
        <v>549988.1</v>
      </c>
      <c r="F144" s="50">
        <f>DataQ!F230</f>
        <v>4.0149080000000001</v>
      </c>
      <c r="G144" s="39">
        <f>DataQ!P230</f>
        <v>1.8142240000000001</v>
      </c>
      <c r="H144" s="50">
        <f>DataQ!J230</f>
        <v>3.6617459999999999</v>
      </c>
      <c r="I144" s="44">
        <f>DataQ!I230</f>
        <v>1891058</v>
      </c>
      <c r="J144" s="39">
        <f>DataQ!S230</f>
        <v>8196165</v>
      </c>
      <c r="M144" s="30">
        <f t="shared" si="43"/>
        <v>73488.955631623903</v>
      </c>
      <c r="N144" s="30">
        <f t="shared" si="44"/>
        <v>72524.914049418672</v>
      </c>
      <c r="O144" s="30">
        <f t="shared" si="45"/>
        <v>72524.914049418672</v>
      </c>
      <c r="P144" s="39"/>
      <c r="Q144" s="64">
        <f t="shared" si="46"/>
        <v>88.391090003260643</v>
      </c>
      <c r="R144" s="28"/>
      <c r="S144" s="29"/>
      <c r="T144" s="30">
        <f t="shared" si="40"/>
        <v>95.979754778863452</v>
      </c>
      <c r="U144" s="11">
        <f t="shared" si="41"/>
        <v>1.0000013100170513</v>
      </c>
      <c r="V144" s="11"/>
      <c r="W144" s="10">
        <f t="shared" si="39"/>
        <v>95979.754778863455</v>
      </c>
      <c r="X144" s="15">
        <f t="shared" si="42"/>
        <v>8.6988848377146706</v>
      </c>
      <c r="Y144" s="11"/>
      <c r="AB144" s="11"/>
      <c r="AX144" s="11"/>
      <c r="AY144" s="11">
        <f t="shared" si="48"/>
        <v>6.6604875513205526</v>
      </c>
      <c r="AZ144" s="11">
        <f t="shared" si="48"/>
        <v>6.5731140555068466</v>
      </c>
      <c r="BA144" s="11">
        <f t="shared" si="48"/>
        <v>6.5731140555068466</v>
      </c>
      <c r="BB144" s="11">
        <f t="shared" si="47"/>
        <v>8.0111052001537713E-3</v>
      </c>
    </row>
    <row r="145" spans="1:54" x14ac:dyDescent="0.35">
      <c r="A145" s="12">
        <v>47150</v>
      </c>
      <c r="B145" s="10"/>
      <c r="C145" s="44">
        <f>DataQ!C231</f>
        <v>11048.98</v>
      </c>
      <c r="D145" s="44">
        <f>DataQ!H231</f>
        <v>27851.040000000001</v>
      </c>
      <c r="E145" s="39">
        <f>DataQ!E231</f>
        <v>555188.69999999995</v>
      </c>
      <c r="F145" s="50">
        <f>DataQ!F231</f>
        <v>3.9999660000000001</v>
      </c>
      <c r="G145" s="39">
        <f>DataQ!P231</f>
        <v>1.8284130000000001</v>
      </c>
      <c r="H145" s="50">
        <f>DataQ!J231</f>
        <v>3.631224</v>
      </c>
      <c r="I145" s="44">
        <f>DataQ!I231</f>
        <v>1911831</v>
      </c>
      <c r="J145" s="39">
        <f>DataQ!S231</f>
        <v>8301058</v>
      </c>
      <c r="M145" s="30">
        <f t="shared" si="43"/>
        <v>72810.706422329415</v>
      </c>
      <c r="N145" s="30">
        <f t="shared" si="44"/>
        <v>71836.571948198529</v>
      </c>
      <c r="O145" s="30">
        <f t="shared" si="45"/>
        <v>71836.571948198529</v>
      </c>
      <c r="P145" s="39"/>
      <c r="Q145" s="64">
        <f t="shared" si="46"/>
        <v>87.512214204578754</v>
      </c>
      <c r="R145" s="28"/>
      <c r="S145" s="29"/>
      <c r="T145" s="30">
        <f t="shared" si="40"/>
        <v>95.02542461237887</v>
      </c>
      <c r="U145" s="11">
        <f t="shared" si="41"/>
        <v>1.0000006550085256</v>
      </c>
      <c r="V145" s="11"/>
      <c r="W145" s="10">
        <f t="shared" si="39"/>
        <v>95025.424612378876</v>
      </c>
      <c r="X145" s="15">
        <f t="shared" si="42"/>
        <v>8.6003798189859051</v>
      </c>
      <c r="Y145" s="11"/>
      <c r="AB145" s="11"/>
      <c r="AX145" s="11"/>
      <c r="AY145" s="11">
        <f t="shared" si="48"/>
        <v>6.5898124914996155</v>
      </c>
      <c r="AZ145" s="11">
        <f t="shared" si="48"/>
        <v>6.5016473871975995</v>
      </c>
      <c r="BA145" s="11">
        <f t="shared" si="48"/>
        <v>6.5016473871975995</v>
      </c>
      <c r="BB145" s="11">
        <f t="shared" si="47"/>
        <v>7.9203885068647745E-3</v>
      </c>
    </row>
    <row r="146" spans="1:54" x14ac:dyDescent="0.35">
      <c r="A146" s="12">
        <v>47239</v>
      </c>
      <c r="B146" s="10"/>
      <c r="C146" s="44">
        <f>DataQ!C232</f>
        <v>11065.61</v>
      </c>
      <c r="D146" s="44">
        <f>DataQ!H232</f>
        <v>28130.73</v>
      </c>
      <c r="E146" s="39">
        <f>DataQ!E232</f>
        <v>560444.6</v>
      </c>
      <c r="F146" s="50">
        <f>DataQ!F232</f>
        <v>3.9999500000000001</v>
      </c>
      <c r="G146" s="39">
        <f>DataQ!P232</f>
        <v>1.8431789999999999</v>
      </c>
      <c r="H146" s="50">
        <f>DataQ!J232</f>
        <v>3.6009389999999999</v>
      </c>
      <c r="I146" s="44">
        <f>DataQ!I232</f>
        <v>1933530</v>
      </c>
      <c r="J146" s="39">
        <f>DataQ!S232</f>
        <v>8409529</v>
      </c>
      <c r="M146" s="30">
        <f t="shared" si="43"/>
        <v>72249.889496541829</v>
      </c>
      <c r="N146" s="30">
        <f t="shared" si="44"/>
        <v>71290.004145941115</v>
      </c>
      <c r="O146" s="30">
        <f t="shared" si="45"/>
        <v>71290.004145941115</v>
      </c>
      <c r="P146" s="39"/>
      <c r="Q146" s="64">
        <f t="shared" si="46"/>
        <v>86.926831822203724</v>
      </c>
      <c r="R146" s="28"/>
      <c r="S146" s="29"/>
      <c r="T146" s="30">
        <f t="shared" si="40"/>
        <v>94.389785233905883</v>
      </c>
      <c r="U146" s="11">
        <f t="shared" si="41"/>
        <v>1.0000003275042628</v>
      </c>
      <c r="V146" s="11"/>
      <c r="W146" s="10">
        <f t="shared" si="39"/>
        <v>94389.785233905888</v>
      </c>
      <c r="X146" s="15">
        <f t="shared" si="42"/>
        <v>8.530011922876902</v>
      </c>
      <c r="Y146" s="11"/>
      <c r="AB146" s="11"/>
      <c r="AX146" s="11"/>
      <c r="AY146" s="11">
        <f t="shared" si="48"/>
        <v>6.5292278958450396</v>
      </c>
      <c r="AZ146" s="11">
        <f t="shared" si="48"/>
        <v>6.4424829852074232</v>
      </c>
      <c r="BA146" s="11">
        <f t="shared" si="48"/>
        <v>6.4424829852074232</v>
      </c>
      <c r="BB146" s="11">
        <f t="shared" si="47"/>
        <v>7.8555842671306619E-3</v>
      </c>
    </row>
    <row r="147" spans="1:54" x14ac:dyDescent="0.35">
      <c r="A147" s="12">
        <v>47331</v>
      </c>
      <c r="B147" s="10"/>
      <c r="C147" s="44">
        <f>DataQ!C233</f>
        <v>11080.69</v>
      </c>
      <c r="D147" s="44">
        <f>DataQ!H233</f>
        <v>28480.48</v>
      </c>
      <c r="E147" s="39">
        <f>DataQ!E233</f>
        <v>565354.6</v>
      </c>
      <c r="F147" s="50">
        <f>DataQ!F233</f>
        <v>3.999943</v>
      </c>
      <c r="G147" s="39">
        <f>DataQ!P233</f>
        <v>1.8683909999999999</v>
      </c>
      <c r="H147" s="50">
        <f>DataQ!J233</f>
        <v>3.583342</v>
      </c>
      <c r="I147" s="44">
        <f>DataQ!I233</f>
        <v>1956105</v>
      </c>
      <c r="J147" s="39">
        <f>DataQ!S233</f>
        <v>8518840</v>
      </c>
      <c r="M147" s="30">
        <f t="shared" si="43"/>
        <v>71781.949257824075</v>
      </c>
      <c r="N147" s="30">
        <f t="shared" si="44"/>
        <v>70802.614029721153</v>
      </c>
      <c r="O147" s="30">
        <f t="shared" si="45"/>
        <v>70802.614029721153</v>
      </c>
      <c r="P147" s="39"/>
      <c r="Q147" s="64">
        <f t="shared" si="46"/>
        <v>86.527634708002608</v>
      </c>
      <c r="R147" s="28"/>
      <c r="S147" s="29"/>
      <c r="T147" s="30">
        <f t="shared" si="40"/>
        <v>93.956315739095487</v>
      </c>
      <c r="U147" s="11">
        <f t="shared" si="41"/>
        <v>1.0000001637521314</v>
      </c>
      <c r="V147" s="11"/>
      <c r="W147" s="10">
        <f t="shared" si="39"/>
        <v>93956.315739095488</v>
      </c>
      <c r="X147" s="15">
        <f t="shared" si="42"/>
        <v>8.4792838477653909</v>
      </c>
      <c r="Y147" s="11"/>
      <c r="AB147" s="11"/>
      <c r="AX147" s="11"/>
      <c r="AY147" s="11">
        <f t="shared" si="48"/>
        <v>6.4781118556537605</v>
      </c>
      <c r="AZ147" s="11">
        <f t="shared" si="48"/>
        <v>6.389729703630473</v>
      </c>
      <c r="BA147" s="11">
        <f t="shared" si="48"/>
        <v>6.389729703630473</v>
      </c>
      <c r="BB147" s="11">
        <f t="shared" si="47"/>
        <v>7.8088670207363082E-3</v>
      </c>
    </row>
    <row r="148" spans="1:54" x14ac:dyDescent="0.35">
      <c r="A148" s="12">
        <v>47423</v>
      </c>
      <c r="B148" s="10"/>
      <c r="C148" s="44">
        <f>DataQ!C234</f>
        <v>11095.94</v>
      </c>
      <c r="D148" s="44">
        <f>DataQ!H234</f>
        <v>28868.66</v>
      </c>
      <c r="E148" s="39">
        <f>DataQ!E234</f>
        <v>570286.1</v>
      </c>
      <c r="F148" s="50">
        <f>DataQ!F234</f>
        <v>3.999962</v>
      </c>
      <c r="G148" s="39">
        <f>DataQ!P234</f>
        <v>1.8939919999999999</v>
      </c>
      <c r="H148" s="50">
        <f>DataQ!J234</f>
        <v>3.5717279999999998</v>
      </c>
      <c r="I148" s="44">
        <f>DataQ!I234</f>
        <v>1979467</v>
      </c>
      <c r="J148" s="39">
        <f>DataQ!S234</f>
        <v>8627789</v>
      </c>
      <c r="M148" s="30">
        <f t="shared" si="43"/>
        <v>71398.418338466625</v>
      </c>
      <c r="N148" s="30">
        <f t="shared" si="44"/>
        <v>70414.583670052933</v>
      </c>
      <c r="O148" s="30">
        <f t="shared" si="45"/>
        <v>70414.583670052933</v>
      </c>
      <c r="P148" s="39"/>
      <c r="Q148" s="64">
        <f t="shared" si="46"/>
        <v>86.200483242960246</v>
      </c>
      <c r="R148" s="28"/>
      <c r="S148" s="29"/>
      <c r="T148" s="30">
        <f t="shared" si="40"/>
        <v>93.60107724855132</v>
      </c>
      <c r="U148" s="11">
        <f t="shared" si="41"/>
        <v>1.0000000818760657</v>
      </c>
      <c r="V148" s="11"/>
      <c r="W148" s="10">
        <f t="shared" si="39"/>
        <v>93601.077248551315</v>
      </c>
      <c r="X148" s="15">
        <f t="shared" si="42"/>
        <v>8.4356149410100727</v>
      </c>
      <c r="Y148" s="11"/>
      <c r="AB148" s="11"/>
      <c r="AX148" s="11"/>
      <c r="AY148" s="11">
        <f t="shared" si="48"/>
        <v>6.4346435127142563</v>
      </c>
      <c r="AZ148" s="11">
        <f t="shared" si="48"/>
        <v>6.3459773277480709</v>
      </c>
      <c r="BA148" s="11">
        <f t="shared" si="48"/>
        <v>6.3459773277480709</v>
      </c>
      <c r="BB148" s="11">
        <f t="shared" si="47"/>
        <v>7.7686508076792267E-3</v>
      </c>
    </row>
    <row r="149" spans="1:54" x14ac:dyDescent="0.35">
      <c r="A149" s="12">
        <v>47515</v>
      </c>
      <c r="B149" s="10"/>
      <c r="C149" s="44">
        <f>DataQ!C235</f>
        <v>11111.28</v>
      </c>
      <c r="D149" s="44">
        <f>DataQ!H235</f>
        <v>29267.43</v>
      </c>
      <c r="E149" s="39">
        <f>DataQ!E235</f>
        <v>575331.9</v>
      </c>
      <c r="F149" s="50">
        <f>DataQ!F235</f>
        <v>3.999949</v>
      </c>
      <c r="G149" s="39">
        <f>DataQ!P235</f>
        <v>1.910069</v>
      </c>
      <c r="H149" s="50">
        <f>DataQ!J235</f>
        <v>3.5603449999999999</v>
      </c>
      <c r="I149" s="44">
        <f>DataQ!I235</f>
        <v>2003614</v>
      </c>
      <c r="J149" s="39">
        <f>DataQ!S235</f>
        <v>8735075</v>
      </c>
      <c r="M149" s="30">
        <f t="shared" si="43"/>
        <v>71100.366839340757</v>
      </c>
      <c r="N149" s="30">
        <f t="shared" si="44"/>
        <v>70119.327023346152</v>
      </c>
      <c r="O149" s="30">
        <f t="shared" si="45"/>
        <v>70119.327023346152</v>
      </c>
      <c r="P149" s="39"/>
      <c r="Q149" s="64">
        <f t="shared" si="46"/>
        <v>85.913239316294607</v>
      </c>
      <c r="R149" s="28"/>
      <c r="S149" s="29"/>
      <c r="T149" s="30">
        <f t="shared" si="40"/>
        <v>93.289172489349141</v>
      </c>
      <c r="U149" s="11">
        <f t="shared" si="41"/>
        <v>1.000000040938033</v>
      </c>
      <c r="V149" s="11"/>
      <c r="W149" s="10">
        <f t="shared" si="39"/>
        <v>93289.172489349148</v>
      </c>
      <c r="X149" s="15">
        <f t="shared" si="42"/>
        <v>8.3958979063932464</v>
      </c>
      <c r="Y149" s="11"/>
      <c r="AB149" s="11"/>
      <c r="AX149" s="11"/>
      <c r="AY149" s="11">
        <f t="shared" si="48"/>
        <v>6.398935751717242</v>
      </c>
      <c r="AZ149" s="11">
        <f t="shared" si="48"/>
        <v>6.310643510319796</v>
      </c>
      <c r="BA149" s="11">
        <f t="shared" si="48"/>
        <v>6.310643510319796</v>
      </c>
      <c r="BB149" s="11">
        <f t="shared" si="47"/>
        <v>7.7320740109415483E-3</v>
      </c>
    </row>
    <row r="150" spans="1:54" x14ac:dyDescent="0.35">
      <c r="A150" s="12">
        <v>47604</v>
      </c>
      <c r="B150" s="10"/>
      <c r="C150" s="44">
        <f>DataQ!C236</f>
        <v>11127.83</v>
      </c>
      <c r="D150" s="44">
        <f>DataQ!H236</f>
        <v>29678.43</v>
      </c>
      <c r="E150" s="39">
        <f>DataQ!E236</f>
        <v>580800.30000000005</v>
      </c>
      <c r="F150" s="50">
        <f>DataQ!F236</f>
        <v>3.999946</v>
      </c>
      <c r="G150" s="39">
        <f>DataQ!P236</f>
        <v>1.930177</v>
      </c>
      <c r="H150" s="50">
        <f>DataQ!J236</f>
        <v>3.5496349999999999</v>
      </c>
      <c r="I150" s="44">
        <f>DataQ!I236</f>
        <v>2028442</v>
      </c>
      <c r="J150" s="39">
        <f>DataQ!S236</f>
        <v>8841114</v>
      </c>
      <c r="M150" s="30">
        <f t="shared" si="43"/>
        <v>70889.700271406575</v>
      </c>
      <c r="N150" s="30">
        <f t="shared" si="44"/>
        <v>69916.795900746525</v>
      </c>
      <c r="O150" s="30">
        <f t="shared" si="45"/>
        <v>69916.795900746525</v>
      </c>
      <c r="P150" s="39"/>
      <c r="Q150" s="64">
        <f t="shared" si="46"/>
        <v>85.644480657870531</v>
      </c>
      <c r="R150" s="28"/>
      <c r="S150" s="29"/>
      <c r="T150" s="30">
        <f t="shared" si="40"/>
        <v>92.997340019251894</v>
      </c>
      <c r="U150" s="11">
        <f t="shared" si="41"/>
        <v>1.0000000204690165</v>
      </c>
      <c r="V150" s="11"/>
      <c r="W150" s="10">
        <f t="shared" si="39"/>
        <v>92997.340019251889</v>
      </c>
      <c r="X150" s="15">
        <f t="shared" si="42"/>
        <v>8.3571855446436452</v>
      </c>
      <c r="Y150" s="11"/>
      <c r="AB150" s="11"/>
      <c r="AX150" s="11"/>
      <c r="AY150" s="11">
        <f t="shared" si="48"/>
        <v>6.3704873521078751</v>
      </c>
      <c r="AZ150" s="11">
        <f t="shared" si="48"/>
        <v>6.2830575144252316</v>
      </c>
      <c r="BA150" s="11">
        <f t="shared" si="48"/>
        <v>6.2830575144252316</v>
      </c>
      <c r="BB150" s="11">
        <f t="shared" si="47"/>
        <v>7.6964224523443057E-3</v>
      </c>
    </row>
    <row r="151" spans="1:54" x14ac:dyDescent="0.35">
      <c r="A151" s="12">
        <v>47696</v>
      </c>
      <c r="B151" s="10"/>
      <c r="C151" s="44">
        <f>DataQ!C237</f>
        <v>11142.83</v>
      </c>
      <c r="D151" s="44">
        <f>DataQ!H237</f>
        <v>30101.759999999998</v>
      </c>
      <c r="E151" s="39">
        <f>DataQ!E237</f>
        <v>585894.5</v>
      </c>
      <c r="F151" s="50">
        <f>DataQ!F237</f>
        <v>3.9999750000000001</v>
      </c>
      <c r="G151" s="39">
        <f>DataQ!P237</f>
        <v>1.9406920000000001</v>
      </c>
      <c r="H151" s="50">
        <f>DataQ!J237</f>
        <v>3.5396860000000001</v>
      </c>
      <c r="I151" s="44">
        <f>DataQ!I237</f>
        <v>2053844</v>
      </c>
      <c r="J151" s="39">
        <f>DataQ!S237</f>
        <v>8944082</v>
      </c>
      <c r="M151" s="30">
        <f t="shared" si="43"/>
        <v>70753.659628890353</v>
      </c>
      <c r="N151" s="30">
        <f t="shared" si="44"/>
        <v>69770.815027978388</v>
      </c>
      <c r="O151" s="30">
        <f t="shared" si="45"/>
        <v>69770.815027978388</v>
      </c>
      <c r="P151" s="39"/>
      <c r="Q151" s="64">
        <f t="shared" si="46"/>
        <v>85.377260213098594</v>
      </c>
      <c r="R151" s="28"/>
      <c r="S151" s="29"/>
      <c r="T151" s="30">
        <f t="shared" si="40"/>
        <v>92.707177823490269</v>
      </c>
      <c r="U151" s="11">
        <f t="shared" si="41"/>
        <v>1.0000000102345084</v>
      </c>
      <c r="V151" s="11"/>
      <c r="W151" s="10">
        <f t="shared" si="39"/>
        <v>92707.177823490274</v>
      </c>
      <c r="X151" s="15">
        <f t="shared" si="42"/>
        <v>8.319895199288716</v>
      </c>
      <c r="Y151" s="11"/>
      <c r="AB151" s="11"/>
      <c r="AX151" s="11"/>
      <c r="AY151" s="11">
        <f t="shared" si="48"/>
        <v>6.349702869817663</v>
      </c>
      <c r="AZ151" s="11">
        <f t="shared" si="48"/>
        <v>6.2614986523152902</v>
      </c>
      <c r="BA151" s="11">
        <f t="shared" si="48"/>
        <v>6.2614986523152902</v>
      </c>
      <c r="BB151" s="11">
        <f t="shared" si="47"/>
        <v>7.6620804780382175E-3</v>
      </c>
    </row>
    <row r="152" spans="1:54" x14ac:dyDescent="0.35">
      <c r="A152" s="12">
        <v>47788</v>
      </c>
      <c r="B152" s="10"/>
      <c r="C152" s="44">
        <f>DataQ!C238</f>
        <v>11158.02</v>
      </c>
      <c r="D152" s="44">
        <f>DataQ!H238</f>
        <v>30536.59</v>
      </c>
      <c r="E152" s="39">
        <f>DataQ!E238</f>
        <v>590941.1</v>
      </c>
      <c r="F152" s="50">
        <f>DataQ!F238</f>
        <v>3.9999750000000001</v>
      </c>
      <c r="G152" s="39">
        <f>DataQ!P238</f>
        <v>1.9416310000000001</v>
      </c>
      <c r="H152" s="50">
        <f>DataQ!J238</f>
        <v>3.5305460000000002</v>
      </c>
      <c r="I152" s="44">
        <f>DataQ!I238</f>
        <v>2079679</v>
      </c>
      <c r="J152" s="39">
        <f>DataQ!S238</f>
        <v>9044942</v>
      </c>
      <c r="M152" s="30">
        <f t="shared" si="43"/>
        <v>70675.12096266156</v>
      </c>
      <c r="N152" s="30">
        <f t="shared" si="44"/>
        <v>69689.086927048047</v>
      </c>
      <c r="O152" s="30">
        <f t="shared" si="45"/>
        <v>69689.086927048047</v>
      </c>
      <c r="P152" s="39"/>
      <c r="Q152" s="64">
        <f t="shared" si="46"/>
        <v>85.090405511855195</v>
      </c>
      <c r="R152" s="28"/>
      <c r="S152" s="29"/>
      <c r="T152" s="30">
        <f t="shared" si="40"/>
        <v>92.395695705988501</v>
      </c>
      <c r="U152" s="11">
        <f t="shared" si="41"/>
        <v>1.0000000051172542</v>
      </c>
      <c r="V152" s="11"/>
      <c r="W152" s="10">
        <f t="shared" si="39"/>
        <v>92395.695705988503</v>
      </c>
      <c r="X152" s="15">
        <f t="shared" si="42"/>
        <v>8.2806533512207814</v>
      </c>
      <c r="Y152" s="11"/>
      <c r="AB152" s="11"/>
      <c r="AX152" s="11"/>
      <c r="AY152" s="11">
        <f t="shared" si="48"/>
        <v>6.3340199213356456</v>
      </c>
      <c r="AZ152" s="11">
        <f t="shared" si="48"/>
        <v>6.2456499385238642</v>
      </c>
      <c r="BA152" s="11">
        <f t="shared" si="48"/>
        <v>6.2456499385238642</v>
      </c>
      <c r="BB152" s="11">
        <f t="shared" si="47"/>
        <v>7.6259412970988748E-3</v>
      </c>
    </row>
    <row r="153" spans="1:54" x14ac:dyDescent="0.35">
      <c r="A153" s="12">
        <v>47880</v>
      </c>
      <c r="B153" s="10"/>
      <c r="C153" s="44">
        <f>DataQ!C239</f>
        <v>11173.27</v>
      </c>
      <c r="D153" s="44">
        <f>DataQ!H239</f>
        <v>30838.639999999999</v>
      </c>
      <c r="E153" s="39">
        <f>DataQ!E239</f>
        <v>596328.80000000005</v>
      </c>
      <c r="F153" s="50">
        <f>DataQ!F239</f>
        <v>3.999965</v>
      </c>
      <c r="G153" s="39">
        <f>DataQ!P239</f>
        <v>1.9428380000000001</v>
      </c>
      <c r="H153" s="50">
        <f>DataQ!J239</f>
        <v>3.5217969999999998</v>
      </c>
      <c r="I153" s="44">
        <f>DataQ!I239</f>
        <v>2105910</v>
      </c>
      <c r="J153" s="39">
        <f>DataQ!S239</f>
        <v>9143549</v>
      </c>
      <c r="M153" s="30">
        <f t="shared" si="43"/>
        <v>70648.398706895867</v>
      </c>
      <c r="N153" s="30">
        <f t="shared" si="44"/>
        <v>69724.881122021136</v>
      </c>
      <c r="O153" s="30">
        <f t="shared" si="45"/>
        <v>69724.881122021136</v>
      </c>
      <c r="P153" s="39"/>
      <c r="Q153" s="64">
        <f t="shared" si="46"/>
        <v>84.868921998115184</v>
      </c>
      <c r="R153" s="28"/>
      <c r="S153" s="29"/>
      <c r="T153" s="30">
        <f t="shared" si="40"/>
        <v>92.155197106689144</v>
      </c>
      <c r="U153" s="11">
        <f t="shared" si="41"/>
        <v>1.0000000025586271</v>
      </c>
      <c r="V153" s="11"/>
      <c r="W153" s="10">
        <f t="shared" si="39"/>
        <v>92155.197106689142</v>
      </c>
      <c r="X153" s="15">
        <f t="shared" si="42"/>
        <v>8.2478269214553244</v>
      </c>
      <c r="Y153" s="11"/>
      <c r="AB153" s="11"/>
      <c r="AX153" s="11"/>
      <c r="AY153" s="11">
        <f t="shared" si="48"/>
        <v>6.3229832186008093</v>
      </c>
      <c r="AZ153" s="11">
        <f t="shared" si="48"/>
        <v>6.2403290282988895</v>
      </c>
      <c r="BA153" s="11">
        <f t="shared" si="48"/>
        <v>6.2403290282988895</v>
      </c>
      <c r="BB153" s="11">
        <f t="shared" si="47"/>
        <v>7.5957102977118763E-3</v>
      </c>
    </row>
    <row r="154" spans="1:54" x14ac:dyDescent="0.35">
      <c r="A154" s="12">
        <v>47969</v>
      </c>
      <c r="B154" s="10"/>
      <c r="C154" s="44">
        <f>DataQ!C240</f>
        <v>11189.74</v>
      </c>
      <c r="D154" s="44">
        <f>DataQ!H240</f>
        <v>31148.89</v>
      </c>
      <c r="E154" s="39">
        <f>DataQ!E240</f>
        <v>602066.1</v>
      </c>
      <c r="F154" s="50">
        <f>DataQ!F240</f>
        <v>3.999968</v>
      </c>
      <c r="G154" s="39">
        <f>DataQ!P240</f>
        <v>1.940472</v>
      </c>
      <c r="H154" s="50">
        <f>DataQ!J240</f>
        <v>3.5142000000000002</v>
      </c>
      <c r="I154" s="44">
        <f>DataQ!I240</f>
        <v>2132393</v>
      </c>
      <c r="J154" s="39">
        <f>DataQ!S240</f>
        <v>9241627</v>
      </c>
      <c r="M154" s="30">
        <f t="shared" si="43"/>
        <v>70854.6374467024</v>
      </c>
      <c r="N154" s="30">
        <f t="shared" si="44"/>
        <v>69933.687668566796</v>
      </c>
      <c r="O154" s="30">
        <f t="shared" si="45"/>
        <v>69933.687668566796</v>
      </c>
      <c r="P154" s="39"/>
      <c r="Q154" s="64">
        <f t="shared" si="46"/>
        <v>84.828334881743487</v>
      </c>
      <c r="R154" s="28"/>
      <c r="S154" s="29"/>
      <c r="T154" s="30">
        <f t="shared" si="40"/>
        <v>92.111125453354035</v>
      </c>
      <c r="U154" s="11">
        <f t="shared" si="41"/>
        <v>1.0000000012793135</v>
      </c>
      <c r="V154" s="11"/>
      <c r="W154" s="10">
        <f t="shared" si="39"/>
        <v>92111.125453354034</v>
      </c>
      <c r="X154" s="15">
        <f t="shared" si="42"/>
        <v>8.2317484993712124</v>
      </c>
      <c r="Y154" s="11"/>
      <c r="AB154" s="11"/>
      <c r="AX154" s="11"/>
      <c r="AY154" s="11">
        <f t="shared" si="48"/>
        <v>6.3321075777187321</v>
      </c>
      <c r="AZ154" s="11">
        <f t="shared" si="48"/>
        <v>6.2498045234801518</v>
      </c>
      <c r="BA154" s="11">
        <f t="shared" si="48"/>
        <v>6.2498045234801518</v>
      </c>
      <c r="BB154" s="11">
        <f t="shared" si="47"/>
        <v>7.580903120335547E-3</v>
      </c>
    </row>
    <row r="155" spans="1:54" x14ac:dyDescent="0.35">
      <c r="A155" s="12">
        <v>48061</v>
      </c>
      <c r="B155" s="10"/>
      <c r="C155" s="44">
        <f>DataQ!C241</f>
        <v>11204.67</v>
      </c>
      <c r="D155" s="44">
        <f>DataQ!H241</f>
        <v>31464.55</v>
      </c>
      <c r="E155" s="39">
        <f>DataQ!E241</f>
        <v>607532.9</v>
      </c>
      <c r="F155" s="50">
        <f>DataQ!F241</f>
        <v>3.9999440000000002</v>
      </c>
      <c r="G155" s="39">
        <f>DataQ!P241</f>
        <v>1.938326</v>
      </c>
      <c r="H155" s="50">
        <f>DataQ!J241</f>
        <v>3.5073750000000001</v>
      </c>
      <c r="I155" s="44">
        <f>DataQ!I241</f>
        <v>2158997</v>
      </c>
      <c r="J155" s="39">
        <f>DataQ!S241</f>
        <v>9338049</v>
      </c>
      <c r="M155" s="30">
        <f t="shared" si="43"/>
        <v>71092.797523672183</v>
      </c>
      <c r="N155" s="30">
        <f t="shared" si="44"/>
        <v>70161.789501795938</v>
      </c>
      <c r="O155" s="30">
        <f t="shared" si="45"/>
        <v>70161.789501795938</v>
      </c>
      <c r="P155" s="39"/>
      <c r="Q155" s="64">
        <f t="shared" si="46"/>
        <v>84.795892410091326</v>
      </c>
      <c r="R155" s="28"/>
      <c r="S155" s="29"/>
      <c r="T155" s="30">
        <f t="shared" si="40"/>
        <v>92.075897689181417</v>
      </c>
      <c r="U155" s="11">
        <f t="shared" si="41"/>
        <v>1.0000000006396568</v>
      </c>
      <c r="V155" s="11"/>
      <c r="W155" s="10">
        <f t="shared" si="39"/>
        <v>92075.897689181424</v>
      </c>
      <c r="X155" s="15">
        <f t="shared" si="42"/>
        <v>8.2176358330215376</v>
      </c>
      <c r="Y155" s="11"/>
      <c r="AB155" s="11"/>
      <c r="AX155" s="11"/>
      <c r="AY155" s="11">
        <f t="shared" si="48"/>
        <v>6.344925600099975</v>
      </c>
      <c r="AZ155" s="11">
        <f t="shared" si="48"/>
        <v>6.2618345298697715</v>
      </c>
      <c r="BA155" s="11">
        <f t="shared" si="48"/>
        <v>6.2618345298697715</v>
      </c>
      <c r="BB155" s="11">
        <f t="shared" si="47"/>
        <v>7.5679062756949852E-3</v>
      </c>
    </row>
    <row r="156" spans="1:54" x14ac:dyDescent="0.35">
      <c r="A156" s="12">
        <v>48153</v>
      </c>
      <c r="B156" s="10"/>
      <c r="C156" s="44">
        <f>DataQ!C242</f>
        <v>11219.79</v>
      </c>
      <c r="D156" s="44">
        <f>DataQ!H242</f>
        <v>31788.11</v>
      </c>
      <c r="E156" s="39">
        <f>DataQ!E242</f>
        <v>612881.1</v>
      </c>
      <c r="F156" s="50">
        <f>DataQ!F242</f>
        <v>3.999965</v>
      </c>
      <c r="G156" s="39">
        <f>DataQ!P242</f>
        <v>1.93638</v>
      </c>
      <c r="H156" s="50">
        <f>DataQ!J242</f>
        <v>3.5019459999999998</v>
      </c>
      <c r="I156" s="44">
        <f>DataQ!I242</f>
        <v>2185607</v>
      </c>
      <c r="J156" s="39">
        <f>DataQ!S242</f>
        <v>9434383</v>
      </c>
      <c r="M156" s="30">
        <f t="shared" si="43"/>
        <v>71345.168125838609</v>
      </c>
      <c r="N156" s="30">
        <f t="shared" si="44"/>
        <v>70406.823951886647</v>
      </c>
      <c r="O156" s="30">
        <f t="shared" si="45"/>
        <v>70406.823951886647</v>
      </c>
      <c r="P156" s="39"/>
      <c r="Q156" s="64">
        <f t="shared" si="46"/>
        <v>84.754158028754702</v>
      </c>
      <c r="R156" s="28"/>
      <c r="S156" s="29"/>
      <c r="T156" s="30">
        <f t="shared" si="40"/>
        <v>92.030580274424011</v>
      </c>
      <c r="U156" s="11">
        <f t="shared" si="41"/>
        <v>1.0000000003198284</v>
      </c>
      <c r="V156" s="11"/>
      <c r="W156" s="10">
        <f t="shared" si="39"/>
        <v>92030.580274424006</v>
      </c>
      <c r="X156" s="15">
        <f t="shared" si="42"/>
        <v>8.2025225315646733</v>
      </c>
      <c r="Y156" s="11"/>
      <c r="AB156" s="11"/>
      <c r="AX156" s="11"/>
      <c r="AY156" s="11">
        <f t="shared" si="48"/>
        <v>6.3588684035831866</v>
      </c>
      <c r="AZ156" s="11">
        <f t="shared" si="48"/>
        <v>6.2752354502077701</v>
      </c>
      <c r="BA156" s="11">
        <f t="shared" si="48"/>
        <v>6.2752354502077701</v>
      </c>
      <c r="BB156" s="11">
        <f t="shared" si="47"/>
        <v>7.5539879114274594E-3</v>
      </c>
    </row>
    <row r="157" spans="1:54" x14ac:dyDescent="0.35">
      <c r="A157" s="12">
        <v>48245</v>
      </c>
      <c r="B157" s="10"/>
      <c r="C157" s="44">
        <f>DataQ!C243</f>
        <v>11234.95</v>
      </c>
      <c r="D157" s="44">
        <f>DataQ!H243</f>
        <v>32131.86</v>
      </c>
      <c r="E157" s="39">
        <f>DataQ!E243</f>
        <v>618276.30000000005</v>
      </c>
      <c r="F157" s="50">
        <f>DataQ!F243</f>
        <v>3.9999579999999999</v>
      </c>
      <c r="G157" s="39">
        <f>DataQ!P243</f>
        <v>1.9345669999999999</v>
      </c>
      <c r="H157" s="50">
        <f>DataQ!J243</f>
        <v>3.4999750000000001</v>
      </c>
      <c r="I157" s="44">
        <f>DataQ!I243</f>
        <v>2212240</v>
      </c>
      <c r="J157" s="39">
        <f>DataQ!S243</f>
        <v>9530528</v>
      </c>
      <c r="M157" s="30">
        <f t="shared" si="43"/>
        <v>71594.79382311074</v>
      </c>
      <c r="N157" s="30">
        <f t="shared" si="44"/>
        <v>70649.890343611827</v>
      </c>
      <c r="O157" s="30">
        <f t="shared" si="45"/>
        <v>70649.890343611827</v>
      </c>
      <c r="P157" s="39"/>
      <c r="Q157" s="64">
        <f t="shared" si="46"/>
        <v>84.721746113911365</v>
      </c>
      <c r="R157" s="28"/>
      <c r="S157" s="29"/>
      <c r="T157" s="30">
        <f t="shared" si="40"/>
        <v>91.995385690462413</v>
      </c>
      <c r="U157" s="11">
        <f t="shared" si="41"/>
        <v>1.0000000001599143</v>
      </c>
      <c r="V157" s="11"/>
      <c r="W157" s="10">
        <f t="shared" si="39"/>
        <v>91995.385690462412</v>
      </c>
      <c r="X157" s="15">
        <f t="shared" si="42"/>
        <v>8.1883217718336443</v>
      </c>
      <c r="Y157" s="11"/>
      <c r="AB157" s="11"/>
      <c r="AX157" s="11"/>
      <c r="AY157" s="11">
        <f t="shared" si="48"/>
        <v>6.3725066709785745</v>
      </c>
      <c r="AZ157" s="11">
        <f t="shared" si="48"/>
        <v>6.2884027382063845</v>
      </c>
      <c r="BA157" s="11">
        <f t="shared" si="48"/>
        <v>6.2884027382063845</v>
      </c>
      <c r="BB157" s="11">
        <f t="shared" si="47"/>
        <v>7.5409099385321124E-3</v>
      </c>
    </row>
    <row r="158" spans="1:54" x14ac:dyDescent="0.35">
      <c r="A158" s="12">
        <v>48335</v>
      </c>
      <c r="B158" s="10"/>
      <c r="C158" s="44">
        <f>DataQ!C244</f>
        <v>11251.36</v>
      </c>
      <c r="D158" s="44">
        <f>DataQ!H244</f>
        <v>32487.14</v>
      </c>
      <c r="E158" s="39">
        <f>DataQ!E244</f>
        <v>624033.9</v>
      </c>
      <c r="F158" s="50">
        <f>DataQ!F244</f>
        <v>3.9999509999999998</v>
      </c>
      <c r="G158" s="39">
        <f>DataQ!P244</f>
        <v>1.932965</v>
      </c>
      <c r="H158" s="50">
        <f>DataQ!J244</f>
        <v>3.4999790000000002</v>
      </c>
      <c r="I158" s="44">
        <f>DataQ!I244</f>
        <v>2238809</v>
      </c>
      <c r="J158" s="39">
        <f>DataQ!S244</f>
        <v>9627598</v>
      </c>
      <c r="M158" s="30">
        <f t="shared" si="43"/>
        <v>71869.862562619994</v>
      </c>
      <c r="N158" s="30">
        <f t="shared" si="44"/>
        <v>70926.464268886062</v>
      </c>
      <c r="O158" s="30">
        <f t="shared" si="45"/>
        <v>70926.464268886062</v>
      </c>
      <c r="P158" s="39"/>
      <c r="Q158" s="64">
        <f t="shared" si="46"/>
        <v>84.735190484260613</v>
      </c>
      <c r="R158" s="28"/>
      <c r="S158" s="29"/>
      <c r="T158" s="30">
        <f t="shared" si="40"/>
        <v>92.009984304069619</v>
      </c>
      <c r="U158" s="11">
        <f t="shared" si="41"/>
        <v>1.0000000000799572</v>
      </c>
      <c r="V158" s="11"/>
      <c r="W158" s="10">
        <f t="shared" si="39"/>
        <v>92009.984304069614</v>
      </c>
      <c r="X158" s="15">
        <f t="shared" si="42"/>
        <v>8.1776766812251687</v>
      </c>
      <c r="Y158" s="11"/>
      <c r="AB158" s="11"/>
      <c r="AX158" s="11"/>
      <c r="AY158" s="11">
        <f t="shared" si="48"/>
        <v>6.3876600306647369</v>
      </c>
      <c r="AZ158" s="11">
        <f t="shared" si="48"/>
        <v>6.303812540784941</v>
      </c>
      <c r="BA158" s="11">
        <f t="shared" si="48"/>
        <v>6.303812540784941</v>
      </c>
      <c r="BB158" s="11">
        <f t="shared" si="47"/>
        <v>7.5311065048368027E-3</v>
      </c>
    </row>
    <row r="159" spans="1:54" x14ac:dyDescent="0.35">
      <c r="A159" s="12">
        <v>48427</v>
      </c>
      <c r="B159" s="10"/>
      <c r="C159" s="44">
        <f>DataQ!C245</f>
        <v>11266.2</v>
      </c>
      <c r="D159" s="44">
        <f>DataQ!H245</f>
        <v>32842.14</v>
      </c>
      <c r="E159" s="39">
        <f>DataQ!E245</f>
        <v>629473.69999999995</v>
      </c>
      <c r="F159" s="50">
        <f>DataQ!F245</f>
        <v>3.9999790000000002</v>
      </c>
      <c r="G159" s="39">
        <f>DataQ!P245</f>
        <v>1.931514</v>
      </c>
      <c r="H159" s="50">
        <f>DataQ!J245</f>
        <v>3.4999829999999998</v>
      </c>
      <c r="I159" s="44">
        <f>DataQ!I245</f>
        <v>2265240</v>
      </c>
      <c r="J159" s="39">
        <f>DataQ!S245</f>
        <v>9723935</v>
      </c>
      <c r="M159" s="30">
        <f t="shared" si="43"/>
        <v>72143.730390477212</v>
      </c>
      <c r="N159" s="30">
        <f t="shared" si="44"/>
        <v>71190.543629490101</v>
      </c>
      <c r="O159" s="30">
        <f t="shared" si="45"/>
        <v>71190.543629490101</v>
      </c>
      <c r="P159" s="39"/>
      <c r="Q159" s="64">
        <f t="shared" si="46"/>
        <v>84.764393151517766</v>
      </c>
      <c r="R159" s="28"/>
      <c r="S159" s="29"/>
      <c r="T159" s="30">
        <f t="shared" si="40"/>
        <v>92.04169411602156</v>
      </c>
      <c r="U159" s="11">
        <f t="shared" si="41"/>
        <v>1.0000000000399787</v>
      </c>
      <c r="V159" s="11"/>
      <c r="W159" s="10">
        <f t="shared" si="39"/>
        <v>92041.694116021565</v>
      </c>
      <c r="X159" s="15">
        <f t="shared" si="42"/>
        <v>8.1697195253076949</v>
      </c>
      <c r="Y159" s="11"/>
      <c r="AB159" s="11"/>
      <c r="AX159" s="11"/>
      <c r="AY159" s="11">
        <f t="shared" si="48"/>
        <v>6.4035549156305773</v>
      </c>
      <c r="AZ159" s="11">
        <f t="shared" si="48"/>
        <v>6.3189490360094887</v>
      </c>
      <c r="BA159" s="11">
        <f t="shared" si="48"/>
        <v>6.3189490360094887</v>
      </c>
      <c r="BB159" s="11">
        <f t="shared" si="47"/>
        <v>7.5237784835630256E-3</v>
      </c>
    </row>
    <row r="160" spans="1:54" x14ac:dyDescent="0.35">
      <c r="A160" s="12">
        <v>48519</v>
      </c>
      <c r="B160" s="10"/>
      <c r="C160" s="44">
        <f>DataQ!C246</f>
        <v>11281.25</v>
      </c>
      <c r="D160" s="44">
        <f>DataQ!H246</f>
        <v>33196.199999999997</v>
      </c>
      <c r="E160" s="39">
        <f>DataQ!E246</f>
        <v>634892.9</v>
      </c>
      <c r="F160" s="50">
        <f>DataQ!F246</f>
        <v>3.9999769999999999</v>
      </c>
      <c r="G160" s="39">
        <f>DataQ!P246</f>
        <v>1.930245</v>
      </c>
      <c r="H160" s="50">
        <f>DataQ!J246</f>
        <v>3.4999850000000001</v>
      </c>
      <c r="I160" s="44">
        <f>DataQ!I246</f>
        <v>2291470</v>
      </c>
      <c r="J160" s="39">
        <f>DataQ!S246</f>
        <v>9820716</v>
      </c>
      <c r="M160" s="30">
        <f t="shared" si="43"/>
        <v>72400.819217814365</v>
      </c>
      <c r="N160" s="30">
        <f t="shared" si="44"/>
        <v>71444.331288675981</v>
      </c>
      <c r="O160" s="30">
        <f t="shared" si="45"/>
        <v>71444.331288676054</v>
      </c>
      <c r="P160" s="39"/>
      <c r="Q160" s="64">
        <f t="shared" si="46"/>
        <v>84.781201986089826</v>
      </c>
      <c r="R160" s="28"/>
      <c r="S160" s="29"/>
      <c r="T160" s="30">
        <f t="shared" si="40"/>
        <v>92.059946044132019</v>
      </c>
      <c r="U160" s="11">
        <f t="shared" si="41"/>
        <v>1.0000000000199893</v>
      </c>
      <c r="V160" s="11"/>
      <c r="W160" s="10">
        <f t="shared" si="39"/>
        <v>92059.946044132026</v>
      </c>
      <c r="X160" s="15">
        <f t="shared" si="42"/>
        <v>8.1604384305047777</v>
      </c>
      <c r="Y160" s="11"/>
      <c r="AB160" s="11"/>
      <c r="AX160" s="11"/>
      <c r="AY160" s="11">
        <f t="shared" si="48"/>
        <v>6.4178011495015506</v>
      </c>
      <c r="AZ160" s="11">
        <f t="shared" si="48"/>
        <v>6.3330155158937158</v>
      </c>
      <c r="BA160" s="11">
        <f t="shared" si="48"/>
        <v>6.333015515893722</v>
      </c>
      <c r="BB160" s="11">
        <f t="shared" si="47"/>
        <v>7.5152312009830313E-3</v>
      </c>
    </row>
    <row r="161" spans="1:54" x14ac:dyDescent="0.35">
      <c r="A161" s="12">
        <v>48611</v>
      </c>
      <c r="B161" s="10"/>
      <c r="C161" s="44">
        <f>DataQ!C247</f>
        <v>11296.32</v>
      </c>
      <c r="D161" s="44">
        <f>DataQ!H247</f>
        <v>33549.86</v>
      </c>
      <c r="E161" s="39">
        <f>DataQ!E247</f>
        <v>640504.4</v>
      </c>
      <c r="F161" s="50">
        <f>DataQ!F247</f>
        <v>3.999959</v>
      </c>
      <c r="G161" s="39">
        <f>DataQ!P247</f>
        <v>1.9290499999999999</v>
      </c>
      <c r="H161" s="50">
        <f>DataQ!J247</f>
        <v>3.499987</v>
      </c>
      <c r="I161" s="44">
        <f>DataQ!I247</f>
        <v>2317569</v>
      </c>
      <c r="J161" s="39">
        <f>DataQ!S247</f>
        <v>9918182</v>
      </c>
      <c r="M161" s="30">
        <f t="shared" si="43"/>
        <v>72637.170343523976</v>
      </c>
      <c r="N161" s="30">
        <f t="shared" si="44"/>
        <v>71681.737222859709</v>
      </c>
      <c r="O161" s="30">
        <f t="shared" si="45"/>
        <v>71681.737222859709</v>
      </c>
      <c r="P161" s="39"/>
      <c r="Q161" s="64">
        <f t="shared" si="46"/>
        <v>84.803245412930607</v>
      </c>
      <c r="R161" s="28"/>
      <c r="S161" s="29"/>
      <c r="T161" s="30">
        <f t="shared" si="40"/>
        <v>92.083881971413675</v>
      </c>
      <c r="U161" s="11">
        <f t="shared" si="41"/>
        <v>1.0000000000099947</v>
      </c>
      <c r="V161" s="11"/>
      <c r="W161" s="10">
        <f t="shared" si="39"/>
        <v>92083.881971413677</v>
      </c>
      <c r="X161" s="15">
        <f t="shared" si="42"/>
        <v>8.1516708070782062</v>
      </c>
      <c r="AB161" s="11"/>
      <c r="AX161" s="11"/>
      <c r="AY161" s="11">
        <f t="shared" si="48"/>
        <v>6.4301622425288922</v>
      </c>
      <c r="AZ161" s="11">
        <f t="shared" si="48"/>
        <v>6.3455830945705953</v>
      </c>
      <c r="BA161" s="11">
        <f t="shared" si="48"/>
        <v>6.3455830945705953</v>
      </c>
      <c r="BB161" s="11">
        <f t="shared" si="47"/>
        <v>7.5071567920287855E-3</v>
      </c>
    </row>
    <row r="162" spans="1:54" x14ac:dyDescent="0.35">
      <c r="A162" s="12">
        <v>48700</v>
      </c>
      <c r="B162" s="10"/>
      <c r="C162" s="44">
        <f>DataQ!C248</f>
        <v>11312.64</v>
      </c>
      <c r="D162" s="44">
        <f>DataQ!H248</f>
        <v>33902.85</v>
      </c>
      <c r="E162" s="39">
        <f>DataQ!E248</f>
        <v>646471.6</v>
      </c>
      <c r="F162" s="50">
        <f>DataQ!F248</f>
        <v>3.9999660000000001</v>
      </c>
      <c r="G162" s="39">
        <f>DataQ!P248</f>
        <v>1.927967</v>
      </c>
      <c r="H162" s="50">
        <f>DataQ!J248</f>
        <v>3.4999880000000001</v>
      </c>
      <c r="I162" s="44">
        <f>DataQ!I248</f>
        <v>2343494</v>
      </c>
      <c r="J162" s="39">
        <f>DataQ!S248</f>
        <v>10017970</v>
      </c>
      <c r="M162" s="30">
        <f t="shared" si="43"/>
        <v>72873.091712541049</v>
      </c>
      <c r="N162" s="30">
        <f t="shared" si="44"/>
        <v>71922.082912840066</v>
      </c>
      <c r="O162" s="30">
        <f t="shared" si="45"/>
        <v>71922.082912840066</v>
      </c>
      <c r="P162" s="39"/>
      <c r="Q162" s="64">
        <f t="shared" si="46"/>
        <v>84.85330445634132</v>
      </c>
      <c r="R162" s="28"/>
      <c r="S162" s="29"/>
      <c r="T162" s="30">
        <f t="shared" si="40"/>
        <v>92.138238747768028</v>
      </c>
      <c r="U162" s="11">
        <f t="shared" si="41"/>
        <v>1.0000000000049973</v>
      </c>
      <c r="V162" s="11"/>
      <c r="W162" s="10">
        <f t="shared" si="39"/>
        <v>92138.238747768031</v>
      </c>
      <c r="X162" s="15">
        <f t="shared" si="42"/>
        <v>8.1447158884016488</v>
      </c>
      <c r="AB162" s="11"/>
      <c r="AX162" s="11"/>
      <c r="AY162" s="11">
        <f t="shared" si="48"/>
        <v>6.4417405408941724</v>
      </c>
      <c r="AZ162" s="11">
        <f t="shared" si="48"/>
        <v>6.3576745050527617</v>
      </c>
      <c r="BA162" s="11">
        <f t="shared" si="48"/>
        <v>6.3576745050527617</v>
      </c>
      <c r="BB162" s="11">
        <f t="shared" si="47"/>
        <v>7.5007517658425733E-3</v>
      </c>
    </row>
    <row r="163" spans="1:54" x14ac:dyDescent="0.35">
      <c r="A163" s="12">
        <v>48792</v>
      </c>
      <c r="B163" s="10"/>
      <c r="C163" s="44">
        <f>DataQ!C249</f>
        <v>11327.4</v>
      </c>
      <c r="D163" s="44">
        <f>DataQ!H249</f>
        <v>34255.03</v>
      </c>
      <c r="E163" s="39">
        <f>DataQ!E249</f>
        <v>652099.4</v>
      </c>
      <c r="F163" s="50">
        <f>DataQ!F249</f>
        <v>3.9999609999999999</v>
      </c>
      <c r="G163" s="39">
        <f>DataQ!P249</f>
        <v>1.926984</v>
      </c>
      <c r="H163" s="50">
        <f>DataQ!J249</f>
        <v>3.4999889999999998</v>
      </c>
      <c r="I163" s="44">
        <f>DataQ!I249</f>
        <v>2369207</v>
      </c>
      <c r="J163" s="39">
        <f>DataQ!S249</f>
        <v>10118600</v>
      </c>
      <c r="M163" s="30">
        <f t="shared" si="43"/>
        <v>73075.71893427211</v>
      </c>
      <c r="N163" s="30">
        <f t="shared" si="44"/>
        <v>72115.706308100082</v>
      </c>
      <c r="O163" s="30">
        <f t="shared" si="45"/>
        <v>72115.706308100082</v>
      </c>
      <c r="P163" s="39"/>
      <c r="Q163" s="64">
        <f t="shared" si="46"/>
        <v>84.904957056909552</v>
      </c>
      <c r="R163" s="28"/>
      <c r="S163" s="29"/>
      <c r="T163" s="30">
        <f t="shared" si="40"/>
        <v>92.194325893384701</v>
      </c>
      <c r="U163" s="11">
        <f t="shared" si="41"/>
        <v>1.0000000000024987</v>
      </c>
      <c r="V163" s="11"/>
      <c r="W163" s="10">
        <f t="shared" si="39"/>
        <v>92194.325893384696</v>
      </c>
      <c r="X163" s="15">
        <f t="shared" si="42"/>
        <v>8.1390544955934025</v>
      </c>
      <c r="AB163" s="11"/>
      <c r="AX163" s="11"/>
      <c r="AY163" s="11">
        <f t="shared" si="48"/>
        <v>6.45123496427001</v>
      </c>
      <c r="AZ163" s="11">
        <f t="shared" si="48"/>
        <v>6.3664835980101424</v>
      </c>
      <c r="BA163" s="11">
        <f t="shared" si="48"/>
        <v>6.3664835980101424</v>
      </c>
      <c r="BB163" s="11">
        <f t="shared" si="47"/>
        <v>7.4955379925587123E-3</v>
      </c>
    </row>
    <row r="164" spans="1:54" x14ac:dyDescent="0.35">
      <c r="A164" s="12">
        <v>48884</v>
      </c>
      <c r="B164" s="10"/>
      <c r="C164" s="44">
        <f>DataQ!C250</f>
        <v>11342.38</v>
      </c>
      <c r="D164" s="44">
        <f>DataQ!H250</f>
        <v>34605.980000000003</v>
      </c>
      <c r="E164" s="39">
        <f>DataQ!E250</f>
        <v>657694.69999999995</v>
      </c>
      <c r="F164" s="50">
        <f>DataQ!F250</f>
        <v>3.9999660000000001</v>
      </c>
      <c r="G164" s="39">
        <f>DataQ!P250</f>
        <v>1.926045</v>
      </c>
      <c r="H164" s="50">
        <f>DataQ!J250</f>
        <v>3.4999889999999998</v>
      </c>
      <c r="I164" s="44">
        <f>DataQ!I250</f>
        <v>2394678</v>
      </c>
      <c r="J164" s="39">
        <f>DataQ!S250</f>
        <v>10221370</v>
      </c>
      <c r="M164" s="30">
        <f t="shared" si="43"/>
        <v>73237.253060806484</v>
      </c>
      <c r="N164" s="30">
        <f t="shared" si="44"/>
        <v>72275.059281678681</v>
      </c>
      <c r="O164" s="30">
        <f t="shared" si="45"/>
        <v>72275.059281678681</v>
      </c>
      <c r="P164" s="39"/>
      <c r="Q164" s="64">
        <f t="shared" si="46"/>
        <v>84.943198414154196</v>
      </c>
      <c r="R164" s="28"/>
      <c r="S164" s="29"/>
      <c r="T164" s="30">
        <f t="shared" si="40"/>
        <v>92.235850396483556</v>
      </c>
      <c r="U164" s="11">
        <f t="shared" si="41"/>
        <v>1.0000000000012492</v>
      </c>
      <c r="V164" s="11"/>
      <c r="W164" s="10">
        <f t="shared" si="39"/>
        <v>92235.850396483555</v>
      </c>
      <c r="X164" s="15">
        <f t="shared" si="42"/>
        <v>8.1319661655211313</v>
      </c>
      <c r="AB164" s="11"/>
      <c r="AX164" s="11"/>
      <c r="AY164" s="11">
        <f t="shared" si="48"/>
        <v>6.4569563937027761</v>
      </c>
      <c r="AZ164" s="11">
        <f t="shared" si="48"/>
        <v>6.3721246582885325</v>
      </c>
      <c r="BA164" s="11">
        <f t="shared" si="48"/>
        <v>6.3721246582885325</v>
      </c>
      <c r="BB164" s="11">
        <f t="shared" si="47"/>
        <v>7.4890101031841816E-3</v>
      </c>
    </row>
    <row r="165" spans="1:54" x14ac:dyDescent="0.35">
      <c r="A165" s="12">
        <v>48976</v>
      </c>
      <c r="B165" s="10"/>
      <c r="C165" s="44">
        <f>DataQ!C251</f>
        <v>11357.36</v>
      </c>
      <c r="D165" s="44">
        <f>DataQ!H251</f>
        <v>34956.46</v>
      </c>
      <c r="E165" s="39">
        <f>DataQ!E251</f>
        <v>663476</v>
      </c>
      <c r="F165" s="50">
        <f>DataQ!F251</f>
        <v>3.9999799999999999</v>
      </c>
      <c r="G165" s="39">
        <f>DataQ!P251</f>
        <v>1.925238</v>
      </c>
      <c r="H165" s="50">
        <f>DataQ!J251</f>
        <v>3.4999910000000001</v>
      </c>
      <c r="I165" s="44">
        <f>DataQ!I251</f>
        <v>2420002</v>
      </c>
      <c r="J165" s="39">
        <f>DataQ!S251</f>
        <v>10325920</v>
      </c>
      <c r="M165" s="30">
        <f t="shared" si="43"/>
        <v>73355.353966703668</v>
      </c>
      <c r="N165" s="30">
        <f t="shared" si="44"/>
        <v>72395.554949291894</v>
      </c>
      <c r="O165" s="30">
        <f t="shared" si="45"/>
        <v>72395.554949291894</v>
      </c>
      <c r="P165" s="39"/>
      <c r="Q165" s="64">
        <f t="shared" si="46"/>
        <v>84.986148860890907</v>
      </c>
      <c r="R165" s="28"/>
      <c r="S165" s="29"/>
      <c r="T165" s="30">
        <f t="shared" si="40"/>
        <v>92.28248827984126</v>
      </c>
      <c r="U165" s="11">
        <f t="shared" si="41"/>
        <v>1.0000000000006246</v>
      </c>
      <c r="V165" s="11"/>
      <c r="W165" s="10">
        <f t="shared" si="39"/>
        <v>92282.488279841258</v>
      </c>
      <c r="X165" s="15">
        <f t="shared" si="42"/>
        <v>8.1253467601485951</v>
      </c>
      <c r="AB165" s="11"/>
      <c r="AX165" s="11"/>
      <c r="AY165" s="11">
        <f t="shared" si="48"/>
        <v>6.458838494747341</v>
      </c>
      <c r="AZ165" s="11">
        <f t="shared" si="48"/>
        <v>6.374329505210004</v>
      </c>
      <c r="BA165" s="11">
        <f t="shared" si="48"/>
        <v>6.374329505210004</v>
      </c>
      <c r="BB165" s="11">
        <f t="shared" si="47"/>
        <v>7.482914062853595E-3</v>
      </c>
    </row>
    <row r="166" spans="1:54" x14ac:dyDescent="0.35">
      <c r="A166" s="12">
        <v>49065</v>
      </c>
      <c r="B166" s="10"/>
      <c r="C166" s="44">
        <f>DataQ!C252</f>
        <v>11373.6</v>
      </c>
      <c r="D166" s="44">
        <f>DataQ!H252</f>
        <v>35306.339999999997</v>
      </c>
      <c r="E166" s="39">
        <f>DataQ!E252</f>
        <v>669560.5</v>
      </c>
      <c r="F166" s="50">
        <f>DataQ!F252</f>
        <v>3.9999600000000002</v>
      </c>
      <c r="G166" s="39">
        <f>DataQ!P252</f>
        <v>1.924552</v>
      </c>
      <c r="H166" s="50">
        <f>DataQ!J252</f>
        <v>3.4999920000000002</v>
      </c>
      <c r="I166" s="44">
        <f>DataQ!I252</f>
        <v>2445152</v>
      </c>
      <c r="J166" s="39">
        <f>DataQ!S252</f>
        <v>10433560</v>
      </c>
      <c r="M166" s="30">
        <f t="shared" si="43"/>
        <v>73460.075189557392</v>
      </c>
      <c r="N166" s="30">
        <f t="shared" si="44"/>
        <v>72505.109628669525</v>
      </c>
      <c r="O166" s="30">
        <f t="shared" si="45"/>
        <v>72505.109628669525</v>
      </c>
      <c r="P166" s="39"/>
      <c r="Q166" s="64">
        <f t="shared" si="46"/>
        <v>85.05503236819213</v>
      </c>
      <c r="R166" s="28"/>
      <c r="S166" s="29"/>
      <c r="T166" s="30">
        <f t="shared" si="40"/>
        <v>92.357285662007669</v>
      </c>
      <c r="U166" s="11">
        <f t="shared" si="41"/>
        <v>1.0000000000003122</v>
      </c>
      <c r="V166" s="11"/>
      <c r="W166" s="10">
        <f t="shared" si="39"/>
        <v>92357.285662007664</v>
      </c>
      <c r="X166" s="15">
        <f t="shared" si="42"/>
        <v>8.1203212405929222</v>
      </c>
      <c r="AB166" s="11"/>
      <c r="AX166" s="11"/>
      <c r="AY166" s="11">
        <f t="shared" si="48"/>
        <v>6.4588235202185231</v>
      </c>
      <c r="AZ166" s="11">
        <f t="shared" si="48"/>
        <v>6.3748601699259266</v>
      </c>
      <c r="BA166" s="11">
        <f t="shared" si="48"/>
        <v>6.3748601699259266</v>
      </c>
      <c r="BB166" s="11">
        <f t="shared" si="47"/>
        <v>7.4782858873348916E-3</v>
      </c>
    </row>
    <row r="167" spans="1:54" x14ac:dyDescent="0.35">
      <c r="A167" s="12">
        <v>49157</v>
      </c>
      <c r="B167" s="10"/>
      <c r="C167" s="44">
        <f>DataQ!C253</f>
        <v>11388.27</v>
      </c>
      <c r="D167" s="44">
        <f>DataQ!H253</f>
        <v>35655.53</v>
      </c>
      <c r="E167" s="39">
        <f>DataQ!E253</f>
        <v>675222</v>
      </c>
      <c r="F167" s="50">
        <f>DataQ!F253</f>
        <v>3.9999440000000002</v>
      </c>
      <c r="G167" s="39">
        <f>DataQ!P253</f>
        <v>1.923886</v>
      </c>
      <c r="H167" s="50">
        <f>DataQ!J253</f>
        <v>3.4999910000000001</v>
      </c>
      <c r="I167" s="44">
        <f>DataQ!I253</f>
        <v>2470098</v>
      </c>
      <c r="J167" s="39">
        <f>DataQ!S253</f>
        <v>10542190</v>
      </c>
      <c r="M167" s="30">
        <f t="shared" si="43"/>
        <v>73521.319747350601</v>
      </c>
      <c r="N167" s="30">
        <f t="shared" si="44"/>
        <v>72557.690558168906</v>
      </c>
      <c r="O167" s="30">
        <f t="shared" si="45"/>
        <v>72557.690558168906</v>
      </c>
      <c r="P167" s="39"/>
      <c r="Q167" s="64">
        <f t="shared" si="46"/>
        <v>85.119824651253964</v>
      </c>
      <c r="R167" s="28"/>
      <c r="S167" s="29"/>
      <c r="T167" s="30">
        <f t="shared" si="40"/>
        <v>92.427640574924894</v>
      </c>
      <c r="U167" s="11">
        <f t="shared" si="41"/>
        <v>1.0000000000001561</v>
      </c>
      <c r="V167" s="11"/>
      <c r="W167" s="10">
        <f t="shared" si="39"/>
        <v>92427.640574924895</v>
      </c>
      <c r="X167" s="15">
        <f t="shared" si="42"/>
        <v>8.116038746440406</v>
      </c>
      <c r="AB167" s="11"/>
      <c r="AX167" s="11"/>
      <c r="AY167" s="11">
        <f t="shared" si="48"/>
        <v>6.4558813364409691</v>
      </c>
      <c r="AZ167" s="11">
        <f t="shared" si="48"/>
        <v>6.3712653948465308</v>
      </c>
      <c r="BA167" s="11">
        <f t="shared" si="48"/>
        <v>6.3712653948465308</v>
      </c>
      <c r="BB167" s="11">
        <f t="shared" si="47"/>
        <v>7.4743419897187156E-3</v>
      </c>
    </row>
    <row r="168" spans="1:54" x14ac:dyDescent="0.35">
      <c r="A168" s="12">
        <v>49249</v>
      </c>
      <c r="B168" s="10"/>
      <c r="C168" s="44">
        <f>DataQ!C254</f>
        <v>11403.17</v>
      </c>
      <c r="D168" s="44">
        <f>DataQ!H254</f>
        <v>36003.550000000003</v>
      </c>
      <c r="E168" s="39">
        <f>DataQ!E254</f>
        <v>680880.6</v>
      </c>
      <c r="F168" s="50">
        <f>DataQ!F254</f>
        <v>3.9999980000000002</v>
      </c>
      <c r="G168" s="39">
        <f>DataQ!P254</f>
        <v>1.9233309999999999</v>
      </c>
      <c r="H168" s="50">
        <f>DataQ!J254</f>
        <v>3.4999899999999999</v>
      </c>
      <c r="I168" s="44">
        <f>DataQ!I254</f>
        <v>2494816</v>
      </c>
      <c r="J168" s="39">
        <f>DataQ!S254</f>
        <v>10652610</v>
      </c>
      <c r="M168" s="30">
        <f t="shared" si="43"/>
        <v>73539.480252101494</v>
      </c>
      <c r="N168" s="30">
        <f t="shared" si="44"/>
        <v>72576.106941940569</v>
      </c>
      <c r="O168" s="30">
        <f t="shared" si="45"/>
        <v>72576.106941940569</v>
      </c>
      <c r="P168" s="39"/>
      <c r="Q168" s="64">
        <f t="shared" si="46"/>
        <v>85.168373887714765</v>
      </c>
      <c r="R168" s="28"/>
      <c r="S168" s="29"/>
      <c r="T168" s="30">
        <f t="shared" si="40"/>
        <v>92.480357922454345</v>
      </c>
      <c r="U168" s="11">
        <f t="shared" si="41"/>
        <v>1.0000000000000782</v>
      </c>
      <c r="V168" s="11"/>
      <c r="W168" s="10">
        <f t="shared" si="39"/>
        <v>92480.35792245435</v>
      </c>
      <c r="X168" s="15">
        <f t="shared" si="42"/>
        <v>8.1100569335065913</v>
      </c>
      <c r="AB168" s="11"/>
      <c r="AX168" s="11"/>
      <c r="AY168" s="11">
        <f t="shared" si="48"/>
        <v>6.4490383158456375</v>
      </c>
      <c r="AZ168" s="11">
        <f t="shared" si="48"/>
        <v>6.3645553773153054</v>
      </c>
      <c r="BA168" s="11">
        <f t="shared" si="48"/>
        <v>6.3645553773153054</v>
      </c>
      <c r="BB168" s="11">
        <f t="shared" si="47"/>
        <v>7.468833130411523E-3</v>
      </c>
    </row>
    <row r="169" spans="1:54" x14ac:dyDescent="0.35">
      <c r="A169" s="12">
        <v>49341</v>
      </c>
      <c r="B169" s="10"/>
      <c r="C169" s="44">
        <f>DataQ!C255</f>
        <v>11418.07</v>
      </c>
      <c r="D169" s="44">
        <f>DataQ!H255</f>
        <v>36343.47</v>
      </c>
      <c r="E169" s="39">
        <f>DataQ!E255</f>
        <v>686715.4</v>
      </c>
      <c r="F169" s="50">
        <f>DataQ!F255</f>
        <v>3.999997</v>
      </c>
      <c r="G169" s="39">
        <f>DataQ!P255</f>
        <v>1.92269</v>
      </c>
      <c r="H169" s="50">
        <f>DataQ!J255</f>
        <v>3.4999920000000002</v>
      </c>
      <c r="I169" s="44">
        <f>DataQ!I255</f>
        <v>2518550</v>
      </c>
      <c r="J169" s="39">
        <f>DataQ!S255</f>
        <v>10764150</v>
      </c>
      <c r="M169" s="30">
        <f t="shared" si="43"/>
        <v>73525.404335187821</v>
      </c>
      <c r="N169" s="30">
        <f t="shared" si="44"/>
        <v>72568.531508561646</v>
      </c>
      <c r="O169" s="30">
        <f t="shared" si="45"/>
        <v>72568.531508561646</v>
      </c>
      <c r="P169" s="39"/>
      <c r="Q169" s="64">
        <f t="shared" si="46"/>
        <v>85.225663146354336</v>
      </c>
      <c r="R169" s="28"/>
      <c r="S169" s="29"/>
      <c r="T169" s="30">
        <f t="shared" si="40"/>
        <v>92.54256565171174</v>
      </c>
      <c r="U169" s="11">
        <f t="shared" si="41"/>
        <v>1.0000000000000391</v>
      </c>
      <c r="V169" s="11"/>
      <c r="W169" s="10">
        <f t="shared" si="39"/>
        <v>92542.565651711746</v>
      </c>
      <c r="X169" s="15">
        <f t="shared" si="42"/>
        <v>8.1049219046399035</v>
      </c>
      <c r="AB169" s="11"/>
      <c r="AX169" s="11"/>
      <c r="AY169" s="11">
        <f t="shared" si="48"/>
        <v>6.4393898736991302</v>
      </c>
      <c r="AZ169" s="11">
        <f t="shared" si="48"/>
        <v>6.3555864965411537</v>
      </c>
      <c r="BA169" s="11">
        <f t="shared" si="48"/>
        <v>6.3555864965411537</v>
      </c>
      <c r="BB169" s="11">
        <f t="shared" si="47"/>
        <v>7.4641041039645349E-3</v>
      </c>
    </row>
    <row r="170" spans="1:54" x14ac:dyDescent="0.35">
      <c r="A170" s="12">
        <v>49430</v>
      </c>
      <c r="B170" s="10"/>
      <c r="C170" s="44">
        <f>DataQ!C256</f>
        <v>11434.23</v>
      </c>
      <c r="D170" s="44">
        <f>DataQ!H256</f>
        <v>36676.18</v>
      </c>
      <c r="E170" s="39">
        <f>DataQ!E256</f>
        <v>692963.6</v>
      </c>
      <c r="F170" s="50">
        <f>DataQ!F256</f>
        <v>3.9999959999999999</v>
      </c>
      <c r="G170" s="39">
        <f>DataQ!P256</f>
        <v>1.922242</v>
      </c>
      <c r="H170" s="50">
        <f>DataQ!J256</f>
        <v>3.499994</v>
      </c>
      <c r="I170" s="44">
        <f>DataQ!I256</f>
        <v>2541391</v>
      </c>
      <c r="J170" s="39">
        <f>DataQ!S256</f>
        <v>10877920</v>
      </c>
      <c r="M170" s="30">
        <f t="shared" si="43"/>
        <v>73471.266778407386</v>
      </c>
      <c r="N170" s="30">
        <f t="shared" si="44"/>
        <v>72525.503278179021</v>
      </c>
      <c r="O170" s="30">
        <f t="shared" si="45"/>
        <v>72525.503278179021</v>
      </c>
      <c r="P170" s="39"/>
      <c r="Q170" s="64">
        <f t="shared" si="46"/>
        <v>85.318005550063262</v>
      </c>
      <c r="R170" s="28"/>
      <c r="S170" s="29"/>
      <c r="T170" s="30">
        <f t="shared" si="40"/>
        <v>92.64283595342819</v>
      </c>
      <c r="U170" s="11">
        <f t="shared" si="41"/>
        <v>1.0000000000000195</v>
      </c>
      <c r="V170" s="11"/>
      <c r="W170" s="10">
        <f t="shared" si="39"/>
        <v>92642.835953428192</v>
      </c>
      <c r="X170" s="15">
        <f t="shared" si="42"/>
        <v>8.1022365260649991</v>
      </c>
      <c r="AB170" s="11"/>
      <c r="AX170" s="11"/>
      <c r="AY170" s="11">
        <f t="shared" si="48"/>
        <v>6.4255543904930539</v>
      </c>
      <c r="AZ170" s="11">
        <f t="shared" si="48"/>
        <v>6.3428410376718869</v>
      </c>
      <c r="BA170" s="11">
        <f t="shared" si="48"/>
        <v>6.3428410376718869</v>
      </c>
      <c r="BB170" s="11">
        <f t="shared" si="47"/>
        <v>7.4616310455591032E-3</v>
      </c>
    </row>
    <row r="171" spans="1:54" x14ac:dyDescent="0.35">
      <c r="A171" s="12">
        <v>49522</v>
      </c>
      <c r="B171" s="10"/>
      <c r="C171" s="44">
        <f>DataQ!C257</f>
        <v>11448.81</v>
      </c>
      <c r="D171" s="44">
        <f>DataQ!H257</f>
        <v>37002.6</v>
      </c>
      <c r="E171" s="39">
        <f>DataQ!E257</f>
        <v>698910.8</v>
      </c>
      <c r="F171" s="50">
        <f>DataQ!F257</f>
        <v>3.9999959999999999</v>
      </c>
      <c r="G171" s="39">
        <f>DataQ!P257</f>
        <v>1.9218409999999999</v>
      </c>
      <c r="H171" s="50">
        <f>DataQ!J257</f>
        <v>3.4999959999999999</v>
      </c>
      <c r="I171" s="44">
        <f>DataQ!I257</f>
        <v>2563416</v>
      </c>
      <c r="J171" s="39">
        <f>DataQ!S257</f>
        <v>10991840</v>
      </c>
      <c r="M171" s="30">
        <f t="shared" si="43"/>
        <v>73362.85284075141</v>
      </c>
      <c r="N171" s="30">
        <f t="shared" si="44"/>
        <v>72415.091789874292</v>
      </c>
      <c r="O171" s="30">
        <f t="shared" si="45"/>
        <v>72415.091789874292</v>
      </c>
      <c r="P171" s="39"/>
      <c r="Q171" s="64">
        <f t="shared" si="46"/>
        <v>85.42100745618221</v>
      </c>
      <c r="R171" s="28"/>
      <c r="S171" s="29"/>
      <c r="T171" s="30">
        <f t="shared" si="40"/>
        <v>92.754680910772734</v>
      </c>
      <c r="U171" s="11">
        <f t="shared" si="41"/>
        <v>1.0000000000000098</v>
      </c>
      <c r="V171" s="11"/>
      <c r="W171" s="10">
        <f t="shared" si="39"/>
        <v>92754.680910772731</v>
      </c>
      <c r="X171" s="15">
        <f t="shared" si="42"/>
        <v>8.1016875038342615</v>
      </c>
      <c r="AB171" s="11"/>
      <c r="AX171" s="11"/>
      <c r="AY171" s="11">
        <f t="shared" si="48"/>
        <v>6.4079020300582687</v>
      </c>
      <c r="AZ171" s="11">
        <f t="shared" si="48"/>
        <v>6.325119535556472</v>
      </c>
      <c r="BA171" s="11">
        <f t="shared" si="48"/>
        <v>6.325119535556472</v>
      </c>
      <c r="BB171" s="11">
        <f t="shared" si="47"/>
        <v>7.4611254319166985E-3</v>
      </c>
    </row>
    <row r="172" spans="1:54" x14ac:dyDescent="0.35">
      <c r="A172" s="12">
        <v>49614</v>
      </c>
      <c r="B172" s="10"/>
      <c r="C172" s="44">
        <f>DataQ!C258</f>
        <v>11463.64</v>
      </c>
      <c r="D172" s="44">
        <f>DataQ!H258</f>
        <v>37323.24</v>
      </c>
      <c r="E172" s="39">
        <f>DataQ!E258</f>
        <v>704911.9</v>
      </c>
      <c r="F172" s="50">
        <f>DataQ!F258</f>
        <v>3.9999959999999999</v>
      </c>
      <c r="G172" s="39">
        <f>DataQ!P258</f>
        <v>1.921338</v>
      </c>
      <c r="H172" s="50">
        <f>DataQ!J258</f>
        <v>3.499997</v>
      </c>
      <c r="I172" s="44">
        <f>DataQ!I258</f>
        <v>2584694</v>
      </c>
      <c r="J172" s="39">
        <f>DataQ!S258</f>
        <v>11107110</v>
      </c>
      <c r="M172" s="30">
        <f t="shared" si="43"/>
        <v>73206.266669669698</v>
      </c>
      <c r="N172" s="30">
        <f t="shared" si="44"/>
        <v>72263.5519969827</v>
      </c>
      <c r="O172" s="30">
        <f t="shared" si="45"/>
        <v>72263.5519969827</v>
      </c>
      <c r="P172" s="39"/>
      <c r="Q172" s="64">
        <f t="shared" si="46"/>
        <v>85.520600116966392</v>
      </c>
      <c r="R172" s="28"/>
      <c r="S172" s="29"/>
      <c r="T172" s="30">
        <f t="shared" si="40"/>
        <v>92.862823927896827</v>
      </c>
      <c r="U172" s="11">
        <f t="shared" si="41"/>
        <v>1.0000000000000049</v>
      </c>
      <c r="V172" s="11"/>
      <c r="W172" s="10">
        <f t="shared" si="39"/>
        <v>92862.823927896825</v>
      </c>
      <c r="X172" s="15">
        <f t="shared" si="42"/>
        <v>8.1006402789948773</v>
      </c>
      <c r="AB172" s="11"/>
      <c r="AX172" s="11"/>
      <c r="AY172" s="11">
        <f t="shared" si="48"/>
        <v>6.3859530367029755</v>
      </c>
      <c r="AZ172" s="11">
        <f t="shared" si="48"/>
        <v>6.3037178415392239</v>
      </c>
      <c r="BA172" s="11">
        <f t="shared" si="48"/>
        <v>6.3037178415392239</v>
      </c>
      <c r="BB172" s="11">
        <f t="shared" si="47"/>
        <v>7.460161006187075E-3</v>
      </c>
    </row>
    <row r="173" spans="1:54" x14ac:dyDescent="0.35">
      <c r="A173" s="12">
        <v>49706</v>
      </c>
      <c r="B173" s="10"/>
      <c r="C173" s="44">
        <f>DataQ!C259</f>
        <v>11478.44</v>
      </c>
      <c r="D173" s="44">
        <f>DataQ!H259</f>
        <v>37638.800000000003</v>
      </c>
      <c r="E173" s="39">
        <f>DataQ!E259</f>
        <v>710972.1</v>
      </c>
      <c r="F173" s="50">
        <f>DataQ!F259</f>
        <v>4.0000150000000003</v>
      </c>
      <c r="G173" s="39">
        <f>DataQ!P259</f>
        <v>1.9210640000000001</v>
      </c>
      <c r="H173" s="50">
        <f>DataQ!J259</f>
        <v>3.4999980000000002</v>
      </c>
      <c r="I173" s="44">
        <f>DataQ!I259</f>
        <v>2605307</v>
      </c>
      <c r="J173" s="39">
        <f>DataQ!S259</f>
        <v>11228170</v>
      </c>
      <c r="M173" s="30">
        <f t="shared" si="43"/>
        <v>73007.463227985369</v>
      </c>
      <c r="N173" s="30">
        <f t="shared" si="44"/>
        <v>72070.151707719473</v>
      </c>
      <c r="O173" s="30">
        <f t="shared" si="45"/>
        <v>72070.151707719473</v>
      </c>
      <c r="P173" s="39"/>
      <c r="Q173" s="64">
        <f t="shared" si="46"/>
        <v>85.630401459102629</v>
      </c>
      <c r="R173" s="28"/>
      <c r="S173" s="29"/>
      <c r="T173" s="30">
        <f t="shared" si="40"/>
        <v>92.982052075125665</v>
      </c>
      <c r="U173" s="11">
        <f t="shared" si="41"/>
        <v>1.0000000000000024</v>
      </c>
      <c r="V173" s="11"/>
      <c r="W173" s="10">
        <f t="shared" si="39"/>
        <v>92982.05207512567</v>
      </c>
      <c r="X173" s="15">
        <f t="shared" si="42"/>
        <v>8.1005826641186136</v>
      </c>
      <c r="AB173" s="11"/>
      <c r="AX173" s="11"/>
      <c r="AY173" s="11">
        <f t="shared" si="48"/>
        <v>6.3603994295379307</v>
      </c>
      <c r="AZ173" s="11">
        <f t="shared" si="48"/>
        <v>6.2787409881237757</v>
      </c>
      <c r="BA173" s="11">
        <f t="shared" si="48"/>
        <v>6.2787409881237757</v>
      </c>
      <c r="BB173" s="11">
        <f t="shared" si="47"/>
        <v>7.4601079466462888E-3</v>
      </c>
    </row>
    <row r="174" spans="1:54" x14ac:dyDescent="0.35">
      <c r="A174" s="12">
        <v>49796</v>
      </c>
      <c r="B174" s="10"/>
      <c r="C174" s="44">
        <f>DataQ!C260</f>
        <v>11494.51</v>
      </c>
      <c r="D174" s="44">
        <f>DataQ!H260</f>
        <v>37949.81</v>
      </c>
      <c r="E174" s="39">
        <f>DataQ!E260</f>
        <v>717144.4</v>
      </c>
      <c r="F174" s="50">
        <f>DataQ!F260</f>
        <v>4.0000140000000002</v>
      </c>
      <c r="G174" s="39">
        <f>DataQ!P260</f>
        <v>1.9206810000000001</v>
      </c>
      <c r="H174" s="50">
        <f>DataQ!J260</f>
        <v>3.4999989999999999</v>
      </c>
      <c r="I174" s="44">
        <f>DataQ!I260</f>
        <v>2625314</v>
      </c>
      <c r="J174" s="39">
        <f>DataQ!S260</f>
        <v>11351900</v>
      </c>
      <c r="M174" s="30">
        <f t="shared" si="43"/>
        <v>72727.287948124256</v>
      </c>
      <c r="N174" s="30">
        <f t="shared" si="44"/>
        <v>71797.126017223272</v>
      </c>
      <c r="O174" s="30">
        <f t="shared" si="45"/>
        <v>71797.126017223272</v>
      </c>
      <c r="P174" s="39"/>
      <c r="Q174" s="64">
        <f t="shared" si="46"/>
        <v>85.760407301998271</v>
      </c>
      <c r="R174" s="28"/>
      <c r="S174" s="29"/>
      <c r="T174" s="30">
        <f t="shared" si="40"/>
        <v>93.123219345723669</v>
      </c>
      <c r="U174" s="11">
        <f t="shared" si="41"/>
        <v>1.0000000000000013</v>
      </c>
      <c r="V174" s="11"/>
      <c r="W174" s="10">
        <f t="shared" si="39"/>
        <v>93123.219345723672</v>
      </c>
      <c r="X174" s="15">
        <f t="shared" si="42"/>
        <v>8.1015388516538476</v>
      </c>
      <c r="AB174" s="11"/>
      <c r="AX174" s="11"/>
      <c r="AY174" s="11">
        <f t="shared" ref="AY174:BA205" si="49">M174/$C174</f>
        <v>6.3271325135324821</v>
      </c>
      <c r="AZ174" s="11">
        <f t="shared" si="49"/>
        <v>6.2462102357754503</v>
      </c>
      <c r="BA174" s="11">
        <f t="shared" si="49"/>
        <v>6.2462102357754503</v>
      </c>
      <c r="BB174" s="11">
        <f t="shared" si="47"/>
        <v>7.4609885329603668E-3</v>
      </c>
    </row>
    <row r="175" spans="1:54" x14ac:dyDescent="0.35">
      <c r="A175" s="12">
        <v>49888</v>
      </c>
      <c r="B175" s="10"/>
      <c r="C175" s="44">
        <f>DataQ!C261</f>
        <v>11509.01</v>
      </c>
      <c r="D175" s="44">
        <f>DataQ!H261</f>
        <v>38256.879999999997</v>
      </c>
      <c r="E175" s="39">
        <f>DataQ!E261</f>
        <v>723371.2</v>
      </c>
      <c r="F175" s="50">
        <f>DataQ!F261</f>
        <v>4.000013</v>
      </c>
      <c r="G175" s="39">
        <f>DataQ!P261</f>
        <v>1.9203300000000001</v>
      </c>
      <c r="H175" s="50">
        <f>DataQ!J261</f>
        <v>3.4999989999999999</v>
      </c>
      <c r="I175" s="44">
        <f>DataQ!I261</f>
        <v>2644770</v>
      </c>
      <c r="J175" s="39">
        <f>DataQ!S261</f>
        <v>11476370</v>
      </c>
      <c r="M175" s="30">
        <f t="shared" si="43"/>
        <v>72392.748217189263</v>
      </c>
      <c r="N175" s="30">
        <f t="shared" si="44"/>
        <v>71469.140164362776</v>
      </c>
      <c r="O175" s="30">
        <f t="shared" si="45"/>
        <v>71469.140164362776</v>
      </c>
      <c r="P175" s="39"/>
      <c r="Q175" s="64">
        <f t="shared" si="46"/>
        <v>85.889473986078727</v>
      </c>
      <c r="R175" s="28"/>
      <c r="S175" s="29"/>
      <c r="T175" s="30">
        <f t="shared" si="40"/>
        <v>93.263366827644148</v>
      </c>
      <c r="U175" s="11">
        <f t="shared" si="41"/>
        <v>1.0000000000000007</v>
      </c>
      <c r="V175" s="11"/>
      <c r="W175" s="10">
        <f t="shared" si="39"/>
        <v>93263.366827644146</v>
      </c>
      <c r="X175" s="15">
        <f t="shared" si="42"/>
        <v>8.1035090618258341</v>
      </c>
      <c r="AB175" s="11"/>
      <c r="AX175" s="11"/>
      <c r="AY175" s="11">
        <f t="shared" si="49"/>
        <v>6.2900934326401021</v>
      </c>
      <c r="AZ175" s="11">
        <f t="shared" si="49"/>
        <v>6.2098425637272685</v>
      </c>
      <c r="BA175" s="11">
        <f t="shared" si="49"/>
        <v>6.2098425637272685</v>
      </c>
      <c r="BB175" s="11">
        <f t="shared" si="47"/>
        <v>7.4628029679423965E-3</v>
      </c>
    </row>
    <row r="176" spans="1:54" x14ac:dyDescent="0.35">
      <c r="A176" s="12">
        <v>49980</v>
      </c>
      <c r="B176" s="10"/>
      <c r="C176" s="44">
        <f>DataQ!C262</f>
        <v>11523.75</v>
      </c>
      <c r="D176" s="44">
        <f>DataQ!H262</f>
        <v>38560.39</v>
      </c>
      <c r="E176" s="39">
        <f>DataQ!E262</f>
        <v>729652.5</v>
      </c>
      <c r="F176" s="50">
        <f>DataQ!F262</f>
        <v>3.9999829999999998</v>
      </c>
      <c r="G176" s="39">
        <f>DataQ!P262</f>
        <v>1.920053</v>
      </c>
      <c r="H176" s="50">
        <f>DataQ!J262</f>
        <v>3.4999989999999999</v>
      </c>
      <c r="I176" s="44">
        <f>DataQ!I262</f>
        <v>2663722</v>
      </c>
      <c r="J176" s="39">
        <f>DataQ!S262</f>
        <v>11602450</v>
      </c>
      <c r="M176" s="30">
        <f t="shared" si="43"/>
        <v>72038.998315333927</v>
      </c>
      <c r="N176" s="30">
        <f t="shared" si="44"/>
        <v>71122.002373982687</v>
      </c>
      <c r="O176" s="30">
        <f t="shared" si="45"/>
        <v>71122.002373982687</v>
      </c>
      <c r="P176" s="39"/>
      <c r="Q176" s="64">
        <f t="shared" si="46"/>
        <v>86.027815315639501</v>
      </c>
      <c r="R176" s="28"/>
      <c r="S176" s="29"/>
      <c r="T176" s="30">
        <f t="shared" si="40"/>
        <v>93.413585213756775</v>
      </c>
      <c r="U176" s="11">
        <f t="shared" si="41"/>
        <v>1.0000000000000004</v>
      </c>
      <c r="V176" s="11"/>
      <c r="W176" s="10">
        <f t="shared" si="39"/>
        <v>93413.585213756771</v>
      </c>
      <c r="X176" s="15">
        <f t="shared" si="42"/>
        <v>8.1061794306329773</v>
      </c>
      <c r="AB176" s="11"/>
      <c r="AX176" s="11"/>
      <c r="AY176" s="11">
        <f t="shared" si="49"/>
        <v>6.2513503256608249</v>
      </c>
      <c r="AZ176" s="11">
        <f t="shared" si="49"/>
        <v>6.1717758866673336</v>
      </c>
      <c r="BA176" s="11">
        <f t="shared" si="49"/>
        <v>6.1717758866673336</v>
      </c>
      <c r="BB176" s="11">
        <f t="shared" si="47"/>
        <v>7.4652622033313373E-3</v>
      </c>
    </row>
    <row r="177" spans="1:54" x14ac:dyDescent="0.35">
      <c r="A177" s="12">
        <v>50072</v>
      </c>
      <c r="B177" s="10"/>
      <c r="C177" s="44">
        <f>DataQ!C263</f>
        <v>11538.46</v>
      </c>
      <c r="D177" s="44">
        <f>DataQ!H263</f>
        <v>38860.79</v>
      </c>
      <c r="E177" s="39">
        <f>DataQ!E263</f>
        <v>735988.3</v>
      </c>
      <c r="F177" s="50">
        <f>DataQ!F263</f>
        <v>4.0000119999999999</v>
      </c>
      <c r="G177" s="39">
        <f>DataQ!P263</f>
        <v>1.9198040000000001</v>
      </c>
      <c r="H177" s="50">
        <f>DataQ!J263</f>
        <v>3.4999989999999999</v>
      </c>
      <c r="I177" s="44">
        <f>DataQ!I263</f>
        <v>2682211</v>
      </c>
      <c r="J177" s="39">
        <f>DataQ!S263</f>
        <v>11729860</v>
      </c>
      <c r="M177" s="30">
        <f t="shared" si="43"/>
        <v>71657.12831559185</v>
      </c>
      <c r="N177" s="30">
        <f t="shared" si="44"/>
        <v>70746.95813240108</v>
      </c>
      <c r="O177" s="30">
        <f t="shared" si="45"/>
        <v>70746.95813240108</v>
      </c>
      <c r="P177" s="39"/>
      <c r="Q177" s="64">
        <f t="shared" si="46"/>
        <v>86.172767754803303</v>
      </c>
      <c r="R177" s="28"/>
      <c r="S177" s="29"/>
      <c r="T177" s="30">
        <f t="shared" si="40"/>
        <v>93.570982294899522</v>
      </c>
      <c r="U177" s="11">
        <f t="shared" si="41"/>
        <v>1.0000000000000002</v>
      </c>
      <c r="V177" s="11"/>
      <c r="W177" s="10">
        <f t="shared" si="39"/>
        <v>93570.982294899528</v>
      </c>
      <c r="X177" s="15">
        <f t="shared" si="42"/>
        <v>8.1094862134894541</v>
      </c>
      <c r="AB177" s="11"/>
      <c r="AX177" s="11"/>
      <c r="AY177" s="11">
        <f t="shared" si="49"/>
        <v>6.2102852820559988</v>
      </c>
      <c r="AZ177" s="11">
        <f t="shared" si="49"/>
        <v>6.131403855661941</v>
      </c>
      <c r="BA177" s="11">
        <f t="shared" si="49"/>
        <v>6.131403855661941</v>
      </c>
      <c r="BB177" s="11">
        <f t="shared" si="47"/>
        <v>7.4683075345239585E-3</v>
      </c>
    </row>
    <row r="178" spans="1:54" x14ac:dyDescent="0.35">
      <c r="A178" s="12">
        <v>50161</v>
      </c>
      <c r="B178" s="10"/>
      <c r="C178" s="44">
        <f>DataQ!C264</f>
        <v>11554.44</v>
      </c>
      <c r="D178" s="44">
        <f>DataQ!H264</f>
        <v>39158.43</v>
      </c>
      <c r="E178" s="39">
        <f>DataQ!E264</f>
        <v>742379.6</v>
      </c>
      <c r="F178" s="50">
        <f>DataQ!F264</f>
        <v>4.0000010000000001</v>
      </c>
      <c r="G178" s="39">
        <f>DataQ!P264</f>
        <v>1.9195770000000001</v>
      </c>
      <c r="H178" s="50">
        <f>DataQ!J264</f>
        <v>3.4999980000000002</v>
      </c>
      <c r="I178" s="44">
        <f>DataQ!I264</f>
        <v>2700275</v>
      </c>
      <c r="J178" s="39">
        <f>DataQ!S264</f>
        <v>11859960</v>
      </c>
      <c r="M178" s="30">
        <f t="shared" si="43"/>
        <v>71261.611218472943</v>
      </c>
      <c r="N178" s="30">
        <f t="shared" si="44"/>
        <v>70358.249815979929</v>
      </c>
      <c r="O178" s="30">
        <f t="shared" si="45"/>
        <v>70358.249815979929</v>
      </c>
      <c r="P178" s="39"/>
      <c r="Q178" s="64">
        <f t="shared" si="46"/>
        <v>86.33420203361031</v>
      </c>
      <c r="R178" s="28"/>
      <c r="S178" s="29"/>
      <c r="T178" s="30">
        <f t="shared" si="40"/>
        <v>93.746276235637538</v>
      </c>
      <c r="U178" s="11">
        <f t="shared" si="41"/>
        <v>1</v>
      </c>
      <c r="V178" s="11"/>
      <c r="W178" s="10">
        <f t="shared" si="39"/>
        <v>93746.276235637531</v>
      </c>
      <c r="X178" s="15">
        <f t="shared" si="42"/>
        <v>8.113441779578892</v>
      </c>
      <c r="AB178" s="11"/>
      <c r="AX178" s="11"/>
      <c r="AY178" s="11">
        <f t="shared" si="49"/>
        <v>6.1674655992391614</v>
      </c>
      <c r="AZ178" s="11">
        <f t="shared" si="49"/>
        <v>6.0892825455824706</v>
      </c>
      <c r="BA178" s="11">
        <f t="shared" si="49"/>
        <v>6.0892825455824706</v>
      </c>
      <c r="BB178" s="11">
        <f t="shared" si="47"/>
        <v>7.4719503527310976E-3</v>
      </c>
    </row>
    <row r="179" spans="1:54" x14ac:dyDescent="0.35">
      <c r="A179" s="12">
        <v>50253</v>
      </c>
      <c r="B179" s="10"/>
      <c r="C179" s="44">
        <f>DataQ!C265</f>
        <v>11568.85</v>
      </c>
      <c r="D179" s="44">
        <f>DataQ!H265</f>
        <v>39453.65</v>
      </c>
      <c r="E179" s="39">
        <f>DataQ!E265</f>
        <v>748827.3</v>
      </c>
      <c r="F179" s="50">
        <f>DataQ!F265</f>
        <v>4.0000010000000001</v>
      </c>
      <c r="G179" s="39">
        <f>DataQ!P265</f>
        <v>1.9193709999999999</v>
      </c>
      <c r="H179" s="50">
        <f>DataQ!J265</f>
        <v>3.4999980000000002</v>
      </c>
      <c r="I179" s="44">
        <f>DataQ!I265</f>
        <v>2717950</v>
      </c>
      <c r="J179" s="39">
        <f>DataQ!S265</f>
        <v>11989850</v>
      </c>
      <c r="M179" s="30">
        <f t="shared" si="43"/>
        <v>70821.949002989189</v>
      </c>
      <c r="N179" s="30">
        <f t="shared" si="44"/>
        <v>69925.852778602901</v>
      </c>
      <c r="O179" s="30">
        <f t="shared" si="45"/>
        <v>69925.852778602901</v>
      </c>
      <c r="P179" s="39"/>
      <c r="Q179" s="64">
        <f t="shared" si="46"/>
        <v>86.489345351522871</v>
      </c>
      <c r="R179" s="28"/>
      <c r="S179" s="29"/>
      <c r="T179" s="30">
        <f t="shared" si="40"/>
        <v>93.914739115869892</v>
      </c>
      <c r="U179" s="11">
        <f t="shared" si="41"/>
        <v>1</v>
      </c>
      <c r="V179" s="11"/>
      <c r="W179" s="10">
        <f t="shared" si="39"/>
        <v>93914.739115869888</v>
      </c>
      <c r="X179" s="15">
        <f t="shared" si="42"/>
        <v>8.1178975538510638</v>
      </c>
      <c r="AB179" s="11"/>
      <c r="AX179" s="11"/>
      <c r="AY179" s="11">
        <f t="shared" si="49"/>
        <v>6.1217795202625318</v>
      </c>
      <c r="AZ179" s="11">
        <f t="shared" si="49"/>
        <v>6.044321845179331</v>
      </c>
      <c r="BA179" s="11">
        <f t="shared" si="49"/>
        <v>6.044321845179331</v>
      </c>
      <c r="BB179" s="11">
        <f t="shared" si="47"/>
        <v>7.4760538300282977E-3</v>
      </c>
    </row>
    <row r="180" spans="1:54" x14ac:dyDescent="0.35">
      <c r="A180" s="12">
        <v>50345</v>
      </c>
      <c r="B180" s="10"/>
      <c r="C180" s="44">
        <f>DataQ!C266</f>
        <v>11583.51</v>
      </c>
      <c r="D180" s="44">
        <f>DataQ!H266</f>
        <v>39746.74</v>
      </c>
      <c r="E180" s="39">
        <f>DataQ!E266</f>
        <v>755331</v>
      </c>
      <c r="F180" s="50">
        <f>DataQ!F266</f>
        <v>3.999981</v>
      </c>
      <c r="G180" s="39">
        <f>DataQ!P266</f>
        <v>1.919232</v>
      </c>
      <c r="H180" s="50">
        <f>DataQ!J266</f>
        <v>3.4999989999999999</v>
      </c>
      <c r="I180" s="44">
        <f>DataQ!I266</f>
        <v>2735266</v>
      </c>
      <c r="J180" s="39">
        <f>DataQ!S266</f>
        <v>12121440</v>
      </c>
      <c r="M180" s="30">
        <f t="shared" si="43"/>
        <v>70384.071628320162</v>
      </c>
      <c r="N180" s="30">
        <f t="shared" si="44"/>
        <v>69495.0667664176</v>
      </c>
      <c r="O180" s="30">
        <f t="shared" si="45"/>
        <v>69495.0667664176</v>
      </c>
      <c r="P180" s="39"/>
      <c r="Q180" s="64">
        <f t="shared" si="46"/>
        <v>86.651911289080559</v>
      </c>
      <c r="R180" s="28"/>
      <c r="S180" s="29"/>
      <c r="T180" s="30">
        <f t="shared" si="40"/>
        <v>94.091261871971298</v>
      </c>
      <c r="U180" s="11">
        <f t="shared" si="41"/>
        <v>1</v>
      </c>
      <c r="V180" s="11"/>
      <c r="W180" s="10">
        <f t="shared" si="39"/>
        <v>94091.261871971292</v>
      </c>
      <c r="X180" s="15">
        <f t="shared" si="42"/>
        <v>8.1228627481628006</v>
      </c>
      <c r="AB180" s="11"/>
      <c r="AX180" s="11"/>
      <c r="AY180" s="11">
        <f t="shared" si="49"/>
        <v>6.0762300570656187</v>
      </c>
      <c r="AZ180" s="11">
        <f t="shared" si="49"/>
        <v>5.9994826064308313</v>
      </c>
      <c r="BA180" s="11">
        <f t="shared" si="49"/>
        <v>5.9994826064308313</v>
      </c>
      <c r="BB180" s="11">
        <f t="shared" si="47"/>
        <v>7.4806264499344809E-3</v>
      </c>
    </row>
    <row r="181" spans="1:54" x14ac:dyDescent="0.35">
      <c r="A181" s="12">
        <v>50437</v>
      </c>
      <c r="B181" s="10"/>
      <c r="C181" s="44">
        <f>DataQ!C267</f>
        <v>11598.12</v>
      </c>
      <c r="D181" s="44">
        <f>DataQ!H267</f>
        <v>40037.980000000003</v>
      </c>
      <c r="E181" s="39">
        <f>DataQ!E267</f>
        <v>761892.1</v>
      </c>
      <c r="F181" s="50">
        <f>DataQ!F267</f>
        <v>4</v>
      </c>
      <c r="G181" s="39">
        <f>DataQ!P267</f>
        <v>1.9190149999999999</v>
      </c>
      <c r="H181" s="50">
        <f>DataQ!J267</f>
        <v>3.4999989999999999</v>
      </c>
      <c r="I181" s="44">
        <f>DataQ!I267</f>
        <v>2752253</v>
      </c>
      <c r="J181" s="39">
        <f>DataQ!S267</f>
        <v>12254400</v>
      </c>
      <c r="M181" s="30">
        <f t="shared" si="43"/>
        <v>69926.849777442098</v>
      </c>
      <c r="N181" s="30">
        <f t="shared" si="44"/>
        <v>69045.110629314746</v>
      </c>
      <c r="O181" s="30">
        <f t="shared" si="45"/>
        <v>69045.110629314746</v>
      </c>
      <c r="P181" s="39"/>
      <c r="Q181" s="64">
        <f t="shared" si="46"/>
        <v>86.819050870220892</v>
      </c>
      <c r="R181" s="28"/>
      <c r="S181" s="29"/>
      <c r="T181" s="30">
        <f t="shared" si="40"/>
        <v>94.272750933946881</v>
      </c>
      <c r="U181" s="11">
        <f t="shared" si="41"/>
        <v>1</v>
      </c>
      <c r="V181" s="11"/>
      <c r="W181" s="10">
        <f t="shared" si="39"/>
        <v>94272.750933946882</v>
      </c>
      <c r="X181" s="15">
        <f t="shared" si="42"/>
        <v>8.1282786291180713</v>
      </c>
      <c r="AB181" s="11"/>
      <c r="AX181" s="11"/>
      <c r="AY181" s="11">
        <f t="shared" si="49"/>
        <v>6.0291538436782934</v>
      </c>
      <c r="AZ181" s="11">
        <f t="shared" si="49"/>
        <v>5.95312952696771</v>
      </c>
      <c r="BA181" s="11">
        <f t="shared" si="49"/>
        <v>5.95312952696771</v>
      </c>
      <c r="BB181" s="11">
        <f t="shared" si="47"/>
        <v>7.4856141228251552E-3</v>
      </c>
    </row>
    <row r="182" spans="1:54" x14ac:dyDescent="0.35">
      <c r="A182" s="12">
        <v>50526</v>
      </c>
      <c r="B182" s="10"/>
      <c r="C182" s="44">
        <f>DataQ!C268</f>
        <v>11614.02</v>
      </c>
      <c r="D182" s="44">
        <f>DataQ!H268</f>
        <v>40327.65</v>
      </c>
      <c r="E182" s="39">
        <f>DataQ!E268</f>
        <v>768574.1</v>
      </c>
      <c r="F182" s="50">
        <f>DataQ!F268</f>
        <v>3.9999989999999999</v>
      </c>
      <c r="G182" s="39">
        <f>DataQ!P268</f>
        <v>1.9188609999999999</v>
      </c>
      <c r="H182" s="50">
        <f>DataQ!J268</f>
        <v>3.4999989999999999</v>
      </c>
      <c r="I182" s="44">
        <f>DataQ!I268</f>
        <v>2768939</v>
      </c>
      <c r="J182" s="39">
        <f>DataQ!S268</f>
        <v>12390170</v>
      </c>
      <c r="M182" s="30">
        <f t="shared" si="43"/>
        <v>69464.228512887465</v>
      </c>
      <c r="N182" s="30">
        <f t="shared" si="44"/>
        <v>68590.694977450679</v>
      </c>
      <c r="O182" s="30">
        <f t="shared" si="45"/>
        <v>68590.694977450679</v>
      </c>
      <c r="P182" s="39"/>
      <c r="Q182" s="64">
        <f t="shared" si="46"/>
        <v>87.002054350965764</v>
      </c>
      <c r="R182" s="28"/>
      <c r="S182" s="29"/>
      <c r="T182" s="30">
        <f t="shared" si="40"/>
        <v>94.471465863301447</v>
      </c>
      <c r="U182" s="11">
        <f t="shared" si="41"/>
        <v>1</v>
      </c>
      <c r="V182" s="11"/>
      <c r="W182" s="10">
        <f t="shared" si="39"/>
        <v>94471.465863301448</v>
      </c>
      <c r="X182" s="15">
        <f t="shared" si="42"/>
        <v>8.1342606490518747</v>
      </c>
      <c r="AB182" s="11"/>
      <c r="AX182" s="11"/>
      <c r="AY182" s="11">
        <f t="shared" si="49"/>
        <v>5.9810667204712464</v>
      </c>
      <c r="AZ182" s="11">
        <f t="shared" si="49"/>
        <v>5.9058530101937725</v>
      </c>
      <c r="BA182" s="11">
        <f t="shared" si="49"/>
        <v>5.9058530101937725</v>
      </c>
      <c r="BB182" s="11">
        <f t="shared" si="47"/>
        <v>7.4911231727658265E-3</v>
      </c>
    </row>
    <row r="183" spans="1:54" x14ac:dyDescent="0.35">
      <c r="A183" s="12">
        <v>50618</v>
      </c>
      <c r="B183" s="10"/>
      <c r="C183" s="44">
        <f>DataQ!C269</f>
        <v>11628.33</v>
      </c>
      <c r="D183" s="44">
        <f>DataQ!H269</f>
        <v>40616.050000000003</v>
      </c>
      <c r="E183" s="39">
        <f>DataQ!E269</f>
        <v>775315.6</v>
      </c>
      <c r="F183" s="50">
        <f>DataQ!F269</f>
        <v>3.9999980000000002</v>
      </c>
      <c r="G183" s="39">
        <f>DataQ!P269</f>
        <v>1.9187700000000001</v>
      </c>
      <c r="H183" s="50">
        <f>DataQ!J269</f>
        <v>3.5</v>
      </c>
      <c r="I183" s="44">
        <f>DataQ!I269</f>
        <v>2785352</v>
      </c>
      <c r="J183" s="39">
        <f>DataQ!S269</f>
        <v>12526770</v>
      </c>
      <c r="M183" s="30">
        <f t="shared" si="43"/>
        <v>68968.383963932254</v>
      </c>
      <c r="N183" s="30">
        <f t="shared" si="44"/>
        <v>68102.365767908457</v>
      </c>
      <c r="O183" s="30">
        <f t="shared" si="45"/>
        <v>68102.365767908457</v>
      </c>
      <c r="P183" s="39"/>
      <c r="Q183" s="64">
        <f t="shared" si="46"/>
        <v>87.179908511888073</v>
      </c>
      <c r="R183" s="28"/>
      <c r="S183" s="29"/>
      <c r="T183" s="30">
        <f t="shared" si="40"/>
        <v>94.664589386849968</v>
      </c>
      <c r="U183" s="11">
        <f t="shared" si="41"/>
        <v>1</v>
      </c>
      <c r="V183" s="11"/>
      <c r="W183" s="10">
        <f t="shared" si="39"/>
        <v>94664.58938684997</v>
      </c>
      <c r="X183" s="15">
        <f t="shared" si="42"/>
        <v>8.1408585228360373</v>
      </c>
      <c r="AB183" s="11"/>
      <c r="AX183" s="11"/>
      <c r="AY183" s="11">
        <f t="shared" si="49"/>
        <v>5.9310652487444244</v>
      </c>
      <c r="AZ183" s="11">
        <f t="shared" si="49"/>
        <v>5.8565903932816195</v>
      </c>
      <c r="BA183" s="11">
        <f t="shared" si="49"/>
        <v>5.8565903932816195</v>
      </c>
      <c r="BB183" s="11">
        <f t="shared" si="47"/>
        <v>7.497199383908788E-3</v>
      </c>
    </row>
    <row r="184" spans="1:54" x14ac:dyDescent="0.35">
      <c r="A184" s="12">
        <v>50710</v>
      </c>
      <c r="B184" s="10"/>
      <c r="C184" s="44">
        <f>DataQ!C270</f>
        <v>11642.92</v>
      </c>
      <c r="D184" s="44">
        <f>DataQ!H270</f>
        <v>40903.4</v>
      </c>
      <c r="E184" s="39">
        <f>DataQ!E270</f>
        <v>782118.1</v>
      </c>
      <c r="F184" s="50">
        <f>DataQ!F270</f>
        <v>4.0000179999999999</v>
      </c>
      <c r="G184" s="39">
        <f>DataQ!P270</f>
        <v>1.9185970000000001</v>
      </c>
      <c r="H184" s="50">
        <f>DataQ!J270</f>
        <v>3.5</v>
      </c>
      <c r="I184" s="44">
        <f>DataQ!I270</f>
        <v>2801514</v>
      </c>
      <c r="J184" s="39">
        <f>DataQ!S270</f>
        <v>12665160</v>
      </c>
      <c r="M184" s="30">
        <f t="shared" si="43"/>
        <v>68470.270175480429</v>
      </c>
      <c r="N184" s="30">
        <f t="shared" si="44"/>
        <v>67611.732190893556</v>
      </c>
      <c r="O184" s="30">
        <f t="shared" si="45"/>
        <v>67611.732190893556</v>
      </c>
      <c r="P184" s="39"/>
      <c r="Q184" s="64">
        <f t="shared" si="46"/>
        <v>87.363959119724001</v>
      </c>
      <c r="R184" s="28"/>
      <c r="S184" s="29"/>
      <c r="T184" s="30">
        <f t="shared" si="40"/>
        <v>94.864441342588279</v>
      </c>
      <c r="U184" s="11">
        <f t="shared" si="41"/>
        <v>1</v>
      </c>
      <c r="V184" s="11"/>
      <c r="W184" s="10">
        <f t="shared" si="39"/>
        <v>94864.441342588281</v>
      </c>
      <c r="X184" s="15">
        <f t="shared" si="42"/>
        <v>8.1478221393420451</v>
      </c>
      <c r="AB184" s="11"/>
      <c r="AX184" s="11"/>
      <c r="AY184" s="11">
        <f t="shared" si="49"/>
        <v>5.8808503515853783</v>
      </c>
      <c r="AZ184" s="11">
        <f t="shared" si="49"/>
        <v>5.8071112908869562</v>
      </c>
      <c r="BA184" s="11">
        <f t="shared" si="49"/>
        <v>5.8071112908869562</v>
      </c>
      <c r="BB184" s="11">
        <f t="shared" si="47"/>
        <v>7.5036124202282591E-3</v>
      </c>
    </row>
    <row r="185" spans="1:54" x14ac:dyDescent="0.35">
      <c r="A185" s="12">
        <v>50802</v>
      </c>
      <c r="B185" s="10"/>
      <c r="C185" s="44">
        <f>DataQ!C271</f>
        <v>11657.44</v>
      </c>
      <c r="D185" s="44">
        <f>DataQ!H271</f>
        <v>41189.949999999997</v>
      </c>
      <c r="E185" s="39">
        <f>DataQ!E271</f>
        <v>788981.5</v>
      </c>
      <c r="F185" s="50">
        <f>DataQ!F271</f>
        <v>3.9999980000000002</v>
      </c>
      <c r="G185" s="39">
        <f>DataQ!P271</f>
        <v>1.9185300000000001</v>
      </c>
      <c r="H185" s="50">
        <f>DataQ!J271</f>
        <v>3.5</v>
      </c>
      <c r="I185" s="44">
        <f>DataQ!I271</f>
        <v>2817445</v>
      </c>
      <c r="J185" s="39">
        <f>DataQ!S271</f>
        <v>12805020</v>
      </c>
      <c r="M185" s="30">
        <f t="shared" si="43"/>
        <v>67959.601477318167</v>
      </c>
      <c r="N185" s="30">
        <f t="shared" si="44"/>
        <v>67108.567450620321</v>
      </c>
      <c r="O185" s="30">
        <f t="shared" si="45"/>
        <v>67108.567450620321</v>
      </c>
      <c r="P185" s="39"/>
      <c r="Q185" s="64">
        <f t="shared" si="46"/>
        <v>87.551339185204768</v>
      </c>
      <c r="R185" s="28"/>
      <c r="S185" s="29"/>
      <c r="T185" s="30">
        <f t="shared" si="40"/>
        <v>95.067908600822435</v>
      </c>
      <c r="U185" s="11">
        <f t="shared" si="41"/>
        <v>1</v>
      </c>
      <c r="V185" s="11"/>
      <c r="W185" s="10">
        <f t="shared" si="39"/>
        <v>95067.90860082244</v>
      </c>
      <c r="X185" s="15">
        <f t="shared" si="42"/>
        <v>8.1551274208421773</v>
      </c>
      <c r="AB185" s="11"/>
      <c r="AX185" s="11"/>
      <c r="AY185" s="11">
        <f t="shared" si="49"/>
        <v>5.8297191731047437</v>
      </c>
      <c r="AZ185" s="11">
        <f t="shared" si="49"/>
        <v>5.756715664041189</v>
      </c>
      <c r="BA185" s="11">
        <f t="shared" si="49"/>
        <v>5.756715664041189</v>
      </c>
      <c r="BB185" s="11">
        <f t="shared" si="47"/>
        <v>7.5103401077084471E-3</v>
      </c>
    </row>
    <row r="186" spans="1:54" x14ac:dyDescent="0.35">
      <c r="A186" s="12">
        <v>50891</v>
      </c>
      <c r="B186" s="10"/>
      <c r="C186" s="44">
        <f>DataQ!C272</f>
        <v>11673.24</v>
      </c>
      <c r="D186" s="44">
        <f>DataQ!H272</f>
        <v>41475.82</v>
      </c>
      <c r="E186" s="39">
        <f>DataQ!E272</f>
        <v>795906.4</v>
      </c>
      <c r="F186" s="50">
        <f>DataQ!F272</f>
        <v>3.999997</v>
      </c>
      <c r="G186" s="39">
        <f>DataQ!P272</f>
        <v>1.9183779999999999</v>
      </c>
      <c r="H186" s="50">
        <f>DataQ!J272</f>
        <v>3.5</v>
      </c>
      <c r="I186" s="44">
        <f>DataQ!I272</f>
        <v>2833165</v>
      </c>
      <c r="J186" s="39">
        <f>DataQ!S272</f>
        <v>12947850</v>
      </c>
      <c r="M186" s="30">
        <f t="shared" si="43"/>
        <v>67448.387368352589</v>
      </c>
      <c r="N186" s="30">
        <f t="shared" si="44"/>
        <v>66604.841237355198</v>
      </c>
      <c r="O186" s="30">
        <f t="shared" si="45"/>
        <v>66604.841237355198</v>
      </c>
      <c r="P186" s="39"/>
      <c r="Q186" s="64">
        <f t="shared" si="46"/>
        <v>87.751335270398144</v>
      </c>
      <c r="R186" s="28"/>
      <c r="S186" s="29"/>
      <c r="T186" s="30">
        <f t="shared" si="40"/>
        <v>95.285075005410093</v>
      </c>
      <c r="U186" s="11">
        <f t="shared" si="41"/>
        <v>1</v>
      </c>
      <c r="V186" s="11"/>
      <c r="W186" s="10">
        <f t="shared" si="39"/>
        <v>95285.075005410094</v>
      </c>
      <c r="X186" s="15">
        <f t="shared" si="42"/>
        <v>8.1626930488373493</v>
      </c>
      <c r="AB186" s="11"/>
      <c r="AX186" s="11"/>
      <c r="AY186" s="11">
        <f t="shared" si="49"/>
        <v>5.7780348359455118</v>
      </c>
      <c r="AZ186" s="11">
        <f t="shared" si="49"/>
        <v>5.7057715970334888</v>
      </c>
      <c r="BA186" s="11">
        <f t="shared" si="49"/>
        <v>5.7057715970334888</v>
      </c>
      <c r="BB186" s="11">
        <f t="shared" si="47"/>
        <v>7.5173075573189748E-3</v>
      </c>
    </row>
    <row r="187" spans="1:54" x14ac:dyDescent="0.35">
      <c r="A187" s="12">
        <v>50983</v>
      </c>
      <c r="B187" s="10"/>
      <c r="C187" s="44">
        <f>DataQ!C273</f>
        <v>11687.46</v>
      </c>
      <c r="D187" s="44">
        <f>DataQ!H273</f>
        <v>41761.22</v>
      </c>
      <c r="E187" s="39">
        <f>DataQ!E273</f>
        <v>802893.4</v>
      </c>
      <c r="F187" s="50">
        <f>DataQ!F273</f>
        <v>4.0000159999999996</v>
      </c>
      <c r="G187" s="39">
        <f>DataQ!P273</f>
        <v>1.9183319999999999</v>
      </c>
      <c r="H187" s="50">
        <f>DataQ!J273</f>
        <v>3.5</v>
      </c>
      <c r="I187" s="44">
        <f>DataQ!I273</f>
        <v>2848689</v>
      </c>
      <c r="J187" s="39">
        <f>DataQ!S273</f>
        <v>13090500</v>
      </c>
      <c r="M187" s="30">
        <f t="shared" si="43"/>
        <v>66907.495680317603</v>
      </c>
      <c r="N187" s="30">
        <f t="shared" si="44"/>
        <v>66071.731535971412</v>
      </c>
      <c r="O187" s="30">
        <f t="shared" si="45"/>
        <v>66071.731535971412</v>
      </c>
      <c r="P187" s="39"/>
      <c r="Q187" s="64">
        <f t="shared" si="46"/>
        <v>87.943047047856737</v>
      </c>
      <c r="R187" s="28"/>
      <c r="S187" s="29"/>
      <c r="T187" s="30">
        <f t="shared" si="40"/>
        <v>95.493245867292401</v>
      </c>
      <c r="U187" s="11">
        <f t="shared" si="41"/>
        <v>1</v>
      </c>
      <c r="V187" s="11"/>
      <c r="W187" s="10">
        <f t="shared" si="39"/>
        <v>95493.245867292397</v>
      </c>
      <c r="X187" s="15">
        <f t="shared" si="42"/>
        <v>8.1705730644034205</v>
      </c>
      <c r="AB187" s="11"/>
      <c r="AX187" s="11"/>
      <c r="AY187" s="11">
        <f t="shared" si="49"/>
        <v>5.7247251053965194</v>
      </c>
      <c r="AZ187" s="11">
        <f t="shared" si="49"/>
        <v>5.6532156290563922</v>
      </c>
      <c r="BA187" s="11">
        <f t="shared" si="49"/>
        <v>5.6532156290563922</v>
      </c>
      <c r="BB187" s="11">
        <f t="shared" si="47"/>
        <v>7.5245645373636996E-3</v>
      </c>
    </row>
    <row r="188" spans="1:54" x14ac:dyDescent="0.35">
      <c r="A188" s="12">
        <v>51075</v>
      </c>
      <c r="B188" s="10"/>
      <c r="C188" s="44">
        <f>DataQ!C274</f>
        <v>11701.96</v>
      </c>
      <c r="D188" s="44">
        <f>DataQ!H274</f>
        <v>42046.34</v>
      </c>
      <c r="E188" s="39">
        <f>DataQ!E274</f>
        <v>809943.6</v>
      </c>
      <c r="F188" s="50">
        <f>DataQ!F274</f>
        <v>4.0000150000000003</v>
      </c>
      <c r="G188" s="39">
        <f>DataQ!P274</f>
        <v>1.918247</v>
      </c>
      <c r="H188" s="50">
        <f>DataQ!J274</f>
        <v>3.5</v>
      </c>
      <c r="I188" s="44">
        <f>DataQ!I274</f>
        <v>2864035</v>
      </c>
      <c r="J188" s="39">
        <f>DataQ!S274</f>
        <v>13235040</v>
      </c>
      <c r="M188" s="30">
        <f t="shared" si="43"/>
        <v>66378.819841488614</v>
      </c>
      <c r="N188" s="30">
        <f t="shared" si="44"/>
        <v>65550.602759605739</v>
      </c>
      <c r="O188" s="30">
        <f t="shared" si="45"/>
        <v>65550.602759605739</v>
      </c>
      <c r="P188" s="39"/>
      <c r="Q188" s="64">
        <f t="shared" si="46"/>
        <v>88.140071568368342</v>
      </c>
      <c r="R188" s="28"/>
      <c r="S188" s="29"/>
      <c r="T188" s="30">
        <f t="shared" si="40"/>
        <v>95.707185588631162</v>
      </c>
      <c r="U188" s="11">
        <f t="shared" si="41"/>
        <v>1</v>
      </c>
      <c r="V188" s="11"/>
      <c r="W188" s="10">
        <f t="shared" si="39"/>
        <v>95707.185588631168</v>
      </c>
      <c r="X188" s="15">
        <f t="shared" si="42"/>
        <v>8.1787312201230549</v>
      </c>
      <c r="AB188" s="11"/>
      <c r="AX188" s="11"/>
      <c r="AY188" s="11">
        <f t="shared" si="49"/>
        <v>5.6724531481468592</v>
      </c>
      <c r="AZ188" s="11">
        <f t="shared" si="49"/>
        <v>5.6016772198508411</v>
      </c>
      <c r="BA188" s="11">
        <f t="shared" si="49"/>
        <v>5.6016772198508411</v>
      </c>
      <c r="BB188" s="11">
        <f t="shared" si="47"/>
        <v>7.5320776663369508E-3</v>
      </c>
    </row>
    <row r="189" spans="1:54" x14ac:dyDescent="0.35">
      <c r="A189" s="12">
        <v>51167</v>
      </c>
      <c r="B189" s="10"/>
      <c r="C189" s="44">
        <f>DataQ!C275</f>
        <v>11716.39</v>
      </c>
      <c r="D189" s="44">
        <f>DataQ!H275</f>
        <v>42331.27</v>
      </c>
      <c r="E189" s="39">
        <f>DataQ!E275</f>
        <v>817057.5</v>
      </c>
      <c r="F189" s="50">
        <f>DataQ!F275</f>
        <v>4.0000140000000002</v>
      </c>
      <c r="G189" s="39">
        <f>DataQ!P275</f>
        <v>1.918169</v>
      </c>
      <c r="H189" s="50">
        <f>DataQ!J275</f>
        <v>3.5000010000000001</v>
      </c>
      <c r="I189" s="44">
        <f>DataQ!I275</f>
        <v>2879216</v>
      </c>
      <c r="J189" s="39">
        <f>DataQ!S275</f>
        <v>13381100</v>
      </c>
      <c r="M189" s="30">
        <f t="shared" si="43"/>
        <v>65841.472633371421</v>
      </c>
      <c r="N189" s="30">
        <f t="shared" si="44"/>
        <v>65020.879981634025</v>
      </c>
      <c r="O189" s="30">
        <f t="shared" si="45"/>
        <v>65020.879981634025</v>
      </c>
      <c r="P189" s="39"/>
      <c r="Q189" s="64">
        <f t="shared" si="46"/>
        <v>88.339149980194065</v>
      </c>
      <c r="R189" s="28"/>
      <c r="S189" s="29"/>
      <c r="T189" s="30">
        <f t="shared" si="40"/>
        <v>95.923355534584928</v>
      </c>
      <c r="U189" s="11">
        <f t="shared" si="41"/>
        <v>1</v>
      </c>
      <c r="V189" s="11"/>
      <c r="W189" s="10">
        <f t="shared" si="39"/>
        <v>95923.355534584931</v>
      </c>
      <c r="X189" s="15">
        <f t="shared" si="42"/>
        <v>8.1871084467643129</v>
      </c>
      <c r="AB189" s="11"/>
      <c r="AX189" s="11"/>
      <c r="AY189" s="11">
        <f t="shared" si="49"/>
        <v>5.6196040447075788</v>
      </c>
      <c r="AZ189" s="11">
        <f t="shared" si="49"/>
        <v>5.5495660337044113</v>
      </c>
      <c r="BA189" s="11">
        <f t="shared" si="49"/>
        <v>5.5495660337044113</v>
      </c>
      <c r="BB189" s="11">
        <f t="shared" si="47"/>
        <v>7.5397925453312897E-3</v>
      </c>
    </row>
    <row r="190" spans="1:54" x14ac:dyDescent="0.35">
      <c r="A190" s="12">
        <v>51257</v>
      </c>
      <c r="B190" s="10"/>
      <c r="C190" s="44">
        <f>DataQ!C276</f>
        <v>11732.1</v>
      </c>
      <c r="D190" s="44">
        <f>DataQ!H276</f>
        <v>42616.18</v>
      </c>
      <c r="E190" s="39">
        <f>DataQ!E276</f>
        <v>824235.6</v>
      </c>
      <c r="F190" s="50">
        <f>DataQ!F276</f>
        <v>3.9999850000000001</v>
      </c>
      <c r="G190" s="39">
        <f>DataQ!P276</f>
        <v>1.9181459999999999</v>
      </c>
      <c r="H190" s="50">
        <f>DataQ!J276</f>
        <v>3.5000010000000001</v>
      </c>
      <c r="I190" s="44">
        <f>DataQ!I276</f>
        <v>2894245</v>
      </c>
      <c r="J190" s="39">
        <f>DataQ!S276</f>
        <v>13530260</v>
      </c>
      <c r="M190" s="30">
        <f t="shared" si="43"/>
        <v>65307.531368560063</v>
      </c>
      <c r="N190" s="30">
        <f t="shared" si="44"/>
        <v>64494.442616687789</v>
      </c>
      <c r="O190" s="30">
        <f t="shared" si="45"/>
        <v>64494.442616687789</v>
      </c>
      <c r="P190" s="39"/>
      <c r="Q190" s="64">
        <f t="shared" si="46"/>
        <v>88.550486994756426</v>
      </c>
      <c r="R190" s="28"/>
      <c r="S190" s="29"/>
      <c r="T190" s="30">
        <f t="shared" si="40"/>
        <v>96.152836524497417</v>
      </c>
      <c r="U190" s="11">
        <f t="shared" si="41"/>
        <v>1</v>
      </c>
      <c r="V190" s="11"/>
      <c r="W190" s="10">
        <f t="shared" si="39"/>
        <v>96152.836524497412</v>
      </c>
      <c r="X190" s="15">
        <f t="shared" si="42"/>
        <v>8.1957055023821326</v>
      </c>
      <c r="AB190" s="11"/>
      <c r="AX190" s="11"/>
      <c r="AY190" s="11">
        <f t="shared" si="49"/>
        <v>5.5665679092881977</v>
      </c>
      <c r="AZ190" s="11">
        <f t="shared" si="49"/>
        <v>5.4972632876201013</v>
      </c>
      <c r="BA190" s="11">
        <f t="shared" si="49"/>
        <v>5.4972632876201013</v>
      </c>
      <c r="BB190" s="11">
        <f t="shared" si="47"/>
        <v>7.5477098724658354E-3</v>
      </c>
    </row>
    <row r="191" spans="1:54" x14ac:dyDescent="0.35">
      <c r="A191" s="12">
        <v>51349</v>
      </c>
      <c r="B191" s="10"/>
      <c r="C191" s="44">
        <f>DataQ!C277</f>
        <v>11746.23</v>
      </c>
      <c r="D191" s="44">
        <f>DataQ!H277</f>
        <v>42901.19</v>
      </c>
      <c r="E191" s="39">
        <f>DataQ!E277</f>
        <v>831477.1</v>
      </c>
      <c r="F191" s="50">
        <f>DataQ!F277</f>
        <v>4.000013</v>
      </c>
      <c r="G191" s="39">
        <f>DataQ!P277</f>
        <v>1.9179870000000001</v>
      </c>
      <c r="H191" s="50">
        <f>DataQ!J277</f>
        <v>3.5</v>
      </c>
      <c r="I191" s="44">
        <f>DataQ!I277</f>
        <v>2909135</v>
      </c>
      <c r="J191" s="39">
        <f>DataQ!S277</f>
        <v>13679250</v>
      </c>
      <c r="M191" s="30">
        <f t="shared" si="43"/>
        <v>64747.811624313756</v>
      </c>
      <c r="N191" s="30">
        <f t="shared" si="44"/>
        <v>63942.523066547074</v>
      </c>
      <c r="O191" s="30">
        <f t="shared" si="45"/>
        <v>63942.523066547074</v>
      </c>
      <c r="P191" s="39"/>
      <c r="Q191" s="64">
        <f t="shared" si="46"/>
        <v>88.752221946456203</v>
      </c>
      <c r="R191" s="28"/>
      <c r="S191" s="29"/>
      <c r="T191" s="30">
        <f t="shared" si="40"/>
        <v>96.371891082980142</v>
      </c>
      <c r="U191" s="11">
        <f t="shared" si="41"/>
        <v>1</v>
      </c>
      <c r="V191" s="11"/>
      <c r="W191" s="10">
        <f t="shared" si="39"/>
        <v>96371.891082980146</v>
      </c>
      <c r="X191" s="15">
        <f t="shared" si="42"/>
        <v>8.2044954919987223</v>
      </c>
      <c r="AB191" s="11"/>
      <c r="AX191" s="11"/>
      <c r="AY191" s="11">
        <f t="shared" si="49"/>
        <v>5.5122206549943051</v>
      </c>
      <c r="AZ191" s="11">
        <f t="shared" si="49"/>
        <v>5.4436634619403055</v>
      </c>
      <c r="BA191" s="11">
        <f t="shared" si="49"/>
        <v>5.4436634619403055</v>
      </c>
      <c r="BB191" s="11">
        <f t="shared" si="47"/>
        <v>7.5558048792213504E-3</v>
      </c>
    </row>
    <row r="192" spans="1:54" x14ac:dyDescent="0.35">
      <c r="A192" s="12">
        <v>51441</v>
      </c>
      <c r="B192" s="10"/>
      <c r="C192" s="44">
        <f>DataQ!C278</f>
        <v>11760.65</v>
      </c>
      <c r="D192" s="44">
        <f>DataQ!H278</f>
        <v>43186.41</v>
      </c>
      <c r="E192" s="39">
        <f>DataQ!E278</f>
        <v>838782.4</v>
      </c>
      <c r="F192" s="50">
        <f>DataQ!F278</f>
        <v>4.0000030000000004</v>
      </c>
      <c r="G192" s="39">
        <f>DataQ!P278</f>
        <v>1.917977</v>
      </c>
      <c r="H192" s="50">
        <f>DataQ!J278</f>
        <v>3.5</v>
      </c>
      <c r="I192" s="44">
        <f>DataQ!I278</f>
        <v>2923897</v>
      </c>
      <c r="J192" s="39">
        <f>DataQ!S278</f>
        <v>13830200</v>
      </c>
      <c r="M192" s="30">
        <f t="shared" si="43"/>
        <v>64202.953121824234</v>
      </c>
      <c r="N192" s="30">
        <f t="shared" si="44"/>
        <v>63405.191470058577</v>
      </c>
      <c r="O192" s="30">
        <f t="shared" si="45"/>
        <v>63405.191470058577</v>
      </c>
      <c r="P192" s="39"/>
      <c r="Q192" s="64">
        <f t="shared" si="46"/>
        <v>88.959035102407952</v>
      </c>
      <c r="R192" s="28"/>
      <c r="S192" s="29"/>
      <c r="T192" s="30">
        <f t="shared" si="40"/>
        <v>96.596459826193495</v>
      </c>
      <c r="U192" s="11">
        <f t="shared" si="41"/>
        <v>1</v>
      </c>
      <c r="V192" s="11"/>
      <c r="W192" s="10">
        <f t="shared" si="39"/>
        <v>96596.459826193488</v>
      </c>
      <c r="X192" s="15">
        <f t="shared" si="42"/>
        <v>8.2135306999352498</v>
      </c>
      <c r="AB192" s="11"/>
      <c r="AX192" s="11"/>
      <c r="AY192" s="11">
        <f t="shared" si="49"/>
        <v>5.4591330514745557</v>
      </c>
      <c r="AZ192" s="11">
        <f t="shared" si="49"/>
        <v>5.391299925604331</v>
      </c>
      <c r="BA192" s="11">
        <f t="shared" si="49"/>
        <v>5.391299925604331</v>
      </c>
      <c r="BB192" s="11">
        <f t="shared" si="47"/>
        <v>7.5641257160452826E-3</v>
      </c>
    </row>
    <row r="193" spans="1:54" x14ac:dyDescent="0.35">
      <c r="A193" s="12">
        <v>51533</v>
      </c>
      <c r="B193" s="10"/>
      <c r="C193" s="44">
        <f>DataQ!C279</f>
        <v>11774.98</v>
      </c>
      <c r="D193" s="44">
        <f>DataQ!H279</f>
        <v>43471.97</v>
      </c>
      <c r="E193" s="39">
        <f>DataQ!E279</f>
        <v>846152.1</v>
      </c>
      <c r="F193" s="50">
        <f>DataQ!F279</f>
        <v>3.999981</v>
      </c>
      <c r="G193" s="39">
        <f>DataQ!P279</f>
        <v>1.9178759999999999</v>
      </c>
      <c r="H193" s="50">
        <f>DataQ!J279</f>
        <v>3.5</v>
      </c>
      <c r="I193" s="44">
        <f>DataQ!I279</f>
        <v>2938541</v>
      </c>
      <c r="J193" s="39">
        <f>DataQ!S279</f>
        <v>13982690</v>
      </c>
      <c r="M193" s="30">
        <f t="shared" si="43"/>
        <v>63652.243982047323</v>
      </c>
      <c r="N193" s="30">
        <f t="shared" si="44"/>
        <v>62862.04757339105</v>
      </c>
      <c r="O193" s="30">
        <f t="shared" si="45"/>
        <v>62862.04757339105</v>
      </c>
      <c r="P193" s="39"/>
      <c r="Q193" s="64">
        <f t="shared" si="46"/>
        <v>89.166772564453723</v>
      </c>
      <c r="R193" s="28"/>
      <c r="S193" s="29"/>
      <c r="T193" s="30">
        <f t="shared" si="40"/>
        <v>96.822032230208436</v>
      </c>
      <c r="U193" s="11">
        <f t="shared" si="41"/>
        <v>1</v>
      </c>
      <c r="V193" s="11"/>
      <c r="W193" s="10">
        <f t="shared" ref="W193:W256" si="50">T193*1000</f>
        <v>96822.032230208439</v>
      </c>
      <c r="X193" s="15">
        <f t="shared" si="42"/>
        <v>8.2226918627639662</v>
      </c>
      <c r="AB193" s="11"/>
      <c r="AX193" s="11"/>
      <c r="AY193" s="11">
        <f t="shared" si="49"/>
        <v>5.4057199232650355</v>
      </c>
      <c r="AZ193" s="11">
        <f t="shared" si="49"/>
        <v>5.3386118340235864</v>
      </c>
      <c r="BA193" s="11">
        <f t="shared" si="49"/>
        <v>5.3386118340235864</v>
      </c>
      <c r="BB193" s="11">
        <f t="shared" si="47"/>
        <v>7.5725625491044335E-3</v>
      </c>
    </row>
    <row r="194" spans="1:54" x14ac:dyDescent="0.35">
      <c r="A194" s="12">
        <v>51622</v>
      </c>
      <c r="B194" s="10"/>
      <c r="C194" s="44">
        <f>DataQ!C280</f>
        <v>11790.6</v>
      </c>
      <c r="D194" s="44">
        <f>DataQ!H280</f>
        <v>43757.95</v>
      </c>
      <c r="E194" s="39">
        <f>DataQ!E280</f>
        <v>853484.4</v>
      </c>
      <c r="F194" s="50">
        <f>DataQ!F280</f>
        <v>3.9999790000000002</v>
      </c>
      <c r="G194" s="39">
        <f>DataQ!P280</f>
        <v>1.9178280000000001</v>
      </c>
      <c r="H194" s="50">
        <f>DataQ!J280</f>
        <v>3.4999989999999999</v>
      </c>
      <c r="I194" s="44">
        <f>DataQ!I280</f>
        <v>2953077</v>
      </c>
      <c r="J194" s="39">
        <f>DataQ!S280</f>
        <v>14138380</v>
      </c>
      <c r="M194" s="30">
        <f t="shared" si="43"/>
        <v>63107.537644625074</v>
      </c>
      <c r="N194" s="30">
        <f t="shared" si="44"/>
        <v>62323.468276577427</v>
      </c>
      <c r="O194" s="30">
        <f t="shared" si="45"/>
        <v>62323.468276577427</v>
      </c>
      <c r="P194" s="39"/>
      <c r="Q194" s="64">
        <f t="shared" si="46"/>
        <v>89.384606727215882</v>
      </c>
      <c r="R194" s="28"/>
      <c r="S194" s="29"/>
      <c r="T194" s="30">
        <f t="shared" ref="T194:T257" si="51">Q194*$U$128</f>
        <v>97.058568169787875</v>
      </c>
      <c r="U194" s="11">
        <f t="shared" ref="U194:U257" si="52">$U$124*(1-U193)+(U193)</f>
        <v>1</v>
      </c>
      <c r="V194" s="11"/>
      <c r="W194" s="10">
        <f t="shared" si="50"/>
        <v>97058.568169787875</v>
      </c>
      <c r="X194" s="15">
        <f t="shared" si="42"/>
        <v>8.2318599706365987</v>
      </c>
      <c r="AB194" s="11"/>
      <c r="AX194" s="11"/>
      <c r="AY194" s="11">
        <f t="shared" si="49"/>
        <v>5.3523601550917741</v>
      </c>
      <c r="AZ194" s="11">
        <f t="shared" si="49"/>
        <v>5.2858606242750517</v>
      </c>
      <c r="BA194" s="11">
        <f t="shared" si="49"/>
        <v>5.2858606242750517</v>
      </c>
      <c r="BB194" s="11">
        <f t="shared" si="47"/>
        <v>7.5810057780957606E-3</v>
      </c>
    </row>
    <row r="195" spans="1:54" x14ac:dyDescent="0.35">
      <c r="A195" s="12">
        <v>51714</v>
      </c>
      <c r="B195" s="10"/>
      <c r="C195" s="44">
        <f>DataQ!C281</f>
        <v>11804.64</v>
      </c>
      <c r="D195" s="44">
        <f>DataQ!H281</f>
        <v>44044.31</v>
      </c>
      <c r="E195" s="39">
        <f>DataQ!E281</f>
        <v>860879.5</v>
      </c>
      <c r="F195" s="50">
        <f>DataQ!F281</f>
        <v>4.000006</v>
      </c>
      <c r="G195" s="39">
        <f>DataQ!P281</f>
        <v>1.9178329999999999</v>
      </c>
      <c r="H195" s="50">
        <f>DataQ!J281</f>
        <v>3.4999980000000002</v>
      </c>
      <c r="I195" s="44">
        <f>DataQ!I281</f>
        <v>2967505</v>
      </c>
      <c r="J195" s="39">
        <f>DataQ!S281</f>
        <v>14292180</v>
      </c>
      <c r="M195" s="30">
        <f t="shared" si="43"/>
        <v>62537.162644096323</v>
      </c>
      <c r="N195" s="30">
        <f t="shared" si="44"/>
        <v>61760.869664744663</v>
      </c>
      <c r="O195" s="30">
        <f t="shared" si="45"/>
        <v>61760.869664744663</v>
      </c>
      <c r="P195" s="39"/>
      <c r="Q195" s="64">
        <f t="shared" si="46"/>
        <v>89.588752639222037</v>
      </c>
      <c r="R195" s="28"/>
      <c r="S195" s="29"/>
      <c r="T195" s="30">
        <f t="shared" si="51"/>
        <v>97.280240677421105</v>
      </c>
      <c r="U195" s="11">
        <f t="shared" si="52"/>
        <v>1</v>
      </c>
      <c r="V195" s="11"/>
      <c r="W195" s="10">
        <f t="shared" si="50"/>
        <v>97280.240677421112</v>
      </c>
      <c r="X195" s="15">
        <f t="shared" ref="X195:X258" si="53">W195/C195</f>
        <v>8.2408477240662243</v>
      </c>
      <c r="AB195" s="11"/>
      <c r="AX195" s="11"/>
      <c r="AY195" s="11">
        <f t="shared" si="49"/>
        <v>5.2976763920031722</v>
      </c>
      <c r="AZ195" s="11">
        <f t="shared" si="49"/>
        <v>5.2319147102109564</v>
      </c>
      <c r="BA195" s="11">
        <f t="shared" si="49"/>
        <v>5.2319147102109564</v>
      </c>
      <c r="BB195" s="11">
        <f t="shared" si="47"/>
        <v>7.5892829124159684E-3</v>
      </c>
    </row>
    <row r="196" spans="1:54" x14ac:dyDescent="0.35">
      <c r="A196" s="12">
        <v>51806</v>
      </c>
      <c r="B196" s="10"/>
      <c r="C196" s="44">
        <f>DataQ!C282</f>
        <v>11818.98</v>
      </c>
      <c r="D196" s="44">
        <f>DataQ!H282</f>
        <v>44331.14</v>
      </c>
      <c r="E196" s="39">
        <f>DataQ!E282</f>
        <v>868337.9</v>
      </c>
      <c r="F196" s="50">
        <f>DataQ!F282</f>
        <v>3.999984</v>
      </c>
      <c r="G196" s="39">
        <f>DataQ!P282</f>
        <v>1.9177930000000001</v>
      </c>
      <c r="H196" s="50">
        <f>DataQ!J282</f>
        <v>3.4999989999999999</v>
      </c>
      <c r="I196" s="44">
        <f>DataQ!I282</f>
        <v>2981836</v>
      </c>
      <c r="J196" s="39">
        <f>DataQ!S282</f>
        <v>14447970</v>
      </c>
      <c r="M196" s="30">
        <f t="shared" si="43"/>
        <v>61996.485554631501</v>
      </c>
      <c r="N196" s="30">
        <f t="shared" si="44"/>
        <v>61227.531944130118</v>
      </c>
      <c r="O196" s="30">
        <f t="shared" si="45"/>
        <v>61227.531944130118</v>
      </c>
      <c r="P196" s="39"/>
      <c r="Q196" s="64">
        <f t="shared" si="46"/>
        <v>89.797253697950509</v>
      </c>
      <c r="R196" s="28"/>
      <c r="S196" s="29"/>
      <c r="T196" s="30">
        <f t="shared" si="51"/>
        <v>97.506642235396626</v>
      </c>
      <c r="U196" s="11">
        <f t="shared" si="52"/>
        <v>1</v>
      </c>
      <c r="V196" s="11"/>
      <c r="W196" s="10">
        <f t="shared" si="50"/>
        <v>97506.642235396619</v>
      </c>
      <c r="X196" s="15">
        <f t="shared" si="53"/>
        <v>8.2500048426680319</v>
      </c>
      <c r="AB196" s="11"/>
      <c r="AX196" s="11"/>
      <c r="AY196" s="11">
        <f t="shared" si="49"/>
        <v>5.2455021968589088</v>
      </c>
      <c r="AZ196" s="11">
        <f t="shared" si="49"/>
        <v>5.1804412854688069</v>
      </c>
      <c r="BA196" s="11">
        <f t="shared" si="49"/>
        <v>5.1804412854688069</v>
      </c>
      <c r="BB196" s="11">
        <f t="shared" si="47"/>
        <v>7.5977160210060858E-3</v>
      </c>
    </row>
    <row r="197" spans="1:54" x14ac:dyDescent="0.35">
      <c r="A197" s="12">
        <v>51898</v>
      </c>
      <c r="B197" s="10"/>
      <c r="C197" s="44">
        <f>DataQ!C283</f>
        <v>11833.22</v>
      </c>
      <c r="D197" s="44">
        <f>DataQ!H283</f>
        <v>44618.52</v>
      </c>
      <c r="E197" s="39">
        <f>DataQ!E283</f>
        <v>875860.1</v>
      </c>
      <c r="F197" s="50">
        <f>DataQ!F283</f>
        <v>4.0000010000000001</v>
      </c>
      <c r="G197" s="39">
        <f>DataQ!P283</f>
        <v>1.9177580000000001</v>
      </c>
      <c r="H197" s="50">
        <f>DataQ!J283</f>
        <v>3.4999980000000002</v>
      </c>
      <c r="I197" s="44">
        <f>DataQ!I283</f>
        <v>2996075</v>
      </c>
      <c r="J197" s="39">
        <f>DataQ!S283</f>
        <v>14605310</v>
      </c>
      <c r="M197" s="30">
        <f t="shared" si="43"/>
        <v>61451.745117878556</v>
      </c>
      <c r="N197" s="30">
        <f t="shared" si="44"/>
        <v>60690.187450285492</v>
      </c>
      <c r="O197" s="30">
        <f t="shared" si="45"/>
        <v>60690.187450285492</v>
      </c>
      <c r="P197" s="39"/>
      <c r="Q197" s="64">
        <f t="shared" si="46"/>
        <v>90.006280967592133</v>
      </c>
      <c r="R197" s="28"/>
      <c r="S197" s="29"/>
      <c r="T197" s="30">
        <f t="shared" si="51"/>
        <v>97.73361518121682</v>
      </c>
      <c r="U197" s="11">
        <f t="shared" si="52"/>
        <v>1</v>
      </c>
      <c r="V197" s="11"/>
      <c r="W197" s="10">
        <f t="shared" si="50"/>
        <v>97733.615181216825</v>
      </c>
      <c r="X197" s="15">
        <f t="shared" si="53"/>
        <v>8.2592578504597078</v>
      </c>
      <c r="AB197" s="11"/>
      <c r="AX197" s="11"/>
      <c r="AY197" s="11">
        <f t="shared" si="49"/>
        <v>5.1931549584879315</v>
      </c>
      <c r="AZ197" s="11">
        <f t="shared" si="49"/>
        <v>5.1287973561114804</v>
      </c>
      <c r="BA197" s="11">
        <f t="shared" si="49"/>
        <v>5.1287973561114804</v>
      </c>
      <c r="BB197" s="11">
        <f t="shared" si="47"/>
        <v>7.6062374372818332E-3</v>
      </c>
    </row>
    <row r="198" spans="1:54" x14ac:dyDescent="0.35">
      <c r="A198" s="12">
        <v>51987</v>
      </c>
      <c r="B198" s="10"/>
      <c r="C198" s="44">
        <f>DataQ!C284</f>
        <v>11848.74</v>
      </c>
      <c r="D198" s="44">
        <f>DataQ!H284</f>
        <v>44906.5</v>
      </c>
      <c r="E198" s="39">
        <f>DataQ!E284</f>
        <v>883446.4</v>
      </c>
      <c r="F198" s="50">
        <f>DataQ!F284</f>
        <v>3.9999989999999999</v>
      </c>
      <c r="G198" s="39">
        <f>DataQ!P284</f>
        <v>1.917678</v>
      </c>
      <c r="H198" s="50">
        <f>DataQ!J284</f>
        <v>3.4999980000000002</v>
      </c>
      <c r="I198" s="44">
        <f>DataQ!I284</f>
        <v>3010232</v>
      </c>
      <c r="J198" s="39">
        <f>DataQ!S284</f>
        <v>14765920</v>
      </c>
      <c r="M198" s="30">
        <f t="shared" si="43"/>
        <v>60914.414251266622</v>
      </c>
      <c r="N198" s="30">
        <f t="shared" si="44"/>
        <v>60160.111887763931</v>
      </c>
      <c r="O198" s="30">
        <f t="shared" si="45"/>
        <v>60160.111887763931</v>
      </c>
      <c r="P198" s="39"/>
      <c r="Q198" s="64">
        <f t="shared" si="46"/>
        <v>90.22717045620594</v>
      </c>
      <c r="R198" s="28"/>
      <c r="S198" s="29"/>
      <c r="T198" s="30">
        <f t="shared" si="51"/>
        <v>97.973468756385998</v>
      </c>
      <c r="U198" s="11">
        <f t="shared" si="52"/>
        <v>1</v>
      </c>
      <c r="V198" s="11"/>
      <c r="W198" s="10">
        <f t="shared" si="50"/>
        <v>97973.468756385992</v>
      </c>
      <c r="X198" s="15">
        <f t="shared" si="53"/>
        <v>8.2686824722616912</v>
      </c>
      <c r="AB198" s="11"/>
      <c r="AX198" s="11"/>
      <c r="AY198" s="11">
        <f t="shared" si="49"/>
        <v>5.141003537191855</v>
      </c>
      <c r="AZ198" s="11">
        <f t="shared" si="49"/>
        <v>5.0773425602860671</v>
      </c>
      <c r="BA198" s="11">
        <f t="shared" si="49"/>
        <v>5.0773425602860671</v>
      </c>
      <c r="BB198" s="11">
        <f t="shared" si="47"/>
        <v>7.6149168988606337E-3</v>
      </c>
    </row>
    <row r="199" spans="1:54" x14ac:dyDescent="0.35">
      <c r="A199" s="12">
        <v>52079</v>
      </c>
      <c r="B199" s="10"/>
      <c r="C199" s="44">
        <f>DataQ!C285</f>
        <v>11862.7</v>
      </c>
      <c r="D199" s="44">
        <f>DataQ!H285</f>
        <v>45195.21</v>
      </c>
      <c r="E199" s="39">
        <f>DataQ!E285</f>
        <v>891096.9</v>
      </c>
      <c r="F199" s="50">
        <f>DataQ!F285</f>
        <v>4.0000070000000001</v>
      </c>
      <c r="G199" s="39">
        <f>DataQ!P285</f>
        <v>1.9176960000000001</v>
      </c>
      <c r="H199" s="50">
        <f>DataQ!J285</f>
        <v>3.4999980000000002</v>
      </c>
      <c r="I199" s="44">
        <f>DataQ!I285</f>
        <v>3024313</v>
      </c>
      <c r="J199" s="39">
        <f>DataQ!S285</f>
        <v>14926270</v>
      </c>
      <c r="M199" s="30">
        <f t="shared" si="43"/>
        <v>60357.242217788211</v>
      </c>
      <c r="N199" s="30">
        <f t="shared" si="44"/>
        <v>59610.407003306107</v>
      </c>
      <c r="O199" s="30">
        <f t="shared" si="45"/>
        <v>59610.407003306107</v>
      </c>
      <c r="P199" s="39"/>
      <c r="Q199" s="64">
        <f t="shared" si="46"/>
        <v>90.437575890943634</v>
      </c>
      <c r="R199" s="28"/>
      <c r="S199" s="29"/>
      <c r="T199" s="30">
        <f t="shared" si="51"/>
        <v>98.201938187292654</v>
      </c>
      <c r="U199" s="11">
        <f t="shared" si="52"/>
        <v>1</v>
      </c>
      <c r="V199" s="11"/>
      <c r="W199" s="10">
        <f t="shared" si="50"/>
        <v>98201.938187292661</v>
      </c>
      <c r="X199" s="15">
        <f t="shared" si="53"/>
        <v>8.2782113841952221</v>
      </c>
      <c r="AB199" s="11"/>
      <c r="AX199" s="11"/>
      <c r="AY199" s="11">
        <f t="shared" si="49"/>
        <v>5.0879852156581729</v>
      </c>
      <c r="AZ199" s="11">
        <f t="shared" si="49"/>
        <v>5.0250286193957621</v>
      </c>
      <c r="BA199" s="11">
        <f t="shared" si="49"/>
        <v>5.0250286193957621</v>
      </c>
      <c r="BB199" s="11">
        <f t="shared" si="47"/>
        <v>7.6236924048440598E-3</v>
      </c>
    </row>
    <row r="200" spans="1:54" x14ac:dyDescent="0.35">
      <c r="A200" s="12">
        <v>52171</v>
      </c>
      <c r="B200" s="10"/>
      <c r="C200" s="44">
        <f>DataQ!C286</f>
        <v>11876.95</v>
      </c>
      <c r="D200" s="44">
        <f>DataQ!H286</f>
        <v>45484.68</v>
      </c>
      <c r="E200" s="39">
        <f>DataQ!E286</f>
        <v>898812.3</v>
      </c>
      <c r="F200" s="50">
        <f>DataQ!F286</f>
        <v>4.0000039999999997</v>
      </c>
      <c r="G200" s="39">
        <f>DataQ!P286</f>
        <v>1.91767</v>
      </c>
      <c r="H200" s="50">
        <f>DataQ!J286</f>
        <v>3.4999989999999999</v>
      </c>
      <c r="I200" s="44">
        <f>DataQ!I286</f>
        <v>3038325</v>
      </c>
      <c r="J200" s="39">
        <f>DataQ!S286</f>
        <v>15088700</v>
      </c>
      <c r="M200" s="30">
        <f t="shared" si="43"/>
        <v>59816.96489213992</v>
      </c>
      <c r="N200" s="30">
        <f t="shared" si="44"/>
        <v>59077.365057720563</v>
      </c>
      <c r="O200" s="30">
        <f t="shared" si="45"/>
        <v>59077.365057720563</v>
      </c>
      <c r="P200" s="39"/>
      <c r="Q200" s="64">
        <f t="shared" si="46"/>
        <v>90.651752604746818</v>
      </c>
      <c r="R200" s="28"/>
      <c r="S200" s="29"/>
      <c r="T200" s="30">
        <f t="shared" si="51"/>
        <v>98.434502673932812</v>
      </c>
      <c r="U200" s="11">
        <f t="shared" si="52"/>
        <v>1</v>
      </c>
      <c r="V200" s="11"/>
      <c r="W200" s="10">
        <f t="shared" si="50"/>
        <v>98434.502673932817</v>
      </c>
      <c r="X200" s="15">
        <f t="shared" si="53"/>
        <v>8.2878603238990483</v>
      </c>
      <c r="AB200" s="11"/>
      <c r="AX200" s="11"/>
      <c r="AY200" s="11">
        <f t="shared" si="49"/>
        <v>5.0363910677522359</v>
      </c>
      <c r="AZ200" s="11">
        <f t="shared" si="49"/>
        <v>4.9741192021285396</v>
      </c>
      <c r="BA200" s="11">
        <f t="shared" si="49"/>
        <v>4.9741192021285396</v>
      </c>
      <c r="BB200" s="11">
        <f t="shared" si="47"/>
        <v>7.6325784485702817E-3</v>
      </c>
    </row>
    <row r="201" spans="1:54" x14ac:dyDescent="0.35">
      <c r="A201" s="12">
        <v>52263</v>
      </c>
      <c r="B201" s="10"/>
      <c r="C201" s="44">
        <f>DataQ!C287</f>
        <v>11891.09</v>
      </c>
      <c r="D201" s="44">
        <f>DataQ!H287</f>
        <v>45775</v>
      </c>
      <c r="E201" s="39">
        <f>DataQ!E287</f>
        <v>906594.3</v>
      </c>
      <c r="F201" s="50">
        <f>DataQ!F287</f>
        <v>4.0000010000000001</v>
      </c>
      <c r="G201" s="39">
        <f>DataQ!P287</f>
        <v>1.9175979999999999</v>
      </c>
      <c r="H201" s="50">
        <f>DataQ!J287</f>
        <v>3.4999989999999999</v>
      </c>
      <c r="I201" s="44">
        <f>DataQ!I287</f>
        <v>3052274</v>
      </c>
      <c r="J201" s="39">
        <f>DataQ!S287</f>
        <v>15252720</v>
      </c>
      <c r="M201" s="30">
        <f t="shared" si="43"/>
        <v>59274.219181591536</v>
      </c>
      <c r="N201" s="30">
        <f t="shared" si="44"/>
        <v>58541.87221794184</v>
      </c>
      <c r="O201" s="30">
        <f t="shared" si="45"/>
        <v>58541.87221794184</v>
      </c>
      <c r="P201" s="39"/>
      <c r="Q201" s="64">
        <f t="shared" si="46"/>
        <v>90.866389483129041</v>
      </c>
      <c r="R201" s="28"/>
      <c r="S201" s="29"/>
      <c r="T201" s="30">
        <f t="shared" si="51"/>
        <v>98.667566831789287</v>
      </c>
      <c r="U201" s="11">
        <f t="shared" si="52"/>
        <v>1</v>
      </c>
      <c r="V201" s="11"/>
      <c r="W201" s="10">
        <f t="shared" si="50"/>
        <v>98667.566831789285</v>
      </c>
      <c r="X201" s="15">
        <f t="shared" si="53"/>
        <v>8.2976049152591802</v>
      </c>
      <c r="AB201" s="11"/>
      <c r="AX201" s="11"/>
      <c r="AY201" s="11">
        <f t="shared" si="49"/>
        <v>4.9847591080036846</v>
      </c>
      <c r="AZ201" s="11">
        <f t="shared" si="49"/>
        <v>4.9231712330780306</v>
      </c>
      <c r="BA201" s="11">
        <f t="shared" si="49"/>
        <v>4.9231712330780306</v>
      </c>
      <c r="BB201" s="11">
        <f t="shared" si="47"/>
        <v>7.6415525812292264E-3</v>
      </c>
    </row>
    <row r="202" spans="1:54" x14ac:dyDescent="0.35">
      <c r="A202" s="12">
        <v>52352</v>
      </c>
      <c r="B202" s="10"/>
      <c r="C202" s="44">
        <f>DataQ!C288</f>
        <v>11906.53</v>
      </c>
      <c r="D202" s="44">
        <f>DataQ!H288</f>
        <v>46066.22</v>
      </c>
      <c r="E202" s="39">
        <f>DataQ!E288</f>
        <v>914441.3</v>
      </c>
      <c r="F202" s="50">
        <f>DataQ!F288</f>
        <v>4.0000090000000004</v>
      </c>
      <c r="G202" s="39">
        <f>DataQ!P288</f>
        <v>1.917672</v>
      </c>
      <c r="H202" s="50">
        <f>DataQ!J288</f>
        <v>3.4999989999999999</v>
      </c>
      <c r="I202" s="44">
        <f>DataQ!I288</f>
        <v>3066166</v>
      </c>
      <c r="J202" s="39">
        <f>DataQ!S288</f>
        <v>15420170</v>
      </c>
      <c r="M202" s="30">
        <f t="shared" ref="M202:M265" si="54">(EXP($W$9+$W$10*LN(D201/E201)+$W$11*(F201/100)+$W$12*(H201/100)+$W$13*LN(I201/J201)))*C202</f>
        <v>58740.068509710763</v>
      </c>
      <c r="N202" s="30">
        <f t="shared" ref="N202:N265" si="55">(EXP($W$18+$W$19*LN(D202/E202)+$W$20*LN(D201/E201)+$W$21*(F202/100)+$W$22*(F201/100)+$W$23*(H202/100)+$W$24*(H201/100)+$W$25*LN(I201/J201)))*C202</f>
        <v>58014.829240313091</v>
      </c>
      <c r="O202" s="30">
        <f t="shared" ref="O202:O265" si="56">(EXP($X$18+$X$19*LN(D202/E202)+$X$20*LN(D201/E201)+$X$21*F202+$X$22*F201+$X$23*H202+$X$24*H201+$X$25*LN(I201/J201)))*C202</f>
        <v>58014.829240313091</v>
      </c>
      <c r="P202" s="39"/>
      <c r="Q202" s="64">
        <f t="shared" ref="Q202:Q265" si="57">(EXP($V$30+$V$31*LN(D202/E202)+$V$32*LN(D201/E201)+$V$33*F202+$V$34*F201+$V$35*H202+$V$36*H201))*C202</f>
        <v>91.092368476117556</v>
      </c>
      <c r="R202" s="28"/>
      <c r="S202" s="29"/>
      <c r="T202" s="30">
        <f t="shared" si="51"/>
        <v>98.912946861964414</v>
      </c>
      <c r="U202" s="11">
        <f t="shared" si="52"/>
        <v>1</v>
      </c>
      <c r="V202" s="11"/>
      <c r="W202" s="10">
        <f t="shared" si="50"/>
        <v>98912.946861964418</v>
      </c>
      <c r="X202" s="15">
        <f t="shared" si="53"/>
        <v>8.3074537133795001</v>
      </c>
      <c r="AB202" s="11"/>
      <c r="AX202" s="11"/>
      <c r="AY202" s="11">
        <f t="shared" si="49"/>
        <v>4.9334330413404039</v>
      </c>
      <c r="AZ202" s="11">
        <f t="shared" si="49"/>
        <v>4.8725219892204601</v>
      </c>
      <c r="BA202" s="11">
        <f t="shared" si="49"/>
        <v>4.8725219892204601</v>
      </c>
      <c r="BB202" s="11">
        <f t="shared" ref="BB202:BB265" si="58">Q202/$C202</f>
        <v>7.6506226815132158E-3</v>
      </c>
    </row>
    <row r="203" spans="1:54" x14ac:dyDescent="0.35">
      <c r="A203" s="12">
        <v>52444</v>
      </c>
      <c r="B203" s="10"/>
      <c r="C203" s="44">
        <f>DataQ!C289</f>
        <v>11920.37</v>
      </c>
      <c r="D203" s="44">
        <f>DataQ!H289</f>
        <v>46358.39</v>
      </c>
      <c r="E203" s="39">
        <f>DataQ!E289</f>
        <v>922355.3</v>
      </c>
      <c r="F203" s="50">
        <f>DataQ!F289</f>
        <v>3.999978</v>
      </c>
      <c r="G203" s="39">
        <f>DataQ!P289</f>
        <v>1.917557</v>
      </c>
      <c r="H203" s="50">
        <f>DataQ!J289</f>
        <v>3.5</v>
      </c>
      <c r="I203" s="44">
        <f>DataQ!I289</f>
        <v>3080006</v>
      </c>
      <c r="J203" s="39">
        <f>DataQ!S289</f>
        <v>15587330</v>
      </c>
      <c r="M203" s="30">
        <f t="shared" si="54"/>
        <v>58187.762251748012</v>
      </c>
      <c r="N203" s="30">
        <f t="shared" si="55"/>
        <v>57469.831251607757</v>
      </c>
      <c r="O203" s="30">
        <f t="shared" si="56"/>
        <v>57469.831251607757</v>
      </c>
      <c r="P203" s="39"/>
      <c r="Q203" s="64">
        <f t="shared" si="57"/>
        <v>91.307370377511546</v>
      </c>
      <c r="R203" s="28"/>
      <c r="S203" s="29"/>
      <c r="T203" s="30">
        <f t="shared" si="51"/>
        <v>99.146407381254576</v>
      </c>
      <c r="U203" s="11">
        <f t="shared" si="52"/>
        <v>1</v>
      </c>
      <c r="V203" s="11"/>
      <c r="W203" s="10">
        <f t="shared" si="50"/>
        <v>99146.407381254583</v>
      </c>
      <c r="X203" s="15">
        <f t="shared" si="53"/>
        <v>8.3173934518185746</v>
      </c>
      <c r="AX203" s="11"/>
      <c r="AY203" s="11">
        <f t="shared" si="49"/>
        <v>4.8813721597356468</v>
      </c>
      <c r="AZ203" s="11">
        <f t="shared" si="49"/>
        <v>4.8211449184553627</v>
      </c>
      <c r="BA203" s="11">
        <f t="shared" si="49"/>
        <v>4.8211449184553627</v>
      </c>
      <c r="BB203" s="11">
        <f t="shared" si="58"/>
        <v>7.659776531895532E-3</v>
      </c>
    </row>
    <row r="204" spans="1:54" x14ac:dyDescent="0.35">
      <c r="A204" s="12">
        <v>52536</v>
      </c>
      <c r="B204" s="10"/>
      <c r="C204" s="44">
        <f>DataQ!C290</f>
        <v>11934.55</v>
      </c>
      <c r="D204" s="44">
        <f>DataQ!H290</f>
        <v>46651.6</v>
      </c>
      <c r="E204" s="39">
        <f>DataQ!E290</f>
        <v>930335.6</v>
      </c>
      <c r="F204" s="50">
        <f>DataQ!F290</f>
        <v>4.0000049999999998</v>
      </c>
      <c r="G204" s="39">
        <f>DataQ!P290</f>
        <v>1.9175390000000001</v>
      </c>
      <c r="H204" s="50">
        <f>DataQ!J290</f>
        <v>3.4999989999999999</v>
      </c>
      <c r="I204" s="44">
        <f>DataQ!I290</f>
        <v>3093800</v>
      </c>
      <c r="J204" s="39">
        <f>DataQ!S290</f>
        <v>15756680</v>
      </c>
      <c r="M204" s="30">
        <f t="shared" si="54"/>
        <v>57653.02700904158</v>
      </c>
      <c r="N204" s="30">
        <f t="shared" si="55"/>
        <v>56942.184854378327</v>
      </c>
      <c r="O204" s="30">
        <f t="shared" si="56"/>
        <v>56942.184854378327</v>
      </c>
      <c r="P204" s="39"/>
      <c r="Q204" s="64">
        <f t="shared" si="57"/>
        <v>91.525905957929965</v>
      </c>
      <c r="R204" s="28"/>
      <c r="S204" s="29"/>
      <c r="T204" s="30">
        <f t="shared" si="51"/>
        <v>99.383704957494928</v>
      </c>
      <c r="U204" s="11">
        <f t="shared" si="52"/>
        <v>1</v>
      </c>
      <c r="V204" s="11"/>
      <c r="W204" s="10">
        <f t="shared" si="50"/>
        <v>99383.704957494934</v>
      </c>
      <c r="X204" s="15">
        <f t="shared" si="53"/>
        <v>8.3273944101365309</v>
      </c>
      <c r="AX204" s="11"/>
      <c r="AY204" s="11">
        <f t="shared" si="49"/>
        <v>4.8307667242620447</v>
      </c>
      <c r="AZ204" s="11">
        <f t="shared" si="49"/>
        <v>4.7712050185703134</v>
      </c>
      <c r="BA204" s="11">
        <f t="shared" si="49"/>
        <v>4.7712050185703134</v>
      </c>
      <c r="BB204" s="11">
        <f t="shared" si="58"/>
        <v>7.668986761790765E-3</v>
      </c>
    </row>
    <row r="205" spans="1:54" x14ac:dyDescent="0.35">
      <c r="A205" s="12">
        <v>52628</v>
      </c>
      <c r="B205" s="10"/>
      <c r="C205" s="44">
        <f>DataQ!C291</f>
        <v>11948.59</v>
      </c>
      <c r="D205" s="44">
        <f>DataQ!H291</f>
        <v>46945.89</v>
      </c>
      <c r="E205" s="39">
        <f>DataQ!E291</f>
        <v>938383.9</v>
      </c>
      <c r="F205" s="50">
        <f>DataQ!F291</f>
        <v>4.0000030000000004</v>
      </c>
      <c r="G205" s="39">
        <f>DataQ!P291</f>
        <v>1.91757</v>
      </c>
      <c r="H205" s="50">
        <f>DataQ!J291</f>
        <v>3.4999989999999999</v>
      </c>
      <c r="I205" s="44">
        <f>DataQ!I291</f>
        <v>3107552</v>
      </c>
      <c r="J205" s="39">
        <f>DataQ!S291</f>
        <v>15927630</v>
      </c>
      <c r="M205" s="30">
        <f t="shared" si="54"/>
        <v>57116.935364404599</v>
      </c>
      <c r="N205" s="30">
        <f t="shared" si="55"/>
        <v>56413.160580448151</v>
      </c>
      <c r="O205" s="30">
        <f t="shared" si="56"/>
        <v>56413.160580448151</v>
      </c>
      <c r="P205" s="39"/>
      <c r="Q205" s="64">
        <f t="shared" si="57"/>
        <v>91.745147411163686</v>
      </c>
      <c r="R205" s="28"/>
      <c r="S205" s="29"/>
      <c r="T205" s="30">
        <f t="shared" si="51"/>
        <v>99.621769008045248</v>
      </c>
      <c r="U205" s="11">
        <f t="shared" si="52"/>
        <v>1</v>
      </c>
      <c r="V205" s="11"/>
      <c r="W205" s="10">
        <f t="shared" si="50"/>
        <v>99621.769008045245</v>
      </c>
      <c r="X205" s="15">
        <f t="shared" si="53"/>
        <v>8.3375334669651604</v>
      </c>
      <c r="AX205" s="11"/>
      <c r="AY205" s="11">
        <f t="shared" si="49"/>
        <v>4.7802238895471847</v>
      </c>
      <c r="AZ205" s="11">
        <f t="shared" si="49"/>
        <v>4.7213236524517246</v>
      </c>
      <c r="BA205" s="11">
        <f t="shared" si="49"/>
        <v>4.7213236524517246</v>
      </c>
      <c r="BB205" s="11">
        <f t="shared" si="58"/>
        <v>7.6783241714012858E-3</v>
      </c>
    </row>
    <row r="206" spans="1:54" x14ac:dyDescent="0.35">
      <c r="A206" s="12">
        <v>52718</v>
      </c>
      <c r="B206" s="10"/>
      <c r="C206" s="44">
        <f>DataQ!C292</f>
        <v>11963.94</v>
      </c>
      <c r="D206" s="44">
        <f>DataQ!H292</f>
        <v>47241.34</v>
      </c>
      <c r="E206" s="39">
        <f>DataQ!E292</f>
        <v>946499</v>
      </c>
      <c r="F206" s="50">
        <f>DataQ!F292</f>
        <v>4</v>
      </c>
      <c r="G206" s="39">
        <f>DataQ!P292</f>
        <v>1.917508</v>
      </c>
      <c r="H206" s="50">
        <f>DataQ!J292</f>
        <v>3.4999980000000002</v>
      </c>
      <c r="I206" s="44">
        <f>DataQ!I292</f>
        <v>3121266</v>
      </c>
      <c r="J206" s="39">
        <f>DataQ!S292</f>
        <v>16102150</v>
      </c>
      <c r="M206" s="30">
        <f t="shared" si="54"/>
        <v>56590.334436860772</v>
      </c>
      <c r="N206" s="30">
        <f t="shared" si="55"/>
        <v>55893.477219954933</v>
      </c>
      <c r="O206" s="30">
        <f t="shared" si="56"/>
        <v>55893.477219954933</v>
      </c>
      <c r="P206" s="39"/>
      <c r="Q206" s="64">
        <f t="shared" si="57"/>
        <v>91.975155684085507</v>
      </c>
      <c r="R206" s="28"/>
      <c r="S206" s="29"/>
      <c r="T206" s="30">
        <f t="shared" si="51"/>
        <v>99.871524245041783</v>
      </c>
      <c r="U206" s="11">
        <f t="shared" si="52"/>
        <v>1</v>
      </c>
      <c r="V206" s="11"/>
      <c r="W206" s="10">
        <f t="shared" si="50"/>
        <v>99871.524245041786</v>
      </c>
      <c r="X206" s="15">
        <f t="shared" si="53"/>
        <v>8.3477118946636129</v>
      </c>
      <c r="AX206" s="11"/>
      <c r="AY206" s="11">
        <f t="shared" ref="AY206:BA224" si="59">M206/$C206</f>
        <v>4.730075078683174</v>
      </c>
      <c r="AZ206" s="11">
        <f t="shared" si="59"/>
        <v>4.6718286133125817</v>
      </c>
      <c r="BA206" s="11">
        <f t="shared" si="59"/>
        <v>4.6718286133125817</v>
      </c>
      <c r="BB206" s="11">
        <f t="shared" si="58"/>
        <v>7.6876978390133608E-3</v>
      </c>
    </row>
    <row r="207" spans="1:54" x14ac:dyDescent="0.35">
      <c r="A207" s="12">
        <v>52810</v>
      </c>
      <c r="B207" s="10"/>
      <c r="C207" s="44">
        <f>DataQ!C293</f>
        <v>11977.71</v>
      </c>
      <c r="D207" s="44">
        <f>DataQ!H293</f>
        <v>47537.96</v>
      </c>
      <c r="E207" s="39">
        <f>DataQ!E293</f>
        <v>954682.4</v>
      </c>
      <c r="F207" s="50">
        <f>DataQ!F293</f>
        <v>4.0000080000000002</v>
      </c>
      <c r="G207" s="39">
        <f>DataQ!P293</f>
        <v>1.9175420000000001</v>
      </c>
      <c r="H207" s="50">
        <f>DataQ!J293</f>
        <v>3.4999989999999999</v>
      </c>
      <c r="I207" s="44">
        <f>DataQ!I293</f>
        <v>3134947</v>
      </c>
      <c r="J207" s="39">
        <f>DataQ!S293</f>
        <v>16276360</v>
      </c>
      <c r="M207" s="30">
        <f t="shared" si="54"/>
        <v>56047.186100518848</v>
      </c>
      <c r="N207" s="30">
        <f t="shared" si="55"/>
        <v>55357.458882996987</v>
      </c>
      <c r="O207" s="30">
        <f t="shared" si="56"/>
        <v>55357.458882996987</v>
      </c>
      <c r="P207" s="39"/>
      <c r="Q207" s="64">
        <f t="shared" si="57"/>
        <v>92.194029698967313</v>
      </c>
      <c r="R207" s="28"/>
      <c r="S207" s="29"/>
      <c r="T207" s="30">
        <f t="shared" si="51"/>
        <v>100.10918931145341</v>
      </c>
      <c r="U207" s="11">
        <f t="shared" si="52"/>
        <v>1</v>
      </c>
      <c r="V207" s="11"/>
      <c r="W207" s="10">
        <f t="shared" si="50"/>
        <v>100109.1893114534</v>
      </c>
      <c r="X207" s="15">
        <f t="shared" si="53"/>
        <v>8.3579573483957628</v>
      </c>
      <c r="AX207" s="11"/>
      <c r="AY207" s="11">
        <f t="shared" si="59"/>
        <v>4.6792906240440661</v>
      </c>
      <c r="AZ207" s="11">
        <f t="shared" si="59"/>
        <v>4.6217063932084672</v>
      </c>
      <c r="BA207" s="11">
        <f t="shared" si="59"/>
        <v>4.6217063932084672</v>
      </c>
      <c r="BB207" s="11">
        <f t="shared" si="58"/>
        <v>7.6971332332279978E-3</v>
      </c>
    </row>
    <row r="208" spans="1:54" x14ac:dyDescent="0.35">
      <c r="A208" s="12">
        <v>52902</v>
      </c>
      <c r="B208" s="10"/>
      <c r="C208" s="44">
        <f>DataQ!C294</f>
        <v>11991.79</v>
      </c>
      <c r="D208" s="44">
        <f>DataQ!H294</f>
        <v>47835.8</v>
      </c>
      <c r="E208" s="39">
        <f>DataQ!E294</f>
        <v>962934.6</v>
      </c>
      <c r="F208" s="50">
        <f>DataQ!F294</f>
        <v>4.000006</v>
      </c>
      <c r="G208" s="39">
        <f>DataQ!P294</f>
        <v>1.917483</v>
      </c>
      <c r="H208" s="50">
        <f>DataQ!J294</f>
        <v>3.5</v>
      </c>
      <c r="I208" s="44">
        <f>DataQ!I294</f>
        <v>3148598</v>
      </c>
      <c r="J208" s="39">
        <f>DataQ!S294</f>
        <v>16452840</v>
      </c>
      <c r="M208" s="30">
        <f t="shared" si="54"/>
        <v>55521.874186232737</v>
      </c>
      <c r="N208" s="30">
        <f t="shared" si="55"/>
        <v>54839.029242670935</v>
      </c>
      <c r="O208" s="30">
        <f t="shared" si="56"/>
        <v>54839.029242670935</v>
      </c>
      <c r="P208" s="39"/>
      <c r="Q208" s="64">
        <f t="shared" si="57"/>
        <v>92.41642283732385</v>
      </c>
      <c r="R208" s="28"/>
      <c r="S208" s="29"/>
      <c r="T208" s="30">
        <f t="shared" si="51"/>
        <v>100.35067562962388</v>
      </c>
      <c r="U208" s="11">
        <f t="shared" si="52"/>
        <v>1</v>
      </c>
      <c r="V208" s="11"/>
      <c r="W208" s="10">
        <f t="shared" si="50"/>
        <v>100350.67562962387</v>
      </c>
      <c r="X208" s="15">
        <f t="shared" si="53"/>
        <v>8.3682816017978858</v>
      </c>
      <c r="AX208" s="11"/>
      <c r="AY208" s="11">
        <f t="shared" si="59"/>
        <v>4.6299905340431025</v>
      </c>
      <c r="AZ208" s="11">
        <f t="shared" si="59"/>
        <v>4.5730478304465745</v>
      </c>
      <c r="BA208" s="11">
        <f t="shared" si="59"/>
        <v>4.5730478304465745</v>
      </c>
      <c r="BB208" s="11">
        <f t="shared" si="58"/>
        <v>7.7066411967957951E-3</v>
      </c>
    </row>
    <row r="209" spans="1:54" x14ac:dyDescent="0.35">
      <c r="A209" s="12">
        <v>52994</v>
      </c>
      <c r="B209" s="10"/>
      <c r="C209" s="44">
        <f>DataQ!C295</f>
        <v>12005.74</v>
      </c>
      <c r="D209" s="44">
        <f>DataQ!H295</f>
        <v>48134.92</v>
      </c>
      <c r="E209" s="39">
        <f>DataQ!E295</f>
        <v>971255.4</v>
      </c>
      <c r="F209" s="50">
        <f>DataQ!F295</f>
        <v>3.9999929999999999</v>
      </c>
      <c r="G209" s="39">
        <f>DataQ!P295</f>
        <v>1.917519</v>
      </c>
      <c r="H209" s="50">
        <f>DataQ!J295</f>
        <v>3.5</v>
      </c>
      <c r="I209" s="44">
        <f>DataQ!I295</f>
        <v>3162223</v>
      </c>
      <c r="J209" s="39">
        <f>DataQ!S295</f>
        <v>16630970</v>
      </c>
      <c r="M209" s="30">
        <f t="shared" si="54"/>
        <v>54995.825186275688</v>
      </c>
      <c r="N209" s="30">
        <f t="shared" si="55"/>
        <v>54319.844013075788</v>
      </c>
      <c r="O209" s="30">
        <f t="shared" si="56"/>
        <v>54319.844013075788</v>
      </c>
      <c r="P209" s="39"/>
      <c r="Q209" s="64">
        <f t="shared" si="57"/>
        <v>92.638560065982901</v>
      </c>
      <c r="R209" s="28"/>
      <c r="S209" s="29"/>
      <c r="T209" s="30">
        <f t="shared" si="51"/>
        <v>100.5918840674106</v>
      </c>
      <c r="U209" s="11">
        <f t="shared" si="52"/>
        <v>1</v>
      </c>
      <c r="V209" s="11"/>
      <c r="W209" s="10">
        <f t="shared" si="50"/>
        <v>100591.8840674106</v>
      </c>
      <c r="X209" s="15">
        <f t="shared" si="53"/>
        <v>8.3786492184080785</v>
      </c>
      <c r="AX209" s="11"/>
      <c r="AY209" s="11">
        <f t="shared" si="59"/>
        <v>4.5807942855897004</v>
      </c>
      <c r="AZ209" s="11">
        <f t="shared" si="59"/>
        <v>4.5244894536343274</v>
      </c>
      <c r="BA209" s="11">
        <f t="shared" si="59"/>
        <v>4.5244894536343274</v>
      </c>
      <c r="BB209" s="11">
        <f t="shared" si="58"/>
        <v>7.7161890950481109E-3</v>
      </c>
    </row>
    <row r="210" spans="1:54" x14ac:dyDescent="0.35">
      <c r="A210" s="12">
        <v>53083</v>
      </c>
      <c r="B210" s="10"/>
      <c r="C210" s="44">
        <f>DataQ!C296</f>
        <v>12020.98</v>
      </c>
      <c r="D210" s="44">
        <f>DataQ!H296</f>
        <v>48435.38</v>
      </c>
      <c r="E210" s="39">
        <f>DataQ!E296</f>
        <v>979646.4</v>
      </c>
      <c r="F210" s="50">
        <f>DataQ!F296</f>
        <v>4.0000010000000001</v>
      </c>
      <c r="G210" s="39">
        <f>DataQ!P296</f>
        <v>1.9175089999999999</v>
      </c>
      <c r="H210" s="50">
        <f>DataQ!J296</f>
        <v>3.4999989999999999</v>
      </c>
      <c r="I210" s="44">
        <f>DataQ!I296</f>
        <v>3175825</v>
      </c>
      <c r="J210" s="39">
        <f>DataQ!S296</f>
        <v>16812800</v>
      </c>
      <c r="M210" s="30">
        <f t="shared" si="54"/>
        <v>54479.603282952972</v>
      </c>
      <c r="N210" s="30">
        <f t="shared" si="55"/>
        <v>53810.370312792686</v>
      </c>
      <c r="O210" s="30">
        <f t="shared" si="56"/>
        <v>53810.370312792686</v>
      </c>
      <c r="P210" s="39"/>
      <c r="Q210" s="64">
        <f t="shared" si="57"/>
        <v>92.87144003390479</v>
      </c>
      <c r="R210" s="28"/>
      <c r="S210" s="29"/>
      <c r="T210" s="30">
        <f t="shared" si="51"/>
        <v>100.84475754383485</v>
      </c>
      <c r="U210" s="11">
        <f t="shared" si="52"/>
        <v>1</v>
      </c>
      <c r="V210" s="11"/>
      <c r="W210" s="10">
        <f t="shared" si="50"/>
        <v>100844.75754383484</v>
      </c>
      <c r="X210" s="15">
        <f t="shared" si="53"/>
        <v>8.3890629169863722</v>
      </c>
      <c r="AX210" s="11"/>
      <c r="AY210" s="11">
        <f t="shared" si="59"/>
        <v>4.5320434176708533</v>
      </c>
      <c r="AZ210" s="11">
        <f t="shared" si="59"/>
        <v>4.4763713368454727</v>
      </c>
      <c r="BA210" s="11">
        <f t="shared" si="59"/>
        <v>4.4763713368454727</v>
      </c>
      <c r="BB210" s="11">
        <f t="shared" si="58"/>
        <v>7.7257794317854948E-3</v>
      </c>
    </row>
    <row r="211" spans="1:54" x14ac:dyDescent="0.35">
      <c r="A211" s="12">
        <v>53175</v>
      </c>
      <c r="B211" s="10"/>
      <c r="C211" s="44">
        <f>DataQ!C297</f>
        <v>12034.66</v>
      </c>
      <c r="D211" s="44">
        <f>DataQ!H297</f>
        <v>48737.2</v>
      </c>
      <c r="E211" s="39">
        <f>DataQ!E297</f>
        <v>988107.3</v>
      </c>
      <c r="F211" s="50">
        <f>DataQ!F297</f>
        <v>3.9999989999999999</v>
      </c>
      <c r="G211" s="39">
        <f>DataQ!P297</f>
        <v>1.9175</v>
      </c>
      <c r="H211" s="50">
        <f>DataQ!J297</f>
        <v>3.5</v>
      </c>
      <c r="I211" s="44">
        <f>DataQ!I297</f>
        <v>3189408</v>
      </c>
      <c r="J211" s="39">
        <f>DataQ!S297</f>
        <v>16994330</v>
      </c>
      <c r="M211" s="30">
        <f t="shared" si="54"/>
        <v>53948.487042452813</v>
      </c>
      <c r="N211" s="30">
        <f t="shared" si="55"/>
        <v>53286.156576476009</v>
      </c>
      <c r="O211" s="30">
        <f t="shared" si="56"/>
        <v>53286.156576476009</v>
      </c>
      <c r="P211" s="39"/>
      <c r="Q211" s="64">
        <f t="shared" si="57"/>
        <v>93.0933663170145</v>
      </c>
      <c r="R211" s="28"/>
      <c r="S211" s="29"/>
      <c r="T211" s="30">
        <f t="shared" si="51"/>
        <v>101.08573692570545</v>
      </c>
      <c r="U211" s="11">
        <f t="shared" si="52"/>
        <v>1</v>
      </c>
      <c r="V211" s="11"/>
      <c r="W211" s="10">
        <f t="shared" si="50"/>
        <v>101085.73692570545</v>
      </c>
      <c r="X211" s="15">
        <f t="shared" si="53"/>
        <v>8.3995507081799943</v>
      </c>
      <c r="AX211" s="11"/>
      <c r="AY211" s="11">
        <f t="shared" si="59"/>
        <v>4.482759549705003</v>
      </c>
      <c r="AZ211" s="11">
        <f t="shared" si="59"/>
        <v>4.4277243043406305</v>
      </c>
      <c r="BA211" s="11">
        <f t="shared" si="59"/>
        <v>4.4277243043406305</v>
      </c>
      <c r="BB211" s="11">
        <f t="shared" si="58"/>
        <v>7.7354380029859178E-3</v>
      </c>
    </row>
    <row r="212" spans="1:54" x14ac:dyDescent="0.35">
      <c r="A212" s="12">
        <v>53267</v>
      </c>
      <c r="B212" s="10"/>
      <c r="C212" s="44">
        <f>DataQ!C298</f>
        <v>12048.66</v>
      </c>
      <c r="D212" s="44">
        <f>DataQ!H298</f>
        <v>49040.43</v>
      </c>
      <c r="E212" s="39">
        <f>DataQ!E298</f>
        <v>996639.8</v>
      </c>
      <c r="F212" s="50">
        <f>DataQ!F298</f>
        <v>3.9999959999999999</v>
      </c>
      <c r="G212" s="39">
        <f>DataQ!P298</f>
        <v>1.917492</v>
      </c>
      <c r="H212" s="50">
        <f>DataQ!J298</f>
        <v>3.5</v>
      </c>
      <c r="I212" s="44">
        <f>DataQ!I298</f>
        <v>3202975</v>
      </c>
      <c r="J212" s="39">
        <f>DataQ!S298</f>
        <v>17178220</v>
      </c>
      <c r="M212" s="30">
        <f t="shared" si="54"/>
        <v>53434.884152673054</v>
      </c>
      <c r="N212" s="30">
        <f t="shared" si="55"/>
        <v>52779.237641474072</v>
      </c>
      <c r="O212" s="30">
        <f t="shared" si="56"/>
        <v>52779.237641474072</v>
      </c>
      <c r="P212" s="39"/>
      <c r="Q212" s="64">
        <f t="shared" si="57"/>
        <v>93.3184525456183</v>
      </c>
      <c r="R212" s="28"/>
      <c r="S212" s="29"/>
      <c r="T212" s="30">
        <f t="shared" si="51"/>
        <v>101.33014754474742</v>
      </c>
      <c r="U212" s="11">
        <f t="shared" si="52"/>
        <v>1</v>
      </c>
      <c r="V212" s="11"/>
      <c r="W212" s="10">
        <f t="shared" si="50"/>
        <v>101330.14754474742</v>
      </c>
      <c r="X212" s="15">
        <f t="shared" si="53"/>
        <v>8.4100761034627443</v>
      </c>
      <c r="AX212" s="11"/>
      <c r="AY212" s="11">
        <f t="shared" si="59"/>
        <v>4.4349233983424758</v>
      </c>
      <c r="AZ212" s="11">
        <f t="shared" si="59"/>
        <v>4.3805068481867755</v>
      </c>
      <c r="BA212" s="11">
        <f t="shared" si="59"/>
        <v>4.3805068481867755</v>
      </c>
      <c r="BB212" s="11">
        <f t="shared" si="58"/>
        <v>7.7451312050981855E-3</v>
      </c>
    </row>
    <row r="213" spans="1:54" x14ac:dyDescent="0.35">
      <c r="A213" s="12">
        <v>53359</v>
      </c>
      <c r="B213" s="10"/>
      <c r="C213" s="44">
        <f>DataQ!C299</f>
        <v>12062.51</v>
      </c>
      <c r="D213" s="44">
        <f>DataQ!H299</f>
        <v>49345.11</v>
      </c>
      <c r="E213" s="39">
        <f>DataQ!E299</f>
        <v>1005243</v>
      </c>
      <c r="F213" s="50">
        <f>DataQ!F299</f>
        <v>4.0000030000000004</v>
      </c>
      <c r="G213" s="39">
        <f>DataQ!P299</f>
        <v>1.9174850000000001</v>
      </c>
      <c r="H213" s="50">
        <f>DataQ!J299</f>
        <v>3.5</v>
      </c>
      <c r="I213" s="44">
        <f>DataQ!I299</f>
        <v>3216528</v>
      </c>
      <c r="J213" s="39">
        <f>DataQ!S299</f>
        <v>17363820</v>
      </c>
      <c r="M213" s="30">
        <f t="shared" si="54"/>
        <v>52921.128897018461</v>
      </c>
      <c r="N213" s="30">
        <f t="shared" si="55"/>
        <v>52272.146011234021</v>
      </c>
      <c r="O213" s="30">
        <f t="shared" si="56"/>
        <v>52272.146011234021</v>
      </c>
      <c r="P213" s="39"/>
      <c r="Q213" s="64">
        <f t="shared" si="57"/>
        <v>93.543172886459828</v>
      </c>
      <c r="R213" s="28"/>
      <c r="S213" s="29"/>
      <c r="T213" s="30">
        <f t="shared" si="51"/>
        <v>101.57416086336355</v>
      </c>
      <c r="U213" s="11">
        <f t="shared" si="52"/>
        <v>1</v>
      </c>
      <c r="V213" s="11"/>
      <c r="W213" s="10">
        <f t="shared" si="50"/>
        <v>101574.16086336355</v>
      </c>
      <c r="X213" s="15">
        <f t="shared" si="53"/>
        <v>8.4206488420207357</v>
      </c>
      <c r="AX213" s="11"/>
      <c r="AY213" s="11">
        <f t="shared" si="59"/>
        <v>4.387240209294621</v>
      </c>
      <c r="AZ213" s="11">
        <f t="shared" si="59"/>
        <v>4.3334385638838038</v>
      </c>
      <c r="BA213" s="11">
        <f t="shared" si="59"/>
        <v>4.3334385638838038</v>
      </c>
      <c r="BB213" s="11">
        <f t="shared" si="58"/>
        <v>7.7548680072770781E-3</v>
      </c>
    </row>
    <row r="214" spans="1:54" x14ac:dyDescent="0.35">
      <c r="A214" s="12">
        <v>53448</v>
      </c>
      <c r="B214" s="10"/>
      <c r="C214" s="44">
        <f>DataQ!C300</f>
        <v>12077.66</v>
      </c>
      <c r="D214" s="44">
        <f>DataQ!H300</f>
        <v>49651.27</v>
      </c>
      <c r="E214" s="39">
        <f>DataQ!E300</f>
        <v>1013918</v>
      </c>
      <c r="F214" s="50">
        <f>DataQ!F300</f>
        <v>4.0000010000000001</v>
      </c>
      <c r="G214" s="39">
        <f>DataQ!P300</f>
        <v>1.91743</v>
      </c>
      <c r="H214" s="50">
        <f>DataQ!J300</f>
        <v>3.5</v>
      </c>
      <c r="I214" s="44">
        <f>DataQ!I300</f>
        <v>3230071</v>
      </c>
      <c r="J214" s="39">
        <f>DataQ!S300</f>
        <v>17553260</v>
      </c>
      <c r="M214" s="30">
        <f t="shared" si="54"/>
        <v>52417.482231572016</v>
      </c>
      <c r="N214" s="30">
        <f t="shared" si="55"/>
        <v>51775.025461932688</v>
      </c>
      <c r="O214" s="30">
        <f t="shared" si="56"/>
        <v>51775.025461932688</v>
      </c>
      <c r="P214" s="39"/>
      <c r="Q214" s="64">
        <f t="shared" si="57"/>
        <v>93.778797909009981</v>
      </c>
      <c r="R214" s="28"/>
      <c r="S214" s="29"/>
      <c r="T214" s="30">
        <f t="shared" si="51"/>
        <v>101.83001506635271</v>
      </c>
      <c r="U214" s="11">
        <f t="shared" si="52"/>
        <v>1</v>
      </c>
      <c r="V214" s="11"/>
      <c r="W214" s="10">
        <f t="shared" si="50"/>
        <v>101830.01506635272</v>
      </c>
      <c r="X214" s="15">
        <f t="shared" si="53"/>
        <v>8.431270218432438</v>
      </c>
      <c r="AX214" s="11"/>
      <c r="AY214" s="11">
        <f t="shared" si="59"/>
        <v>4.340036251357632</v>
      </c>
      <c r="AZ214" s="11">
        <f t="shared" si="59"/>
        <v>4.2868424398379066</v>
      </c>
      <c r="BA214" s="11">
        <f t="shared" si="59"/>
        <v>4.2868424398379066</v>
      </c>
      <c r="BB214" s="11">
        <f t="shared" si="58"/>
        <v>7.7646496017448729E-3</v>
      </c>
    </row>
    <row r="215" spans="1:54" x14ac:dyDescent="0.35">
      <c r="A215" s="12">
        <v>53540</v>
      </c>
      <c r="B215" s="10"/>
      <c r="C215" s="44">
        <f>DataQ!C301</f>
        <v>12091.23</v>
      </c>
      <c r="D215" s="44">
        <f>DataQ!H301</f>
        <v>49958.96</v>
      </c>
      <c r="E215" s="39">
        <f>DataQ!E301</f>
        <v>1022666</v>
      </c>
      <c r="F215" s="50">
        <f>DataQ!F301</f>
        <v>3.9999980000000002</v>
      </c>
      <c r="G215" s="39">
        <f>DataQ!P301</f>
        <v>1.917424</v>
      </c>
      <c r="H215" s="50">
        <f>DataQ!J301</f>
        <v>3.5</v>
      </c>
      <c r="I215" s="44">
        <f>DataQ!I301</f>
        <v>3243605</v>
      </c>
      <c r="J215" s="39">
        <f>DataQ!S301</f>
        <v>17742370</v>
      </c>
      <c r="M215" s="30">
        <f t="shared" si="54"/>
        <v>51899.935668453443</v>
      </c>
      <c r="N215" s="30">
        <f t="shared" si="55"/>
        <v>51264.169503758574</v>
      </c>
      <c r="O215" s="30">
        <f t="shared" si="56"/>
        <v>51264.169503758574</v>
      </c>
      <c r="P215" s="39"/>
      <c r="Q215" s="64">
        <f t="shared" si="57"/>
        <v>94.002739505865591</v>
      </c>
      <c r="R215" s="28"/>
      <c r="S215" s="29"/>
      <c r="T215" s="30">
        <f t="shared" si="51"/>
        <v>102.07318278325943</v>
      </c>
      <c r="U215" s="11">
        <f t="shared" si="52"/>
        <v>1</v>
      </c>
      <c r="V215" s="11"/>
      <c r="W215" s="10">
        <f t="shared" si="50"/>
        <v>102073.18278325943</v>
      </c>
      <c r="X215" s="15">
        <f t="shared" si="53"/>
        <v>8.441918877009158</v>
      </c>
      <c r="AX215" s="11"/>
      <c r="AY215" s="11">
        <f t="shared" si="59"/>
        <v>4.292361957257735</v>
      </c>
      <c r="AZ215" s="11">
        <f t="shared" si="59"/>
        <v>4.2397811888251713</v>
      </c>
      <c r="BA215" s="11">
        <f t="shared" si="59"/>
        <v>4.2397811888251713</v>
      </c>
      <c r="BB215" s="11">
        <f t="shared" si="58"/>
        <v>7.7744563213060702E-3</v>
      </c>
    </row>
    <row r="216" spans="1:54" x14ac:dyDescent="0.35">
      <c r="A216" s="12">
        <v>53632</v>
      </c>
      <c r="B216" s="10"/>
      <c r="C216" s="44">
        <f>DataQ!C302</f>
        <v>12105.15</v>
      </c>
      <c r="D216" s="44">
        <f>DataQ!H302</f>
        <v>50268.21</v>
      </c>
      <c r="E216" s="39">
        <f>DataQ!E302</f>
        <v>1031487</v>
      </c>
      <c r="F216" s="50">
        <f>DataQ!F302</f>
        <v>4.000006</v>
      </c>
      <c r="G216" s="39">
        <f>DataQ!P302</f>
        <v>1.9174659999999999</v>
      </c>
      <c r="H216" s="50">
        <f>DataQ!J302</f>
        <v>3.5</v>
      </c>
      <c r="I216" s="44">
        <f>DataQ!I302</f>
        <v>3257133</v>
      </c>
      <c r="J216" s="39">
        <f>DataQ!S302</f>
        <v>17933970</v>
      </c>
      <c r="M216" s="30">
        <f t="shared" si="54"/>
        <v>51399.86682701698</v>
      </c>
      <c r="N216" s="30">
        <f t="shared" si="55"/>
        <v>50770.565752868039</v>
      </c>
      <c r="O216" s="30">
        <f t="shared" si="56"/>
        <v>50770.565752868039</v>
      </c>
      <c r="P216" s="39"/>
      <c r="Q216" s="64">
        <f t="shared" si="57"/>
        <v>94.230112793278607</v>
      </c>
      <c r="R216" s="28"/>
      <c r="S216" s="29"/>
      <c r="T216" s="30">
        <f t="shared" si="51"/>
        <v>102.32007681260515</v>
      </c>
      <c r="U216" s="11">
        <f t="shared" si="52"/>
        <v>1</v>
      </c>
      <c r="V216" s="11"/>
      <c r="W216" s="10">
        <f t="shared" si="50"/>
        <v>102320.07681260516</v>
      </c>
      <c r="X216" s="15">
        <f t="shared" si="53"/>
        <v>8.4526070980206907</v>
      </c>
      <c r="AX216" s="11"/>
      <c r="AY216" s="11">
        <f t="shared" si="59"/>
        <v>4.2461156472259312</v>
      </c>
      <c r="AZ216" s="11">
        <f t="shared" si="59"/>
        <v>4.1941294203597677</v>
      </c>
      <c r="BA216" s="11">
        <f t="shared" si="59"/>
        <v>4.1941294203597677</v>
      </c>
      <c r="BB216" s="11">
        <f t="shared" si="58"/>
        <v>7.7842994752876761E-3</v>
      </c>
    </row>
    <row r="217" spans="1:54" x14ac:dyDescent="0.35">
      <c r="A217" s="12">
        <v>53724</v>
      </c>
      <c r="B217" s="10"/>
      <c r="C217" s="44">
        <f>DataQ!C303</f>
        <v>12118.91</v>
      </c>
      <c r="D217" s="44">
        <f>DataQ!H303</f>
        <v>50579.08</v>
      </c>
      <c r="E217" s="39">
        <f>DataQ!E303</f>
        <v>1040381</v>
      </c>
      <c r="F217" s="50">
        <f>DataQ!F303</f>
        <v>4.0000229999999997</v>
      </c>
      <c r="G217" s="39">
        <f>DataQ!P303</f>
        <v>1.917462</v>
      </c>
      <c r="H217" s="50">
        <f>DataQ!J303</f>
        <v>3.5</v>
      </c>
      <c r="I217" s="44">
        <f>DataQ!I303</f>
        <v>3270658</v>
      </c>
      <c r="J217" s="39">
        <f>DataQ!S303</f>
        <v>18127340</v>
      </c>
      <c r="M217" s="30">
        <f t="shared" si="54"/>
        <v>50899.878487538634</v>
      </c>
      <c r="N217" s="30">
        <f t="shared" si="55"/>
        <v>50277.019826489508</v>
      </c>
      <c r="O217" s="30">
        <f t="shared" si="56"/>
        <v>50277.019826489508</v>
      </c>
      <c r="P217" s="39"/>
      <c r="Q217" s="64">
        <f t="shared" si="57"/>
        <v>94.457056277062463</v>
      </c>
      <c r="R217" s="28"/>
      <c r="S217" s="29"/>
      <c r="T217" s="30">
        <f t="shared" si="51"/>
        <v>102.56650413827148</v>
      </c>
      <c r="U217" s="11">
        <f t="shared" si="52"/>
        <v>1</v>
      </c>
      <c r="V217" s="11"/>
      <c r="W217" s="10">
        <f t="shared" si="50"/>
        <v>102566.50413827148</v>
      </c>
      <c r="X217" s="15">
        <f t="shared" si="53"/>
        <v>8.4633439920150817</v>
      </c>
      <c r="AX217" s="11"/>
      <c r="AY217" s="11">
        <f t="shared" si="59"/>
        <v>4.2000376673759137</v>
      </c>
      <c r="AZ217" s="11">
        <f t="shared" si="59"/>
        <v>4.1486420665298702</v>
      </c>
      <c r="BA217" s="11">
        <f t="shared" si="59"/>
        <v>4.1486420665298702</v>
      </c>
      <c r="BB217" s="11">
        <f t="shared" si="58"/>
        <v>7.794187453909837E-3</v>
      </c>
    </row>
    <row r="218" spans="1:54" x14ac:dyDescent="0.35">
      <c r="A218" s="12">
        <v>53813</v>
      </c>
      <c r="B218" s="10"/>
      <c r="C218" s="44">
        <f>DataQ!C304</f>
        <v>12133.96</v>
      </c>
      <c r="D218" s="44">
        <f>DataQ!H304</f>
        <v>50891.56</v>
      </c>
      <c r="E218" s="39">
        <f>DataQ!E304</f>
        <v>1049350</v>
      </c>
      <c r="F218" s="50">
        <f>DataQ!F304</f>
        <v>4.0000010000000001</v>
      </c>
      <c r="G218" s="39">
        <f>DataQ!P304</f>
        <v>1.9174580000000001</v>
      </c>
      <c r="H218" s="50">
        <f>DataQ!J304</f>
        <v>3.5000010000000001</v>
      </c>
      <c r="I218" s="44">
        <f>DataQ!I304</f>
        <v>3284181</v>
      </c>
      <c r="J218" s="39">
        <f>DataQ!S304</f>
        <v>18324700</v>
      </c>
      <c r="M218" s="30">
        <f t="shared" si="54"/>
        <v>50409.999515479023</v>
      </c>
      <c r="N218" s="30">
        <f t="shared" si="55"/>
        <v>49793.451528112717</v>
      </c>
      <c r="O218" s="30">
        <f t="shared" si="56"/>
        <v>49793.451528112717</v>
      </c>
      <c r="P218" s="39"/>
      <c r="Q218" s="64">
        <f t="shared" si="57"/>
        <v>94.694627549058595</v>
      </c>
      <c r="R218" s="28"/>
      <c r="S218" s="29"/>
      <c r="T218" s="30">
        <f t="shared" si="51"/>
        <v>102.82447168260033</v>
      </c>
      <c r="U218" s="11">
        <f t="shared" si="52"/>
        <v>1</v>
      </c>
      <c r="V218" s="11"/>
      <c r="W218" s="10">
        <f t="shared" si="50"/>
        <v>102824.47168260033</v>
      </c>
      <c r="X218" s="15">
        <f t="shared" si="53"/>
        <v>8.4741066958025524</v>
      </c>
      <c r="AX218" s="11"/>
      <c r="AY218" s="11">
        <f t="shared" si="59"/>
        <v>4.1544557189474025</v>
      </c>
      <c r="AZ218" s="11">
        <f t="shared" si="59"/>
        <v>4.103643948728422</v>
      </c>
      <c r="BA218" s="11">
        <f t="shared" si="59"/>
        <v>4.103643948728422</v>
      </c>
      <c r="BB218" s="11">
        <f t="shared" si="58"/>
        <v>7.8040992016669419E-3</v>
      </c>
    </row>
    <row r="219" spans="1:54" x14ac:dyDescent="0.35">
      <c r="A219" s="12">
        <v>53905</v>
      </c>
      <c r="B219" s="10"/>
      <c r="C219" s="44">
        <f>DataQ!C305</f>
        <v>12147.44</v>
      </c>
      <c r="D219" s="44">
        <f>DataQ!H305</f>
        <v>51205.72</v>
      </c>
      <c r="E219" s="39">
        <f>DataQ!E305</f>
        <v>1058393</v>
      </c>
      <c r="F219" s="50">
        <f>DataQ!F305</f>
        <v>4</v>
      </c>
      <c r="G219" s="39">
        <f>DataQ!P305</f>
        <v>1.9174530000000001</v>
      </c>
      <c r="H219" s="50">
        <f>DataQ!J305</f>
        <v>3.5000010000000001</v>
      </c>
      <c r="I219" s="44">
        <f>DataQ!I305</f>
        <v>3297705</v>
      </c>
      <c r="J219" s="39">
        <f>DataQ!S305</f>
        <v>18521730</v>
      </c>
      <c r="M219" s="30">
        <f t="shared" si="54"/>
        <v>49907.124871621265</v>
      </c>
      <c r="N219" s="30">
        <f t="shared" si="55"/>
        <v>49297.036886975169</v>
      </c>
      <c r="O219" s="30">
        <f t="shared" si="56"/>
        <v>49297.036886975169</v>
      </c>
      <c r="P219" s="39"/>
      <c r="Q219" s="64">
        <f t="shared" si="57"/>
        <v>94.920110360378146</v>
      </c>
      <c r="R219" s="28"/>
      <c r="S219" s="29"/>
      <c r="T219" s="30">
        <f t="shared" si="51"/>
        <v>103.06931293228399</v>
      </c>
      <c r="U219" s="11">
        <f t="shared" si="52"/>
        <v>1</v>
      </c>
      <c r="V219" s="11"/>
      <c r="W219" s="10">
        <f t="shared" si="50"/>
        <v>103069.312932284</v>
      </c>
      <c r="X219" s="15">
        <f t="shared" si="53"/>
        <v>8.4848587794863768</v>
      </c>
      <c r="AX219" s="11"/>
      <c r="AY219" s="11">
        <f t="shared" si="59"/>
        <v>4.1084479422513107</v>
      </c>
      <c r="AZ219" s="11">
        <f t="shared" si="59"/>
        <v>4.0582243573111016</v>
      </c>
      <c r="BA219" s="11">
        <f t="shared" si="59"/>
        <v>4.0582243573111016</v>
      </c>
      <c r="BB219" s="11">
        <f t="shared" si="58"/>
        <v>7.8140011690017112E-3</v>
      </c>
    </row>
    <row r="220" spans="1:54" x14ac:dyDescent="0.35">
      <c r="A220" s="12">
        <v>53997</v>
      </c>
      <c r="B220" s="10"/>
      <c r="C220" s="44">
        <f>DataQ!C306</f>
        <v>12161.27</v>
      </c>
      <c r="D220" s="44">
        <f>DataQ!H306</f>
        <v>51521.55</v>
      </c>
      <c r="E220" s="39">
        <f>DataQ!E306</f>
        <v>1067512</v>
      </c>
      <c r="F220" s="50">
        <f>DataQ!F306</f>
        <v>3.9999980000000002</v>
      </c>
      <c r="G220" s="39">
        <f>DataQ!P306</f>
        <v>1.917449</v>
      </c>
      <c r="H220" s="50">
        <f>DataQ!J306</f>
        <v>3.5000010000000001</v>
      </c>
      <c r="I220" s="44">
        <f>DataQ!I306</f>
        <v>3311232</v>
      </c>
      <c r="J220" s="39">
        <f>DataQ!S306</f>
        <v>18721330</v>
      </c>
      <c r="M220" s="30">
        <f t="shared" si="54"/>
        <v>49421.365902662692</v>
      </c>
      <c r="N220" s="30">
        <f t="shared" si="55"/>
        <v>48817.530075548108</v>
      </c>
      <c r="O220" s="30">
        <f t="shared" si="56"/>
        <v>48817.530075548108</v>
      </c>
      <c r="P220" s="39"/>
      <c r="Q220" s="64">
        <f t="shared" si="57"/>
        <v>95.149143869908556</v>
      </c>
      <c r="R220" s="28"/>
      <c r="S220" s="29"/>
      <c r="T220" s="30">
        <f t="shared" si="51"/>
        <v>103.3180097192572</v>
      </c>
      <c r="U220" s="11">
        <f t="shared" si="52"/>
        <v>1</v>
      </c>
      <c r="V220" s="11"/>
      <c r="W220" s="10">
        <f t="shared" si="50"/>
        <v>103318.0097192572</v>
      </c>
      <c r="X220" s="15">
        <f t="shared" si="53"/>
        <v>8.495659558521206</v>
      </c>
      <c r="AX220" s="11"/>
      <c r="AY220" s="11">
        <f t="shared" si="59"/>
        <v>4.0638326344750748</v>
      </c>
      <c r="AZ220" s="11">
        <f t="shared" si="59"/>
        <v>4.0141802686354389</v>
      </c>
      <c r="BA220" s="11">
        <f t="shared" si="59"/>
        <v>4.0141802686354389</v>
      </c>
      <c r="BB220" s="11">
        <f t="shared" si="58"/>
        <v>7.8239479815766406E-3</v>
      </c>
    </row>
    <row r="221" spans="1:54" x14ac:dyDescent="0.35">
      <c r="A221" s="12">
        <v>54089</v>
      </c>
      <c r="B221" s="10"/>
      <c r="C221" s="44">
        <f>DataQ!C307</f>
        <v>12174.92</v>
      </c>
      <c r="D221" s="44">
        <f>DataQ!H307</f>
        <v>51839.13</v>
      </c>
      <c r="E221" s="39">
        <f>DataQ!E307</f>
        <v>1076708</v>
      </c>
      <c r="F221" s="50">
        <f>DataQ!F307</f>
        <v>4.0000039999999997</v>
      </c>
      <c r="G221" s="39">
        <f>DataQ!P307</f>
        <v>1.9173979999999999</v>
      </c>
      <c r="H221" s="50">
        <f>DataQ!J307</f>
        <v>3.5000010000000001</v>
      </c>
      <c r="I221" s="44">
        <f>DataQ!I307</f>
        <v>3324764</v>
      </c>
      <c r="J221" s="39">
        <f>DataQ!S307</f>
        <v>18922750</v>
      </c>
      <c r="M221" s="30">
        <f t="shared" si="54"/>
        <v>48936.031207606444</v>
      </c>
      <c r="N221" s="30">
        <f t="shared" si="55"/>
        <v>48338.430648116489</v>
      </c>
      <c r="O221" s="30">
        <f t="shared" si="56"/>
        <v>48338.430648116489</v>
      </c>
      <c r="P221" s="39"/>
      <c r="Q221" s="64">
        <f t="shared" si="57"/>
        <v>95.377371317762822</v>
      </c>
      <c r="R221" s="28"/>
      <c r="S221" s="29"/>
      <c r="T221" s="30">
        <f t="shared" si="51"/>
        <v>103.56583124151754</v>
      </c>
      <c r="U221" s="11">
        <f t="shared" si="52"/>
        <v>1</v>
      </c>
      <c r="V221" s="11"/>
      <c r="W221" s="10">
        <f t="shared" si="50"/>
        <v>103565.83124151755</v>
      </c>
      <c r="X221" s="15">
        <f t="shared" si="53"/>
        <v>8.506489672336043</v>
      </c>
      <c r="AX221" s="11"/>
      <c r="AY221" s="11">
        <f t="shared" si="59"/>
        <v>4.0194129577530235</v>
      </c>
      <c r="AZ221" s="11">
        <f t="shared" si="59"/>
        <v>3.9703284003604531</v>
      </c>
      <c r="BA221" s="11">
        <f t="shared" si="59"/>
        <v>3.9703284003604531</v>
      </c>
      <c r="BB221" s="11">
        <f t="shared" si="58"/>
        <v>7.8339218095694121E-3</v>
      </c>
    </row>
    <row r="222" spans="1:54" x14ac:dyDescent="0.35">
      <c r="A222" s="12">
        <v>54179</v>
      </c>
      <c r="B222" s="10"/>
      <c r="C222" s="44">
        <f>DataQ!C308</f>
        <v>12189.89</v>
      </c>
      <c r="D222" s="44">
        <f>DataQ!H308</f>
        <v>52158.48</v>
      </c>
      <c r="E222" s="39">
        <f>DataQ!E308</f>
        <v>1085980</v>
      </c>
      <c r="F222" s="50">
        <f>DataQ!F308</f>
        <v>4.0000020000000003</v>
      </c>
      <c r="G222" s="39">
        <f>DataQ!P308</f>
        <v>1.917443</v>
      </c>
      <c r="H222" s="50">
        <f>DataQ!J308</f>
        <v>3.5</v>
      </c>
      <c r="I222" s="44">
        <f>DataQ!I308</f>
        <v>3338303</v>
      </c>
      <c r="J222" s="39">
        <f>DataQ!S308</f>
        <v>19128350</v>
      </c>
      <c r="M222" s="30">
        <f t="shared" si="54"/>
        <v>48460.940778132142</v>
      </c>
      <c r="N222" s="30">
        <f t="shared" si="55"/>
        <v>47869.423294225628</v>
      </c>
      <c r="O222" s="30">
        <f t="shared" si="56"/>
        <v>47869.423294225628</v>
      </c>
      <c r="P222" s="39"/>
      <c r="Q222" s="64">
        <f t="shared" si="57"/>
        <v>95.616551421980844</v>
      </c>
      <c r="R222" s="28"/>
      <c r="S222" s="29"/>
      <c r="T222" s="30">
        <f t="shared" si="51"/>
        <v>103.82554574158742</v>
      </c>
      <c r="U222" s="11">
        <f t="shared" si="52"/>
        <v>1</v>
      </c>
      <c r="V222" s="11"/>
      <c r="W222" s="10">
        <f t="shared" si="50"/>
        <v>103825.54574158743</v>
      </c>
      <c r="X222" s="15">
        <f t="shared" si="53"/>
        <v>8.5173488638197252</v>
      </c>
      <c r="AX222" s="11"/>
      <c r="AY222" s="11">
        <f t="shared" si="59"/>
        <v>3.975502713981188</v>
      </c>
      <c r="AZ222" s="11">
        <f t="shared" si="59"/>
        <v>3.9269774619972475</v>
      </c>
      <c r="BA222" s="11">
        <f t="shared" si="59"/>
        <v>3.9269774619972475</v>
      </c>
      <c r="BB222" s="11">
        <f t="shared" si="58"/>
        <v>7.8439224161974269E-3</v>
      </c>
    </row>
    <row r="223" spans="1:54" x14ac:dyDescent="0.35">
      <c r="A223" s="12">
        <v>54271</v>
      </c>
      <c r="B223" s="10"/>
      <c r="C223" s="44">
        <f>DataQ!C309</f>
        <v>12203.27</v>
      </c>
      <c r="D223" s="44">
        <f>DataQ!H309</f>
        <v>52479.63</v>
      </c>
      <c r="E223" s="39">
        <f>DataQ!E309</f>
        <v>1095330</v>
      </c>
      <c r="F223" s="50">
        <f>DataQ!F309</f>
        <v>4.000019</v>
      </c>
      <c r="G223" s="39">
        <f>DataQ!P309</f>
        <v>1.917441</v>
      </c>
      <c r="H223" s="50">
        <f>DataQ!J309</f>
        <v>3.5000010000000001</v>
      </c>
      <c r="I223" s="44">
        <f>DataQ!I309</f>
        <v>3351850</v>
      </c>
      <c r="J223" s="39">
        <f>DataQ!S309</f>
        <v>19333600</v>
      </c>
      <c r="M223" s="30">
        <f t="shared" si="54"/>
        <v>47973.580659392595</v>
      </c>
      <c r="N223" s="30">
        <f t="shared" si="55"/>
        <v>47388.309660415442</v>
      </c>
      <c r="O223" s="30">
        <f t="shared" si="56"/>
        <v>47388.309660415442</v>
      </c>
      <c r="P223" s="39"/>
      <c r="Q223" s="64">
        <f t="shared" si="57"/>
        <v>95.843700410465956</v>
      </c>
      <c r="R223" s="28"/>
      <c r="S223" s="29"/>
      <c r="T223" s="30">
        <f t="shared" si="51"/>
        <v>104.07219621520714</v>
      </c>
      <c r="U223" s="11">
        <f t="shared" si="52"/>
        <v>1</v>
      </c>
      <c r="V223" s="11"/>
      <c r="W223" s="10">
        <f t="shared" si="50"/>
        <v>104072.19621520714</v>
      </c>
      <c r="X223" s="15">
        <f t="shared" si="53"/>
        <v>8.5282220433709277</v>
      </c>
      <c r="AX223" s="11"/>
      <c r="AY223" s="11">
        <f t="shared" si="59"/>
        <v>3.9312070174135778</v>
      </c>
      <c r="AZ223" s="11">
        <f t="shared" si="59"/>
        <v>3.8832468396106488</v>
      </c>
      <c r="BA223" s="11">
        <f t="shared" si="59"/>
        <v>3.8832468396106488</v>
      </c>
      <c r="BB223" s="11">
        <f t="shared" si="58"/>
        <v>7.8539359049226935E-3</v>
      </c>
    </row>
    <row r="224" spans="1:54" x14ac:dyDescent="0.35">
      <c r="A224" s="12">
        <v>54363</v>
      </c>
      <c r="B224" s="10"/>
      <c r="C224" s="44">
        <f>DataQ!C310</f>
        <v>12217.01</v>
      </c>
      <c r="D224" s="44">
        <f>DataQ!H310</f>
        <v>52802.57</v>
      </c>
      <c r="E224" s="39">
        <f>DataQ!E310</f>
        <v>1104758</v>
      </c>
      <c r="F224" s="50">
        <f>DataQ!F310</f>
        <v>3.9999980000000002</v>
      </c>
      <c r="G224" s="39">
        <f>DataQ!P310</f>
        <v>1.9173899999999999</v>
      </c>
      <c r="H224" s="50">
        <f>DataQ!J310</f>
        <v>3.5000010000000001</v>
      </c>
      <c r="I224" s="44">
        <f>DataQ!I310</f>
        <v>3365406</v>
      </c>
      <c r="J224" s="39">
        <f>DataQ!S310</f>
        <v>19541520</v>
      </c>
      <c r="M224" s="30">
        <f t="shared" si="54"/>
        <v>47503.002743715078</v>
      </c>
      <c r="N224" s="30">
        <f t="shared" si="55"/>
        <v>46923.743695090496</v>
      </c>
      <c r="O224" s="30">
        <f t="shared" si="56"/>
        <v>46923.743695090496</v>
      </c>
      <c r="P224" s="39"/>
      <c r="Q224" s="64">
        <f t="shared" si="57"/>
        <v>96.074317180637337</v>
      </c>
      <c r="R224" s="28"/>
      <c r="S224" s="29"/>
      <c r="T224" s="30">
        <f t="shared" si="51"/>
        <v>104.32261219093644</v>
      </c>
      <c r="U224" s="11">
        <f t="shared" si="52"/>
        <v>1</v>
      </c>
      <c r="V224" s="11"/>
      <c r="W224" s="10">
        <f t="shared" si="50"/>
        <v>104322.61219093644</v>
      </c>
      <c r="X224" s="15">
        <f t="shared" si="53"/>
        <v>8.5391280019363531</v>
      </c>
      <c r="AX224" s="11"/>
      <c r="AY224" s="11">
        <f t="shared" si="59"/>
        <v>3.8882674847376797</v>
      </c>
      <c r="AZ224" s="11">
        <f t="shared" si="59"/>
        <v>3.8408533426010534</v>
      </c>
      <c r="BA224" s="11">
        <f t="shared" si="59"/>
        <v>3.8408533426010534</v>
      </c>
      <c r="BB224" s="11">
        <f t="shared" si="58"/>
        <v>7.8639795809807254E-3</v>
      </c>
    </row>
    <row r="225" spans="1:54" x14ac:dyDescent="0.35">
      <c r="A225" s="12">
        <v>54455</v>
      </c>
      <c r="B225" s="10"/>
      <c r="C225" s="44">
        <f>DataQ!C311</f>
        <v>12230.55</v>
      </c>
      <c r="D225" s="44">
        <f>DataQ!H311</f>
        <v>53127.38</v>
      </c>
      <c r="E225" s="39">
        <f>DataQ!E311</f>
        <v>1114264</v>
      </c>
      <c r="F225" s="50">
        <f>DataQ!F311</f>
        <v>3.9999959999999999</v>
      </c>
      <c r="G225" s="39">
        <f>DataQ!P311</f>
        <v>1.9173880000000001</v>
      </c>
      <c r="H225" s="50">
        <f>DataQ!J311</f>
        <v>3.5000010000000001</v>
      </c>
      <c r="I225" s="44">
        <f>DataQ!I311</f>
        <v>3378975</v>
      </c>
      <c r="J225" s="39">
        <f>DataQ!S311</f>
        <v>19751350</v>
      </c>
      <c r="M225" s="30">
        <f t="shared" si="54"/>
        <v>47032.845230136867</v>
      </c>
      <c r="N225" s="30">
        <f t="shared" si="55"/>
        <v>46459.592404659415</v>
      </c>
      <c r="O225" s="30">
        <f t="shared" si="56"/>
        <v>46459.592404659415</v>
      </c>
      <c r="P225" s="39"/>
      <c r="Q225" s="64">
        <f t="shared" si="57"/>
        <v>96.303345855217614</v>
      </c>
      <c r="R225" s="28"/>
      <c r="S225" s="29"/>
      <c r="T225" s="30">
        <f t="shared" si="51"/>
        <v>104.57130372786321</v>
      </c>
      <c r="U225" s="11">
        <f t="shared" si="52"/>
        <v>1</v>
      </c>
      <c r="V225" s="11"/>
      <c r="W225" s="10">
        <f t="shared" si="50"/>
        <v>104571.30372786321</v>
      </c>
      <c r="X225" s="15">
        <f t="shared" si="53"/>
        <v>8.550008276640316</v>
      </c>
      <c r="AY225" s="11">
        <f t="shared" ref="AY225:BA269" si="60">M225/$C225</f>
        <v>3.8455216838275361</v>
      </c>
      <c r="AZ225" s="11">
        <f t="shared" si="60"/>
        <v>3.7986511158254879</v>
      </c>
      <c r="BA225" s="11">
        <f t="shared" si="60"/>
        <v>3.7986511158254879</v>
      </c>
      <c r="BB225" s="11">
        <f t="shared" si="58"/>
        <v>7.8739996038786168E-3</v>
      </c>
    </row>
    <row r="226" spans="1:54" x14ac:dyDescent="0.35">
      <c r="A226" s="12">
        <v>54544</v>
      </c>
      <c r="B226" s="10"/>
      <c r="C226" s="44">
        <f>DataQ!C312</f>
        <v>12245.42</v>
      </c>
      <c r="D226" s="44">
        <f>DataQ!H312</f>
        <v>53454.09</v>
      </c>
      <c r="E226" s="39">
        <f>DataQ!E312</f>
        <v>1123849</v>
      </c>
      <c r="F226" s="50">
        <f>DataQ!F312</f>
        <v>4.0000210000000003</v>
      </c>
      <c r="G226" s="39">
        <f>DataQ!P312</f>
        <v>1.9174340000000001</v>
      </c>
      <c r="H226" s="50">
        <f>DataQ!J312</f>
        <v>3.5000010000000001</v>
      </c>
      <c r="I226" s="44">
        <f>DataQ!I312</f>
        <v>3392557</v>
      </c>
      <c r="J226" s="39">
        <f>DataQ!S312</f>
        <v>19965480</v>
      </c>
      <c r="M226" s="30">
        <f t="shared" si="54"/>
        <v>46572.75350428516</v>
      </c>
      <c r="N226" s="30">
        <f t="shared" si="55"/>
        <v>46005.381242013464</v>
      </c>
      <c r="O226" s="30">
        <f t="shared" si="56"/>
        <v>46005.381242013464</v>
      </c>
      <c r="P226" s="39"/>
      <c r="Q226" s="64">
        <f t="shared" si="57"/>
        <v>96.543644719813159</v>
      </c>
      <c r="R226" s="28"/>
      <c r="S226" s="29"/>
      <c r="T226" s="30">
        <f t="shared" si="51"/>
        <v>104.83223303755572</v>
      </c>
      <c r="U226" s="11">
        <f t="shared" si="52"/>
        <v>1</v>
      </c>
      <c r="V226" s="11"/>
      <c r="W226" s="10">
        <f t="shared" si="50"/>
        <v>104832.23303755572</v>
      </c>
      <c r="X226" s="15">
        <f t="shared" si="53"/>
        <v>8.5609340502453755</v>
      </c>
      <c r="AY226" s="11">
        <f t="shared" si="60"/>
        <v>3.803279389705307</v>
      </c>
      <c r="AZ226" s="11">
        <f t="shared" si="60"/>
        <v>3.7569459636348497</v>
      </c>
      <c r="BA226" s="11">
        <f t="shared" si="60"/>
        <v>3.7569459636348497</v>
      </c>
      <c r="BB226" s="11">
        <f t="shared" si="58"/>
        <v>7.8840615282949177E-3</v>
      </c>
    </row>
    <row r="227" spans="1:54" x14ac:dyDescent="0.35">
      <c r="A227" s="12">
        <v>54636</v>
      </c>
      <c r="B227" s="10"/>
      <c r="C227" s="44">
        <f>DataQ!C313</f>
        <v>12258.71</v>
      </c>
      <c r="D227" s="44">
        <f>DataQ!H313</f>
        <v>53782.7</v>
      </c>
      <c r="E227" s="39">
        <f>DataQ!E313</f>
        <v>1133515</v>
      </c>
      <c r="F227" s="50">
        <f>DataQ!F313</f>
        <v>4</v>
      </c>
      <c r="G227" s="39">
        <f>DataQ!P313</f>
        <v>1.917384</v>
      </c>
      <c r="H227" s="50">
        <f>DataQ!J313</f>
        <v>3.5000010000000001</v>
      </c>
      <c r="I227" s="44">
        <f>DataQ!I313</f>
        <v>3406153</v>
      </c>
      <c r="J227" s="39">
        <f>DataQ!S313</f>
        <v>20179260</v>
      </c>
      <c r="M227" s="30">
        <f t="shared" si="54"/>
        <v>46101.529247299732</v>
      </c>
      <c r="N227" s="30">
        <f t="shared" si="55"/>
        <v>45540.154204815619</v>
      </c>
      <c r="O227" s="30">
        <f t="shared" si="56"/>
        <v>45540.154204815619</v>
      </c>
      <c r="P227" s="39"/>
      <c r="Q227" s="64">
        <f t="shared" si="57"/>
        <v>96.772113049544771</v>
      </c>
      <c r="R227" s="28"/>
      <c r="S227" s="29"/>
      <c r="T227" s="30">
        <f t="shared" si="51"/>
        <v>105.08031612219206</v>
      </c>
      <c r="U227" s="11">
        <f t="shared" si="52"/>
        <v>1</v>
      </c>
      <c r="V227" s="11"/>
      <c r="W227" s="10">
        <f t="shared" si="50"/>
        <v>105080.31612219206</v>
      </c>
      <c r="X227" s="15">
        <f t="shared" si="53"/>
        <v>8.5718902006974691</v>
      </c>
      <c r="AY227" s="11">
        <f t="shared" si="60"/>
        <v>3.7607161966715696</v>
      </c>
      <c r="AZ227" s="11">
        <f t="shared" si="60"/>
        <v>3.7149222230410559</v>
      </c>
      <c r="BA227" s="11">
        <f t="shared" si="60"/>
        <v>3.7149222230410559</v>
      </c>
      <c r="BB227" s="11">
        <f t="shared" si="58"/>
        <v>7.8941514278047832E-3</v>
      </c>
    </row>
    <row r="228" spans="1:54" x14ac:dyDescent="0.35">
      <c r="A228" s="12">
        <v>54728</v>
      </c>
      <c r="B228" s="10"/>
      <c r="C228" s="44">
        <f>DataQ!C314</f>
        <v>12272.35</v>
      </c>
      <c r="D228" s="44">
        <f>DataQ!H314</f>
        <v>54113.25</v>
      </c>
      <c r="E228" s="39">
        <f>DataQ!E314</f>
        <v>1143260</v>
      </c>
      <c r="F228" s="50">
        <f>DataQ!F314</f>
        <v>3.9999989999999999</v>
      </c>
      <c r="G228" s="39">
        <f>DataQ!P314</f>
        <v>1.91743</v>
      </c>
      <c r="H228" s="50">
        <f>DataQ!J314</f>
        <v>3.5000010000000001</v>
      </c>
      <c r="I228" s="44">
        <f>DataQ!I314</f>
        <v>3419766</v>
      </c>
      <c r="J228" s="39">
        <f>DataQ!S314</f>
        <v>20395860</v>
      </c>
      <c r="M228" s="30">
        <f t="shared" si="54"/>
        <v>45646.248887143978</v>
      </c>
      <c r="N228" s="30">
        <f t="shared" si="55"/>
        <v>45090.670747405478</v>
      </c>
      <c r="O228" s="30">
        <f t="shared" si="56"/>
        <v>45090.670747405478</v>
      </c>
      <c r="P228" s="39"/>
      <c r="Q228" s="64">
        <f t="shared" si="57"/>
        <v>97.003185768340671</v>
      </c>
      <c r="R228" s="28"/>
      <c r="S228" s="29"/>
      <c r="T228" s="30">
        <f t="shared" si="51"/>
        <v>105.33122719122964</v>
      </c>
      <c r="U228" s="11">
        <f t="shared" si="52"/>
        <v>1</v>
      </c>
      <c r="V228" s="11"/>
      <c r="W228" s="10">
        <f t="shared" si="50"/>
        <v>105331.22719122964</v>
      </c>
      <c r="X228" s="15">
        <f t="shared" si="53"/>
        <v>8.5828082796880505</v>
      </c>
      <c r="AY228" s="11">
        <f t="shared" si="60"/>
        <v>3.7194383216860647</v>
      </c>
      <c r="AZ228" s="11">
        <f t="shared" si="60"/>
        <v>3.6741676001259318</v>
      </c>
      <c r="BA228" s="11">
        <f t="shared" si="60"/>
        <v>3.6741676001259318</v>
      </c>
      <c r="BB228" s="11">
        <f t="shared" si="58"/>
        <v>7.9042062659833417E-3</v>
      </c>
    </row>
    <row r="229" spans="1:54" x14ac:dyDescent="0.35">
      <c r="A229" s="12">
        <v>54820</v>
      </c>
      <c r="B229" s="10"/>
      <c r="C229" s="44">
        <f>DataQ!C315</f>
        <v>12285.79</v>
      </c>
      <c r="D229" s="44">
        <f>DataQ!H315</f>
        <v>54445.78</v>
      </c>
      <c r="E229" s="39">
        <f>DataQ!E315</f>
        <v>1153086</v>
      </c>
      <c r="F229" s="50">
        <f>DataQ!F315</f>
        <v>3.999997</v>
      </c>
      <c r="G229" s="39">
        <f>DataQ!P315</f>
        <v>1.9174279999999999</v>
      </c>
      <c r="H229" s="50">
        <f>DataQ!J315</f>
        <v>3.5</v>
      </c>
      <c r="I229" s="44">
        <f>DataQ!I315</f>
        <v>3433396</v>
      </c>
      <c r="J229" s="39">
        <f>DataQ!S315</f>
        <v>20614360</v>
      </c>
      <c r="M229" s="30">
        <f t="shared" si="54"/>
        <v>45191.634546377834</v>
      </c>
      <c r="N229" s="30">
        <f t="shared" si="55"/>
        <v>44641.837641012062</v>
      </c>
      <c r="O229" s="30">
        <f t="shared" si="56"/>
        <v>44641.837641012062</v>
      </c>
      <c r="P229" s="39"/>
      <c r="Q229" s="64">
        <f t="shared" si="57"/>
        <v>97.23329203776153</v>
      </c>
      <c r="R229" s="28"/>
      <c r="S229" s="29"/>
      <c r="T229" s="30">
        <f t="shared" si="51"/>
        <v>105.58108883804584</v>
      </c>
      <c r="U229" s="11">
        <f t="shared" si="52"/>
        <v>1</v>
      </c>
      <c r="V229" s="11"/>
      <c r="W229" s="10">
        <f t="shared" si="50"/>
        <v>105581.08883804585</v>
      </c>
      <c r="X229" s="15">
        <f t="shared" si="53"/>
        <v>8.5937565950619241</v>
      </c>
      <c r="AY229" s="11">
        <f t="shared" si="60"/>
        <v>3.6783661894251676</v>
      </c>
      <c r="AZ229" s="11">
        <f t="shared" si="60"/>
        <v>3.6336155543121005</v>
      </c>
      <c r="BA229" s="11">
        <f t="shared" si="60"/>
        <v>3.6336155543121005</v>
      </c>
      <c r="BB229" s="11">
        <f t="shared" si="58"/>
        <v>7.9142889498975254E-3</v>
      </c>
    </row>
    <row r="230" spans="1:54" x14ac:dyDescent="0.35">
      <c r="A230" s="12">
        <v>54909</v>
      </c>
      <c r="B230" s="10"/>
      <c r="C230" s="44">
        <f>DataQ!C316</f>
        <v>12300.56</v>
      </c>
      <c r="D230" s="44">
        <f>DataQ!H316</f>
        <v>54780.29</v>
      </c>
      <c r="E230" s="39">
        <f>DataQ!E316</f>
        <v>1163033</v>
      </c>
      <c r="F230" s="50">
        <f>DataQ!F316</f>
        <v>3.999994</v>
      </c>
      <c r="G230" s="39">
        <f>DataQ!P316</f>
        <v>1.917427</v>
      </c>
      <c r="H230" s="50">
        <f>DataQ!J316</f>
        <v>3.5000010000000001</v>
      </c>
      <c r="I230" s="44">
        <f>DataQ!I316</f>
        <v>3447045</v>
      </c>
      <c r="J230" s="39">
        <f>DataQ!S316</f>
        <v>20837360</v>
      </c>
      <c r="M230" s="30">
        <f t="shared" si="54"/>
        <v>44747.088677683038</v>
      </c>
      <c r="N230" s="30">
        <f t="shared" si="55"/>
        <v>44203.21830787314</v>
      </c>
      <c r="O230" s="30">
        <f t="shared" si="56"/>
        <v>44203.21830787314</v>
      </c>
      <c r="P230" s="39"/>
      <c r="Q230" s="64">
        <f t="shared" si="57"/>
        <v>97.474763835420717</v>
      </c>
      <c r="R230" s="28"/>
      <c r="S230" s="29"/>
      <c r="T230" s="30">
        <f t="shared" si="51"/>
        <v>105.84329178094976</v>
      </c>
      <c r="U230" s="11">
        <f t="shared" si="52"/>
        <v>1</v>
      </c>
      <c r="V230" s="11"/>
      <c r="W230" s="10">
        <f t="shared" si="50"/>
        <v>105843.29178094976</v>
      </c>
      <c r="X230" s="15">
        <f t="shared" si="53"/>
        <v>8.6047539120942265</v>
      </c>
      <c r="AY230" s="11">
        <f t="shared" si="60"/>
        <v>3.6378090654151549</v>
      </c>
      <c r="AZ230" s="11">
        <f t="shared" si="60"/>
        <v>3.5935939752233348</v>
      </c>
      <c r="BA230" s="11">
        <f t="shared" si="60"/>
        <v>3.5935939752233348</v>
      </c>
      <c r="BB230" s="11">
        <f t="shared" si="58"/>
        <v>7.9244167611410149E-3</v>
      </c>
    </row>
    <row r="231" spans="1:54" x14ac:dyDescent="0.35">
      <c r="A231" s="12">
        <v>55001</v>
      </c>
      <c r="B231" s="10"/>
      <c r="C231" s="44">
        <f>DataQ!C317</f>
        <v>12313.74</v>
      </c>
      <c r="D231" s="44">
        <f>DataQ!H317</f>
        <v>55116.88</v>
      </c>
      <c r="E231" s="39">
        <f>DataQ!E317</f>
        <v>1173062</v>
      </c>
      <c r="F231" s="50">
        <f>DataQ!F317</f>
        <v>3.9999920000000002</v>
      </c>
      <c r="G231" s="39">
        <f>DataQ!P317</f>
        <v>1.9174249999999999</v>
      </c>
      <c r="H231" s="50">
        <f>DataQ!J317</f>
        <v>3.5000010000000001</v>
      </c>
      <c r="I231" s="44">
        <f>DataQ!I317</f>
        <v>3460716</v>
      </c>
      <c r="J231" s="39">
        <f>DataQ!S317</f>
        <v>21060680</v>
      </c>
      <c r="M231" s="30">
        <f t="shared" si="54"/>
        <v>44292.578855181957</v>
      </c>
      <c r="N231" s="30">
        <f t="shared" si="55"/>
        <v>43754.462105645376</v>
      </c>
      <c r="O231" s="30">
        <f t="shared" si="56"/>
        <v>43754.462105645376</v>
      </c>
      <c r="P231" s="39"/>
      <c r="Q231" s="64">
        <f t="shared" si="57"/>
        <v>97.705230591174697</v>
      </c>
      <c r="R231" s="28"/>
      <c r="S231" s="29"/>
      <c r="T231" s="30">
        <f t="shared" si="51"/>
        <v>106.09354486303225</v>
      </c>
      <c r="U231" s="11">
        <f t="shared" si="52"/>
        <v>1</v>
      </c>
      <c r="V231" s="11"/>
      <c r="W231" s="10">
        <f t="shared" si="50"/>
        <v>106093.54486303225</v>
      </c>
      <c r="X231" s="15">
        <f t="shared" si="53"/>
        <v>8.6158668985241089</v>
      </c>
      <c r="AY231" s="11">
        <f t="shared" si="60"/>
        <v>3.5970045538708759</v>
      </c>
      <c r="AZ231" s="11">
        <f t="shared" si="60"/>
        <v>3.5533040413103878</v>
      </c>
      <c r="BA231" s="11">
        <f t="shared" si="60"/>
        <v>3.5533040413103878</v>
      </c>
      <c r="BB231" s="11">
        <f t="shared" si="58"/>
        <v>7.9346510963504754E-3</v>
      </c>
    </row>
    <row r="232" spans="1:54" x14ac:dyDescent="0.35">
      <c r="A232" s="12">
        <v>55093</v>
      </c>
      <c r="B232" s="10"/>
      <c r="C232" s="44">
        <f>DataQ!C318</f>
        <v>12327.29</v>
      </c>
      <c r="D232" s="44">
        <f>DataQ!H318</f>
        <v>55455.59</v>
      </c>
      <c r="E232" s="39">
        <f>DataQ!E318</f>
        <v>1183173</v>
      </c>
      <c r="F232" s="50">
        <f>DataQ!F318</f>
        <v>4.0000179999999999</v>
      </c>
      <c r="G232" s="39">
        <f>DataQ!P318</f>
        <v>1.917424</v>
      </c>
      <c r="H232" s="50">
        <f>DataQ!J318</f>
        <v>3.5</v>
      </c>
      <c r="I232" s="44">
        <f>DataQ!I318</f>
        <v>3474411</v>
      </c>
      <c r="J232" s="39">
        <f>DataQ!S318</f>
        <v>21286970</v>
      </c>
      <c r="M232" s="30">
        <f t="shared" si="54"/>
        <v>43851.110471836466</v>
      </c>
      <c r="N232" s="30">
        <f t="shared" si="55"/>
        <v>43318.584636006664</v>
      </c>
      <c r="O232" s="30">
        <f t="shared" si="56"/>
        <v>43318.584636006664</v>
      </c>
      <c r="P232" s="39"/>
      <c r="Q232" s="64">
        <f t="shared" si="57"/>
        <v>97.938980609890848</v>
      </c>
      <c r="R232" s="28"/>
      <c r="S232" s="29"/>
      <c r="T232" s="30">
        <f t="shared" si="51"/>
        <v>106.347363086963</v>
      </c>
      <c r="U232" s="11">
        <f t="shared" si="52"/>
        <v>1</v>
      </c>
      <c r="V232" s="11"/>
      <c r="W232" s="10">
        <f t="shared" si="50"/>
        <v>106347.363086963</v>
      </c>
      <c r="X232" s="15">
        <f t="shared" si="53"/>
        <v>8.6269863925455628</v>
      </c>
      <c r="AY232" s="11">
        <f t="shared" si="60"/>
        <v>3.5572384905227721</v>
      </c>
      <c r="AZ232" s="11">
        <f t="shared" si="60"/>
        <v>3.5140395525704888</v>
      </c>
      <c r="BA232" s="11">
        <f t="shared" si="60"/>
        <v>3.5140395525704888</v>
      </c>
      <c r="BB232" s="11">
        <f t="shared" si="58"/>
        <v>7.9448914246270548E-3</v>
      </c>
    </row>
    <row r="233" spans="1:54" x14ac:dyDescent="0.35">
      <c r="A233" s="12">
        <v>55185</v>
      </c>
      <c r="B233" s="10"/>
      <c r="C233" s="44">
        <f>DataQ!C319</f>
        <v>12337.38</v>
      </c>
      <c r="D233" s="44">
        <f>DataQ!H319</f>
        <v>55796.41</v>
      </c>
      <c r="E233" s="39">
        <f>DataQ!E319</f>
        <v>1193367</v>
      </c>
      <c r="F233" s="50">
        <f>DataQ!F319</f>
        <v>4.0000169999999997</v>
      </c>
      <c r="G233" s="39">
        <f>DataQ!P319</f>
        <v>1.9174720000000001</v>
      </c>
      <c r="H233" s="50">
        <f>DataQ!J319</f>
        <v>3.5000010000000001</v>
      </c>
      <c r="I233" s="44">
        <f>DataQ!I319</f>
        <v>3488131</v>
      </c>
      <c r="J233" s="39">
        <f>DataQ!S319</f>
        <v>21509520</v>
      </c>
      <c r="M233" s="30">
        <f t="shared" si="54"/>
        <v>43398.964332512478</v>
      </c>
      <c r="N233" s="30">
        <f t="shared" si="55"/>
        <v>42872.143871474662</v>
      </c>
      <c r="O233" s="30">
        <f t="shared" si="56"/>
        <v>42872.143871474662</v>
      </c>
      <c r="P233" s="39"/>
      <c r="Q233" s="64">
        <f t="shared" si="57"/>
        <v>98.145703772234953</v>
      </c>
      <c r="R233" s="28"/>
      <c r="S233" s="29"/>
      <c r="T233" s="30">
        <f t="shared" si="51"/>
        <v>106.57183411032256</v>
      </c>
      <c r="U233" s="11">
        <f t="shared" si="52"/>
        <v>1</v>
      </c>
      <c r="V233" s="11"/>
      <c r="W233" s="10">
        <f t="shared" si="50"/>
        <v>106571.83411032255</v>
      </c>
      <c r="X233" s="15">
        <f t="shared" si="53"/>
        <v>8.6381252835142117</v>
      </c>
      <c r="AY233" s="11">
        <f t="shared" si="60"/>
        <v>3.5176807662982319</v>
      </c>
      <c r="AZ233" s="11">
        <f t="shared" si="60"/>
        <v>3.4749796043791035</v>
      </c>
      <c r="BA233" s="11">
        <f t="shared" si="60"/>
        <v>3.4749796043791035</v>
      </c>
      <c r="BB233" s="11">
        <f t="shared" si="58"/>
        <v>7.955149616226051E-3</v>
      </c>
    </row>
    <row r="234" spans="1:54" x14ac:dyDescent="0.35">
      <c r="A234" s="12">
        <v>55274</v>
      </c>
      <c r="B234" s="10"/>
      <c r="C234" s="44">
        <f>DataQ!C320</f>
        <v>12350.02</v>
      </c>
      <c r="D234" s="44">
        <f>DataQ!H320</f>
        <v>56139.360000000001</v>
      </c>
      <c r="E234" s="39">
        <f>DataQ!E320</f>
        <v>1203356</v>
      </c>
      <c r="F234" s="50">
        <f>DataQ!F320</f>
        <v>3.999997</v>
      </c>
      <c r="G234" s="39">
        <f>DataQ!P320</f>
        <v>1.9173750000000001</v>
      </c>
      <c r="H234" s="50">
        <f>DataQ!J320</f>
        <v>3.5000010000000001</v>
      </c>
      <c r="I234" s="44">
        <f>DataQ!I320</f>
        <v>3501873</v>
      </c>
      <c r="J234" s="39">
        <f>DataQ!S320</f>
        <v>21738810</v>
      </c>
      <c r="M234" s="30">
        <f t="shared" si="54"/>
        <v>42982.107059481212</v>
      </c>
      <c r="N234" s="30">
        <f t="shared" si="55"/>
        <v>42458.725616487616</v>
      </c>
      <c r="O234" s="30">
        <f t="shared" si="56"/>
        <v>42458.725616487616</v>
      </c>
      <c r="P234" s="39"/>
      <c r="Q234" s="64">
        <f t="shared" si="57"/>
        <v>98.368908980795183</v>
      </c>
      <c r="R234" s="28"/>
      <c r="S234" s="29"/>
      <c r="T234" s="30">
        <f t="shared" si="51"/>
        <v>106.81420221758525</v>
      </c>
      <c r="U234" s="11">
        <f t="shared" si="52"/>
        <v>1</v>
      </c>
      <c r="V234" s="11"/>
      <c r="W234" s="10">
        <f t="shared" si="50"/>
        <v>106814.20221758525</v>
      </c>
      <c r="X234" s="15">
        <f t="shared" si="53"/>
        <v>8.6489092501538654</v>
      </c>
      <c r="AY234" s="11">
        <f t="shared" si="60"/>
        <v>3.4803269192666253</v>
      </c>
      <c r="AZ234" s="11">
        <f t="shared" si="60"/>
        <v>3.4379479236865702</v>
      </c>
      <c r="BA234" s="11">
        <f t="shared" si="60"/>
        <v>3.4379479236865702</v>
      </c>
      <c r="BB234" s="11">
        <f t="shared" si="58"/>
        <v>7.9650809456822888E-3</v>
      </c>
    </row>
    <row r="235" spans="1:54" x14ac:dyDescent="0.35">
      <c r="A235" s="12">
        <v>55366</v>
      </c>
      <c r="B235" s="10"/>
      <c r="C235" s="44">
        <f>DataQ!C321</f>
        <v>12360.74</v>
      </c>
      <c r="D235" s="44">
        <f>DataQ!H321</f>
        <v>56484.13</v>
      </c>
      <c r="E235" s="39">
        <f>DataQ!E321</f>
        <v>1213422</v>
      </c>
      <c r="F235" s="50">
        <f>DataQ!F321</f>
        <v>3.9999889999999998</v>
      </c>
      <c r="G235" s="39">
        <f>DataQ!P321</f>
        <v>1.917422</v>
      </c>
      <c r="H235" s="50">
        <f>DataQ!J321</f>
        <v>3.5000010000000001</v>
      </c>
      <c r="I235" s="44">
        <f>DataQ!I321</f>
        <v>3515622</v>
      </c>
      <c r="J235" s="39">
        <f>DataQ!S321</f>
        <v>21961740</v>
      </c>
      <c r="M235" s="30">
        <f t="shared" si="54"/>
        <v>42541.005648476086</v>
      </c>
      <c r="N235" s="30">
        <f t="shared" si="55"/>
        <v>42023.219197095561</v>
      </c>
      <c r="O235" s="30">
        <f t="shared" si="56"/>
        <v>42023.219197095561</v>
      </c>
      <c r="P235" s="39"/>
      <c r="Q235" s="64">
        <f t="shared" si="57"/>
        <v>98.567960792332002</v>
      </c>
      <c r="R235" s="28"/>
      <c r="S235" s="29"/>
      <c r="T235" s="30">
        <f t="shared" si="51"/>
        <v>107.03034327952811</v>
      </c>
      <c r="U235" s="11">
        <f t="shared" si="52"/>
        <v>1</v>
      </c>
      <c r="V235" s="11"/>
      <c r="W235" s="10">
        <f t="shared" si="50"/>
        <v>107030.34327952811</v>
      </c>
      <c r="X235" s="15">
        <f t="shared" si="53"/>
        <v>8.6588944739172664</v>
      </c>
      <c r="AY235" s="11">
        <f t="shared" si="60"/>
        <v>3.4416228841053278</v>
      </c>
      <c r="AZ235" s="11">
        <f t="shared" si="60"/>
        <v>3.3997332843418406</v>
      </c>
      <c r="BA235" s="11">
        <f t="shared" si="60"/>
        <v>3.3997332843418406</v>
      </c>
      <c r="BB235" s="11">
        <f t="shared" si="58"/>
        <v>7.9742766850796967E-3</v>
      </c>
    </row>
    <row r="236" spans="1:54" x14ac:dyDescent="0.35">
      <c r="A236" s="12">
        <v>55458</v>
      </c>
      <c r="B236" s="10"/>
      <c r="C236" s="44">
        <f>DataQ!C322</f>
        <v>12374.19</v>
      </c>
      <c r="D236" s="44">
        <f>DataQ!H322</f>
        <v>56830.68</v>
      </c>
      <c r="E236" s="39">
        <f>DataQ!E322</f>
        <v>1223517</v>
      </c>
      <c r="F236" s="50">
        <f>DataQ!F322</f>
        <v>4.000019</v>
      </c>
      <c r="G236" s="39">
        <f>DataQ!P322</f>
        <v>1.9173739999999999</v>
      </c>
      <c r="H236" s="50">
        <f>DataQ!J322</f>
        <v>3.5000010000000001</v>
      </c>
      <c r="I236" s="44">
        <f>DataQ!I322</f>
        <v>3529380</v>
      </c>
      <c r="J236" s="39">
        <f>DataQ!S322</f>
        <v>22191760</v>
      </c>
      <c r="M236" s="30">
        <f t="shared" si="54"/>
        <v>42143.657434845576</v>
      </c>
      <c r="N236" s="30">
        <f t="shared" si="55"/>
        <v>41630.646145758896</v>
      </c>
      <c r="O236" s="30">
        <f t="shared" si="56"/>
        <v>41630.646145758896</v>
      </c>
      <c r="P236" s="39"/>
      <c r="Q236" s="64">
        <f t="shared" si="57"/>
        <v>98.788883701250128</v>
      </c>
      <c r="R236" s="28"/>
      <c r="S236" s="29"/>
      <c r="T236" s="30">
        <f t="shared" si="51"/>
        <v>107.27023314424426</v>
      </c>
      <c r="U236" s="11">
        <f t="shared" si="52"/>
        <v>1</v>
      </c>
      <c r="V236" s="11"/>
      <c r="W236" s="10">
        <f t="shared" si="50"/>
        <v>107270.23314424425</v>
      </c>
      <c r="X236" s="15">
        <f t="shared" si="53"/>
        <v>8.6688690851073282</v>
      </c>
      <c r="AY236" s="11">
        <f t="shared" si="60"/>
        <v>3.4057709987357212</v>
      </c>
      <c r="AZ236" s="11">
        <f t="shared" si="60"/>
        <v>3.3643128274059872</v>
      </c>
      <c r="BA236" s="11">
        <f t="shared" si="60"/>
        <v>3.3643128274059872</v>
      </c>
      <c r="BB236" s="11">
        <f t="shared" si="58"/>
        <v>7.9834626509896912E-3</v>
      </c>
    </row>
    <row r="237" spans="1:54" x14ac:dyDescent="0.35">
      <c r="A237" s="12">
        <v>55550</v>
      </c>
      <c r="B237" s="10"/>
      <c r="C237" s="44">
        <f>DataQ!C323</f>
        <v>12384.2</v>
      </c>
      <c r="D237" s="44">
        <f>DataQ!H323</f>
        <v>57178.98</v>
      </c>
      <c r="E237" s="39">
        <f>DataQ!E323</f>
        <v>1233690</v>
      </c>
      <c r="F237" s="50">
        <f>DataQ!F323</f>
        <v>3.999984</v>
      </c>
      <c r="G237" s="39">
        <f>DataQ!P323</f>
        <v>1.9173720000000001</v>
      </c>
      <c r="H237" s="50">
        <f>DataQ!J323</f>
        <v>3.5</v>
      </c>
      <c r="I237" s="44">
        <f>DataQ!I323</f>
        <v>3543144</v>
      </c>
      <c r="J237" s="39">
        <f>DataQ!S323</f>
        <v>22416900</v>
      </c>
      <c r="M237" s="30">
        <f t="shared" si="54"/>
        <v>41720.181811936432</v>
      </c>
      <c r="N237" s="30">
        <f t="shared" si="55"/>
        <v>41212.532060590958</v>
      </c>
      <c r="O237" s="30">
        <f t="shared" si="56"/>
        <v>41212.532060590958</v>
      </c>
      <c r="P237" s="39"/>
      <c r="Q237" s="64">
        <f t="shared" si="57"/>
        <v>98.981545145357302</v>
      </c>
      <c r="R237" s="28"/>
      <c r="S237" s="29"/>
      <c r="T237" s="30">
        <f t="shared" si="51"/>
        <v>107.47943520476943</v>
      </c>
      <c r="U237" s="11">
        <f t="shared" si="52"/>
        <v>1</v>
      </c>
      <c r="V237" s="11"/>
      <c r="W237" s="10">
        <f t="shared" si="50"/>
        <v>107479.43520476943</v>
      </c>
      <c r="X237" s="15">
        <f t="shared" si="53"/>
        <v>8.6787548008566908</v>
      </c>
      <c r="AY237" s="11">
        <f t="shared" si="60"/>
        <v>3.3688233242305867</v>
      </c>
      <c r="AZ237" s="11">
        <f t="shared" si="60"/>
        <v>3.3278315967596579</v>
      </c>
      <c r="BA237" s="11">
        <f t="shared" si="60"/>
        <v>3.3278315967596579</v>
      </c>
      <c r="BB237" s="11">
        <f t="shared" si="58"/>
        <v>7.992566750000589E-3</v>
      </c>
    </row>
    <row r="238" spans="1:54" x14ac:dyDescent="0.35">
      <c r="A238" s="12">
        <v>55640</v>
      </c>
      <c r="B238" s="10"/>
      <c r="C238" s="44">
        <f>DataQ!C324</f>
        <v>12396.75</v>
      </c>
      <c r="D238" s="44">
        <f>DataQ!H324</f>
        <v>57529.07</v>
      </c>
      <c r="E238" s="39">
        <f>DataQ!E324</f>
        <v>1243940</v>
      </c>
      <c r="F238" s="50">
        <f>DataQ!F324</f>
        <v>4.000013</v>
      </c>
      <c r="G238" s="39">
        <f>DataQ!P324</f>
        <v>1.9173720000000001</v>
      </c>
      <c r="H238" s="50">
        <f>DataQ!J324</f>
        <v>3.5</v>
      </c>
      <c r="I238" s="44">
        <f>DataQ!I324</f>
        <v>3556916</v>
      </c>
      <c r="J238" s="39">
        <f>DataQ!S324</f>
        <v>22648830</v>
      </c>
      <c r="M238" s="30">
        <f t="shared" si="54"/>
        <v>41332.822052194948</v>
      </c>
      <c r="N238" s="30">
        <f t="shared" si="55"/>
        <v>40830.117783601418</v>
      </c>
      <c r="O238" s="30">
        <f t="shared" si="56"/>
        <v>40830.117783601418</v>
      </c>
      <c r="P238" s="39"/>
      <c r="Q238" s="64">
        <f t="shared" si="57"/>
        <v>99.194202487097044</v>
      </c>
      <c r="R238" s="28"/>
      <c r="S238" s="29"/>
      <c r="T238" s="30">
        <f t="shared" si="51"/>
        <v>107.71034987627482</v>
      </c>
      <c r="U238" s="11">
        <f t="shared" si="52"/>
        <v>1</v>
      </c>
      <c r="V238" s="11"/>
      <c r="W238" s="10">
        <f t="shared" si="50"/>
        <v>107710.34987627482</v>
      </c>
      <c r="X238" s="15">
        <f t="shared" si="53"/>
        <v>8.6885957913384413</v>
      </c>
      <c r="AY238" s="11">
        <f t="shared" si="60"/>
        <v>3.3341659751301709</v>
      </c>
      <c r="AZ238" s="11">
        <f t="shared" si="60"/>
        <v>3.2936146799444548</v>
      </c>
      <c r="BA238" s="11">
        <f t="shared" si="60"/>
        <v>3.2936146799444548</v>
      </c>
      <c r="BB238" s="11">
        <f t="shared" si="58"/>
        <v>8.0016296599590246E-3</v>
      </c>
    </row>
    <row r="239" spans="1:54" x14ac:dyDescent="0.35">
      <c r="A239" s="12">
        <v>55732</v>
      </c>
      <c r="B239" s="10"/>
      <c r="C239" s="44">
        <f>DataQ!C325</f>
        <v>12407.37</v>
      </c>
      <c r="D239" s="44">
        <f>DataQ!H325</f>
        <v>57880.93</v>
      </c>
      <c r="E239" s="39">
        <f>DataQ!E325</f>
        <v>1254270</v>
      </c>
      <c r="F239" s="50">
        <f>DataQ!F325</f>
        <v>4.0000200000000001</v>
      </c>
      <c r="G239" s="39">
        <f>DataQ!P325</f>
        <v>1.9173720000000001</v>
      </c>
      <c r="H239" s="50">
        <f>DataQ!J325</f>
        <v>3.5000010000000001</v>
      </c>
      <c r="I239" s="44">
        <f>DataQ!I325</f>
        <v>3570698</v>
      </c>
      <c r="J239" s="39">
        <f>DataQ!S325</f>
        <v>22879450</v>
      </c>
      <c r="M239" s="30">
        <f t="shared" si="54"/>
        <v>40926.964438337949</v>
      </c>
      <c r="N239" s="30">
        <f t="shared" si="55"/>
        <v>40429.417875577383</v>
      </c>
      <c r="O239" s="30">
        <f t="shared" si="56"/>
        <v>40429.417875577383</v>
      </c>
      <c r="P239" s="39"/>
      <c r="Q239" s="64">
        <f t="shared" si="57"/>
        <v>99.392662685875891</v>
      </c>
      <c r="R239" s="28"/>
      <c r="S239" s="29"/>
      <c r="T239" s="30">
        <f t="shared" si="51"/>
        <v>107.92584853356544</v>
      </c>
      <c r="U239" s="11">
        <f t="shared" si="52"/>
        <v>1</v>
      </c>
      <c r="V239" s="11"/>
      <c r="W239" s="10">
        <f t="shared" si="50"/>
        <v>107925.84853356544</v>
      </c>
      <c r="X239" s="15">
        <f t="shared" si="53"/>
        <v>8.6985274505044536</v>
      </c>
      <c r="AY239" s="11">
        <f t="shared" si="60"/>
        <v>3.2986011087231173</v>
      </c>
      <c r="AZ239" s="11">
        <f t="shared" si="60"/>
        <v>3.2585002200770492</v>
      </c>
      <c r="BA239" s="11">
        <f t="shared" si="60"/>
        <v>3.2585002200770492</v>
      </c>
      <c r="BB239" s="11">
        <f t="shared" si="58"/>
        <v>8.0107760698581477E-3</v>
      </c>
    </row>
    <row r="240" spans="1:54" x14ac:dyDescent="0.35">
      <c r="A240" s="12">
        <v>55824</v>
      </c>
      <c r="B240" s="10"/>
      <c r="C240" s="44">
        <f>DataQ!C326</f>
        <v>12420.74</v>
      </c>
      <c r="D240" s="44">
        <f>DataQ!H326</f>
        <v>58234.57</v>
      </c>
      <c r="E240" s="39">
        <f>DataQ!E326</f>
        <v>1264589</v>
      </c>
      <c r="F240" s="50">
        <f>DataQ!F326</f>
        <v>3.9999880000000001</v>
      </c>
      <c r="G240" s="39">
        <f>DataQ!P326</f>
        <v>1.9174180000000001</v>
      </c>
      <c r="H240" s="50">
        <f>DataQ!J326</f>
        <v>3.5000010000000001</v>
      </c>
      <c r="I240" s="44">
        <f>DataQ!I326</f>
        <v>3584491</v>
      </c>
      <c r="J240" s="39">
        <f>DataQ!S326</f>
        <v>23117430</v>
      </c>
      <c r="M240" s="30">
        <f t="shared" si="54"/>
        <v>40545.162780083672</v>
      </c>
      <c r="N240" s="30">
        <f t="shared" si="55"/>
        <v>40051.948598014431</v>
      </c>
      <c r="O240" s="30">
        <f t="shared" si="56"/>
        <v>40051.948598014431</v>
      </c>
      <c r="P240" s="39"/>
      <c r="Q240" s="64">
        <f t="shared" si="57"/>
        <v>99.612054202947419</v>
      </c>
      <c r="R240" s="28"/>
      <c r="S240" s="29"/>
      <c r="T240" s="30">
        <f t="shared" si="51"/>
        <v>108.16407553142588</v>
      </c>
      <c r="U240" s="11">
        <f t="shared" si="52"/>
        <v>1</v>
      </c>
      <c r="V240" s="11"/>
      <c r="W240" s="10">
        <f t="shared" si="50"/>
        <v>108164.07553142589</v>
      </c>
      <c r="X240" s="15">
        <f t="shared" si="53"/>
        <v>8.7083439095759108</v>
      </c>
      <c r="AY240" s="11">
        <f t="shared" si="60"/>
        <v>3.2643113679284546</v>
      </c>
      <c r="AZ240" s="11">
        <f t="shared" si="60"/>
        <v>3.2246024470373289</v>
      </c>
      <c r="BA240" s="11">
        <f t="shared" si="60"/>
        <v>3.2246024470373289</v>
      </c>
      <c r="BB240" s="11">
        <f t="shared" si="58"/>
        <v>8.019816387988753E-3</v>
      </c>
    </row>
    <row r="241" spans="1:54" x14ac:dyDescent="0.35">
      <c r="A241" s="12">
        <v>55916</v>
      </c>
      <c r="B241" s="10"/>
      <c r="C241" s="44">
        <f>DataQ!C327</f>
        <v>12430.66</v>
      </c>
      <c r="D241" s="44">
        <f>DataQ!H327</f>
        <v>58589.93</v>
      </c>
      <c r="E241" s="39">
        <f>DataQ!E327</f>
        <v>1274986</v>
      </c>
      <c r="F241" s="50">
        <f>DataQ!F327</f>
        <v>4.0000030000000004</v>
      </c>
      <c r="G241" s="39">
        <f>DataQ!P327</f>
        <v>1.91737</v>
      </c>
      <c r="H241" s="50">
        <f>DataQ!J327</f>
        <v>3.5</v>
      </c>
      <c r="I241" s="44">
        <f>DataQ!I327</f>
        <v>3598292</v>
      </c>
      <c r="J241" s="39">
        <f>DataQ!S327</f>
        <v>23349600</v>
      </c>
      <c r="M241" s="30">
        <f t="shared" si="54"/>
        <v>40137.417434648691</v>
      </c>
      <c r="N241" s="30">
        <f t="shared" si="55"/>
        <v>39649.391816261937</v>
      </c>
      <c r="O241" s="30">
        <f t="shared" si="56"/>
        <v>39649.391816261937</v>
      </c>
      <c r="P241" s="39"/>
      <c r="Q241" s="64">
        <f t="shared" si="57"/>
        <v>99.801129055964168</v>
      </c>
      <c r="R241" s="28"/>
      <c r="S241" s="29"/>
      <c r="T241" s="30">
        <f t="shared" si="51"/>
        <v>108.36938308026059</v>
      </c>
      <c r="U241" s="11">
        <f t="shared" si="52"/>
        <v>1</v>
      </c>
      <c r="V241" s="11"/>
      <c r="W241" s="10">
        <f t="shared" si="50"/>
        <v>108369.3830802606</v>
      </c>
      <c r="X241" s="15">
        <f t="shared" si="53"/>
        <v>8.7179106403248579</v>
      </c>
      <c r="AY241" s="11">
        <f t="shared" si="60"/>
        <v>3.2289047753416704</v>
      </c>
      <c r="AZ241" s="11">
        <f t="shared" si="60"/>
        <v>3.1896449437328296</v>
      </c>
      <c r="BA241" s="11">
        <f t="shared" si="60"/>
        <v>3.1896449437328296</v>
      </c>
      <c r="BB241" s="11">
        <f t="shared" si="58"/>
        <v>8.0286267226329228E-3</v>
      </c>
    </row>
    <row r="242" spans="1:54" x14ac:dyDescent="0.35">
      <c r="A242" s="12">
        <v>56005</v>
      </c>
      <c r="B242" s="10"/>
      <c r="C242" s="44">
        <f>DataQ!C328</f>
        <v>12443.13</v>
      </c>
      <c r="D242" s="44">
        <f>DataQ!H328</f>
        <v>58947.05</v>
      </c>
      <c r="E242" s="39">
        <f>DataQ!E328</f>
        <v>1285460</v>
      </c>
      <c r="F242" s="50">
        <f>DataQ!F328</f>
        <v>4.0000010000000001</v>
      </c>
      <c r="G242" s="39">
        <f>DataQ!P328</f>
        <v>1.9174169999999999</v>
      </c>
      <c r="H242" s="50">
        <f>DataQ!J328</f>
        <v>3.5</v>
      </c>
      <c r="I242" s="44">
        <f>DataQ!I328</f>
        <v>3612103</v>
      </c>
      <c r="J242" s="39">
        <f>DataQ!S328</f>
        <v>23588760</v>
      </c>
      <c r="M242" s="30">
        <f t="shared" si="54"/>
        <v>39767.028264522043</v>
      </c>
      <c r="N242" s="30">
        <f t="shared" si="55"/>
        <v>39283.702503915287</v>
      </c>
      <c r="O242" s="30">
        <f t="shared" si="56"/>
        <v>39283.702503915287</v>
      </c>
      <c r="P242" s="39"/>
      <c r="Q242" s="64">
        <f t="shared" si="57"/>
        <v>100.01169845616126</v>
      </c>
      <c r="R242" s="28"/>
      <c r="S242" s="29"/>
      <c r="T242" s="30">
        <f t="shared" si="51"/>
        <v>108.59803055359872</v>
      </c>
      <c r="U242" s="11">
        <f t="shared" si="52"/>
        <v>1</v>
      </c>
      <c r="V242" s="11"/>
      <c r="W242" s="10">
        <f t="shared" si="50"/>
        <v>108598.03055359871</v>
      </c>
      <c r="X242" s="15">
        <f t="shared" si="53"/>
        <v>8.7275493025949835</v>
      </c>
      <c r="AY242" s="11">
        <f t="shared" si="60"/>
        <v>3.1959023384407335</v>
      </c>
      <c r="AZ242" s="11">
        <f t="shared" si="60"/>
        <v>3.1570595584804861</v>
      </c>
      <c r="BA242" s="11">
        <f t="shared" si="60"/>
        <v>3.1570595584804861</v>
      </c>
      <c r="BB242" s="11">
        <f t="shared" si="58"/>
        <v>8.0375033015134666E-3</v>
      </c>
    </row>
    <row r="243" spans="1:54" x14ac:dyDescent="0.35">
      <c r="A243" s="12">
        <v>56097</v>
      </c>
      <c r="B243" s="10"/>
      <c r="C243" s="44">
        <f>DataQ!C329</f>
        <v>12453.67</v>
      </c>
      <c r="D243" s="44">
        <f>DataQ!H329</f>
        <v>59305.919999999998</v>
      </c>
      <c r="E243" s="39">
        <f>DataQ!E329</f>
        <v>1296013</v>
      </c>
      <c r="F243" s="50">
        <f>DataQ!F329</f>
        <v>4.0000099999999996</v>
      </c>
      <c r="G243" s="39">
        <f>DataQ!P329</f>
        <v>1.9174169999999999</v>
      </c>
      <c r="H243" s="50">
        <f>DataQ!J329</f>
        <v>3.5000010000000001</v>
      </c>
      <c r="I243" s="44">
        <f>DataQ!I329</f>
        <v>3625924</v>
      </c>
      <c r="J243" s="39">
        <f>DataQ!S329</f>
        <v>23826500</v>
      </c>
      <c r="M243" s="30">
        <f t="shared" si="54"/>
        <v>39378.74058849104</v>
      </c>
      <c r="N243" s="30">
        <f t="shared" si="55"/>
        <v>38900.346676928093</v>
      </c>
      <c r="O243" s="30">
        <f t="shared" si="56"/>
        <v>38900.346676928093</v>
      </c>
      <c r="P243" s="39"/>
      <c r="Q243" s="64">
        <f t="shared" si="57"/>
        <v>100.2069321357818</v>
      </c>
      <c r="R243" s="28"/>
      <c r="S243" s="29"/>
      <c r="T243" s="30">
        <f t="shared" si="51"/>
        <v>108.81002568448649</v>
      </c>
      <c r="U243" s="11">
        <f t="shared" si="52"/>
        <v>1</v>
      </c>
      <c r="V243" s="11"/>
      <c r="W243" s="10">
        <f t="shared" si="50"/>
        <v>108810.02568448649</v>
      </c>
      <c r="X243" s="15">
        <f t="shared" si="53"/>
        <v>8.737185559315968</v>
      </c>
      <c r="AY243" s="11">
        <f t="shared" si="60"/>
        <v>3.1620189541308741</v>
      </c>
      <c r="AZ243" s="11">
        <f t="shared" si="60"/>
        <v>3.1236050639633213</v>
      </c>
      <c r="BA243" s="11">
        <f t="shared" si="60"/>
        <v>3.1236050639633213</v>
      </c>
      <c r="BB243" s="11">
        <f t="shared" si="58"/>
        <v>8.046377665040249E-3</v>
      </c>
    </row>
    <row r="244" spans="1:54" x14ac:dyDescent="0.35">
      <c r="A244" s="12">
        <v>56189</v>
      </c>
      <c r="B244" s="10"/>
      <c r="C244" s="44">
        <f>DataQ!C330</f>
        <v>12466.94</v>
      </c>
      <c r="D244" s="44">
        <f>DataQ!H330</f>
        <v>59666.55</v>
      </c>
      <c r="E244" s="39">
        <f>DataQ!E330</f>
        <v>1306646</v>
      </c>
      <c r="F244" s="50">
        <f>DataQ!F330</f>
        <v>3.9999910000000001</v>
      </c>
      <c r="G244" s="39">
        <f>DataQ!P330</f>
        <v>1.9173690000000001</v>
      </c>
      <c r="H244" s="50">
        <f>DataQ!J330</f>
        <v>3.5000010000000001</v>
      </c>
      <c r="I244" s="44">
        <f>DataQ!I330</f>
        <v>3639759</v>
      </c>
      <c r="J244" s="39">
        <f>DataQ!S330</f>
        <v>24071790</v>
      </c>
      <c r="M244" s="30">
        <f t="shared" si="54"/>
        <v>39013.600181301663</v>
      </c>
      <c r="N244" s="30">
        <f t="shared" si="55"/>
        <v>38539.842531335875</v>
      </c>
      <c r="O244" s="30">
        <f t="shared" si="56"/>
        <v>38539.842531335875</v>
      </c>
      <c r="P244" s="39"/>
      <c r="Q244" s="64">
        <f t="shared" si="57"/>
        <v>100.42461733505705</v>
      </c>
      <c r="R244" s="28"/>
      <c r="S244" s="29"/>
      <c r="T244" s="30">
        <f t="shared" si="51"/>
        <v>109.04639987157545</v>
      </c>
      <c r="U244" s="11">
        <f t="shared" si="52"/>
        <v>1</v>
      </c>
      <c r="V244" s="11"/>
      <c r="W244" s="10">
        <f t="shared" si="50"/>
        <v>109046.39987157544</v>
      </c>
      <c r="X244" s="15">
        <f t="shared" si="53"/>
        <v>8.7468456470934672</v>
      </c>
      <c r="AY244" s="11">
        <f t="shared" si="60"/>
        <v>3.1293645578868321</v>
      </c>
      <c r="AZ244" s="11">
        <f t="shared" si="60"/>
        <v>3.091363440534395</v>
      </c>
      <c r="BA244" s="11">
        <f t="shared" si="60"/>
        <v>3.091363440534395</v>
      </c>
      <c r="BB244" s="11">
        <f t="shared" si="58"/>
        <v>8.0552739754147402E-3</v>
      </c>
    </row>
    <row r="245" spans="1:54" x14ac:dyDescent="0.35">
      <c r="A245" s="12">
        <v>56281</v>
      </c>
      <c r="B245" s="10"/>
      <c r="C245" s="44">
        <f>DataQ!C331</f>
        <v>12476.78</v>
      </c>
      <c r="D245" s="44">
        <f>DataQ!H331</f>
        <v>60029.03</v>
      </c>
      <c r="E245" s="39">
        <f>DataQ!E331</f>
        <v>1317358</v>
      </c>
      <c r="F245" s="50">
        <f>DataQ!F331</f>
        <v>4.0000010000000001</v>
      </c>
      <c r="G245" s="39">
        <f>DataQ!P331</f>
        <v>1.917416</v>
      </c>
      <c r="H245" s="50">
        <f>DataQ!J331</f>
        <v>3.5</v>
      </c>
      <c r="I245" s="44">
        <f>DataQ!I331</f>
        <v>3653607</v>
      </c>
      <c r="J245" s="39">
        <f>DataQ!S331</f>
        <v>24312740</v>
      </c>
      <c r="M245" s="30">
        <f t="shared" si="54"/>
        <v>38625.193427519938</v>
      </c>
      <c r="N245" s="30">
        <f t="shared" si="55"/>
        <v>38156.349469640765</v>
      </c>
      <c r="O245" s="30">
        <f t="shared" si="56"/>
        <v>38156.349469640765</v>
      </c>
      <c r="P245" s="39"/>
      <c r="Q245" s="64">
        <f t="shared" si="57"/>
        <v>100.61475555882799</v>
      </c>
      <c r="R245" s="28"/>
      <c r="S245" s="29"/>
      <c r="T245" s="30">
        <f t="shared" si="51"/>
        <v>109.25286208502875</v>
      </c>
      <c r="U245" s="11">
        <f t="shared" si="52"/>
        <v>1</v>
      </c>
      <c r="V245" s="11"/>
      <c r="W245" s="10">
        <f t="shared" si="50"/>
        <v>109252.86208502876</v>
      </c>
      <c r="X245" s="15">
        <f t="shared" si="53"/>
        <v>8.7564950319736941</v>
      </c>
      <c r="AY245" s="11">
        <f t="shared" si="60"/>
        <v>3.095766169437943</v>
      </c>
      <c r="AZ245" s="11">
        <f t="shared" si="60"/>
        <v>3.0581888491774931</v>
      </c>
      <c r="BA245" s="11">
        <f t="shared" si="60"/>
        <v>3.0581888491774931</v>
      </c>
      <c r="BB245" s="11">
        <f t="shared" si="58"/>
        <v>8.064160429119371E-3</v>
      </c>
    </row>
    <row r="246" spans="1:54" x14ac:dyDescent="0.35">
      <c r="A246" s="12">
        <v>56370</v>
      </c>
      <c r="B246" s="10"/>
      <c r="C246" s="44">
        <f>DataQ!C332</f>
        <v>12489.15</v>
      </c>
      <c r="D246" s="44">
        <f>DataQ!H332</f>
        <v>60393.31</v>
      </c>
      <c r="E246" s="39">
        <f>DataQ!E332</f>
        <v>1328152</v>
      </c>
      <c r="F246" s="50">
        <f>DataQ!F332</f>
        <v>4</v>
      </c>
      <c r="G246" s="39">
        <f>DataQ!P332</f>
        <v>1.917416</v>
      </c>
      <c r="H246" s="50">
        <f>DataQ!J332</f>
        <v>3.5</v>
      </c>
      <c r="I246" s="44">
        <f>DataQ!I332</f>
        <v>3667472</v>
      </c>
      <c r="J246" s="39">
        <f>DataQ!S332</f>
        <v>24560940</v>
      </c>
      <c r="M246" s="30">
        <f t="shared" si="54"/>
        <v>38267.499170761963</v>
      </c>
      <c r="N246" s="30">
        <f t="shared" si="55"/>
        <v>37803.201218090566</v>
      </c>
      <c r="O246" s="30">
        <f t="shared" si="56"/>
        <v>37803.201218090566</v>
      </c>
      <c r="P246" s="39"/>
      <c r="Q246" s="64">
        <f t="shared" si="57"/>
        <v>100.82600894938413</v>
      </c>
      <c r="R246" s="28"/>
      <c r="S246" s="29"/>
      <c r="T246" s="30">
        <f t="shared" si="51"/>
        <v>109.48225227154002</v>
      </c>
      <c r="U246" s="11">
        <f t="shared" si="52"/>
        <v>1</v>
      </c>
      <c r="V246" s="11"/>
      <c r="W246" s="10">
        <f t="shared" si="50"/>
        <v>109482.25227154003</v>
      </c>
      <c r="X246" s="15">
        <f t="shared" si="53"/>
        <v>8.7661892339782952</v>
      </c>
      <c r="AY246" s="11">
        <f t="shared" si="60"/>
        <v>3.0640595373393675</v>
      </c>
      <c r="AZ246" s="11">
        <f t="shared" si="60"/>
        <v>3.0268834322664526</v>
      </c>
      <c r="BA246" s="11">
        <f t="shared" si="60"/>
        <v>3.0268834322664526</v>
      </c>
      <c r="BB246" s="11">
        <f t="shared" si="58"/>
        <v>8.0730881564705474E-3</v>
      </c>
    </row>
    <row r="247" spans="1:54" x14ac:dyDescent="0.35">
      <c r="A247" s="12">
        <v>56462</v>
      </c>
      <c r="B247" s="10"/>
      <c r="C247" s="44">
        <f>DataQ!C333</f>
        <v>12499.6</v>
      </c>
      <c r="D247" s="44">
        <f>DataQ!H333</f>
        <v>60759.49</v>
      </c>
      <c r="E247" s="39">
        <f>DataQ!E333</f>
        <v>1339026</v>
      </c>
      <c r="F247" s="50">
        <f>DataQ!F333</f>
        <v>3.999994</v>
      </c>
      <c r="G247" s="39">
        <f>DataQ!P333</f>
        <v>1.9174150000000001</v>
      </c>
      <c r="H247" s="50">
        <f>DataQ!J333</f>
        <v>3.5</v>
      </c>
      <c r="I247" s="44">
        <f>DataQ!I333</f>
        <v>3681353</v>
      </c>
      <c r="J247" s="39">
        <f>DataQ!S333</f>
        <v>24807690</v>
      </c>
      <c r="M247" s="30">
        <f t="shared" si="54"/>
        <v>37892.899916806557</v>
      </c>
      <c r="N247" s="30">
        <f t="shared" si="55"/>
        <v>37433.327112939951</v>
      </c>
      <c r="O247" s="30">
        <f t="shared" si="56"/>
        <v>37433.327112939951</v>
      </c>
      <c r="P247" s="39"/>
      <c r="Q247" s="64">
        <f t="shared" si="57"/>
        <v>101.02198375861488</v>
      </c>
      <c r="R247" s="28"/>
      <c r="S247" s="29"/>
      <c r="T247" s="30">
        <f t="shared" si="51"/>
        <v>109.69505216044406</v>
      </c>
      <c r="U247" s="11">
        <f t="shared" si="52"/>
        <v>1</v>
      </c>
      <c r="V247" s="11"/>
      <c r="W247" s="10">
        <f t="shared" si="50"/>
        <v>109695.05216044406</v>
      </c>
      <c r="X247" s="15">
        <f t="shared" si="53"/>
        <v>8.7758850011555616</v>
      </c>
      <c r="AY247" s="11">
        <f t="shared" si="60"/>
        <v>3.0315290022725971</v>
      </c>
      <c r="AZ247" s="11">
        <f t="shared" si="60"/>
        <v>2.9947620014192413</v>
      </c>
      <c r="BA247" s="11">
        <f t="shared" si="60"/>
        <v>2.9947620014192413</v>
      </c>
      <c r="BB247" s="11">
        <f t="shared" si="58"/>
        <v>8.082017325243598E-3</v>
      </c>
    </row>
    <row r="248" spans="1:54" x14ac:dyDescent="0.35">
      <c r="A248" s="12">
        <v>56554</v>
      </c>
      <c r="B248" s="10"/>
      <c r="C248" s="44">
        <f>DataQ!C334</f>
        <v>12512.77</v>
      </c>
      <c r="D248" s="44">
        <f>DataQ!H334</f>
        <v>61127.519999999997</v>
      </c>
      <c r="E248" s="39">
        <f>DataQ!E334</f>
        <v>1349936</v>
      </c>
      <c r="F248" s="50">
        <f>DataQ!F334</f>
        <v>4.0000159999999996</v>
      </c>
      <c r="G248" s="39">
        <f>DataQ!P334</f>
        <v>1.9174629999999999</v>
      </c>
      <c r="H248" s="50">
        <f>DataQ!J334</f>
        <v>3.5</v>
      </c>
      <c r="I248" s="44">
        <f>DataQ!I334</f>
        <v>3695253</v>
      </c>
      <c r="J248" s="39">
        <f>DataQ!S334</f>
        <v>25062240</v>
      </c>
      <c r="M248" s="30">
        <f t="shared" si="54"/>
        <v>37540.432234052561</v>
      </c>
      <c r="N248" s="30">
        <f t="shared" si="55"/>
        <v>37085.107956255575</v>
      </c>
      <c r="O248" s="30">
        <f t="shared" si="56"/>
        <v>37085.107956255575</v>
      </c>
      <c r="P248" s="39"/>
      <c r="Q248" s="64">
        <f t="shared" si="57"/>
        <v>101.23977389660983</v>
      </c>
      <c r="R248" s="28"/>
      <c r="S248" s="29"/>
      <c r="T248" s="30">
        <f t="shared" si="51"/>
        <v>109.93154029558573</v>
      </c>
      <c r="U248" s="11">
        <f t="shared" si="52"/>
        <v>1</v>
      </c>
      <c r="V248" s="11"/>
      <c r="W248" s="10">
        <f t="shared" si="50"/>
        <v>109931.54029558573</v>
      </c>
      <c r="X248" s="15">
        <f t="shared" si="53"/>
        <v>8.7855479079041423</v>
      </c>
      <c r="AY248" s="11">
        <f t="shared" si="60"/>
        <v>3.0001696054552718</v>
      </c>
      <c r="AZ248" s="11">
        <f t="shared" si="60"/>
        <v>2.9637808379963486</v>
      </c>
      <c r="BA248" s="11">
        <f t="shared" si="60"/>
        <v>2.9637808379963486</v>
      </c>
      <c r="BB248" s="11">
        <f t="shared" si="58"/>
        <v>8.0909162317064753E-3</v>
      </c>
    </row>
    <row r="249" spans="1:54" x14ac:dyDescent="0.35">
      <c r="A249" s="12">
        <v>56646</v>
      </c>
      <c r="B249" s="10"/>
      <c r="C249" s="44">
        <f>DataQ!C335</f>
        <v>12522.53</v>
      </c>
      <c r="D249" s="44">
        <f>DataQ!H335</f>
        <v>61497.43</v>
      </c>
      <c r="E249" s="39">
        <f>DataQ!E335</f>
        <v>1360928</v>
      </c>
      <c r="F249" s="50">
        <f>DataQ!F335</f>
        <v>4.0000099999999996</v>
      </c>
      <c r="G249" s="39">
        <f>DataQ!P335</f>
        <v>1.9174150000000001</v>
      </c>
      <c r="H249" s="50">
        <f>DataQ!J335</f>
        <v>3.5</v>
      </c>
      <c r="I249" s="44">
        <f>DataQ!I335</f>
        <v>3709168</v>
      </c>
      <c r="J249" s="39">
        <f>DataQ!S335</f>
        <v>25311430</v>
      </c>
      <c r="M249" s="30">
        <f t="shared" si="54"/>
        <v>37165.477093735753</v>
      </c>
      <c r="N249" s="30">
        <f t="shared" si="55"/>
        <v>36714.879885485192</v>
      </c>
      <c r="O249" s="30">
        <f t="shared" si="56"/>
        <v>36714.879885485192</v>
      </c>
      <c r="P249" s="39"/>
      <c r="Q249" s="64">
        <f t="shared" si="57"/>
        <v>101.42935166484567</v>
      </c>
      <c r="R249" s="28"/>
      <c r="S249" s="29"/>
      <c r="T249" s="30">
        <f t="shared" si="51"/>
        <v>110.13739393655936</v>
      </c>
      <c r="U249" s="11">
        <f t="shared" si="52"/>
        <v>1</v>
      </c>
      <c r="V249" s="11"/>
      <c r="W249" s="10">
        <f t="shared" si="50"/>
        <v>110137.39393655937</v>
      </c>
      <c r="X249" s="15">
        <f t="shared" si="53"/>
        <v>8.7951391561097765</v>
      </c>
      <c r="AY249" s="11">
        <f t="shared" si="60"/>
        <v>2.9678888446452714</v>
      </c>
      <c r="AZ249" s="11">
        <f t="shared" si="60"/>
        <v>2.9319059236021148</v>
      </c>
      <c r="BA249" s="11">
        <f t="shared" si="60"/>
        <v>2.9319059236021148</v>
      </c>
      <c r="BB249" s="11">
        <f t="shared" si="58"/>
        <v>8.099749145328114E-3</v>
      </c>
    </row>
    <row r="250" spans="1:54" x14ac:dyDescent="0.35">
      <c r="A250" s="12">
        <v>56735</v>
      </c>
      <c r="B250" s="10"/>
      <c r="C250" s="44">
        <f>DataQ!C336</f>
        <v>12534.8</v>
      </c>
      <c r="D250" s="44">
        <f>DataQ!H336</f>
        <v>61869.23</v>
      </c>
      <c r="E250" s="39">
        <f>DataQ!E336</f>
        <v>1372001</v>
      </c>
      <c r="F250" s="50">
        <f>DataQ!F336</f>
        <v>4.0000039999999997</v>
      </c>
      <c r="G250" s="39">
        <f>DataQ!P336</f>
        <v>1.917367</v>
      </c>
      <c r="H250" s="50">
        <f>DataQ!J336</f>
        <v>3.5</v>
      </c>
      <c r="I250" s="44">
        <f>DataQ!I336</f>
        <v>3723102</v>
      </c>
      <c r="J250" s="39">
        <f>DataQ!S336</f>
        <v>25568100</v>
      </c>
      <c r="M250" s="30">
        <f t="shared" si="54"/>
        <v>36822.118763173115</v>
      </c>
      <c r="N250" s="30">
        <f t="shared" si="55"/>
        <v>36375.862045158392</v>
      </c>
      <c r="O250" s="30">
        <f t="shared" si="56"/>
        <v>36375.862045158392</v>
      </c>
      <c r="P250" s="39"/>
      <c r="Q250" s="64">
        <f t="shared" si="57"/>
        <v>101.63916313675952</v>
      </c>
      <c r="R250" s="28"/>
      <c r="S250" s="29"/>
      <c r="T250" s="30">
        <f t="shared" si="51"/>
        <v>110.36521841098707</v>
      </c>
      <c r="U250" s="11">
        <f t="shared" si="52"/>
        <v>1</v>
      </c>
      <c r="V250" s="11"/>
      <c r="W250" s="10">
        <f t="shared" si="50"/>
        <v>110365.21841098707</v>
      </c>
      <c r="X250" s="15">
        <f t="shared" si="53"/>
        <v>8.8047051736754547</v>
      </c>
      <c r="AY250" s="11">
        <f t="shared" si="60"/>
        <v>2.9375912470221399</v>
      </c>
      <c r="AZ250" s="11">
        <f t="shared" si="60"/>
        <v>2.9019898239428148</v>
      </c>
      <c r="BA250" s="11">
        <f t="shared" si="60"/>
        <v>2.9019898239428148</v>
      </c>
      <c r="BB250" s="11">
        <f t="shared" si="58"/>
        <v>8.108558823177037E-3</v>
      </c>
    </row>
    <row r="251" spans="1:54" x14ac:dyDescent="0.35">
      <c r="A251" s="12">
        <v>56827</v>
      </c>
      <c r="B251" s="10"/>
      <c r="C251" s="44">
        <f>DataQ!C337</f>
        <v>12545.16</v>
      </c>
      <c r="D251" s="44">
        <f>DataQ!H337</f>
        <v>62242.95</v>
      </c>
      <c r="E251" s="39">
        <f>DataQ!E337</f>
        <v>1383155</v>
      </c>
      <c r="F251" s="50">
        <f>DataQ!F337</f>
        <v>4.0000159999999996</v>
      </c>
      <c r="G251" s="39">
        <f>DataQ!P337</f>
        <v>1.917367</v>
      </c>
      <c r="H251" s="50">
        <f>DataQ!J337</f>
        <v>3.5</v>
      </c>
      <c r="I251" s="44">
        <f>DataQ!I337</f>
        <v>3737053</v>
      </c>
      <c r="J251" s="39">
        <f>DataQ!S337</f>
        <v>25823250</v>
      </c>
      <c r="M251" s="30">
        <f t="shared" si="54"/>
        <v>36462.646787085127</v>
      </c>
      <c r="N251" s="30">
        <f t="shared" si="55"/>
        <v>36020.922454166488</v>
      </c>
      <c r="O251" s="30">
        <f t="shared" si="56"/>
        <v>36020.922454166488</v>
      </c>
      <c r="P251" s="39"/>
      <c r="Q251" s="64">
        <f t="shared" si="57"/>
        <v>101.83384513047471</v>
      </c>
      <c r="R251" s="28"/>
      <c r="S251" s="29"/>
      <c r="T251" s="30">
        <f t="shared" si="51"/>
        <v>110.57661449192639</v>
      </c>
      <c r="U251" s="11">
        <f t="shared" si="52"/>
        <v>1</v>
      </c>
      <c r="V251" s="11"/>
      <c r="W251" s="10">
        <f t="shared" si="50"/>
        <v>110576.61449192639</v>
      </c>
      <c r="X251" s="15">
        <f t="shared" si="53"/>
        <v>8.8142849108282704</v>
      </c>
      <c r="AY251" s="11">
        <f t="shared" si="60"/>
        <v>2.9065110996659369</v>
      </c>
      <c r="AZ251" s="11">
        <f t="shared" si="60"/>
        <v>2.871300362384098</v>
      </c>
      <c r="BA251" s="11">
        <f t="shared" si="60"/>
        <v>2.871300362384098</v>
      </c>
      <c r="BB251" s="11">
        <f t="shared" si="58"/>
        <v>8.1173811358703045E-3</v>
      </c>
    </row>
    <row r="252" spans="1:54" x14ac:dyDescent="0.35">
      <c r="A252" s="12">
        <v>56919</v>
      </c>
      <c r="B252" s="10"/>
      <c r="C252" s="44">
        <f>DataQ!C338</f>
        <v>12558.25</v>
      </c>
      <c r="D252" s="44">
        <f>DataQ!H338</f>
        <v>62618.57</v>
      </c>
      <c r="E252" s="39">
        <f>DataQ!E338</f>
        <v>1394355</v>
      </c>
      <c r="F252" s="50">
        <f>DataQ!F338</f>
        <v>3.9999899999999999</v>
      </c>
      <c r="G252" s="39">
        <f>DataQ!P338</f>
        <v>1.917319</v>
      </c>
      <c r="H252" s="50">
        <f>DataQ!J338</f>
        <v>3.5000010000000001</v>
      </c>
      <c r="I252" s="44">
        <f>DataQ!I338</f>
        <v>3751024</v>
      </c>
      <c r="J252" s="39">
        <f>DataQ!S338</f>
        <v>26086460</v>
      </c>
      <c r="M252" s="30">
        <f t="shared" si="54"/>
        <v>36124.489632897668</v>
      </c>
      <c r="N252" s="30">
        <f t="shared" si="55"/>
        <v>35686.860780936739</v>
      </c>
      <c r="O252" s="30">
        <f t="shared" si="56"/>
        <v>35686.860780936739</v>
      </c>
      <c r="P252" s="39"/>
      <c r="Q252" s="64">
        <f t="shared" si="57"/>
        <v>102.05067247342291</v>
      </c>
      <c r="R252" s="28"/>
      <c r="S252" s="29"/>
      <c r="T252" s="30">
        <f t="shared" si="51"/>
        <v>110.812057172911</v>
      </c>
      <c r="U252" s="11">
        <f t="shared" si="52"/>
        <v>1</v>
      </c>
      <c r="V252" s="11"/>
      <c r="W252" s="10">
        <f t="shared" si="50"/>
        <v>110812.05717291099</v>
      </c>
      <c r="X252" s="15">
        <f t="shared" si="53"/>
        <v>8.8238454540171603</v>
      </c>
      <c r="AY252" s="11">
        <f t="shared" si="60"/>
        <v>2.876554427001984</v>
      </c>
      <c r="AZ252" s="11">
        <f t="shared" si="60"/>
        <v>2.8417065101376973</v>
      </c>
      <c r="BA252" s="11">
        <f t="shared" si="60"/>
        <v>2.8417065101376973</v>
      </c>
      <c r="BB252" s="11">
        <f t="shared" si="58"/>
        <v>8.1261857721754947E-3</v>
      </c>
    </row>
    <row r="253" spans="1:54" x14ac:dyDescent="0.35">
      <c r="A253" s="12">
        <v>57011</v>
      </c>
      <c r="B253" s="10"/>
      <c r="C253" s="44">
        <f>DataQ!C339</f>
        <v>12567.91</v>
      </c>
      <c r="D253" s="44">
        <f>DataQ!H339</f>
        <v>62996.11</v>
      </c>
      <c r="E253" s="39">
        <f>DataQ!E339</f>
        <v>1405638</v>
      </c>
      <c r="F253" s="50">
        <f>DataQ!F339</f>
        <v>4.0000030000000004</v>
      </c>
      <c r="G253" s="39">
        <f>DataQ!P339</f>
        <v>1.917367</v>
      </c>
      <c r="H253" s="50">
        <f>DataQ!J339</f>
        <v>3.5</v>
      </c>
      <c r="I253" s="44">
        <f>DataQ!I339</f>
        <v>3765012</v>
      </c>
      <c r="J253" s="39">
        <f>DataQ!S339</f>
        <v>26344260</v>
      </c>
      <c r="M253" s="30">
        <f t="shared" si="54"/>
        <v>35764.675880907685</v>
      </c>
      <c r="N253" s="30">
        <f t="shared" si="55"/>
        <v>35331.589154675734</v>
      </c>
      <c r="O253" s="30">
        <f t="shared" si="56"/>
        <v>35331.589154675734</v>
      </c>
      <c r="P253" s="39"/>
      <c r="Q253" s="64">
        <f t="shared" si="57"/>
        <v>102.23853906574358</v>
      </c>
      <c r="R253" s="28"/>
      <c r="S253" s="29"/>
      <c r="T253" s="30">
        <f t="shared" si="51"/>
        <v>111.01605272790884</v>
      </c>
      <c r="U253" s="11">
        <f t="shared" si="52"/>
        <v>1</v>
      </c>
      <c r="V253" s="11"/>
      <c r="W253" s="10">
        <f t="shared" si="50"/>
        <v>111016.05272790884</v>
      </c>
      <c r="X253" s="15">
        <f t="shared" si="53"/>
        <v>8.8332946948147182</v>
      </c>
      <c r="AY253" s="11">
        <f t="shared" si="60"/>
        <v>2.8457138761263954</v>
      </c>
      <c r="AZ253" s="11">
        <f t="shared" si="60"/>
        <v>2.8112541508234652</v>
      </c>
      <c r="BA253" s="11">
        <f t="shared" si="60"/>
        <v>2.8112541508234652</v>
      </c>
      <c r="BB253" s="11">
        <f t="shared" si="58"/>
        <v>8.134887906242453E-3</v>
      </c>
    </row>
    <row r="254" spans="1:54" x14ac:dyDescent="0.35">
      <c r="A254" s="12">
        <v>57101</v>
      </c>
      <c r="B254" s="10"/>
      <c r="C254" s="44">
        <f>DataQ!C340</f>
        <v>12580.09</v>
      </c>
      <c r="D254" s="44">
        <f>DataQ!H340</f>
        <v>63375.6</v>
      </c>
      <c r="E254" s="39">
        <f>DataQ!E340</f>
        <v>1417002</v>
      </c>
      <c r="F254" s="50">
        <f>DataQ!F340</f>
        <v>4.000006</v>
      </c>
      <c r="G254" s="39">
        <f>DataQ!P340</f>
        <v>1.917462</v>
      </c>
      <c r="H254" s="50">
        <f>DataQ!J340</f>
        <v>3.5</v>
      </c>
      <c r="I254" s="44">
        <f>DataQ!I340</f>
        <v>3779020</v>
      </c>
      <c r="J254" s="39">
        <f>DataQ!S340</f>
        <v>26609760</v>
      </c>
      <c r="M254" s="30">
        <f t="shared" si="54"/>
        <v>35434.970233455584</v>
      </c>
      <c r="N254" s="30">
        <f t="shared" si="55"/>
        <v>35006.032651232577</v>
      </c>
      <c r="O254" s="30">
        <f t="shared" si="56"/>
        <v>35006.032651232577</v>
      </c>
      <c r="P254" s="39"/>
      <c r="Q254" s="64">
        <f t="shared" si="57"/>
        <v>102.4477093476103</v>
      </c>
      <c r="R254" s="28"/>
      <c r="S254" s="29"/>
      <c r="T254" s="30">
        <f t="shared" si="51"/>
        <v>111.24318096402237</v>
      </c>
      <c r="U254" s="11">
        <f t="shared" si="52"/>
        <v>1</v>
      </c>
      <c r="V254" s="11"/>
      <c r="W254" s="10">
        <f t="shared" si="50"/>
        <v>111243.18096402237</v>
      </c>
      <c r="X254" s="15">
        <f t="shared" si="53"/>
        <v>8.8427969087679319</v>
      </c>
      <c r="AY254" s="11">
        <f t="shared" si="60"/>
        <v>2.8167501371973955</v>
      </c>
      <c r="AZ254" s="11">
        <f t="shared" si="60"/>
        <v>2.7826535939911858</v>
      </c>
      <c r="BA254" s="11">
        <f t="shared" si="60"/>
        <v>2.7826535939911858</v>
      </c>
      <c r="BB254" s="11">
        <f t="shared" si="58"/>
        <v>8.1436388251284603E-3</v>
      </c>
    </row>
    <row r="255" spans="1:54" x14ac:dyDescent="0.35">
      <c r="A255" s="12">
        <v>57193</v>
      </c>
      <c r="B255" s="10"/>
      <c r="C255" s="44">
        <f>DataQ!C341</f>
        <v>12590.35</v>
      </c>
      <c r="D255" s="44">
        <f>DataQ!H341</f>
        <v>63757.07</v>
      </c>
      <c r="E255" s="39">
        <f>DataQ!E341</f>
        <v>1428450</v>
      </c>
      <c r="F255" s="50">
        <f>DataQ!F341</f>
        <v>3.9999820000000001</v>
      </c>
      <c r="G255" s="39">
        <f>DataQ!P341</f>
        <v>1.917414</v>
      </c>
      <c r="H255" s="50">
        <f>DataQ!J341</f>
        <v>3.5</v>
      </c>
      <c r="I255" s="44">
        <f>DataQ!I341</f>
        <v>3793047</v>
      </c>
      <c r="J255" s="39">
        <f>DataQ!S341</f>
        <v>26873650</v>
      </c>
      <c r="M255" s="30">
        <f t="shared" si="54"/>
        <v>35089.846739045359</v>
      </c>
      <c r="N255" s="30">
        <f t="shared" si="55"/>
        <v>34665.245633039893</v>
      </c>
      <c r="O255" s="30">
        <f t="shared" si="56"/>
        <v>34665.245633039893</v>
      </c>
      <c r="P255" s="39"/>
      <c r="Q255" s="64">
        <f t="shared" si="57"/>
        <v>102.64120708030121</v>
      </c>
      <c r="R255" s="28"/>
      <c r="S255" s="29"/>
      <c r="T255" s="30">
        <f t="shared" si="51"/>
        <v>111.45329111124711</v>
      </c>
      <c r="U255" s="11">
        <f t="shared" si="52"/>
        <v>1</v>
      </c>
      <c r="V255" s="11"/>
      <c r="W255" s="10">
        <f t="shared" si="50"/>
        <v>111453.2911112471</v>
      </c>
      <c r="X255" s="15">
        <f t="shared" si="53"/>
        <v>8.8522790161708844</v>
      </c>
      <c r="AY255" s="11">
        <f t="shared" si="60"/>
        <v>2.7870429923747442</v>
      </c>
      <c r="AZ255" s="11">
        <f t="shared" si="60"/>
        <v>2.7533186633445372</v>
      </c>
      <c r="BA255" s="11">
        <f t="shared" si="60"/>
        <v>2.7533186633445372</v>
      </c>
      <c r="BB255" s="11">
        <f t="shared" si="58"/>
        <v>8.1523712271939393E-3</v>
      </c>
    </row>
    <row r="256" spans="1:54" x14ac:dyDescent="0.35">
      <c r="A256" s="12">
        <v>57285</v>
      </c>
      <c r="B256" s="10"/>
      <c r="C256" s="44">
        <f>DataQ!C342</f>
        <v>12603.35</v>
      </c>
      <c r="D256" s="44">
        <f>DataQ!H342</f>
        <v>64140.5</v>
      </c>
      <c r="E256" s="39">
        <f>DataQ!E342</f>
        <v>1439983</v>
      </c>
      <c r="F256" s="50">
        <f>DataQ!F342</f>
        <v>4.000013</v>
      </c>
      <c r="G256" s="39">
        <f>DataQ!P342</f>
        <v>1.917414</v>
      </c>
      <c r="H256" s="50">
        <f>DataQ!J342</f>
        <v>3.5</v>
      </c>
      <c r="I256" s="44">
        <f>DataQ!I342</f>
        <v>3807095</v>
      </c>
      <c r="J256" s="39">
        <f>DataQ!S342</f>
        <v>27145860</v>
      </c>
      <c r="M256" s="30">
        <f t="shared" si="54"/>
        <v>34765.138538413565</v>
      </c>
      <c r="N256" s="30">
        <f t="shared" si="55"/>
        <v>34344.649554369076</v>
      </c>
      <c r="O256" s="30">
        <f t="shared" si="56"/>
        <v>34344.649554369076</v>
      </c>
      <c r="P256" s="39"/>
      <c r="Q256" s="64">
        <f t="shared" si="57"/>
        <v>102.85716643785146</v>
      </c>
      <c r="R256" s="28"/>
      <c r="S256" s="29"/>
      <c r="T256" s="30">
        <f t="shared" si="51"/>
        <v>111.68779128744258</v>
      </c>
      <c r="U256" s="11">
        <f t="shared" si="52"/>
        <v>1</v>
      </c>
      <c r="V256" s="11"/>
      <c r="W256" s="10">
        <f t="shared" si="50"/>
        <v>111687.79128744258</v>
      </c>
      <c r="X256" s="15">
        <f t="shared" si="53"/>
        <v>8.8617543182917693</v>
      </c>
      <c r="AY256" s="11">
        <f t="shared" si="60"/>
        <v>2.7584045938907962</v>
      </c>
      <c r="AZ256" s="11">
        <f t="shared" si="60"/>
        <v>2.725041322693496</v>
      </c>
      <c r="BA256" s="11">
        <f t="shared" si="60"/>
        <v>2.725041322693496</v>
      </c>
      <c r="BB256" s="11">
        <f t="shared" si="58"/>
        <v>8.16109736203878E-3</v>
      </c>
    </row>
    <row r="257" spans="1:54" x14ac:dyDescent="0.35">
      <c r="A257" s="12">
        <v>57377</v>
      </c>
      <c r="B257" s="10"/>
      <c r="C257" s="44">
        <f>DataQ!C343</f>
        <v>12612.91</v>
      </c>
      <c r="D257" s="44">
        <f>DataQ!H343</f>
        <v>64525.93</v>
      </c>
      <c r="E257" s="39">
        <f>DataQ!E343</f>
        <v>1451601</v>
      </c>
      <c r="F257" s="50">
        <f>DataQ!F343</f>
        <v>4.0000090000000004</v>
      </c>
      <c r="G257" s="39">
        <f>DataQ!P343</f>
        <v>1.917414</v>
      </c>
      <c r="H257" s="50">
        <f>DataQ!J343</f>
        <v>3.5000010000000001</v>
      </c>
      <c r="I257" s="44">
        <f>DataQ!I343</f>
        <v>3821165</v>
      </c>
      <c r="J257" s="39">
        <f>DataQ!S343</f>
        <v>27413230</v>
      </c>
      <c r="M257" s="30">
        <f t="shared" si="54"/>
        <v>34420.380713546889</v>
      </c>
      <c r="N257" s="30">
        <f t="shared" si="55"/>
        <v>34004.214946925676</v>
      </c>
      <c r="O257" s="30">
        <f t="shared" si="56"/>
        <v>34004.214946925676</v>
      </c>
      <c r="P257" s="39"/>
      <c r="Q257" s="64">
        <f t="shared" si="57"/>
        <v>103.04605166847857</v>
      </c>
      <c r="R257" s="28"/>
      <c r="S257" s="29"/>
      <c r="T257" s="30">
        <f t="shared" si="51"/>
        <v>111.892892934184</v>
      </c>
      <c r="U257" s="11">
        <f t="shared" si="52"/>
        <v>1</v>
      </c>
      <c r="V257" s="11"/>
      <c r="W257" s="10">
        <f t="shared" ref="W257:W272" si="61">T257*1000</f>
        <v>111892.892934184</v>
      </c>
      <c r="X257" s="15">
        <f t="shared" si="53"/>
        <v>8.8712987672300834</v>
      </c>
      <c r="AY257" s="11">
        <f t="shared" si="60"/>
        <v>2.728980125406975</v>
      </c>
      <c r="AZ257" s="11">
        <f t="shared" si="60"/>
        <v>2.695984903319351</v>
      </c>
      <c r="BA257" s="11">
        <f t="shared" si="60"/>
        <v>2.695984903319351</v>
      </c>
      <c r="BB257" s="11">
        <f t="shared" si="58"/>
        <v>8.1698871765895874E-3</v>
      </c>
    </row>
    <row r="258" spans="1:54" x14ac:dyDescent="0.35">
      <c r="A258" s="12">
        <v>57466</v>
      </c>
      <c r="B258" s="10"/>
      <c r="C258" s="44">
        <f>DataQ!C344</f>
        <v>12625</v>
      </c>
      <c r="D258" s="44">
        <f>DataQ!H344</f>
        <v>64913.41</v>
      </c>
      <c r="E258" s="39">
        <f>DataQ!E344</f>
        <v>1463304</v>
      </c>
      <c r="F258" s="50">
        <f>DataQ!F344</f>
        <v>4.0000030000000004</v>
      </c>
      <c r="G258" s="39">
        <f>DataQ!P344</f>
        <v>1.9173659999999999</v>
      </c>
      <c r="H258" s="50">
        <f>DataQ!J344</f>
        <v>3.5</v>
      </c>
      <c r="I258" s="44">
        <f>DataQ!I344</f>
        <v>3835257</v>
      </c>
      <c r="J258" s="39">
        <f>DataQ!S344</f>
        <v>27688580</v>
      </c>
      <c r="M258" s="30">
        <f t="shared" si="54"/>
        <v>34102.582328519922</v>
      </c>
      <c r="N258" s="30">
        <f t="shared" si="55"/>
        <v>33690.411432027002</v>
      </c>
      <c r="O258" s="30">
        <f t="shared" si="56"/>
        <v>33690.411432027002</v>
      </c>
      <c r="P258" s="39"/>
      <c r="Q258" s="64">
        <f t="shared" si="57"/>
        <v>103.25531139900818</v>
      </c>
      <c r="R258" s="28"/>
      <c r="S258" s="29"/>
      <c r="T258" s="30">
        <f t="shared" ref="T258:T272" si="62">Q258*$U$128</f>
        <v>112.1201182984213</v>
      </c>
      <c r="U258" s="11">
        <f t="shared" ref="U258:U272" si="63">$U$124*(1-U257)+(U257)</f>
        <v>1</v>
      </c>
      <c r="V258" s="11"/>
      <c r="W258" s="10">
        <f t="shared" si="61"/>
        <v>112120.11829842131</v>
      </c>
      <c r="X258" s="15">
        <f t="shared" si="53"/>
        <v>8.8808014493799057</v>
      </c>
      <c r="AY258" s="11">
        <f t="shared" si="60"/>
        <v>2.701194639882766</v>
      </c>
      <c r="AZ258" s="11">
        <f t="shared" si="60"/>
        <v>2.6685474401605545</v>
      </c>
      <c r="BA258" s="11">
        <f t="shared" si="60"/>
        <v>2.6685474401605545</v>
      </c>
      <c r="BB258" s="11">
        <f t="shared" si="58"/>
        <v>8.1786385266541129E-3</v>
      </c>
    </row>
    <row r="259" spans="1:54" x14ac:dyDescent="0.35">
      <c r="A259" s="12">
        <v>57558</v>
      </c>
      <c r="B259" s="10"/>
      <c r="C259" s="44">
        <f>DataQ!C345</f>
        <v>12635.18</v>
      </c>
      <c r="D259" s="44">
        <f>DataQ!H345</f>
        <v>65302.98</v>
      </c>
      <c r="E259" s="39">
        <f>DataQ!E345</f>
        <v>1475093</v>
      </c>
      <c r="F259" s="50">
        <f>DataQ!F345</f>
        <v>4.0000049999999998</v>
      </c>
      <c r="G259" s="39">
        <f>DataQ!P345</f>
        <v>1.917414</v>
      </c>
      <c r="H259" s="50">
        <f>DataQ!J345</f>
        <v>3.5</v>
      </c>
      <c r="I259" s="44">
        <f>DataQ!I345</f>
        <v>3849373</v>
      </c>
      <c r="J259" s="39">
        <f>DataQ!S345</f>
        <v>27962260</v>
      </c>
      <c r="M259" s="30">
        <f t="shared" si="54"/>
        <v>33770.087250022247</v>
      </c>
      <c r="N259" s="30">
        <f t="shared" si="55"/>
        <v>33362.088810910187</v>
      </c>
      <c r="O259" s="30">
        <f t="shared" si="56"/>
        <v>33362.088810910187</v>
      </c>
      <c r="P259" s="39"/>
      <c r="Q259" s="64">
        <f t="shared" si="57"/>
        <v>103.44913715166221</v>
      </c>
      <c r="R259" s="28"/>
      <c r="S259" s="29"/>
      <c r="T259" s="30">
        <f t="shared" si="62"/>
        <v>112.33058462719808</v>
      </c>
      <c r="U259" s="11">
        <f t="shared" si="63"/>
        <v>1</v>
      </c>
      <c r="V259" s="11"/>
      <c r="W259" s="10">
        <f t="shared" si="61"/>
        <v>112330.58462719808</v>
      </c>
      <c r="X259" s="15">
        <f t="shared" ref="X259:X272" si="64">W259/C259</f>
        <v>8.8903034723049519</v>
      </c>
      <c r="AY259" s="11">
        <f t="shared" si="60"/>
        <v>2.6727032974617098</v>
      </c>
      <c r="AZ259" s="11">
        <f t="shared" si="60"/>
        <v>2.6404126265641001</v>
      </c>
      <c r="BA259" s="11">
        <f t="shared" si="60"/>
        <v>2.6404126265641001</v>
      </c>
      <c r="BB259" s="11">
        <f t="shared" si="58"/>
        <v>8.1873892696156456E-3</v>
      </c>
    </row>
    <row r="260" spans="1:54" x14ac:dyDescent="0.35">
      <c r="A260" s="12">
        <v>57650</v>
      </c>
      <c r="B260" s="10"/>
      <c r="C260" s="44">
        <f>DataQ!C346</f>
        <v>12648.08</v>
      </c>
      <c r="D260" s="44">
        <f>DataQ!H346</f>
        <v>65694.63</v>
      </c>
      <c r="E260" s="39">
        <f>DataQ!E346</f>
        <v>1487018</v>
      </c>
      <c r="F260" s="50">
        <f>DataQ!F346</f>
        <v>4.0000150000000003</v>
      </c>
      <c r="G260" s="39">
        <f>DataQ!P346</f>
        <v>1.917414</v>
      </c>
      <c r="H260" s="50">
        <f>DataQ!J346</f>
        <v>3.5000010000000001</v>
      </c>
      <c r="I260" s="44">
        <f>DataQ!I346</f>
        <v>3863513</v>
      </c>
      <c r="J260" s="39">
        <f>DataQ!S346</f>
        <v>28244560</v>
      </c>
      <c r="M260" s="30">
        <f t="shared" si="54"/>
        <v>33457.285716734572</v>
      </c>
      <c r="N260" s="30">
        <f t="shared" si="55"/>
        <v>33053.418307417145</v>
      </c>
      <c r="O260" s="30">
        <f t="shared" si="56"/>
        <v>33053.418307417145</v>
      </c>
      <c r="P260" s="39"/>
      <c r="Q260" s="64">
        <f t="shared" si="57"/>
        <v>103.66614407151457</v>
      </c>
      <c r="R260" s="28"/>
      <c r="S260" s="29"/>
      <c r="T260" s="30">
        <f t="shared" si="62"/>
        <v>112.56622230235263</v>
      </c>
      <c r="U260" s="11">
        <f t="shared" si="63"/>
        <v>1</v>
      </c>
      <c r="V260" s="11"/>
      <c r="W260" s="10">
        <f t="shared" si="61"/>
        <v>112566.22230235263</v>
      </c>
      <c r="X260" s="15">
        <f t="shared" si="64"/>
        <v>8.8998664067868507</v>
      </c>
      <c r="AY260" s="11">
        <f t="shared" si="60"/>
        <v>2.6452462126057528</v>
      </c>
      <c r="AZ260" s="11">
        <f t="shared" si="60"/>
        <v>2.6133150887262846</v>
      </c>
      <c r="BA260" s="11">
        <f t="shared" si="60"/>
        <v>2.6133150887262846</v>
      </c>
      <c r="BB260" s="11">
        <f t="shared" si="58"/>
        <v>8.1961961081456289E-3</v>
      </c>
    </row>
    <row r="261" spans="1:54" x14ac:dyDescent="0.35">
      <c r="A261" s="12">
        <v>57742</v>
      </c>
      <c r="B261" s="10"/>
      <c r="C261" s="44">
        <f>DataQ!C347</f>
        <v>12657.56</v>
      </c>
      <c r="D261" s="44">
        <f>DataQ!H347</f>
        <v>66088.45</v>
      </c>
      <c r="E261" s="39">
        <f>DataQ!E347</f>
        <v>1499031</v>
      </c>
      <c r="F261" s="50">
        <f>DataQ!F347</f>
        <v>4.000006</v>
      </c>
      <c r="G261" s="39">
        <f>DataQ!P347</f>
        <v>1.9173659999999999</v>
      </c>
      <c r="H261" s="50">
        <f>DataQ!J347</f>
        <v>3.5</v>
      </c>
      <c r="I261" s="44">
        <f>DataQ!I347</f>
        <v>3877681</v>
      </c>
      <c r="J261" s="39">
        <f>DataQ!S347</f>
        <v>28522750</v>
      </c>
      <c r="M261" s="30">
        <f t="shared" si="54"/>
        <v>33125.752180222189</v>
      </c>
      <c r="N261" s="30">
        <f t="shared" si="55"/>
        <v>32726.026797330913</v>
      </c>
      <c r="O261" s="30">
        <f t="shared" si="56"/>
        <v>32726.026797330913</v>
      </c>
      <c r="P261" s="39"/>
      <c r="Q261" s="64">
        <f t="shared" si="57"/>
        <v>103.85666280106925</v>
      </c>
      <c r="R261" s="28"/>
      <c r="S261" s="29"/>
      <c r="T261" s="30">
        <f t="shared" si="62"/>
        <v>112.77309768925831</v>
      </c>
      <c r="U261" s="11">
        <f t="shared" si="63"/>
        <v>1</v>
      </c>
      <c r="V261" s="11"/>
      <c r="W261" s="10">
        <f t="shared" si="61"/>
        <v>112773.09768925831</v>
      </c>
      <c r="X261" s="15">
        <f t="shared" si="64"/>
        <v>8.9095447850342655</v>
      </c>
      <c r="AY261" s="11">
        <f t="shared" si="60"/>
        <v>2.6170724989825995</v>
      </c>
      <c r="AZ261" s="11">
        <f t="shared" si="60"/>
        <v>2.585492527574897</v>
      </c>
      <c r="BA261" s="11">
        <f t="shared" si="60"/>
        <v>2.585492527574897</v>
      </c>
      <c r="BB261" s="11">
        <f t="shared" si="58"/>
        <v>8.2051092628491785E-3</v>
      </c>
    </row>
    <row r="262" spans="1:54" x14ac:dyDescent="0.35">
      <c r="A262" s="12">
        <v>57831</v>
      </c>
      <c r="B262" s="10"/>
      <c r="C262" s="44">
        <f>DataQ!C348</f>
        <v>12669.55</v>
      </c>
      <c r="D262" s="44">
        <f>DataQ!H348</f>
        <v>66484.479999999996</v>
      </c>
      <c r="E262" s="39">
        <f>DataQ!E348</f>
        <v>1511133</v>
      </c>
      <c r="F262" s="50">
        <f>DataQ!F348</f>
        <v>4.0000260000000001</v>
      </c>
      <c r="G262" s="39">
        <f>DataQ!P348</f>
        <v>1.917367</v>
      </c>
      <c r="H262" s="50">
        <f>DataQ!J348</f>
        <v>3.5</v>
      </c>
      <c r="I262" s="44">
        <f>DataQ!I348</f>
        <v>3891877</v>
      </c>
      <c r="J262" s="39">
        <f>DataQ!S348</f>
        <v>28809230</v>
      </c>
      <c r="M262" s="30">
        <f t="shared" si="54"/>
        <v>32818.189105863894</v>
      </c>
      <c r="N262" s="30">
        <f t="shared" si="55"/>
        <v>32422.325785977635</v>
      </c>
      <c r="O262" s="30">
        <f t="shared" si="56"/>
        <v>32422.325785977635</v>
      </c>
      <c r="P262" s="39"/>
      <c r="Q262" s="64">
        <f t="shared" si="57"/>
        <v>104.06773740738558</v>
      </c>
      <c r="R262" s="28"/>
      <c r="S262" s="29"/>
      <c r="T262" s="30">
        <f t="shared" si="62"/>
        <v>113.00229374231681</v>
      </c>
      <c r="U262" s="11">
        <f t="shared" si="63"/>
        <v>1</v>
      </c>
      <c r="V262" s="11"/>
      <c r="W262" s="10">
        <f t="shared" si="61"/>
        <v>113002.2937423168</v>
      </c>
      <c r="X262" s="15">
        <f t="shared" si="64"/>
        <v>8.9192034241403064</v>
      </c>
      <c r="AY262" s="11">
        <f t="shared" si="60"/>
        <v>2.5903200276145477</v>
      </c>
      <c r="AZ262" s="11">
        <f t="shared" si="60"/>
        <v>2.5590747726618259</v>
      </c>
      <c r="BA262" s="11">
        <f t="shared" si="60"/>
        <v>2.5590747726618259</v>
      </c>
      <c r="BB262" s="11">
        <f t="shared" si="58"/>
        <v>8.2140042390918058E-3</v>
      </c>
    </row>
    <row r="263" spans="1:54" x14ac:dyDescent="0.35">
      <c r="A263" s="12">
        <v>57923</v>
      </c>
      <c r="B263" s="10"/>
      <c r="C263" s="44">
        <f>DataQ!C349</f>
        <v>12679.63</v>
      </c>
      <c r="D263" s="44">
        <f>DataQ!H349</f>
        <v>66882.77</v>
      </c>
      <c r="E263" s="39">
        <f>DataQ!E349</f>
        <v>1523325</v>
      </c>
      <c r="F263" s="50">
        <f>DataQ!F349</f>
        <v>3.9999899999999999</v>
      </c>
      <c r="G263" s="39">
        <f>DataQ!P349</f>
        <v>1.9173659999999999</v>
      </c>
      <c r="H263" s="50">
        <f>DataQ!J349</f>
        <v>3.5</v>
      </c>
      <c r="I263" s="44">
        <f>DataQ!I349</f>
        <v>3906102</v>
      </c>
      <c r="J263" s="39">
        <f>DataQ!S349</f>
        <v>29094010</v>
      </c>
      <c r="M263" s="30">
        <f t="shared" si="54"/>
        <v>32496.738035680213</v>
      </c>
      <c r="N263" s="30">
        <f t="shared" si="55"/>
        <v>32104.878455110862</v>
      </c>
      <c r="O263" s="30">
        <f t="shared" si="56"/>
        <v>32104.878455110862</v>
      </c>
      <c r="P263" s="39"/>
      <c r="Q263" s="64">
        <f t="shared" si="57"/>
        <v>104.26348494074547</v>
      </c>
      <c r="R263" s="28"/>
      <c r="S263" s="29"/>
      <c r="T263" s="30">
        <f t="shared" si="62"/>
        <v>113.21484684297161</v>
      </c>
      <c r="U263" s="11">
        <f t="shared" si="63"/>
        <v>1</v>
      </c>
      <c r="V263" s="11"/>
      <c r="W263" s="10">
        <f t="shared" si="61"/>
        <v>113214.84684297162</v>
      </c>
      <c r="X263" s="15">
        <f t="shared" si="64"/>
        <v>8.9288762245405913</v>
      </c>
      <c r="AY263" s="11">
        <f t="shared" si="60"/>
        <v>2.5629090151432035</v>
      </c>
      <c r="AZ263" s="11">
        <f t="shared" si="60"/>
        <v>2.532004360940411</v>
      </c>
      <c r="BA263" s="11">
        <f t="shared" si="60"/>
        <v>2.532004360940411</v>
      </c>
      <c r="BB263" s="11">
        <f t="shared" si="58"/>
        <v>8.2229122569621883E-3</v>
      </c>
    </row>
    <row r="264" spans="1:54" x14ac:dyDescent="0.35">
      <c r="A264" s="12">
        <v>58015</v>
      </c>
      <c r="B264" s="10"/>
      <c r="C264" s="44">
        <f>DataQ!C350</f>
        <v>12692.44</v>
      </c>
      <c r="D264" s="44">
        <f>DataQ!H350</f>
        <v>67283.320000000007</v>
      </c>
      <c r="E264" s="39">
        <f>DataQ!E350</f>
        <v>1535593</v>
      </c>
      <c r="F264" s="50">
        <f>DataQ!F350</f>
        <v>4.0000010000000001</v>
      </c>
      <c r="G264" s="39">
        <f>DataQ!P350</f>
        <v>1.917414</v>
      </c>
      <c r="H264" s="50">
        <f>DataQ!J350</f>
        <v>3.5</v>
      </c>
      <c r="I264" s="44">
        <f>DataQ!I350</f>
        <v>3920357</v>
      </c>
      <c r="J264" s="39">
        <f>DataQ!S350</f>
        <v>29387770</v>
      </c>
      <c r="M264" s="30">
        <f t="shared" si="54"/>
        <v>32194.079347848252</v>
      </c>
      <c r="N264" s="30">
        <f t="shared" si="55"/>
        <v>31805.965384304811</v>
      </c>
      <c r="O264" s="30">
        <f t="shared" si="56"/>
        <v>31805.965384304811</v>
      </c>
      <c r="P264" s="39"/>
      <c r="Q264" s="64">
        <f t="shared" si="57"/>
        <v>104.48101332060749</v>
      </c>
      <c r="R264" s="28"/>
      <c r="S264" s="29"/>
      <c r="T264" s="30">
        <f t="shared" si="62"/>
        <v>113.45105074718671</v>
      </c>
      <c r="U264" s="11">
        <f t="shared" si="63"/>
        <v>1</v>
      </c>
      <c r="V264" s="11"/>
      <c r="W264" s="10">
        <f t="shared" si="61"/>
        <v>113451.05074718672</v>
      </c>
      <c r="X264" s="15">
        <f t="shared" si="64"/>
        <v>8.9384744578021813</v>
      </c>
      <c r="AY264" s="11">
        <f t="shared" si="60"/>
        <v>2.5364767804967565</v>
      </c>
      <c r="AZ264" s="11">
        <f t="shared" si="60"/>
        <v>2.5058984233374204</v>
      </c>
      <c r="BA264" s="11">
        <f t="shared" si="60"/>
        <v>2.5058984233374204</v>
      </c>
      <c r="BB264" s="11">
        <f t="shared" si="58"/>
        <v>8.2317516033644823E-3</v>
      </c>
    </row>
    <row r="265" spans="1:54" x14ac:dyDescent="0.35">
      <c r="A265" s="12">
        <v>58107</v>
      </c>
      <c r="B265" s="10"/>
      <c r="C265" s="44">
        <f>DataQ!C351</f>
        <v>12701.82</v>
      </c>
      <c r="D265" s="44">
        <f>DataQ!H351</f>
        <v>67686.13</v>
      </c>
      <c r="E265" s="39">
        <f>DataQ!E351</f>
        <v>1547952</v>
      </c>
      <c r="F265" s="50">
        <f>DataQ!F351</f>
        <v>3.9999750000000001</v>
      </c>
      <c r="G265" s="39">
        <f>DataQ!P351</f>
        <v>1.917413</v>
      </c>
      <c r="H265" s="50">
        <f>DataQ!J351</f>
        <v>3.5</v>
      </c>
      <c r="I265" s="44">
        <f>DataQ!I351</f>
        <v>3934640</v>
      </c>
      <c r="J265" s="39">
        <f>DataQ!S351</f>
        <v>29675990</v>
      </c>
      <c r="M265" s="30">
        <f t="shared" si="54"/>
        <v>31872.931172372566</v>
      </c>
      <c r="N265" s="30">
        <f t="shared" si="55"/>
        <v>31488.818071601923</v>
      </c>
      <c r="O265" s="30">
        <f t="shared" si="56"/>
        <v>31488.818071601923</v>
      </c>
      <c r="P265" s="39"/>
      <c r="Q265" s="64">
        <f t="shared" si="57"/>
        <v>104.67064900781652</v>
      </c>
      <c r="R265" s="28"/>
      <c r="S265" s="29"/>
      <c r="T265" s="30">
        <f t="shared" si="62"/>
        <v>113.65696727966723</v>
      </c>
      <c r="U265" s="11">
        <f t="shared" si="63"/>
        <v>1</v>
      </c>
      <c r="V265" s="11"/>
      <c r="W265" s="10">
        <f t="shared" si="61"/>
        <v>113656.96727966722</v>
      </c>
      <c r="X265" s="15">
        <f t="shared" si="64"/>
        <v>8.9480851783183226</v>
      </c>
      <c r="AY265" s="11">
        <f t="shared" si="60"/>
        <v>2.509320016530904</v>
      </c>
      <c r="AZ265" s="11">
        <f t="shared" si="60"/>
        <v>2.4790792242058166</v>
      </c>
      <c r="BA265" s="11">
        <f t="shared" si="60"/>
        <v>2.4790792242058166</v>
      </c>
      <c r="BB265" s="11">
        <f t="shared" si="58"/>
        <v>8.2406024497132316E-3</v>
      </c>
    </row>
    <row r="266" spans="1:54" x14ac:dyDescent="0.35">
      <c r="A266" s="12">
        <v>58196</v>
      </c>
      <c r="B266" s="10"/>
      <c r="C266" s="44">
        <f>DataQ!C352</f>
        <v>12713.73</v>
      </c>
      <c r="D266" s="44">
        <f>DataQ!H352</f>
        <v>68091.259999999995</v>
      </c>
      <c r="E266" s="39">
        <f>DataQ!E352</f>
        <v>1560402</v>
      </c>
      <c r="F266" s="50">
        <f>DataQ!F352</f>
        <v>3.9999950000000002</v>
      </c>
      <c r="G266" s="39">
        <f>DataQ!P352</f>
        <v>1.917413</v>
      </c>
      <c r="H266" s="50">
        <f>DataQ!J352</f>
        <v>3.4999989999999999</v>
      </c>
      <c r="I266" s="44">
        <f>DataQ!I352</f>
        <v>3948953</v>
      </c>
      <c r="J266" s="39">
        <f>DataQ!S352</f>
        <v>29972850</v>
      </c>
      <c r="M266" s="30">
        <f t="shared" ref="M266:M272" si="65">(EXP($W$9+$W$10*LN(D265/E265)+$W$11*(F265/100)+$W$12*(H265/100)+$W$13*LN(I265/J265)))*C266</f>
        <v>31577.349374006331</v>
      </c>
      <c r="N266" s="30">
        <f t="shared" ref="N266:N272" si="66">(EXP($W$18+$W$19*LN(D266/E266)+$W$20*LN(D265/E265)+$W$21*(F266/100)+$W$22*(F265/100)+$W$23*(H266/100)+$W$24*(H265/100)+$W$25*LN(I265/J265)))*C266</f>
        <v>31196.939098389324</v>
      </c>
      <c r="O266" s="30">
        <f t="shared" ref="O266:O272" si="67">(EXP($X$18+$X$19*LN(D266/E266)+$X$20*LN(D265/E265)+$X$21*F266+$X$22*F265+$X$23*H266+$X$24*H265+$X$25*LN(I265/J265)))*C266</f>
        <v>31196.939098389324</v>
      </c>
      <c r="P266" s="39"/>
      <c r="Q266" s="64">
        <f t="shared" ref="Q266:Q272" si="68">(EXP($V$30+$V$31*LN(D266/E266)+$V$32*LN(D265/E265)+$V$33*F266+$V$34*F265+$V$35*H266+$V$36*H265))*C266</f>
        <v>104.88088541357057</v>
      </c>
      <c r="R266" s="28"/>
      <c r="S266" s="29"/>
      <c r="T266" s="30">
        <f t="shared" si="62"/>
        <v>113.88525316989801</v>
      </c>
      <c r="U266" s="11">
        <f t="shared" si="63"/>
        <v>1</v>
      </c>
      <c r="V266" s="11"/>
      <c r="W266" s="10">
        <f t="shared" si="61"/>
        <v>113885.253169898</v>
      </c>
      <c r="X266" s="15">
        <f t="shared" si="64"/>
        <v>8.9576586233857416</v>
      </c>
      <c r="AY266" s="11">
        <f t="shared" si="60"/>
        <v>2.4837203066296305</v>
      </c>
      <c r="AZ266" s="11">
        <f t="shared" si="60"/>
        <v>2.4537990895189159</v>
      </c>
      <c r="BA266" s="11">
        <f t="shared" si="60"/>
        <v>2.4537990895189159</v>
      </c>
      <c r="BB266" s="11">
        <f t="shared" ref="BB266:BB272" si="69">Q266/$C266</f>
        <v>8.249418967806503E-3</v>
      </c>
    </row>
    <row r="267" spans="1:54" x14ac:dyDescent="0.35">
      <c r="A267" s="12">
        <v>58288</v>
      </c>
      <c r="B267" s="10"/>
      <c r="C267" s="44">
        <f>DataQ!C353</f>
        <v>12723.71</v>
      </c>
      <c r="D267" s="44">
        <f>DataQ!H353</f>
        <v>68498.7</v>
      </c>
      <c r="E267" s="39">
        <f>DataQ!E353</f>
        <v>1572945</v>
      </c>
      <c r="F267" s="50">
        <f>DataQ!F353</f>
        <v>4.0000070000000001</v>
      </c>
      <c r="G267" s="39">
        <f>DataQ!P353</f>
        <v>1.917413</v>
      </c>
      <c r="H267" s="50">
        <f>DataQ!J353</f>
        <v>3.5</v>
      </c>
      <c r="I267" s="44">
        <f>DataQ!I353</f>
        <v>3963296</v>
      </c>
      <c r="J267" s="39">
        <f>DataQ!S353</f>
        <v>30267930</v>
      </c>
      <c r="M267" s="30">
        <f t="shared" si="65"/>
        <v>31268.342723454178</v>
      </c>
      <c r="N267" s="30">
        <f t="shared" si="66"/>
        <v>30891.789698006483</v>
      </c>
      <c r="O267" s="30">
        <f t="shared" si="67"/>
        <v>30891.789698006483</v>
      </c>
      <c r="P267" s="39"/>
      <c r="Q267" s="64">
        <f t="shared" si="68"/>
        <v>105.07598842427275</v>
      </c>
      <c r="R267" s="28"/>
      <c r="S267" s="29"/>
      <c r="T267" s="30">
        <f t="shared" si="62"/>
        <v>114.09710641351252</v>
      </c>
      <c r="U267" s="11">
        <f t="shared" si="63"/>
        <v>1</v>
      </c>
      <c r="V267" s="11"/>
      <c r="W267" s="10">
        <f t="shared" si="61"/>
        <v>114097.10641351252</v>
      </c>
      <c r="X267" s="15">
        <f t="shared" si="64"/>
        <v>8.9672828454525071</v>
      </c>
      <c r="AY267" s="11">
        <f t="shared" si="60"/>
        <v>2.4574862774657849</v>
      </c>
      <c r="AZ267" s="11">
        <f t="shared" si="60"/>
        <v>2.4278916839511813</v>
      </c>
      <c r="BA267" s="11">
        <f t="shared" si="60"/>
        <v>2.4278916839511813</v>
      </c>
      <c r="BB267" s="11">
        <f t="shared" si="69"/>
        <v>8.2582822482021954E-3</v>
      </c>
    </row>
    <row r="268" spans="1:54" x14ac:dyDescent="0.35">
      <c r="A268" s="12">
        <v>58380</v>
      </c>
      <c r="B268" s="10"/>
      <c r="C268" s="44">
        <f>DataQ!C354</f>
        <v>12736.42</v>
      </c>
      <c r="D268" s="44">
        <f>DataQ!H354</f>
        <v>68908.479999999996</v>
      </c>
      <c r="E268" s="39">
        <f>DataQ!E354</f>
        <v>1585634</v>
      </c>
      <c r="F268" s="50">
        <f>DataQ!F354</f>
        <v>4.0000169999999997</v>
      </c>
      <c r="G268" s="39">
        <f>DataQ!P354</f>
        <v>1.9173659999999999</v>
      </c>
      <c r="H268" s="50">
        <f>DataQ!J354</f>
        <v>3.5</v>
      </c>
      <c r="I268" s="44">
        <f>DataQ!I354</f>
        <v>3977670</v>
      </c>
      <c r="J268" s="39">
        <f>DataQ!S354</f>
        <v>30572270</v>
      </c>
      <c r="M268" s="30">
        <f t="shared" si="65"/>
        <v>30977.522534086154</v>
      </c>
      <c r="N268" s="30">
        <f t="shared" si="66"/>
        <v>30604.785486863471</v>
      </c>
      <c r="O268" s="30">
        <f t="shared" si="67"/>
        <v>30604.785486863471</v>
      </c>
      <c r="P268" s="39"/>
      <c r="Q268" s="64">
        <f t="shared" si="68"/>
        <v>105.29421090377154</v>
      </c>
      <c r="R268" s="28"/>
      <c r="S268" s="29"/>
      <c r="T268" s="30">
        <f t="shared" si="62"/>
        <v>114.33406400809312</v>
      </c>
      <c r="U268" s="11">
        <f t="shared" si="63"/>
        <v>1</v>
      </c>
      <c r="V268" s="11"/>
      <c r="W268" s="10">
        <f t="shared" si="61"/>
        <v>114334.06400809312</v>
      </c>
      <c r="X268" s="15">
        <f t="shared" si="64"/>
        <v>8.9769388892713273</v>
      </c>
      <c r="AY268" s="11">
        <f t="shared" si="60"/>
        <v>2.4322001421189121</v>
      </c>
      <c r="AZ268" s="11">
        <f t="shared" si="60"/>
        <v>2.40293469333325</v>
      </c>
      <c r="BA268" s="11">
        <f t="shared" si="60"/>
        <v>2.40293469333325</v>
      </c>
      <c r="BB268" s="11">
        <f t="shared" si="69"/>
        <v>8.2671748343546726E-3</v>
      </c>
    </row>
    <row r="269" spans="1:54" x14ac:dyDescent="0.35">
      <c r="A269" s="12">
        <v>58472</v>
      </c>
      <c r="B269" s="10"/>
      <c r="C269" s="44">
        <f>DataQ!C355</f>
        <v>12745.71</v>
      </c>
      <c r="D269" s="44">
        <f>DataQ!H355</f>
        <v>69320.73</v>
      </c>
      <c r="E269" s="39">
        <f>DataQ!E355</f>
        <v>1598418</v>
      </c>
      <c r="F269" s="50">
        <f>DataQ!F355</f>
        <v>4</v>
      </c>
      <c r="G269" s="39">
        <f>DataQ!P355</f>
        <v>1.917413</v>
      </c>
      <c r="H269" s="50">
        <f>DataQ!J355</f>
        <v>3.5000010000000001</v>
      </c>
      <c r="I269" s="44">
        <f>DataQ!I355</f>
        <v>3992078</v>
      </c>
      <c r="J269" s="39">
        <f>DataQ!S355</f>
        <v>30872260</v>
      </c>
      <c r="M269" s="30">
        <f t="shared" si="65"/>
        <v>30669.578668173941</v>
      </c>
      <c r="N269" s="30">
        <f t="shared" si="66"/>
        <v>30300.665247195597</v>
      </c>
      <c r="O269" s="30">
        <f t="shared" si="67"/>
        <v>30300.665247195597</v>
      </c>
      <c r="P269" s="39"/>
      <c r="Q269" s="64">
        <f t="shared" si="68"/>
        <v>105.48541319881321</v>
      </c>
      <c r="R269" s="28"/>
      <c r="S269" s="29"/>
      <c r="T269" s="30">
        <f t="shared" si="62"/>
        <v>114.54168164682319</v>
      </c>
      <c r="U269" s="11">
        <f t="shared" si="63"/>
        <v>1</v>
      </c>
      <c r="V269" s="11"/>
      <c r="W269" s="10">
        <f t="shared" si="61"/>
        <v>114541.6816468232</v>
      </c>
      <c r="X269" s="15">
        <f t="shared" si="64"/>
        <v>8.9866850608419</v>
      </c>
      <c r="AY269" s="11">
        <f t="shared" si="60"/>
        <v>2.406266788446775</v>
      </c>
      <c r="AZ269" s="11">
        <f t="shared" si="60"/>
        <v>2.3773226636409897</v>
      </c>
      <c r="BA269" s="11">
        <f t="shared" si="60"/>
        <v>2.3773226636409897</v>
      </c>
      <c r="BB269" s="11">
        <f t="shared" si="69"/>
        <v>8.276150422284299E-3</v>
      </c>
    </row>
    <row r="270" spans="1:54" x14ac:dyDescent="0.35">
      <c r="A270" s="12">
        <v>58562</v>
      </c>
      <c r="B270" s="10"/>
      <c r="C270" s="44">
        <f>DataQ!C356</f>
        <v>12757.52</v>
      </c>
      <c r="D270" s="44">
        <f>DataQ!H356</f>
        <v>69735.44</v>
      </c>
      <c r="E270" s="39">
        <f>DataQ!E356</f>
        <v>1611297</v>
      </c>
      <c r="F270" s="50">
        <f>DataQ!F356</f>
        <v>3.9999929999999999</v>
      </c>
      <c r="G270" s="39">
        <f>DataQ!P356</f>
        <v>1.917413</v>
      </c>
      <c r="H270" s="50">
        <f>DataQ!J356</f>
        <v>3.5</v>
      </c>
      <c r="I270" s="44">
        <f>DataQ!I356</f>
        <v>4006520</v>
      </c>
      <c r="J270" s="39">
        <f>DataQ!S356</f>
        <v>31181160</v>
      </c>
      <c r="M270" s="30">
        <f t="shared" si="65"/>
        <v>30383.663615832262</v>
      </c>
      <c r="N270" s="30">
        <f t="shared" si="66"/>
        <v>30018.312947435195</v>
      </c>
      <c r="O270" s="30">
        <f t="shared" si="67"/>
        <v>30018.312947435195</v>
      </c>
      <c r="P270" s="39"/>
      <c r="Q270" s="64">
        <f t="shared" si="68"/>
        <v>105.69714025183822</v>
      </c>
      <c r="R270" s="28"/>
      <c r="S270" s="29"/>
      <c r="T270" s="30">
        <f t="shared" si="62"/>
        <v>114.77158616127871</v>
      </c>
      <c r="U270" s="11">
        <f t="shared" si="63"/>
        <v>1</v>
      </c>
      <c r="V270" s="11"/>
      <c r="W270" s="10">
        <f t="shared" si="61"/>
        <v>114771.58616127871</v>
      </c>
      <c r="X270" s="15">
        <f t="shared" si="64"/>
        <v>8.9963869279670892</v>
      </c>
      <c r="AY270" s="11">
        <f t="shared" ref="AY270:BA272" si="70">M270/$C270</f>
        <v>2.3816277470724923</v>
      </c>
      <c r="AZ270" s="11">
        <f t="shared" si="70"/>
        <v>2.3529896835305917</v>
      </c>
      <c r="BA270" s="11">
        <f t="shared" si="70"/>
        <v>2.3529896835305917</v>
      </c>
      <c r="BB270" s="11">
        <f t="shared" si="69"/>
        <v>8.2850852087112715E-3</v>
      </c>
    </row>
    <row r="271" spans="1:54" x14ac:dyDescent="0.35">
      <c r="A271" s="12">
        <v>58654</v>
      </c>
      <c r="B271" s="10"/>
      <c r="C271" s="44">
        <f>DataQ!C357</f>
        <v>12767.42</v>
      </c>
      <c r="D271" s="44">
        <f>DataQ!H357</f>
        <v>70152.62</v>
      </c>
      <c r="E271" s="39">
        <f>DataQ!E357</f>
        <v>1624272</v>
      </c>
      <c r="F271" s="50">
        <f>DataQ!F357</f>
        <v>3.9999750000000001</v>
      </c>
      <c r="G271" s="39">
        <f>DataQ!P357</f>
        <v>1.9174119999999999</v>
      </c>
      <c r="H271" s="50">
        <f>DataQ!J357</f>
        <v>3.5</v>
      </c>
      <c r="I271" s="44">
        <f>DataQ!I357</f>
        <v>4020997</v>
      </c>
      <c r="J271" s="39">
        <f>DataQ!S357</f>
        <v>31488310</v>
      </c>
      <c r="M271" s="30">
        <f t="shared" si="65"/>
        <v>30085.019582011624</v>
      </c>
      <c r="N271" s="30">
        <f t="shared" si="66"/>
        <v>29723.380208175819</v>
      </c>
      <c r="O271" s="30">
        <f t="shared" si="67"/>
        <v>29723.380208175819</v>
      </c>
      <c r="P271" s="39"/>
      <c r="Q271" s="64">
        <f t="shared" si="68"/>
        <v>105.89317193065884</v>
      </c>
      <c r="R271" s="28"/>
      <c r="S271" s="29"/>
      <c r="T271" s="30">
        <f t="shared" si="62"/>
        <v>114.9844478022133</v>
      </c>
      <c r="U271" s="11">
        <f t="shared" si="63"/>
        <v>1</v>
      </c>
      <c r="V271" s="11"/>
      <c r="W271" s="10">
        <f t="shared" si="61"/>
        <v>114984.4478022133</v>
      </c>
      <c r="X271" s="15">
        <f t="shared" si="64"/>
        <v>9.0060832808988263</v>
      </c>
      <c r="AY271" s="11">
        <f t="shared" si="70"/>
        <v>2.3563899035209639</v>
      </c>
      <c r="AZ271" s="11">
        <f t="shared" si="70"/>
        <v>2.3280647310244214</v>
      </c>
      <c r="BA271" s="11">
        <f t="shared" si="70"/>
        <v>2.3280647310244214</v>
      </c>
      <c r="BB271" s="11">
        <f t="shared" si="69"/>
        <v>8.2940149169259594E-3</v>
      </c>
    </row>
    <row r="272" spans="1:54" x14ac:dyDescent="0.35">
      <c r="A272" s="12">
        <v>58746</v>
      </c>
      <c r="B272" s="10"/>
      <c r="C272" s="44">
        <f>DataQ!C358</f>
        <v>12780.03</v>
      </c>
      <c r="D272" s="44">
        <f>DataQ!H358</f>
        <v>70572.34</v>
      </c>
      <c r="E272" s="39">
        <f>DataQ!E358</f>
        <v>1637345</v>
      </c>
      <c r="F272" s="50">
        <f>DataQ!F358</f>
        <v>4.0000030000000004</v>
      </c>
      <c r="G272" s="39">
        <f>DataQ!P358</f>
        <v>1.917413</v>
      </c>
      <c r="H272" s="50">
        <f>DataQ!J358</f>
        <v>3.4999989999999999</v>
      </c>
      <c r="I272" s="44">
        <f>DataQ!I358</f>
        <v>4035509</v>
      </c>
      <c r="J272" s="39">
        <f>DataQ!S358</f>
        <v>31805030</v>
      </c>
      <c r="M272" s="30">
        <f t="shared" si="65"/>
        <v>29803.689937254596</v>
      </c>
      <c r="N272" s="30">
        <f t="shared" si="66"/>
        <v>29445.563007255987</v>
      </c>
      <c r="O272" s="30">
        <f t="shared" si="67"/>
        <v>29445.563007255987</v>
      </c>
      <c r="P272" s="39"/>
      <c r="Q272" s="64">
        <f t="shared" si="68"/>
        <v>106.1117970870026</v>
      </c>
      <c r="R272" s="28"/>
      <c r="S272" s="29"/>
      <c r="T272" s="30">
        <f t="shared" si="62"/>
        <v>115.22184264476577</v>
      </c>
      <c r="U272" s="11">
        <f t="shared" si="63"/>
        <v>1</v>
      </c>
      <c r="V272" s="11"/>
      <c r="W272" s="10">
        <f t="shared" si="61"/>
        <v>115221.84264476577</v>
      </c>
      <c r="X272" s="15">
        <f t="shared" si="64"/>
        <v>9.0157724703905835</v>
      </c>
      <c r="AY272" s="11">
        <f t="shared" si="70"/>
        <v>2.3320516412914989</v>
      </c>
      <c r="AZ272" s="11">
        <f t="shared" si="70"/>
        <v>2.3040292555851578</v>
      </c>
      <c r="BA272" s="11">
        <f t="shared" si="70"/>
        <v>2.3040292555851578</v>
      </c>
      <c r="BB272" s="11">
        <f t="shared" si="69"/>
        <v>8.3029380280799491E-3</v>
      </c>
    </row>
    <row r="273" spans="3:3" x14ac:dyDescent="0.35">
      <c r="C273" s="1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A9BB-049D-4427-AB20-626016F6F68B}">
  <dimension ref="A2:AI276"/>
  <sheetViews>
    <sheetView zoomScale="85" zoomScaleNormal="85" workbookViewId="0">
      <pane xSplit="1" ySplit="4" topLeftCell="B108" activePane="bottomRight" state="frozen"/>
      <selection pane="topRight" activeCell="B1" sqref="B1"/>
      <selection pane="bottomLeft" activeCell="A5" sqref="A5"/>
      <selection pane="bottomRight" activeCell="AI118" sqref="AI118"/>
    </sheetView>
  </sheetViews>
  <sheetFormatPr defaultRowHeight="14.5" x14ac:dyDescent="0.35"/>
  <cols>
    <col min="1" max="1" width="10.453125" bestFit="1" customWidth="1"/>
    <col min="11" max="11" width="4.08984375" customWidth="1"/>
    <col min="12" max="12" width="9.7265625" bestFit="1" customWidth="1"/>
    <col min="14" max="14" width="4.08984375" customWidth="1"/>
    <col min="15" max="15" width="10.36328125" bestFit="1" customWidth="1"/>
    <col min="17" max="17" width="4.08984375" customWidth="1"/>
    <col min="18" max="18" width="11.6328125" customWidth="1"/>
  </cols>
  <sheetData>
    <row r="2" spans="1:35" x14ac:dyDescent="0.35">
      <c r="A2" s="53" t="s">
        <v>851</v>
      </c>
    </row>
    <row r="3" spans="1:35" x14ac:dyDescent="0.35">
      <c r="B3" t="s">
        <v>640</v>
      </c>
    </row>
    <row r="4" spans="1:35" x14ac:dyDescent="0.35">
      <c r="A4" t="s">
        <v>423</v>
      </c>
      <c r="B4" t="s">
        <v>413</v>
      </c>
      <c r="C4" t="s">
        <v>417</v>
      </c>
      <c r="D4" t="s">
        <v>479</v>
      </c>
      <c r="E4" t="s">
        <v>361</v>
      </c>
      <c r="F4" t="s">
        <v>405</v>
      </c>
      <c r="G4" t="s">
        <v>578</v>
      </c>
      <c r="H4" t="s">
        <v>401</v>
      </c>
      <c r="I4" t="s">
        <v>384</v>
      </c>
      <c r="J4" t="s">
        <v>388</v>
      </c>
      <c r="L4" t="s">
        <v>649</v>
      </c>
      <c r="M4" t="s">
        <v>650</v>
      </c>
      <c r="O4" s="75" t="s">
        <v>736</v>
      </c>
      <c r="P4" s="75"/>
      <c r="R4" t="s">
        <v>657</v>
      </c>
      <c r="S4" t="s">
        <v>658</v>
      </c>
      <c r="AH4" t="s">
        <v>962</v>
      </c>
      <c r="AI4" t="s">
        <v>963</v>
      </c>
    </row>
    <row r="5" spans="1:35" x14ac:dyDescent="0.35">
      <c r="A5" s="12">
        <f>'Regression output'!A5</f>
        <v>34366</v>
      </c>
      <c r="C5" s="10">
        <f>'Regression output'!C5</f>
        <v>10256</v>
      </c>
      <c r="D5" s="10">
        <f>'Regression output'!D5</f>
        <v>8891</v>
      </c>
      <c r="E5" s="10">
        <f>'Regression output'!E5</f>
        <v>134597</v>
      </c>
      <c r="F5" s="15">
        <f>'Regression output'!F5</f>
        <v>9.9</v>
      </c>
      <c r="G5" s="15">
        <f>'Regression output'!G5</f>
        <v>5.9774370000000001</v>
      </c>
      <c r="H5" s="15">
        <f>'Regression output'!H5</f>
        <v>7.66</v>
      </c>
      <c r="I5" s="10">
        <f>'Regression output'!I5</f>
        <v>358465</v>
      </c>
      <c r="J5" s="10">
        <f>'Regression output'!J5</f>
        <v>1026040</v>
      </c>
    </row>
    <row r="6" spans="1:35" x14ac:dyDescent="0.35">
      <c r="A6" s="12">
        <f>'Regression output'!A6</f>
        <v>34455</v>
      </c>
      <c r="C6" s="10">
        <f>'Regression output'!C6</f>
        <v>10375</v>
      </c>
      <c r="D6" s="10">
        <f>'Regression output'!D6</f>
        <v>9343</v>
      </c>
      <c r="E6" s="10">
        <f>'Regression output'!E6</f>
        <v>135173</v>
      </c>
      <c r="F6" s="15">
        <f>'Regression output'!F6</f>
        <v>9.6999999999999993</v>
      </c>
      <c r="G6" s="15">
        <f>'Regression output'!G6</f>
        <v>6.0940339999999997</v>
      </c>
      <c r="H6" s="15">
        <f>'Regression output'!H6</f>
        <v>7.61</v>
      </c>
      <c r="I6" s="10">
        <f>'Regression output'!I6</f>
        <v>362955</v>
      </c>
      <c r="J6" s="10">
        <f>'Regression output'!J6</f>
        <v>1036275</v>
      </c>
      <c r="M6" s="11">
        <f>AVERAGE(M9:M126)</f>
        <v>1.0543664264251211E-3</v>
      </c>
      <c r="O6" s="22"/>
      <c r="P6" s="22"/>
    </row>
    <row r="7" spans="1:35" x14ac:dyDescent="0.35">
      <c r="A7" s="12">
        <f>'Regression output'!A7</f>
        <v>34547</v>
      </c>
      <c r="C7" s="10">
        <f>'Regression output'!C7</f>
        <v>10392.5</v>
      </c>
      <c r="D7" s="10">
        <f>'Regression output'!D7</f>
        <v>9086</v>
      </c>
      <c r="E7" s="10">
        <f>'Regression output'!E7</f>
        <v>138183</v>
      </c>
      <c r="F7" s="15">
        <f>'Regression output'!F7</f>
        <v>9.4</v>
      </c>
      <c r="G7" s="15">
        <f>'Regression output'!G7</f>
        <v>5.954402</v>
      </c>
      <c r="H7" s="15">
        <f>'Regression output'!H7</f>
        <v>7.57</v>
      </c>
      <c r="I7" s="10">
        <f>'Regression output'!I7</f>
        <v>367364</v>
      </c>
      <c r="J7" s="10">
        <f>'Regression output'!J7</f>
        <v>1046509</v>
      </c>
    </row>
    <row r="8" spans="1:35" x14ac:dyDescent="0.35">
      <c r="A8" s="12">
        <f>'Regression output'!A8</f>
        <v>34639</v>
      </c>
      <c r="C8" s="10">
        <f>'Regression output'!C8</f>
        <v>10410</v>
      </c>
      <c r="D8" s="10">
        <f>'Regression output'!D8</f>
        <v>9357</v>
      </c>
      <c r="E8" s="10">
        <f>'Regression output'!E8</f>
        <v>138391</v>
      </c>
      <c r="F8" s="15">
        <f>'Regression output'!F8</f>
        <v>9</v>
      </c>
      <c r="G8" s="15">
        <f>'Regression output'!G8</f>
        <v>6.2257100000000003</v>
      </c>
      <c r="H8" s="15">
        <f>'Regression output'!H8</f>
        <v>7.84</v>
      </c>
      <c r="I8" s="10">
        <f>'Regression output'!I8</f>
        <v>371737</v>
      </c>
      <c r="J8" s="10">
        <f>'Regression output'!J8</f>
        <v>1056744</v>
      </c>
      <c r="L8" s="15"/>
      <c r="W8" s="11"/>
    </row>
    <row r="9" spans="1:35" x14ac:dyDescent="0.35">
      <c r="A9" s="12">
        <f>'Regression output'!A9</f>
        <v>34731</v>
      </c>
      <c r="B9" s="10">
        <f>'Regression output'!B9</f>
        <v>427.5</v>
      </c>
      <c r="C9" s="10">
        <f>'Regression output'!C9</f>
        <v>10426.5</v>
      </c>
      <c r="D9" s="10">
        <f>'Regression output'!D9</f>
        <v>9868</v>
      </c>
      <c r="E9" s="10">
        <f>'Regression output'!E9</f>
        <v>141861</v>
      </c>
      <c r="F9" s="15">
        <f>'Regression output'!F9</f>
        <v>8.9</v>
      </c>
      <c r="G9" s="15">
        <f>'Regression output'!G9</f>
        <v>6.0638959999999997</v>
      </c>
      <c r="H9" s="15">
        <f>'Regression output'!H9</f>
        <v>8</v>
      </c>
      <c r="I9" s="10">
        <f>'Regression output'!I9</f>
        <v>375738</v>
      </c>
      <c r="J9" s="10">
        <f>'Regression output'!J9</f>
        <v>1063008</v>
      </c>
      <c r="L9" s="29">
        <f>((EXP(-1.033-0.15*LN(D9/E9)-0.383*LN(D8/E8)+0.05*F9+0.146*F8+0.045*H9+0.141*H8))*C9)*1</f>
        <v>390492.68693254463</v>
      </c>
      <c r="M9" s="22">
        <f t="shared" ref="M9:M72" si="0">B9/L9</f>
        <v>1.0947708223633089E-3</v>
      </c>
      <c r="O9" s="29">
        <f>(EXP(2.28-0.48*LN(D8/E8)+8.17*(F8/100)+14.77*(H8/100)+1.83*LN(I8/J8)))*C9</f>
        <v>364601.77153167577</v>
      </c>
      <c r="P9" s="22"/>
      <c r="R9" s="36">
        <f>B9/C9</f>
        <v>4.1001294777729826E-2</v>
      </c>
      <c r="S9" s="11">
        <f>B9/C9</f>
        <v>4.1001294777729826E-2</v>
      </c>
      <c r="U9" s="17" t="s">
        <v>852</v>
      </c>
      <c r="W9" s="11"/>
    </row>
    <row r="10" spans="1:35" x14ac:dyDescent="0.35">
      <c r="A10" s="12">
        <f>'Regression output'!A10</f>
        <v>34820</v>
      </c>
      <c r="B10" s="10">
        <f>'Regression output'!B10</f>
        <v>429.8</v>
      </c>
      <c r="C10" s="10">
        <f>'Regression output'!C10</f>
        <v>10443</v>
      </c>
      <c r="D10" s="10">
        <f>'Regression output'!D10</f>
        <v>10163</v>
      </c>
      <c r="E10" s="10">
        <f>'Regression output'!E10</f>
        <v>143287</v>
      </c>
      <c r="F10" s="15">
        <f>'Regression output'!F10</f>
        <v>8.6999999999999993</v>
      </c>
      <c r="G10" s="15">
        <f>'Regression output'!G10</f>
        <v>6.7729220000000003</v>
      </c>
      <c r="H10" s="15">
        <f>'Regression output'!H10</f>
        <v>7.95</v>
      </c>
      <c r="I10" s="10">
        <f>'Regression output'!I10</f>
        <v>379402</v>
      </c>
      <c r="J10" s="10">
        <f>'Regression output'!J10</f>
        <v>1069272</v>
      </c>
      <c r="L10" s="29">
        <f t="shared" ref="L10:L73" si="1">((EXP(-1.033-0.15*LN(D10/E10)-0.383*LN(D9/E9)+0.05*F10+0.146*F9+0.045*H10+0.141*H9))*C10)*1</f>
        <v>384099.69146088837</v>
      </c>
      <c r="M10" s="22">
        <f t="shared" si="0"/>
        <v>1.1189803312918441E-3</v>
      </c>
      <c r="O10" s="29">
        <f t="shared" ref="O10:O73" si="2">(EXP(2.28-0.48*LN(D9/E9)+8.17*(F9/100)+14.77*(H9/100)+1.83*LN(I9/J9)))*C10</f>
        <v>369070.87700848642</v>
      </c>
      <c r="P10" s="22"/>
      <c r="R10" s="36">
        <f t="shared" ref="R10:R73" si="3">B10/C10</f>
        <v>4.1156755721535959E-2</v>
      </c>
      <c r="S10" s="11">
        <f t="shared" ref="S10:S73" si="4">B10/C10</f>
        <v>4.1156755721535959E-2</v>
      </c>
      <c r="W10" s="11"/>
    </row>
    <row r="11" spans="1:35" x14ac:dyDescent="0.35">
      <c r="A11" s="12">
        <f>'Regression output'!A11</f>
        <v>34912</v>
      </c>
      <c r="B11" s="10">
        <f>'Regression output'!B11</f>
        <v>413.75</v>
      </c>
      <c r="C11" s="10">
        <f>'Regression output'!C11</f>
        <v>10482</v>
      </c>
      <c r="D11" s="10">
        <f>'Regression output'!D11</f>
        <v>10060</v>
      </c>
      <c r="E11" s="10">
        <f>'Regression output'!E11</f>
        <v>146426</v>
      </c>
      <c r="F11" s="15">
        <f>'Regression output'!F11</f>
        <v>8.6</v>
      </c>
      <c r="G11" s="15">
        <f>'Regression output'!G11</f>
        <v>6.8053910000000002</v>
      </c>
      <c r="H11" s="15">
        <f>'Regression output'!H11</f>
        <v>7.9</v>
      </c>
      <c r="I11" s="10">
        <f>'Regression output'!I11</f>
        <v>383252</v>
      </c>
      <c r="J11" s="10">
        <f>'Regression output'!J11</f>
        <v>1075537</v>
      </c>
      <c r="L11" s="29">
        <f t="shared" si="1"/>
        <v>368137.75304850383</v>
      </c>
      <c r="M11" s="22">
        <f t="shared" si="0"/>
        <v>1.1238999439035706E-3</v>
      </c>
      <c r="O11" s="29">
        <f t="shared" si="2"/>
        <v>360921.27261586883</v>
      </c>
      <c r="P11" s="22"/>
      <c r="R11" s="36">
        <f t="shared" si="3"/>
        <v>3.9472428925777521E-2</v>
      </c>
      <c r="S11" s="11">
        <f t="shared" si="4"/>
        <v>3.9472428925777521E-2</v>
      </c>
      <c r="W11" s="11"/>
    </row>
    <row r="12" spans="1:35" x14ac:dyDescent="0.35">
      <c r="A12" s="12">
        <f>'Regression output'!A12</f>
        <v>35004</v>
      </c>
      <c r="B12" s="10">
        <f>'Regression output'!B12</f>
        <v>397.7</v>
      </c>
      <c r="C12" s="10">
        <f>'Regression output'!C12</f>
        <v>10521</v>
      </c>
      <c r="D12" s="10">
        <f>'Regression output'!D12</f>
        <v>9867</v>
      </c>
      <c r="E12" s="10">
        <f>'Regression output'!E12</f>
        <v>147725</v>
      </c>
      <c r="F12" s="15">
        <f>'Regression output'!F12</f>
        <v>8.3000000000000007</v>
      </c>
      <c r="G12" s="15">
        <f>'Regression output'!G12</f>
        <v>6.6560269999999999</v>
      </c>
      <c r="H12" s="15">
        <f>'Regression output'!H12</f>
        <v>7.48</v>
      </c>
      <c r="I12" s="10">
        <f>'Regression output'!I12</f>
        <v>385484</v>
      </c>
      <c r="J12" s="10">
        <f>'Regression output'!J12</f>
        <v>1081801</v>
      </c>
      <c r="L12" s="29">
        <f t="shared" si="1"/>
        <v>355332.06706052949</v>
      </c>
      <c r="M12" s="22">
        <f t="shared" si="0"/>
        <v>1.1192347577576027E-3</v>
      </c>
      <c r="O12" s="29">
        <f t="shared" si="2"/>
        <v>364999.33198267309</v>
      </c>
      <c r="P12" s="22"/>
      <c r="R12" s="36">
        <f t="shared" si="3"/>
        <v>3.7800589297595284E-2</v>
      </c>
      <c r="S12" s="11">
        <f t="shared" si="4"/>
        <v>3.7800589297595284E-2</v>
      </c>
      <c r="U12" s="17" t="s">
        <v>853</v>
      </c>
      <c r="W12" s="11"/>
    </row>
    <row r="13" spans="1:35" x14ac:dyDescent="0.35">
      <c r="A13" s="12">
        <f>'Regression output'!A13</f>
        <v>35096</v>
      </c>
      <c r="B13" s="10">
        <f>'Regression output'!B13</f>
        <v>373.8</v>
      </c>
      <c r="C13" s="10">
        <f>'Regression output'!C13</f>
        <v>10556</v>
      </c>
      <c r="D13" s="10">
        <f>'Regression output'!D13</f>
        <v>9831</v>
      </c>
      <c r="E13" s="10">
        <f>'Regression output'!E13</f>
        <v>151630</v>
      </c>
      <c r="F13" s="15">
        <f>'Regression output'!F13</f>
        <v>8.1999999999999993</v>
      </c>
      <c r="G13" s="15">
        <f>'Regression output'!G13</f>
        <v>6.4205300000000003</v>
      </c>
      <c r="H13" s="15">
        <f>'Regression output'!H13</f>
        <v>7.03</v>
      </c>
      <c r="I13" s="10">
        <f>'Regression output'!I13</f>
        <v>389315</v>
      </c>
      <c r="J13" s="10">
        <f>'Regression output'!J13</f>
        <v>1102866</v>
      </c>
      <c r="L13" s="29">
        <f t="shared" si="1"/>
        <v>318418.8937780594</v>
      </c>
      <c r="M13" s="22">
        <f t="shared" si="0"/>
        <v>1.1739253144335765E-3</v>
      </c>
      <c r="O13" s="29">
        <f t="shared" si="2"/>
        <v>340430.15761385945</v>
      </c>
      <c r="P13" s="22"/>
      <c r="R13" s="36">
        <f t="shared" si="3"/>
        <v>3.5411140583554379E-2</v>
      </c>
      <c r="S13" s="11">
        <f t="shared" si="4"/>
        <v>3.5411140583554379E-2</v>
      </c>
    </row>
    <row r="14" spans="1:35" x14ac:dyDescent="0.35">
      <c r="A14" s="12">
        <f>'Regression output'!A14</f>
        <v>35186</v>
      </c>
      <c r="B14" s="10">
        <f>'Regression output'!B14</f>
        <v>349.9</v>
      </c>
      <c r="C14" s="10">
        <f>'Regression output'!C14</f>
        <v>10591</v>
      </c>
      <c r="D14" s="10">
        <f>'Regression output'!D14</f>
        <v>9604</v>
      </c>
      <c r="E14" s="10">
        <f>'Regression output'!E14</f>
        <v>153565</v>
      </c>
      <c r="F14" s="15">
        <f>'Regression output'!F14</f>
        <v>8.3000000000000007</v>
      </c>
      <c r="G14" s="15">
        <f>'Regression output'!G14</f>
        <v>5.5072299999999998</v>
      </c>
      <c r="H14" s="15">
        <f>'Regression output'!H14</f>
        <v>6.71</v>
      </c>
      <c r="I14" s="10">
        <f>'Regression output'!I14</f>
        <v>393930</v>
      </c>
      <c r="J14" s="10">
        <f>'Regression output'!J14</f>
        <v>1123930</v>
      </c>
      <c r="L14" s="29">
        <f t="shared" si="1"/>
        <v>297682.34147972567</v>
      </c>
      <c r="M14" s="22">
        <f t="shared" si="0"/>
        <v>1.1754140277878415E-3</v>
      </c>
      <c r="O14" s="29">
        <f t="shared" si="2"/>
        <v>316071.60226485616</v>
      </c>
      <c r="P14" s="22"/>
      <c r="R14" s="36">
        <f t="shared" si="3"/>
        <v>3.3037484656784057E-2</v>
      </c>
      <c r="S14" s="11">
        <f t="shared" si="4"/>
        <v>3.3037484656784057E-2</v>
      </c>
    </row>
    <row r="15" spans="1:35" x14ac:dyDescent="0.35">
      <c r="A15" s="12">
        <f>'Regression output'!A15</f>
        <v>35278</v>
      </c>
      <c r="B15" s="10">
        <f>'Regression output'!B15</f>
        <v>323.35000000000002</v>
      </c>
      <c r="C15" s="10">
        <f>'Regression output'!C15</f>
        <v>10614</v>
      </c>
      <c r="D15" s="10">
        <f>'Regression output'!D15</f>
        <v>9382</v>
      </c>
      <c r="E15" s="10">
        <f>'Regression output'!E15</f>
        <v>156382</v>
      </c>
      <c r="F15" s="15">
        <f>'Regression output'!F15</f>
        <v>8.1</v>
      </c>
      <c r="G15" s="15">
        <f>'Regression output'!G15</f>
        <v>5.5460739999999999</v>
      </c>
      <c r="H15" s="15">
        <f>'Regression output'!H15</f>
        <v>6.45</v>
      </c>
      <c r="I15" s="10">
        <f>'Regression output'!I15</f>
        <v>398362</v>
      </c>
      <c r="J15" s="10">
        <f>'Regression output'!J15</f>
        <v>1144995</v>
      </c>
      <c r="L15" s="29">
        <f t="shared" si="1"/>
        <v>288881.00290308392</v>
      </c>
      <c r="M15" s="22">
        <f t="shared" si="0"/>
        <v>1.1193190163095634E-3</v>
      </c>
      <c r="O15" s="29">
        <f t="shared" si="2"/>
        <v>305908.91042552132</v>
      </c>
      <c r="P15" s="22"/>
      <c r="R15" s="36">
        <f t="shared" si="3"/>
        <v>3.046448087431694E-2</v>
      </c>
      <c r="S15" s="11">
        <f t="shared" si="4"/>
        <v>3.046448087431694E-2</v>
      </c>
    </row>
    <row r="16" spans="1:35" x14ac:dyDescent="0.35">
      <c r="A16" s="12">
        <f>'Regression output'!A16</f>
        <v>35370</v>
      </c>
      <c r="B16" s="10">
        <f>'Regression output'!B16</f>
        <v>296.8</v>
      </c>
      <c r="C16" s="10">
        <f>'Regression output'!C16</f>
        <v>10637</v>
      </c>
      <c r="D16" s="10">
        <f>'Regression output'!D16</f>
        <v>9346</v>
      </c>
      <c r="E16" s="10">
        <f>'Regression output'!E16</f>
        <v>154146</v>
      </c>
      <c r="F16" s="15">
        <f>'Regression output'!F16</f>
        <v>7.8</v>
      </c>
      <c r="G16" s="15">
        <f>'Regression output'!G16</f>
        <v>4.8751420000000003</v>
      </c>
      <c r="H16" s="15">
        <f>'Regression output'!H16</f>
        <v>6.51</v>
      </c>
      <c r="I16" s="10">
        <f>'Regression output'!I16</f>
        <v>404008</v>
      </c>
      <c r="J16" s="10">
        <f>'Regression output'!J16</f>
        <v>1166060</v>
      </c>
      <c r="L16" s="29">
        <f t="shared" si="1"/>
        <v>271606.71333743713</v>
      </c>
      <c r="M16" s="22">
        <f t="shared" si="0"/>
        <v>1.0927564946867252E-3</v>
      </c>
      <c r="O16" s="29">
        <f t="shared" si="2"/>
        <v>292116.86079827242</v>
      </c>
      <c r="P16" s="22"/>
      <c r="R16" s="36">
        <f t="shared" si="3"/>
        <v>2.7902604117702359E-2</v>
      </c>
      <c r="S16" s="11">
        <f t="shared" si="4"/>
        <v>2.7902604117702359E-2</v>
      </c>
    </row>
    <row r="17" spans="1:23" x14ac:dyDescent="0.35">
      <c r="A17" s="12">
        <f>'Regression output'!A17</f>
        <v>35462</v>
      </c>
      <c r="B17" s="10">
        <f>'Regression output'!B17</f>
        <v>281.8</v>
      </c>
      <c r="C17" s="10">
        <f>'Regression output'!C17</f>
        <v>10677.5</v>
      </c>
      <c r="D17" s="10">
        <f>'Regression output'!D17</f>
        <v>9701</v>
      </c>
      <c r="E17" s="10">
        <f>'Regression output'!E17</f>
        <v>156641</v>
      </c>
      <c r="F17" s="15">
        <f>'Regression output'!F17</f>
        <v>7.3</v>
      </c>
      <c r="G17" s="15">
        <f>'Regression output'!G17</f>
        <v>4.2015880000000001</v>
      </c>
      <c r="H17" s="15">
        <f>'Regression output'!H17</f>
        <v>6.66</v>
      </c>
      <c r="I17" s="10">
        <f>'Regression output'!I17</f>
        <v>409822</v>
      </c>
      <c r="J17" s="10">
        <f>'Regression output'!J17</f>
        <v>1198325</v>
      </c>
      <c r="L17" s="29">
        <f t="shared" si="1"/>
        <v>256553.79934704615</v>
      </c>
      <c r="M17" s="22">
        <f t="shared" si="0"/>
        <v>1.0984050936575793E-3</v>
      </c>
      <c r="O17" s="29">
        <f t="shared" si="2"/>
        <v>285040.69963555614</v>
      </c>
      <c r="P17" s="22"/>
      <c r="R17" s="36">
        <f t="shared" si="3"/>
        <v>2.6391945680168581E-2</v>
      </c>
      <c r="S17" s="11">
        <f t="shared" si="4"/>
        <v>2.6391945680168581E-2</v>
      </c>
      <c r="W17" s="52"/>
    </row>
    <row r="18" spans="1:23" x14ac:dyDescent="0.35">
      <c r="A18" s="12">
        <f>'Regression output'!A18</f>
        <v>35551</v>
      </c>
      <c r="B18" s="10">
        <f>'Regression output'!B18</f>
        <v>266.8</v>
      </c>
      <c r="C18" s="10">
        <f>'Regression output'!C18</f>
        <v>10718</v>
      </c>
      <c r="D18" s="10">
        <f>'Regression output'!D18</f>
        <v>9854</v>
      </c>
      <c r="E18" s="10">
        <f>'Regression output'!E18</f>
        <v>159690</v>
      </c>
      <c r="F18" s="15">
        <f>'Regression output'!F18</f>
        <v>7.2</v>
      </c>
      <c r="G18" s="15">
        <f>'Regression output'!G18</f>
        <v>4.4737450000000001</v>
      </c>
      <c r="H18" s="15">
        <f>'Regression output'!H18</f>
        <v>6.98</v>
      </c>
      <c r="I18" s="10">
        <f>'Regression output'!I18</f>
        <v>414521</v>
      </c>
      <c r="J18" s="10">
        <f>'Regression output'!J18</f>
        <v>1230590</v>
      </c>
      <c r="L18" s="29">
        <f t="shared" si="1"/>
        <v>244958.73890868365</v>
      </c>
      <c r="M18" s="22">
        <f t="shared" si="0"/>
        <v>1.0891630206320518E-3</v>
      </c>
      <c r="O18" s="29">
        <f t="shared" si="2"/>
        <v>271438.15030183474</v>
      </c>
      <c r="P18" s="22"/>
      <c r="R18" s="36">
        <f t="shared" si="3"/>
        <v>2.4892703862660945E-2</v>
      </c>
      <c r="S18" s="11">
        <f t="shared" si="4"/>
        <v>2.4892703862660945E-2</v>
      </c>
    </row>
    <row r="19" spans="1:23" x14ac:dyDescent="0.35">
      <c r="A19" s="12">
        <f>'Regression output'!A19</f>
        <v>35643</v>
      </c>
      <c r="B19" s="10">
        <f>'Regression output'!B19</f>
        <v>260.35000000000002</v>
      </c>
      <c r="C19" s="10">
        <f>'Regression output'!C19</f>
        <v>10728</v>
      </c>
      <c r="D19" s="10">
        <f>'Regression output'!D19</f>
        <v>10600</v>
      </c>
      <c r="E19" s="10">
        <f>'Regression output'!E19</f>
        <v>162111</v>
      </c>
      <c r="F19" s="15">
        <f>'Regression output'!F19</f>
        <v>6.8</v>
      </c>
      <c r="G19" s="15">
        <f>'Regression output'!G19</f>
        <v>4.5466420000000003</v>
      </c>
      <c r="H19" s="15">
        <f>'Regression output'!H19</f>
        <v>7.5</v>
      </c>
      <c r="I19" s="10">
        <f>'Regression output'!I19</f>
        <v>418433</v>
      </c>
      <c r="J19" s="10">
        <f>'Regression output'!J19</f>
        <v>1262855</v>
      </c>
      <c r="L19" s="29">
        <f t="shared" si="1"/>
        <v>251801.97342532099</v>
      </c>
      <c r="M19" s="22">
        <f t="shared" si="0"/>
        <v>1.0339474169260797E-3</v>
      </c>
      <c r="O19" s="29">
        <f t="shared" si="2"/>
        <v>275267.97086631908</v>
      </c>
      <c r="P19" s="22"/>
      <c r="R19" s="36">
        <f t="shared" si="3"/>
        <v>2.4268269947800153E-2</v>
      </c>
      <c r="S19" s="11">
        <f t="shared" si="4"/>
        <v>2.4268269947800153E-2</v>
      </c>
    </row>
    <row r="20" spans="1:23" x14ac:dyDescent="0.35">
      <c r="A20" s="12">
        <f>'Regression output'!A20</f>
        <v>35735</v>
      </c>
      <c r="B20" s="10">
        <f>'Regression output'!B20</f>
        <v>253.9</v>
      </c>
      <c r="C20" s="10">
        <f>'Regression output'!C20</f>
        <v>10738</v>
      </c>
      <c r="D20" s="10">
        <f>'Regression output'!D20</f>
        <v>11308</v>
      </c>
      <c r="E20" s="10">
        <f>'Regression output'!E20</f>
        <v>160529</v>
      </c>
      <c r="F20" s="15">
        <f>'Regression output'!F20</f>
        <v>6.5</v>
      </c>
      <c r="G20" s="15">
        <f>'Regression output'!G20</f>
        <v>4.3407419999999997</v>
      </c>
      <c r="H20" s="15">
        <f>'Regression output'!H20</f>
        <v>7.58</v>
      </c>
      <c r="I20" s="10">
        <f>'Regression output'!I20</f>
        <v>423935</v>
      </c>
      <c r="J20" s="10">
        <f>'Regression output'!J20</f>
        <v>1295120</v>
      </c>
      <c r="L20" s="29">
        <f t="shared" si="1"/>
        <v>244627.86263758864</v>
      </c>
      <c r="M20" s="22">
        <f t="shared" si="0"/>
        <v>1.0379030305969188E-3</v>
      </c>
      <c r="O20" s="29">
        <f t="shared" si="2"/>
        <v>271733.33300125762</v>
      </c>
      <c r="P20" s="22"/>
      <c r="R20" s="36">
        <f t="shared" si="3"/>
        <v>2.3644999068727884E-2</v>
      </c>
      <c r="S20" s="11">
        <f t="shared" si="4"/>
        <v>2.3644999068727884E-2</v>
      </c>
    </row>
    <row r="21" spans="1:23" x14ac:dyDescent="0.35">
      <c r="A21" s="12">
        <f>'Regression output'!A21</f>
        <v>35827</v>
      </c>
      <c r="B21" s="10">
        <f>'Regression output'!B21</f>
        <v>257.25</v>
      </c>
      <c r="C21" s="10">
        <f>'Regression output'!C21</f>
        <v>10762.5</v>
      </c>
      <c r="D21" s="10">
        <f>'Regression output'!D21</f>
        <v>10912</v>
      </c>
      <c r="E21" s="10">
        <f>'Regression output'!E21</f>
        <v>161179</v>
      </c>
      <c r="F21" s="15">
        <f>'Regression output'!F21</f>
        <v>6.4</v>
      </c>
      <c r="G21" s="15">
        <f>'Regression output'!G21</f>
        <v>5.101064</v>
      </c>
      <c r="H21" s="15">
        <f>'Regression output'!H21</f>
        <v>7.77</v>
      </c>
      <c r="I21" s="10">
        <f>'Regression output'!I21</f>
        <v>428886</v>
      </c>
      <c r="J21" s="10">
        <f>'Regression output'!J21</f>
        <v>1319074</v>
      </c>
      <c r="L21" s="29">
        <f t="shared" si="1"/>
        <v>232870.15293241828</v>
      </c>
      <c r="M21" s="22">
        <f t="shared" si="0"/>
        <v>1.104692880390975E-3</v>
      </c>
      <c r="O21" s="29">
        <f t="shared" si="2"/>
        <v>253763.32244491641</v>
      </c>
      <c r="P21" s="22"/>
      <c r="R21" s="36">
        <f t="shared" si="3"/>
        <v>2.3902439024390244E-2</v>
      </c>
      <c r="S21" s="11">
        <f t="shared" si="4"/>
        <v>2.3902439024390244E-2</v>
      </c>
    </row>
    <row r="22" spans="1:23" x14ac:dyDescent="0.35">
      <c r="A22" s="12">
        <f>'Regression output'!A22</f>
        <v>35916</v>
      </c>
      <c r="B22" s="10">
        <f>'Regression output'!B22</f>
        <v>260.60000000000002</v>
      </c>
      <c r="C22" s="10">
        <f>'Regression output'!C22</f>
        <v>10787</v>
      </c>
      <c r="D22" s="10">
        <f>'Regression output'!D22</f>
        <v>11401</v>
      </c>
      <c r="E22" s="10">
        <f>'Regression output'!E22</f>
        <v>163132</v>
      </c>
      <c r="F22" s="15">
        <f>'Regression output'!F22</f>
        <v>6.3</v>
      </c>
      <c r="G22" s="15">
        <f>'Regression output'!G22</f>
        <v>5.016578</v>
      </c>
      <c r="H22" s="15">
        <f>'Regression output'!H22</f>
        <v>7.78</v>
      </c>
      <c r="I22" s="10">
        <f>'Regression output'!I22</f>
        <v>434659</v>
      </c>
      <c r="J22" s="10">
        <f>'Regression output'!J22</f>
        <v>1343028</v>
      </c>
      <c r="L22" s="29">
        <f t="shared" si="1"/>
        <v>237656.50753201239</v>
      </c>
      <c r="M22" s="22">
        <f t="shared" si="0"/>
        <v>1.0965405606025627E-3</v>
      </c>
      <c r="O22" s="29">
        <f t="shared" si="2"/>
        <v>261211.30258622469</v>
      </c>
      <c r="P22" s="22"/>
      <c r="R22" s="36">
        <f t="shared" si="3"/>
        <v>2.4158709557801059E-2</v>
      </c>
      <c r="S22" s="11">
        <f t="shared" si="4"/>
        <v>2.4158709557801059E-2</v>
      </c>
    </row>
    <row r="23" spans="1:23" x14ac:dyDescent="0.35">
      <c r="A23" s="12">
        <f>'Regression output'!A23</f>
        <v>36008</v>
      </c>
      <c r="B23" s="10">
        <f>'Regression output'!B23</f>
        <v>260.8</v>
      </c>
      <c r="C23" s="10">
        <f>'Regression output'!C23</f>
        <v>10804</v>
      </c>
      <c r="D23" s="10">
        <f>'Regression output'!D23</f>
        <v>12066</v>
      </c>
      <c r="E23" s="10">
        <f>'Regression output'!E23</f>
        <v>163306</v>
      </c>
      <c r="F23" s="15">
        <f>'Regression output'!F23</f>
        <v>6.2</v>
      </c>
      <c r="G23" s="15">
        <f>'Regression output'!G23</f>
        <v>4.4786979999999996</v>
      </c>
      <c r="H23" s="15">
        <f>'Regression output'!H23</f>
        <v>7.99</v>
      </c>
      <c r="I23" s="10">
        <f>'Regression output'!I23</f>
        <v>440789</v>
      </c>
      <c r="J23" s="10">
        <f>'Regression output'!J23</f>
        <v>1366983</v>
      </c>
      <c r="L23" s="29">
        <f t="shared" si="1"/>
        <v>231167.00413062514</v>
      </c>
      <c r="M23" s="22">
        <f t="shared" si="0"/>
        <v>1.1281886918975263E-3</v>
      </c>
      <c r="O23" s="29">
        <f t="shared" si="2"/>
        <v>253784.26421413664</v>
      </c>
      <c r="P23" s="22"/>
      <c r="R23" s="36">
        <f t="shared" si="3"/>
        <v>2.4139207700851536E-2</v>
      </c>
      <c r="S23" s="11">
        <f t="shared" si="4"/>
        <v>2.4139207700851536E-2</v>
      </c>
    </row>
    <row r="24" spans="1:23" x14ac:dyDescent="0.35">
      <c r="A24" s="12">
        <f>'Regression output'!A24</f>
        <v>36100</v>
      </c>
      <c r="B24" s="10">
        <f>'Regression output'!B24</f>
        <v>261</v>
      </c>
      <c r="C24" s="10">
        <f>'Regression output'!C24</f>
        <v>10821</v>
      </c>
      <c r="D24" s="10">
        <f>'Regression output'!D24</f>
        <v>11966</v>
      </c>
      <c r="E24" s="10">
        <f>'Regression output'!E24</f>
        <v>166168</v>
      </c>
      <c r="F24" s="15">
        <f>'Regression output'!F24</f>
        <v>6.1</v>
      </c>
      <c r="G24" s="15">
        <f>'Regression output'!G24</f>
        <v>3.9872329999999998</v>
      </c>
      <c r="H24" s="15">
        <f>'Regression output'!H24</f>
        <v>7.29</v>
      </c>
      <c r="I24" s="10">
        <f>'Regression output'!I24</f>
        <v>448121</v>
      </c>
      <c r="J24" s="10">
        <f>'Regression output'!J24</f>
        <v>1390937</v>
      </c>
      <c r="L24" s="29">
        <f t="shared" si="1"/>
        <v>222688.26505298025</v>
      </c>
      <c r="M24" s="22">
        <f t="shared" si="0"/>
        <v>1.172042002024242E-3</v>
      </c>
      <c r="O24" s="29">
        <f t="shared" si="2"/>
        <v>251509.0716841722</v>
      </c>
      <c r="P24" s="22"/>
      <c r="R24" s="36">
        <f t="shared" si="3"/>
        <v>2.411976711948988E-2</v>
      </c>
      <c r="S24" s="11">
        <f t="shared" si="4"/>
        <v>2.411976711948988E-2</v>
      </c>
    </row>
    <row r="25" spans="1:23" x14ac:dyDescent="0.35">
      <c r="A25" s="12">
        <f>'Regression output'!A25</f>
        <v>36192</v>
      </c>
      <c r="B25" s="10">
        <f>'Regression output'!B25</f>
        <v>246.7</v>
      </c>
      <c r="C25" s="10">
        <f>'Regression output'!C25</f>
        <v>10861</v>
      </c>
      <c r="D25" s="10">
        <f>'Regression output'!D25</f>
        <v>11508</v>
      </c>
      <c r="E25" s="10">
        <f>'Regression output'!E25</f>
        <v>165049</v>
      </c>
      <c r="F25" s="15">
        <f>'Regression output'!F25</f>
        <v>6.2</v>
      </c>
      <c r="G25" s="15">
        <f>'Regression output'!G25</f>
        <v>3.8505769999999999</v>
      </c>
      <c r="H25" s="15">
        <f>'Regression output'!H25</f>
        <v>7.17</v>
      </c>
      <c r="I25" s="10">
        <f>'Regression output'!I25</f>
        <v>456464</v>
      </c>
      <c r="J25" s="10">
        <f>'Regression output'!J25</f>
        <v>1439044</v>
      </c>
      <c r="L25" s="29">
        <f t="shared" si="1"/>
        <v>202440.21042453105</v>
      </c>
      <c r="M25" s="22">
        <f t="shared" si="0"/>
        <v>1.2186314145922548E-3</v>
      </c>
      <c r="O25" s="29">
        <f t="shared" si="2"/>
        <v>228227.3796244445</v>
      </c>
      <c r="P25" s="22"/>
      <c r="R25" s="36">
        <f t="shared" si="3"/>
        <v>2.2714298867507594E-2</v>
      </c>
      <c r="S25" s="11">
        <f t="shared" si="4"/>
        <v>2.2714298867507594E-2</v>
      </c>
    </row>
    <row r="26" spans="1:23" x14ac:dyDescent="0.35">
      <c r="A26" s="12">
        <f>'Regression output'!A26</f>
        <v>36281</v>
      </c>
      <c r="B26" s="10">
        <f>'Regression output'!B26</f>
        <v>232.4</v>
      </c>
      <c r="C26" s="10">
        <f>'Regression output'!C26</f>
        <v>10901</v>
      </c>
      <c r="D26" s="10">
        <f>'Regression output'!D26</f>
        <v>11374</v>
      </c>
      <c r="E26" s="10">
        <f>'Regression output'!E26</f>
        <v>172636</v>
      </c>
      <c r="F26" s="15">
        <f>'Regression output'!F26</f>
        <v>6</v>
      </c>
      <c r="G26" s="15">
        <f>'Regression output'!G26</f>
        <v>3.8417180000000002</v>
      </c>
      <c r="H26" s="15">
        <f>'Regression output'!H26</f>
        <v>6.74</v>
      </c>
      <c r="I26" s="10">
        <f>'Regression output'!I26</f>
        <v>465011</v>
      </c>
      <c r="J26" s="10">
        <f>'Regression output'!J26</f>
        <v>1487151</v>
      </c>
      <c r="L26" s="29">
        <f t="shared" si="1"/>
        <v>201000.70245885529</v>
      </c>
      <c r="M26" s="22">
        <f t="shared" si="0"/>
        <v>1.1562148647096004E-3</v>
      </c>
      <c r="O26" s="29">
        <f t="shared" si="2"/>
        <v>223964.77110575256</v>
      </c>
      <c r="P26" s="22"/>
      <c r="R26" s="36">
        <f t="shared" si="3"/>
        <v>2.1319145032565819E-2</v>
      </c>
      <c r="S26" s="11">
        <f t="shared" si="4"/>
        <v>2.1319145032565819E-2</v>
      </c>
    </row>
    <row r="27" spans="1:23" x14ac:dyDescent="0.35">
      <c r="A27" s="12">
        <f>'Regression output'!A27</f>
        <v>36373</v>
      </c>
      <c r="B27" s="10">
        <f>'Regression output'!B27</f>
        <v>220.4</v>
      </c>
      <c r="C27" s="10">
        <f>'Regression output'!C27</f>
        <v>10941.5</v>
      </c>
      <c r="D27" s="10">
        <f>'Regression output'!D27</f>
        <v>10963</v>
      </c>
      <c r="E27" s="10">
        <f>'Regression output'!E27</f>
        <v>172330</v>
      </c>
      <c r="F27" s="15">
        <f>'Regression output'!F27</f>
        <v>5.9</v>
      </c>
      <c r="G27" s="15">
        <f>'Regression output'!G27</f>
        <v>4.0977079999999999</v>
      </c>
      <c r="H27" s="15">
        <f>'Regression output'!H27</f>
        <v>6.6166669999999996</v>
      </c>
      <c r="I27" s="10">
        <f>'Regression output'!I27</f>
        <v>474696</v>
      </c>
      <c r="J27" s="10">
        <f>'Regression output'!J27</f>
        <v>1535258</v>
      </c>
      <c r="L27" s="29">
        <f t="shared" si="1"/>
        <v>187464.6471121514</v>
      </c>
      <c r="M27" s="22">
        <f t="shared" si="0"/>
        <v>1.1756883412163835E-3</v>
      </c>
      <c r="O27" s="29">
        <f t="shared" si="2"/>
        <v>207745.37553978065</v>
      </c>
      <c r="P27" s="22"/>
      <c r="R27" s="36">
        <f t="shared" si="3"/>
        <v>2.0143490380660788E-2</v>
      </c>
      <c r="S27" s="11">
        <f t="shared" si="4"/>
        <v>2.0143490380660788E-2</v>
      </c>
    </row>
    <row r="28" spans="1:23" x14ac:dyDescent="0.35">
      <c r="A28" s="12">
        <f>'Regression output'!A28</f>
        <v>36465</v>
      </c>
      <c r="B28" s="10">
        <f>'Regression output'!B28</f>
        <v>208.4</v>
      </c>
      <c r="C28" s="10">
        <f>'Regression output'!C28</f>
        <v>10982</v>
      </c>
      <c r="D28" s="10">
        <f>'Regression output'!D28</f>
        <v>11851</v>
      </c>
      <c r="E28" s="10">
        <f>'Regression output'!E28</f>
        <v>177162</v>
      </c>
      <c r="F28" s="15">
        <f>'Regression output'!F28</f>
        <v>5.8</v>
      </c>
      <c r="G28" s="15">
        <f>'Regression output'!G28</f>
        <v>3.8084530000000001</v>
      </c>
      <c r="H28" s="15">
        <f>'Regression output'!H28</f>
        <v>6.7566670000000002</v>
      </c>
      <c r="I28" s="10">
        <f>'Regression output'!I28</f>
        <v>484544</v>
      </c>
      <c r="J28" s="10">
        <f>'Regression output'!J28</f>
        <v>1583365</v>
      </c>
      <c r="L28" s="29">
        <f t="shared" si="1"/>
        <v>183548.05974988319</v>
      </c>
      <c r="M28" s="22">
        <f t="shared" si="0"/>
        <v>1.1353974554892162E-3</v>
      </c>
      <c r="O28" s="29">
        <f t="shared" si="2"/>
        <v>202329.67447531782</v>
      </c>
      <c r="P28" s="22"/>
      <c r="R28" s="36">
        <f t="shared" si="3"/>
        <v>1.8976507011473319E-2</v>
      </c>
      <c r="S28" s="11">
        <f t="shared" si="4"/>
        <v>1.8976507011473319E-2</v>
      </c>
    </row>
    <row r="29" spans="1:23" x14ac:dyDescent="0.35">
      <c r="A29" s="12">
        <f>'Regression output'!A29</f>
        <v>36557</v>
      </c>
      <c r="B29" s="10">
        <f>'Regression output'!B29</f>
        <v>204.4</v>
      </c>
      <c r="C29" s="10">
        <f>'Regression output'!C29</f>
        <v>11065</v>
      </c>
      <c r="D29" s="10">
        <f>'Regression output'!D29</f>
        <v>12576</v>
      </c>
      <c r="E29" s="10">
        <f>'Regression output'!E29</f>
        <v>178102</v>
      </c>
      <c r="F29" s="15">
        <f>'Regression output'!F29</f>
        <v>5.8</v>
      </c>
      <c r="G29" s="15">
        <f>'Regression output'!G29</f>
        <v>3.3381090000000002</v>
      </c>
      <c r="H29" s="15">
        <f>'Regression output'!H29</f>
        <v>7.056667</v>
      </c>
      <c r="I29" s="10">
        <f>'Regression output'!I29</f>
        <v>495178</v>
      </c>
      <c r="J29" s="10">
        <f>'Regression output'!J29</f>
        <v>1633432</v>
      </c>
      <c r="L29" s="29">
        <f t="shared" si="1"/>
        <v>183331.09862493299</v>
      </c>
      <c r="M29" s="22">
        <f t="shared" si="0"/>
        <v>1.114922681056806E-3</v>
      </c>
      <c r="O29" s="29">
        <f t="shared" si="2"/>
        <v>197737.0191764661</v>
      </c>
      <c r="P29" s="22"/>
      <c r="R29" s="36">
        <f t="shared" si="3"/>
        <v>1.8472661545413466E-2</v>
      </c>
      <c r="S29" s="11">
        <f t="shared" si="4"/>
        <v>1.8472661545413466E-2</v>
      </c>
    </row>
    <row r="30" spans="1:23" x14ac:dyDescent="0.35">
      <c r="A30" s="12">
        <f>'Regression output'!A30</f>
        <v>36647</v>
      </c>
      <c r="B30" s="10">
        <f>'Regression output'!B30</f>
        <v>200.4</v>
      </c>
      <c r="C30" s="10">
        <f>'Regression output'!C30</f>
        <v>11148</v>
      </c>
      <c r="D30" s="10">
        <f>'Regression output'!D30</f>
        <v>13036</v>
      </c>
      <c r="E30" s="10">
        <f>'Regression output'!E30</f>
        <v>179721</v>
      </c>
      <c r="F30" s="15">
        <f>'Regression output'!F30</f>
        <v>5.5</v>
      </c>
      <c r="G30" s="15">
        <f>'Regression output'!G30</f>
        <v>3.4089360000000002</v>
      </c>
      <c r="H30" s="15">
        <f>'Regression output'!H30</f>
        <v>7.1433330000000002</v>
      </c>
      <c r="I30" s="10">
        <f>'Regression output'!I30</f>
        <v>505425</v>
      </c>
      <c r="J30" s="10">
        <f>'Regression output'!J30</f>
        <v>1683498</v>
      </c>
      <c r="L30" s="29">
        <f t="shared" si="1"/>
        <v>185902.18035044588</v>
      </c>
      <c r="M30" s="22">
        <f t="shared" si="0"/>
        <v>1.0779862808613873E-3</v>
      </c>
      <c r="O30" s="29">
        <f t="shared" si="2"/>
        <v>199440.82993055077</v>
      </c>
      <c r="P30" s="22"/>
      <c r="R30" s="36">
        <f t="shared" si="3"/>
        <v>1.7976318622174383E-2</v>
      </c>
      <c r="S30" s="11">
        <f t="shared" si="4"/>
        <v>1.7976318622174383E-2</v>
      </c>
    </row>
    <row r="31" spans="1:23" x14ac:dyDescent="0.35">
      <c r="A31" s="12">
        <f>'Regression output'!A31</f>
        <v>36739</v>
      </c>
      <c r="B31" s="10">
        <f>'Regression output'!B31</f>
        <v>184</v>
      </c>
      <c r="C31" s="10">
        <f>'Regression output'!C31</f>
        <v>11160.5</v>
      </c>
      <c r="D31" s="10">
        <f>'Regression output'!D31</f>
        <v>13014</v>
      </c>
      <c r="E31" s="10">
        <f>'Regression output'!E31</f>
        <v>183528</v>
      </c>
      <c r="F31" s="15">
        <f>'Regression output'!F31</f>
        <v>5.3</v>
      </c>
      <c r="G31" s="15">
        <f>'Regression output'!G31</f>
        <v>3.1251069999999999</v>
      </c>
      <c r="H31" s="15">
        <f>'Regression output'!H31</f>
        <v>7.1133329999999999</v>
      </c>
      <c r="I31" s="10">
        <f>'Regression output'!I31</f>
        <v>514353</v>
      </c>
      <c r="J31" s="10">
        <f>'Regression output'!J31</f>
        <v>1733565</v>
      </c>
      <c r="L31" s="29">
        <f t="shared" si="1"/>
        <v>177064.75943982971</v>
      </c>
      <c r="M31" s="22">
        <f t="shared" si="0"/>
        <v>1.0391678196277506E-3</v>
      </c>
      <c r="O31" s="29">
        <f t="shared" si="2"/>
        <v>191380.36416157155</v>
      </c>
      <c r="P31" s="22"/>
      <c r="R31" s="36">
        <f t="shared" si="3"/>
        <v>1.6486716544957664E-2</v>
      </c>
      <c r="S31" s="11">
        <f t="shared" si="4"/>
        <v>1.6486716544957664E-2</v>
      </c>
    </row>
    <row r="32" spans="1:23" x14ac:dyDescent="0.35">
      <c r="A32" s="12">
        <f>'Regression output'!A32</f>
        <v>36831</v>
      </c>
      <c r="B32" s="10">
        <f>'Regression output'!B32</f>
        <v>167.6</v>
      </c>
      <c r="C32" s="10">
        <f>'Regression output'!C32</f>
        <v>11173</v>
      </c>
      <c r="D32" s="10">
        <f>'Regression output'!D32</f>
        <v>13200</v>
      </c>
      <c r="E32" s="10">
        <f>'Regression output'!E32</f>
        <v>186259</v>
      </c>
      <c r="F32" s="15">
        <f>'Regression output'!F32</f>
        <v>5.2</v>
      </c>
      <c r="G32" s="15">
        <f>'Regression output'!G32</f>
        <v>3.9570259999999999</v>
      </c>
      <c r="H32" s="15">
        <f>'Regression output'!H32</f>
        <v>7.056667</v>
      </c>
      <c r="I32" s="10">
        <f>'Regression output'!I32</f>
        <v>524511</v>
      </c>
      <c r="J32" s="10">
        <f>'Regression output'!J32</f>
        <v>1783632</v>
      </c>
      <c r="L32" s="29">
        <f t="shared" si="1"/>
        <v>171643.06806447197</v>
      </c>
      <c r="M32" s="22">
        <f t="shared" si="0"/>
        <v>9.764449091357809E-4</v>
      </c>
      <c r="O32" s="29">
        <f t="shared" si="2"/>
        <v>185656.23884524868</v>
      </c>
      <c r="P32" s="22"/>
      <c r="R32" s="36">
        <f t="shared" si="3"/>
        <v>1.5000447507383871E-2</v>
      </c>
      <c r="S32" s="11">
        <f t="shared" si="4"/>
        <v>1.5000447507383871E-2</v>
      </c>
    </row>
    <row r="33" spans="1:35" x14ac:dyDescent="0.35">
      <c r="A33" s="12">
        <f>'Regression output'!A33</f>
        <v>36923</v>
      </c>
      <c r="B33" s="10">
        <f>'Regression output'!B33</f>
        <v>162.55000000000001</v>
      </c>
      <c r="C33" s="10">
        <f>'Regression output'!C33</f>
        <v>11186</v>
      </c>
      <c r="D33" s="10">
        <f>'Regression output'!D33</f>
        <v>13292</v>
      </c>
      <c r="E33" s="10">
        <f>'Regression output'!E33</f>
        <v>189667</v>
      </c>
      <c r="F33" s="15">
        <f>'Regression output'!F33</f>
        <v>5.0999999999999996</v>
      </c>
      <c r="G33" s="15">
        <f>'Regression output'!G33</f>
        <v>3.8239489999999998</v>
      </c>
      <c r="H33" s="15">
        <f>'Regression output'!H33</f>
        <v>6.9366659999999998</v>
      </c>
      <c r="I33" s="10">
        <f>'Regression output'!I33</f>
        <v>535960</v>
      </c>
      <c r="J33" s="10">
        <f>'Regression output'!J33</f>
        <v>1842200</v>
      </c>
      <c r="L33" s="29">
        <f t="shared" si="1"/>
        <v>166582.39015516837</v>
      </c>
      <c r="M33" s="22">
        <f t="shared" si="0"/>
        <v>9.7579341879167265E-4</v>
      </c>
      <c r="O33" s="29">
        <f t="shared" si="2"/>
        <v>179914.84152078661</v>
      </c>
      <c r="P33" s="22"/>
      <c r="R33" s="36">
        <f t="shared" si="3"/>
        <v>1.4531557303772574E-2</v>
      </c>
      <c r="S33" s="11">
        <f t="shared" si="4"/>
        <v>1.4531557303772574E-2</v>
      </c>
    </row>
    <row r="34" spans="1:35" x14ac:dyDescent="0.35">
      <c r="A34" s="12">
        <f>'Regression output'!A34</f>
        <v>37012</v>
      </c>
      <c r="B34" s="10">
        <f>'Regression output'!B34</f>
        <v>157.5</v>
      </c>
      <c r="C34" s="10">
        <f>'Regression output'!C34</f>
        <v>11199</v>
      </c>
      <c r="D34" s="10">
        <f>'Regression output'!D34</f>
        <v>13032</v>
      </c>
      <c r="E34" s="10">
        <f>'Regression output'!E34</f>
        <v>188957</v>
      </c>
      <c r="F34" s="15">
        <f>'Regression output'!F34</f>
        <v>5</v>
      </c>
      <c r="G34" s="15">
        <f>'Regression output'!G34</f>
        <v>4.1770610000000001</v>
      </c>
      <c r="H34" s="15">
        <f>'Regression output'!H34</f>
        <v>6.6133329999999999</v>
      </c>
      <c r="I34" s="10">
        <f>'Regression output'!I34</f>
        <v>548728</v>
      </c>
      <c r="J34" s="10">
        <f>'Regression output'!J34</f>
        <v>1900768</v>
      </c>
      <c r="L34" s="29">
        <f t="shared" si="1"/>
        <v>159535.47525397915</v>
      </c>
      <c r="M34" s="22">
        <f t="shared" si="0"/>
        <v>9.8724123740667269E-4</v>
      </c>
      <c r="O34" s="29">
        <f t="shared" si="2"/>
        <v>173037.9148406164</v>
      </c>
      <c r="P34" s="22"/>
      <c r="R34" s="36">
        <f t="shared" si="3"/>
        <v>1.4063755692472542E-2</v>
      </c>
      <c r="S34" s="11">
        <f t="shared" si="4"/>
        <v>1.4063755692472542E-2</v>
      </c>
    </row>
    <row r="35" spans="1:35" x14ac:dyDescent="0.35">
      <c r="A35" s="12">
        <f>'Regression output'!A35</f>
        <v>37104</v>
      </c>
      <c r="B35" s="10">
        <f>'Regression output'!B35</f>
        <v>148.85</v>
      </c>
      <c r="C35" s="10">
        <f>'Regression output'!C35</f>
        <v>11223</v>
      </c>
      <c r="D35" s="10">
        <f>'Regression output'!D35</f>
        <v>12681</v>
      </c>
      <c r="E35" s="10">
        <f>'Regression output'!E35</f>
        <v>190102</v>
      </c>
      <c r="F35" s="15">
        <f>'Regression output'!F35</f>
        <v>5.0999999999999996</v>
      </c>
      <c r="G35" s="15">
        <f>'Regression output'!G35</f>
        <v>4.4101819999999998</v>
      </c>
      <c r="H35" s="15">
        <f>'Regression output'!H35</f>
        <v>6.35</v>
      </c>
      <c r="I35" s="10">
        <f>'Regression output'!I35</f>
        <v>562531</v>
      </c>
      <c r="J35" s="10">
        <f>'Regression output'!J35</f>
        <v>1959335</v>
      </c>
      <c r="L35" s="29">
        <f t="shared" si="1"/>
        <v>151184.10546123231</v>
      </c>
      <c r="M35" s="22">
        <f t="shared" si="0"/>
        <v>9.8456117159861868E-4</v>
      </c>
      <c r="O35" s="29">
        <f t="shared" si="2"/>
        <v>162913.11582497059</v>
      </c>
      <c r="P35" s="22"/>
      <c r="R35" s="36">
        <f t="shared" si="3"/>
        <v>1.3262942172324689E-2</v>
      </c>
      <c r="S35" s="11">
        <f t="shared" si="4"/>
        <v>1.3262942172324689E-2</v>
      </c>
    </row>
    <row r="36" spans="1:35" x14ac:dyDescent="0.35">
      <c r="A36" s="12">
        <f>'Regression output'!A36</f>
        <v>37196</v>
      </c>
      <c r="B36" s="10">
        <f>'Regression output'!B36</f>
        <v>140.19999999999999</v>
      </c>
      <c r="C36" s="10">
        <f>'Regression output'!C36</f>
        <v>11247</v>
      </c>
      <c r="D36" s="10">
        <f>'Regression output'!D36</f>
        <v>12358</v>
      </c>
      <c r="E36" s="10">
        <f>'Regression output'!E36</f>
        <v>191388</v>
      </c>
      <c r="F36" s="15">
        <f>'Regression output'!F36</f>
        <v>5.2</v>
      </c>
      <c r="G36" s="15">
        <f>'Regression output'!G36</f>
        <v>3.4463200000000001</v>
      </c>
      <c r="H36" s="15">
        <f>'Regression output'!H36</f>
        <v>5.8466670000000001</v>
      </c>
      <c r="I36" s="10">
        <f>'Regression output'!I36</f>
        <v>576559</v>
      </c>
      <c r="J36" s="10">
        <f>'Regression output'!J36</f>
        <v>2017903</v>
      </c>
      <c r="L36" s="29">
        <f t="shared" si="1"/>
        <v>148132.4709279477</v>
      </c>
      <c r="M36" s="22">
        <f t="shared" si="0"/>
        <v>9.4645015452549835E-4</v>
      </c>
      <c r="O36" s="29">
        <f t="shared" si="2"/>
        <v>159263.86655069143</v>
      </c>
      <c r="P36" s="22"/>
      <c r="R36" s="36">
        <f t="shared" si="3"/>
        <v>1.2465546367920334E-2</v>
      </c>
      <c r="S36" s="11">
        <f t="shared" si="4"/>
        <v>1.2465546367920334E-2</v>
      </c>
    </row>
    <row r="37" spans="1:35" x14ac:dyDescent="0.35">
      <c r="A37" s="12">
        <f>'Regression output'!A37</f>
        <v>37288</v>
      </c>
      <c r="B37" s="10">
        <f>'Regression output'!B37</f>
        <v>129.94999999999999</v>
      </c>
      <c r="C37" s="10">
        <f>'Regression output'!C37</f>
        <v>11258.5</v>
      </c>
      <c r="D37" s="10">
        <f>'Regression output'!D37</f>
        <v>12166</v>
      </c>
      <c r="E37" s="10">
        <f>'Regression output'!E37</f>
        <v>194378</v>
      </c>
      <c r="F37" s="15">
        <f>'Regression output'!F37</f>
        <v>5.2</v>
      </c>
      <c r="G37" s="15">
        <f>'Regression output'!G37</f>
        <v>4.407572</v>
      </c>
      <c r="H37" s="15">
        <f>'Regression output'!H37</f>
        <v>5.5133330000000003</v>
      </c>
      <c r="I37" s="10">
        <f>'Regression output'!I37</f>
        <v>593114</v>
      </c>
      <c r="J37" s="10">
        <f>'Regression output'!J37</f>
        <v>2136497</v>
      </c>
      <c r="L37" s="29">
        <f t="shared" si="1"/>
        <v>140456.38846955603</v>
      </c>
      <c r="M37" s="22">
        <f t="shared" si="0"/>
        <v>9.2519821573061947E-4</v>
      </c>
      <c r="O37" s="29">
        <f t="shared" si="2"/>
        <v>150236.09061262754</v>
      </c>
      <c r="P37" s="22"/>
      <c r="R37" s="36">
        <f t="shared" si="3"/>
        <v>1.1542390194075587E-2</v>
      </c>
      <c r="S37" s="11">
        <f t="shared" si="4"/>
        <v>1.1542390194075587E-2</v>
      </c>
    </row>
    <row r="38" spans="1:35" x14ac:dyDescent="0.35">
      <c r="A38" s="12">
        <f>'Regression output'!A38</f>
        <v>37377</v>
      </c>
      <c r="B38" s="10">
        <f>'Regression output'!B38</f>
        <v>119.7</v>
      </c>
      <c r="C38" s="10">
        <f>'Regression output'!C38</f>
        <v>11270</v>
      </c>
      <c r="D38" s="10">
        <f>'Regression output'!D38</f>
        <v>12278</v>
      </c>
      <c r="E38" s="10">
        <f>'Regression output'!E38</f>
        <v>196467</v>
      </c>
      <c r="F38" s="15">
        <f>'Regression output'!F38</f>
        <v>5.2</v>
      </c>
      <c r="G38" s="15">
        <f>'Regression output'!G38</f>
        <v>2.9660920000000002</v>
      </c>
      <c r="H38" s="15">
        <f>'Regression output'!H38</f>
        <v>5.4366659999999998</v>
      </c>
      <c r="I38" s="10">
        <f>'Regression output'!I38</f>
        <v>611788</v>
      </c>
      <c r="J38" s="10">
        <f>'Regression output'!J38</f>
        <v>2255090</v>
      </c>
      <c r="L38" s="29">
        <f t="shared" si="1"/>
        <v>135318.48802834158</v>
      </c>
      <c r="M38" s="22">
        <f t="shared" si="0"/>
        <v>8.8457979204533831E-4</v>
      </c>
      <c r="O38" s="29">
        <f t="shared" si="2"/>
        <v>137861.40865155097</v>
      </c>
      <c r="P38" s="22"/>
      <c r="R38" s="36">
        <f t="shared" si="3"/>
        <v>1.0621118012422361E-2</v>
      </c>
      <c r="S38" s="11">
        <f t="shared" si="4"/>
        <v>1.0621118012422361E-2</v>
      </c>
    </row>
    <row r="39" spans="1:35" x14ac:dyDescent="0.35">
      <c r="A39" s="12">
        <f>'Regression output'!A39</f>
        <v>37469</v>
      </c>
      <c r="B39" s="10">
        <f>'Regression output'!B39</f>
        <v>111.45</v>
      </c>
      <c r="C39" s="10">
        <f>'Regression output'!C39</f>
        <v>11317</v>
      </c>
      <c r="D39" s="10">
        <f>'Regression output'!D39</f>
        <v>12463</v>
      </c>
      <c r="E39" s="10">
        <f>'Regression output'!E39</f>
        <v>196149</v>
      </c>
      <c r="F39" s="15">
        <f>'Regression output'!F39</f>
        <v>5.3</v>
      </c>
      <c r="G39" s="15">
        <f>'Regression output'!G39</f>
        <v>1.9969460000000001</v>
      </c>
      <c r="H39" s="15">
        <f>'Regression output'!H39</f>
        <v>5.3133340000000002</v>
      </c>
      <c r="I39" s="10">
        <f>'Regression output'!I39</f>
        <v>635900</v>
      </c>
      <c r="J39" s="10">
        <f>'Regression output'!J39</f>
        <v>2373684</v>
      </c>
      <c r="L39" s="29">
        <f t="shared" si="1"/>
        <v>134092.65626195734</v>
      </c>
      <c r="M39" s="22">
        <f t="shared" si="0"/>
        <v>8.3114171280399083E-4</v>
      </c>
      <c r="O39" s="29">
        <f t="shared" si="2"/>
        <v>131326.55339994284</v>
      </c>
      <c r="P39" s="22"/>
      <c r="R39" s="36">
        <f t="shared" si="3"/>
        <v>9.848016258725811E-3</v>
      </c>
      <c r="S39" s="11">
        <f t="shared" si="4"/>
        <v>9.848016258725811E-3</v>
      </c>
    </row>
    <row r="40" spans="1:35" x14ac:dyDescent="0.35">
      <c r="A40" s="12">
        <f>'Regression output'!A40</f>
        <v>37561</v>
      </c>
      <c r="B40" s="10">
        <f>'Regression output'!B40</f>
        <v>103.2</v>
      </c>
      <c r="C40" s="10">
        <f>'Regression output'!C40</f>
        <v>11364</v>
      </c>
      <c r="D40" s="10">
        <f>'Regression output'!D40</f>
        <v>12837</v>
      </c>
      <c r="E40" s="10">
        <f>'Regression output'!E40</f>
        <v>198304</v>
      </c>
      <c r="F40" s="15">
        <f>'Regression output'!F40</f>
        <v>5.0999999999999996</v>
      </c>
      <c r="G40" s="15">
        <f>'Regression output'!G40</f>
        <v>1.4136139999999999</v>
      </c>
      <c r="H40" s="15">
        <f>'Regression output'!H40</f>
        <v>5.2966670000000002</v>
      </c>
      <c r="I40" s="10">
        <f>'Regression output'!I40</f>
        <v>658331</v>
      </c>
      <c r="J40" s="10">
        <f>'Regression output'!J40</f>
        <v>2492278</v>
      </c>
      <c r="L40" s="29">
        <f t="shared" si="1"/>
        <v>131629.51377094752</v>
      </c>
      <c r="M40" s="22">
        <f t="shared" si="0"/>
        <v>7.8401869796147262E-4</v>
      </c>
      <c r="O40" s="29">
        <f t="shared" si="2"/>
        <v>126567.43943844108</v>
      </c>
      <c r="P40" s="22"/>
      <c r="R40" s="36">
        <f t="shared" si="3"/>
        <v>9.0813093980992611E-3</v>
      </c>
      <c r="S40" s="11">
        <f t="shared" si="4"/>
        <v>9.0813093980992611E-3</v>
      </c>
    </row>
    <row r="41" spans="1:35" x14ac:dyDescent="0.35">
      <c r="A41" s="12">
        <f>'Regression output'!A41</f>
        <v>37653</v>
      </c>
      <c r="B41" s="10">
        <f>'Regression output'!B41</f>
        <v>103.55</v>
      </c>
      <c r="C41" s="10">
        <f>'Regression output'!C41</f>
        <v>11391</v>
      </c>
      <c r="D41" s="10">
        <f>'Regression output'!D41</f>
        <v>12803</v>
      </c>
      <c r="E41" s="10">
        <f>'Regression output'!E41</f>
        <v>200276</v>
      </c>
      <c r="F41" s="15">
        <f>'Regression output'!F41</f>
        <v>5.2</v>
      </c>
      <c r="G41" s="15">
        <f>'Regression output'!G41</f>
        <v>-0.47116780000000003</v>
      </c>
      <c r="H41" s="15">
        <f>'Regression output'!H41</f>
        <v>5.1733330000000004</v>
      </c>
      <c r="I41" s="10">
        <f>'Regression output'!I41</f>
        <v>680848</v>
      </c>
      <c r="J41" s="10">
        <f>'Regression output'!J41</f>
        <v>2580357</v>
      </c>
      <c r="L41" s="29">
        <f t="shared" si="1"/>
        <v>127104.16991887285</v>
      </c>
      <c r="M41" s="22">
        <f t="shared" si="0"/>
        <v>8.1468609618467395E-4</v>
      </c>
      <c r="O41" s="29">
        <f t="shared" si="2"/>
        <v>120255.55358689331</v>
      </c>
      <c r="P41" s="22"/>
      <c r="R41" s="36">
        <f t="shared" si="3"/>
        <v>9.090510051795276E-3</v>
      </c>
      <c r="S41" s="11">
        <f t="shared" si="4"/>
        <v>9.090510051795276E-3</v>
      </c>
    </row>
    <row r="42" spans="1:35" x14ac:dyDescent="0.35">
      <c r="A42" s="12">
        <f>'Regression output'!A42</f>
        <v>37742</v>
      </c>
      <c r="B42" s="10">
        <f>'Regression output'!B42</f>
        <v>103.9</v>
      </c>
      <c r="C42" s="10">
        <f>'Regression output'!C42</f>
        <v>11418</v>
      </c>
      <c r="D42" s="10">
        <f>'Regression output'!D42</f>
        <v>12837</v>
      </c>
      <c r="E42" s="10">
        <f>'Regression output'!E42</f>
        <v>201618</v>
      </c>
      <c r="F42" s="15">
        <f>'Regression output'!F42</f>
        <v>4.9000000000000004</v>
      </c>
      <c r="G42" s="15">
        <f>'Regression output'!G42</f>
        <v>0.27644659999999999</v>
      </c>
      <c r="H42" s="15">
        <f>'Regression output'!H42</f>
        <v>5.01</v>
      </c>
      <c r="I42" s="10">
        <f>'Regression output'!I42</f>
        <v>702297</v>
      </c>
      <c r="J42" s="10">
        <f>'Regression output'!J42</f>
        <v>2668436</v>
      </c>
      <c r="L42" s="29">
        <f t="shared" si="1"/>
        <v>124916.30596527297</v>
      </c>
      <c r="M42" s="22">
        <f t="shared" si="0"/>
        <v>8.3175690473015148E-4</v>
      </c>
      <c r="O42" s="29">
        <f t="shared" si="2"/>
        <v>119815.25377761983</v>
      </c>
      <c r="P42" s="22"/>
      <c r="R42" s="36">
        <f t="shared" si="3"/>
        <v>9.0996671921527422E-3</v>
      </c>
      <c r="S42" s="11">
        <f t="shared" si="4"/>
        <v>9.0996671921527422E-3</v>
      </c>
    </row>
    <row r="43" spans="1:35" x14ac:dyDescent="0.35">
      <c r="A43" s="12">
        <f>'Regression output'!A43</f>
        <v>37834</v>
      </c>
      <c r="B43" s="10">
        <f>'Regression output'!B43</f>
        <v>98.85</v>
      </c>
      <c r="C43" s="10">
        <f>'Regression output'!C43</f>
        <v>11433</v>
      </c>
      <c r="D43" s="10">
        <f>'Regression output'!D43</f>
        <v>12786</v>
      </c>
      <c r="E43" s="10">
        <f>'Regression output'!E43</f>
        <v>204034</v>
      </c>
      <c r="F43" s="15">
        <f>'Regression output'!F43</f>
        <v>5</v>
      </c>
      <c r="G43" s="15">
        <f>'Regression output'!G43</f>
        <v>0.88579479999999999</v>
      </c>
      <c r="H43" s="15">
        <f>'Regression output'!H43</f>
        <v>4.8499999999999996</v>
      </c>
      <c r="I43" s="10">
        <f>'Regression output'!I43</f>
        <v>727495</v>
      </c>
      <c r="J43" s="10">
        <f>'Regression output'!J43</f>
        <v>2756516</v>
      </c>
      <c r="L43" s="29">
        <f t="shared" si="1"/>
        <v>117196.59533401486</v>
      </c>
      <c r="M43" s="22">
        <f t="shared" si="0"/>
        <v>8.4345453652705227E-4</v>
      </c>
      <c r="O43" s="29">
        <f t="shared" si="2"/>
        <v>113966.02106401617</v>
      </c>
      <c r="P43" s="22"/>
      <c r="R43" s="36">
        <f t="shared" si="3"/>
        <v>8.646024665442141E-3</v>
      </c>
      <c r="S43" s="11">
        <f t="shared" si="4"/>
        <v>8.646024665442141E-3</v>
      </c>
    </row>
    <row r="44" spans="1:35" x14ac:dyDescent="0.35">
      <c r="A44" s="12">
        <f>'Regression output'!A44</f>
        <v>37926</v>
      </c>
      <c r="B44" s="10">
        <f>'Regression output'!B44</f>
        <v>93.8</v>
      </c>
      <c r="C44" s="10">
        <f>'Regression output'!C44</f>
        <v>11448</v>
      </c>
      <c r="D44" s="10">
        <f>'Regression output'!D44</f>
        <v>13144</v>
      </c>
      <c r="E44" s="10">
        <f>'Regression output'!E44</f>
        <v>207685</v>
      </c>
      <c r="F44" s="15">
        <f>'Regression output'!F44</f>
        <v>4.9000000000000004</v>
      </c>
      <c r="G44" s="15">
        <f>'Regression output'!G44</f>
        <v>1.6848970000000001</v>
      </c>
      <c r="H44" s="15">
        <f>'Regression output'!H44</f>
        <v>4.806667</v>
      </c>
      <c r="I44" s="10">
        <f>'Regression output'!I44</f>
        <v>755573</v>
      </c>
      <c r="J44" s="10">
        <f>'Regression output'!J44</f>
        <v>2844595</v>
      </c>
      <c r="L44" s="29">
        <f t="shared" si="1"/>
        <v>116147.2807205227</v>
      </c>
      <c r="M44" s="22">
        <f t="shared" si="0"/>
        <v>8.0759531706734106E-4</v>
      </c>
      <c r="O44" s="29">
        <f t="shared" si="2"/>
        <v>113801.70193464991</v>
      </c>
      <c r="P44" s="22"/>
      <c r="R44" s="36">
        <f t="shared" si="3"/>
        <v>8.1935709294199861E-3</v>
      </c>
      <c r="S44" s="11">
        <f t="shared" si="4"/>
        <v>8.1935709294199861E-3</v>
      </c>
    </row>
    <row r="45" spans="1:35" x14ac:dyDescent="0.35">
      <c r="A45" s="12">
        <f>'Regression output'!A45</f>
        <v>38018</v>
      </c>
      <c r="B45" s="10">
        <f>'Regression output'!B45</f>
        <v>93.75</v>
      </c>
      <c r="C45" s="10">
        <f>'Regression output'!C45</f>
        <v>11488.5</v>
      </c>
      <c r="D45" s="10">
        <f>'Regression output'!D45</f>
        <v>14142</v>
      </c>
      <c r="E45" s="10">
        <f>'Regression output'!E45</f>
        <v>208995</v>
      </c>
      <c r="F45" s="15">
        <f>'Regression output'!F45</f>
        <v>4.8</v>
      </c>
      <c r="G45" s="15">
        <f>'Regression output'!G45</f>
        <v>2.5849530000000001</v>
      </c>
      <c r="H45" s="15">
        <f>'Regression output'!H45</f>
        <v>4.983333</v>
      </c>
      <c r="I45" s="10">
        <f>'Regression output'!I45</f>
        <v>783271</v>
      </c>
      <c r="J45" s="10">
        <f>'Regression output'!J45</f>
        <v>2948841</v>
      </c>
      <c r="L45" s="29">
        <f t="shared" si="1"/>
        <v>112935.02262585146</v>
      </c>
      <c r="M45" s="22">
        <f t="shared" si="0"/>
        <v>8.301233560698831E-4</v>
      </c>
      <c r="O45" s="29">
        <f t="shared" si="2"/>
        <v>113342.97985237194</v>
      </c>
      <c r="P45" s="22"/>
      <c r="R45" s="36">
        <f t="shared" si="3"/>
        <v>8.1603342472907694E-3</v>
      </c>
      <c r="S45" s="11">
        <f t="shared" si="4"/>
        <v>8.1603342472907694E-3</v>
      </c>
    </row>
    <row r="46" spans="1:35" x14ac:dyDescent="0.35">
      <c r="A46" s="12">
        <f>'Regression output'!A46</f>
        <v>38108</v>
      </c>
      <c r="B46" s="10">
        <f>'Regression output'!B46</f>
        <v>93.7</v>
      </c>
      <c r="C46" s="10">
        <f>'Regression output'!C46</f>
        <v>11529</v>
      </c>
      <c r="D46" s="10">
        <f>'Regression output'!D46</f>
        <v>15019</v>
      </c>
      <c r="E46" s="10">
        <f>'Regression output'!E46</f>
        <v>212236</v>
      </c>
      <c r="F46" s="15">
        <f>'Regression output'!F46</f>
        <v>4.8</v>
      </c>
      <c r="G46" s="15">
        <f>'Regression output'!G46</f>
        <v>2.9491969999999998</v>
      </c>
      <c r="H46" s="15">
        <f>'Regression output'!H46</f>
        <v>5.1033330000000001</v>
      </c>
      <c r="I46" s="10">
        <f>'Regression output'!I46</f>
        <v>808854</v>
      </c>
      <c r="J46" s="10">
        <f>'Regression output'!J46</f>
        <v>3053088</v>
      </c>
      <c r="L46" s="29">
        <f t="shared" si="1"/>
        <v>111464.22760863314</v>
      </c>
      <c r="M46" s="22">
        <f t="shared" si="0"/>
        <v>8.4062844205940325E-4</v>
      </c>
      <c r="O46" s="29">
        <f t="shared" si="2"/>
        <v>112142.55391469003</v>
      </c>
      <c r="P46" s="22"/>
      <c r="R46" s="36">
        <f t="shared" si="3"/>
        <v>8.1273310781507513E-3</v>
      </c>
      <c r="S46" s="11">
        <f t="shared" si="4"/>
        <v>8.1273310781507513E-3</v>
      </c>
      <c r="AH46" s="11">
        <f>-0.15*LN(D46/E46)-0.383*LN(D45/E45)</f>
        <v>1.42873817255072</v>
      </c>
      <c r="AI46" s="11">
        <f>EXP(-0.15*LN(D46/E46)-0.383*LN(D45/E45))</f>
        <v>4.1734297198620132</v>
      </c>
    </row>
    <row r="47" spans="1:35" x14ac:dyDescent="0.35">
      <c r="A47" s="12">
        <f>'Regression output'!A47</f>
        <v>38200</v>
      </c>
      <c r="B47" s="10">
        <f>'Regression output'!B47</f>
        <v>99.25</v>
      </c>
      <c r="C47" s="10">
        <f>'Regression output'!C47</f>
        <v>11520</v>
      </c>
      <c r="D47" s="10">
        <f>'Regression output'!D47</f>
        <v>16209</v>
      </c>
      <c r="E47" s="10">
        <f>'Regression output'!E47</f>
        <v>214798</v>
      </c>
      <c r="F47" s="15">
        <f>'Regression output'!F47</f>
        <v>4.7</v>
      </c>
      <c r="G47" s="15">
        <f>'Regression output'!G47</f>
        <v>2.6200649999999999</v>
      </c>
      <c r="H47" s="15">
        <f>'Regression output'!H47</f>
        <v>5.4633330000000004</v>
      </c>
      <c r="I47" s="10">
        <f>'Regression output'!I47</f>
        <v>833125</v>
      </c>
      <c r="J47" s="10">
        <f>'Regression output'!J47</f>
        <v>3157334</v>
      </c>
      <c r="L47" s="29">
        <f t="shared" si="1"/>
        <v>111525.68416940443</v>
      </c>
      <c r="M47" s="22">
        <f t="shared" si="0"/>
        <v>8.8992953272756434E-4</v>
      </c>
      <c r="O47" s="29">
        <f t="shared" si="2"/>
        <v>111103.17528079305</v>
      </c>
      <c r="P47" s="22"/>
      <c r="R47" s="36">
        <f t="shared" si="3"/>
        <v>8.6154513888888895E-3</v>
      </c>
      <c r="S47" s="11">
        <f t="shared" si="4"/>
        <v>8.6154513888888895E-3</v>
      </c>
      <c r="AH47" s="11">
        <f t="shared" ref="AH47:AH110" si="5">-0.15*LN(D47/E47)-0.383*LN(D46/E46)</f>
        <v>1.401950322400749</v>
      </c>
      <c r="AI47" s="11">
        <f t="shared" ref="AI47:AI110" si="6">EXP(-0.15*LN(D47/E47)-0.383*LN(D46/E46))</f>
        <v>4.0631166316945038</v>
      </c>
    </row>
    <row r="48" spans="1:35" x14ac:dyDescent="0.35">
      <c r="A48" s="12">
        <f>'Regression output'!A48</f>
        <v>38292</v>
      </c>
      <c r="B48" s="10">
        <f>'Regression output'!B48</f>
        <v>104.8</v>
      </c>
      <c r="C48" s="10">
        <f>'Regression output'!C48</f>
        <v>11511</v>
      </c>
      <c r="D48" s="10">
        <f>'Regression output'!D48</f>
        <v>17013</v>
      </c>
      <c r="E48" s="10">
        <f>'Regression output'!E48</f>
        <v>216771</v>
      </c>
      <c r="F48" s="15">
        <f>'Regression output'!F48</f>
        <v>4.7</v>
      </c>
      <c r="G48" s="15">
        <f>'Regression output'!G48</f>
        <v>2.3125680000000002</v>
      </c>
      <c r="H48" s="15">
        <f>'Regression output'!H48</f>
        <v>5.5733329999999999</v>
      </c>
      <c r="I48" s="10">
        <f>'Regression output'!I48</f>
        <v>857085</v>
      </c>
      <c r="J48" s="10">
        <f>'Regression output'!J48</f>
        <v>3261580</v>
      </c>
      <c r="L48" s="29">
        <f t="shared" si="1"/>
        <v>112627.3890447461</v>
      </c>
      <c r="M48" s="22">
        <f t="shared" si="0"/>
        <v>9.3050190445561752E-4</v>
      </c>
      <c r="O48" s="29">
        <f t="shared" si="2"/>
        <v>111776.59733429064</v>
      </c>
      <c r="P48" s="22"/>
      <c r="R48" s="36">
        <f t="shared" si="3"/>
        <v>9.1043349839284166E-3</v>
      </c>
      <c r="S48" s="11">
        <f t="shared" si="4"/>
        <v>9.1043349839284166E-3</v>
      </c>
      <c r="AH48" s="11">
        <f t="shared" si="5"/>
        <v>1.3714518901545805</v>
      </c>
      <c r="AI48" s="11">
        <f t="shared" si="6"/>
        <v>3.9410685422383338</v>
      </c>
    </row>
    <row r="49" spans="1:35" x14ac:dyDescent="0.35">
      <c r="A49" s="12">
        <f>'Regression output'!A49</f>
        <v>38384</v>
      </c>
      <c r="B49" s="10">
        <f>'Regression output'!B49</f>
        <v>112.05</v>
      </c>
      <c r="C49" s="10">
        <f>'Regression output'!C49</f>
        <v>11529</v>
      </c>
      <c r="D49" s="10">
        <f>'Regression output'!D49</f>
        <v>17757</v>
      </c>
      <c r="E49" s="10">
        <f>'Regression output'!E49</f>
        <v>218799</v>
      </c>
      <c r="F49" s="15">
        <f>'Regression output'!F49</f>
        <v>4.7</v>
      </c>
      <c r="G49" s="15">
        <f>'Regression output'!G49</f>
        <v>2.6139049999999999</v>
      </c>
      <c r="H49" s="15">
        <f>'Regression output'!H49</f>
        <v>5.53</v>
      </c>
      <c r="I49" s="10">
        <f>'Regression output'!I49</f>
        <v>875484</v>
      </c>
      <c r="J49" s="10">
        <f>'Regression output'!J49</f>
        <v>3307858</v>
      </c>
      <c r="L49" s="29">
        <f t="shared" si="1"/>
        <v>112072.32476175021</v>
      </c>
      <c r="M49" s="22">
        <f t="shared" si="0"/>
        <v>9.9980080040458106E-4</v>
      </c>
      <c r="O49" s="29">
        <f t="shared" si="2"/>
        <v>110819.71820960827</v>
      </c>
      <c r="P49" s="22"/>
      <c r="R49" s="36">
        <f t="shared" si="3"/>
        <v>9.7189695550351281E-3</v>
      </c>
      <c r="S49" s="11">
        <f t="shared" si="4"/>
        <v>9.7189695550351281E-3</v>
      </c>
      <c r="AH49" s="11">
        <f t="shared" si="5"/>
        <v>1.3513888664344131</v>
      </c>
      <c r="AI49" s="11">
        <f t="shared" si="6"/>
        <v>3.8627867016532171</v>
      </c>
    </row>
    <row r="50" spans="1:35" x14ac:dyDescent="0.35">
      <c r="A50" s="12">
        <f>'Regression output'!A50</f>
        <v>38473</v>
      </c>
      <c r="B50" s="10">
        <f>'Regression output'!B50</f>
        <v>119.3</v>
      </c>
      <c r="C50" s="10">
        <f>'Regression output'!C50</f>
        <v>11547</v>
      </c>
      <c r="D50" s="10">
        <f>'Regression output'!D50</f>
        <v>18326</v>
      </c>
      <c r="E50" s="10">
        <f>'Regression output'!E50</f>
        <v>221465</v>
      </c>
      <c r="F50" s="15">
        <f>'Regression output'!F50</f>
        <v>4.8</v>
      </c>
      <c r="G50" s="15">
        <f>'Regression output'!G50</f>
        <v>2.9994969999999999</v>
      </c>
      <c r="H50" s="15">
        <f>'Regression output'!H50</f>
        <v>5.5033339999999997</v>
      </c>
      <c r="I50" s="10">
        <f>'Regression output'!I50</f>
        <v>897360</v>
      </c>
      <c r="J50" s="10">
        <f>'Regression output'!J50</f>
        <v>3354137</v>
      </c>
      <c r="L50" s="29">
        <f t="shared" si="1"/>
        <v>110239.29151446595</v>
      </c>
      <c r="M50" s="22">
        <f t="shared" si="0"/>
        <v>1.0821912800876906E-3</v>
      </c>
      <c r="O50" s="29">
        <f t="shared" si="2"/>
        <v>109955.419295236</v>
      </c>
      <c r="P50" s="22"/>
      <c r="R50" s="36">
        <f t="shared" si="3"/>
        <v>1.0331687884298953E-2</v>
      </c>
      <c r="S50" s="11">
        <f t="shared" si="4"/>
        <v>1.0331687884298953E-2</v>
      </c>
      <c r="AH50" s="11">
        <f t="shared" si="5"/>
        <v>1.3356476875194081</v>
      </c>
      <c r="AI50" s="11">
        <f t="shared" si="6"/>
        <v>3.8024579535871572</v>
      </c>
    </row>
    <row r="51" spans="1:35" x14ac:dyDescent="0.35">
      <c r="A51" s="12">
        <f>'Regression output'!A51</f>
        <v>38565</v>
      </c>
      <c r="B51" s="10">
        <f>'Regression output'!B51</f>
        <v>119.3</v>
      </c>
      <c r="C51" s="10">
        <f>'Regression output'!C51</f>
        <v>11575.5</v>
      </c>
      <c r="D51" s="10">
        <f>'Regression output'!D51</f>
        <v>18490</v>
      </c>
      <c r="E51" s="10">
        <f>'Regression output'!E51</f>
        <v>224312</v>
      </c>
      <c r="F51" s="15">
        <f>'Regression output'!F51</f>
        <v>4.7</v>
      </c>
      <c r="G51" s="15">
        <f>'Regression output'!G51</f>
        <v>3.9579580000000001</v>
      </c>
      <c r="H51" s="15">
        <f>'Regression output'!H51</f>
        <v>5.4766659999999998</v>
      </c>
      <c r="I51" s="10">
        <f>'Regression output'!I51</f>
        <v>918440</v>
      </c>
      <c r="J51" s="10">
        <f>'Regression output'!J51</f>
        <v>3400416</v>
      </c>
      <c r="L51" s="29">
        <f t="shared" si="1"/>
        <v>110266.09596544903</v>
      </c>
      <c r="M51" s="22">
        <f t="shared" si="0"/>
        <v>1.0819282115273371E-3</v>
      </c>
      <c r="O51" s="29">
        <f t="shared" si="2"/>
        <v>111852.90296627404</v>
      </c>
      <c r="P51" s="22"/>
      <c r="R51" s="36">
        <f t="shared" si="3"/>
        <v>1.0306250269966739E-2</v>
      </c>
      <c r="S51" s="11">
        <f t="shared" si="4"/>
        <v>1.0306250269966739E-2</v>
      </c>
      <c r="AH51" s="11">
        <f t="shared" si="5"/>
        <v>1.3287856392385351</v>
      </c>
      <c r="AI51" s="11">
        <f t="shared" si="6"/>
        <v>3.7764546236128771</v>
      </c>
    </row>
    <row r="52" spans="1:35" x14ac:dyDescent="0.35">
      <c r="A52" s="12">
        <f>'Regression output'!A52</f>
        <v>38657</v>
      </c>
      <c r="B52" s="10">
        <f>'Regression output'!B52</f>
        <v>119.3</v>
      </c>
      <c r="C52" s="10">
        <f>'Regression output'!C52</f>
        <v>11604</v>
      </c>
      <c r="D52" s="10">
        <f>'Regression output'!D52</f>
        <v>18710</v>
      </c>
      <c r="E52" s="10">
        <f>'Regression output'!E52</f>
        <v>226448</v>
      </c>
      <c r="F52" s="15">
        <f>'Regression output'!F52</f>
        <v>5.0999999999999996</v>
      </c>
      <c r="G52" s="15">
        <f>'Regression output'!G52</f>
        <v>4.536829</v>
      </c>
      <c r="H52" s="15">
        <f>'Regression output'!H52</f>
        <v>5.35</v>
      </c>
      <c r="I52" s="10">
        <f>'Regression output'!I52</f>
        <v>941951</v>
      </c>
      <c r="J52" s="10">
        <f>'Regression output'!J52</f>
        <v>3446694</v>
      </c>
      <c r="L52" s="29">
        <f t="shared" si="1"/>
        <v>110213.87271460991</v>
      </c>
      <c r="M52" s="22">
        <f t="shared" si="0"/>
        <v>1.0824408675749731E-3</v>
      </c>
      <c r="O52" s="29">
        <f t="shared" si="2"/>
        <v>112934.07824254263</v>
      </c>
      <c r="P52" s="22"/>
      <c r="R52" s="36">
        <f t="shared" si="3"/>
        <v>1.0280937607721474E-2</v>
      </c>
      <c r="S52" s="11">
        <f t="shared" si="4"/>
        <v>1.0280937607721474E-2</v>
      </c>
      <c r="AH52" s="11">
        <f t="shared" si="5"/>
        <v>1.3299130032390396</v>
      </c>
      <c r="AI52" s="11">
        <f t="shared" si="6"/>
        <v>3.7807144633488901</v>
      </c>
    </row>
    <row r="53" spans="1:35" x14ac:dyDescent="0.35">
      <c r="A53" s="12">
        <f>'Regression output'!A53</f>
        <v>38749</v>
      </c>
      <c r="B53" s="10">
        <f>'Regression output'!B53</f>
        <v>118.5</v>
      </c>
      <c r="C53" s="10">
        <f>'Regression output'!C53</f>
        <v>11637.5</v>
      </c>
      <c r="D53" s="10">
        <f>'Regression output'!D53</f>
        <v>19010</v>
      </c>
      <c r="E53" s="10">
        <f>'Regression output'!E53</f>
        <v>229729</v>
      </c>
      <c r="F53" s="15">
        <f>'Regression output'!F53</f>
        <v>5.2</v>
      </c>
      <c r="G53" s="15">
        <f>'Regression output'!G53</f>
        <v>4.7549619999999999</v>
      </c>
      <c r="H53" s="15">
        <f>'Regression output'!H53</f>
        <v>5.3266669999999996</v>
      </c>
      <c r="I53" s="10">
        <f>'Regression output'!I53</f>
        <v>965881</v>
      </c>
      <c r="J53" s="10">
        <f>'Regression output'!J53</f>
        <v>3539721</v>
      </c>
      <c r="L53" s="29">
        <f t="shared" si="1"/>
        <v>115430.31838250053</v>
      </c>
      <c r="M53" s="22">
        <f t="shared" si="0"/>
        <v>1.0265933739117613E-3</v>
      </c>
      <c r="O53" s="29">
        <f t="shared" si="2"/>
        <v>117219.58974982907</v>
      </c>
      <c r="P53" s="22"/>
      <c r="R53" s="36">
        <f t="shared" si="3"/>
        <v>1.0182599355531686E-2</v>
      </c>
      <c r="S53" s="11">
        <f t="shared" si="4"/>
        <v>1.0182599355531686E-2</v>
      </c>
      <c r="AH53" s="11">
        <f t="shared" si="5"/>
        <v>1.3287843862499324</v>
      </c>
      <c r="AI53" s="11">
        <f t="shared" si="6"/>
        <v>3.7764498917612395</v>
      </c>
    </row>
    <row r="54" spans="1:35" x14ac:dyDescent="0.35">
      <c r="A54" s="12">
        <f>'Regression output'!A54</f>
        <v>38838</v>
      </c>
      <c r="B54" s="10">
        <f>'Regression output'!B54</f>
        <v>117.7</v>
      </c>
      <c r="C54" s="10">
        <f>'Regression output'!C54</f>
        <v>11671</v>
      </c>
      <c r="D54" s="10">
        <f>'Regression output'!D54</f>
        <v>19457</v>
      </c>
      <c r="E54" s="10">
        <f>'Regression output'!E54</f>
        <v>231892</v>
      </c>
      <c r="F54" s="15">
        <f>'Regression output'!F54</f>
        <v>5.5</v>
      </c>
      <c r="G54" s="15">
        <f>'Regression output'!G54</f>
        <v>3.7626189999999999</v>
      </c>
      <c r="H54" s="15">
        <f>'Regression output'!H54</f>
        <v>5.31</v>
      </c>
      <c r="I54" s="10">
        <f>'Regression output'!I54</f>
        <v>990667</v>
      </c>
      <c r="J54" s="10">
        <f>'Regression output'!J54</f>
        <v>3632748</v>
      </c>
      <c r="L54" s="29">
        <f t="shared" si="1"/>
        <v>118443.74076449865</v>
      </c>
      <c r="M54" s="22">
        <f t="shared" si="0"/>
        <v>9.9372072547102832E-4</v>
      </c>
      <c r="O54" s="29">
        <f t="shared" si="2"/>
        <v>117694.14572160374</v>
      </c>
      <c r="P54" s="22"/>
      <c r="R54" s="36">
        <f t="shared" si="3"/>
        <v>1.0084825636192271E-2</v>
      </c>
      <c r="S54" s="11">
        <f t="shared" si="4"/>
        <v>1.0084825636192271E-2</v>
      </c>
      <c r="AH54" s="11">
        <f t="shared" si="5"/>
        <v>1.3261209069290305</v>
      </c>
      <c r="AI54" s="11">
        <f t="shared" si="6"/>
        <v>3.7664047789816308</v>
      </c>
    </row>
    <row r="55" spans="1:35" x14ac:dyDescent="0.35">
      <c r="A55" s="12">
        <f>'Regression output'!A55</f>
        <v>38930</v>
      </c>
      <c r="B55" s="10">
        <f>'Regression output'!B55</f>
        <v>115.35</v>
      </c>
      <c r="C55" s="10">
        <f>'Regression output'!C55</f>
        <v>11706.5</v>
      </c>
      <c r="D55" s="10">
        <f>'Regression output'!D55</f>
        <v>20199</v>
      </c>
      <c r="E55" s="10">
        <f>'Regression output'!E55</f>
        <v>236075</v>
      </c>
      <c r="F55" s="15">
        <f>'Regression output'!F55</f>
        <v>5.5</v>
      </c>
      <c r="G55" s="15">
        <f>'Regression output'!G55</f>
        <v>3.5849880000000001</v>
      </c>
      <c r="H55" s="15">
        <f>'Regression output'!H55</f>
        <v>5.33</v>
      </c>
      <c r="I55" s="10">
        <f>'Regression output'!I55</f>
        <v>1020748</v>
      </c>
      <c r="J55" s="10">
        <f>'Regression output'!J55</f>
        <v>3725775</v>
      </c>
      <c r="L55" s="29">
        <f t="shared" si="1"/>
        <v>122925.75387851185</v>
      </c>
      <c r="M55" s="22">
        <f t="shared" si="0"/>
        <v>9.3837130430780998E-4</v>
      </c>
      <c r="O55" s="29">
        <f t="shared" si="2"/>
        <v>119750.71415867646</v>
      </c>
      <c r="P55" s="22"/>
      <c r="R55" s="36">
        <f t="shared" si="3"/>
        <v>9.8535001922009143E-3</v>
      </c>
      <c r="S55" s="11">
        <f t="shared" si="4"/>
        <v>9.8535001922009143E-3</v>
      </c>
      <c r="AH55" s="11">
        <f t="shared" si="5"/>
        <v>1.3178763030169114</v>
      </c>
      <c r="AI55" s="11">
        <f t="shared" si="6"/>
        <v>3.7354799201844844</v>
      </c>
    </row>
    <row r="56" spans="1:35" x14ac:dyDescent="0.35">
      <c r="A56" s="12">
        <f>'Regression output'!A56</f>
        <v>39022</v>
      </c>
      <c r="B56" s="10">
        <f>'Regression output'!B56</f>
        <v>113</v>
      </c>
      <c r="C56" s="10">
        <f>'Regression output'!C56</f>
        <v>11742</v>
      </c>
      <c r="D56" s="10">
        <f>'Regression output'!D56</f>
        <v>21189</v>
      </c>
      <c r="E56" s="10">
        <f>'Regression output'!E56</f>
        <v>237463</v>
      </c>
      <c r="F56" s="15">
        <f>'Regression output'!F56</f>
        <v>5.5</v>
      </c>
      <c r="G56" s="15">
        <f>'Regression output'!G56</f>
        <v>3.5386929999999999</v>
      </c>
      <c r="H56" s="15">
        <f>'Regression output'!H56</f>
        <v>5.45</v>
      </c>
      <c r="I56" s="10">
        <f>'Regression output'!I56</f>
        <v>1050772</v>
      </c>
      <c r="J56" s="10">
        <f>'Regression output'!J56</f>
        <v>3818802</v>
      </c>
      <c r="L56" s="29">
        <f t="shared" si="1"/>
        <v>122614.26926633233</v>
      </c>
      <c r="M56" s="22">
        <f t="shared" si="0"/>
        <v>9.2158931155517456E-4</v>
      </c>
      <c r="O56" s="29">
        <f t="shared" si="2"/>
        <v>120358.92662242596</v>
      </c>
      <c r="P56" s="22"/>
      <c r="R56" s="36">
        <f t="shared" si="3"/>
        <v>9.6235734968489178E-3</v>
      </c>
      <c r="S56" s="11">
        <f t="shared" si="4"/>
        <v>9.6235734968489178E-3</v>
      </c>
      <c r="AH56" s="11">
        <f t="shared" si="5"/>
        <v>1.3040912478829993</v>
      </c>
      <c r="AI56" s="11">
        <f t="shared" si="6"/>
        <v>3.684339420676022</v>
      </c>
    </row>
    <row r="57" spans="1:35" x14ac:dyDescent="0.35">
      <c r="A57" s="12">
        <f>'Regression output'!A57</f>
        <v>39114</v>
      </c>
      <c r="B57" s="10">
        <f>'Regression output'!B57</f>
        <v>117.1</v>
      </c>
      <c r="C57" s="10">
        <f>'Regression output'!C57</f>
        <v>11789</v>
      </c>
      <c r="D57" s="10">
        <f>'Regression output'!D57</f>
        <v>22405</v>
      </c>
      <c r="E57" s="10">
        <f>'Regression output'!E57</f>
        <v>243111</v>
      </c>
      <c r="F57" s="15">
        <f>'Regression output'!F57</f>
        <v>5.5</v>
      </c>
      <c r="G57" s="15">
        <f>'Regression output'!G57</f>
        <v>3.291687</v>
      </c>
      <c r="H57" s="15">
        <f>'Regression output'!H57</f>
        <v>5.6233329999999997</v>
      </c>
      <c r="I57" s="10">
        <f>'Regression output'!I57</f>
        <v>1075311</v>
      </c>
      <c r="J57" s="10">
        <f>'Regression output'!J57</f>
        <v>3898800</v>
      </c>
      <c r="L57" s="29">
        <f t="shared" si="1"/>
        <v>123573.09318290271</v>
      </c>
      <c r="M57" s="22">
        <f t="shared" si="0"/>
        <v>9.4761729259846411E-4</v>
      </c>
      <c r="O57" s="29">
        <f t="shared" si="2"/>
        <v>121505.90242308548</v>
      </c>
      <c r="P57" s="22"/>
      <c r="R57" s="36">
        <f t="shared" si="3"/>
        <v>9.9329883789973702E-3</v>
      </c>
      <c r="S57" s="11">
        <f t="shared" si="4"/>
        <v>9.9329883789973702E-3</v>
      </c>
      <c r="AH57" s="11">
        <f t="shared" si="5"/>
        <v>1.2831659503201436</v>
      </c>
      <c r="AI57" s="11">
        <f t="shared" si="6"/>
        <v>3.6080445522911848</v>
      </c>
    </row>
    <row r="58" spans="1:35" x14ac:dyDescent="0.35">
      <c r="A58" s="12">
        <f>'Regression output'!A58</f>
        <v>39203</v>
      </c>
      <c r="B58" s="10">
        <f>'Regression output'!B58</f>
        <v>121.2</v>
      </c>
      <c r="C58" s="10">
        <f>'Regression output'!C58</f>
        <v>11836</v>
      </c>
      <c r="D58" s="10">
        <f>'Regression output'!D58</f>
        <v>23235</v>
      </c>
      <c r="E58" s="10">
        <f>'Regression output'!E58</f>
        <v>244614</v>
      </c>
      <c r="F58" s="15">
        <f>'Regression output'!F58</f>
        <v>5.4</v>
      </c>
      <c r="G58" s="15">
        <f>'Regression output'!G58</f>
        <v>3.189997</v>
      </c>
      <c r="H58" s="15">
        <f>'Regression output'!H58</f>
        <v>5.7033329999999998</v>
      </c>
      <c r="I58" s="10">
        <f>'Regression output'!I58</f>
        <v>1102655</v>
      </c>
      <c r="J58" s="10">
        <f>'Regression output'!J58</f>
        <v>3978798</v>
      </c>
      <c r="L58" s="29">
        <f t="shared" si="1"/>
        <v>124829.71662101545</v>
      </c>
      <c r="M58" s="22">
        <f t="shared" si="0"/>
        <v>9.7092265592466803E-4</v>
      </c>
      <c r="O58" s="29">
        <f t="shared" si="2"/>
        <v>123760.29107502873</v>
      </c>
      <c r="P58" s="22"/>
      <c r="R58" s="36">
        <f t="shared" si="3"/>
        <v>1.023994592767827E-2</v>
      </c>
      <c r="S58" s="11">
        <f t="shared" si="4"/>
        <v>1.023994592767827E-2</v>
      </c>
      <c r="T58" s="33"/>
      <c r="AH58" s="11">
        <f t="shared" si="5"/>
        <v>1.2662648690031812</v>
      </c>
      <c r="AI58" s="11">
        <f t="shared" si="6"/>
        <v>3.5475771197673485</v>
      </c>
    </row>
    <row r="59" spans="1:35" x14ac:dyDescent="0.35">
      <c r="A59" s="12">
        <f>'Regression output'!A59</f>
        <v>39295</v>
      </c>
      <c r="B59" s="10">
        <f>'Regression output'!B59</f>
        <v>125.35</v>
      </c>
      <c r="C59" s="10">
        <f>'Regression output'!C59</f>
        <v>11829</v>
      </c>
      <c r="D59" s="10">
        <f>'Regression output'!D59</f>
        <v>24167</v>
      </c>
      <c r="E59" s="10">
        <f>'Regression output'!E59</f>
        <v>248998</v>
      </c>
      <c r="F59" s="15">
        <f>'Regression output'!F59</f>
        <v>5.3</v>
      </c>
      <c r="G59" s="15">
        <f>'Regression output'!G59</f>
        <v>3.354333</v>
      </c>
      <c r="H59" s="15">
        <f>'Regression output'!H59</f>
        <v>5.8833330000000004</v>
      </c>
      <c r="I59" s="10">
        <f>'Regression output'!I59</f>
        <v>1135109</v>
      </c>
      <c r="J59" s="10">
        <f>'Regression output'!J59</f>
        <v>4058797</v>
      </c>
      <c r="L59" s="29">
        <f t="shared" si="1"/>
        <v>122895.31686656238</v>
      </c>
      <c r="M59" s="22">
        <f t="shared" si="0"/>
        <v>1.0199737727687611E-3</v>
      </c>
      <c r="O59" s="29">
        <f t="shared" si="2"/>
        <v>123431.10370772246</v>
      </c>
      <c r="P59" s="22"/>
      <c r="R59" s="36">
        <f t="shared" si="3"/>
        <v>1.0596838278806323E-2</v>
      </c>
      <c r="S59" s="11">
        <f t="shared" si="4"/>
        <v>1.0596838278806323E-2</v>
      </c>
      <c r="T59" s="33"/>
      <c r="AH59" s="11">
        <f t="shared" si="5"/>
        <v>1.25145882904691</v>
      </c>
      <c r="AI59" s="11">
        <f t="shared" si="6"/>
        <v>3.4954384870014308</v>
      </c>
    </row>
    <row r="60" spans="1:35" x14ac:dyDescent="0.35">
      <c r="A60" s="12">
        <f>'Regression output'!A60</f>
        <v>39387</v>
      </c>
      <c r="B60" s="10">
        <f>'Regression output'!B60</f>
        <v>129.5</v>
      </c>
      <c r="C60" s="10">
        <f>'Regression output'!C60</f>
        <v>11822</v>
      </c>
      <c r="D60" s="10">
        <f>'Regression output'!D60</f>
        <v>24599</v>
      </c>
      <c r="E60" s="10">
        <f>'Regression output'!E60</f>
        <v>249640</v>
      </c>
      <c r="F60" s="15">
        <f>'Regression output'!F60</f>
        <v>5.2</v>
      </c>
      <c r="G60" s="15">
        <f>'Regression output'!G60</f>
        <v>3.501979</v>
      </c>
      <c r="H60" s="15">
        <f>'Regression output'!H60</f>
        <v>5.95</v>
      </c>
      <c r="I60" s="10">
        <f>'Regression output'!I60</f>
        <v>1155240</v>
      </c>
      <c r="J60" s="10">
        <f>'Regression output'!J60</f>
        <v>4138795</v>
      </c>
      <c r="L60" s="29">
        <f t="shared" si="1"/>
        <v>122607.74842110588</v>
      </c>
      <c r="M60" s="22">
        <f t="shared" si="0"/>
        <v>1.0562138336903646E-3</v>
      </c>
      <c r="O60" s="29">
        <f t="shared" si="2"/>
        <v>126445.41516951617</v>
      </c>
      <c r="P60" s="22"/>
      <c r="R60" s="36">
        <f t="shared" si="3"/>
        <v>1.0954153273557773E-2</v>
      </c>
      <c r="S60" s="11">
        <f t="shared" si="4"/>
        <v>1.0954153273557773E-2</v>
      </c>
      <c r="T60" s="33"/>
      <c r="AH60" s="11">
        <f t="shared" si="5"/>
        <v>1.2409280669275262</v>
      </c>
      <c r="AI60" s="11">
        <f t="shared" si="6"/>
        <v>3.4588219939682627</v>
      </c>
    </row>
    <row r="61" spans="1:35" x14ac:dyDescent="0.35">
      <c r="A61" s="12">
        <f>'Regression output'!A61</f>
        <v>39479</v>
      </c>
      <c r="B61" s="10">
        <f>'Regression output'!B61</f>
        <v>127</v>
      </c>
      <c r="C61" s="10">
        <f>'Regression output'!C61</f>
        <v>11769</v>
      </c>
      <c r="D61" s="10">
        <f>'Regression output'!D61</f>
        <v>24853</v>
      </c>
      <c r="E61" s="10">
        <f>'Regression output'!E61</f>
        <v>249920</v>
      </c>
      <c r="F61" s="15">
        <f>'Regression output'!F61</f>
        <v>5.2</v>
      </c>
      <c r="G61" s="15">
        <f>'Regression output'!G61</f>
        <v>3.8883350000000001</v>
      </c>
      <c r="H61" s="15">
        <f>'Regression output'!H61</f>
        <v>5.8566669999999998</v>
      </c>
      <c r="I61" s="10">
        <f>'Regression output'!I61</f>
        <v>1163881</v>
      </c>
      <c r="J61" s="10">
        <f>'Regression output'!J61</f>
        <v>3988680</v>
      </c>
      <c r="L61" s="29">
        <f t="shared" si="1"/>
        <v>120051.95726645229</v>
      </c>
      <c r="M61" s="22">
        <f t="shared" si="0"/>
        <v>1.0578752974274856E-3</v>
      </c>
      <c r="O61" s="29">
        <f t="shared" si="2"/>
        <v>124733.3175625264</v>
      </c>
      <c r="P61" s="22"/>
      <c r="R61" s="36">
        <f t="shared" si="3"/>
        <v>1.0791061262639137E-2</v>
      </c>
      <c r="S61" s="11">
        <f t="shared" si="4"/>
        <v>1.0791061262639137E-2</v>
      </c>
      <c r="T61" s="33"/>
      <c r="AH61" s="11">
        <f t="shared" si="5"/>
        <v>1.2337556553993676</v>
      </c>
      <c r="AI61" s="11">
        <f t="shared" si="6"/>
        <v>3.4341026538356076</v>
      </c>
    </row>
    <row r="62" spans="1:35" x14ac:dyDescent="0.35">
      <c r="A62" s="12">
        <f>'Regression output'!A62</f>
        <v>39569</v>
      </c>
      <c r="B62" s="10">
        <f>'Regression output'!B62</f>
        <v>139.69999999999999</v>
      </c>
      <c r="C62" s="10">
        <f>'Regression output'!C62</f>
        <v>11737</v>
      </c>
      <c r="D62" s="10">
        <f>'Regression output'!D62</f>
        <v>24469</v>
      </c>
      <c r="E62" s="10">
        <f>'Regression output'!E62</f>
        <v>256466</v>
      </c>
      <c r="F62" s="15">
        <f>'Regression output'!F62</f>
        <v>5.4</v>
      </c>
      <c r="G62" s="15">
        <f>'Regression output'!G62</f>
        <v>4.8367579999999997</v>
      </c>
      <c r="H62" s="15">
        <f>'Regression output'!H62</f>
        <v>5.7633330000000003</v>
      </c>
      <c r="I62" s="10">
        <f>'Regression output'!I62</f>
        <v>1175517</v>
      </c>
      <c r="J62" s="10">
        <f>'Regression output'!J62</f>
        <v>3838566</v>
      </c>
      <c r="L62" s="29">
        <f t="shared" si="1"/>
        <v>119169.97543668482</v>
      </c>
      <c r="M62" s="22">
        <f t="shared" si="0"/>
        <v>1.1722751430306604E-3</v>
      </c>
      <c r="O62" s="29">
        <f t="shared" si="2"/>
        <v>132492.02763107099</v>
      </c>
      <c r="P62" s="22"/>
      <c r="R62" s="36">
        <f t="shared" si="3"/>
        <v>1.1902530459231489E-2</v>
      </c>
      <c r="S62" s="11">
        <f t="shared" si="4"/>
        <v>1.1902530459231489E-2</v>
      </c>
      <c r="T62" s="33"/>
      <c r="AH62" s="11">
        <f t="shared" si="5"/>
        <v>1.2364645618647503</v>
      </c>
      <c r="AI62" s="11">
        <f t="shared" si="6"/>
        <v>3.4434179281243198</v>
      </c>
    </row>
    <row r="63" spans="1:35" x14ac:dyDescent="0.35">
      <c r="A63" s="12">
        <f>'Regression output'!A63</f>
        <v>39661</v>
      </c>
      <c r="B63" s="10">
        <f>'Regression output'!B63</f>
        <v>150.80000000000001</v>
      </c>
      <c r="C63" s="10">
        <f>'Regression output'!C63</f>
        <v>11692</v>
      </c>
      <c r="D63" s="10">
        <f>'Regression output'!D63</f>
        <v>24892</v>
      </c>
      <c r="E63" s="10">
        <f>'Regression output'!E63</f>
        <v>255800</v>
      </c>
      <c r="F63" s="15">
        <f>'Regression output'!F63</f>
        <v>5.9</v>
      </c>
      <c r="G63" s="15">
        <f>'Regression output'!G63</f>
        <v>5.9534979999999997</v>
      </c>
      <c r="H63" s="15">
        <f>'Regression output'!H63</f>
        <v>5.7966670000000002</v>
      </c>
      <c r="I63" s="10">
        <f>'Regression output'!I63</f>
        <v>1182695</v>
      </c>
      <c r="J63" s="10">
        <f>'Regression output'!J63</f>
        <v>3688451</v>
      </c>
      <c r="L63" s="29">
        <f t="shared" si="1"/>
        <v>125481.06250830302</v>
      </c>
      <c r="M63" s="22">
        <f t="shared" si="0"/>
        <v>1.2017749689521608E-3</v>
      </c>
      <c r="O63" s="29">
        <f t="shared" si="2"/>
        <v>147455.54136677028</v>
      </c>
      <c r="P63" s="22"/>
      <c r="R63" s="36">
        <f t="shared" si="3"/>
        <v>1.2897707834416697E-2</v>
      </c>
      <c r="S63" s="11">
        <f t="shared" si="4"/>
        <v>1.2897707834416697E-2</v>
      </c>
      <c r="T63" s="33"/>
      <c r="AH63" s="11">
        <f t="shared" si="5"/>
        <v>1.2493700355886563</v>
      </c>
      <c r="AI63" s="11">
        <f t="shared" si="6"/>
        <v>3.4881448580501515</v>
      </c>
    </row>
    <row r="64" spans="1:35" x14ac:dyDescent="0.35">
      <c r="A64" s="12">
        <f>'Regression output'!A64</f>
        <v>39753</v>
      </c>
      <c r="B64" s="10">
        <f>'Regression output'!B64</f>
        <v>182.6</v>
      </c>
      <c r="C64" s="10">
        <f>'Regression output'!C64</f>
        <v>11667</v>
      </c>
      <c r="D64" s="10">
        <f>'Regression output'!D64</f>
        <v>24063</v>
      </c>
      <c r="E64" s="10">
        <f>'Regression output'!E64</f>
        <v>258834</v>
      </c>
      <c r="F64" s="15">
        <f>'Regression output'!F64</f>
        <v>6.4</v>
      </c>
      <c r="G64" s="15">
        <f>'Regression output'!G64</f>
        <v>7.2612490000000003</v>
      </c>
      <c r="H64" s="15">
        <f>'Regression output'!H64</f>
        <v>5.3866670000000001</v>
      </c>
      <c r="I64" s="10">
        <f>'Regression output'!I64</f>
        <v>1184812</v>
      </c>
      <c r="J64" s="10">
        <f>'Regression output'!J64</f>
        <v>3538336</v>
      </c>
      <c r="L64" s="29">
        <f t="shared" si="1"/>
        <v>136122.26175894719</v>
      </c>
      <c r="M64" s="22">
        <f t="shared" si="0"/>
        <v>1.3414411253565427E-3</v>
      </c>
      <c r="O64" s="29">
        <f t="shared" si="2"/>
        <v>165973.46390167464</v>
      </c>
      <c r="P64" s="22"/>
      <c r="R64" s="36">
        <f t="shared" si="3"/>
        <v>1.5650981400531411E-2</v>
      </c>
      <c r="S64" s="11">
        <f t="shared" si="4"/>
        <v>1.5650981400531411E-2</v>
      </c>
      <c r="T64" s="33"/>
      <c r="AH64" s="11">
        <f t="shared" si="5"/>
        <v>1.2486590595723308</v>
      </c>
      <c r="AI64" s="11">
        <f t="shared" si="6"/>
        <v>3.4856657521114705</v>
      </c>
    </row>
    <row r="65" spans="1:35" x14ac:dyDescent="0.35">
      <c r="A65" s="12">
        <f>'Regression output'!A65</f>
        <v>39845</v>
      </c>
      <c r="B65" s="10">
        <f>'Regression output'!B65</f>
        <v>209.6</v>
      </c>
      <c r="C65" s="10">
        <f>'Regression output'!C65</f>
        <v>11553</v>
      </c>
      <c r="D65" s="10">
        <f>'Regression output'!D65</f>
        <v>19293</v>
      </c>
      <c r="E65" s="10">
        <f>'Regression output'!E65</f>
        <v>256355</v>
      </c>
      <c r="F65" s="15">
        <f>'Regression output'!F65</f>
        <v>7.1</v>
      </c>
      <c r="G65" s="15">
        <f>'Regression output'!G65</f>
        <v>7.6574989999999996</v>
      </c>
      <c r="H65" s="15">
        <f>'Regression output'!H65</f>
        <v>4.0833329999999997</v>
      </c>
      <c r="I65" s="10">
        <f>'Regression output'!I65</f>
        <v>1186027</v>
      </c>
      <c r="J65" s="10">
        <f>'Regression output'!J65</f>
        <v>3579251</v>
      </c>
      <c r="L65" s="29">
        <f t="shared" si="1"/>
        <v>140394.90823141637</v>
      </c>
      <c r="M65" s="22">
        <f t="shared" si="0"/>
        <v>1.4929316357720835E-3</v>
      </c>
      <c r="O65" s="29">
        <f t="shared" si="2"/>
        <v>178310.9289338724</v>
      </c>
      <c r="P65" s="22"/>
      <c r="R65" s="36">
        <f t="shared" si="3"/>
        <v>1.8142473816324764E-2</v>
      </c>
      <c r="S65" s="11">
        <f t="shared" si="4"/>
        <v>1.8142473816324764E-2</v>
      </c>
      <c r="T65" s="33"/>
      <c r="AH65" s="11">
        <f t="shared" si="5"/>
        <v>1.2978440492751928</v>
      </c>
      <c r="AI65" s="11">
        <f t="shared" si="6"/>
        <v>3.6613943663561317</v>
      </c>
    </row>
    <row r="66" spans="1:35" x14ac:dyDescent="0.35">
      <c r="A66" s="12">
        <f>'Regression output'!A66</f>
        <v>39934</v>
      </c>
      <c r="B66" s="10">
        <f>'Regression output'!B66</f>
        <v>216.4</v>
      </c>
      <c r="C66" s="10">
        <f>'Regression output'!C66</f>
        <v>11539</v>
      </c>
      <c r="D66" s="10">
        <f>'Regression output'!D66</f>
        <v>17688</v>
      </c>
      <c r="E66" s="10">
        <f>'Regression output'!E66</f>
        <v>263934</v>
      </c>
      <c r="F66" s="15">
        <f>'Regression output'!F66</f>
        <v>7.8</v>
      </c>
      <c r="G66" s="15">
        <f>'Regression output'!G66</f>
        <v>7.8162409999999998</v>
      </c>
      <c r="H66" s="15">
        <f>'Regression output'!H66</f>
        <v>3.6</v>
      </c>
      <c r="I66" s="10">
        <f>'Regression output'!I66</f>
        <v>1186228</v>
      </c>
      <c r="J66" s="10">
        <f>'Regression output'!J66</f>
        <v>3620166</v>
      </c>
      <c r="L66" s="29">
        <f t="shared" si="1"/>
        <v>144496.72478504636</v>
      </c>
      <c r="M66" s="22">
        <f t="shared" si="0"/>
        <v>1.4976117993118329E-3</v>
      </c>
      <c r="O66" s="29">
        <f t="shared" si="2"/>
        <v>168893.5233505863</v>
      </c>
      <c r="P66" s="22"/>
      <c r="R66" s="36">
        <f t="shared" si="3"/>
        <v>1.8753791489730481E-2</v>
      </c>
      <c r="S66" s="11">
        <f t="shared" si="4"/>
        <v>1.8753791489730481E-2</v>
      </c>
      <c r="T66" s="33"/>
      <c r="AH66" s="11">
        <f t="shared" si="5"/>
        <v>1.3961742862356519</v>
      </c>
      <c r="AI66" s="11">
        <f t="shared" si="6"/>
        <v>4.0397155708337165</v>
      </c>
    </row>
    <row r="67" spans="1:35" x14ac:dyDescent="0.35">
      <c r="A67" s="12">
        <f>'Regression output'!A67</f>
        <v>40026</v>
      </c>
      <c r="B67" s="10">
        <f>'Regression output'!B67</f>
        <v>207.2</v>
      </c>
      <c r="C67" s="10">
        <f>'Regression output'!C67</f>
        <v>11525</v>
      </c>
      <c r="D67" s="10">
        <f>'Regression output'!D67</f>
        <v>17528</v>
      </c>
      <c r="E67" s="10">
        <f>'Regression output'!E67</f>
        <v>262968</v>
      </c>
      <c r="F67" s="15">
        <f>'Regression output'!F67</f>
        <v>7.8</v>
      </c>
      <c r="G67" s="15">
        <f>'Regression output'!G67</f>
        <v>7.2828660000000003</v>
      </c>
      <c r="H67" s="15">
        <f>'Regression output'!H67</f>
        <v>3.576667</v>
      </c>
      <c r="I67" s="10">
        <f>'Regression output'!I67</f>
        <v>1188233</v>
      </c>
      <c r="J67" s="10">
        <f>'Regression output'!J67</f>
        <v>3661080</v>
      </c>
      <c r="L67" s="29">
        <f t="shared" si="1"/>
        <v>156066.27440426641</v>
      </c>
      <c r="M67" s="22">
        <f t="shared" si="0"/>
        <v>1.3276410985712344E-3</v>
      </c>
      <c r="O67" s="29">
        <f t="shared" si="2"/>
        <v>172266.37464455792</v>
      </c>
      <c r="P67" s="22"/>
      <c r="R67" s="36">
        <f t="shared" si="3"/>
        <v>1.7978308026030367E-2</v>
      </c>
      <c r="S67" s="11">
        <f t="shared" si="4"/>
        <v>1.7978308026030367E-2</v>
      </c>
      <c r="T67" s="33"/>
      <c r="AH67" s="11">
        <f t="shared" si="5"/>
        <v>1.4414121490743788</v>
      </c>
      <c r="AI67" s="11">
        <f t="shared" si="6"/>
        <v>4.2266602790513668</v>
      </c>
    </row>
    <row r="68" spans="1:35" x14ac:dyDescent="0.35">
      <c r="A68" s="12">
        <f>'Regression output'!A68</f>
        <v>40118</v>
      </c>
      <c r="B68" s="10">
        <f>'Regression output'!B68</f>
        <v>199.6</v>
      </c>
      <c r="C68" s="10">
        <f>'Regression output'!C68</f>
        <v>11504</v>
      </c>
      <c r="D68" s="10">
        <f>'Regression output'!D68</f>
        <v>17230</v>
      </c>
      <c r="E68" s="10">
        <f>'Regression output'!E68</f>
        <v>263925</v>
      </c>
      <c r="F68" s="15">
        <f>'Regression output'!F68</f>
        <v>7.8</v>
      </c>
      <c r="G68" s="15">
        <f>'Regression output'!G68</f>
        <v>5.3359730000000001</v>
      </c>
      <c r="H68" s="15">
        <f>'Regression output'!H68</f>
        <v>3.5733329999999999</v>
      </c>
      <c r="I68" s="10">
        <f>'Regression output'!I68</f>
        <v>1191082</v>
      </c>
      <c r="J68" s="10">
        <f>'Regression output'!J68</f>
        <v>3701995</v>
      </c>
      <c r="L68" s="29">
        <f t="shared" si="1"/>
        <v>156055.21925948656</v>
      </c>
      <c r="M68" s="22">
        <f t="shared" si="0"/>
        <v>1.279034440162541E-3</v>
      </c>
      <c r="O68" s="29">
        <f t="shared" si="2"/>
        <v>168830.95867006227</v>
      </c>
      <c r="P68" s="22"/>
      <c r="R68" s="36">
        <f t="shared" si="3"/>
        <v>1.7350486787204449E-2</v>
      </c>
      <c r="S68" s="11">
        <f t="shared" si="4"/>
        <v>1.7350486787204449E-2</v>
      </c>
      <c r="T68" s="33"/>
      <c r="AH68" s="11">
        <f t="shared" si="5"/>
        <v>1.446605081250476</v>
      </c>
      <c r="AI68" s="11">
        <f t="shared" si="6"/>
        <v>4.2486661271985531</v>
      </c>
    </row>
    <row r="69" spans="1:35" x14ac:dyDescent="0.35">
      <c r="A69" s="12">
        <f>'Regression output'!A69</f>
        <v>40210</v>
      </c>
      <c r="B69" s="10">
        <f>'Regression output'!B69</f>
        <v>196.5</v>
      </c>
      <c r="C69" s="10">
        <f>'Regression output'!C69</f>
        <v>11493</v>
      </c>
      <c r="D69" s="10">
        <f>'Regression output'!D69</f>
        <v>16457</v>
      </c>
      <c r="E69" s="10">
        <f>'Regression output'!E69</f>
        <v>264273</v>
      </c>
      <c r="F69" s="15">
        <f>'Regression output'!F69</f>
        <v>8</v>
      </c>
      <c r="G69" s="15">
        <f>'Regression output'!G69</f>
        <v>3.213009</v>
      </c>
      <c r="H69" s="15">
        <f>'Regression output'!H69</f>
        <v>3.6666669999999999</v>
      </c>
      <c r="I69" s="10">
        <f>'Regression output'!I69</f>
        <v>1194551</v>
      </c>
      <c r="J69" s="10">
        <f>'Regression output'!J69</f>
        <v>3715905</v>
      </c>
      <c r="L69" s="29">
        <f t="shared" si="1"/>
        <v>160456.81363357138</v>
      </c>
      <c r="M69" s="22">
        <f t="shared" si="0"/>
        <v>1.2246285810507179E-3</v>
      </c>
      <c r="O69" s="29">
        <f t="shared" si="2"/>
        <v>167581.1719400385</v>
      </c>
      <c r="P69" s="22"/>
      <c r="R69" s="36">
        <f t="shared" si="3"/>
        <v>1.7097363612633778E-2</v>
      </c>
      <c r="S69" s="11">
        <f t="shared" si="4"/>
        <v>1.7097363612633778E-2</v>
      </c>
      <c r="T69" s="33"/>
      <c r="AH69" s="11">
        <f t="shared" si="5"/>
        <v>1.4616467100424282</v>
      </c>
      <c r="AI69" s="11">
        <f t="shared" si="6"/>
        <v>4.3130560364848254</v>
      </c>
    </row>
    <row r="70" spans="1:35" x14ac:dyDescent="0.35">
      <c r="A70" s="12">
        <f>'Regression output'!A70</f>
        <v>40299</v>
      </c>
      <c r="B70" s="10">
        <f>'Regression output'!B70</f>
        <v>185.5</v>
      </c>
      <c r="C70" s="10">
        <f>'Regression output'!C70</f>
        <v>11491</v>
      </c>
      <c r="D70" s="10">
        <f>'Regression output'!D70</f>
        <v>16329</v>
      </c>
      <c r="E70" s="10">
        <f>'Regression output'!E70</f>
        <v>267166</v>
      </c>
      <c r="F70" s="15">
        <f>'Regression output'!F70</f>
        <v>7.9</v>
      </c>
      <c r="G70" s="15">
        <f>'Regression output'!G70</f>
        <v>1.8075909999999999</v>
      </c>
      <c r="H70" s="15">
        <f>'Regression output'!H70</f>
        <v>3.66</v>
      </c>
      <c r="I70" s="10">
        <f>'Regression output'!I70</f>
        <v>1194779</v>
      </c>
      <c r="J70" s="10">
        <f>'Regression output'!J70</f>
        <v>3729815</v>
      </c>
      <c r="L70" s="29">
        <f t="shared" si="1"/>
        <v>170000.2745624294</v>
      </c>
      <c r="M70" s="22">
        <f t="shared" si="0"/>
        <v>1.091174708261301E-3</v>
      </c>
      <c r="O70" s="29">
        <f t="shared" si="2"/>
        <v>176362.78367970118</v>
      </c>
      <c r="P70" s="22"/>
      <c r="R70" s="36">
        <f t="shared" si="3"/>
        <v>1.6143068488382213E-2</v>
      </c>
      <c r="S70" s="11">
        <f t="shared" si="4"/>
        <v>1.6143068488382213E-2</v>
      </c>
      <c r="T70" s="33"/>
      <c r="AH70" s="11">
        <f t="shared" si="5"/>
        <v>1.4825358848465755</v>
      </c>
      <c r="AI70" s="11">
        <f t="shared" si="6"/>
        <v>4.4040998221342482</v>
      </c>
    </row>
    <row r="71" spans="1:35" x14ac:dyDescent="0.35">
      <c r="A71" s="12">
        <f>'Regression output'!A71</f>
        <v>40391</v>
      </c>
      <c r="B71" s="10">
        <f>'Regression output'!B71</f>
        <v>179.8</v>
      </c>
      <c r="C71" s="10">
        <f>'Regression output'!C71</f>
        <v>11480</v>
      </c>
      <c r="D71" s="10">
        <f>'Regression output'!D71</f>
        <v>16005</v>
      </c>
      <c r="E71" s="10">
        <f>'Regression output'!E71</f>
        <v>267993</v>
      </c>
      <c r="F71" s="15">
        <f>'Regression output'!F71</f>
        <v>7.8</v>
      </c>
      <c r="G71" s="15">
        <f>'Regression output'!G71</f>
        <v>1.57511</v>
      </c>
      <c r="H71" s="15">
        <f>'Regression output'!H71</f>
        <v>3.57</v>
      </c>
      <c r="I71" s="10">
        <f>'Regression output'!I71</f>
        <v>1196087</v>
      </c>
      <c r="J71" s="10">
        <f>'Regression output'!J71</f>
        <v>3743725</v>
      </c>
      <c r="L71" s="29">
        <f t="shared" si="1"/>
        <v>167483.12235507119</v>
      </c>
      <c r="M71" s="22">
        <f t="shared" si="0"/>
        <v>1.0735410080235817E-3</v>
      </c>
      <c r="O71" s="29">
        <f t="shared" si="2"/>
        <v>175022.81765151228</v>
      </c>
      <c r="P71" s="22"/>
      <c r="R71" s="36">
        <f t="shared" si="3"/>
        <v>1.5662020905923345E-2</v>
      </c>
      <c r="S71" s="11">
        <f t="shared" si="4"/>
        <v>1.5662020905923345E-2</v>
      </c>
      <c r="T71" s="33"/>
      <c r="AH71" s="11">
        <f t="shared" si="5"/>
        <v>1.4931661932375868</v>
      </c>
      <c r="AI71" s="11">
        <f t="shared" si="6"/>
        <v>4.4511664847739363</v>
      </c>
    </row>
    <row r="72" spans="1:35" x14ac:dyDescent="0.35">
      <c r="A72" s="12">
        <f>'Regression output'!A72</f>
        <v>40483</v>
      </c>
      <c r="B72" s="10">
        <f>'Regression output'!B72</f>
        <v>175.8</v>
      </c>
      <c r="C72" s="10">
        <f>'Regression output'!C72</f>
        <v>11478</v>
      </c>
      <c r="D72" s="10">
        <f>'Regression output'!D72</f>
        <v>15827</v>
      </c>
      <c r="E72" s="10">
        <f>'Regression output'!E72</f>
        <v>268198</v>
      </c>
      <c r="F72" s="15">
        <f>'Regression output'!F72</f>
        <v>7.9</v>
      </c>
      <c r="G72" s="15">
        <f>'Regression output'!G72</f>
        <v>2.1210420000000001</v>
      </c>
      <c r="H72" s="15">
        <f>'Regression output'!H72</f>
        <v>3.5066670000000002</v>
      </c>
      <c r="I72" s="10">
        <f>'Regression output'!I72</f>
        <v>1196963</v>
      </c>
      <c r="J72" s="10">
        <f>'Regression output'!J72</f>
        <v>3757635</v>
      </c>
      <c r="L72" s="29">
        <f t="shared" si="1"/>
        <v>165045.34604218547</v>
      </c>
      <c r="M72" s="22">
        <f t="shared" si="0"/>
        <v>1.0651618128939284E-3</v>
      </c>
      <c r="O72" s="29">
        <f t="shared" si="2"/>
        <v>172357.83656869596</v>
      </c>
      <c r="P72" s="22"/>
      <c r="R72" s="36">
        <f t="shared" si="3"/>
        <v>1.5316257187663357E-2</v>
      </c>
      <c r="S72" s="11">
        <f t="shared" si="4"/>
        <v>1.5316257187663357E-2</v>
      </c>
      <c r="T72" s="33"/>
      <c r="AH72" s="11">
        <f t="shared" si="5"/>
        <v>1.5038180859551689</v>
      </c>
      <c r="AI72" s="11">
        <f t="shared" si="6"/>
        <v>4.498833252586679</v>
      </c>
    </row>
    <row r="73" spans="1:35" x14ac:dyDescent="0.35">
      <c r="A73" s="12">
        <f>'Regression output'!A73</f>
        <v>40575</v>
      </c>
      <c r="B73" s="10">
        <f>'Regression output'!B73</f>
        <v>171.9</v>
      </c>
      <c r="C73" s="10">
        <f>'Regression output'!C73</f>
        <v>11454</v>
      </c>
      <c r="D73" s="10">
        <f>'Regression output'!D73</f>
        <v>15816</v>
      </c>
      <c r="E73" s="10">
        <f>'Regression output'!E73</f>
        <v>265811</v>
      </c>
      <c r="F73" s="15">
        <f>'Regression output'!F73</f>
        <v>7.8</v>
      </c>
      <c r="G73" s="15">
        <f>'Regression output'!G73</f>
        <v>3.1309689999999999</v>
      </c>
      <c r="H73" s="15">
        <f>'Regression output'!H73</f>
        <v>3.496667</v>
      </c>
      <c r="I73" s="10">
        <f>'Regression output'!I73</f>
        <v>1197882</v>
      </c>
      <c r="J73" s="10">
        <f>'Regression output'!J73</f>
        <v>3751216</v>
      </c>
      <c r="L73" s="29">
        <f t="shared" si="1"/>
        <v>165287.55625111031</v>
      </c>
      <c r="M73" s="22">
        <f t="shared" ref="M73:M136" si="7">B73/L73</f>
        <v>1.0400056961265968E-3</v>
      </c>
      <c r="O73" s="29">
        <f t="shared" si="2"/>
        <v>171843.38782101584</v>
      </c>
      <c r="P73" s="22"/>
      <c r="R73" s="36">
        <f t="shared" si="3"/>
        <v>1.500785751702462E-2</v>
      </c>
      <c r="S73" s="11">
        <f t="shared" si="4"/>
        <v>1.500785751702462E-2</v>
      </c>
      <c r="T73" s="33"/>
      <c r="AH73" s="11">
        <f t="shared" si="5"/>
        <v>1.507157646234051</v>
      </c>
      <c r="AI73" s="11">
        <f t="shared" si="6"/>
        <v>4.5138824923534191</v>
      </c>
    </row>
    <row r="74" spans="1:35" x14ac:dyDescent="0.35">
      <c r="A74" s="12">
        <f>'Regression output'!A74</f>
        <v>40664</v>
      </c>
      <c r="B74" s="10">
        <f>'Regression output'!B74</f>
        <v>169.2</v>
      </c>
      <c r="C74" s="10">
        <f>'Regression output'!C74</f>
        <v>11437</v>
      </c>
      <c r="D74" s="10">
        <f>'Regression output'!D74</f>
        <v>15576</v>
      </c>
      <c r="E74" s="10">
        <f>'Regression output'!E74</f>
        <v>271167</v>
      </c>
      <c r="F74" s="15">
        <f>'Regression output'!F74</f>
        <v>7.9</v>
      </c>
      <c r="G74" s="15">
        <f>'Regression output'!G74</f>
        <v>3.6788430000000001</v>
      </c>
      <c r="H74" s="15">
        <f>'Regression output'!H74</f>
        <v>3.47</v>
      </c>
      <c r="I74" s="10">
        <f>'Regression output'!I74</f>
        <v>1198695</v>
      </c>
      <c r="J74" s="10">
        <f>'Regression output'!J74</f>
        <v>3744798</v>
      </c>
      <c r="L74" s="29">
        <f t="shared" ref="L74:L137" si="8">((EXP(-1.033-0.15*LN(D74/E74)-0.383*LN(D73/E73)+0.05*F74+0.146*F73+0.045*H74+0.141*H73))*C74)*1</f>
        <v>163386.68627290757</v>
      </c>
      <c r="M74" s="22">
        <f t="shared" si="7"/>
        <v>1.0355800944354936E-3</v>
      </c>
      <c r="O74" s="29">
        <f t="shared" ref="O74:O126" si="9">(EXP(2.28-0.48*LN(D73/E73)+8.17*(F73/100)+14.77*(H73/100)+1.83*LN(I73/J73)))*C74</f>
        <v>170038.86507535522</v>
      </c>
      <c r="P74" s="22"/>
      <c r="R74" s="36">
        <f t="shared" ref="R74:R126" si="10">B74/C74</f>
        <v>1.4794089359097665E-2</v>
      </c>
      <c r="S74" s="11">
        <f>B74/C74</f>
        <v>1.4794089359097665E-2</v>
      </c>
      <c r="T74" s="33"/>
      <c r="AH74" s="11">
        <f t="shared" si="5"/>
        <v>1.5092859389492292</v>
      </c>
      <c r="AI74" s="11">
        <f t="shared" si="6"/>
        <v>4.523499585944025</v>
      </c>
    </row>
    <row r="75" spans="1:35" x14ac:dyDescent="0.35">
      <c r="A75" s="12">
        <f>'Regression output'!A75</f>
        <v>40756</v>
      </c>
      <c r="B75" s="10">
        <f>'Regression output'!B75</f>
        <v>165.3</v>
      </c>
      <c r="C75" s="10">
        <f>'Regression output'!C75</f>
        <v>11413</v>
      </c>
      <c r="D75" s="10">
        <f>'Regression output'!D75</f>
        <v>15289</v>
      </c>
      <c r="E75" s="10">
        <f>'Regression output'!E75</f>
        <v>273285</v>
      </c>
      <c r="F75" s="15">
        <f>'Regression output'!F75</f>
        <v>8.3000000000000007</v>
      </c>
      <c r="G75" s="15">
        <f>'Regression output'!G75</f>
        <v>3.8427660000000001</v>
      </c>
      <c r="H75" s="15">
        <f>'Regression output'!H75</f>
        <v>3.4</v>
      </c>
      <c r="I75" s="10">
        <f>'Regression output'!I75</f>
        <v>1199968</v>
      </c>
      <c r="J75" s="10">
        <f>'Regression output'!J75</f>
        <v>3738380</v>
      </c>
      <c r="L75" s="29">
        <f t="shared" si="8"/>
        <v>170572.88335149153</v>
      </c>
      <c r="M75" s="22">
        <f t="shared" si="7"/>
        <v>9.6908721217647505E-4</v>
      </c>
      <c r="O75" s="29">
        <f t="shared" si="9"/>
        <v>174068.37406282741</v>
      </c>
      <c r="P75" s="22"/>
      <c r="R75" s="36">
        <f t="shared" si="10"/>
        <v>1.448348374660475E-2</v>
      </c>
      <c r="S75" s="37">
        <f>O75/C75</f>
        <v>15.251763257936336</v>
      </c>
      <c r="T75" s="33"/>
      <c r="AH75" s="11">
        <f t="shared" si="5"/>
        <v>1.526739617150741</v>
      </c>
      <c r="AI75" s="11">
        <f t="shared" si="6"/>
        <v>4.603144316971199</v>
      </c>
    </row>
    <row r="76" spans="1:35" x14ac:dyDescent="0.35">
      <c r="A76" s="12">
        <f>'Regression output'!A76</f>
        <v>40848</v>
      </c>
      <c r="B76" s="10">
        <f>'Regression output'!B76</f>
        <v>161.4</v>
      </c>
      <c r="C76" s="10">
        <f>'Regression output'!C76</f>
        <v>11384</v>
      </c>
      <c r="D76" s="10">
        <f>'Regression output'!D76</f>
        <v>15311</v>
      </c>
      <c r="E76" s="10">
        <f>'Regression output'!E76</f>
        <v>273407</v>
      </c>
      <c r="F76" s="15">
        <f>'Regression output'!F76</f>
        <v>8.4</v>
      </c>
      <c r="G76" s="15">
        <f>'Regression output'!G76</f>
        <v>3.8691149999999999</v>
      </c>
      <c r="H76" s="15">
        <f>'Regression output'!H76</f>
        <v>3.3666670000000001</v>
      </c>
      <c r="I76" s="10">
        <f>'Regression output'!I76</f>
        <v>1201405</v>
      </c>
      <c r="J76" s="10">
        <f>'Regression output'!J76</f>
        <v>3731961</v>
      </c>
      <c r="L76" s="29">
        <f t="shared" si="8"/>
        <v>181019.09549151338</v>
      </c>
      <c r="M76" s="22">
        <f t="shared" si="7"/>
        <v>8.9161864145745242E-4</v>
      </c>
      <c r="O76" s="29">
        <f t="shared" si="9"/>
        <v>180727.04410642205</v>
      </c>
      <c r="P76" s="22"/>
      <c r="R76" s="36">
        <f t="shared" si="10"/>
        <v>1.4177793394237527E-2</v>
      </c>
      <c r="S76" s="37">
        <f t="shared" ref="S76:S139" si="11">O76/C76</f>
        <v>15.875530929938691</v>
      </c>
      <c r="T76" s="33"/>
      <c r="AH76" s="11">
        <f t="shared" si="5"/>
        <v>1.5366936498666586</v>
      </c>
      <c r="AI76" s="11">
        <f t="shared" si="6"/>
        <v>4.6491929707833295</v>
      </c>
    </row>
    <row r="77" spans="1:35" x14ac:dyDescent="0.35">
      <c r="A77" s="12">
        <f>'Regression output'!A77</f>
        <v>40940</v>
      </c>
      <c r="B77" s="10">
        <f>'Regression output'!B77</f>
        <v>159.1</v>
      </c>
      <c r="C77" s="10">
        <f>'Regression output'!C77</f>
        <v>11383</v>
      </c>
      <c r="D77" s="10">
        <f>'Regression output'!D77</f>
        <v>15463</v>
      </c>
      <c r="E77" s="10">
        <f>'Regression output'!E77</f>
        <v>279309</v>
      </c>
      <c r="F77" s="15">
        <f>'Regression output'!F77</f>
        <v>8.1999999999999993</v>
      </c>
      <c r="G77" s="15">
        <f>'Regression output'!G77</f>
        <v>3.6694939999999998</v>
      </c>
      <c r="H77" s="15">
        <f>'Regression output'!H77</f>
        <v>3.3666670000000001</v>
      </c>
      <c r="I77" s="10">
        <f>'Regression output'!I77</f>
        <v>1206854</v>
      </c>
      <c r="J77" s="10">
        <f>'Regression output'!J77</f>
        <v>3750445</v>
      </c>
      <c r="L77" s="29">
        <f t="shared" si="8"/>
        <v>181228.15111621283</v>
      </c>
      <c r="M77" s="22">
        <f t="shared" si="7"/>
        <v>8.7789893027147238E-4</v>
      </c>
      <c r="O77" s="29">
        <f t="shared" si="9"/>
        <v>182181.93641113248</v>
      </c>
      <c r="P77" s="22"/>
      <c r="R77" s="36">
        <f t="shared" si="10"/>
        <v>1.3976983220592111E-2</v>
      </c>
      <c r="S77" s="37">
        <f t="shared" si="11"/>
        <v>16.004738330065226</v>
      </c>
      <c r="T77" s="33"/>
      <c r="AH77" s="11">
        <f t="shared" si="5"/>
        <v>1.5380356645597819</v>
      </c>
      <c r="AI77" s="11">
        <f t="shared" si="6"/>
        <v>4.6554364445410021</v>
      </c>
    </row>
    <row r="78" spans="1:35" x14ac:dyDescent="0.35">
      <c r="A78" s="12">
        <f>'Regression output'!A78</f>
        <v>41030</v>
      </c>
      <c r="B78" s="10">
        <f>'Regression output'!B78</f>
        <v>158.69999999999999</v>
      </c>
      <c r="C78" s="10">
        <f>'Regression output'!C78</f>
        <v>11364</v>
      </c>
      <c r="D78" s="10">
        <f>'Regression output'!D78</f>
        <v>15351</v>
      </c>
      <c r="E78" s="10">
        <f>'Regression output'!E78</f>
        <v>283629</v>
      </c>
      <c r="F78" s="15">
        <f>'Regression output'!F78</f>
        <v>8</v>
      </c>
      <c r="G78" s="15">
        <f>'Regression output'!G78</f>
        <v>3.5022139999999999</v>
      </c>
      <c r="H78" s="15">
        <f>'Regression output'!H78</f>
        <v>3.38</v>
      </c>
      <c r="I78" s="10">
        <f>'Regression output'!I78</f>
        <v>1220395</v>
      </c>
      <c r="J78" s="10">
        <f>'Regression output'!J78</f>
        <v>3768928</v>
      </c>
      <c r="L78" s="29">
        <f t="shared" si="8"/>
        <v>175436.14972896053</v>
      </c>
      <c r="M78" s="22">
        <f t="shared" si="7"/>
        <v>9.0460261608102431E-4</v>
      </c>
      <c r="O78" s="29">
        <f t="shared" si="9"/>
        <v>179781.97132268117</v>
      </c>
      <c r="P78" s="22"/>
      <c r="R78" s="36">
        <f t="shared" si="10"/>
        <v>1.3965153115100316E-2</v>
      </c>
      <c r="S78" s="37">
        <f t="shared" si="11"/>
        <v>15.820307226564694</v>
      </c>
      <c r="T78" s="33"/>
      <c r="AH78" s="11">
        <f t="shared" si="5"/>
        <v>1.5458246465075125</v>
      </c>
      <c r="AI78" s="11">
        <f t="shared" si="6"/>
        <v>4.6918391408982876</v>
      </c>
    </row>
    <row r="79" spans="1:35" x14ac:dyDescent="0.35">
      <c r="A79" s="12">
        <f>'Regression output'!A79</f>
        <v>41122</v>
      </c>
      <c r="B79" s="10">
        <f>'Regression output'!B79</f>
        <v>159.1</v>
      </c>
      <c r="C79" s="10">
        <f>'Regression output'!C79</f>
        <v>11331</v>
      </c>
      <c r="D79" s="10">
        <f>'Regression output'!D79</f>
        <v>15308</v>
      </c>
      <c r="E79" s="10">
        <f>'Regression output'!E79</f>
        <v>282123</v>
      </c>
      <c r="F79" s="15">
        <f>'Regression output'!F79</f>
        <v>7.8</v>
      </c>
      <c r="G79" s="15">
        <f>'Regression output'!G79</f>
        <v>3.2278790000000002</v>
      </c>
      <c r="H79" s="15">
        <f>'Regression output'!H79</f>
        <v>3.3733330000000001</v>
      </c>
      <c r="I79" s="10">
        <f>'Regression output'!I79</f>
        <v>1222625</v>
      </c>
      <c r="J79" s="10">
        <f>'Regression output'!J79</f>
        <v>3787412</v>
      </c>
      <c r="L79" s="29">
        <f t="shared" si="8"/>
        <v>169869.71416453208</v>
      </c>
      <c r="M79" s="22">
        <f t="shared" si="7"/>
        <v>9.3660015137188746E-4</v>
      </c>
      <c r="O79" s="29">
        <f t="shared" si="9"/>
        <v>180683.06518149213</v>
      </c>
      <c r="P79" s="22"/>
      <c r="R79" s="36">
        <f t="shared" si="10"/>
        <v>1.4041126114199982E-2</v>
      </c>
      <c r="S79" s="37">
        <f t="shared" si="11"/>
        <v>15.94590637909206</v>
      </c>
      <c r="T79" s="33"/>
      <c r="AH79" s="11">
        <f t="shared" si="5"/>
        <v>1.5541094385595204</v>
      </c>
      <c r="AI79" s="11">
        <f t="shared" si="6"/>
        <v>4.7308715168233064</v>
      </c>
    </row>
    <row r="80" spans="1:35" x14ac:dyDescent="0.35">
      <c r="A80" s="12">
        <f>'Regression output'!A80</f>
        <v>41214</v>
      </c>
      <c r="B80" s="10">
        <f>'Regression output'!B80</f>
        <v>157.9</v>
      </c>
      <c r="C80" s="10">
        <f>'Regression output'!C80</f>
        <v>11284</v>
      </c>
      <c r="D80" s="10">
        <f>'Regression output'!D80</f>
        <v>15384</v>
      </c>
      <c r="E80" s="10">
        <f>'Regression output'!E80</f>
        <v>283875</v>
      </c>
      <c r="F80" s="15">
        <f>'Regression output'!F80</f>
        <v>7.8</v>
      </c>
      <c r="G80" s="15">
        <f>'Regression output'!G80</f>
        <v>3.2480609999999999</v>
      </c>
      <c r="H80" s="15">
        <f>'Regression output'!H80</f>
        <v>3.38</v>
      </c>
      <c r="I80" s="10">
        <f>'Regression output'!I80</f>
        <v>1224381</v>
      </c>
      <c r="J80" s="10">
        <f>'Regression output'!J80</f>
        <v>3805896</v>
      </c>
      <c r="L80" s="29">
        <f t="shared" si="8"/>
        <v>164063.93961167955</v>
      </c>
      <c r="M80" s="22">
        <f t="shared" si="7"/>
        <v>9.6242965013354617E-4</v>
      </c>
      <c r="O80" s="29">
        <f t="shared" si="9"/>
        <v>175640.99016097595</v>
      </c>
      <c r="P80" s="22"/>
      <c r="R80" s="36">
        <f t="shared" si="10"/>
        <v>1.3993264799716413E-2</v>
      </c>
      <c r="S80" s="37">
        <f t="shared" si="11"/>
        <v>15.565490088707547</v>
      </c>
      <c r="T80" s="33"/>
      <c r="AH80" s="11">
        <f t="shared" si="5"/>
        <v>1.5533304813836468</v>
      </c>
      <c r="AI80" s="11">
        <f t="shared" si="6"/>
        <v>4.7271878054201215</v>
      </c>
    </row>
    <row r="81" spans="1:35" x14ac:dyDescent="0.35">
      <c r="A81" s="12">
        <f>'Regression output'!A81</f>
        <v>41306</v>
      </c>
      <c r="B81" s="10">
        <f>'Regression output'!B81</f>
        <v>159.6</v>
      </c>
      <c r="C81" s="10">
        <f>'Regression output'!C81</f>
        <v>11254</v>
      </c>
      <c r="D81" s="10">
        <f>'Regression output'!D81</f>
        <v>15257</v>
      </c>
      <c r="E81" s="10">
        <f>'Regression output'!E81</f>
        <v>284075</v>
      </c>
      <c r="F81" s="15">
        <f>'Regression output'!F81</f>
        <v>7.8</v>
      </c>
      <c r="G81" s="15">
        <f>'Regression output'!G81</f>
        <v>3.1298379999999999</v>
      </c>
      <c r="H81" s="15">
        <f>'Regression output'!H81</f>
        <v>3.3666670000000001</v>
      </c>
      <c r="I81" s="10">
        <f>'Regression output'!I81</f>
        <v>1225503</v>
      </c>
      <c r="J81" s="10">
        <f>'Regression output'!J81</f>
        <v>3863304</v>
      </c>
      <c r="L81" s="29">
        <f t="shared" si="8"/>
        <v>163982.13878595748</v>
      </c>
      <c r="M81" s="22">
        <f t="shared" si="7"/>
        <v>9.7327673112205593E-4</v>
      </c>
      <c r="O81" s="29">
        <f t="shared" si="9"/>
        <v>174351.98474461795</v>
      </c>
      <c r="P81" s="22"/>
      <c r="R81" s="36">
        <f t="shared" si="10"/>
        <v>1.4181624311355962E-2</v>
      </c>
      <c r="S81" s="37">
        <f t="shared" si="11"/>
        <v>15.49244577435738</v>
      </c>
      <c r="AH81" s="11">
        <f t="shared" si="5"/>
        <v>1.5551538760402814</v>
      </c>
      <c r="AI81" s="11">
        <f t="shared" si="6"/>
        <v>4.735815197585481</v>
      </c>
    </row>
    <row r="82" spans="1:35" x14ac:dyDescent="0.35">
      <c r="A82" s="12">
        <f>'Regression output'!A82</f>
        <v>41395</v>
      </c>
      <c r="B82" s="10">
        <f>'Regression output'!B82</f>
        <v>154.9</v>
      </c>
      <c r="C82" s="10">
        <f>'Regression output'!C82</f>
        <v>11234</v>
      </c>
      <c r="D82" s="10">
        <f>'Regression output'!D82</f>
        <v>15377</v>
      </c>
      <c r="E82" s="10">
        <f>'Regression output'!E82</f>
        <v>292417</v>
      </c>
      <c r="F82" s="15">
        <f>'Regression output'!F82</f>
        <v>7.7</v>
      </c>
      <c r="G82" s="15">
        <f>'Regression output'!G82</f>
        <v>3.0235859999999999</v>
      </c>
      <c r="H82" s="15">
        <f>'Regression output'!H82</f>
        <v>3.3433329999999999</v>
      </c>
      <c r="I82" s="10">
        <f>'Regression output'!I82</f>
        <v>1227711</v>
      </c>
      <c r="J82" s="10">
        <f>'Regression output'!J82</f>
        <v>3920712</v>
      </c>
      <c r="L82" s="29">
        <f t="shared" si="8"/>
        <v>163474.934799268</v>
      </c>
      <c r="M82" s="22">
        <f t="shared" si="7"/>
        <v>9.4754587417455029E-4</v>
      </c>
      <c r="O82" s="29">
        <f t="shared" si="9"/>
        <v>170021.32666713491</v>
      </c>
      <c r="P82" s="22"/>
      <c r="R82" s="36">
        <f t="shared" si="10"/>
        <v>1.3788499198860603E-2</v>
      </c>
      <c r="S82" s="37">
        <f t="shared" si="11"/>
        <v>15.13453148185285</v>
      </c>
      <c r="AH82" s="11">
        <f t="shared" si="5"/>
        <v>1.561764748494799</v>
      </c>
      <c r="AI82" s="11">
        <f t="shared" si="6"/>
        <v>4.7672267824153849</v>
      </c>
    </row>
    <row r="83" spans="1:35" x14ac:dyDescent="0.35">
      <c r="A83" s="12">
        <f>'Regression output'!A83</f>
        <v>41487</v>
      </c>
      <c r="B83" s="10">
        <f>'Regression output'!B83</f>
        <v>149.4</v>
      </c>
      <c r="C83" s="10">
        <f>'Regression output'!C83</f>
        <v>11208</v>
      </c>
      <c r="D83" s="10">
        <f>'Regression output'!D83</f>
        <v>15294</v>
      </c>
      <c r="E83" s="10">
        <f>'Regression output'!E83</f>
        <v>298338</v>
      </c>
      <c r="F83" s="15">
        <f>'Regression output'!F83</f>
        <v>7.6</v>
      </c>
      <c r="G83" s="15">
        <f>'Regression output'!G83</f>
        <v>2.924366</v>
      </c>
      <c r="H83" s="15">
        <f>'Regression output'!H83</f>
        <v>3.3166669999999998</v>
      </c>
      <c r="I83" s="10">
        <f>'Regression output'!I83</f>
        <v>1230592</v>
      </c>
      <c r="J83" s="10">
        <f>'Regression output'!J83</f>
        <v>3978120</v>
      </c>
      <c r="L83" s="29">
        <f t="shared" si="8"/>
        <v>161121.01114252475</v>
      </c>
      <c r="M83" s="22">
        <f t="shared" si="7"/>
        <v>9.2725336652612895E-4</v>
      </c>
      <c r="O83" s="29">
        <f t="shared" si="9"/>
        <v>165409.30042871673</v>
      </c>
      <c r="P83" s="22"/>
      <c r="R83" s="36">
        <f t="shared" si="10"/>
        <v>1.3329764453961456E-2</v>
      </c>
      <c r="S83" s="37">
        <f t="shared" si="11"/>
        <v>14.758146005417267</v>
      </c>
      <c r="AH83" s="11">
        <f t="shared" si="5"/>
        <v>1.5736679276266587</v>
      </c>
      <c r="AI83" s="11">
        <f t="shared" si="6"/>
        <v>4.8243110046302071</v>
      </c>
    </row>
    <row r="84" spans="1:35" x14ac:dyDescent="0.35">
      <c r="A84" s="12">
        <f>'Regression output'!A84</f>
        <v>41579</v>
      </c>
      <c r="B84" s="10">
        <f>'Regression output'!B84</f>
        <v>144.6</v>
      </c>
      <c r="C84" s="10">
        <f>'Regression output'!C84</f>
        <v>11186</v>
      </c>
      <c r="D84" s="10">
        <f>'Regression output'!D84</f>
        <v>15190</v>
      </c>
      <c r="E84" s="10">
        <f>'Regression output'!E84</f>
        <v>300976</v>
      </c>
      <c r="F84" s="15">
        <f>'Regression output'!F84</f>
        <v>7.2</v>
      </c>
      <c r="G84" s="15">
        <f>'Regression output'!G84</f>
        <v>2.557884</v>
      </c>
      <c r="H84" s="15">
        <f>'Regression output'!H84</f>
        <v>3.28</v>
      </c>
      <c r="I84" s="10">
        <f>'Regression output'!I84</f>
        <v>1236037</v>
      </c>
      <c r="J84" s="10">
        <f>'Regression output'!J84</f>
        <v>4035528</v>
      </c>
      <c r="L84" s="29">
        <f t="shared" si="8"/>
        <v>156377.91126633997</v>
      </c>
      <c r="M84" s="22">
        <f t="shared" si="7"/>
        <v>9.2468302478935116E-4</v>
      </c>
      <c r="O84" s="29">
        <f t="shared" si="9"/>
        <v>161460.09413731509</v>
      </c>
      <c r="P84" s="22"/>
      <c r="R84" s="36">
        <f t="shared" si="10"/>
        <v>1.2926872876810299E-2</v>
      </c>
      <c r="S84" s="37">
        <f t="shared" si="11"/>
        <v>14.434122486797344</v>
      </c>
      <c r="AH84" s="11">
        <f t="shared" si="5"/>
        <v>1.585762542425188</v>
      </c>
      <c r="AI84" s="11">
        <f t="shared" si="6"/>
        <v>4.8830134641374441</v>
      </c>
    </row>
    <row r="85" spans="1:35" x14ac:dyDescent="0.35">
      <c r="A85" s="12">
        <f>'Regression output'!A85</f>
        <v>41671</v>
      </c>
      <c r="B85" s="10">
        <f>'Regression output'!B85</f>
        <v>138.19999999999999</v>
      </c>
      <c r="C85" s="10">
        <f>'Regression output'!C85</f>
        <v>11167</v>
      </c>
      <c r="D85" s="10">
        <f>'Regression output'!D85</f>
        <v>15119</v>
      </c>
      <c r="E85" s="10">
        <f>'Regression output'!E85</f>
        <v>301406</v>
      </c>
      <c r="F85" s="15">
        <f>'Regression output'!F85</f>
        <v>6.7</v>
      </c>
      <c r="G85" s="15">
        <f>'Regression output'!G85</f>
        <v>2.1613030000000002</v>
      </c>
      <c r="H85" s="15">
        <f>'Regression output'!H85</f>
        <v>3.25</v>
      </c>
      <c r="I85" s="10">
        <f>'Regression output'!I85</f>
        <v>1241977</v>
      </c>
      <c r="J85" s="10">
        <f>'Regression output'!J85</f>
        <v>4123194</v>
      </c>
      <c r="L85" s="29">
        <f t="shared" si="8"/>
        <v>143675.53017593335</v>
      </c>
      <c r="M85" s="22">
        <f t="shared" si="7"/>
        <v>9.6188961217523624E-4</v>
      </c>
      <c r="O85" s="29">
        <f t="shared" si="9"/>
        <v>153518.73293103554</v>
      </c>
      <c r="P85" s="22"/>
      <c r="R85" s="36">
        <f t="shared" si="10"/>
        <v>1.2375749977612607E-2</v>
      </c>
      <c r="S85" s="37">
        <f t="shared" si="11"/>
        <v>13.747535858425319</v>
      </c>
      <c r="AH85" s="11">
        <f t="shared" si="5"/>
        <v>1.5926644940290204</v>
      </c>
      <c r="AI85" s="11">
        <f t="shared" si="6"/>
        <v>4.9168323606891526</v>
      </c>
    </row>
    <row r="86" spans="1:35" x14ac:dyDescent="0.35">
      <c r="A86" s="12">
        <f>'Regression output'!A86</f>
        <v>41760</v>
      </c>
      <c r="B86" s="10">
        <f>'Regression output'!B86</f>
        <v>129.16999999999999</v>
      </c>
      <c r="C86" s="10">
        <f>'Regression output'!C86</f>
        <v>11219</v>
      </c>
      <c r="D86" s="10">
        <f>'Regression output'!D86</f>
        <v>14992</v>
      </c>
      <c r="E86" s="10">
        <f>'Regression output'!E86</f>
        <v>304476</v>
      </c>
      <c r="F86" s="15">
        <f>'Regression output'!F86</f>
        <v>6.3</v>
      </c>
      <c r="G86" s="15">
        <f>'Regression output'!G86</f>
        <v>1.678939</v>
      </c>
      <c r="H86" s="15">
        <f>'Regression output'!H86</f>
        <v>3.233333</v>
      </c>
      <c r="I86" s="10">
        <f>'Regression output'!I86</f>
        <v>1248084</v>
      </c>
      <c r="J86" s="10">
        <f>'Regression output'!J86</f>
        <v>4210860</v>
      </c>
      <c r="L86" s="29">
        <f t="shared" si="8"/>
        <v>131545.11454491856</v>
      </c>
      <c r="M86" s="22">
        <f t="shared" si="7"/>
        <v>9.8194448685429863E-4</v>
      </c>
      <c r="O86" s="29">
        <f t="shared" si="9"/>
        <v>143389.73871082976</v>
      </c>
      <c r="P86" s="22"/>
      <c r="R86" s="36">
        <f t="shared" si="10"/>
        <v>1.1513503877350921E-2</v>
      </c>
      <c r="S86" s="37">
        <f t="shared" si="11"/>
        <v>12.780973233873764</v>
      </c>
      <c r="AH86" s="11">
        <f t="shared" si="5"/>
        <v>1.5977911146049582</v>
      </c>
      <c r="AI86" s="11">
        <f t="shared" si="6"/>
        <v>4.942103817874913</v>
      </c>
    </row>
    <row r="87" spans="1:35" x14ac:dyDescent="0.35">
      <c r="A87" s="12">
        <f>'Regression output'!A87</f>
        <v>41852</v>
      </c>
      <c r="B87" s="10">
        <f>'Regression output'!B87</f>
        <v>122.11</v>
      </c>
      <c r="C87" s="10">
        <f>'Regression output'!C87</f>
        <v>11193</v>
      </c>
      <c r="D87" s="10">
        <f>'Regression output'!D87</f>
        <v>14958</v>
      </c>
      <c r="E87" s="10">
        <f>'Regression output'!E87</f>
        <v>303765</v>
      </c>
      <c r="F87" s="15">
        <f>'Regression output'!F87</f>
        <v>6</v>
      </c>
      <c r="G87" s="15">
        <f>'Regression output'!G87</f>
        <v>1.2543979999999999</v>
      </c>
      <c r="H87" s="15">
        <f>'Regression output'!H87</f>
        <v>3.213333</v>
      </c>
      <c r="I87" s="10">
        <f>'Regression output'!I87</f>
        <v>1252854</v>
      </c>
      <c r="J87" s="10">
        <f>'Regression output'!J87</f>
        <v>4298526</v>
      </c>
      <c r="L87" s="29">
        <f t="shared" si="8"/>
        <v>122422.92746117231</v>
      </c>
      <c r="M87" s="22">
        <f t="shared" si="7"/>
        <v>9.9744388189645645E-4</v>
      </c>
      <c r="O87" s="29">
        <f t="shared" si="9"/>
        <v>135299.82181326722</v>
      </c>
      <c r="P87" s="22"/>
      <c r="R87" s="36">
        <f t="shared" si="10"/>
        <v>1.0909497007057983E-2</v>
      </c>
      <c r="S87" s="37">
        <f t="shared" si="11"/>
        <v>12.087896168432701</v>
      </c>
      <c r="AH87" s="11">
        <f t="shared" si="5"/>
        <v>1.6048931474889212</v>
      </c>
      <c r="AI87" s="11">
        <f t="shared" si="6"/>
        <v>4.9773277343575772</v>
      </c>
    </row>
    <row r="88" spans="1:35" x14ac:dyDescent="0.35">
      <c r="A88" s="12">
        <f>'Regression output'!A88</f>
        <v>41944</v>
      </c>
      <c r="B88" s="10">
        <f>'Regression output'!B88</f>
        <v>114.41</v>
      </c>
      <c r="C88" s="10">
        <f>'Regression output'!C88</f>
        <v>11146</v>
      </c>
      <c r="D88" s="10">
        <f>'Regression output'!D88</f>
        <v>14774</v>
      </c>
      <c r="E88" s="10">
        <f>'Regression output'!E88</f>
        <v>307306</v>
      </c>
      <c r="F88" s="15">
        <f>'Regression output'!F88</f>
        <v>5.7</v>
      </c>
      <c r="G88" s="15">
        <f>'Regression output'!G88</f>
        <v>1.0457240000000001</v>
      </c>
      <c r="H88" s="15">
        <f>'Regression output'!H88</f>
        <v>3.1866669999999999</v>
      </c>
      <c r="I88" s="10">
        <f>'Regression output'!I88</f>
        <v>1255120</v>
      </c>
      <c r="J88" s="10">
        <f>'Regression output'!J88</f>
        <v>4386192</v>
      </c>
      <c r="L88" s="29">
        <f t="shared" si="8"/>
        <v>114895.50091603849</v>
      </c>
      <c r="M88" s="22">
        <f t="shared" si="7"/>
        <v>9.9577441316528762E-4</v>
      </c>
      <c r="O88" s="29">
        <f t="shared" si="9"/>
        <v>127111.15979745585</v>
      </c>
      <c r="P88" s="22"/>
      <c r="R88" s="36">
        <f t="shared" si="10"/>
        <v>1.0264668939529875E-2</v>
      </c>
      <c r="S88" s="37">
        <f t="shared" si="11"/>
        <v>11.404195208815347</v>
      </c>
      <c r="AH88" s="11">
        <f t="shared" si="5"/>
        <v>1.6084623704223522</v>
      </c>
      <c r="AI88" s="11">
        <f t="shared" si="6"/>
        <v>4.9951246683733181</v>
      </c>
    </row>
    <row r="89" spans="1:35" x14ac:dyDescent="0.35">
      <c r="A89" s="12">
        <f>'Regression output'!A89</f>
        <v>42036</v>
      </c>
      <c r="B89" s="10">
        <f>'Regression output'!B89</f>
        <v>111.19</v>
      </c>
      <c r="C89" s="10">
        <f>'Regression output'!C89</f>
        <v>11118</v>
      </c>
      <c r="D89" s="10">
        <f>'Regression output'!D89</f>
        <v>14468</v>
      </c>
      <c r="E89" s="10">
        <f>'Regression output'!E89</f>
        <v>311832</v>
      </c>
      <c r="F89" s="15">
        <f>'Regression output'!F89</f>
        <v>5.5</v>
      </c>
      <c r="G89" s="15">
        <f>'Regression output'!G89</f>
        <v>1.1236740000000001</v>
      </c>
      <c r="H89" s="15">
        <f>'Regression output'!H89</f>
        <v>3.1533329999999999</v>
      </c>
      <c r="I89" s="10">
        <f>'Regression output'!I89</f>
        <v>1261864</v>
      </c>
      <c r="J89" s="10">
        <f>'Regression output'!J89</f>
        <v>4479918</v>
      </c>
      <c r="L89" s="29">
        <f t="shared" si="8"/>
        <v>109613.40852067385</v>
      </c>
      <c r="M89" s="22">
        <f t="shared" si="7"/>
        <v>1.0143831991049597E-3</v>
      </c>
      <c r="O89" s="29">
        <f t="shared" si="9"/>
        <v>120537.7340878948</v>
      </c>
      <c r="P89" s="22"/>
      <c r="R89" s="36">
        <f t="shared" si="10"/>
        <v>1.0000899442345746E-2</v>
      </c>
      <c r="S89" s="37">
        <f t="shared" si="11"/>
        <v>10.841674229888001</v>
      </c>
      <c r="AH89" s="11">
        <f t="shared" si="5"/>
        <v>1.6229742590167437</v>
      </c>
      <c r="AI89" s="11">
        <f t="shared" si="6"/>
        <v>5.0681418885413754</v>
      </c>
    </row>
    <row r="90" spans="1:35" x14ac:dyDescent="0.35">
      <c r="A90" s="12">
        <f>'Regression output'!A90</f>
        <v>42125</v>
      </c>
      <c r="B90" s="10">
        <f>'Regression output'!B90</f>
        <v>106.73</v>
      </c>
      <c r="C90" s="10">
        <f>'Regression output'!C90</f>
        <v>11110</v>
      </c>
      <c r="D90" s="10">
        <f>'Regression output'!D90</f>
        <v>14432</v>
      </c>
      <c r="E90" s="10">
        <f>'Regression output'!E90</f>
        <v>319853</v>
      </c>
      <c r="F90" s="15">
        <f>'Regression output'!F90</f>
        <v>5.6</v>
      </c>
      <c r="G90" s="15">
        <f>'Regression output'!G90</f>
        <v>1.4751540000000001</v>
      </c>
      <c r="H90" s="15">
        <f>'Regression output'!H90</f>
        <v>3.1066669999999998</v>
      </c>
      <c r="I90" s="10">
        <f>'Regression output'!I90</f>
        <v>1268659</v>
      </c>
      <c r="J90" s="10">
        <f>'Regression output'!J90</f>
        <v>4573644</v>
      </c>
      <c r="L90" s="29">
        <f t="shared" si="8"/>
        <v>108098.06039179514</v>
      </c>
      <c r="M90" s="22">
        <f t="shared" si="7"/>
        <v>9.8734426513448362E-4</v>
      </c>
      <c r="O90" s="29">
        <f t="shared" si="9"/>
        <v>116531.08061308433</v>
      </c>
      <c r="P90" s="22"/>
      <c r="R90" s="36">
        <f t="shared" si="10"/>
        <v>9.6066606660666076E-3</v>
      </c>
      <c r="S90" s="37">
        <f t="shared" si="11"/>
        <v>10.488846139791569</v>
      </c>
      <c r="AH90" s="11">
        <f t="shared" si="5"/>
        <v>1.6407732101110524</v>
      </c>
      <c r="AI90" s="11">
        <f t="shared" si="6"/>
        <v>5.1591570828420208</v>
      </c>
    </row>
    <row r="91" spans="1:35" x14ac:dyDescent="0.35">
      <c r="A91" s="12">
        <f>'Regression output'!A91</f>
        <v>42217</v>
      </c>
      <c r="B91" s="10">
        <f>'Regression output'!B91</f>
        <v>104.97</v>
      </c>
      <c r="C91" s="10">
        <f>'Regression output'!C91</f>
        <v>11110</v>
      </c>
      <c r="D91" s="10">
        <f>'Regression output'!D91</f>
        <v>14350</v>
      </c>
      <c r="E91" s="10">
        <f>'Regression output'!E91</f>
        <v>327096</v>
      </c>
      <c r="F91" s="15">
        <f>'Regression output'!F91</f>
        <v>5.3</v>
      </c>
      <c r="G91" s="15">
        <f>'Regression output'!G91</f>
        <v>1.769139</v>
      </c>
      <c r="H91" s="15">
        <f>'Regression output'!H91</f>
        <v>3.056667</v>
      </c>
      <c r="I91" s="10">
        <f>'Regression output'!I91</f>
        <v>1276485</v>
      </c>
      <c r="J91" s="10">
        <f>'Regression output'!J91</f>
        <v>4667370</v>
      </c>
      <c r="L91" s="29">
        <f t="shared" si="8"/>
        <v>108712.15621491919</v>
      </c>
      <c r="M91" s="22">
        <f t="shared" si="7"/>
        <v>9.655773894547624E-4</v>
      </c>
      <c r="O91" s="29">
        <f t="shared" si="9"/>
        <v>114980.05126929494</v>
      </c>
      <c r="P91" s="22"/>
      <c r="R91" s="36">
        <f t="shared" si="10"/>
        <v>9.4482448244824473E-3</v>
      </c>
      <c r="S91" s="37">
        <f t="shared" si="11"/>
        <v>10.349239538190364</v>
      </c>
      <c r="AH91" s="11">
        <f t="shared" si="5"/>
        <v>1.6556679549267632</v>
      </c>
      <c r="AI91" s="11">
        <f t="shared" si="6"/>
        <v>5.2365765513595717</v>
      </c>
    </row>
    <row r="92" spans="1:35" x14ac:dyDescent="0.35">
      <c r="A92" s="12">
        <f>'Regression output'!A92</f>
        <v>42309</v>
      </c>
      <c r="B92" s="10">
        <f>'Regression output'!B92</f>
        <v>101.54</v>
      </c>
      <c r="C92" s="10">
        <f>'Regression output'!C92</f>
        <v>11110</v>
      </c>
      <c r="D92" s="10">
        <f>'Regression output'!D92</f>
        <v>14363</v>
      </c>
      <c r="E92" s="10">
        <f>'Regression output'!E92</f>
        <v>327429</v>
      </c>
      <c r="F92" s="15">
        <f>'Regression output'!F92</f>
        <v>5.0999999999999996</v>
      </c>
      <c r="G92" s="15">
        <f>'Regression output'!G92</f>
        <v>1.6754610000000001</v>
      </c>
      <c r="H92" s="15">
        <f>'Regression output'!H92</f>
        <v>3.01</v>
      </c>
      <c r="I92" s="10">
        <f>'Regression output'!I92</f>
        <v>1287064</v>
      </c>
      <c r="J92" s="10">
        <f>'Regression output'!J92</f>
        <v>4761096</v>
      </c>
      <c r="L92" s="29">
        <f t="shared" si="8"/>
        <v>103185.56398948816</v>
      </c>
      <c r="M92" s="22">
        <f t="shared" si="7"/>
        <v>9.8405238169114637E-4</v>
      </c>
      <c r="O92" s="29">
        <f t="shared" si="9"/>
        <v>109999.80500732793</v>
      </c>
      <c r="P92" s="22"/>
      <c r="R92" s="36">
        <f t="shared" si="10"/>
        <v>9.1395139513951399E-3</v>
      </c>
      <c r="S92" s="37">
        <f t="shared" si="11"/>
        <v>9.9009725479143054</v>
      </c>
      <c r="AH92" s="11">
        <f t="shared" si="5"/>
        <v>1.6664433087884802</v>
      </c>
      <c r="AI92" s="11">
        <f t="shared" si="6"/>
        <v>5.2933076164641681</v>
      </c>
    </row>
    <row r="93" spans="1:35" x14ac:dyDescent="0.35">
      <c r="A93" s="12">
        <f>'Regression output'!A93</f>
        <v>42401</v>
      </c>
      <c r="B93" s="10">
        <f>'Regression output'!B93</f>
        <v>95.59</v>
      </c>
      <c r="C93" s="10">
        <f>'Regression output'!C93</f>
        <v>11120</v>
      </c>
      <c r="D93" s="10">
        <f>'Regression output'!D93</f>
        <v>14564</v>
      </c>
      <c r="E93" s="10">
        <f>'Regression output'!E93</f>
        <v>326493</v>
      </c>
      <c r="F93" s="15">
        <f>'Regression output'!F93</f>
        <v>5.0999999999999996</v>
      </c>
      <c r="G93" s="15">
        <f>'Regression output'!G93</f>
        <v>1.374957</v>
      </c>
      <c r="H93" s="15">
        <f>'Regression output'!H93</f>
        <v>2.95</v>
      </c>
      <c r="I93" s="10">
        <f>'Regression output'!I93</f>
        <v>1301745</v>
      </c>
      <c r="J93" s="10">
        <f>'Regression output'!J93</f>
        <v>4827210</v>
      </c>
      <c r="L93" s="29">
        <f t="shared" si="8"/>
        <v>99134.498638422796</v>
      </c>
      <c r="M93" s="22">
        <f t="shared" si="7"/>
        <v>9.6424555843722189E-4</v>
      </c>
      <c r="O93" s="29">
        <f t="shared" si="9"/>
        <v>105311.09803143163</v>
      </c>
      <c r="P93" s="22"/>
      <c r="R93" s="36">
        <f t="shared" si="10"/>
        <v>8.5962230215827339E-3</v>
      </c>
      <c r="S93" s="37">
        <f t="shared" si="11"/>
        <v>9.4704224848409737</v>
      </c>
      <c r="AH93" s="11">
        <f t="shared" si="5"/>
        <v>1.6639722113933484</v>
      </c>
      <c r="AI93" s="11">
        <f t="shared" si="6"/>
        <v>5.2802434858189109</v>
      </c>
    </row>
    <row r="94" spans="1:35" x14ac:dyDescent="0.35">
      <c r="A94" s="12">
        <f>'Regression output'!A94</f>
        <v>42491</v>
      </c>
      <c r="B94" s="10">
        <f>'Regression output'!B94</f>
        <v>93.14</v>
      </c>
      <c r="C94" s="10">
        <f>'Regression output'!C94</f>
        <v>11080</v>
      </c>
      <c r="D94" s="10">
        <f>'Regression output'!D94</f>
        <v>14435</v>
      </c>
      <c r="E94" s="10">
        <f>'Regression output'!E94</f>
        <v>328471</v>
      </c>
      <c r="F94" s="15">
        <f>'Regression output'!F94</f>
        <v>4.9000000000000004</v>
      </c>
      <c r="G94" s="15">
        <f>'Regression output'!G94</f>
        <v>1.006105</v>
      </c>
      <c r="H94" s="15">
        <f>'Regression output'!H94</f>
        <v>2.9033329999999999</v>
      </c>
      <c r="I94" s="10">
        <f>'Regression output'!I94</f>
        <v>1307124</v>
      </c>
      <c r="J94" s="10">
        <f>'Regression output'!J94</f>
        <v>4893324</v>
      </c>
      <c r="L94" s="29">
        <f t="shared" si="8"/>
        <v>96364.255633749475</v>
      </c>
      <c r="M94" s="22">
        <f t="shared" si="7"/>
        <v>9.6654095844413656E-4</v>
      </c>
      <c r="O94" s="29">
        <f t="shared" si="9"/>
        <v>102711.81820199628</v>
      </c>
      <c r="P94" s="22"/>
      <c r="R94" s="36">
        <f t="shared" si="10"/>
        <v>8.4061371841155242E-3</v>
      </c>
      <c r="S94" s="37">
        <f t="shared" si="11"/>
        <v>9.2700196933209646</v>
      </c>
      <c r="AH94" s="11">
        <f t="shared" si="5"/>
        <v>1.6597936743559218</v>
      </c>
      <c r="AI94" s="11">
        <f t="shared" si="6"/>
        <v>5.2582258256869574</v>
      </c>
    </row>
    <row r="95" spans="1:35" x14ac:dyDescent="0.35">
      <c r="A95" s="12">
        <f>'Regression output'!A95</f>
        <v>42583</v>
      </c>
      <c r="B95" s="10">
        <f>'Regression output'!B95</f>
        <v>92.89</v>
      </c>
      <c r="C95" s="10">
        <f>'Regression output'!C95</f>
        <v>11080</v>
      </c>
      <c r="D95" s="10">
        <f>'Regression output'!D95</f>
        <v>14389</v>
      </c>
      <c r="E95" s="10">
        <f>'Regression output'!E95</f>
        <v>328528</v>
      </c>
      <c r="F95" s="15">
        <f>'Regression output'!F95</f>
        <v>4.8</v>
      </c>
      <c r="G95" s="15">
        <f>'Regression output'!G95</f>
        <v>0.88910480000000003</v>
      </c>
      <c r="H95" s="15">
        <f>'Regression output'!H95</f>
        <v>2.82</v>
      </c>
      <c r="I95" s="10">
        <f>'Regression output'!I95</f>
        <v>1316484</v>
      </c>
      <c r="J95" s="10">
        <f>'Regression output'!J95</f>
        <v>4959437</v>
      </c>
      <c r="L95" s="29">
        <f t="shared" si="8"/>
        <v>92742.882567860375</v>
      </c>
      <c r="M95" s="22">
        <f t="shared" si="7"/>
        <v>1.0015862935037843E-3</v>
      </c>
      <c r="O95" s="29">
        <f t="shared" si="9"/>
        <v>99336.856314382705</v>
      </c>
      <c r="P95" s="22"/>
      <c r="R95" s="36">
        <f t="shared" si="10"/>
        <v>8.383574007220217E-3</v>
      </c>
      <c r="S95" s="37">
        <f t="shared" si="11"/>
        <v>8.9654202449803879</v>
      </c>
      <c r="AH95" s="11">
        <f t="shared" si="5"/>
        <v>1.6660193264110839</v>
      </c>
      <c r="AI95" s="11">
        <f t="shared" si="6"/>
        <v>5.291063823014702</v>
      </c>
    </row>
    <row r="96" spans="1:35" x14ac:dyDescent="0.35">
      <c r="A96" s="12">
        <f>'Regression output'!A96</f>
        <v>42675</v>
      </c>
      <c r="B96" s="10">
        <f>'Regression output'!B96</f>
        <v>93.48</v>
      </c>
      <c r="C96" s="10">
        <f>'Regression output'!C96</f>
        <v>11070</v>
      </c>
      <c r="D96" s="10">
        <f>'Regression output'!D96</f>
        <v>14141</v>
      </c>
      <c r="E96" s="10">
        <f>'Regression output'!E96</f>
        <v>327875</v>
      </c>
      <c r="F96" s="15">
        <f>'Regression output'!F96</f>
        <v>4.7</v>
      </c>
      <c r="G96" s="15">
        <f>'Regression output'!G96</f>
        <v>1.0593159999999999</v>
      </c>
      <c r="H96" s="15">
        <f>'Regression output'!H96</f>
        <v>2.6866669999999999</v>
      </c>
      <c r="I96" s="10">
        <f>'Regression output'!I96</f>
        <v>1322655</v>
      </c>
      <c r="J96" s="10">
        <f>'Regression output'!J96</f>
        <v>5025551</v>
      </c>
      <c r="L96" s="29">
        <f t="shared" si="8"/>
        <v>89583.970344173213</v>
      </c>
      <c r="M96" s="22">
        <f t="shared" si="7"/>
        <v>1.043490254348614E-3</v>
      </c>
      <c r="O96" s="29">
        <f t="shared" si="9"/>
        <v>96278.877489919818</v>
      </c>
      <c r="P96" s="22"/>
      <c r="R96" s="36">
        <f t="shared" si="10"/>
        <v>8.4444444444444454E-3</v>
      </c>
      <c r="S96" s="37">
        <f t="shared" si="11"/>
        <v>8.6972789060451507</v>
      </c>
      <c r="AH96" s="11">
        <f t="shared" si="5"/>
        <v>1.6696176398466132</v>
      </c>
      <c r="AI96" s="11">
        <f t="shared" si="6"/>
        <v>5.3101370241555044</v>
      </c>
    </row>
    <row r="97" spans="1:35" x14ac:dyDescent="0.35">
      <c r="A97" s="12">
        <f>'Regression output'!A97</f>
        <v>42767</v>
      </c>
      <c r="B97" s="10">
        <f>'Regression output'!B97</f>
        <v>90.74</v>
      </c>
      <c r="C97" s="10">
        <f>'Regression output'!C97</f>
        <v>11070</v>
      </c>
      <c r="D97" s="10">
        <f>'Regression output'!D97</f>
        <v>13900</v>
      </c>
      <c r="E97" s="10">
        <f>'Regression output'!E97</f>
        <v>328068</v>
      </c>
      <c r="F97" s="15">
        <f>'Regression output'!F97</f>
        <v>4.5999999999999996</v>
      </c>
      <c r="G97" s="15">
        <f>'Regression output'!G97</f>
        <v>1.3241339999999999</v>
      </c>
      <c r="H97" s="15">
        <f>'Regression output'!H97</f>
        <v>2.6266669999999999</v>
      </c>
      <c r="I97" s="10">
        <f>'Regression output'!I97</f>
        <v>1334527</v>
      </c>
      <c r="J97" s="10">
        <f>'Regression output'!J97</f>
        <v>5084209</v>
      </c>
      <c r="L97" s="29">
        <f t="shared" si="8"/>
        <v>86716.122414740443</v>
      </c>
      <c r="M97" s="22">
        <f t="shared" si="7"/>
        <v>1.0464028772644422E-3</v>
      </c>
      <c r="O97" s="29">
        <f t="shared" si="9"/>
        <v>92860.59175718324</v>
      </c>
      <c r="P97" s="22"/>
      <c r="R97" s="36">
        <f t="shared" si="10"/>
        <v>8.1969286359530255E-3</v>
      </c>
      <c r="S97" s="37">
        <f t="shared" si="11"/>
        <v>8.3884906736389553</v>
      </c>
      <c r="AH97" s="11">
        <f t="shared" si="5"/>
        <v>1.6781810141189335</v>
      </c>
      <c r="AI97" s="11">
        <f t="shared" si="6"/>
        <v>5.3558049717201532</v>
      </c>
    </row>
    <row r="98" spans="1:35" x14ac:dyDescent="0.35">
      <c r="A98" s="12">
        <f>'Regression output'!A98</f>
        <v>42856</v>
      </c>
      <c r="B98" s="10">
        <f>'Regression output'!B98</f>
        <v>88.26</v>
      </c>
      <c r="C98" s="10">
        <f>'Regression output'!C98</f>
        <v>11030</v>
      </c>
      <c r="D98" s="10">
        <f>'Regression output'!D98</f>
        <v>14045</v>
      </c>
      <c r="E98" s="10">
        <f>'Regression output'!E98</f>
        <v>337489</v>
      </c>
      <c r="F98" s="15">
        <f>'Regression output'!F98</f>
        <v>4.4000000000000004</v>
      </c>
      <c r="G98" s="15">
        <f>'Regression output'!G98</f>
        <v>1.5133179999999999</v>
      </c>
      <c r="H98" s="15">
        <f>'Regression output'!H98</f>
        <v>2.5866669999999998</v>
      </c>
      <c r="I98" s="10">
        <f>'Regression output'!I98</f>
        <v>1346308</v>
      </c>
      <c r="J98" s="10">
        <f>'Regression output'!J98</f>
        <v>5142867</v>
      </c>
      <c r="L98" s="29">
        <f t="shared" si="8"/>
        <v>84239.088223421364</v>
      </c>
      <c r="M98" s="22">
        <f t="shared" si="7"/>
        <v>1.0477321379110166E-3</v>
      </c>
      <c r="O98" s="29">
        <f t="shared" si="9"/>
        <v>91295.134223584872</v>
      </c>
      <c r="P98" s="22"/>
      <c r="R98" s="36">
        <f t="shared" si="10"/>
        <v>8.0018132366273809E-3</v>
      </c>
      <c r="S98" s="37">
        <f t="shared" si="11"/>
        <v>8.2769840637882925</v>
      </c>
      <c r="AH98" s="11">
        <f t="shared" si="5"/>
        <v>1.6876801489431081</v>
      </c>
      <c r="AI98" s="11">
        <f t="shared" si="6"/>
        <v>5.4069228888531606</v>
      </c>
    </row>
    <row r="99" spans="1:35" x14ac:dyDescent="0.35">
      <c r="A99" s="12">
        <f>'Regression output'!A99</f>
        <v>42948</v>
      </c>
      <c r="B99" s="10">
        <f>'Regression output'!B99</f>
        <v>86.89</v>
      </c>
      <c r="C99" s="10">
        <f>'Regression output'!C99</f>
        <v>11040</v>
      </c>
      <c r="D99" s="10">
        <f>'Regression output'!D99</f>
        <v>13887</v>
      </c>
      <c r="E99" s="10">
        <f>'Regression output'!E99</f>
        <v>339566</v>
      </c>
      <c r="F99" s="15">
        <f>'Regression output'!F99</f>
        <v>4.3</v>
      </c>
      <c r="G99" s="15">
        <f>'Regression output'!G99</f>
        <v>1.4638960000000001</v>
      </c>
      <c r="H99" s="15">
        <f>'Regression output'!H99</f>
        <v>2.5333329999999998</v>
      </c>
      <c r="I99" s="10">
        <f>'Regression output'!I99</f>
        <v>1357267</v>
      </c>
      <c r="J99" s="10">
        <f>'Regression output'!J99</f>
        <v>5201525</v>
      </c>
      <c r="L99" s="29">
        <f t="shared" si="8"/>
        <v>81598.542711066344</v>
      </c>
      <c r="M99" s="22">
        <f t="shared" si="7"/>
        <v>1.0648474484117967E-3</v>
      </c>
      <c r="O99" s="29">
        <f t="shared" si="9"/>
        <v>89698.666337665374</v>
      </c>
      <c r="P99" s="22"/>
      <c r="R99" s="36">
        <f t="shared" si="10"/>
        <v>7.8704710144927529E-3</v>
      </c>
      <c r="S99" s="37">
        <f t="shared" si="11"/>
        <v>8.124879197252298</v>
      </c>
      <c r="AH99" s="11">
        <f t="shared" si="5"/>
        <v>1.697166330028629</v>
      </c>
      <c r="AI99" s="11">
        <f t="shared" si="6"/>
        <v>5.4584579876725554</v>
      </c>
    </row>
    <row r="100" spans="1:35" x14ac:dyDescent="0.35">
      <c r="A100" s="12">
        <f>'Regression output'!A100</f>
        <v>43040</v>
      </c>
      <c r="B100" s="10">
        <f>'Regression output'!B100</f>
        <v>85.96</v>
      </c>
      <c r="C100" s="10">
        <f>'Regression output'!C100</f>
        <v>11000</v>
      </c>
      <c r="D100" s="10">
        <f>'Regression output'!D100</f>
        <v>13832</v>
      </c>
      <c r="E100" s="10">
        <f>'Regression output'!E100</f>
        <v>341950</v>
      </c>
      <c r="F100" s="15">
        <f>'Regression output'!F100</f>
        <v>4.4000000000000004</v>
      </c>
      <c r="G100" s="15">
        <f>'Regression output'!G100</f>
        <v>1.3496030000000001</v>
      </c>
      <c r="H100" s="15">
        <f>'Regression output'!H100</f>
        <v>2.516667</v>
      </c>
      <c r="I100" s="10">
        <f>'Regression output'!I100</f>
        <v>1367608</v>
      </c>
      <c r="J100" s="10">
        <f>'Regression output'!J100</f>
        <v>5260183</v>
      </c>
      <c r="L100" s="29">
        <f t="shared" si="8"/>
        <v>80530.75184436061</v>
      </c>
      <c r="M100" s="22">
        <f t="shared" si="7"/>
        <v>1.0674183219614333E-3</v>
      </c>
      <c r="O100" s="29">
        <f t="shared" si="9"/>
        <v>88167.266214335497</v>
      </c>
      <c r="P100" s="22"/>
      <c r="R100" s="36">
        <f t="shared" si="10"/>
        <v>7.8145454545454542E-3</v>
      </c>
      <c r="S100" s="37">
        <f t="shared" si="11"/>
        <v>8.0152060194850456</v>
      </c>
      <c r="AH100" s="11">
        <f t="shared" si="5"/>
        <v>1.7054938811676694</v>
      </c>
      <c r="AI100" s="11">
        <f t="shared" si="6"/>
        <v>5.5041033690442545</v>
      </c>
    </row>
    <row r="101" spans="1:35" x14ac:dyDescent="0.35">
      <c r="A101" s="12">
        <f>'Regression output'!A101</f>
        <v>43132</v>
      </c>
      <c r="B101" s="10">
        <f>'Regression output'!B101</f>
        <v>84.17</v>
      </c>
      <c r="C101" s="10">
        <f>'Regression output'!C101</f>
        <v>10970</v>
      </c>
      <c r="D101" s="10">
        <f>'Regression output'!D101</f>
        <v>14042</v>
      </c>
      <c r="E101" s="10">
        <f>'Regression output'!E101</f>
        <v>347760</v>
      </c>
      <c r="F101" s="15">
        <f>'Regression output'!F101</f>
        <v>4.2</v>
      </c>
      <c r="G101" s="15">
        <f>'Regression output'!G101</f>
        <v>1.3894839999999999</v>
      </c>
      <c r="H101" s="15">
        <f>'Regression output'!H101</f>
        <v>2.52</v>
      </c>
      <c r="I101" s="10">
        <f>'Regression output'!I101</f>
        <v>1377742</v>
      </c>
      <c r="J101" s="10">
        <f>'Regression output'!J101</f>
        <v>5284850</v>
      </c>
      <c r="L101" s="29">
        <f t="shared" si="8"/>
        <v>80864.47772276774</v>
      </c>
      <c r="M101" s="22">
        <f t="shared" si="7"/>
        <v>1.0408773094233634E-3</v>
      </c>
      <c r="O101" s="29">
        <f t="shared" si="9"/>
        <v>88309.222485631413</v>
      </c>
      <c r="P101" s="22"/>
      <c r="R101" s="36">
        <f t="shared" si="10"/>
        <v>7.6727438468550593E-3</v>
      </c>
      <c r="S101" s="37">
        <f t="shared" si="11"/>
        <v>8.0500658601304842</v>
      </c>
      <c r="AH101" s="11">
        <f t="shared" si="5"/>
        <v>1.7099603176322953</v>
      </c>
      <c r="AI101" s="11">
        <f t="shared" si="6"/>
        <v>5.5287420796947675</v>
      </c>
    </row>
    <row r="102" spans="1:35" x14ac:dyDescent="0.35">
      <c r="A102" s="12">
        <f>'Regression output'!A102</f>
        <v>43221</v>
      </c>
      <c r="B102" s="10">
        <f>'Regression output'!B102</f>
        <v>82.68</v>
      </c>
      <c r="C102" s="10">
        <f>'Regression output'!C102</f>
        <v>10970</v>
      </c>
      <c r="D102" s="10">
        <f>'Regression output'!D102</f>
        <v>14070</v>
      </c>
      <c r="E102" s="10">
        <f>'Regression output'!E102</f>
        <v>347383</v>
      </c>
      <c r="F102" s="15">
        <f>'Regression output'!F102</f>
        <v>4</v>
      </c>
      <c r="G102" s="15">
        <f>'Regression output'!G102</f>
        <v>1.458421</v>
      </c>
      <c r="H102" s="15">
        <f>'Regression output'!H102</f>
        <v>2.483333</v>
      </c>
      <c r="I102" s="10">
        <f>'Regression output'!I102</f>
        <v>1382707</v>
      </c>
      <c r="J102" s="10">
        <f>'Regression output'!J102</f>
        <v>5309518</v>
      </c>
      <c r="L102" s="29">
        <f t="shared" si="8"/>
        <v>77681.31869145458</v>
      </c>
      <c r="M102" s="22">
        <f t="shared" si="7"/>
        <v>1.0643485640144689E-3</v>
      </c>
      <c r="O102" s="29">
        <f t="shared" si="9"/>
        <v>87426.640459449714</v>
      </c>
      <c r="P102" s="22"/>
      <c r="R102" s="36">
        <f t="shared" si="10"/>
        <v>7.5369188696444859E-3</v>
      </c>
      <c r="S102" s="37">
        <f t="shared" si="11"/>
        <v>7.9696117100683423</v>
      </c>
      <c r="AH102" s="11">
        <f t="shared" si="5"/>
        <v>1.7101805404974457</v>
      </c>
      <c r="AI102" s="11">
        <f t="shared" si="6"/>
        <v>5.5299597691928488</v>
      </c>
    </row>
    <row r="103" spans="1:35" x14ac:dyDescent="0.35">
      <c r="A103" s="12">
        <f>'Regression output'!A103</f>
        <v>43313</v>
      </c>
      <c r="B103" s="10">
        <f>'Regression output'!B103</f>
        <v>83.59</v>
      </c>
      <c r="C103" s="10">
        <f>'Regression output'!C103</f>
        <v>10960</v>
      </c>
      <c r="D103" s="10">
        <f>'Regression output'!D103</f>
        <v>14173</v>
      </c>
      <c r="E103" s="10">
        <f>'Regression output'!E103</f>
        <v>350601</v>
      </c>
      <c r="F103" s="15">
        <f>'Regression output'!F103</f>
        <v>4.0999999999999996</v>
      </c>
      <c r="G103" s="15">
        <f>'Regression output'!G103</f>
        <v>1.609961</v>
      </c>
      <c r="H103" s="15">
        <f>'Regression output'!H103</f>
        <v>2.48</v>
      </c>
      <c r="I103" s="10">
        <f>'Regression output'!I103</f>
        <v>1393016</v>
      </c>
      <c r="J103" s="10">
        <f>'Regression output'!J103</f>
        <v>5334185</v>
      </c>
      <c r="L103" s="29">
        <f t="shared" si="8"/>
        <v>75285.944181581173</v>
      </c>
      <c r="M103" s="22">
        <f t="shared" si="7"/>
        <v>1.1103002148500707E-3</v>
      </c>
      <c r="O103" s="29">
        <f t="shared" si="9"/>
        <v>85175.726640770343</v>
      </c>
      <c r="P103" s="22"/>
      <c r="R103" s="36">
        <f t="shared" si="10"/>
        <v>7.6268248175182483E-3</v>
      </c>
      <c r="S103" s="37">
        <f t="shared" si="11"/>
        <v>7.7715079051797762</v>
      </c>
      <c r="AH103" s="11">
        <f t="shared" si="5"/>
        <v>1.7092912186068081</v>
      </c>
      <c r="AI103" s="11">
        <f t="shared" si="6"/>
        <v>5.525044041072058</v>
      </c>
    </row>
    <row r="104" spans="1:35" x14ac:dyDescent="0.35">
      <c r="A104" s="12">
        <f>'Regression output'!A104</f>
        <v>43405</v>
      </c>
      <c r="B104" s="10">
        <f>'Regression output'!B104</f>
        <v>89.92</v>
      </c>
      <c r="C104" s="10">
        <f>'Regression output'!C104</f>
        <v>10930</v>
      </c>
      <c r="D104" s="10">
        <f>'Regression output'!D104</f>
        <v>14376</v>
      </c>
      <c r="E104" s="10">
        <f>'Regression output'!E104</f>
        <v>356695</v>
      </c>
      <c r="F104" s="15">
        <f>'Regression output'!F104</f>
        <v>4</v>
      </c>
      <c r="G104" s="15">
        <f>'Regression output'!G104</f>
        <v>1.761144</v>
      </c>
      <c r="H104" s="15">
        <f>'Regression output'!H104</f>
        <v>2.4933329999999998</v>
      </c>
      <c r="I104" s="10">
        <f>'Regression output'!I104</f>
        <v>1407469</v>
      </c>
      <c r="J104" s="10">
        <f>'Regression output'!J104</f>
        <v>5358852</v>
      </c>
      <c r="L104" s="29">
        <f t="shared" si="8"/>
        <v>75904.212694620612</v>
      </c>
      <c r="M104" s="22">
        <f t="shared" si="7"/>
        <v>1.1846509805953458E-3</v>
      </c>
      <c r="O104" s="29">
        <f t="shared" si="9"/>
        <v>86115.491728050954</v>
      </c>
      <c r="P104" s="22"/>
      <c r="R104" s="36">
        <f t="shared" si="10"/>
        <v>8.2268984446477594E-3</v>
      </c>
      <c r="S104" s="37">
        <f t="shared" si="11"/>
        <v>7.8788190053111578</v>
      </c>
      <c r="AH104" s="11">
        <f t="shared" si="5"/>
        <v>1.7104808988958231</v>
      </c>
      <c r="AI104" s="11">
        <f t="shared" si="6"/>
        <v>5.5316209885203147</v>
      </c>
    </row>
    <row r="105" spans="1:35" x14ac:dyDescent="0.35">
      <c r="A105" s="12">
        <f>'Regression output'!A105</f>
        <v>43497</v>
      </c>
      <c r="B105" s="10">
        <f>'Regression output'!B105</f>
        <v>86.47</v>
      </c>
      <c r="C105" s="10">
        <f>'Regression output'!C105</f>
        <v>10930</v>
      </c>
      <c r="D105" s="10">
        <f>'Regression output'!D105</f>
        <v>14287</v>
      </c>
      <c r="E105" s="10">
        <f>'Regression output'!E105</f>
        <v>356202</v>
      </c>
      <c r="F105" s="15">
        <f>'Regression output'!F105</f>
        <v>3.8</v>
      </c>
      <c r="G105" s="15">
        <f>'Regression output'!G105</f>
        <v>1.8623700000000001</v>
      </c>
      <c r="H105" s="15">
        <f>'Regression output'!H105</f>
        <v>2.463333</v>
      </c>
      <c r="I105" s="10">
        <f>'Regression output'!I105</f>
        <v>1415069</v>
      </c>
      <c r="J105" s="10">
        <f>'Regression output'!J105</f>
        <v>5376679</v>
      </c>
      <c r="L105" s="29">
        <f t="shared" si="8"/>
        <v>74238.237493323963</v>
      </c>
      <c r="M105" s="22">
        <f t="shared" si="7"/>
        <v>1.1647636436381724E-3</v>
      </c>
      <c r="O105" s="29">
        <f t="shared" si="9"/>
        <v>86606.930233677995</v>
      </c>
      <c r="P105" s="22"/>
      <c r="R105" s="36">
        <f t="shared" si="10"/>
        <v>7.9112534309240621E-3</v>
      </c>
      <c r="S105" s="37">
        <f t="shared" si="11"/>
        <v>7.923781357152607</v>
      </c>
      <c r="AH105" s="11">
        <f t="shared" si="5"/>
        <v>1.7123581073466383</v>
      </c>
      <c r="AI105" s="11">
        <f t="shared" si="6"/>
        <v>5.5420147467598495</v>
      </c>
    </row>
    <row r="106" spans="1:35" x14ac:dyDescent="0.35">
      <c r="A106" s="12">
        <f>'Regression output'!A106</f>
        <v>43586</v>
      </c>
      <c r="B106" s="10">
        <f>'Regression output'!B106</f>
        <v>85.89</v>
      </c>
      <c r="C106" s="10">
        <f>'Regression output'!C106</f>
        <v>10940</v>
      </c>
      <c r="D106" s="10">
        <f>'Regression output'!D106</f>
        <v>14229</v>
      </c>
      <c r="E106" s="10">
        <f>'Regression output'!E106</f>
        <v>363432</v>
      </c>
      <c r="F106" s="15">
        <f>'Regression output'!F106</f>
        <v>3.9</v>
      </c>
      <c r="G106" s="15">
        <f>'Regression output'!G106</f>
        <v>2.0572249999999999</v>
      </c>
      <c r="H106" s="15">
        <f>'Regression output'!H106</f>
        <v>2.4366669999999999</v>
      </c>
      <c r="I106" s="10">
        <f>'Regression output'!I106</f>
        <v>1425628</v>
      </c>
      <c r="J106" s="10">
        <f>'Regression output'!J106</f>
        <v>5394506</v>
      </c>
      <c r="L106" s="29">
        <f t="shared" si="8"/>
        <v>72532.659912237141</v>
      </c>
      <c r="M106" s="22">
        <f t="shared" si="7"/>
        <v>1.1841562146476488E-3</v>
      </c>
      <c r="O106" s="29">
        <f t="shared" si="9"/>
        <v>85423.191981317184</v>
      </c>
      <c r="P106" s="22"/>
      <c r="R106" s="36">
        <f t="shared" si="10"/>
        <v>7.851005484460695E-3</v>
      </c>
      <c r="S106" s="37">
        <f t="shared" si="11"/>
        <v>7.8083356472867624</v>
      </c>
      <c r="AH106" s="11">
        <f t="shared" si="5"/>
        <v>1.7178311769785424</v>
      </c>
      <c r="AI106" s="11">
        <f t="shared" si="6"/>
        <v>5.572429735122399</v>
      </c>
    </row>
    <row r="107" spans="1:35" x14ac:dyDescent="0.35">
      <c r="A107" s="12">
        <f>'Regression output'!A107</f>
        <v>43678</v>
      </c>
      <c r="B107" s="10">
        <f>'Regression output'!B107</f>
        <v>81.400000000000006</v>
      </c>
      <c r="C107" s="10">
        <f>'Regression output'!C107</f>
        <v>10920</v>
      </c>
      <c r="D107" s="10">
        <f>'Regression output'!D107</f>
        <v>14327</v>
      </c>
      <c r="E107" s="10">
        <f>'Regression output'!E107</f>
        <v>365191</v>
      </c>
      <c r="F107" s="15">
        <f>'Regression output'!F107</f>
        <v>3.9</v>
      </c>
      <c r="G107" s="15">
        <f>'Regression output'!G107</f>
        <v>2.1744219999999999</v>
      </c>
      <c r="H107" s="15">
        <f>'Regression output'!H107</f>
        <v>2.4133330000000002</v>
      </c>
      <c r="I107" s="10">
        <f>'Regression output'!I107</f>
        <v>1437356</v>
      </c>
      <c r="J107" s="10">
        <f>'Regression output'!J107</f>
        <v>5412333</v>
      </c>
      <c r="L107" s="29">
        <f t="shared" si="8"/>
        <v>73769.54343825554</v>
      </c>
      <c r="M107" s="22">
        <f t="shared" si="7"/>
        <v>1.1034364075755883E-3</v>
      </c>
      <c r="O107" s="29">
        <f t="shared" si="9"/>
        <v>87283.720306887175</v>
      </c>
      <c r="P107" s="22"/>
      <c r="R107" s="36">
        <f t="shared" si="10"/>
        <v>7.454212454212455E-3</v>
      </c>
      <c r="S107" s="37">
        <f t="shared" si="11"/>
        <v>7.9930146801178728</v>
      </c>
      <c r="AH107" s="11">
        <f t="shared" si="5"/>
        <v>1.7267799535709485</v>
      </c>
      <c r="AI107" s="11">
        <f t="shared" si="6"/>
        <v>5.6225199527114373</v>
      </c>
    </row>
    <row r="108" spans="1:35" x14ac:dyDescent="0.35">
      <c r="A108" s="12">
        <f>'Regression output'!A108</f>
        <v>43770</v>
      </c>
      <c r="B108" s="10">
        <f>'Regression output'!B108</f>
        <v>80.59</v>
      </c>
      <c r="C108" s="10">
        <f>'Regression output'!C108</f>
        <v>10960</v>
      </c>
      <c r="D108" s="10">
        <f>'Regression output'!D108</f>
        <v>14388</v>
      </c>
      <c r="E108" s="10">
        <f>'Regression output'!E108</f>
        <v>368137</v>
      </c>
      <c r="F108" s="15">
        <f>'Regression output'!F108</f>
        <v>3.7</v>
      </c>
      <c r="G108" s="15">
        <f>'Regression output'!G108</f>
        <v>2.1946659999999998</v>
      </c>
      <c r="H108" s="15">
        <f>'Regression output'!H108</f>
        <v>2.3866670000000001</v>
      </c>
      <c r="I108" s="10">
        <f>'Regression output'!I108</f>
        <v>1452725</v>
      </c>
      <c r="J108" s="10">
        <f>'Regression output'!J108</f>
        <v>5430160</v>
      </c>
      <c r="L108" s="29">
        <f t="shared" si="8"/>
        <v>72959.210795251784</v>
      </c>
      <c r="M108" s="22">
        <f t="shared" si="7"/>
        <v>1.1045897991709751E-3</v>
      </c>
      <c r="O108" s="29">
        <f t="shared" si="9"/>
        <v>88001.361018442869</v>
      </c>
      <c r="P108" s="22"/>
      <c r="R108" s="36">
        <f t="shared" si="10"/>
        <v>7.3531021897810219E-3</v>
      </c>
      <c r="S108" s="37">
        <f t="shared" si="11"/>
        <v>8.0293212608068316</v>
      </c>
      <c r="AH108" s="11">
        <f t="shared" si="5"/>
        <v>1.7265682792366581</v>
      </c>
      <c r="AI108" s="11">
        <f t="shared" si="6"/>
        <v>5.6213299354959076</v>
      </c>
    </row>
    <row r="109" spans="1:35" x14ac:dyDescent="0.35">
      <c r="A109" s="12">
        <f>'Regression output'!A109</f>
        <v>43862</v>
      </c>
      <c r="B109" s="10">
        <f>'Regression output'!B109</f>
        <v>82.29</v>
      </c>
      <c r="C109" s="10">
        <f>'Regression output'!C109</f>
        <v>10960</v>
      </c>
      <c r="D109" s="10">
        <f>'Regression output'!D109</f>
        <v>14469</v>
      </c>
      <c r="E109" s="10">
        <f>'Regression output'!E109</f>
        <v>361420</v>
      </c>
      <c r="F109" s="15">
        <f>'Regression output'!F109</f>
        <v>4.0999999999999996</v>
      </c>
      <c r="G109" s="15">
        <f>'Regression output'!G109</f>
        <v>2.2208199999999998</v>
      </c>
      <c r="H109" s="15">
        <f>'Regression output'!H109</f>
        <v>2.3566669999999998</v>
      </c>
      <c r="I109" s="10">
        <f>'Regression output'!I109</f>
        <v>1466672</v>
      </c>
      <c r="J109" s="10">
        <f>'Regression output'!J109</f>
        <v>5519583</v>
      </c>
      <c r="L109" s="29">
        <f t="shared" si="8"/>
        <v>71767.835793178412</v>
      </c>
      <c r="M109" s="22">
        <f t="shared" si="7"/>
        <v>1.1466139265665545E-3</v>
      </c>
      <c r="O109" s="29">
        <f t="shared" si="9"/>
        <v>87561.095097657395</v>
      </c>
      <c r="P109" s="22"/>
      <c r="R109" s="36">
        <f t="shared" si="10"/>
        <v>7.5082116788321171E-3</v>
      </c>
      <c r="S109" s="37">
        <f t="shared" si="11"/>
        <v>7.9891510125599812</v>
      </c>
      <c r="AH109" s="11">
        <f t="shared" si="5"/>
        <v>1.7244140627116775</v>
      </c>
      <c r="AI109" s="11">
        <f t="shared" si="6"/>
        <v>5.6092334076046111</v>
      </c>
    </row>
    <row r="110" spans="1:35" x14ac:dyDescent="0.35">
      <c r="A110" s="12">
        <f>'Regression output'!A110</f>
        <v>43952</v>
      </c>
      <c r="B110" s="10">
        <f>'Regression output'!B110</f>
        <v>85.51</v>
      </c>
      <c r="C110" s="10">
        <f>'Regression output'!C110</f>
        <v>10930</v>
      </c>
      <c r="D110" s="10">
        <f>'Regression output'!D110</f>
        <v>13345</v>
      </c>
      <c r="E110" s="10">
        <f>'Regression output'!E110</f>
        <v>356361</v>
      </c>
      <c r="F110" s="15">
        <f>'Regression output'!F110</f>
        <v>4.0999999999999996</v>
      </c>
      <c r="G110" s="15">
        <f>'Regression output'!G110</f>
        <v>1.790834</v>
      </c>
      <c r="H110" s="15">
        <f>'Regression output'!H110</f>
        <v>2.1833330000000002</v>
      </c>
      <c r="I110" s="10">
        <f>'Regression output'!I110</f>
        <v>1469098</v>
      </c>
      <c r="J110" s="10">
        <f>'Regression output'!J110</f>
        <v>5609006</v>
      </c>
      <c r="L110" s="29">
        <f t="shared" si="8"/>
        <v>75029.252592801437</v>
      </c>
      <c r="M110" s="22">
        <f t="shared" si="7"/>
        <v>1.1396888152955442E-3</v>
      </c>
      <c r="O110" s="29">
        <f t="shared" si="9"/>
        <v>87698.584375031758</v>
      </c>
      <c r="P110" s="22"/>
      <c r="R110" s="36">
        <f t="shared" si="10"/>
        <v>7.8234217749313818E-3</v>
      </c>
      <c r="S110" s="37">
        <f t="shared" si="11"/>
        <v>8.0236582227842419</v>
      </c>
      <c r="AH110" s="11">
        <f t="shared" si="5"/>
        <v>1.7252267378748385</v>
      </c>
      <c r="AI110" s="11">
        <f t="shared" si="6"/>
        <v>5.6137937450648527</v>
      </c>
    </row>
    <row r="111" spans="1:35" x14ac:dyDescent="0.35">
      <c r="A111" s="12">
        <f>'Regression output'!A111</f>
        <v>44044</v>
      </c>
      <c r="B111" s="10">
        <f>'Regression output'!B111</f>
        <v>86.12</v>
      </c>
      <c r="C111" s="10">
        <f>'Regression output'!C111</f>
        <v>10930</v>
      </c>
      <c r="D111" s="10">
        <f>'Regression output'!D111</f>
        <v>13269</v>
      </c>
      <c r="E111" s="10">
        <f>'Regression output'!E111</f>
        <v>367470</v>
      </c>
      <c r="F111" s="15">
        <f>'Regression output'!F111</f>
        <v>5</v>
      </c>
      <c r="G111" s="15">
        <f>'Regression output'!G111</f>
        <v>1.825383</v>
      </c>
      <c r="H111" s="15">
        <f>'Regression output'!H111</f>
        <v>2.1433330000000002</v>
      </c>
      <c r="I111" s="10">
        <f>'Regression output'!I111</f>
        <v>1480003</v>
      </c>
      <c r="J111" s="10">
        <f>'Regression output'!J111</f>
        <v>5698429</v>
      </c>
      <c r="L111" s="29">
        <f t="shared" si="8"/>
        <v>78859.853361368834</v>
      </c>
      <c r="M111" s="22">
        <f t="shared" si="7"/>
        <v>1.0920639124874115E-3</v>
      </c>
      <c r="O111" s="29">
        <f t="shared" si="9"/>
        <v>85967.402618965731</v>
      </c>
      <c r="P111" s="22"/>
      <c r="R111" s="36">
        <f t="shared" si="10"/>
        <v>7.8792314730100638E-3</v>
      </c>
      <c r="S111" s="37">
        <f t="shared" si="11"/>
        <v>7.8652701389721624</v>
      </c>
      <c r="AH111" s="11">
        <f t="shared" ref="AH111:AH149" si="12">-0.15*LN(D111/E111)-0.383*LN(D110/E110)</f>
        <v>1.7562610287788185</v>
      </c>
      <c r="AI111" s="11">
        <f t="shared" ref="AI111:AI149" si="13">EXP(-0.15*LN(D111/E111)-0.383*LN(D110/E110))</f>
        <v>5.7907454363344275</v>
      </c>
    </row>
    <row r="112" spans="1:35" x14ac:dyDescent="0.35">
      <c r="A112" s="12">
        <f>'Regression output'!A112</f>
        <v>44136</v>
      </c>
      <c r="B112" s="10">
        <f>'Regression output'!B112</f>
        <v>89.31</v>
      </c>
      <c r="C112" s="10">
        <f>'Regression output'!C112</f>
        <v>10960</v>
      </c>
      <c r="D112" s="10">
        <f>'Regression output'!D112</f>
        <v>13344</v>
      </c>
      <c r="E112" s="10">
        <f>'Regression output'!E112</f>
        <v>369157</v>
      </c>
      <c r="F112" s="15">
        <f>'Regression output'!F112</f>
        <v>5.3</v>
      </c>
      <c r="G112" s="15">
        <f>'Regression output'!G112</f>
        <v>1.4965710000000001</v>
      </c>
      <c r="H112" s="15">
        <f>'Regression output'!H112</f>
        <v>2.12</v>
      </c>
      <c r="I112" s="10">
        <f>'Regression output'!I112</f>
        <v>1499098</v>
      </c>
      <c r="J112" s="10">
        <f>'Regression output'!J112</f>
        <v>5787852</v>
      </c>
      <c r="L112" s="29">
        <f t="shared" si="8"/>
        <v>92195.322721761971</v>
      </c>
      <c r="M112" s="22">
        <f t="shared" si="7"/>
        <v>9.6870423968827967E-4</v>
      </c>
      <c r="O112" s="29">
        <f t="shared" si="9"/>
        <v>92424.862081902815</v>
      </c>
      <c r="P112" s="22"/>
      <c r="R112" s="36">
        <f t="shared" si="10"/>
        <v>8.1487226277372257E-3</v>
      </c>
      <c r="S112" s="37">
        <f t="shared" si="11"/>
        <v>8.4329253724363884</v>
      </c>
      <c r="AH112" s="11">
        <f t="shared" si="12"/>
        <v>1.7700471650569902</v>
      </c>
      <c r="AI112" s="11">
        <f t="shared" si="13"/>
        <v>5.8711302670460563</v>
      </c>
    </row>
    <row r="113" spans="1:35" x14ac:dyDescent="0.35">
      <c r="A113" s="12">
        <f>'Regression output'!A113</f>
        <v>44228</v>
      </c>
      <c r="B113" s="10">
        <f>'Regression output'!B113</f>
        <v>90.19</v>
      </c>
      <c r="C113" s="10">
        <f>'Regression output'!C113</f>
        <v>10980</v>
      </c>
      <c r="D113" s="10">
        <f>'Regression output'!D113</f>
        <v>13138</v>
      </c>
      <c r="E113" s="10">
        <f>'Regression output'!E113</f>
        <v>374602</v>
      </c>
      <c r="F113" s="15">
        <f>'Regression output'!F113</f>
        <v>4.9000000000000004</v>
      </c>
      <c r="G113" s="15">
        <f>'Regression output'!G113</f>
        <v>0.643316</v>
      </c>
      <c r="H113" s="15">
        <f>'Regression output'!H113</f>
        <v>2.09</v>
      </c>
      <c r="I113" s="10">
        <f>'Regression output'!I113</f>
        <v>1520447</v>
      </c>
      <c r="J113" s="10">
        <f>'Regression output'!J113</f>
        <v>5904761</v>
      </c>
      <c r="L113" s="29">
        <f t="shared" si="8"/>
        <v>94539.541073537563</v>
      </c>
      <c r="M113" s="22">
        <f t="shared" si="7"/>
        <v>9.5399236103595772E-4</v>
      </c>
      <c r="O113" s="29">
        <f t="shared" si="9"/>
        <v>94041.975859147235</v>
      </c>
      <c r="P113" s="22"/>
      <c r="R113" s="36">
        <f t="shared" si="10"/>
        <v>8.2140255009107467E-3</v>
      </c>
      <c r="S113" s="37">
        <f t="shared" si="11"/>
        <v>8.5648429744214241</v>
      </c>
      <c r="AH113" s="11">
        <f t="shared" si="12"/>
        <v>1.774172734961976</v>
      </c>
      <c r="AI113" s="11">
        <f t="shared" si="13"/>
        <v>5.8954020584439562</v>
      </c>
    </row>
    <row r="114" spans="1:35" x14ac:dyDescent="0.35">
      <c r="A114" s="12">
        <f>'Regression output'!A114</f>
        <v>44317</v>
      </c>
      <c r="B114" s="10">
        <f>'Regression output'!B114</f>
        <v>88.64</v>
      </c>
      <c r="C114" s="10">
        <f>'Regression output'!C114</f>
        <v>11010</v>
      </c>
      <c r="D114" s="10">
        <f>'Regression output'!D114</f>
        <v>13029</v>
      </c>
      <c r="E114" s="10">
        <f>'Regression output'!E114</f>
        <v>378013</v>
      </c>
      <c r="F114" s="15">
        <f>'Regression output'!F114</f>
        <v>4.7</v>
      </c>
      <c r="G114" s="15">
        <f>'Regression output'!G114</f>
        <v>0.21055380000000001</v>
      </c>
      <c r="H114" s="15">
        <f>'Regression output'!H114</f>
        <v>2.0733329999999999</v>
      </c>
      <c r="I114" s="10">
        <f>'Regression output'!I114</f>
        <v>1545627</v>
      </c>
      <c r="J114" s="10">
        <f>'Regression output'!J114</f>
        <v>6021670</v>
      </c>
      <c r="L114" s="29">
        <f t="shared" si="8"/>
        <v>89348.340688919081</v>
      </c>
      <c r="M114" s="22">
        <f t="shared" si="7"/>
        <v>9.9207214500619226E-4</v>
      </c>
      <c r="O114" s="29">
        <f t="shared" si="9"/>
        <v>91207.450319963958</v>
      </c>
      <c r="P114" s="22"/>
      <c r="R114" s="36">
        <f t="shared" si="10"/>
        <v>8.0508628519527711E-3</v>
      </c>
      <c r="S114" s="37">
        <f t="shared" si="11"/>
        <v>8.2840554332392333</v>
      </c>
      <c r="AH114" s="11">
        <f t="shared" si="12"/>
        <v>1.7883487347853582</v>
      </c>
      <c r="AI114" s="11">
        <f t="shared" si="13"/>
        <v>5.9795704530284972</v>
      </c>
    </row>
    <row r="115" spans="1:35" x14ac:dyDescent="0.35">
      <c r="A115" s="12">
        <f>'Regression output'!A115</f>
        <v>44409</v>
      </c>
      <c r="B115" s="10">
        <f>'Regression output'!B115</f>
        <v>86.24</v>
      </c>
      <c r="C115" s="10">
        <f>'Regression output'!C115</f>
        <v>11010</v>
      </c>
      <c r="D115" s="10">
        <f>'Regression output'!D115</f>
        <v>13066</v>
      </c>
      <c r="E115" s="10">
        <f>'Regression output'!E115</f>
        <v>380321</v>
      </c>
      <c r="F115" s="15">
        <f>'Regression output'!F115</f>
        <v>4.4000000000000004</v>
      </c>
      <c r="G115" s="15">
        <f>'Regression output'!G115</f>
        <v>-0.2926684</v>
      </c>
      <c r="H115" s="15">
        <f>'Regression output'!H115</f>
        <v>2.0533329999999999</v>
      </c>
      <c r="I115" s="10">
        <f>'Regression output'!I115</f>
        <v>1552632</v>
      </c>
      <c r="J115" s="10">
        <f>'Regression output'!J115</f>
        <v>6138579</v>
      </c>
      <c r="L115" s="29">
        <f t="shared" si="8"/>
        <v>85819.206197619584</v>
      </c>
      <c r="M115" s="22">
        <f t="shared" si="7"/>
        <v>1.0049032590841195E-3</v>
      </c>
      <c r="O115" s="29">
        <f t="shared" si="9"/>
        <v>89735.340917754802</v>
      </c>
      <c r="P115" s="22"/>
      <c r="R115" s="36">
        <f t="shared" si="10"/>
        <v>7.8328792007266116E-3</v>
      </c>
      <c r="S115" s="37">
        <f t="shared" si="11"/>
        <v>8.1503488571984377</v>
      </c>
      <c r="AH115" s="11">
        <f t="shared" si="12"/>
        <v>1.7954989411661049</v>
      </c>
      <c r="AI115" s="11">
        <f t="shared" si="13"/>
        <v>6.0224788349198164</v>
      </c>
    </row>
    <row r="116" spans="1:35" x14ac:dyDescent="0.35">
      <c r="A116" s="12">
        <f>'Regression output'!A116</f>
        <v>44501</v>
      </c>
      <c r="B116" s="10">
        <f>'Regression output'!B116</f>
        <v>85.65</v>
      </c>
      <c r="C116" s="10">
        <f>'Regression output'!C116</f>
        <v>10990</v>
      </c>
      <c r="D116" s="10">
        <f>'Regression output'!D116</f>
        <v>13013</v>
      </c>
      <c r="E116" s="10">
        <f>'Regression output'!E116</f>
        <v>381732</v>
      </c>
      <c r="F116" s="15">
        <f>'Regression output'!F116</f>
        <v>4.2</v>
      </c>
      <c r="G116" s="15">
        <f>'Regression output'!G116</f>
        <v>7.1468589999999999E-2</v>
      </c>
      <c r="H116" s="15">
        <f>'Regression output'!H116</f>
        <v>2.02</v>
      </c>
      <c r="I116" s="10">
        <f>'Regression output'!I116</f>
        <v>1562224</v>
      </c>
      <c r="J116" s="10">
        <f>'Regression output'!J116</f>
        <v>6255488</v>
      </c>
      <c r="L116" s="29">
        <f t="shared" si="8"/>
        <v>81021.540610653814</v>
      </c>
      <c r="M116" s="22">
        <f t="shared" si="7"/>
        <v>1.057126282152398E-3</v>
      </c>
      <c r="O116" s="29">
        <f t="shared" si="9"/>
        <v>84964.179230288297</v>
      </c>
      <c r="P116" s="22"/>
      <c r="R116" s="36">
        <f t="shared" si="10"/>
        <v>7.7934485896269338E-3</v>
      </c>
      <c r="S116" s="37">
        <f t="shared" si="11"/>
        <v>7.7310445159497991</v>
      </c>
      <c r="AH116" s="11">
        <f t="shared" si="12"/>
        <v>1.7979093313677348</v>
      </c>
      <c r="AI116" s="11">
        <f t="shared" si="13"/>
        <v>6.0370128682018658</v>
      </c>
    </row>
    <row r="117" spans="1:35" x14ac:dyDescent="0.35">
      <c r="A117" s="12">
        <f>'Regression output'!A117</f>
        <v>44593</v>
      </c>
      <c r="B117" s="10">
        <f>'Regression output'!B117</f>
        <v>81.569999999999993</v>
      </c>
      <c r="C117" s="10">
        <f>'Regression output'!C117</f>
        <v>10980</v>
      </c>
      <c r="D117" s="10">
        <f>'Regression output'!D117</f>
        <v>13221</v>
      </c>
      <c r="E117" s="10">
        <f>'Regression output'!E117</f>
        <v>386958</v>
      </c>
      <c r="F117" s="15">
        <f>'Regression output'!F117</f>
        <v>3.8</v>
      </c>
      <c r="G117" s="15">
        <f>'Regression output'!G117</f>
        <v>0.35517169999999998</v>
      </c>
      <c r="H117" s="15">
        <f>'Regression output'!H117</f>
        <v>2.0266670000000002</v>
      </c>
      <c r="I117" s="10">
        <f>'Regression output'!I117</f>
        <v>1581336</v>
      </c>
      <c r="J117" s="10">
        <f>'Regression output'!J117</f>
        <v>6398738</v>
      </c>
      <c r="L117" s="29">
        <f t="shared" si="8"/>
        <v>76925.759052334397</v>
      </c>
      <c r="M117" s="22">
        <f t="shared" si="7"/>
        <v>1.060373027252237E-3</v>
      </c>
      <c r="O117" s="29">
        <f t="shared" si="9"/>
        <v>81494.119350359033</v>
      </c>
      <c r="P117" s="22"/>
      <c r="R117" s="36">
        <f t="shared" si="10"/>
        <v>7.4289617486338793E-3</v>
      </c>
      <c r="S117" s="37">
        <f t="shared" si="11"/>
        <v>7.42205094265565</v>
      </c>
      <c r="AH117" s="11">
        <f t="shared" si="12"/>
        <v>1.8005453375116993</v>
      </c>
      <c r="AI117" s="11">
        <f t="shared" si="13"/>
        <v>6.0529474638328002</v>
      </c>
    </row>
    <row r="118" spans="1:35" x14ac:dyDescent="0.35">
      <c r="A118" s="12">
        <f>'Regression output'!A118</f>
        <v>44682</v>
      </c>
      <c r="B118" s="10">
        <f>'Regression output'!B118</f>
        <v>80.64</v>
      </c>
      <c r="C118" s="10">
        <f>'Regression output'!C118</f>
        <v>10970</v>
      </c>
      <c r="D118" s="10">
        <f>'Regression output'!D118</f>
        <v>13918</v>
      </c>
      <c r="E118" s="10">
        <f>'Regression output'!E118</f>
        <v>395902</v>
      </c>
      <c r="F118" s="15">
        <f>'Regression output'!F118</f>
        <v>3.8</v>
      </c>
      <c r="G118" s="15">
        <f>'Regression output'!G118</f>
        <v>0.1072531</v>
      </c>
      <c r="H118" s="15">
        <f>'Regression output'!H118</f>
        <v>2.0833330000000001</v>
      </c>
      <c r="I118" s="10">
        <f>'Regression output'!I118</f>
        <v>1596562</v>
      </c>
      <c r="J118" s="10">
        <f>'Regression output'!J118</f>
        <v>6541989</v>
      </c>
      <c r="L118" s="29">
        <f t="shared" si="8"/>
        <v>72376.023451373709</v>
      </c>
      <c r="M118" s="22">
        <f t="shared" si="7"/>
        <v>1.1141811356101721E-3</v>
      </c>
      <c r="O118" s="29">
        <f t="shared" si="9"/>
        <v>77297.175401667875</v>
      </c>
      <c r="P118" s="22"/>
      <c r="R118" s="36">
        <f t="shared" si="10"/>
        <v>7.350957155879672E-3</v>
      </c>
      <c r="S118" s="37">
        <f t="shared" si="11"/>
        <v>7.0462329445458414</v>
      </c>
      <c r="AH118" s="11">
        <f t="shared" si="12"/>
        <v>1.7954007704576611</v>
      </c>
      <c r="AI118" s="11">
        <f t="shared" si="13"/>
        <v>6.0218876329258384</v>
      </c>
    </row>
    <row r="119" spans="1:35" x14ac:dyDescent="0.35">
      <c r="A119" s="12">
        <f>'Regression output'!A119</f>
        <v>44774</v>
      </c>
      <c r="B119" s="10">
        <f>'Regression output'!B119</f>
        <v>80.180000000000007</v>
      </c>
      <c r="C119" s="10">
        <f>'Regression output'!C119</f>
        <v>10970</v>
      </c>
      <c r="D119" s="10">
        <f>'Regression output'!D119</f>
        <v>14468</v>
      </c>
      <c r="E119" s="10">
        <f>'Regression output'!E119</f>
        <v>403706</v>
      </c>
      <c r="F119" s="15">
        <f>'Regression output'!F119</f>
        <v>3.7</v>
      </c>
      <c r="G119" s="15">
        <f>'Regression output'!G119</f>
        <v>7.9841789999999996E-2</v>
      </c>
      <c r="H119" s="15">
        <f>'Regression output'!H119</f>
        <v>2.1866669999999999</v>
      </c>
      <c r="I119" s="10">
        <f>'Regression output'!I119</f>
        <v>1609662</v>
      </c>
      <c r="J119" s="10">
        <f>'Regression output'!J119</f>
        <v>6685240</v>
      </c>
      <c r="L119" s="29">
        <f t="shared" si="8"/>
        <v>71930.771600636843</v>
      </c>
      <c r="M119" s="22">
        <f t="shared" si="7"/>
        <v>1.1146828848877541E-3</v>
      </c>
      <c r="O119" s="29">
        <f t="shared" si="9"/>
        <v>75140.032177116926</v>
      </c>
      <c r="P119" s="22"/>
      <c r="R119" s="36">
        <f t="shared" si="10"/>
        <v>7.3090246125797637E-3</v>
      </c>
      <c r="S119" s="37">
        <f t="shared" si="11"/>
        <v>6.8495927235293461</v>
      </c>
      <c r="AH119" s="11">
        <f t="shared" si="12"/>
        <v>1.7815899086392322</v>
      </c>
      <c r="AI119" s="11">
        <f t="shared" si="13"/>
        <v>5.9392918472876897</v>
      </c>
    </row>
    <row r="120" spans="1:35" x14ac:dyDescent="0.35">
      <c r="A120" s="12">
        <f>'Regression output'!A120</f>
        <v>44866</v>
      </c>
      <c r="B120" s="10">
        <f>'Regression output'!B120</f>
        <v>81.239999999999995</v>
      </c>
      <c r="C120" s="10">
        <f>'Regression output'!C120</f>
        <v>10940</v>
      </c>
      <c r="D120" s="10">
        <f>'Regression output'!D120</f>
        <v>15462</v>
      </c>
      <c r="E120" s="10">
        <f>'Regression output'!E120</f>
        <v>422652</v>
      </c>
      <c r="F120" s="15">
        <f>'Regression output'!F120</f>
        <v>3.9</v>
      </c>
      <c r="G120" s="15">
        <f>'Regression output'!G120</f>
        <v>-0.2085581</v>
      </c>
      <c r="H120" s="15">
        <f>'Regression output'!H120</f>
        <v>2.3966669999999999</v>
      </c>
      <c r="I120" s="10">
        <f>'Regression output'!I120</f>
        <v>1618526</v>
      </c>
      <c r="J120" s="10">
        <f>'Regression output'!J120</f>
        <v>6828490</v>
      </c>
      <c r="L120" s="29">
        <f t="shared" si="8"/>
        <v>72380.052418503124</v>
      </c>
      <c r="M120" s="22">
        <f t="shared" si="7"/>
        <v>1.1224086925257866E-3</v>
      </c>
      <c r="O120" s="29">
        <f t="shared" si="9"/>
        <v>72951.060111636179</v>
      </c>
      <c r="P120" s="22"/>
      <c r="R120" s="36">
        <f t="shared" si="10"/>
        <v>7.4259597806215719E-3</v>
      </c>
      <c r="S120" s="37">
        <f t="shared" si="11"/>
        <v>6.6682870303140929</v>
      </c>
      <c r="AH120" s="11">
        <f t="shared" si="12"/>
        <v>1.7711348833540317</v>
      </c>
      <c r="AI120" s="11">
        <f t="shared" si="13"/>
        <v>5.8775198772798385</v>
      </c>
    </row>
    <row r="121" spans="1:35" x14ac:dyDescent="0.35">
      <c r="A121" s="12">
        <f>'Regression output'!A121</f>
        <v>44958</v>
      </c>
      <c r="B121" s="10">
        <f>'Regression output'!B121</f>
        <v>83.64</v>
      </c>
      <c r="C121" s="10">
        <f>'Regression output'!C121</f>
        <v>10880</v>
      </c>
      <c r="D121" s="10">
        <f>'Regression output'!D121</f>
        <v>16817</v>
      </c>
      <c r="E121" s="10">
        <f>'Regression output'!E121</f>
        <v>428670</v>
      </c>
      <c r="F121" s="15">
        <f>'Regression output'!F121</f>
        <v>4</v>
      </c>
      <c r="G121" s="15">
        <f>'Regression output'!G121</f>
        <v>0.45740710000000001</v>
      </c>
      <c r="H121" s="15">
        <f>'Regression output'!H121</f>
        <v>2.65</v>
      </c>
      <c r="I121" s="10">
        <f>'Regression output'!I121</f>
        <v>1619740</v>
      </c>
      <c r="J121" s="10">
        <f>'Regression output'!J121</f>
        <v>6788943</v>
      </c>
      <c r="L121" s="29">
        <f t="shared" si="8"/>
        <v>76193.607604400182</v>
      </c>
      <c r="M121" s="22">
        <f t="shared" si="7"/>
        <v>1.0977298835128236E-3</v>
      </c>
      <c r="O121" s="29">
        <f t="shared" si="9"/>
        <v>73186.944451186078</v>
      </c>
      <c r="P121" s="22"/>
      <c r="R121" s="36">
        <f t="shared" si="10"/>
        <v>7.6874999999999999E-3</v>
      </c>
      <c r="S121" s="37">
        <f t="shared" si="11"/>
        <v>6.7267412179398969</v>
      </c>
      <c r="AH121" s="11">
        <f t="shared" si="12"/>
        <v>1.7527712810398315</v>
      </c>
      <c r="AI121" s="11">
        <f t="shared" si="13"/>
        <v>5.7705724153908635</v>
      </c>
    </row>
    <row r="122" spans="1:35" x14ac:dyDescent="0.35">
      <c r="A122" s="12">
        <f>'Regression output'!A122</f>
        <v>45047</v>
      </c>
      <c r="B122" s="10">
        <f>'Regression output'!B122</f>
        <v>90.84</v>
      </c>
      <c r="C122" s="10">
        <f>'Regression output'!C122</f>
        <v>10830</v>
      </c>
      <c r="D122" s="10">
        <f>'Regression output'!D122</f>
        <v>18319</v>
      </c>
      <c r="E122" s="10">
        <f>'Regression output'!E122</f>
        <v>439405</v>
      </c>
      <c r="F122" s="15">
        <f>'Regression output'!F122</f>
        <v>4.2</v>
      </c>
      <c r="G122" s="15">
        <f>'Regression output'!G122</f>
        <v>1.8538269999999999</v>
      </c>
      <c r="H122" s="15">
        <f>'Regression output'!H122</f>
        <v>2.84</v>
      </c>
      <c r="I122" s="10">
        <f>'Regression output'!I122</f>
        <v>1618505</v>
      </c>
      <c r="J122" s="10">
        <f>'Regression output'!J122</f>
        <v>6749396</v>
      </c>
      <c r="L122" s="29">
        <f t="shared" si="8"/>
        <v>78387.170321535697</v>
      </c>
      <c r="M122" s="22">
        <f t="shared" si="7"/>
        <v>1.1588631102179624E-3</v>
      </c>
      <c r="O122" s="29">
        <f t="shared" si="9"/>
        <v>74624.097385060813</v>
      </c>
      <c r="P122" s="22"/>
      <c r="R122" s="36">
        <f t="shared" si="10"/>
        <v>8.3878116343490301E-3</v>
      </c>
      <c r="S122" s="37">
        <f t="shared" si="11"/>
        <v>6.8904983735051539</v>
      </c>
      <c r="AH122" s="11">
        <f t="shared" si="12"/>
        <v>1.7168902090943832</v>
      </c>
      <c r="AI122" s="11">
        <f t="shared" si="13"/>
        <v>5.567188723903242</v>
      </c>
    </row>
    <row r="123" spans="1:35" x14ac:dyDescent="0.35">
      <c r="A123" s="12">
        <f>'Regression output'!A123</f>
        <v>45139</v>
      </c>
      <c r="B123" s="10">
        <f>'Regression output'!B123</f>
        <v>97.93</v>
      </c>
      <c r="C123" s="10">
        <f>'Regression output'!C123</f>
        <v>10770</v>
      </c>
      <c r="D123" s="10">
        <f>'Regression output'!D123</f>
        <v>19688</v>
      </c>
      <c r="E123" s="10">
        <f>'Regression output'!E123</f>
        <v>440937</v>
      </c>
      <c r="F123" s="15">
        <f>'Regression output'!F123</f>
        <v>4.0999999999999996</v>
      </c>
      <c r="G123" s="15">
        <f>'Regression output'!G123</f>
        <v>2.8465029999999998</v>
      </c>
      <c r="H123" s="15">
        <f>'Regression output'!H123</f>
        <v>3.07</v>
      </c>
      <c r="I123" s="10">
        <f>'Regression output'!I123</f>
        <v>1619052</v>
      </c>
      <c r="J123" s="10">
        <f>'Regression output'!J123</f>
        <v>6709850</v>
      </c>
      <c r="L123" s="29">
        <f t="shared" si="8"/>
        <v>80147.147985864882</v>
      </c>
      <c r="M123" s="22">
        <f t="shared" si="7"/>
        <v>1.2218775397631291E-3</v>
      </c>
      <c r="O123" s="29">
        <f t="shared" si="9"/>
        <v>76051.859593427362</v>
      </c>
      <c r="P123" s="22"/>
      <c r="R123" s="36">
        <f t="shared" si="10"/>
        <v>9.0928505106778086E-3</v>
      </c>
      <c r="S123" s="37">
        <f t="shared" si="11"/>
        <v>7.0614540012467373</v>
      </c>
      <c r="AH123" s="11">
        <f t="shared" si="12"/>
        <v>1.6833098037964525</v>
      </c>
      <c r="AI123" s="11">
        <f t="shared" si="13"/>
        <v>5.3833443303958086</v>
      </c>
    </row>
    <row r="124" spans="1:35" x14ac:dyDescent="0.35">
      <c r="A124" s="12">
        <f>'Regression output'!A124</f>
        <v>45231</v>
      </c>
      <c r="B124" s="10">
        <f>'Regression output'!B124</f>
        <v>107.26</v>
      </c>
      <c r="C124" s="10">
        <f>'Regression output'!C124</f>
        <v>10750</v>
      </c>
      <c r="D124" s="10">
        <f>'Regression output'!D124</f>
        <v>20773</v>
      </c>
      <c r="E124" s="10">
        <f>'Regression output'!E124</f>
        <v>446922</v>
      </c>
      <c r="F124" s="15">
        <f>'Regression output'!F124</f>
        <v>3.9</v>
      </c>
      <c r="G124" s="15">
        <f>'Regression output'!G124</f>
        <v>3.619027</v>
      </c>
      <c r="H124" s="15">
        <f>'Regression output'!H124</f>
        <v>3.29</v>
      </c>
      <c r="I124" s="10">
        <f>'Regression output'!I124</f>
        <v>1617260</v>
      </c>
      <c r="J124" s="10">
        <f>'Regression output'!J124</f>
        <v>6670303</v>
      </c>
      <c r="L124" s="29">
        <f t="shared" si="8"/>
        <v>78841.630184170921</v>
      </c>
      <c r="M124" s="22">
        <f t="shared" si="7"/>
        <v>1.3604487851081326E-3</v>
      </c>
      <c r="O124" s="29">
        <f t="shared" si="9"/>
        <v>76233.936786427264</v>
      </c>
      <c r="P124" s="22"/>
      <c r="R124" s="36">
        <f t="shared" si="10"/>
        <v>9.9776744186046516E-3</v>
      </c>
      <c r="S124" s="37">
        <f t="shared" si="11"/>
        <v>7.0915290033885832</v>
      </c>
      <c r="AH124" s="11">
        <f t="shared" si="12"/>
        <v>1.6510154046174614</v>
      </c>
      <c r="AI124" s="11">
        <f t="shared" si="13"/>
        <v>5.2122697037674435</v>
      </c>
    </row>
    <row r="125" spans="1:35" x14ac:dyDescent="0.35">
      <c r="A125" s="12">
        <f>'Regression output'!A125</f>
        <v>45323</v>
      </c>
      <c r="B125" s="10">
        <f>'Regression output'!B125</f>
        <v>109.92</v>
      </c>
      <c r="C125" s="10">
        <f>'Regression output'!C125</f>
        <v>10760.9</v>
      </c>
      <c r="D125" s="10">
        <f>'Regression output'!D125</f>
        <v>21646</v>
      </c>
      <c r="E125" s="10">
        <f>'Regression output'!E125</f>
        <v>457594</v>
      </c>
      <c r="F125" s="15">
        <f>'Regression output'!F125</f>
        <v>4.3</v>
      </c>
      <c r="G125" s="15">
        <f>'Regression output'!G125</f>
        <v>4.1255199999999999</v>
      </c>
      <c r="H125" s="15">
        <f>'Regression output'!H125</f>
        <v>3.4733329999999998</v>
      </c>
      <c r="I125" s="10">
        <f>'Regression output'!I125</f>
        <v>1620501</v>
      </c>
      <c r="J125" s="10">
        <f>'Regression output'!J125</f>
        <v>6717539</v>
      </c>
      <c r="L125" s="29">
        <f t="shared" si="8"/>
        <v>79878.523371500793</v>
      </c>
      <c r="M125" s="22">
        <f t="shared" si="7"/>
        <v>1.376089533963737E-3</v>
      </c>
      <c r="O125" s="29">
        <f t="shared" si="9"/>
        <v>76744.918504122572</v>
      </c>
      <c r="P125" s="22"/>
      <c r="R125" s="36">
        <f t="shared" si="10"/>
        <v>1.0214758988560437E-2</v>
      </c>
      <c r="S125" s="37">
        <f t="shared" si="11"/>
        <v>7.1318308416696166</v>
      </c>
      <c r="AH125" s="11">
        <f t="shared" si="12"/>
        <v>1.6329978434337129</v>
      </c>
      <c r="AI125" s="11">
        <f t="shared" si="13"/>
        <v>5.1191982932108813</v>
      </c>
    </row>
    <row r="126" spans="1:35" x14ac:dyDescent="0.35">
      <c r="A126" s="12">
        <f>'Regression output'!A126</f>
        <v>45413</v>
      </c>
      <c r="B126" s="10">
        <f>'Regression output'!B126</f>
        <v>109.66</v>
      </c>
      <c r="C126" s="10">
        <f>'Regression output'!C126</f>
        <v>10775.1</v>
      </c>
      <c r="D126" s="10">
        <f>'Regression output'!D126</f>
        <v>22208</v>
      </c>
      <c r="E126" s="10">
        <f>'Regression output'!E126</f>
        <v>468096</v>
      </c>
      <c r="F126" s="15">
        <f>'Regression output'!F126</f>
        <v>4.2</v>
      </c>
      <c r="G126" s="15">
        <f>'Regression output'!G126</f>
        <v>3.892916</v>
      </c>
      <c r="H126" s="15">
        <f>'Regression output'!H126</f>
        <v>3.62</v>
      </c>
      <c r="I126" s="10">
        <f>'Regression output'!I126</f>
        <v>1626782</v>
      </c>
      <c r="J126" s="10">
        <f>'Regression output'!J126</f>
        <v>6833211</v>
      </c>
      <c r="L126" s="29">
        <f t="shared" si="8"/>
        <v>86531.274522963897</v>
      </c>
      <c r="M126" s="22">
        <f t="shared" si="7"/>
        <v>1.2672874703919695E-3</v>
      </c>
      <c r="O126" s="29">
        <f t="shared" si="9"/>
        <v>80148.52572885908</v>
      </c>
      <c r="P126" s="22"/>
      <c r="R126" s="36">
        <f t="shared" si="10"/>
        <v>1.0177167729301816E-2</v>
      </c>
      <c r="S126" s="37">
        <f t="shared" si="11"/>
        <v>7.4383092248665053</v>
      </c>
      <c r="AH126" s="11">
        <f t="shared" si="12"/>
        <v>1.6258280340820785</v>
      </c>
      <c r="AI126" s="11">
        <f t="shared" si="13"/>
        <v>5.0826258826913078</v>
      </c>
    </row>
    <row r="127" spans="1:35" x14ac:dyDescent="0.35">
      <c r="A127" s="12">
        <f>'Regression output'!A127</f>
        <v>45505</v>
      </c>
      <c r="B127" s="10"/>
      <c r="C127" s="10">
        <f>'Regression output'!C127</f>
        <v>10784.26</v>
      </c>
      <c r="D127" s="10">
        <f>'Regression output'!D127</f>
        <v>22912</v>
      </c>
      <c r="E127" s="10">
        <f>'Regression output'!E127</f>
        <v>470726</v>
      </c>
      <c r="F127" s="15">
        <f>'Regression output'!F127</f>
        <v>4.3</v>
      </c>
      <c r="G127" s="15">
        <f>'Regression output'!G127</f>
        <v>3.4092020000000001</v>
      </c>
      <c r="H127" s="15">
        <f>'Regression output'!H127</f>
        <v>3.726667</v>
      </c>
      <c r="I127" s="10">
        <f>'Regression output'!I127</f>
        <v>1635412</v>
      </c>
      <c r="J127" s="10">
        <f>'Regression output'!J127</f>
        <v>6932252</v>
      </c>
      <c r="L127" s="29">
        <f t="shared" si="8"/>
        <v>87555.122041375478</v>
      </c>
      <c r="M127" s="35">
        <f t="shared" si="7"/>
        <v>0</v>
      </c>
      <c r="O127" s="30">
        <f>((EXP(2.28-0.48*LN(D126/E126)+8.17*(F126/100)+14.77*(H126/100)+1.83*LN(I126/J126)))*C127)*P127</f>
        <v>100.43664600872644</v>
      </c>
      <c r="P127" s="35">
        <f>M126</f>
        <v>1.2672874703919695E-3</v>
      </c>
      <c r="R127" s="36">
        <f>O127/C127</f>
        <v>9.3132626632449929E-3</v>
      </c>
      <c r="S127" s="37">
        <f t="shared" si="11"/>
        <v>9.3132626632449929E-3</v>
      </c>
      <c r="AH127" s="11">
        <f t="shared" si="12"/>
        <v>1.6208608825337154</v>
      </c>
      <c r="AI127" s="11">
        <f t="shared" si="13"/>
        <v>5.057442306766081</v>
      </c>
    </row>
    <row r="128" spans="1:35" x14ac:dyDescent="0.35">
      <c r="A128" s="12">
        <f>'Regression output'!A128</f>
        <v>45597</v>
      </c>
      <c r="B128" s="10"/>
      <c r="C128" s="10">
        <f>'Regression output'!C128</f>
        <v>10794.06</v>
      </c>
      <c r="D128" s="10">
        <f>'Regression output'!D128</f>
        <v>22989.27</v>
      </c>
      <c r="E128" s="10">
        <f>'Regression output'!E128</f>
        <v>474570.3</v>
      </c>
      <c r="F128" s="15">
        <f>'Regression output'!F128</f>
        <v>4.3913159999999998</v>
      </c>
      <c r="G128" s="15">
        <f>'Regression output'!G128</f>
        <v>3.9060549999999998</v>
      </c>
      <c r="H128" s="15">
        <f>'Regression output'!H128</f>
        <v>3.7859219999999998</v>
      </c>
      <c r="I128" s="10">
        <f>'Regression output'!I128</f>
        <v>1649396</v>
      </c>
      <c r="J128" s="10">
        <f>'Regression output'!J128</f>
        <v>7014472</v>
      </c>
      <c r="L128" s="29">
        <f t="shared" si="8"/>
        <v>90103.349743998595</v>
      </c>
      <c r="M128" s="35">
        <f t="shared" si="7"/>
        <v>0</v>
      </c>
      <c r="O128" s="30">
        <f t="shared" ref="O128:O191" si="14">((EXP(2.28-0.48*LN(D127/E127)+8.17*(F127/100)+14.77*(H127/100)+1.83*LN(I127/J127)))*C128)*P128</f>
        <v>-1873.1819198498956</v>
      </c>
      <c r="P128" s="35">
        <f>P127-0.025</f>
        <v>-2.3732712529608031E-2</v>
      </c>
      <c r="R128" s="36">
        <f t="shared" ref="R128:R191" si="15">O128/C128</f>
        <v>-0.17353821637547834</v>
      </c>
      <c r="S128" s="37">
        <f t="shared" si="11"/>
        <v>-0.17353821637547834</v>
      </c>
      <c r="AH128" s="11">
        <f t="shared" si="12"/>
        <v>1.6117690221673093</v>
      </c>
      <c r="AI128" s="11">
        <f t="shared" si="13"/>
        <v>5.0116691444098533</v>
      </c>
    </row>
    <row r="129" spans="1:35" x14ac:dyDescent="0.35">
      <c r="A129" s="12">
        <f>'Regression output'!A129</f>
        <v>45689</v>
      </c>
      <c r="B129" s="10"/>
      <c r="C129" s="10">
        <f>'Regression output'!C129</f>
        <v>10805.98</v>
      </c>
      <c r="D129" s="10">
        <f>'Regression output'!D129</f>
        <v>23459.9</v>
      </c>
      <c r="E129" s="10">
        <f>'Regression output'!E129</f>
        <v>479158</v>
      </c>
      <c r="F129" s="15">
        <f>'Regression output'!F129</f>
        <v>4.3912899999999997</v>
      </c>
      <c r="G129" s="15">
        <f>'Regression output'!G129</f>
        <v>3.201562</v>
      </c>
      <c r="H129" s="15">
        <f>'Regression output'!H129</f>
        <v>3.8284349999999998</v>
      </c>
      <c r="I129" s="10">
        <f>'Regression output'!I129</f>
        <v>1667479</v>
      </c>
      <c r="J129" s="10">
        <f>'Regression output'!J129</f>
        <v>7144432</v>
      </c>
      <c r="L129" s="29">
        <f t="shared" si="8"/>
        <v>92378.008224367062</v>
      </c>
      <c r="M129" s="35">
        <f t="shared" si="7"/>
        <v>0</v>
      </c>
      <c r="O129" s="30">
        <f t="shared" si="14"/>
        <v>-3899.0902984682461</v>
      </c>
      <c r="P129" s="35">
        <f t="shared" ref="P129:P142" si="16">P128-0.025</f>
        <v>-4.8732712529608035E-2</v>
      </c>
      <c r="R129" s="36">
        <f t="shared" si="15"/>
        <v>-0.36082708819267167</v>
      </c>
      <c r="S129" s="37">
        <f t="shared" si="11"/>
        <v>-0.36082708819267167</v>
      </c>
      <c r="AH129" s="11">
        <f t="shared" si="12"/>
        <v>1.611998046493323</v>
      </c>
      <c r="AI129" s="11">
        <f t="shared" si="13"/>
        <v>5.0128170700042807</v>
      </c>
    </row>
    <row r="130" spans="1:35" x14ac:dyDescent="0.35">
      <c r="A130" s="12">
        <f>'Regression output'!A130</f>
        <v>45778</v>
      </c>
      <c r="B130" s="10"/>
      <c r="C130" s="10">
        <f>'Regression output'!C130</f>
        <v>10820.16</v>
      </c>
      <c r="D130" s="10">
        <f>'Regression output'!D130</f>
        <v>23838.68</v>
      </c>
      <c r="E130" s="10">
        <f>'Regression output'!E130</f>
        <v>483315.9</v>
      </c>
      <c r="F130" s="15">
        <f>'Regression output'!F130</f>
        <v>4.3913080000000004</v>
      </c>
      <c r="G130" s="15">
        <f>'Regression output'!G130</f>
        <v>3.2268750000000002</v>
      </c>
      <c r="H130" s="15">
        <f>'Regression output'!H130</f>
        <v>3.8648579999999999</v>
      </c>
      <c r="I130" s="10">
        <f>'Regression output'!I130</f>
        <v>1675855</v>
      </c>
      <c r="J130" s="10">
        <f>'Regression output'!J130</f>
        <v>7162375</v>
      </c>
      <c r="L130" s="29">
        <f t="shared" si="8"/>
        <v>92725.867615532319</v>
      </c>
      <c r="M130" s="35">
        <f t="shared" si="7"/>
        <v>0</v>
      </c>
      <c r="O130" s="30">
        <f t="shared" si="14"/>
        <v>-5833.8513578686079</v>
      </c>
      <c r="P130" s="35">
        <f t="shared" si="16"/>
        <v>-7.373271252960803E-2</v>
      </c>
      <c r="R130" s="36">
        <f t="shared" si="15"/>
        <v>-0.53916498072751307</v>
      </c>
      <c r="S130" s="37">
        <f t="shared" si="11"/>
        <v>-0.53916498072751307</v>
      </c>
      <c r="AH130" s="11">
        <f t="shared" si="12"/>
        <v>1.6068147344596213</v>
      </c>
      <c r="AI130" s="11">
        <f t="shared" si="13"/>
        <v>4.9869012977523015</v>
      </c>
    </row>
    <row r="131" spans="1:35" x14ac:dyDescent="0.35">
      <c r="A131" s="12">
        <f>'Regression output'!A131</f>
        <v>45870</v>
      </c>
      <c r="B131" s="10"/>
      <c r="C131" s="10">
        <f>'Regression output'!C131</f>
        <v>10834.29</v>
      </c>
      <c r="D131" s="10">
        <f>'Regression output'!D131</f>
        <v>24049.63</v>
      </c>
      <c r="E131" s="10">
        <f>'Regression output'!E131</f>
        <v>488358.8</v>
      </c>
      <c r="F131" s="15">
        <f>'Regression output'!F131</f>
        <v>4.3817589999999997</v>
      </c>
      <c r="G131" s="15">
        <f>'Regression output'!G131</f>
        <v>2.817809</v>
      </c>
      <c r="H131" s="15">
        <f>'Regression output'!H131</f>
        <v>3.8515630000000001</v>
      </c>
      <c r="I131" s="10">
        <f>'Regression output'!I131</f>
        <v>1687204</v>
      </c>
      <c r="J131" s="10">
        <f>'Regression output'!J131</f>
        <v>7230575</v>
      </c>
      <c r="L131" s="29">
        <f t="shared" si="8"/>
        <v>92983.793643477853</v>
      </c>
      <c r="M131" s="35">
        <f t="shared" si="7"/>
        <v>0</v>
      </c>
      <c r="O131" s="30">
        <f t="shared" si="14"/>
        <v>-7872.4680430965136</v>
      </c>
      <c r="P131" s="35">
        <f t="shared" si="16"/>
        <v>-9.8732712529608024E-2</v>
      </c>
      <c r="R131" s="36">
        <f t="shared" si="15"/>
        <v>-0.7266251912304833</v>
      </c>
      <c r="S131" s="37">
        <f t="shared" si="11"/>
        <v>-0.7266251912304833</v>
      </c>
      <c r="AH131" s="11">
        <f t="shared" si="12"/>
        <v>1.6042248806088044</v>
      </c>
      <c r="AI131" s="11">
        <f t="shared" si="13"/>
        <v>4.9740026622227527</v>
      </c>
    </row>
    <row r="132" spans="1:35" x14ac:dyDescent="0.35">
      <c r="A132" s="12">
        <f>'Regression output'!A132</f>
        <v>45962</v>
      </c>
      <c r="B132" s="10"/>
      <c r="C132" s="10">
        <f>'Regression output'!C132</f>
        <v>10848.76</v>
      </c>
      <c r="D132" s="10">
        <f>'Regression output'!D132</f>
        <v>24341.25</v>
      </c>
      <c r="E132" s="10">
        <f>'Regression output'!E132</f>
        <v>493110.7</v>
      </c>
      <c r="F132" s="15">
        <f>'Regression output'!F132</f>
        <v>4.3626880000000003</v>
      </c>
      <c r="G132" s="15">
        <f>'Regression output'!G132</f>
        <v>2.2165170000000001</v>
      </c>
      <c r="H132" s="15">
        <f>'Regression output'!H132</f>
        <v>3.8545720000000001</v>
      </c>
      <c r="I132" s="10">
        <f>'Regression output'!I132</f>
        <v>1699407</v>
      </c>
      <c r="J132" s="10">
        <f>'Regression output'!J132</f>
        <v>7296540</v>
      </c>
      <c r="L132" s="29">
        <f t="shared" si="8"/>
        <v>92751.029126292691</v>
      </c>
      <c r="M132" s="35">
        <f t="shared" si="7"/>
        <v>0</v>
      </c>
      <c r="O132" s="30">
        <f t="shared" si="14"/>
        <v>-9810.2881689344013</v>
      </c>
      <c r="P132" s="35">
        <f t="shared" si="16"/>
        <v>-0.12373271252960802</v>
      </c>
      <c r="R132" s="36">
        <f t="shared" si="15"/>
        <v>-0.90427737077181181</v>
      </c>
      <c r="S132" s="37">
        <f t="shared" si="11"/>
        <v>-0.90427737077181181</v>
      </c>
      <c r="AH132" s="11">
        <f t="shared" si="12"/>
        <v>1.6044706723861832</v>
      </c>
      <c r="AI132" s="11">
        <f t="shared" si="13"/>
        <v>4.9752253814387961</v>
      </c>
    </row>
    <row r="133" spans="1:35" x14ac:dyDescent="0.35">
      <c r="A133" s="12">
        <f>'Regression output'!A133</f>
        <v>46054</v>
      </c>
      <c r="B133" s="10"/>
      <c r="C133" s="10">
        <f>'Regression output'!C133</f>
        <v>10863.68</v>
      </c>
      <c r="D133" s="10">
        <f>'Regression output'!D133</f>
        <v>24726.31</v>
      </c>
      <c r="E133" s="10">
        <f>'Regression output'!E133</f>
        <v>497438.8</v>
      </c>
      <c r="F133" s="15">
        <f>'Regression output'!F133</f>
        <v>4.3340810000000003</v>
      </c>
      <c r="G133" s="15">
        <f>'Regression output'!G133</f>
        <v>2.1410670000000001</v>
      </c>
      <c r="H133" s="15">
        <f>'Regression output'!H133</f>
        <v>3.8759769999999998</v>
      </c>
      <c r="I133" s="10">
        <f>'Regression output'!I133</f>
        <v>1712318</v>
      </c>
      <c r="J133" s="10">
        <f>'Regression output'!J133</f>
        <v>7360890</v>
      </c>
      <c r="L133" s="29">
        <f t="shared" si="8"/>
        <v>92435.850004878055</v>
      </c>
      <c r="M133" s="35">
        <f t="shared" si="7"/>
        <v>0</v>
      </c>
      <c r="O133" s="30">
        <f t="shared" si="14"/>
        <v>-11741.748156098773</v>
      </c>
      <c r="P133" s="35">
        <f t="shared" si="16"/>
        <v>-0.14873271252960801</v>
      </c>
      <c r="R133" s="36">
        <f t="shared" si="15"/>
        <v>-1.0808260328082908</v>
      </c>
      <c r="S133" s="37">
        <f t="shared" si="11"/>
        <v>-1.0808260328082908</v>
      </c>
      <c r="AH133" s="11">
        <f t="shared" si="12"/>
        <v>1.6025196601643699</v>
      </c>
      <c r="AI133" s="11">
        <f t="shared" si="13"/>
        <v>4.9655281187283773</v>
      </c>
    </row>
    <row r="134" spans="1:35" x14ac:dyDescent="0.35">
      <c r="A134" s="12">
        <f>'Regression output'!A134</f>
        <v>46143</v>
      </c>
      <c r="B134" s="10"/>
      <c r="C134" s="10">
        <f>'Regression output'!C134</f>
        <v>10879.67</v>
      </c>
      <c r="D134" s="10">
        <f>'Regression output'!D134</f>
        <v>25075.34</v>
      </c>
      <c r="E134" s="10">
        <f>'Regression output'!E134</f>
        <v>501263.1</v>
      </c>
      <c r="F134" s="15">
        <f>'Regression output'!F134</f>
        <v>4.3054309999999996</v>
      </c>
      <c r="G134" s="15">
        <f>'Regression output'!G134</f>
        <v>2.106522</v>
      </c>
      <c r="H134" s="15">
        <f>'Regression output'!H134</f>
        <v>3.8847049999999999</v>
      </c>
      <c r="I134" s="10">
        <f>'Regression output'!I134</f>
        <v>1725822</v>
      </c>
      <c r="J134" s="10">
        <f>'Regression output'!J134</f>
        <v>7428287</v>
      </c>
      <c r="L134" s="29">
        <f t="shared" si="8"/>
        <v>92035.032407445164</v>
      </c>
      <c r="M134" s="35">
        <f t="shared" si="7"/>
        <v>0</v>
      </c>
      <c r="O134" s="30">
        <f t="shared" si="14"/>
        <v>-13670.715353913529</v>
      </c>
      <c r="P134" s="35">
        <f t="shared" si="16"/>
        <v>-0.17373271252960801</v>
      </c>
      <c r="R134" s="36">
        <f t="shared" si="15"/>
        <v>-1.2565376848666852</v>
      </c>
      <c r="S134" s="37">
        <f t="shared" si="11"/>
        <v>-1.2565376848666852</v>
      </c>
      <c r="AH134" s="11">
        <f t="shared" si="12"/>
        <v>1.5989015235200499</v>
      </c>
      <c r="AI134" s="11">
        <f t="shared" si="13"/>
        <v>4.9475946219683147</v>
      </c>
    </row>
    <row r="135" spans="1:35" x14ac:dyDescent="0.35">
      <c r="A135" s="12">
        <f>'Regression output'!A135</f>
        <v>46235</v>
      </c>
      <c r="B135" s="10"/>
      <c r="C135" s="10">
        <f>'Regression output'!C135</f>
        <v>10894.28</v>
      </c>
      <c r="D135" s="10">
        <f>'Regression output'!D135</f>
        <v>25585.05</v>
      </c>
      <c r="E135" s="10">
        <f>'Regression output'!E135</f>
        <v>505136.5</v>
      </c>
      <c r="F135" s="15">
        <f>'Regression output'!F135</f>
        <v>4.2768110000000004</v>
      </c>
      <c r="G135" s="15">
        <f>'Regression output'!G135</f>
        <v>2.1804600000000001</v>
      </c>
      <c r="H135" s="15">
        <f>'Regression output'!H135</f>
        <v>3.9276810000000002</v>
      </c>
      <c r="I135" s="10">
        <f>'Regression output'!I135</f>
        <v>1739801</v>
      </c>
      <c r="J135" s="10">
        <f>'Regression output'!J135</f>
        <v>7495517</v>
      </c>
      <c r="L135" s="29">
        <f t="shared" si="8"/>
        <v>91538.786903813205</v>
      </c>
      <c r="M135" s="35">
        <f t="shared" si="7"/>
        <v>0</v>
      </c>
      <c r="O135" s="30">
        <f t="shared" si="14"/>
        <v>-15558.905315922477</v>
      </c>
      <c r="P135" s="35">
        <f t="shared" si="16"/>
        <v>-0.198732712529608</v>
      </c>
      <c r="R135" s="36">
        <f t="shared" si="15"/>
        <v>-1.4281719687691592</v>
      </c>
      <c r="S135" s="37">
        <f t="shared" si="11"/>
        <v>-1.4281719687691592</v>
      </c>
      <c r="AH135" s="11">
        <f t="shared" si="12"/>
        <v>1.5946023761965338</v>
      </c>
      <c r="AI135" s="11">
        <f t="shared" si="13"/>
        <v>4.9263698407130709</v>
      </c>
    </row>
    <row r="136" spans="1:35" x14ac:dyDescent="0.35">
      <c r="A136" s="12">
        <f>'Regression output'!A136</f>
        <v>46327</v>
      </c>
      <c r="B136" s="10"/>
      <c r="C136" s="10">
        <f>'Regression output'!C136</f>
        <v>10909.15</v>
      </c>
      <c r="D136" s="10">
        <f>'Regression output'!D136</f>
        <v>26071.38</v>
      </c>
      <c r="E136" s="10">
        <f>'Regression output'!E136</f>
        <v>509092.5</v>
      </c>
      <c r="F136" s="15">
        <f>'Regression output'!F136</f>
        <v>4.2481679999999997</v>
      </c>
      <c r="G136" s="15">
        <f>'Regression output'!G136</f>
        <v>2.2163529999999998</v>
      </c>
      <c r="H136" s="15">
        <f>'Regression output'!H136</f>
        <v>3.9659740000000001</v>
      </c>
      <c r="I136" s="10">
        <f>'Regression output'!I136</f>
        <v>1754228</v>
      </c>
      <c r="J136" s="10">
        <f>'Regression output'!J136</f>
        <v>7562274</v>
      </c>
      <c r="L136" s="29">
        <f t="shared" si="8"/>
        <v>91275.784987206935</v>
      </c>
      <c r="M136" s="35">
        <f t="shared" si="7"/>
        <v>0</v>
      </c>
      <c r="O136" s="30">
        <f t="shared" si="14"/>
        <v>-17475.651725062988</v>
      </c>
      <c r="P136" s="35">
        <f>P135-0.025</f>
        <v>-0.223732712529608</v>
      </c>
      <c r="R136" s="36">
        <f t="shared" si="15"/>
        <v>-1.6019260643645918</v>
      </c>
      <c r="S136" s="37">
        <f t="shared" si="11"/>
        <v>-1.6019260643645918</v>
      </c>
      <c r="AH136" s="11">
        <f t="shared" si="12"/>
        <v>1.5881889841123438</v>
      </c>
      <c r="AI136" s="11">
        <f t="shared" si="13"/>
        <v>4.894876197861314</v>
      </c>
    </row>
    <row r="137" spans="1:35" x14ac:dyDescent="0.35">
      <c r="A137" s="12">
        <f>'Regression output'!A137</f>
        <v>46419</v>
      </c>
      <c r="B137" s="10"/>
      <c r="C137" s="10">
        <f>'Regression output'!C137</f>
        <v>10924.37</v>
      </c>
      <c r="D137" s="10">
        <f>'Regression output'!D137</f>
        <v>26513.439999999999</v>
      </c>
      <c r="E137" s="10">
        <f>'Regression output'!E137</f>
        <v>513486.7</v>
      </c>
      <c r="F137" s="15">
        <f>'Regression output'!F137</f>
        <v>4.2195299999999998</v>
      </c>
      <c r="G137" s="15">
        <f>'Regression output'!G137</f>
        <v>2.2235209999999999</v>
      </c>
      <c r="H137" s="15">
        <f>'Regression output'!H137</f>
        <v>3.994157</v>
      </c>
      <c r="I137" s="10">
        <f>'Regression output'!I137</f>
        <v>1769048</v>
      </c>
      <c r="J137" s="10">
        <f>'Regression output'!J137</f>
        <v>7628459</v>
      </c>
      <c r="L137" s="29">
        <f t="shared" si="8"/>
        <v>91001.548609978519</v>
      </c>
      <c r="M137" s="35">
        <f t="shared" ref="M137:M200" si="17">B137/L137</f>
        <v>0</v>
      </c>
      <c r="O137" s="30">
        <f t="shared" si="14"/>
        <v>-19395.430569158787</v>
      </c>
      <c r="P137" s="35">
        <f t="shared" si="16"/>
        <v>-0.24873271252960799</v>
      </c>
      <c r="R137" s="36">
        <f t="shared" si="15"/>
        <v>-1.775427834205431</v>
      </c>
      <c r="S137" s="37">
        <f t="shared" si="11"/>
        <v>-1.775427834205431</v>
      </c>
      <c r="AH137" s="11">
        <f t="shared" si="12"/>
        <v>1.5827320236491007</v>
      </c>
      <c r="AI137" s="11">
        <f t="shared" si="13"/>
        <v>4.8682378004220084</v>
      </c>
    </row>
    <row r="138" spans="1:35" x14ac:dyDescent="0.35">
      <c r="A138" s="12">
        <f>'Regression output'!A138</f>
        <v>46508</v>
      </c>
      <c r="B138" s="10"/>
      <c r="C138" s="10">
        <f>'Regression output'!C138</f>
        <v>10940.86</v>
      </c>
      <c r="D138" s="10">
        <f>'Regression output'!D138</f>
        <v>26815.78</v>
      </c>
      <c r="E138" s="10">
        <f>'Regression output'!E138</f>
        <v>518220.2</v>
      </c>
      <c r="F138" s="15">
        <f>'Regression output'!F138</f>
        <v>4.1880220000000001</v>
      </c>
      <c r="G138" s="15">
        <f>'Regression output'!G138</f>
        <v>2.1362429999999999</v>
      </c>
      <c r="H138" s="15">
        <f>'Regression output'!H138</f>
        <v>3.9885769999999998</v>
      </c>
      <c r="I138" s="10">
        <f>'Regression output'!I138</f>
        <v>1784193</v>
      </c>
      <c r="J138" s="10">
        <f>'Regression output'!J138</f>
        <v>7695886</v>
      </c>
      <c r="L138" s="29">
        <f t="shared" ref="L138:L201" si="18">((EXP(-1.033-0.15*LN(D138/E138)-0.383*LN(D137/E137)+0.05*F138+0.146*F137+0.045*H138+0.141*H137))*C138)*1</f>
        <v>90638.46281764537</v>
      </c>
      <c r="M138" s="35">
        <f t="shared" si="17"/>
        <v>0</v>
      </c>
      <c r="O138" s="30">
        <f t="shared" si="14"/>
        <v>-21319.997591124586</v>
      </c>
      <c r="P138" s="35">
        <f t="shared" si="16"/>
        <v>-0.27373271252960801</v>
      </c>
      <c r="R138" s="36">
        <f t="shared" si="15"/>
        <v>-1.9486582947889457</v>
      </c>
      <c r="S138" s="37">
        <f t="shared" si="11"/>
        <v>-1.9486582947889457</v>
      </c>
      <c r="AH138" s="11">
        <f t="shared" si="12"/>
        <v>1.5792596708633198</v>
      </c>
      <c r="AI138" s="11">
        <f t="shared" si="13"/>
        <v>4.8513628761344538</v>
      </c>
    </row>
    <row r="139" spans="1:35" x14ac:dyDescent="0.35">
      <c r="A139" s="12">
        <f>'Regression output'!A139</f>
        <v>46600</v>
      </c>
      <c r="B139" s="10"/>
      <c r="C139" s="10">
        <f>'Regression output'!C139</f>
        <v>10955.91</v>
      </c>
      <c r="D139" s="10">
        <f>'Regression output'!D139</f>
        <v>27004.959999999999</v>
      </c>
      <c r="E139" s="10">
        <f>'Regression output'!E139</f>
        <v>523262.3</v>
      </c>
      <c r="F139" s="15">
        <f>'Regression output'!F139</f>
        <v>4.1564769999999998</v>
      </c>
      <c r="G139" s="15">
        <f>'Regression output'!G139</f>
        <v>2.0462310000000001</v>
      </c>
      <c r="H139" s="15">
        <f>'Regression output'!H139</f>
        <v>3.9548649999999999</v>
      </c>
      <c r="I139" s="10">
        <f>'Regression output'!I139</f>
        <v>1800041</v>
      </c>
      <c r="J139" s="10">
        <f>'Regression output'!J139</f>
        <v>7764108</v>
      </c>
      <c r="L139" s="29">
        <f t="shared" si="18"/>
        <v>89957.888374740054</v>
      </c>
      <c r="M139" s="35">
        <f t="shared" si="17"/>
        <v>0</v>
      </c>
      <c r="O139" s="30">
        <f t="shared" si="14"/>
        <v>-23184.335431845037</v>
      </c>
      <c r="P139" s="35">
        <f t="shared" si="16"/>
        <v>-0.29873271252960804</v>
      </c>
      <c r="R139" s="36">
        <f t="shared" si="15"/>
        <v>-2.1161487664507135</v>
      </c>
      <c r="S139" s="37">
        <f t="shared" si="11"/>
        <v>-2.1161487664507135</v>
      </c>
      <c r="AH139" s="11">
        <f t="shared" si="12"/>
        <v>1.5788292731901155</v>
      </c>
      <c r="AI139" s="11">
        <f t="shared" si="13"/>
        <v>4.8492753101147006</v>
      </c>
    </row>
    <row r="140" spans="1:35" x14ac:dyDescent="0.35">
      <c r="A140" s="12">
        <f>'Regression output'!A140</f>
        <v>46692</v>
      </c>
      <c r="B140" s="10"/>
      <c r="C140" s="10">
        <f>'Regression output'!C140</f>
        <v>10971.13</v>
      </c>
      <c r="D140" s="10">
        <f>'Regression output'!D140</f>
        <v>26947.55</v>
      </c>
      <c r="E140" s="10">
        <f>'Regression output'!E140</f>
        <v>528406.6</v>
      </c>
      <c r="F140" s="15">
        <f>'Regression output'!F140</f>
        <v>4.1249279999999997</v>
      </c>
      <c r="G140" s="15">
        <f>'Regression output'!G140</f>
        <v>1.941562</v>
      </c>
      <c r="H140" s="15">
        <f>'Regression output'!H140</f>
        <v>3.8639320000000001</v>
      </c>
      <c r="I140" s="10">
        <f>'Regression output'!I140</f>
        <v>1816664</v>
      </c>
      <c r="J140" s="10">
        <f>'Regression output'!J140</f>
        <v>7836701</v>
      </c>
      <c r="L140" s="29">
        <f t="shared" si="18"/>
        <v>88988.232574972411</v>
      </c>
      <c r="M140" s="35">
        <f t="shared" si="17"/>
        <v>0</v>
      </c>
      <c r="O140" s="30">
        <f t="shared" si="14"/>
        <v>-25002.678302067459</v>
      </c>
      <c r="P140" s="35">
        <f t="shared" si="16"/>
        <v>-0.32373271252960806</v>
      </c>
      <c r="R140" s="36">
        <f t="shared" si="15"/>
        <v>-2.2789519677615213</v>
      </c>
      <c r="S140" s="37">
        <f t="shared" ref="S140:S203" si="19">O140/C140</f>
        <v>-2.2789519677615213</v>
      </c>
      <c r="AH140" s="11">
        <f t="shared" si="12"/>
        <v>1.581631918545447</v>
      </c>
      <c r="AI140" s="11">
        <f t="shared" si="13"/>
        <v>4.8628851719387471</v>
      </c>
    </row>
    <row r="141" spans="1:35" x14ac:dyDescent="0.35">
      <c r="A141" s="12">
        <f>'Regression output'!A141</f>
        <v>46784</v>
      </c>
      <c r="B141" s="10"/>
      <c r="C141" s="10">
        <f>'Regression output'!C141</f>
        <v>10986.62</v>
      </c>
      <c r="D141" s="10">
        <f>'Regression output'!D141</f>
        <v>27089.61</v>
      </c>
      <c r="E141" s="10">
        <f>'Regression output'!E141</f>
        <v>533396.80000000005</v>
      </c>
      <c r="F141" s="15">
        <f>'Regression output'!F141</f>
        <v>4.0962300000000003</v>
      </c>
      <c r="G141" s="15">
        <f>'Regression output'!G141</f>
        <v>1.8806350000000001</v>
      </c>
      <c r="H141" s="15">
        <f>'Regression output'!H141</f>
        <v>3.81515</v>
      </c>
      <c r="I141" s="10">
        <f>'Regression output'!I141</f>
        <v>1834053</v>
      </c>
      <c r="J141" s="10">
        <f>'Regression output'!J141</f>
        <v>7916221</v>
      </c>
      <c r="L141" s="29">
        <f t="shared" si="18"/>
        <v>87710.40546823878</v>
      </c>
      <c r="M141" s="35">
        <f t="shared" si="17"/>
        <v>0</v>
      </c>
      <c r="O141" s="30">
        <f t="shared" si="14"/>
        <v>-26689.812106896792</v>
      </c>
      <c r="P141" s="35">
        <f t="shared" si="16"/>
        <v>-0.34873271252960808</v>
      </c>
      <c r="R141" s="36">
        <f t="shared" si="15"/>
        <v>-2.4293014691412638</v>
      </c>
      <c r="S141" s="37">
        <f t="shared" si="19"/>
        <v>-2.4293014691412638</v>
      </c>
      <c r="AH141" s="11">
        <f t="shared" si="12"/>
        <v>1.586815221989222</v>
      </c>
      <c r="AI141" s="11">
        <f t="shared" si="13"/>
        <v>4.8881564190889089</v>
      </c>
    </row>
    <row r="142" spans="1:35" x14ac:dyDescent="0.35">
      <c r="A142" s="12">
        <f>'Regression output'!A142</f>
        <v>46874</v>
      </c>
      <c r="B142" s="10"/>
      <c r="C142" s="10">
        <f>'Regression output'!C142</f>
        <v>11003.24</v>
      </c>
      <c r="D142" s="10">
        <f>'Regression output'!D142</f>
        <v>27294.35</v>
      </c>
      <c r="E142" s="10">
        <f>'Regression output'!E142</f>
        <v>539115.19999999995</v>
      </c>
      <c r="F142" s="15">
        <f>'Regression output'!F142</f>
        <v>4.0675540000000003</v>
      </c>
      <c r="G142" s="15">
        <f>'Regression output'!G142</f>
        <v>1.83561</v>
      </c>
      <c r="H142" s="15">
        <f>'Regression output'!H142</f>
        <v>3.7757390000000002</v>
      </c>
      <c r="I142" s="10">
        <f>'Regression output'!I142</f>
        <v>1852232</v>
      </c>
      <c r="J142" s="10">
        <f>'Regression output'!J142</f>
        <v>8003151</v>
      </c>
      <c r="L142" s="29">
        <f t="shared" si="18"/>
        <v>86776.259264718668</v>
      </c>
      <c r="M142" s="35">
        <f t="shared" si="17"/>
        <v>0</v>
      </c>
      <c r="O142" s="30">
        <f t="shared" si="14"/>
        <v>-28401.006888428925</v>
      </c>
      <c r="P142" s="35">
        <f t="shared" si="16"/>
        <v>-0.3737327125296081</v>
      </c>
      <c r="R142" s="36">
        <f t="shared" si="15"/>
        <v>-2.5811494512915218</v>
      </c>
      <c r="S142" s="37">
        <f t="shared" si="19"/>
        <v>-2.5811494512915218</v>
      </c>
      <c r="AH142" s="11">
        <f t="shared" si="12"/>
        <v>1.5888716135973606</v>
      </c>
      <c r="AI142" s="11">
        <f t="shared" si="13"/>
        <v>4.8982187254036127</v>
      </c>
    </row>
    <row r="143" spans="1:35" x14ac:dyDescent="0.35">
      <c r="A143" s="12">
        <f>'Regression output'!A143</f>
        <v>46966</v>
      </c>
      <c r="B143" s="10"/>
      <c r="C143" s="10">
        <f>'Regression output'!C143</f>
        <v>11018.3</v>
      </c>
      <c r="D143" s="10">
        <f>'Regression output'!D143</f>
        <v>27385.22</v>
      </c>
      <c r="E143" s="10">
        <f>'Regression output'!E143</f>
        <v>544658.4</v>
      </c>
      <c r="F143" s="15">
        <f>'Regression output'!F143</f>
        <v>4.0388229999999998</v>
      </c>
      <c r="G143" s="15">
        <f>'Regression output'!G143</f>
        <v>1.8101389999999999</v>
      </c>
      <c r="H143" s="15">
        <f>'Regression output'!H143</f>
        <v>3.7081529999999998</v>
      </c>
      <c r="I143" s="10">
        <f>'Regression output'!I143</f>
        <v>1871228</v>
      </c>
      <c r="J143" s="10">
        <f>'Regression output'!J143</f>
        <v>8096226</v>
      </c>
      <c r="L143" s="29">
        <f t="shared" si="18"/>
        <v>85859.782401783072</v>
      </c>
      <c r="M143" s="35">
        <f t="shared" si="17"/>
        <v>0</v>
      </c>
      <c r="O143" s="30">
        <f t="shared" si="14"/>
        <v>-30082.594067174869</v>
      </c>
      <c r="P143" s="35">
        <f>P142-0.025</f>
        <v>-0.39873271252960812</v>
      </c>
      <c r="R143" s="36">
        <f t="shared" si="15"/>
        <v>-2.7302391536965658</v>
      </c>
      <c r="S143" s="37">
        <f t="shared" si="19"/>
        <v>-2.7302391536965658</v>
      </c>
      <c r="AH143" s="11">
        <f t="shared" si="12"/>
        <v>1.591107883603786</v>
      </c>
      <c r="AI143" s="11">
        <f t="shared" si="13"/>
        <v>4.9091847219187015</v>
      </c>
    </row>
    <row r="144" spans="1:35" x14ac:dyDescent="0.35">
      <c r="A144" s="12">
        <f>'Regression output'!A144</f>
        <v>47058</v>
      </c>
      <c r="B144" s="10"/>
      <c r="C144" s="10">
        <f>'Regression output'!C144</f>
        <v>11033.57</v>
      </c>
      <c r="D144" s="10">
        <f>'Regression output'!D144</f>
        <v>27577.46</v>
      </c>
      <c r="E144" s="10">
        <f>'Regression output'!E144</f>
        <v>549988.1</v>
      </c>
      <c r="F144" s="15">
        <f>'Regression output'!F144</f>
        <v>4.0149080000000001</v>
      </c>
      <c r="G144" s="15">
        <f>'Regression output'!G144</f>
        <v>1.8142240000000001</v>
      </c>
      <c r="H144" s="15">
        <f>'Regression output'!H144</f>
        <v>3.6617459999999999</v>
      </c>
      <c r="I144" s="10">
        <f>'Regression output'!I144</f>
        <v>1891058</v>
      </c>
      <c r="J144" s="10">
        <f>'Regression output'!J144</f>
        <v>8196165</v>
      </c>
      <c r="L144" s="29">
        <f t="shared" si="18"/>
        <v>84787.517009764197</v>
      </c>
      <c r="M144" s="35">
        <f t="shared" si="17"/>
        <v>0</v>
      </c>
      <c r="O144" s="30">
        <f t="shared" si="14"/>
        <v>74686.050121399574</v>
      </c>
      <c r="P144" s="35">
        <v>1</v>
      </c>
      <c r="R144" s="36">
        <f t="shared" si="15"/>
        <v>6.768983214082076</v>
      </c>
      <c r="S144" s="37">
        <f t="shared" si="19"/>
        <v>6.768983214082076</v>
      </c>
      <c r="AH144" s="11">
        <f t="shared" si="12"/>
        <v>1.594164182252678</v>
      </c>
      <c r="AI144" s="11">
        <f t="shared" si="13"/>
        <v>4.9242116081804239</v>
      </c>
    </row>
    <row r="145" spans="1:35" x14ac:dyDescent="0.35">
      <c r="A145" s="12">
        <f>'Regression output'!A145</f>
        <v>47150</v>
      </c>
      <c r="B145" s="10"/>
      <c r="C145" s="10">
        <f>'Regression output'!C145</f>
        <v>11048.98</v>
      </c>
      <c r="D145" s="10">
        <f>'Regression output'!D145</f>
        <v>27851.040000000001</v>
      </c>
      <c r="E145" s="10">
        <f>'Regression output'!E145</f>
        <v>555188.69999999995</v>
      </c>
      <c r="F145" s="15">
        <f>'Regression output'!F145</f>
        <v>3.9999660000000001</v>
      </c>
      <c r="G145" s="15">
        <f>'Regression output'!G145</f>
        <v>1.8284130000000001</v>
      </c>
      <c r="H145" s="15">
        <f>'Regression output'!H145</f>
        <v>3.631224</v>
      </c>
      <c r="I145" s="10">
        <f>'Regression output'!I145</f>
        <v>1911831</v>
      </c>
      <c r="J145" s="10">
        <f>'Regression output'!J145</f>
        <v>8301058</v>
      </c>
      <c r="L145" s="29">
        <f t="shared" si="18"/>
        <v>83962.460154578017</v>
      </c>
      <c r="M145" s="35">
        <f t="shared" si="17"/>
        <v>0</v>
      </c>
      <c r="O145" s="30">
        <f t="shared" si="14"/>
        <v>73997.939036494092</v>
      </c>
      <c r="P145" s="35">
        <f t="shared" ref="P145:P192" si="20">P144</f>
        <v>1</v>
      </c>
      <c r="R145" s="36">
        <f t="shared" si="15"/>
        <v>6.6972642756611105</v>
      </c>
      <c r="S145" s="37">
        <f t="shared" si="19"/>
        <v>6.6972642756611105</v>
      </c>
      <c r="AH145" s="11">
        <f t="shared" si="12"/>
        <v>1.5951455460199135</v>
      </c>
      <c r="AI145" s="11">
        <f t="shared" si="13"/>
        <v>4.9290464230029132</v>
      </c>
    </row>
    <row r="146" spans="1:35" x14ac:dyDescent="0.35">
      <c r="A146" s="12">
        <f>'Regression output'!A146</f>
        <v>47239</v>
      </c>
      <c r="B146" s="10"/>
      <c r="C146" s="10">
        <f>'Regression output'!C146</f>
        <v>11065.61</v>
      </c>
      <c r="D146" s="10">
        <f>'Regression output'!D146</f>
        <v>28130.73</v>
      </c>
      <c r="E146" s="10">
        <f>'Regression output'!E146</f>
        <v>560444.6</v>
      </c>
      <c r="F146" s="15">
        <f>'Regression output'!F146</f>
        <v>3.9999500000000001</v>
      </c>
      <c r="G146" s="15">
        <f>'Regression output'!G146</f>
        <v>1.8431789999999999</v>
      </c>
      <c r="H146" s="15">
        <f>'Regression output'!H146</f>
        <v>3.6009389999999999</v>
      </c>
      <c r="I146" s="10">
        <f>'Regression output'!I146</f>
        <v>1933530</v>
      </c>
      <c r="J146" s="10">
        <f>'Regression output'!J146</f>
        <v>8409529</v>
      </c>
      <c r="L146" s="29">
        <f t="shared" si="18"/>
        <v>83409.591324438603</v>
      </c>
      <c r="M146" s="35">
        <f t="shared" si="17"/>
        <v>0</v>
      </c>
      <c r="O146" s="30">
        <f t="shared" si="14"/>
        <v>73428.546795970309</v>
      </c>
      <c r="P146" s="35">
        <f t="shared" si="20"/>
        <v>1</v>
      </c>
      <c r="R146" s="36">
        <f t="shared" si="15"/>
        <v>6.6357432437949919</v>
      </c>
      <c r="S146" s="37">
        <f t="shared" si="19"/>
        <v>6.6357432437949919</v>
      </c>
      <c r="AH146" s="11">
        <f t="shared" si="12"/>
        <v>1.5948838308744788</v>
      </c>
      <c r="AI146" s="11">
        <f t="shared" si="13"/>
        <v>4.9277565856938041</v>
      </c>
    </row>
    <row r="147" spans="1:35" x14ac:dyDescent="0.35">
      <c r="A147" s="12">
        <f>'Regression output'!A147</f>
        <v>47331</v>
      </c>
      <c r="B147" s="10"/>
      <c r="C147" s="10">
        <f>'Regression output'!C147</f>
        <v>11080.69</v>
      </c>
      <c r="D147" s="10">
        <f>'Regression output'!D147</f>
        <v>28480.48</v>
      </c>
      <c r="E147" s="10">
        <f>'Regression output'!E147</f>
        <v>565354.6</v>
      </c>
      <c r="F147" s="15">
        <f>'Regression output'!F147</f>
        <v>3.999943</v>
      </c>
      <c r="G147" s="15">
        <f>'Regression output'!G147</f>
        <v>1.8683909999999999</v>
      </c>
      <c r="H147" s="15">
        <f>'Regression output'!H147</f>
        <v>3.583342</v>
      </c>
      <c r="I147" s="10">
        <f>'Regression output'!I147</f>
        <v>1956105</v>
      </c>
      <c r="J147" s="10">
        <f>'Regression output'!J147</f>
        <v>8518840</v>
      </c>
      <c r="L147" s="29">
        <f t="shared" si="18"/>
        <v>83037.89751061445</v>
      </c>
      <c r="M147" s="35">
        <f t="shared" si="17"/>
        <v>0</v>
      </c>
      <c r="O147" s="30">
        <f t="shared" si="14"/>
        <v>72953.478371007339</v>
      </c>
      <c r="P147" s="35">
        <f t="shared" si="20"/>
        <v>1</v>
      </c>
      <c r="R147" s="36">
        <f t="shared" si="15"/>
        <v>6.583838946041026</v>
      </c>
      <c r="S147" s="37">
        <f t="shared" si="19"/>
        <v>6.583838946041026</v>
      </c>
      <c r="AH147" s="11">
        <f t="shared" si="12"/>
        <v>1.5941205073531559</v>
      </c>
      <c r="AI147" s="11">
        <f t="shared" si="13"/>
        <v>4.923996548429602</v>
      </c>
    </row>
    <row r="148" spans="1:35" x14ac:dyDescent="0.35">
      <c r="A148" s="12">
        <f>'Regression output'!A148</f>
        <v>47423</v>
      </c>
      <c r="B148" s="10"/>
      <c r="C148" s="10">
        <f>'Regression output'!C148</f>
        <v>11095.94</v>
      </c>
      <c r="D148" s="10">
        <f>'Regression output'!D148</f>
        <v>28868.66</v>
      </c>
      <c r="E148" s="10">
        <f>'Regression output'!E148</f>
        <v>570286.1</v>
      </c>
      <c r="F148" s="15">
        <f>'Regression output'!F148</f>
        <v>3.999962</v>
      </c>
      <c r="G148" s="15">
        <f>'Regression output'!G148</f>
        <v>1.8939919999999999</v>
      </c>
      <c r="H148" s="15">
        <f>'Regression output'!H148</f>
        <v>3.5717279999999998</v>
      </c>
      <c r="I148" s="10">
        <f>'Regression output'!I148</f>
        <v>1979467</v>
      </c>
      <c r="J148" s="10">
        <f>'Regression output'!J148</f>
        <v>8627789</v>
      </c>
      <c r="L148" s="29">
        <f t="shared" si="18"/>
        <v>82727.243553049397</v>
      </c>
      <c r="M148" s="35">
        <f t="shared" si="17"/>
        <v>0</v>
      </c>
      <c r="O148" s="30">
        <f t="shared" si="14"/>
        <v>72563.499093920167</v>
      </c>
      <c r="P148" s="35">
        <f t="shared" si="20"/>
        <v>1</v>
      </c>
      <c r="R148" s="36">
        <f t="shared" si="15"/>
        <v>6.5396441485732764</v>
      </c>
      <c r="S148" s="37">
        <f t="shared" si="19"/>
        <v>6.5396441485732764</v>
      </c>
      <c r="AH148" s="11">
        <f t="shared" si="12"/>
        <v>1.5920009384131069</v>
      </c>
      <c r="AI148" s="11">
        <f t="shared" si="13"/>
        <v>4.913570851179859</v>
      </c>
    </row>
    <row r="149" spans="1:35" x14ac:dyDescent="0.35">
      <c r="A149" s="12">
        <f>'Regression output'!A149</f>
        <v>47515</v>
      </c>
      <c r="B149" s="10"/>
      <c r="C149" s="10">
        <f>'Regression output'!C149</f>
        <v>11111.28</v>
      </c>
      <c r="D149" s="10">
        <f>'Regression output'!D149</f>
        <v>29267.43</v>
      </c>
      <c r="E149" s="10">
        <f>'Regression output'!E149</f>
        <v>575331.9</v>
      </c>
      <c r="F149" s="15">
        <f>'Regression output'!F149</f>
        <v>3.999949</v>
      </c>
      <c r="G149" s="15">
        <f>'Regression output'!G149</f>
        <v>1.910069</v>
      </c>
      <c r="H149" s="15">
        <f>'Regression output'!H149</f>
        <v>3.5603449999999999</v>
      </c>
      <c r="I149" s="10">
        <f>'Regression output'!I149</f>
        <v>2003614</v>
      </c>
      <c r="J149" s="10">
        <f>'Regression output'!J149</f>
        <v>8735075</v>
      </c>
      <c r="L149" s="29">
        <f t="shared" si="18"/>
        <v>82449.64976070878</v>
      </c>
      <c r="M149" s="35">
        <f t="shared" si="17"/>
        <v>0</v>
      </c>
      <c r="O149" s="30">
        <f t="shared" si="14"/>
        <v>72260.026329995526</v>
      </c>
      <c r="P149" s="35">
        <f t="shared" si="20"/>
        <v>1</v>
      </c>
      <c r="R149" s="36">
        <f t="shared" si="15"/>
        <v>6.5033035194861011</v>
      </c>
      <c r="S149" s="37">
        <f t="shared" si="19"/>
        <v>6.5033035194861011</v>
      </c>
      <c r="AH149" s="11">
        <f t="shared" si="12"/>
        <v>1.589405917561006</v>
      </c>
      <c r="AI149" s="11">
        <f t="shared" si="13"/>
        <v>4.900836562381456</v>
      </c>
    </row>
    <row r="150" spans="1:35" x14ac:dyDescent="0.35">
      <c r="A150" s="12">
        <f>'Regression output'!A150</f>
        <v>47604</v>
      </c>
      <c r="B150" s="10"/>
      <c r="C150" s="10">
        <f>'Regression output'!C150</f>
        <v>11127.83</v>
      </c>
      <c r="D150" s="10">
        <f>'Regression output'!D150</f>
        <v>29678.43</v>
      </c>
      <c r="E150" s="10">
        <f>'Regression output'!E150</f>
        <v>580800.30000000005</v>
      </c>
      <c r="F150" s="15">
        <f>'Regression output'!F150</f>
        <v>3.999946</v>
      </c>
      <c r="G150" s="15">
        <f>'Regression output'!G150</f>
        <v>1.930177</v>
      </c>
      <c r="H150" s="15">
        <f>'Regression output'!H150</f>
        <v>3.5496349999999999</v>
      </c>
      <c r="I150" s="10">
        <f>'Regression output'!I150</f>
        <v>2028442</v>
      </c>
      <c r="J150" s="10">
        <f>'Regression output'!J150</f>
        <v>8841114</v>
      </c>
      <c r="L150" s="29">
        <f t="shared" si="18"/>
        <v>82190.022956943081</v>
      </c>
      <c r="M150" s="35">
        <f t="shared" si="17"/>
        <v>0</v>
      </c>
      <c r="O150" s="30">
        <f t="shared" si="14"/>
        <v>72045.181824763917</v>
      </c>
      <c r="P150" s="35">
        <f t="shared" si="20"/>
        <v>1</v>
      </c>
      <c r="R150" s="36">
        <f t="shared" si="15"/>
        <v>6.4743244482314983</v>
      </c>
      <c r="S150" s="37">
        <f t="shared" si="19"/>
        <v>6.4743244482314983</v>
      </c>
    </row>
    <row r="151" spans="1:35" x14ac:dyDescent="0.35">
      <c r="A151" s="12">
        <f>'Regression output'!A151</f>
        <v>47696</v>
      </c>
      <c r="B151" s="10"/>
      <c r="C151" s="10">
        <f>'Regression output'!C151</f>
        <v>11142.83</v>
      </c>
      <c r="D151" s="10">
        <f>'Regression output'!D151</f>
        <v>30101.759999999998</v>
      </c>
      <c r="E151" s="10">
        <f>'Regression output'!E151</f>
        <v>585894.5</v>
      </c>
      <c r="F151" s="15">
        <f>'Regression output'!F151</f>
        <v>3.9999750000000001</v>
      </c>
      <c r="G151" s="15">
        <f>'Regression output'!G151</f>
        <v>1.9406920000000001</v>
      </c>
      <c r="H151" s="15">
        <f>'Regression output'!H151</f>
        <v>3.5396860000000001</v>
      </c>
      <c r="I151" s="10">
        <f>'Regression output'!I151</f>
        <v>2053844</v>
      </c>
      <c r="J151" s="10">
        <f>'Regression output'!J151</f>
        <v>8944082</v>
      </c>
      <c r="L151" s="29">
        <f t="shared" si="18"/>
        <v>81932.172619735968</v>
      </c>
      <c r="M151" s="35">
        <f t="shared" si="17"/>
        <v>0</v>
      </c>
      <c r="O151" s="30">
        <f t="shared" si="14"/>
        <v>71906.114101590239</v>
      </c>
      <c r="P151" s="35">
        <f t="shared" si="20"/>
        <v>1</v>
      </c>
      <c r="R151" s="36">
        <f t="shared" si="15"/>
        <v>6.4531285231480906</v>
      </c>
      <c r="S151" s="37">
        <f t="shared" si="19"/>
        <v>6.4531285231480906</v>
      </c>
    </row>
    <row r="152" spans="1:35" x14ac:dyDescent="0.35">
      <c r="A152" s="12">
        <f>'Regression output'!A152</f>
        <v>47788</v>
      </c>
      <c r="B152" s="10"/>
      <c r="C152" s="10">
        <f>'Regression output'!C152</f>
        <v>11158.02</v>
      </c>
      <c r="D152" s="10">
        <f>'Regression output'!D152</f>
        <v>30536.59</v>
      </c>
      <c r="E152" s="10">
        <f>'Regression output'!E152</f>
        <v>590941.1</v>
      </c>
      <c r="F152" s="15">
        <f>'Regression output'!F152</f>
        <v>3.9999750000000001</v>
      </c>
      <c r="G152" s="15">
        <f>'Regression output'!G152</f>
        <v>1.9416310000000001</v>
      </c>
      <c r="H152" s="15">
        <f>'Regression output'!H152</f>
        <v>3.5305460000000002</v>
      </c>
      <c r="I152" s="10">
        <f>'Regression output'!I152</f>
        <v>2079679</v>
      </c>
      <c r="J152" s="10">
        <f>'Regression output'!J152</f>
        <v>9044942</v>
      </c>
      <c r="L152" s="29">
        <f t="shared" si="18"/>
        <v>81654.710596102261</v>
      </c>
      <c r="M152" s="35">
        <f t="shared" si="17"/>
        <v>0</v>
      </c>
      <c r="O152" s="30">
        <f t="shared" si="14"/>
        <v>71825.142946993874</v>
      </c>
      <c r="P152" s="35">
        <f t="shared" si="20"/>
        <v>1</v>
      </c>
      <c r="R152" s="36">
        <f t="shared" si="15"/>
        <v>6.4370867722941769</v>
      </c>
      <c r="S152" s="37">
        <f t="shared" si="19"/>
        <v>6.4370867722941769</v>
      </c>
    </row>
    <row r="153" spans="1:35" x14ac:dyDescent="0.35">
      <c r="A153" s="12">
        <f>'Regression output'!A153</f>
        <v>47880</v>
      </c>
      <c r="B153" s="10"/>
      <c r="C153" s="10">
        <f>'Regression output'!C153</f>
        <v>11173.27</v>
      </c>
      <c r="D153" s="10">
        <f>'Regression output'!D153</f>
        <v>30838.639999999999</v>
      </c>
      <c r="E153" s="10">
        <f>'Regression output'!E153</f>
        <v>596328.80000000005</v>
      </c>
      <c r="F153" s="15">
        <f>'Regression output'!F153</f>
        <v>3.999965</v>
      </c>
      <c r="G153" s="15">
        <f>'Regression output'!G153</f>
        <v>1.9428380000000001</v>
      </c>
      <c r="H153" s="15">
        <f>'Regression output'!H153</f>
        <v>3.5217969999999998</v>
      </c>
      <c r="I153" s="10">
        <f>'Regression output'!I153</f>
        <v>2105910</v>
      </c>
      <c r="J153" s="10">
        <f>'Regression output'!J153</f>
        <v>9143549</v>
      </c>
      <c r="L153" s="29">
        <f t="shared" si="18"/>
        <v>81439.399132306717</v>
      </c>
      <c r="M153" s="35">
        <f t="shared" si="17"/>
        <v>0</v>
      </c>
      <c r="O153" s="30">
        <f t="shared" si="14"/>
        <v>71796.650589575976</v>
      </c>
      <c r="P153" s="35">
        <f t="shared" si="20"/>
        <v>1</v>
      </c>
      <c r="R153" s="36">
        <f t="shared" si="15"/>
        <v>6.4257509743858305</v>
      </c>
      <c r="S153" s="37">
        <f t="shared" si="19"/>
        <v>6.4257509743858305</v>
      </c>
    </row>
    <row r="154" spans="1:35" x14ac:dyDescent="0.35">
      <c r="A154" s="12">
        <f>'Regression output'!A154</f>
        <v>47969</v>
      </c>
      <c r="B154" s="10"/>
      <c r="C154" s="10">
        <f>'Regression output'!C154</f>
        <v>11189.74</v>
      </c>
      <c r="D154" s="10">
        <f>'Regression output'!D154</f>
        <v>31148.89</v>
      </c>
      <c r="E154" s="10">
        <f>'Regression output'!E154</f>
        <v>602066.1</v>
      </c>
      <c r="F154" s="15">
        <f>'Regression output'!F154</f>
        <v>3.999968</v>
      </c>
      <c r="G154" s="15">
        <f>'Regression output'!G154</f>
        <v>1.940472</v>
      </c>
      <c r="H154" s="15">
        <f>'Regression output'!H154</f>
        <v>3.5142000000000002</v>
      </c>
      <c r="I154" s="10">
        <f>'Regression output'!I154</f>
        <v>2132393</v>
      </c>
      <c r="J154" s="10">
        <f>'Regression output'!J154</f>
        <v>9241627</v>
      </c>
      <c r="L154" s="29">
        <f t="shared" si="18"/>
        <v>81401.715054076776</v>
      </c>
      <c r="M154" s="35">
        <f t="shared" si="17"/>
        <v>0</v>
      </c>
      <c r="O154" s="30">
        <f t="shared" si="14"/>
        <v>72005.647079405491</v>
      </c>
      <c r="P154" s="35">
        <f t="shared" si="20"/>
        <v>1</v>
      </c>
      <c r="R154" s="36">
        <f t="shared" si="15"/>
        <v>6.4349705247311819</v>
      </c>
      <c r="S154" s="37">
        <f t="shared" si="19"/>
        <v>6.4349705247311819</v>
      </c>
    </row>
    <row r="155" spans="1:35" x14ac:dyDescent="0.35">
      <c r="A155" s="12">
        <f>'Regression output'!A155</f>
        <v>48061</v>
      </c>
      <c r="B155" s="10"/>
      <c r="C155" s="10">
        <f>'Regression output'!C155</f>
        <v>11204.67</v>
      </c>
      <c r="D155" s="10">
        <f>'Regression output'!D155</f>
        <v>31464.55</v>
      </c>
      <c r="E155" s="10">
        <f>'Regression output'!E155</f>
        <v>607532.9</v>
      </c>
      <c r="F155" s="15">
        <f>'Regression output'!F155</f>
        <v>3.9999440000000002</v>
      </c>
      <c r="G155" s="15">
        <f>'Regression output'!G155</f>
        <v>1.938326</v>
      </c>
      <c r="H155" s="15">
        <f>'Regression output'!H155</f>
        <v>3.5073750000000001</v>
      </c>
      <c r="I155" s="10">
        <f>'Regression output'!I155</f>
        <v>2158997</v>
      </c>
      <c r="J155" s="10">
        <f>'Regression output'!J155</f>
        <v>9338049</v>
      </c>
      <c r="L155" s="29">
        <f t="shared" si="18"/>
        <v>81371.690174330564</v>
      </c>
      <c r="M155" s="35">
        <f t="shared" si="17"/>
        <v>0</v>
      </c>
      <c r="O155" s="30">
        <f t="shared" si="14"/>
        <v>72247.09344695945</v>
      </c>
      <c r="P155" s="35">
        <f t="shared" si="20"/>
        <v>1</v>
      </c>
      <c r="R155" s="36">
        <f t="shared" si="15"/>
        <v>6.4479447807886752</v>
      </c>
      <c r="S155" s="37">
        <f t="shared" si="19"/>
        <v>6.4479447807886752</v>
      </c>
    </row>
    <row r="156" spans="1:35" x14ac:dyDescent="0.35">
      <c r="A156" s="12">
        <f>'Regression output'!A156</f>
        <v>48153</v>
      </c>
      <c r="B156" s="10"/>
      <c r="C156" s="10">
        <f>'Regression output'!C156</f>
        <v>11219.79</v>
      </c>
      <c r="D156" s="10">
        <f>'Regression output'!D156</f>
        <v>31788.11</v>
      </c>
      <c r="E156" s="10">
        <f>'Regression output'!E156</f>
        <v>612881.1</v>
      </c>
      <c r="F156" s="15">
        <f>'Regression output'!F156</f>
        <v>3.999965</v>
      </c>
      <c r="G156" s="15">
        <f>'Regression output'!G156</f>
        <v>1.93638</v>
      </c>
      <c r="H156" s="15">
        <f>'Regression output'!H156</f>
        <v>3.5019459999999998</v>
      </c>
      <c r="I156" s="10">
        <f>'Regression output'!I156</f>
        <v>2185607</v>
      </c>
      <c r="J156" s="10">
        <f>'Regression output'!J156</f>
        <v>9434383</v>
      </c>
      <c r="L156" s="29">
        <f t="shared" si="18"/>
        <v>81332.619610722613</v>
      </c>
      <c r="M156" s="35">
        <f t="shared" si="17"/>
        <v>0</v>
      </c>
      <c r="O156" s="30">
        <f t="shared" si="14"/>
        <v>72502.812330500703</v>
      </c>
      <c r="P156" s="35">
        <f t="shared" si="20"/>
        <v>1</v>
      </c>
      <c r="R156" s="36">
        <f t="shared" si="15"/>
        <v>6.4620471800720596</v>
      </c>
      <c r="S156" s="37">
        <f t="shared" si="19"/>
        <v>6.4620471800720596</v>
      </c>
    </row>
    <row r="157" spans="1:35" x14ac:dyDescent="0.35">
      <c r="A157" s="12">
        <f>'Regression output'!A157</f>
        <v>48245</v>
      </c>
      <c r="B157" s="10"/>
      <c r="C157" s="10">
        <f>'Regression output'!C157</f>
        <v>11234.95</v>
      </c>
      <c r="D157" s="10">
        <f>'Regression output'!D157</f>
        <v>32131.86</v>
      </c>
      <c r="E157" s="10">
        <f>'Regression output'!E157</f>
        <v>618276.30000000005</v>
      </c>
      <c r="F157" s="15">
        <f>'Regression output'!F157</f>
        <v>3.9999579999999999</v>
      </c>
      <c r="G157" s="15">
        <f>'Regression output'!G157</f>
        <v>1.9345669999999999</v>
      </c>
      <c r="H157" s="15">
        <f>'Regression output'!H157</f>
        <v>3.4999750000000001</v>
      </c>
      <c r="I157" s="10">
        <f>'Regression output'!I157</f>
        <v>2212240</v>
      </c>
      <c r="J157" s="10">
        <f>'Regression output'!J157</f>
        <v>9530528</v>
      </c>
      <c r="L157" s="29">
        <f t="shared" si="18"/>
        <v>81303.228771302674</v>
      </c>
      <c r="M157" s="35">
        <f t="shared" si="17"/>
        <v>0</v>
      </c>
      <c r="O157" s="30">
        <f t="shared" si="14"/>
        <v>72755.667603998299</v>
      </c>
      <c r="P157" s="35">
        <f t="shared" si="20"/>
        <v>1</v>
      </c>
      <c r="R157" s="36">
        <f t="shared" si="15"/>
        <v>6.475833680078531</v>
      </c>
      <c r="S157" s="37">
        <f t="shared" si="19"/>
        <v>6.475833680078531</v>
      </c>
    </row>
    <row r="158" spans="1:35" x14ac:dyDescent="0.35">
      <c r="A158" s="12">
        <f>'Regression output'!A158</f>
        <v>48335</v>
      </c>
      <c r="B158" s="10"/>
      <c r="C158" s="10">
        <f>'Regression output'!C158</f>
        <v>11251.36</v>
      </c>
      <c r="D158" s="10">
        <f>'Regression output'!D158</f>
        <v>32487.14</v>
      </c>
      <c r="E158" s="10">
        <f>'Regression output'!E158</f>
        <v>624033.9</v>
      </c>
      <c r="F158" s="15">
        <f>'Regression output'!F158</f>
        <v>3.9999509999999998</v>
      </c>
      <c r="G158" s="15">
        <f>'Regression output'!G158</f>
        <v>1.932965</v>
      </c>
      <c r="H158" s="15">
        <f>'Regression output'!H158</f>
        <v>3.4999790000000002</v>
      </c>
      <c r="I158" s="10">
        <f>'Regression output'!I158</f>
        <v>2238809</v>
      </c>
      <c r="J158" s="10">
        <f>'Regression output'!J158</f>
        <v>9627598</v>
      </c>
      <c r="L158" s="29">
        <f t="shared" si="18"/>
        <v>81316.136877343088</v>
      </c>
      <c r="M158" s="35">
        <f t="shared" si="17"/>
        <v>0</v>
      </c>
      <c r="O158" s="30">
        <f t="shared" si="14"/>
        <v>73034.272431607213</v>
      </c>
      <c r="P158" s="35">
        <f t="shared" si="20"/>
        <v>1</v>
      </c>
      <c r="R158" s="36">
        <f t="shared" si="15"/>
        <v>6.4911506192680006</v>
      </c>
      <c r="S158" s="37">
        <f t="shared" si="19"/>
        <v>6.4911506192680006</v>
      </c>
    </row>
    <row r="159" spans="1:35" x14ac:dyDescent="0.35">
      <c r="A159" s="12">
        <f>'Regression output'!A159</f>
        <v>48427</v>
      </c>
      <c r="B159" s="10"/>
      <c r="C159" s="10">
        <f>'Regression output'!C159</f>
        <v>11266.2</v>
      </c>
      <c r="D159" s="10">
        <f>'Regression output'!D159</f>
        <v>32842.14</v>
      </c>
      <c r="E159" s="10">
        <f>'Regression output'!E159</f>
        <v>629473.69999999995</v>
      </c>
      <c r="F159" s="15">
        <f>'Regression output'!F159</f>
        <v>3.9999790000000002</v>
      </c>
      <c r="G159" s="15">
        <f>'Regression output'!G159</f>
        <v>1.931514</v>
      </c>
      <c r="H159" s="15">
        <f>'Regression output'!H159</f>
        <v>3.4999829999999998</v>
      </c>
      <c r="I159" s="10">
        <f>'Regression output'!I159</f>
        <v>2265240</v>
      </c>
      <c r="J159" s="10">
        <f>'Regression output'!J159</f>
        <v>9723935</v>
      </c>
      <c r="L159" s="29">
        <f t="shared" si="18"/>
        <v>81342.930733510962</v>
      </c>
      <c r="M159" s="35">
        <f t="shared" si="17"/>
        <v>0</v>
      </c>
      <c r="O159" s="30">
        <f t="shared" si="14"/>
        <v>73311.739116839381</v>
      </c>
      <c r="P159" s="35">
        <f t="shared" si="20"/>
        <v>1</v>
      </c>
      <c r="R159" s="36">
        <f t="shared" si="15"/>
        <v>6.5072286233902625</v>
      </c>
      <c r="S159" s="37">
        <f t="shared" si="19"/>
        <v>6.5072286233902625</v>
      </c>
    </row>
    <row r="160" spans="1:35" x14ac:dyDescent="0.35">
      <c r="A160" s="12">
        <f>'Regression output'!A160</f>
        <v>48519</v>
      </c>
      <c r="B160" s="10"/>
      <c r="C160" s="10">
        <f>'Regression output'!C160</f>
        <v>11281.25</v>
      </c>
      <c r="D160" s="10">
        <f>'Regression output'!D160</f>
        <v>33196.199999999997</v>
      </c>
      <c r="E160" s="10">
        <f>'Regression output'!E160</f>
        <v>634892.9</v>
      </c>
      <c r="F160" s="15">
        <f>'Regression output'!F160</f>
        <v>3.9999769999999999</v>
      </c>
      <c r="G160" s="15">
        <f>'Regression output'!G160</f>
        <v>1.930245</v>
      </c>
      <c r="H160" s="15">
        <f>'Regression output'!H160</f>
        <v>3.4999850000000001</v>
      </c>
      <c r="I160" s="10">
        <f>'Regression output'!I160</f>
        <v>2291470</v>
      </c>
      <c r="J160" s="10">
        <f>'Regression output'!J160</f>
        <v>9820716</v>
      </c>
      <c r="L160" s="29">
        <f t="shared" si="18"/>
        <v>81357.468564413328</v>
      </c>
      <c r="M160" s="35">
        <f t="shared" si="17"/>
        <v>0</v>
      </c>
      <c r="O160" s="30">
        <f t="shared" si="14"/>
        <v>73572.074772108099</v>
      </c>
      <c r="P160" s="35">
        <f t="shared" si="20"/>
        <v>1</v>
      </c>
      <c r="R160" s="36">
        <f t="shared" si="15"/>
        <v>6.5216243565303582</v>
      </c>
      <c r="S160" s="37">
        <f t="shared" si="19"/>
        <v>6.5216243565303582</v>
      </c>
    </row>
    <row r="161" spans="1:19" x14ac:dyDescent="0.35">
      <c r="A161" s="12">
        <f>'Regression output'!A161</f>
        <v>48611</v>
      </c>
      <c r="B161" s="10"/>
      <c r="C161" s="10">
        <f>'Regression output'!C161</f>
        <v>11296.32</v>
      </c>
      <c r="D161" s="10">
        <f>'Regression output'!D161</f>
        <v>33549.86</v>
      </c>
      <c r="E161" s="10">
        <f>'Regression output'!E161</f>
        <v>640504.4</v>
      </c>
      <c r="F161" s="15">
        <f>'Regression output'!F161</f>
        <v>3.999959</v>
      </c>
      <c r="G161" s="15">
        <f>'Regression output'!G161</f>
        <v>1.9290499999999999</v>
      </c>
      <c r="H161" s="15">
        <f>'Regression output'!H161</f>
        <v>3.499987</v>
      </c>
      <c r="I161" s="10">
        <f>'Regression output'!I161</f>
        <v>2317569</v>
      </c>
      <c r="J161" s="10">
        <f>'Regression output'!J161</f>
        <v>9918182</v>
      </c>
      <c r="L161" s="29">
        <f t="shared" si="18"/>
        <v>81377.059194373709</v>
      </c>
      <c r="M161" s="35">
        <f t="shared" si="17"/>
        <v>0</v>
      </c>
      <c r="O161" s="30">
        <f t="shared" si="14"/>
        <v>73811.388735345536</v>
      </c>
      <c r="P161" s="35">
        <f t="shared" si="20"/>
        <v>1</v>
      </c>
      <c r="R161" s="36">
        <f t="shared" si="15"/>
        <v>6.5341092263095888</v>
      </c>
      <c r="S161" s="37">
        <f t="shared" si="19"/>
        <v>6.5341092263095888</v>
      </c>
    </row>
    <row r="162" spans="1:19" x14ac:dyDescent="0.35">
      <c r="A162" s="12">
        <f>'Regression output'!A162</f>
        <v>48700</v>
      </c>
      <c r="B162" s="10"/>
      <c r="C162" s="10">
        <f>'Regression output'!C162</f>
        <v>11312.64</v>
      </c>
      <c r="D162" s="10">
        <f>'Regression output'!D162</f>
        <v>33902.85</v>
      </c>
      <c r="E162" s="10">
        <f>'Regression output'!E162</f>
        <v>646471.6</v>
      </c>
      <c r="F162" s="15">
        <f>'Regression output'!F162</f>
        <v>3.9999660000000001</v>
      </c>
      <c r="G162" s="15">
        <f>'Regression output'!G162</f>
        <v>1.927967</v>
      </c>
      <c r="H162" s="15">
        <f>'Regression output'!H162</f>
        <v>3.4999880000000001</v>
      </c>
      <c r="I162" s="10">
        <f>'Regression output'!I162</f>
        <v>2343494</v>
      </c>
      <c r="J162" s="10">
        <f>'Regression output'!J162</f>
        <v>10017970</v>
      </c>
      <c r="L162" s="29">
        <f t="shared" si="18"/>
        <v>81423.805222996001</v>
      </c>
      <c r="M162" s="35">
        <f t="shared" si="17"/>
        <v>0</v>
      </c>
      <c r="O162" s="30">
        <f t="shared" si="14"/>
        <v>74050.370880865099</v>
      </c>
      <c r="P162" s="35">
        <f t="shared" si="20"/>
        <v>1</v>
      </c>
      <c r="R162" s="36">
        <f t="shared" si="15"/>
        <v>6.5458081297438175</v>
      </c>
      <c r="S162" s="37">
        <f t="shared" si="19"/>
        <v>6.5458081297438175</v>
      </c>
    </row>
    <row r="163" spans="1:19" x14ac:dyDescent="0.35">
      <c r="A163" s="12">
        <f>'Regression output'!A163</f>
        <v>48792</v>
      </c>
      <c r="B163" s="10"/>
      <c r="C163" s="10">
        <f>'Regression output'!C163</f>
        <v>11327.4</v>
      </c>
      <c r="D163" s="10">
        <f>'Regression output'!D163</f>
        <v>34255.03</v>
      </c>
      <c r="E163" s="10">
        <f>'Regression output'!E163</f>
        <v>652099.4</v>
      </c>
      <c r="F163" s="15">
        <f>'Regression output'!F163</f>
        <v>3.9999609999999999</v>
      </c>
      <c r="G163" s="15">
        <f>'Regression output'!G163</f>
        <v>1.926984</v>
      </c>
      <c r="H163" s="15">
        <f>'Regression output'!H163</f>
        <v>3.4999889999999998</v>
      </c>
      <c r="I163" s="10">
        <f>'Regression output'!I163</f>
        <v>2369207</v>
      </c>
      <c r="J163" s="10">
        <f>'Regression output'!J163</f>
        <v>10118600</v>
      </c>
      <c r="L163" s="29">
        <f t="shared" si="18"/>
        <v>81472.502308661715</v>
      </c>
      <c r="M163" s="35">
        <f t="shared" si="17"/>
        <v>0</v>
      </c>
      <c r="O163" s="30">
        <f t="shared" si="14"/>
        <v>74255.725055129471</v>
      </c>
      <c r="P163" s="35">
        <f t="shared" si="20"/>
        <v>1</v>
      </c>
      <c r="R163" s="36">
        <f t="shared" si="15"/>
        <v>6.5554076888897255</v>
      </c>
      <c r="S163" s="37">
        <f t="shared" si="19"/>
        <v>6.5554076888897255</v>
      </c>
    </row>
    <row r="164" spans="1:19" x14ac:dyDescent="0.35">
      <c r="A164" s="12">
        <f>'Regression output'!A164</f>
        <v>48884</v>
      </c>
      <c r="B164" s="10"/>
      <c r="C164" s="10">
        <f>'Regression output'!C164</f>
        <v>11342.38</v>
      </c>
      <c r="D164" s="10">
        <f>'Regression output'!D164</f>
        <v>34605.980000000003</v>
      </c>
      <c r="E164" s="10">
        <f>'Regression output'!E164</f>
        <v>657694.69999999995</v>
      </c>
      <c r="F164" s="15">
        <f>'Regression output'!F164</f>
        <v>3.9999660000000001</v>
      </c>
      <c r="G164" s="15">
        <f>'Regression output'!G164</f>
        <v>1.926045</v>
      </c>
      <c r="H164" s="15">
        <f>'Regression output'!H164</f>
        <v>3.4999889999999998</v>
      </c>
      <c r="I164" s="10">
        <f>'Regression output'!I164</f>
        <v>2394678</v>
      </c>
      <c r="J164" s="10">
        <f>'Regression output'!J164</f>
        <v>10221370</v>
      </c>
      <c r="L164" s="29">
        <f t="shared" si="18"/>
        <v>81507.995423310422</v>
      </c>
      <c r="M164" s="35">
        <f t="shared" si="17"/>
        <v>0</v>
      </c>
      <c r="O164" s="30">
        <f t="shared" si="14"/>
        <v>74419.294156125266</v>
      </c>
      <c r="P164" s="35">
        <f t="shared" si="20"/>
        <v>1</v>
      </c>
      <c r="R164" s="36">
        <f t="shared" si="15"/>
        <v>6.5611709496706396</v>
      </c>
      <c r="S164" s="37">
        <f t="shared" si="19"/>
        <v>6.5611709496706396</v>
      </c>
    </row>
    <row r="165" spans="1:19" x14ac:dyDescent="0.35">
      <c r="A165" s="12">
        <f>'Regression output'!A165</f>
        <v>48976</v>
      </c>
      <c r="B165" s="10"/>
      <c r="C165" s="10">
        <f>'Regression output'!C165</f>
        <v>11357.36</v>
      </c>
      <c r="D165" s="10">
        <f>'Regression output'!D165</f>
        <v>34956.46</v>
      </c>
      <c r="E165" s="10">
        <f>'Regression output'!E165</f>
        <v>663476</v>
      </c>
      <c r="F165" s="15">
        <f>'Regression output'!F165</f>
        <v>3.9999799999999999</v>
      </c>
      <c r="G165" s="15">
        <f>'Regression output'!G165</f>
        <v>1.925238</v>
      </c>
      <c r="H165" s="15">
        <f>'Regression output'!H165</f>
        <v>3.4999910000000001</v>
      </c>
      <c r="I165" s="10">
        <f>'Regression output'!I165</f>
        <v>2420002</v>
      </c>
      <c r="J165" s="10">
        <f>'Regression output'!J165</f>
        <v>10325920</v>
      </c>
      <c r="L165" s="29">
        <f t="shared" si="18"/>
        <v>81548.02203858229</v>
      </c>
      <c r="M165" s="35">
        <f t="shared" si="17"/>
        <v>0</v>
      </c>
      <c r="O165" s="30">
        <f t="shared" si="14"/>
        <v>74538.829080072101</v>
      </c>
      <c r="P165" s="35">
        <f t="shared" si="20"/>
        <v>1</v>
      </c>
      <c r="R165" s="36">
        <f t="shared" si="15"/>
        <v>6.5630418583255352</v>
      </c>
      <c r="S165" s="37">
        <f t="shared" si="19"/>
        <v>6.5630418583255352</v>
      </c>
    </row>
    <row r="166" spans="1:19" x14ac:dyDescent="0.35">
      <c r="A166" s="12">
        <f>'Regression output'!A166</f>
        <v>49065</v>
      </c>
      <c r="B166" s="10"/>
      <c r="C166" s="10">
        <f>'Regression output'!C166</f>
        <v>11373.6</v>
      </c>
      <c r="D166" s="10">
        <f>'Regression output'!D166</f>
        <v>35306.339999999997</v>
      </c>
      <c r="E166" s="10">
        <f>'Regression output'!E166</f>
        <v>669560.5</v>
      </c>
      <c r="F166" s="15">
        <f>'Regression output'!F166</f>
        <v>3.9999600000000002</v>
      </c>
      <c r="G166" s="15">
        <f>'Regression output'!G166</f>
        <v>1.924552</v>
      </c>
      <c r="H166" s="15">
        <f>'Regression output'!H166</f>
        <v>3.4999920000000002</v>
      </c>
      <c r="I166" s="10">
        <f>'Regression output'!I166</f>
        <v>2445152</v>
      </c>
      <c r="J166" s="10">
        <f>'Regression output'!J166</f>
        <v>10433560</v>
      </c>
      <c r="L166" s="29">
        <f t="shared" si="18"/>
        <v>81613.14304220333</v>
      </c>
      <c r="M166" s="35">
        <f t="shared" si="17"/>
        <v>0</v>
      </c>
      <c r="O166" s="30">
        <f t="shared" si="14"/>
        <v>74644.899028278684</v>
      </c>
      <c r="P166" s="35">
        <f t="shared" si="20"/>
        <v>1</v>
      </c>
      <c r="R166" s="36">
        <f t="shared" si="15"/>
        <v>6.562996679000376</v>
      </c>
      <c r="S166" s="37">
        <f t="shared" si="19"/>
        <v>6.562996679000376</v>
      </c>
    </row>
    <row r="167" spans="1:19" x14ac:dyDescent="0.35">
      <c r="A167" s="12">
        <f>'Regression output'!A167</f>
        <v>49157</v>
      </c>
      <c r="B167" s="10"/>
      <c r="C167" s="10">
        <f>'Regression output'!C167</f>
        <v>11388.27</v>
      </c>
      <c r="D167" s="10">
        <f>'Regression output'!D167</f>
        <v>35655.53</v>
      </c>
      <c r="E167" s="10">
        <f>'Regression output'!E167</f>
        <v>675222</v>
      </c>
      <c r="F167" s="15">
        <f>'Regression output'!F167</f>
        <v>3.9999440000000002</v>
      </c>
      <c r="G167" s="15">
        <f>'Regression output'!G167</f>
        <v>1.923886</v>
      </c>
      <c r="H167" s="15">
        <f>'Regression output'!H167</f>
        <v>3.4999910000000001</v>
      </c>
      <c r="I167" s="10">
        <f>'Regression output'!I167</f>
        <v>2470098</v>
      </c>
      <c r="J167" s="10">
        <f>'Regression output'!J167</f>
        <v>10542190</v>
      </c>
      <c r="L167" s="29">
        <f t="shared" si="18"/>
        <v>81674.70811743071</v>
      </c>
      <c r="M167" s="35">
        <f t="shared" si="17"/>
        <v>0</v>
      </c>
      <c r="O167" s="30">
        <f t="shared" si="14"/>
        <v>74706.991965307112</v>
      </c>
      <c r="P167" s="35">
        <f t="shared" si="20"/>
        <v>1</v>
      </c>
      <c r="R167" s="36">
        <f t="shared" si="15"/>
        <v>6.5599947986223643</v>
      </c>
      <c r="S167" s="37">
        <f t="shared" si="19"/>
        <v>6.5599947986223643</v>
      </c>
    </row>
    <row r="168" spans="1:19" x14ac:dyDescent="0.35">
      <c r="A168" s="12">
        <f>'Regression output'!A168</f>
        <v>49249</v>
      </c>
      <c r="B168" s="10"/>
      <c r="C168" s="10">
        <f>'Regression output'!C168</f>
        <v>11403.17</v>
      </c>
      <c r="D168" s="10">
        <f>'Regression output'!D168</f>
        <v>36003.550000000003</v>
      </c>
      <c r="E168" s="10">
        <f>'Regression output'!E168</f>
        <v>680880.6</v>
      </c>
      <c r="F168" s="15">
        <f>'Regression output'!F168</f>
        <v>3.9999980000000002</v>
      </c>
      <c r="G168" s="15">
        <f>'Regression output'!G168</f>
        <v>1.9233309999999999</v>
      </c>
      <c r="H168" s="15">
        <f>'Regression output'!H168</f>
        <v>3.4999899999999999</v>
      </c>
      <c r="I168" s="10">
        <f>'Regression output'!I168</f>
        <v>2494816</v>
      </c>
      <c r="J168" s="10">
        <f>'Regression output'!J168</f>
        <v>10652610</v>
      </c>
      <c r="L168" s="29">
        <f t="shared" si="18"/>
        <v>81720.294957688937</v>
      </c>
      <c r="M168" s="35">
        <f t="shared" si="17"/>
        <v>0</v>
      </c>
      <c r="O168" s="30">
        <f t="shared" si="14"/>
        <v>74725.252912223048</v>
      </c>
      <c r="P168" s="35">
        <f t="shared" si="20"/>
        <v>1</v>
      </c>
      <c r="R168" s="36">
        <f t="shared" si="15"/>
        <v>6.5530245460010725</v>
      </c>
      <c r="S168" s="37">
        <f t="shared" si="19"/>
        <v>6.5530245460010725</v>
      </c>
    </row>
    <row r="169" spans="1:19" x14ac:dyDescent="0.35">
      <c r="A169" s="12">
        <f>'Regression output'!A169</f>
        <v>49341</v>
      </c>
      <c r="B169" s="10"/>
      <c r="C169" s="10">
        <f>'Regression output'!C169</f>
        <v>11418.07</v>
      </c>
      <c r="D169" s="10">
        <f>'Regression output'!D169</f>
        <v>36343.47</v>
      </c>
      <c r="E169" s="10">
        <f>'Regression output'!E169</f>
        <v>686715.4</v>
      </c>
      <c r="F169" s="15">
        <f>'Regression output'!F169</f>
        <v>3.999997</v>
      </c>
      <c r="G169" s="15">
        <f>'Regression output'!G169</f>
        <v>1.92269</v>
      </c>
      <c r="H169" s="15">
        <f>'Regression output'!H169</f>
        <v>3.4999920000000002</v>
      </c>
      <c r="I169" s="10">
        <f>'Regression output'!I169</f>
        <v>2518550</v>
      </c>
      <c r="J169" s="10">
        <f>'Regression output'!J169</f>
        <v>10764150</v>
      </c>
      <c r="L169" s="29">
        <f t="shared" si="18"/>
        <v>81774.255717808264</v>
      </c>
      <c r="M169" s="35">
        <f t="shared" si="17"/>
        <v>0</v>
      </c>
      <c r="O169" s="30">
        <f t="shared" si="14"/>
        <v>74710.844250804119</v>
      </c>
      <c r="P169" s="35">
        <f t="shared" si="20"/>
        <v>1</v>
      </c>
      <c r="R169" s="36">
        <f t="shared" si="15"/>
        <v>6.5432112651966685</v>
      </c>
      <c r="S169" s="37">
        <f t="shared" si="19"/>
        <v>6.5432112651966685</v>
      </c>
    </row>
    <row r="170" spans="1:19" x14ac:dyDescent="0.35">
      <c r="A170" s="12">
        <f>'Regression output'!A170</f>
        <v>49430</v>
      </c>
      <c r="B170" s="10"/>
      <c r="C170" s="10">
        <f>'Regression output'!C170</f>
        <v>11434.23</v>
      </c>
      <c r="D170" s="10">
        <f>'Regression output'!D170</f>
        <v>36676.18</v>
      </c>
      <c r="E170" s="10">
        <f>'Regression output'!E170</f>
        <v>692963.6</v>
      </c>
      <c r="F170" s="15">
        <f>'Regression output'!F170</f>
        <v>3.9999959999999999</v>
      </c>
      <c r="G170" s="15">
        <f>'Regression output'!G170</f>
        <v>1.922242</v>
      </c>
      <c r="H170" s="15">
        <f>'Regression output'!H170</f>
        <v>3.499994</v>
      </c>
      <c r="I170" s="10">
        <f>'Regression output'!I170</f>
        <v>2541391</v>
      </c>
      <c r="J170" s="10">
        <f>'Regression output'!J170</f>
        <v>10877920</v>
      </c>
      <c r="L170" s="29">
        <f t="shared" si="18"/>
        <v>81862.230213376621</v>
      </c>
      <c r="M170" s="35">
        <f t="shared" si="17"/>
        <v>0</v>
      </c>
      <c r="O170" s="30">
        <f t="shared" si="14"/>
        <v>74655.964801772308</v>
      </c>
      <c r="P170" s="35">
        <f t="shared" si="20"/>
        <v>1</v>
      </c>
      <c r="R170" s="36">
        <f t="shared" si="15"/>
        <v>6.5291641677465213</v>
      </c>
      <c r="S170" s="37">
        <f t="shared" si="19"/>
        <v>6.5291641677465213</v>
      </c>
    </row>
    <row r="171" spans="1:19" x14ac:dyDescent="0.35">
      <c r="A171" s="12">
        <f>'Regression output'!A171</f>
        <v>49522</v>
      </c>
      <c r="B171" s="10"/>
      <c r="C171" s="10">
        <f>'Regression output'!C171</f>
        <v>11448.81</v>
      </c>
      <c r="D171" s="10">
        <f>'Regression output'!D171</f>
        <v>37002.6</v>
      </c>
      <c r="E171" s="10">
        <f>'Regression output'!E171</f>
        <v>698910.8</v>
      </c>
      <c r="F171" s="15">
        <f>'Regression output'!F171</f>
        <v>3.9999959999999999</v>
      </c>
      <c r="G171" s="15">
        <f>'Regression output'!G171</f>
        <v>1.9218409999999999</v>
      </c>
      <c r="H171" s="15">
        <f>'Regression output'!H171</f>
        <v>3.4999959999999999</v>
      </c>
      <c r="I171" s="10">
        <f>'Regression output'!I171</f>
        <v>2563416</v>
      </c>
      <c r="J171" s="10">
        <f>'Regression output'!J171</f>
        <v>10991840</v>
      </c>
      <c r="L171" s="29">
        <f t="shared" si="18"/>
        <v>81961.019815148742</v>
      </c>
      <c r="M171" s="35">
        <f t="shared" si="17"/>
        <v>0</v>
      </c>
      <c r="O171" s="30">
        <f t="shared" si="14"/>
        <v>74546.240072191707</v>
      </c>
      <c r="P171" s="35">
        <f t="shared" si="20"/>
        <v>1</v>
      </c>
      <c r="R171" s="36">
        <f t="shared" si="15"/>
        <v>6.5112653692559936</v>
      </c>
      <c r="S171" s="37">
        <f t="shared" si="19"/>
        <v>6.5112653692559936</v>
      </c>
    </row>
    <row r="172" spans="1:19" x14ac:dyDescent="0.35">
      <c r="A172" s="12">
        <f>'Regression output'!A172</f>
        <v>49614</v>
      </c>
      <c r="B172" s="10"/>
      <c r="C172" s="10">
        <f>'Regression output'!C172</f>
        <v>11463.64</v>
      </c>
      <c r="D172" s="10">
        <f>'Regression output'!D172</f>
        <v>37323.24</v>
      </c>
      <c r="E172" s="10">
        <f>'Regression output'!E172</f>
        <v>704911.9</v>
      </c>
      <c r="F172" s="15">
        <f>'Regression output'!F172</f>
        <v>3.9999959999999999</v>
      </c>
      <c r="G172" s="15">
        <f>'Regression output'!G172</f>
        <v>1.921338</v>
      </c>
      <c r="H172" s="15">
        <f>'Regression output'!H172</f>
        <v>3.499997</v>
      </c>
      <c r="I172" s="10">
        <f>'Regression output'!I172</f>
        <v>2584694</v>
      </c>
      <c r="J172" s="10">
        <f>'Regression output'!J172</f>
        <v>11107110</v>
      </c>
      <c r="L172" s="29">
        <f t="shared" si="18"/>
        <v>82056.348138729227</v>
      </c>
      <c r="M172" s="35">
        <f t="shared" si="17"/>
        <v>0</v>
      </c>
      <c r="O172" s="30">
        <f t="shared" si="14"/>
        <v>74387.609252172668</v>
      </c>
      <c r="P172" s="35">
        <f t="shared" si="20"/>
        <v>1</v>
      </c>
      <c r="R172" s="36">
        <f t="shared" si="15"/>
        <v>6.4890042998709552</v>
      </c>
      <c r="S172" s="37">
        <f t="shared" si="19"/>
        <v>6.4890042998709552</v>
      </c>
    </row>
    <row r="173" spans="1:19" x14ac:dyDescent="0.35">
      <c r="A173" s="12">
        <f>'Regression output'!A173</f>
        <v>49706</v>
      </c>
      <c r="B173" s="10"/>
      <c r="C173" s="10">
        <f>'Regression output'!C173</f>
        <v>11478.44</v>
      </c>
      <c r="D173" s="10">
        <f>'Regression output'!D173</f>
        <v>37638.800000000003</v>
      </c>
      <c r="E173" s="10">
        <f>'Regression output'!E173</f>
        <v>710972.1</v>
      </c>
      <c r="F173" s="15">
        <f>'Regression output'!F173</f>
        <v>4.0000150000000003</v>
      </c>
      <c r="G173" s="15">
        <f>'Regression output'!G173</f>
        <v>1.9210640000000001</v>
      </c>
      <c r="H173" s="15">
        <f>'Regression output'!H173</f>
        <v>3.4999980000000002</v>
      </c>
      <c r="I173" s="10">
        <f>'Regression output'!I173</f>
        <v>2605307</v>
      </c>
      <c r="J173" s="10">
        <f>'Regression output'!J173</f>
        <v>11228170</v>
      </c>
      <c r="L173" s="29">
        <f t="shared" si="18"/>
        <v>82161.654516730021</v>
      </c>
      <c r="M173" s="35">
        <f t="shared" si="17"/>
        <v>0</v>
      </c>
      <c r="O173" s="30">
        <f t="shared" si="14"/>
        <v>74186.232644996024</v>
      </c>
      <c r="P173" s="35">
        <f t="shared" si="20"/>
        <v>1</v>
      </c>
      <c r="R173" s="36">
        <f t="shared" si="15"/>
        <v>6.4630936473071268</v>
      </c>
      <c r="S173" s="37">
        <f t="shared" si="19"/>
        <v>6.4630936473071268</v>
      </c>
    </row>
    <row r="174" spans="1:19" x14ac:dyDescent="0.35">
      <c r="A174" s="12">
        <f>'Regression output'!A174</f>
        <v>49796</v>
      </c>
      <c r="B174" s="10"/>
      <c r="C174" s="10">
        <f>'Regression output'!C174</f>
        <v>11494.51</v>
      </c>
      <c r="D174" s="10">
        <f>'Regression output'!D174</f>
        <v>37949.81</v>
      </c>
      <c r="E174" s="10">
        <f>'Regression output'!E174</f>
        <v>717144.4</v>
      </c>
      <c r="F174" s="15">
        <f>'Regression output'!F174</f>
        <v>4.0000140000000002</v>
      </c>
      <c r="G174" s="15">
        <f>'Regression output'!G174</f>
        <v>1.9206810000000001</v>
      </c>
      <c r="H174" s="15">
        <f>'Regression output'!H174</f>
        <v>3.4999989999999999</v>
      </c>
      <c r="I174" s="10">
        <f>'Regression output'!I174</f>
        <v>2625314</v>
      </c>
      <c r="J174" s="10">
        <f>'Regression output'!J174</f>
        <v>11351900</v>
      </c>
      <c r="L174" s="29">
        <f t="shared" si="18"/>
        <v>82286.490192820769</v>
      </c>
      <c r="M174" s="35">
        <f t="shared" si="17"/>
        <v>0</v>
      </c>
      <c r="O174" s="30">
        <f t="shared" si="14"/>
        <v>73902.423320429967</v>
      </c>
      <c r="P174" s="35">
        <f t="shared" si="20"/>
        <v>1</v>
      </c>
      <c r="R174" s="36">
        <f t="shared" si="15"/>
        <v>6.4293670039375286</v>
      </c>
      <c r="S174" s="37">
        <f t="shared" si="19"/>
        <v>6.4293670039375286</v>
      </c>
    </row>
    <row r="175" spans="1:19" x14ac:dyDescent="0.35">
      <c r="A175" s="12">
        <f>'Regression output'!A175</f>
        <v>49888</v>
      </c>
      <c r="B175" s="10"/>
      <c r="C175" s="10">
        <f>'Regression output'!C175</f>
        <v>11509.01</v>
      </c>
      <c r="D175" s="10">
        <f>'Regression output'!D175</f>
        <v>38256.879999999997</v>
      </c>
      <c r="E175" s="10">
        <f>'Regression output'!E175</f>
        <v>723371.2</v>
      </c>
      <c r="F175" s="15">
        <f>'Regression output'!F175</f>
        <v>4.000013</v>
      </c>
      <c r="G175" s="15">
        <f>'Regression output'!G175</f>
        <v>1.9203300000000001</v>
      </c>
      <c r="H175" s="15">
        <f>'Regression output'!H175</f>
        <v>3.4999989999999999</v>
      </c>
      <c r="I175" s="10">
        <f>'Regression output'!I175</f>
        <v>2644770</v>
      </c>
      <c r="J175" s="10">
        <f>'Regression output'!J175</f>
        <v>11476370</v>
      </c>
      <c r="L175" s="29">
        <f t="shared" si="18"/>
        <v>82410.631346103139</v>
      </c>
      <c r="M175" s="35">
        <f t="shared" si="17"/>
        <v>0</v>
      </c>
      <c r="O175" s="30">
        <f t="shared" si="14"/>
        <v>73563.534490951948</v>
      </c>
      <c r="P175" s="35">
        <f t="shared" si="20"/>
        <v>1</v>
      </c>
      <c r="R175" s="36">
        <f t="shared" si="15"/>
        <v>6.3918212331861683</v>
      </c>
      <c r="S175" s="37">
        <f t="shared" si="19"/>
        <v>6.3918212331861683</v>
      </c>
    </row>
    <row r="176" spans="1:19" x14ac:dyDescent="0.35">
      <c r="A176" s="12">
        <f>'Regression output'!A176</f>
        <v>49980</v>
      </c>
      <c r="B176" s="10"/>
      <c r="C176" s="10">
        <f>'Regression output'!C176</f>
        <v>11523.75</v>
      </c>
      <c r="D176" s="10">
        <f>'Regression output'!D176</f>
        <v>38560.39</v>
      </c>
      <c r="E176" s="10">
        <f>'Regression output'!E176</f>
        <v>729652.5</v>
      </c>
      <c r="F176" s="15">
        <f>'Regression output'!F176</f>
        <v>3.9999829999999998</v>
      </c>
      <c r="G176" s="15">
        <f>'Regression output'!G176</f>
        <v>1.920053</v>
      </c>
      <c r="H176" s="15">
        <f>'Regression output'!H176</f>
        <v>3.4999989999999999</v>
      </c>
      <c r="I176" s="10">
        <f>'Regression output'!I176</f>
        <v>2663722</v>
      </c>
      <c r="J176" s="10">
        <f>'Regression output'!J176</f>
        <v>11602450</v>
      </c>
      <c r="L176" s="29">
        <f t="shared" si="18"/>
        <v>82543.783307578502</v>
      </c>
      <c r="M176" s="35">
        <f t="shared" si="17"/>
        <v>0</v>
      </c>
      <c r="O176" s="30">
        <f t="shared" si="14"/>
        <v>73205.207599047731</v>
      </c>
      <c r="P176" s="35">
        <f t="shared" si="20"/>
        <v>1</v>
      </c>
      <c r="R176" s="36">
        <f t="shared" si="15"/>
        <v>6.3525508275559375</v>
      </c>
      <c r="S176" s="37">
        <f t="shared" si="19"/>
        <v>6.3525508275559375</v>
      </c>
    </row>
    <row r="177" spans="1:19" x14ac:dyDescent="0.35">
      <c r="A177" s="12">
        <f>'Regression output'!A177</f>
        <v>50072</v>
      </c>
      <c r="B177" s="10"/>
      <c r="C177" s="10">
        <f>'Regression output'!C177</f>
        <v>11538.46</v>
      </c>
      <c r="D177" s="10">
        <f>'Regression output'!D177</f>
        <v>38860.79</v>
      </c>
      <c r="E177" s="10">
        <f>'Regression output'!E177</f>
        <v>735988.3</v>
      </c>
      <c r="F177" s="15">
        <f>'Regression output'!F177</f>
        <v>4.0000119999999999</v>
      </c>
      <c r="G177" s="15">
        <f>'Regression output'!G177</f>
        <v>1.9198040000000001</v>
      </c>
      <c r="H177" s="15">
        <f>'Regression output'!H177</f>
        <v>3.4999989999999999</v>
      </c>
      <c r="I177" s="10">
        <f>'Regression output'!I177</f>
        <v>2682211</v>
      </c>
      <c r="J177" s="10">
        <f>'Regression output'!J177</f>
        <v>11729860</v>
      </c>
      <c r="L177" s="29">
        <f t="shared" si="18"/>
        <v>82683.436572856735</v>
      </c>
      <c r="M177" s="35">
        <f t="shared" si="17"/>
        <v>0</v>
      </c>
      <c r="O177" s="30">
        <f t="shared" si="14"/>
        <v>72818.399010096633</v>
      </c>
      <c r="P177" s="35">
        <f t="shared" si="20"/>
        <v>1</v>
      </c>
      <c r="R177" s="36">
        <f t="shared" si="15"/>
        <v>6.3109287556655431</v>
      </c>
      <c r="S177" s="37">
        <f t="shared" si="19"/>
        <v>6.3109287556655431</v>
      </c>
    </row>
    <row r="178" spans="1:19" x14ac:dyDescent="0.35">
      <c r="A178" s="12">
        <f>'Regression output'!A178</f>
        <v>50161</v>
      </c>
      <c r="B178" s="10"/>
      <c r="C178" s="10">
        <f>'Regression output'!C178</f>
        <v>11554.44</v>
      </c>
      <c r="D178" s="10">
        <f>'Regression output'!D178</f>
        <v>39158.43</v>
      </c>
      <c r="E178" s="10">
        <f>'Regression output'!E178</f>
        <v>742379.6</v>
      </c>
      <c r="F178" s="15">
        <f>'Regression output'!F178</f>
        <v>4.0000010000000001</v>
      </c>
      <c r="G178" s="15">
        <f>'Regression output'!G178</f>
        <v>1.9195770000000001</v>
      </c>
      <c r="H178" s="15">
        <f>'Regression output'!H178</f>
        <v>3.4999980000000002</v>
      </c>
      <c r="I178" s="10">
        <f>'Regression output'!I178</f>
        <v>2700275</v>
      </c>
      <c r="J178" s="10">
        <f>'Regression output'!J178</f>
        <v>11859960</v>
      </c>
      <c r="L178" s="29">
        <f t="shared" si="18"/>
        <v>82838.969118831475</v>
      </c>
      <c r="M178" s="35">
        <f t="shared" si="17"/>
        <v>0</v>
      </c>
      <c r="O178" s="30">
        <f t="shared" si="14"/>
        <v>72417.797224941285</v>
      </c>
      <c r="P178" s="35">
        <f t="shared" si="20"/>
        <v>1</v>
      </c>
      <c r="R178" s="36">
        <f t="shared" si="15"/>
        <v>6.2675298175369196</v>
      </c>
      <c r="S178" s="37">
        <f t="shared" si="19"/>
        <v>6.2675298175369196</v>
      </c>
    </row>
    <row r="179" spans="1:19" x14ac:dyDescent="0.35">
      <c r="A179" s="12">
        <f>'Regression output'!A179</f>
        <v>50253</v>
      </c>
      <c r="B179" s="10"/>
      <c r="C179" s="10">
        <f>'Regression output'!C179</f>
        <v>11568.85</v>
      </c>
      <c r="D179" s="10">
        <f>'Regression output'!D179</f>
        <v>39453.65</v>
      </c>
      <c r="E179" s="10">
        <f>'Regression output'!E179</f>
        <v>748827.3</v>
      </c>
      <c r="F179" s="15">
        <f>'Regression output'!F179</f>
        <v>4.0000010000000001</v>
      </c>
      <c r="G179" s="15">
        <f>'Regression output'!G179</f>
        <v>1.9193709999999999</v>
      </c>
      <c r="H179" s="15">
        <f>'Regression output'!H179</f>
        <v>3.4999980000000002</v>
      </c>
      <c r="I179" s="10">
        <f>'Regression output'!I179</f>
        <v>2717950</v>
      </c>
      <c r="J179" s="10">
        <f>'Regression output'!J179</f>
        <v>11989850</v>
      </c>
      <c r="L179" s="29">
        <f t="shared" si="18"/>
        <v>82988.584682371365</v>
      </c>
      <c r="M179" s="35">
        <f t="shared" si="17"/>
        <v>0</v>
      </c>
      <c r="O179" s="30">
        <f t="shared" si="14"/>
        <v>71972.432422325772</v>
      </c>
      <c r="P179" s="35">
        <f t="shared" si="20"/>
        <v>1</v>
      </c>
      <c r="R179" s="36">
        <f t="shared" si="15"/>
        <v>6.2212261739348138</v>
      </c>
      <c r="S179" s="37">
        <f t="shared" si="19"/>
        <v>6.2212261739348138</v>
      </c>
    </row>
    <row r="180" spans="1:19" x14ac:dyDescent="0.35">
      <c r="A180" s="12">
        <f>'Regression output'!A180</f>
        <v>50345</v>
      </c>
      <c r="B180" s="10"/>
      <c r="C180" s="10">
        <f>'Regression output'!C180</f>
        <v>11583.51</v>
      </c>
      <c r="D180" s="10">
        <f>'Regression output'!D180</f>
        <v>39746.74</v>
      </c>
      <c r="E180" s="10">
        <f>'Regression output'!E180</f>
        <v>755331</v>
      </c>
      <c r="F180" s="15">
        <f>'Regression output'!F180</f>
        <v>3.999981</v>
      </c>
      <c r="G180" s="15">
        <f>'Regression output'!G180</f>
        <v>1.919232</v>
      </c>
      <c r="H180" s="15">
        <f>'Regression output'!H180</f>
        <v>3.4999989999999999</v>
      </c>
      <c r="I180" s="10">
        <f>'Regression output'!I180</f>
        <v>2735266</v>
      </c>
      <c r="J180" s="10">
        <f>'Regression output'!J180</f>
        <v>12121440</v>
      </c>
      <c r="L180" s="29">
        <f t="shared" si="18"/>
        <v>83145.399465554801</v>
      </c>
      <c r="M180" s="35">
        <f t="shared" si="17"/>
        <v>0</v>
      </c>
      <c r="O180" s="30">
        <f t="shared" si="14"/>
        <v>71528.898844653042</v>
      </c>
      <c r="P180" s="35">
        <f t="shared" si="20"/>
        <v>1</v>
      </c>
      <c r="R180" s="36">
        <f t="shared" si="15"/>
        <v>6.1750625539800144</v>
      </c>
      <c r="S180" s="37">
        <f t="shared" si="19"/>
        <v>6.1750625539800144</v>
      </c>
    </row>
    <row r="181" spans="1:19" x14ac:dyDescent="0.35">
      <c r="A181" s="12">
        <f>'Regression output'!A181</f>
        <v>50437</v>
      </c>
      <c r="B181" s="10"/>
      <c r="C181" s="10">
        <f>'Regression output'!C181</f>
        <v>11598.12</v>
      </c>
      <c r="D181" s="10">
        <f>'Regression output'!D181</f>
        <v>40037.980000000003</v>
      </c>
      <c r="E181" s="10">
        <f>'Regression output'!E181</f>
        <v>761892.1</v>
      </c>
      <c r="F181" s="15">
        <f>'Regression output'!F181</f>
        <v>4</v>
      </c>
      <c r="G181" s="15">
        <f>'Regression output'!G181</f>
        <v>1.9190149999999999</v>
      </c>
      <c r="H181" s="15">
        <f>'Regression output'!H181</f>
        <v>3.4999989999999999</v>
      </c>
      <c r="I181" s="10">
        <f>'Regression output'!I181</f>
        <v>2752253</v>
      </c>
      <c r="J181" s="10">
        <f>'Regression output'!J181</f>
        <v>12254400</v>
      </c>
      <c r="L181" s="29">
        <f t="shared" si="18"/>
        <v>83306.713282226847</v>
      </c>
      <c r="M181" s="35">
        <f t="shared" si="17"/>
        <v>0</v>
      </c>
      <c r="O181" s="30">
        <f t="shared" si="14"/>
        <v>71065.762721148916</v>
      </c>
      <c r="P181" s="35">
        <f t="shared" si="20"/>
        <v>1</v>
      </c>
      <c r="R181" s="36">
        <f t="shared" si="15"/>
        <v>6.1273519088566868</v>
      </c>
      <c r="S181" s="37">
        <f t="shared" si="19"/>
        <v>6.1273519088566868</v>
      </c>
    </row>
    <row r="182" spans="1:19" x14ac:dyDescent="0.35">
      <c r="A182" s="12">
        <f>'Regression output'!A182</f>
        <v>50526</v>
      </c>
      <c r="B182" s="10"/>
      <c r="C182" s="10">
        <f>'Regression output'!C182</f>
        <v>11614.02</v>
      </c>
      <c r="D182" s="10">
        <f>'Regression output'!D182</f>
        <v>40327.65</v>
      </c>
      <c r="E182" s="10">
        <f>'Regression output'!E182</f>
        <v>768574.1</v>
      </c>
      <c r="F182" s="15">
        <f>'Regression output'!F182</f>
        <v>3.9999989999999999</v>
      </c>
      <c r="G182" s="15">
        <f>'Regression output'!G182</f>
        <v>1.9188609999999999</v>
      </c>
      <c r="H182" s="15">
        <f>'Regression output'!H182</f>
        <v>3.4999989999999999</v>
      </c>
      <c r="I182" s="10">
        <f>'Regression output'!I182</f>
        <v>2768939</v>
      </c>
      <c r="J182" s="10">
        <f>'Regression output'!J182</f>
        <v>12390170</v>
      </c>
      <c r="L182" s="29">
        <f t="shared" si="18"/>
        <v>83483.305372559436</v>
      </c>
      <c r="M182" s="35">
        <f t="shared" si="17"/>
        <v>0</v>
      </c>
      <c r="O182" s="30">
        <f t="shared" si="14"/>
        <v>70597.180244864488</v>
      </c>
      <c r="P182" s="35">
        <f t="shared" si="20"/>
        <v>1</v>
      </c>
      <c r="R182" s="36">
        <f t="shared" si="15"/>
        <v>6.0786170718549206</v>
      </c>
      <c r="S182" s="37">
        <f t="shared" si="19"/>
        <v>6.0786170718549206</v>
      </c>
    </row>
    <row r="183" spans="1:19" x14ac:dyDescent="0.35">
      <c r="A183" s="12">
        <f>'Regression output'!A183</f>
        <v>50618</v>
      </c>
      <c r="B183" s="10"/>
      <c r="C183" s="10">
        <f>'Regression output'!C183</f>
        <v>11628.33</v>
      </c>
      <c r="D183" s="10">
        <f>'Regression output'!D183</f>
        <v>40616.050000000003</v>
      </c>
      <c r="E183" s="10">
        <f>'Regression output'!E183</f>
        <v>775315.6</v>
      </c>
      <c r="F183" s="15">
        <f>'Regression output'!F183</f>
        <v>3.9999980000000002</v>
      </c>
      <c r="G183" s="15">
        <f>'Regression output'!G183</f>
        <v>1.9187700000000001</v>
      </c>
      <c r="H183" s="15">
        <f>'Regression output'!H183</f>
        <v>3.5</v>
      </c>
      <c r="I183" s="10">
        <f>'Regression output'!I183</f>
        <v>2785352</v>
      </c>
      <c r="J183" s="10">
        <f>'Regression output'!J183</f>
        <v>12526770</v>
      </c>
      <c r="L183" s="29">
        <f t="shared" si="18"/>
        <v>83655.097791794717</v>
      </c>
      <c r="M183" s="35">
        <f t="shared" si="17"/>
        <v>0</v>
      </c>
      <c r="O183" s="30">
        <f t="shared" si="14"/>
        <v>70094.91283242112</v>
      </c>
      <c r="P183" s="35">
        <f t="shared" si="20"/>
        <v>1</v>
      </c>
      <c r="R183" s="36">
        <f t="shared" si="15"/>
        <v>6.0279432070143448</v>
      </c>
      <c r="S183" s="37">
        <f t="shared" si="19"/>
        <v>6.0279432070143448</v>
      </c>
    </row>
    <row r="184" spans="1:19" x14ac:dyDescent="0.35">
      <c r="A184" s="12">
        <f>'Regression output'!A184</f>
        <v>50710</v>
      </c>
      <c r="B184" s="10"/>
      <c r="C184" s="10">
        <f>'Regression output'!C184</f>
        <v>11642.92</v>
      </c>
      <c r="D184" s="10">
        <f>'Regression output'!D184</f>
        <v>40903.4</v>
      </c>
      <c r="E184" s="10">
        <f>'Regression output'!E184</f>
        <v>782118.1</v>
      </c>
      <c r="F184" s="15">
        <f>'Regression output'!F184</f>
        <v>4.0000179999999999</v>
      </c>
      <c r="G184" s="15">
        <f>'Regression output'!G184</f>
        <v>1.9185970000000001</v>
      </c>
      <c r="H184" s="15">
        <f>'Regression output'!H184</f>
        <v>3.5</v>
      </c>
      <c r="I184" s="10">
        <f>'Regression output'!I184</f>
        <v>2801514</v>
      </c>
      <c r="J184" s="10">
        <f>'Regression output'!J184</f>
        <v>12665160</v>
      </c>
      <c r="L184" s="29">
        <f t="shared" si="18"/>
        <v>83832.913352572432</v>
      </c>
      <c r="M184" s="35">
        <f t="shared" si="17"/>
        <v>0</v>
      </c>
      <c r="O184" s="30">
        <f t="shared" si="14"/>
        <v>69590.351823269622</v>
      </c>
      <c r="P184" s="35">
        <f t="shared" si="20"/>
        <v>1</v>
      </c>
      <c r="R184" s="36">
        <f t="shared" si="15"/>
        <v>5.9770531639201865</v>
      </c>
      <c r="S184" s="37">
        <f t="shared" si="19"/>
        <v>5.9770531639201865</v>
      </c>
    </row>
    <row r="185" spans="1:19" x14ac:dyDescent="0.35">
      <c r="A185" s="12">
        <f>'Regression output'!A185</f>
        <v>50802</v>
      </c>
      <c r="B185" s="10"/>
      <c r="C185" s="10">
        <f>'Regression output'!C185</f>
        <v>11657.44</v>
      </c>
      <c r="D185" s="10">
        <f>'Regression output'!D185</f>
        <v>41189.949999999997</v>
      </c>
      <c r="E185" s="10">
        <f>'Regression output'!E185</f>
        <v>788981.5</v>
      </c>
      <c r="F185" s="15">
        <f>'Regression output'!F185</f>
        <v>3.9999980000000002</v>
      </c>
      <c r="G185" s="15">
        <f>'Regression output'!G185</f>
        <v>1.9185300000000001</v>
      </c>
      <c r="H185" s="15">
        <f>'Regression output'!H185</f>
        <v>3.5</v>
      </c>
      <c r="I185" s="10">
        <f>'Regression output'!I185</f>
        <v>2817445</v>
      </c>
      <c r="J185" s="10">
        <f>'Regression output'!J185</f>
        <v>12805020</v>
      </c>
      <c r="L185" s="29">
        <f t="shared" si="18"/>
        <v>84013.959469714202</v>
      </c>
      <c r="M185" s="35">
        <f t="shared" si="17"/>
        <v>0</v>
      </c>
      <c r="O185" s="30">
        <f t="shared" si="14"/>
        <v>69073.059611236604</v>
      </c>
      <c r="P185" s="35">
        <f t="shared" si="20"/>
        <v>1</v>
      </c>
      <c r="R185" s="36">
        <f t="shared" si="15"/>
        <v>5.9252339802938385</v>
      </c>
      <c r="S185" s="37">
        <f t="shared" si="19"/>
        <v>5.9252339802938385</v>
      </c>
    </row>
    <row r="186" spans="1:19" x14ac:dyDescent="0.35">
      <c r="A186" s="12">
        <f>'Regression output'!A186</f>
        <v>50891</v>
      </c>
      <c r="B186" s="10"/>
      <c r="C186" s="10">
        <f>'Regression output'!C186</f>
        <v>11673.24</v>
      </c>
      <c r="D186" s="10">
        <f>'Regression output'!D186</f>
        <v>41475.82</v>
      </c>
      <c r="E186" s="10">
        <f>'Regression output'!E186</f>
        <v>795906.4</v>
      </c>
      <c r="F186" s="15">
        <f>'Regression output'!F186</f>
        <v>3.999997</v>
      </c>
      <c r="G186" s="15">
        <f>'Regression output'!G186</f>
        <v>1.9183779999999999</v>
      </c>
      <c r="H186" s="15">
        <f>'Regression output'!H186</f>
        <v>3.5</v>
      </c>
      <c r="I186" s="10">
        <f>'Regression output'!I186</f>
        <v>2833165</v>
      </c>
      <c r="J186" s="10">
        <f>'Regression output'!J186</f>
        <v>12947850</v>
      </c>
      <c r="L186" s="29">
        <f t="shared" si="18"/>
        <v>84207.193741454219</v>
      </c>
      <c r="M186" s="35">
        <f t="shared" si="17"/>
        <v>0</v>
      </c>
      <c r="O186" s="30">
        <f t="shared" si="14"/>
        <v>68555.229317493184</v>
      </c>
      <c r="P186" s="35">
        <f t="shared" si="20"/>
        <v>1</v>
      </c>
      <c r="R186" s="36">
        <f t="shared" si="15"/>
        <v>5.8728535794255228</v>
      </c>
      <c r="S186" s="37">
        <f t="shared" si="19"/>
        <v>5.8728535794255228</v>
      </c>
    </row>
    <row r="187" spans="1:19" x14ac:dyDescent="0.35">
      <c r="A187" s="12">
        <f>'Regression output'!A187</f>
        <v>50983</v>
      </c>
      <c r="B187" s="10"/>
      <c r="C187" s="10">
        <f>'Regression output'!C187</f>
        <v>11687.46</v>
      </c>
      <c r="D187" s="10">
        <f>'Regression output'!D187</f>
        <v>41761.22</v>
      </c>
      <c r="E187" s="10">
        <f>'Regression output'!E187</f>
        <v>802893.4</v>
      </c>
      <c r="F187" s="15">
        <f>'Regression output'!F187</f>
        <v>4.0000159999999996</v>
      </c>
      <c r="G187" s="15">
        <f>'Regression output'!G187</f>
        <v>1.9183319999999999</v>
      </c>
      <c r="H187" s="15">
        <f>'Regression output'!H187</f>
        <v>3.5</v>
      </c>
      <c r="I187" s="10">
        <f>'Regression output'!I187</f>
        <v>2848689</v>
      </c>
      <c r="J187" s="10">
        <f>'Regression output'!J187</f>
        <v>13090500</v>
      </c>
      <c r="L187" s="29">
        <f t="shared" si="18"/>
        <v>84392.538421942052</v>
      </c>
      <c r="M187" s="35">
        <f t="shared" si="17"/>
        <v>0</v>
      </c>
      <c r="O187" s="30">
        <f t="shared" si="14"/>
        <v>68007.277324966344</v>
      </c>
      <c r="P187" s="35">
        <f t="shared" si="20"/>
        <v>1</v>
      </c>
      <c r="R187" s="36">
        <f t="shared" si="15"/>
        <v>5.818824391695574</v>
      </c>
      <c r="S187" s="37">
        <f t="shared" si="19"/>
        <v>5.818824391695574</v>
      </c>
    </row>
    <row r="188" spans="1:19" x14ac:dyDescent="0.35">
      <c r="A188" s="12">
        <f>'Regression output'!A188</f>
        <v>51075</v>
      </c>
      <c r="B188" s="10"/>
      <c r="C188" s="10">
        <f>'Regression output'!C188</f>
        <v>11701.96</v>
      </c>
      <c r="D188" s="10">
        <f>'Regression output'!D188</f>
        <v>42046.34</v>
      </c>
      <c r="E188" s="10">
        <f>'Regression output'!E188</f>
        <v>809943.6</v>
      </c>
      <c r="F188" s="15">
        <f>'Regression output'!F188</f>
        <v>4.0000150000000003</v>
      </c>
      <c r="G188" s="15">
        <f>'Regression output'!G188</f>
        <v>1.918247</v>
      </c>
      <c r="H188" s="15">
        <f>'Regression output'!H188</f>
        <v>3.5</v>
      </c>
      <c r="I188" s="10">
        <f>'Regression output'!I188</f>
        <v>2864035</v>
      </c>
      <c r="J188" s="10">
        <f>'Regression output'!J188</f>
        <v>13235040</v>
      </c>
      <c r="L188" s="29">
        <f t="shared" si="18"/>
        <v>84583.015120125405</v>
      </c>
      <c r="M188" s="35">
        <f t="shared" si="17"/>
        <v>0</v>
      </c>
      <c r="O188" s="30">
        <f t="shared" si="14"/>
        <v>67471.712995402006</v>
      </c>
      <c r="P188" s="35">
        <f t="shared" si="20"/>
        <v>1</v>
      </c>
      <c r="R188" s="36">
        <f t="shared" si="15"/>
        <v>5.7658471739265913</v>
      </c>
      <c r="S188" s="37">
        <f t="shared" si="19"/>
        <v>5.7658471739265913</v>
      </c>
    </row>
    <row r="189" spans="1:19" x14ac:dyDescent="0.35">
      <c r="A189" s="12">
        <f>'Regression output'!A189</f>
        <v>51167</v>
      </c>
      <c r="B189" s="10"/>
      <c r="C189" s="10">
        <f>'Regression output'!C189</f>
        <v>11716.39</v>
      </c>
      <c r="D189" s="10">
        <f>'Regression output'!D189</f>
        <v>42331.27</v>
      </c>
      <c r="E189" s="10">
        <f>'Regression output'!E189</f>
        <v>817057.5</v>
      </c>
      <c r="F189" s="15">
        <f>'Regression output'!F189</f>
        <v>4.0000140000000002</v>
      </c>
      <c r="G189" s="15">
        <f>'Regression output'!G189</f>
        <v>1.918169</v>
      </c>
      <c r="H189" s="15">
        <f>'Regression output'!H189</f>
        <v>3.5000010000000001</v>
      </c>
      <c r="I189" s="10">
        <f>'Regression output'!I189</f>
        <v>2879216</v>
      </c>
      <c r="J189" s="10">
        <f>'Regression output'!J189</f>
        <v>13381100</v>
      </c>
      <c r="L189" s="29">
        <f t="shared" si="18"/>
        <v>84775.518466677997</v>
      </c>
      <c r="M189" s="35">
        <f t="shared" si="17"/>
        <v>0</v>
      </c>
      <c r="O189" s="30">
        <f t="shared" si="14"/>
        <v>66927.345926256996</v>
      </c>
      <c r="P189" s="35">
        <f t="shared" si="20"/>
        <v>1</v>
      </c>
      <c r="R189" s="36">
        <f t="shared" si="15"/>
        <v>5.7122838968536387</v>
      </c>
      <c r="S189" s="37">
        <f t="shared" si="19"/>
        <v>5.7122838968536387</v>
      </c>
    </row>
    <row r="190" spans="1:19" x14ac:dyDescent="0.35">
      <c r="A190" s="12">
        <f>'Regression output'!A190</f>
        <v>51257</v>
      </c>
      <c r="B190" s="10"/>
      <c r="C190" s="10">
        <f>'Regression output'!C190</f>
        <v>11732.1</v>
      </c>
      <c r="D190" s="10">
        <f>'Regression output'!D190</f>
        <v>42616.18</v>
      </c>
      <c r="E190" s="10">
        <f>'Regression output'!E190</f>
        <v>824235.6</v>
      </c>
      <c r="F190" s="15">
        <f>'Regression output'!F190</f>
        <v>3.9999850000000001</v>
      </c>
      <c r="G190" s="15">
        <f>'Regression output'!G190</f>
        <v>1.9181459999999999</v>
      </c>
      <c r="H190" s="15">
        <f>'Regression output'!H190</f>
        <v>3.5000010000000001</v>
      </c>
      <c r="I190" s="10">
        <f>'Regression output'!I190</f>
        <v>2894245</v>
      </c>
      <c r="J190" s="10">
        <f>'Regression output'!J190</f>
        <v>13530260</v>
      </c>
      <c r="L190" s="29">
        <f t="shared" si="18"/>
        <v>84979.815668113239</v>
      </c>
      <c r="M190" s="35">
        <f t="shared" si="17"/>
        <v>0</v>
      </c>
      <c r="O190" s="30">
        <f t="shared" si="14"/>
        <v>66386.441218392196</v>
      </c>
      <c r="P190" s="35">
        <f t="shared" si="20"/>
        <v>1</v>
      </c>
      <c r="R190" s="36">
        <f t="shared" si="15"/>
        <v>5.6585301197903357</v>
      </c>
      <c r="S190" s="37">
        <f t="shared" si="19"/>
        <v>5.6585301197903357</v>
      </c>
    </row>
    <row r="191" spans="1:19" x14ac:dyDescent="0.35">
      <c r="A191" s="12">
        <f>'Regression output'!A191</f>
        <v>51349</v>
      </c>
      <c r="B191" s="10"/>
      <c r="C191" s="10">
        <f>'Regression output'!C191</f>
        <v>11746.23</v>
      </c>
      <c r="D191" s="10">
        <f>'Regression output'!D191</f>
        <v>42901.19</v>
      </c>
      <c r="E191" s="10">
        <f>'Regression output'!E191</f>
        <v>831477.1</v>
      </c>
      <c r="F191" s="15">
        <f>'Regression output'!F191</f>
        <v>4.000013</v>
      </c>
      <c r="G191" s="15">
        <f>'Regression output'!G191</f>
        <v>1.9179870000000001</v>
      </c>
      <c r="H191" s="15">
        <f>'Regression output'!H191</f>
        <v>3.5</v>
      </c>
      <c r="I191" s="10">
        <f>'Regression output'!I191</f>
        <v>2909135</v>
      </c>
      <c r="J191" s="10">
        <f>'Regression output'!J191</f>
        <v>13679250</v>
      </c>
      <c r="L191" s="29">
        <f t="shared" si="18"/>
        <v>85174.982161608757</v>
      </c>
      <c r="M191" s="35">
        <f t="shared" si="17"/>
        <v>0</v>
      </c>
      <c r="O191" s="30">
        <f t="shared" si="14"/>
        <v>65819.359525818989</v>
      </c>
      <c r="P191" s="35">
        <f t="shared" si="20"/>
        <v>1</v>
      </c>
      <c r="R191" s="36">
        <f t="shared" si="15"/>
        <v>5.6034454906654299</v>
      </c>
      <c r="S191" s="37">
        <f t="shared" si="19"/>
        <v>5.6034454906654299</v>
      </c>
    </row>
    <row r="192" spans="1:19" x14ac:dyDescent="0.35">
      <c r="A192" s="12">
        <f>'Regression output'!A192</f>
        <v>51441</v>
      </c>
      <c r="B192" s="10"/>
      <c r="C192" s="10">
        <f>'Regression output'!C192</f>
        <v>11760.65</v>
      </c>
      <c r="D192" s="10">
        <f>'Regression output'!D192</f>
        <v>43186.41</v>
      </c>
      <c r="E192" s="10">
        <f>'Regression output'!E192</f>
        <v>838782.4</v>
      </c>
      <c r="F192" s="15">
        <f>'Regression output'!F192</f>
        <v>4.0000030000000004</v>
      </c>
      <c r="G192" s="15">
        <f>'Regression output'!G192</f>
        <v>1.917977</v>
      </c>
      <c r="H192" s="15">
        <f>'Regression output'!H192</f>
        <v>3.5</v>
      </c>
      <c r="I192" s="10">
        <f>'Regression output'!I192</f>
        <v>2923897</v>
      </c>
      <c r="J192" s="10">
        <f>'Regression output'!J192</f>
        <v>13830200</v>
      </c>
      <c r="L192" s="29">
        <f t="shared" si="18"/>
        <v>85375.022816962286</v>
      </c>
      <c r="M192" s="35">
        <f t="shared" si="17"/>
        <v>0</v>
      </c>
      <c r="O192" s="30">
        <f t="shared" ref="O192:O255" si="21">((EXP(2.28-0.48*LN(D191/E191)+8.17*(F191/100)+14.77*(H191/100)+1.83*LN(I191/J191)))*C192)*P192</f>
        <v>65267.343972749695</v>
      </c>
      <c r="P192" s="35">
        <f t="shared" si="20"/>
        <v>1</v>
      </c>
      <c r="R192" s="36">
        <f t="shared" ref="R192:R220" si="22">O192/C192</f>
        <v>5.5496374752033004</v>
      </c>
      <c r="S192" s="37">
        <f t="shared" si="19"/>
        <v>5.5496374752033004</v>
      </c>
    </row>
    <row r="193" spans="1:19" x14ac:dyDescent="0.35">
      <c r="A193" s="12">
        <f>'Regression output'!A193</f>
        <v>51533</v>
      </c>
      <c r="B193" s="10"/>
      <c r="C193" s="10">
        <f>'Regression output'!C193</f>
        <v>11774.98</v>
      </c>
      <c r="D193" s="10">
        <f>'Regression output'!D193</f>
        <v>43471.97</v>
      </c>
      <c r="E193" s="10">
        <f>'Regression output'!E193</f>
        <v>846152.1</v>
      </c>
      <c r="F193" s="15">
        <f>'Regression output'!F193</f>
        <v>3.999981</v>
      </c>
      <c r="G193" s="15">
        <f>'Regression output'!G193</f>
        <v>1.9178759999999999</v>
      </c>
      <c r="H193" s="15">
        <f>'Regression output'!H193</f>
        <v>3.5</v>
      </c>
      <c r="I193" s="10">
        <f>'Regression output'!I193</f>
        <v>2938541</v>
      </c>
      <c r="J193" s="10">
        <f>'Regression output'!J193</f>
        <v>13982690</v>
      </c>
      <c r="L193" s="29">
        <f t="shared" si="18"/>
        <v>85575.993452590337</v>
      </c>
      <c r="M193" s="35">
        <f t="shared" si="17"/>
        <v>0</v>
      </c>
      <c r="O193" s="30">
        <f t="shared" si="21"/>
        <v>64709.3795764526</v>
      </c>
      <c r="P193" s="35">
        <f t="shared" ref="P193:P256" si="23">P192</f>
        <v>1</v>
      </c>
      <c r="R193" s="36">
        <f t="shared" si="22"/>
        <v>5.495498045555288</v>
      </c>
      <c r="S193" s="37">
        <f t="shared" si="19"/>
        <v>5.495498045555288</v>
      </c>
    </row>
    <row r="194" spans="1:19" x14ac:dyDescent="0.35">
      <c r="A194" s="12">
        <f>'Regression output'!A194</f>
        <v>51622</v>
      </c>
      <c r="B194" s="10"/>
      <c r="C194" s="10">
        <f>'Regression output'!C194</f>
        <v>11790.6</v>
      </c>
      <c r="D194" s="10">
        <f>'Regression output'!D194</f>
        <v>43757.95</v>
      </c>
      <c r="E194" s="10">
        <f>'Regression output'!E194</f>
        <v>853484.4</v>
      </c>
      <c r="F194" s="15">
        <f>'Regression output'!F194</f>
        <v>3.9999790000000002</v>
      </c>
      <c r="G194" s="15">
        <f>'Regression output'!G194</f>
        <v>1.9178280000000001</v>
      </c>
      <c r="H194" s="15">
        <f>'Regression output'!H194</f>
        <v>3.4999989999999999</v>
      </c>
      <c r="I194" s="10">
        <f>'Regression output'!I194</f>
        <v>2953077</v>
      </c>
      <c r="J194" s="10">
        <f>'Regression output'!J194</f>
        <v>14138380</v>
      </c>
      <c r="L194" s="29">
        <f t="shared" si="18"/>
        <v>85786.703883391689</v>
      </c>
      <c r="M194" s="35">
        <f t="shared" si="17"/>
        <v>0</v>
      </c>
      <c r="O194" s="30">
        <f t="shared" si="21"/>
        <v>64157.505707814031</v>
      </c>
      <c r="P194" s="35">
        <f t="shared" si="23"/>
        <v>1</v>
      </c>
      <c r="R194" s="36">
        <f t="shared" si="22"/>
        <v>5.4414114385878607</v>
      </c>
      <c r="S194" s="37">
        <f t="shared" si="19"/>
        <v>5.4414114385878607</v>
      </c>
    </row>
    <row r="195" spans="1:19" x14ac:dyDescent="0.35">
      <c r="A195" s="12">
        <f>'Regression output'!A195</f>
        <v>51714</v>
      </c>
      <c r="B195" s="10"/>
      <c r="C195" s="10">
        <f>'Regression output'!C195</f>
        <v>11804.64</v>
      </c>
      <c r="D195" s="10">
        <f>'Regression output'!D195</f>
        <v>44044.31</v>
      </c>
      <c r="E195" s="10">
        <f>'Regression output'!E195</f>
        <v>860879.5</v>
      </c>
      <c r="F195" s="15">
        <f>'Regression output'!F195</f>
        <v>4.000006</v>
      </c>
      <c r="G195" s="15">
        <f>'Regression output'!G195</f>
        <v>1.9178329999999999</v>
      </c>
      <c r="H195" s="15">
        <f>'Regression output'!H195</f>
        <v>3.4999980000000002</v>
      </c>
      <c r="I195" s="10">
        <f>'Regression output'!I195</f>
        <v>2967505</v>
      </c>
      <c r="J195" s="10">
        <f>'Regression output'!J195</f>
        <v>14292180</v>
      </c>
      <c r="L195" s="29">
        <f t="shared" si="18"/>
        <v>85984.229118568575</v>
      </c>
      <c r="M195" s="35">
        <f t="shared" si="17"/>
        <v>0</v>
      </c>
      <c r="O195" s="30">
        <f t="shared" si="21"/>
        <v>63579.533156835452</v>
      </c>
      <c r="P195" s="35">
        <f t="shared" si="23"/>
        <v>1</v>
      </c>
      <c r="R195" s="36">
        <f t="shared" si="22"/>
        <v>5.3859781540847882</v>
      </c>
      <c r="S195" s="37">
        <f t="shared" si="19"/>
        <v>5.3859781540847882</v>
      </c>
    </row>
    <row r="196" spans="1:19" x14ac:dyDescent="0.35">
      <c r="A196" s="12">
        <f>'Regression output'!A196</f>
        <v>51806</v>
      </c>
      <c r="B196" s="10"/>
      <c r="C196" s="10">
        <f>'Regression output'!C196</f>
        <v>11818.98</v>
      </c>
      <c r="D196" s="10">
        <f>'Regression output'!D196</f>
        <v>44331.14</v>
      </c>
      <c r="E196" s="10">
        <f>'Regression output'!E196</f>
        <v>868337.9</v>
      </c>
      <c r="F196" s="15">
        <f>'Regression output'!F196</f>
        <v>3.999984</v>
      </c>
      <c r="G196" s="15">
        <f>'Regression output'!G196</f>
        <v>1.9177930000000001</v>
      </c>
      <c r="H196" s="15">
        <f>'Regression output'!H196</f>
        <v>3.4999989999999999</v>
      </c>
      <c r="I196" s="10">
        <f>'Regression output'!I196</f>
        <v>2981836</v>
      </c>
      <c r="J196" s="10">
        <f>'Regression output'!J196</f>
        <v>14447970</v>
      </c>
      <c r="L196" s="29">
        <f t="shared" si="18"/>
        <v>86185.931091232225</v>
      </c>
      <c r="M196" s="35">
        <f t="shared" si="17"/>
        <v>0</v>
      </c>
      <c r="O196" s="30">
        <f t="shared" si="21"/>
        <v>63031.675869500308</v>
      </c>
      <c r="P196" s="35">
        <f t="shared" si="23"/>
        <v>1</v>
      </c>
      <c r="R196" s="36">
        <f t="shared" si="22"/>
        <v>5.3330893080029167</v>
      </c>
      <c r="S196" s="37">
        <f t="shared" si="19"/>
        <v>5.3330893080029167</v>
      </c>
    </row>
    <row r="197" spans="1:19" x14ac:dyDescent="0.35">
      <c r="A197" s="12">
        <f>'Regression output'!A197</f>
        <v>51898</v>
      </c>
      <c r="B197" s="10"/>
      <c r="C197" s="10">
        <f>'Regression output'!C197</f>
        <v>11833.22</v>
      </c>
      <c r="D197" s="10">
        <f>'Regression output'!D197</f>
        <v>44618.52</v>
      </c>
      <c r="E197" s="10">
        <f>'Regression output'!E197</f>
        <v>875860.1</v>
      </c>
      <c r="F197" s="15">
        <f>'Regression output'!F197</f>
        <v>4.0000010000000001</v>
      </c>
      <c r="G197" s="15">
        <f>'Regression output'!G197</f>
        <v>1.9177580000000001</v>
      </c>
      <c r="H197" s="15">
        <f>'Regression output'!H197</f>
        <v>3.4999980000000002</v>
      </c>
      <c r="I197" s="10">
        <f>'Regression output'!I197</f>
        <v>2996075</v>
      </c>
      <c r="J197" s="10">
        <f>'Regression output'!J197</f>
        <v>14605310</v>
      </c>
      <c r="L197" s="29">
        <f t="shared" si="18"/>
        <v>86388.204983918637</v>
      </c>
      <c r="M197" s="35">
        <f t="shared" si="17"/>
        <v>0</v>
      </c>
      <c r="O197" s="30">
        <f t="shared" si="21"/>
        <v>62479.679719559819</v>
      </c>
      <c r="P197" s="35">
        <f t="shared" si="23"/>
        <v>1</v>
      </c>
      <c r="R197" s="36">
        <f t="shared" si="22"/>
        <v>5.2800235032864951</v>
      </c>
      <c r="S197" s="37">
        <f t="shared" si="19"/>
        <v>5.2800235032864951</v>
      </c>
    </row>
    <row r="198" spans="1:19" x14ac:dyDescent="0.35">
      <c r="A198" s="12">
        <f>'Regression output'!A198</f>
        <v>51987</v>
      </c>
      <c r="B198" s="10"/>
      <c r="C198" s="10">
        <f>'Regression output'!C198</f>
        <v>11848.74</v>
      </c>
      <c r="D198" s="10">
        <f>'Regression output'!D198</f>
        <v>44906.5</v>
      </c>
      <c r="E198" s="10">
        <f>'Regression output'!E198</f>
        <v>883446.4</v>
      </c>
      <c r="F198" s="15">
        <f>'Regression output'!F198</f>
        <v>3.9999989999999999</v>
      </c>
      <c r="G198" s="15">
        <f>'Regression output'!G198</f>
        <v>1.917678</v>
      </c>
      <c r="H198" s="15">
        <f>'Regression output'!H198</f>
        <v>3.4999980000000002</v>
      </c>
      <c r="I198" s="10">
        <f>'Regression output'!I198</f>
        <v>3010232</v>
      </c>
      <c r="J198" s="10">
        <f>'Regression output'!J198</f>
        <v>14765920</v>
      </c>
      <c r="L198" s="29">
        <f t="shared" si="18"/>
        <v>86601.87223975193</v>
      </c>
      <c r="M198" s="35">
        <f t="shared" si="17"/>
        <v>0</v>
      </c>
      <c r="O198" s="30">
        <f t="shared" si="21"/>
        <v>61935.199887780211</v>
      </c>
      <c r="P198" s="35">
        <f t="shared" si="23"/>
        <v>1</v>
      </c>
      <c r="R198" s="36">
        <f t="shared" si="22"/>
        <v>5.2271549454018071</v>
      </c>
      <c r="S198" s="37">
        <f t="shared" si="19"/>
        <v>5.2271549454018071</v>
      </c>
    </row>
    <row r="199" spans="1:19" x14ac:dyDescent="0.35">
      <c r="A199" s="12">
        <f>'Regression output'!A199</f>
        <v>52079</v>
      </c>
      <c r="B199" s="10"/>
      <c r="C199" s="10">
        <f>'Regression output'!C199</f>
        <v>11862.7</v>
      </c>
      <c r="D199" s="10">
        <f>'Regression output'!D199</f>
        <v>45195.21</v>
      </c>
      <c r="E199" s="10">
        <f>'Regression output'!E199</f>
        <v>891096.9</v>
      </c>
      <c r="F199" s="15">
        <f>'Regression output'!F199</f>
        <v>4.0000070000000001</v>
      </c>
      <c r="G199" s="15">
        <f>'Regression output'!G199</f>
        <v>1.9176960000000001</v>
      </c>
      <c r="H199" s="15">
        <f>'Regression output'!H199</f>
        <v>3.4999980000000002</v>
      </c>
      <c r="I199" s="10">
        <f>'Regression output'!I199</f>
        <v>3024313</v>
      </c>
      <c r="J199" s="10">
        <f>'Regression output'!J199</f>
        <v>14926270</v>
      </c>
      <c r="L199" s="29">
        <f t="shared" si="18"/>
        <v>86805.516805008796</v>
      </c>
      <c r="M199" s="35">
        <f t="shared" si="17"/>
        <v>0</v>
      </c>
      <c r="O199" s="30">
        <f t="shared" si="21"/>
        <v>61370.555856602477</v>
      </c>
      <c r="P199" s="35">
        <f t="shared" si="23"/>
        <v>1</v>
      </c>
      <c r="R199" s="36">
        <f t="shared" si="22"/>
        <v>5.1734053678001191</v>
      </c>
      <c r="S199" s="37">
        <f t="shared" si="19"/>
        <v>5.1734053678001191</v>
      </c>
    </row>
    <row r="200" spans="1:19" x14ac:dyDescent="0.35">
      <c r="A200" s="12">
        <f>'Regression output'!A200</f>
        <v>52171</v>
      </c>
      <c r="B200" s="10"/>
      <c r="C200" s="10">
        <f>'Regression output'!C200</f>
        <v>11876.95</v>
      </c>
      <c r="D200" s="10">
        <f>'Regression output'!D200</f>
        <v>45484.68</v>
      </c>
      <c r="E200" s="10">
        <f>'Regression output'!E200</f>
        <v>898812.3</v>
      </c>
      <c r="F200" s="15">
        <f>'Regression output'!F200</f>
        <v>4.0000039999999997</v>
      </c>
      <c r="G200" s="15">
        <f>'Regression output'!G200</f>
        <v>1.91767</v>
      </c>
      <c r="H200" s="15">
        <f>'Regression output'!H200</f>
        <v>3.4999989999999999</v>
      </c>
      <c r="I200" s="10">
        <f>'Regression output'!I200</f>
        <v>3038325</v>
      </c>
      <c r="J200" s="10">
        <f>'Regression output'!J200</f>
        <v>15088700</v>
      </c>
      <c r="L200" s="29">
        <f t="shared" si="18"/>
        <v>87012.798139132748</v>
      </c>
      <c r="M200" s="35">
        <f t="shared" si="17"/>
        <v>0</v>
      </c>
      <c r="O200" s="30">
        <f t="shared" si="21"/>
        <v>60823.037974499675</v>
      </c>
      <c r="P200" s="35">
        <f t="shared" si="23"/>
        <v>1</v>
      </c>
      <c r="R200" s="36">
        <f t="shared" si="22"/>
        <v>5.1210991015790812</v>
      </c>
      <c r="S200" s="37">
        <f t="shared" si="19"/>
        <v>5.1210991015790812</v>
      </c>
    </row>
    <row r="201" spans="1:19" x14ac:dyDescent="0.35">
      <c r="A201" s="12">
        <f>'Regression output'!A201</f>
        <v>52263</v>
      </c>
      <c r="B201" s="10"/>
      <c r="C201" s="10">
        <f>'Regression output'!C201</f>
        <v>11891.09</v>
      </c>
      <c r="D201" s="10">
        <f>'Regression output'!D201</f>
        <v>45775</v>
      </c>
      <c r="E201" s="10">
        <f>'Regression output'!E201</f>
        <v>906594.3</v>
      </c>
      <c r="F201" s="15">
        <f>'Regression output'!F201</f>
        <v>4.0000010000000001</v>
      </c>
      <c r="G201" s="15">
        <f>'Regression output'!G201</f>
        <v>1.9175979999999999</v>
      </c>
      <c r="H201" s="15">
        <f>'Regression output'!H201</f>
        <v>3.4999989999999999</v>
      </c>
      <c r="I201" s="10">
        <f>'Regression output'!I201</f>
        <v>3052274</v>
      </c>
      <c r="J201" s="10">
        <f>'Regression output'!J201</f>
        <v>15252720</v>
      </c>
      <c r="L201" s="29">
        <f t="shared" si="18"/>
        <v>87220.549167443489</v>
      </c>
      <c r="M201" s="35">
        <f t="shared" ref="M201:M264" si="24">B201/L201</f>
        <v>0</v>
      </c>
      <c r="O201" s="30">
        <f t="shared" si="21"/>
        <v>60272.996655030176</v>
      </c>
      <c r="P201" s="35">
        <f t="shared" si="23"/>
        <v>1</v>
      </c>
      <c r="R201" s="36">
        <f t="shared" si="22"/>
        <v>5.0687528775772597</v>
      </c>
      <c r="S201" s="37">
        <f t="shared" si="19"/>
        <v>5.0687528775772597</v>
      </c>
    </row>
    <row r="202" spans="1:19" x14ac:dyDescent="0.35">
      <c r="A202" s="12">
        <f>'Regression output'!A202</f>
        <v>52352</v>
      </c>
      <c r="B202" s="10"/>
      <c r="C202" s="10">
        <f>'Regression output'!C202</f>
        <v>11906.53</v>
      </c>
      <c r="D202" s="10">
        <f>'Regression output'!D202</f>
        <v>46066.22</v>
      </c>
      <c r="E202" s="10">
        <f>'Regression output'!E202</f>
        <v>914441.3</v>
      </c>
      <c r="F202" s="15">
        <f>'Regression output'!F202</f>
        <v>4.0000090000000004</v>
      </c>
      <c r="G202" s="15">
        <f>'Regression output'!G202</f>
        <v>1.917672</v>
      </c>
      <c r="H202" s="15">
        <f>'Regression output'!H202</f>
        <v>3.4999989999999999</v>
      </c>
      <c r="I202" s="10">
        <f>'Regression output'!I202</f>
        <v>3066166</v>
      </c>
      <c r="J202" s="10">
        <f>'Regression output'!J202</f>
        <v>15420170</v>
      </c>
      <c r="L202" s="29">
        <f t="shared" ref="L202:L265" si="25">((EXP(-1.033-0.15*LN(D202/E202)-0.383*LN(D201/E201)+0.05*F202+0.146*F201+0.045*H202+0.141*H201))*C202)*1</f>
        <v>87439.219502240274</v>
      </c>
      <c r="M202" s="35">
        <f t="shared" si="24"/>
        <v>0</v>
      </c>
      <c r="O202" s="30">
        <f t="shared" si="21"/>
        <v>59731.672372333232</v>
      </c>
      <c r="P202" s="35">
        <f t="shared" si="23"/>
        <v>1</v>
      </c>
      <c r="R202" s="36">
        <f t="shared" si="22"/>
        <v>5.0167153967052727</v>
      </c>
      <c r="S202" s="37">
        <f t="shared" si="19"/>
        <v>5.0167153967052727</v>
      </c>
    </row>
    <row r="203" spans="1:19" x14ac:dyDescent="0.35">
      <c r="A203" s="12">
        <f>'Regression output'!A203</f>
        <v>52444</v>
      </c>
      <c r="B203" s="10"/>
      <c r="C203" s="10">
        <f>'Regression output'!C203</f>
        <v>11920.37</v>
      </c>
      <c r="D203" s="10">
        <f>'Regression output'!D203</f>
        <v>46358.39</v>
      </c>
      <c r="E203" s="10">
        <f>'Regression output'!E203</f>
        <v>922355.3</v>
      </c>
      <c r="F203" s="15">
        <f>'Regression output'!F203</f>
        <v>3.999978</v>
      </c>
      <c r="G203" s="15">
        <f>'Regression output'!G203</f>
        <v>1.917557</v>
      </c>
      <c r="H203" s="15">
        <f>'Regression output'!H203</f>
        <v>3.5</v>
      </c>
      <c r="I203" s="10">
        <f>'Regression output'!I203</f>
        <v>3080006</v>
      </c>
      <c r="J203" s="10">
        <f>'Regression output'!J203</f>
        <v>15587330</v>
      </c>
      <c r="L203" s="29">
        <f t="shared" si="25"/>
        <v>87647.350309620582</v>
      </c>
      <c r="M203" s="35">
        <f t="shared" si="24"/>
        <v>0</v>
      </c>
      <c r="O203" s="30">
        <f t="shared" si="21"/>
        <v>59171.889801408935</v>
      </c>
      <c r="P203" s="35">
        <f t="shared" si="23"/>
        <v>1</v>
      </c>
      <c r="R203" s="36">
        <f t="shared" si="22"/>
        <v>4.963930633143848</v>
      </c>
      <c r="S203" s="37">
        <f t="shared" si="19"/>
        <v>4.963930633143848</v>
      </c>
    </row>
    <row r="204" spans="1:19" x14ac:dyDescent="0.35">
      <c r="A204" s="12">
        <f>'Regression output'!A204</f>
        <v>52536</v>
      </c>
      <c r="B204" s="10"/>
      <c r="C204" s="10">
        <f>'Regression output'!C204</f>
        <v>11934.55</v>
      </c>
      <c r="D204" s="10">
        <f>'Regression output'!D204</f>
        <v>46651.6</v>
      </c>
      <c r="E204" s="10">
        <f>'Regression output'!E204</f>
        <v>930335.6</v>
      </c>
      <c r="F204" s="15">
        <f>'Regression output'!F204</f>
        <v>4.0000049999999998</v>
      </c>
      <c r="G204" s="15">
        <f>'Regression output'!G204</f>
        <v>1.9175390000000001</v>
      </c>
      <c r="H204" s="15">
        <f>'Regression output'!H204</f>
        <v>3.4999989999999999</v>
      </c>
      <c r="I204" s="10">
        <f>'Regression output'!I204</f>
        <v>3093800</v>
      </c>
      <c r="J204" s="10">
        <f>'Regression output'!J204</f>
        <v>15756680</v>
      </c>
      <c r="L204" s="29">
        <f t="shared" si="25"/>
        <v>87858.940425973822</v>
      </c>
      <c r="M204" s="35">
        <f t="shared" si="24"/>
        <v>0</v>
      </c>
      <c r="O204" s="30">
        <f t="shared" si="21"/>
        <v>58629.920122396645</v>
      </c>
      <c r="P204" s="35">
        <f t="shared" si="23"/>
        <v>1</v>
      </c>
      <c r="R204" s="36">
        <f t="shared" si="22"/>
        <v>4.9126209301897976</v>
      </c>
      <c r="S204" s="37">
        <f t="shared" ref="S204:S220" si="26">O204/C204</f>
        <v>4.9126209301897976</v>
      </c>
    </row>
    <row r="205" spans="1:19" x14ac:dyDescent="0.35">
      <c r="A205" s="12">
        <f>'Regression output'!A205</f>
        <v>52628</v>
      </c>
      <c r="B205" s="10"/>
      <c r="C205" s="10">
        <f>'Regression output'!C205</f>
        <v>11948.59</v>
      </c>
      <c r="D205" s="10">
        <f>'Regression output'!D205</f>
        <v>46945.89</v>
      </c>
      <c r="E205" s="10">
        <f>'Regression output'!E205</f>
        <v>938383.9</v>
      </c>
      <c r="F205" s="15">
        <f>'Regression output'!F205</f>
        <v>4.0000030000000004</v>
      </c>
      <c r="G205" s="15">
        <f>'Regression output'!G205</f>
        <v>1.91757</v>
      </c>
      <c r="H205" s="15">
        <f>'Regression output'!H205</f>
        <v>3.4999989999999999</v>
      </c>
      <c r="I205" s="10">
        <f>'Regression output'!I205</f>
        <v>3107552</v>
      </c>
      <c r="J205" s="10">
        <f>'Regression output'!J205</f>
        <v>15927630</v>
      </c>
      <c r="L205" s="29">
        <f t="shared" si="25"/>
        <v>88071.193947608292</v>
      </c>
      <c r="M205" s="35">
        <f t="shared" si="24"/>
        <v>0</v>
      </c>
      <c r="O205" s="30">
        <f t="shared" si="21"/>
        <v>58086.553425492377</v>
      </c>
      <c r="P205" s="35">
        <f t="shared" si="23"/>
        <v>1</v>
      </c>
      <c r="R205" s="36">
        <f t="shared" si="22"/>
        <v>4.86137305117109</v>
      </c>
      <c r="S205" s="37">
        <f t="shared" si="26"/>
        <v>4.86137305117109</v>
      </c>
    </row>
    <row r="206" spans="1:19" x14ac:dyDescent="0.35">
      <c r="A206" s="12">
        <f>'Regression output'!A206</f>
        <v>52718</v>
      </c>
      <c r="B206" s="10"/>
      <c r="C206" s="10">
        <f>'Regression output'!C206</f>
        <v>11963.94</v>
      </c>
      <c r="D206" s="10">
        <f>'Regression output'!D206</f>
        <v>47241.34</v>
      </c>
      <c r="E206" s="10">
        <f>'Regression output'!E206</f>
        <v>946499</v>
      </c>
      <c r="F206" s="15">
        <f>'Regression output'!F206</f>
        <v>4</v>
      </c>
      <c r="G206" s="15">
        <f>'Regression output'!G206</f>
        <v>1.917508</v>
      </c>
      <c r="H206" s="15">
        <f>'Regression output'!H206</f>
        <v>3.4999980000000002</v>
      </c>
      <c r="I206" s="10">
        <f>'Regression output'!I206</f>
        <v>3121266</v>
      </c>
      <c r="J206" s="10">
        <f>'Regression output'!J206</f>
        <v>16102150</v>
      </c>
      <c r="L206" s="29">
        <f t="shared" si="25"/>
        <v>88293.812237117425</v>
      </c>
      <c r="M206" s="35">
        <f t="shared" si="24"/>
        <v>0</v>
      </c>
      <c r="O206" s="30">
        <f t="shared" si="21"/>
        <v>57552.811365866495</v>
      </c>
      <c r="P206" s="35">
        <f t="shared" si="23"/>
        <v>1</v>
      </c>
      <c r="R206" s="36">
        <f t="shared" si="22"/>
        <v>4.8105232361468291</v>
      </c>
      <c r="S206" s="37">
        <f t="shared" si="26"/>
        <v>4.8105232361468291</v>
      </c>
    </row>
    <row r="207" spans="1:19" x14ac:dyDescent="0.35">
      <c r="A207" s="12">
        <f>'Regression output'!A207</f>
        <v>52810</v>
      </c>
      <c r="B207" s="10"/>
      <c r="C207" s="10">
        <f>'Regression output'!C207</f>
        <v>11977.71</v>
      </c>
      <c r="D207" s="10">
        <f>'Regression output'!D207</f>
        <v>47537.96</v>
      </c>
      <c r="E207" s="10">
        <f>'Regression output'!E207</f>
        <v>954682.4</v>
      </c>
      <c r="F207" s="15">
        <f>'Regression output'!F207</f>
        <v>4.0000080000000002</v>
      </c>
      <c r="G207" s="15">
        <f>'Regression output'!G207</f>
        <v>1.9175420000000001</v>
      </c>
      <c r="H207" s="15">
        <f>'Regression output'!H207</f>
        <v>3.4999989999999999</v>
      </c>
      <c r="I207" s="10">
        <f>'Regression output'!I207</f>
        <v>3134947</v>
      </c>
      <c r="J207" s="10">
        <f>'Regression output'!J207</f>
        <v>16276360</v>
      </c>
      <c r="L207" s="29">
        <f t="shared" si="25"/>
        <v>88505.768835722192</v>
      </c>
      <c r="M207" s="35">
        <f t="shared" si="24"/>
        <v>0</v>
      </c>
      <c r="O207" s="30">
        <f t="shared" si="21"/>
        <v>57002.239968451548</v>
      </c>
      <c r="P207" s="35">
        <f t="shared" si="23"/>
        <v>1</v>
      </c>
      <c r="R207" s="36">
        <f t="shared" si="22"/>
        <v>4.759026555865149</v>
      </c>
      <c r="S207" s="37">
        <f t="shared" si="26"/>
        <v>4.759026555865149</v>
      </c>
    </row>
    <row r="208" spans="1:19" x14ac:dyDescent="0.35">
      <c r="A208" s="12">
        <f>'Regression output'!A208</f>
        <v>52902</v>
      </c>
      <c r="B208" s="10"/>
      <c r="C208" s="10">
        <f>'Regression output'!C208</f>
        <v>11991.79</v>
      </c>
      <c r="D208" s="10">
        <f>'Regression output'!D208</f>
        <v>47835.8</v>
      </c>
      <c r="E208" s="10">
        <f>'Regression output'!E208</f>
        <v>962934.6</v>
      </c>
      <c r="F208" s="15">
        <f>'Regression output'!F208</f>
        <v>4.000006</v>
      </c>
      <c r="G208" s="15">
        <f>'Regression output'!G208</f>
        <v>1.917483</v>
      </c>
      <c r="H208" s="15">
        <f>'Regression output'!H208</f>
        <v>3.5</v>
      </c>
      <c r="I208" s="10">
        <f>'Regression output'!I208</f>
        <v>3148598</v>
      </c>
      <c r="J208" s="10">
        <f>'Regression output'!J208</f>
        <v>16452840</v>
      </c>
      <c r="L208" s="29">
        <f t="shared" si="25"/>
        <v>88721.111274222028</v>
      </c>
      <c r="M208" s="35">
        <f t="shared" si="24"/>
        <v>0</v>
      </c>
      <c r="O208" s="30">
        <f t="shared" si="21"/>
        <v>56469.75174673157</v>
      </c>
      <c r="P208" s="35">
        <f t="shared" si="23"/>
        <v>1</v>
      </c>
      <c r="R208" s="36">
        <f t="shared" si="22"/>
        <v>4.7090344099364287</v>
      </c>
      <c r="S208" s="37">
        <f t="shared" si="26"/>
        <v>4.7090344099364287</v>
      </c>
    </row>
    <row r="209" spans="1:19" x14ac:dyDescent="0.35">
      <c r="A209" s="12">
        <f>'Regression output'!A209</f>
        <v>52994</v>
      </c>
      <c r="B209" s="10"/>
      <c r="C209" s="10">
        <f>'Regression output'!C209</f>
        <v>12005.74</v>
      </c>
      <c r="D209" s="10">
        <f>'Regression output'!D209</f>
        <v>48134.92</v>
      </c>
      <c r="E209" s="10">
        <f>'Regression output'!E209</f>
        <v>971255.4</v>
      </c>
      <c r="F209" s="15">
        <f>'Regression output'!F209</f>
        <v>3.9999929999999999</v>
      </c>
      <c r="G209" s="15">
        <f>'Regression output'!G209</f>
        <v>1.917519</v>
      </c>
      <c r="H209" s="15">
        <f>'Regression output'!H209</f>
        <v>3.5</v>
      </c>
      <c r="I209" s="10">
        <f>'Regression output'!I209</f>
        <v>3162223</v>
      </c>
      <c r="J209" s="10">
        <f>'Regression output'!J209</f>
        <v>16630970</v>
      </c>
      <c r="L209" s="29">
        <f t="shared" si="25"/>
        <v>88936.222533711116</v>
      </c>
      <c r="M209" s="35">
        <f t="shared" si="24"/>
        <v>0</v>
      </c>
      <c r="O209" s="30">
        <f t="shared" si="21"/>
        <v>55936.493578343325</v>
      </c>
      <c r="P209" s="35">
        <f t="shared" si="23"/>
        <v>1</v>
      </c>
      <c r="R209" s="36">
        <f t="shared" si="22"/>
        <v>4.659145840101762</v>
      </c>
      <c r="S209" s="37">
        <f t="shared" si="26"/>
        <v>4.659145840101762</v>
      </c>
    </row>
    <row r="210" spans="1:19" x14ac:dyDescent="0.35">
      <c r="A210" s="12">
        <f>'Regression output'!A210</f>
        <v>53083</v>
      </c>
      <c r="B210" s="10"/>
      <c r="C210" s="10">
        <f>'Regression output'!C210</f>
        <v>12020.98</v>
      </c>
      <c r="D210" s="10">
        <f>'Regression output'!D210</f>
        <v>48435.38</v>
      </c>
      <c r="E210" s="10">
        <f>'Regression output'!E210</f>
        <v>979646.4</v>
      </c>
      <c r="F210" s="15">
        <f>'Regression output'!F210</f>
        <v>4.0000010000000001</v>
      </c>
      <c r="G210" s="15">
        <f>'Regression output'!G210</f>
        <v>1.9175089999999999</v>
      </c>
      <c r="H210" s="15">
        <f>'Regression output'!H210</f>
        <v>3.4999989999999999</v>
      </c>
      <c r="I210" s="10">
        <f>'Regression output'!I210</f>
        <v>3175825</v>
      </c>
      <c r="J210" s="10">
        <f>'Regression output'!J210</f>
        <v>16812800</v>
      </c>
      <c r="L210" s="29">
        <f t="shared" si="25"/>
        <v>89161.679915561341</v>
      </c>
      <c r="M210" s="35">
        <f t="shared" si="24"/>
        <v>0</v>
      </c>
      <c r="O210" s="30">
        <f t="shared" si="21"/>
        <v>55413.200828263776</v>
      </c>
      <c r="P210" s="35">
        <f t="shared" si="23"/>
        <v>1</v>
      </c>
      <c r="R210" s="36">
        <f t="shared" si="22"/>
        <v>4.6097074305309365</v>
      </c>
      <c r="S210" s="37">
        <f t="shared" si="26"/>
        <v>4.6097074305309365</v>
      </c>
    </row>
    <row r="211" spans="1:19" x14ac:dyDescent="0.35">
      <c r="A211" s="12">
        <f>'Regression output'!A211</f>
        <v>53175</v>
      </c>
      <c r="B211" s="10"/>
      <c r="C211" s="10">
        <f>'Regression output'!C211</f>
        <v>12034.66</v>
      </c>
      <c r="D211" s="10">
        <f>'Regression output'!D211</f>
        <v>48737.2</v>
      </c>
      <c r="E211" s="10">
        <f>'Regression output'!E211</f>
        <v>988107.3</v>
      </c>
      <c r="F211" s="15">
        <f>'Regression output'!F211</f>
        <v>3.9999989999999999</v>
      </c>
      <c r="G211" s="15">
        <f>'Regression output'!G211</f>
        <v>1.9175</v>
      </c>
      <c r="H211" s="15">
        <f>'Regression output'!H211</f>
        <v>3.5</v>
      </c>
      <c r="I211" s="10">
        <f>'Regression output'!I211</f>
        <v>3189408</v>
      </c>
      <c r="J211" s="10">
        <f>'Regression output'!J211</f>
        <v>16994330</v>
      </c>
      <c r="L211" s="29">
        <f t="shared" si="25"/>
        <v>89376.626592041837</v>
      </c>
      <c r="M211" s="35">
        <f t="shared" si="24"/>
        <v>0</v>
      </c>
      <c r="O211" s="30">
        <f t="shared" si="21"/>
        <v>54874.75501954947</v>
      </c>
      <c r="P211" s="35">
        <f t="shared" si="23"/>
        <v>1</v>
      </c>
      <c r="R211" s="36">
        <f t="shared" si="22"/>
        <v>4.5597262423325189</v>
      </c>
      <c r="S211" s="37">
        <f t="shared" si="26"/>
        <v>4.5597262423325189</v>
      </c>
    </row>
    <row r="212" spans="1:19" x14ac:dyDescent="0.35">
      <c r="A212" s="12">
        <f>'Regression output'!A212</f>
        <v>53267</v>
      </c>
      <c r="B212" s="10"/>
      <c r="C212" s="10">
        <f>'Regression output'!C212</f>
        <v>12048.66</v>
      </c>
      <c r="D212" s="10">
        <f>'Regression output'!D212</f>
        <v>49040.43</v>
      </c>
      <c r="E212" s="10">
        <f>'Regression output'!E212</f>
        <v>996639.8</v>
      </c>
      <c r="F212" s="15">
        <f>'Regression output'!F212</f>
        <v>3.9999959999999999</v>
      </c>
      <c r="G212" s="15">
        <f>'Regression output'!G212</f>
        <v>1.917492</v>
      </c>
      <c r="H212" s="15">
        <f>'Regression output'!H212</f>
        <v>3.5</v>
      </c>
      <c r="I212" s="10">
        <f>'Regression output'!I212</f>
        <v>3202975</v>
      </c>
      <c r="J212" s="10">
        <f>'Regression output'!J212</f>
        <v>17178220</v>
      </c>
      <c r="L212" s="29">
        <f t="shared" si="25"/>
        <v>89594.623197254186</v>
      </c>
      <c r="M212" s="35">
        <f t="shared" si="24"/>
        <v>0</v>
      </c>
      <c r="O212" s="30">
        <f t="shared" si="21"/>
        <v>54354.065820133299</v>
      </c>
      <c r="P212" s="35">
        <f t="shared" si="23"/>
        <v>1</v>
      </c>
      <c r="R212" s="36">
        <f t="shared" si="22"/>
        <v>4.5112125182496063</v>
      </c>
      <c r="S212" s="37">
        <f t="shared" si="26"/>
        <v>4.5112125182496063</v>
      </c>
    </row>
    <row r="213" spans="1:19" x14ac:dyDescent="0.35">
      <c r="A213" s="12">
        <f>'Regression output'!A213</f>
        <v>53359</v>
      </c>
      <c r="B213" s="10"/>
      <c r="C213" s="10">
        <f>'Regression output'!C213</f>
        <v>12062.51</v>
      </c>
      <c r="D213" s="10">
        <f>'Regression output'!D213</f>
        <v>49345.11</v>
      </c>
      <c r="E213" s="10">
        <f>'Regression output'!E213</f>
        <v>1005243</v>
      </c>
      <c r="F213" s="15">
        <f>'Regression output'!F213</f>
        <v>4.0000030000000004</v>
      </c>
      <c r="G213" s="15">
        <f>'Regression output'!G213</f>
        <v>1.9174850000000001</v>
      </c>
      <c r="H213" s="15">
        <f>'Regression output'!H213</f>
        <v>3.5</v>
      </c>
      <c r="I213" s="10">
        <f>'Regression output'!I213</f>
        <v>3216528</v>
      </c>
      <c r="J213" s="10">
        <f>'Regression output'!J213</f>
        <v>17363820</v>
      </c>
      <c r="L213" s="29">
        <f t="shared" si="25"/>
        <v>89812.291139916124</v>
      </c>
      <c r="M213" s="35">
        <f t="shared" si="24"/>
        <v>0</v>
      </c>
      <c r="O213" s="30">
        <f t="shared" si="21"/>
        <v>53833.199532712941</v>
      </c>
      <c r="P213" s="35">
        <f t="shared" si="23"/>
        <v>1</v>
      </c>
      <c r="R213" s="36">
        <f t="shared" si="22"/>
        <v>4.4628522200365381</v>
      </c>
      <c r="S213" s="37">
        <f t="shared" si="26"/>
        <v>4.4628522200365381</v>
      </c>
    </row>
    <row r="214" spans="1:19" x14ac:dyDescent="0.35">
      <c r="A214" s="12">
        <f>'Regression output'!A214</f>
        <v>53448</v>
      </c>
      <c r="B214" s="10"/>
      <c r="C214" s="10">
        <f>'Regression output'!C214</f>
        <v>12077.66</v>
      </c>
      <c r="D214" s="10">
        <f>'Regression output'!D214</f>
        <v>49651.27</v>
      </c>
      <c r="E214" s="10">
        <f>'Regression output'!E214</f>
        <v>1013918</v>
      </c>
      <c r="F214" s="15">
        <f>'Regression output'!F214</f>
        <v>4.0000010000000001</v>
      </c>
      <c r="G214" s="15">
        <f>'Regression output'!G214</f>
        <v>1.91743</v>
      </c>
      <c r="H214" s="15">
        <f>'Regression output'!H214</f>
        <v>3.5</v>
      </c>
      <c r="I214" s="10">
        <f>'Regression output'!I214</f>
        <v>3230071</v>
      </c>
      <c r="J214" s="10">
        <f>'Regression output'!J214</f>
        <v>17553260</v>
      </c>
      <c r="L214" s="29">
        <f t="shared" si="25"/>
        <v>90040.434173977279</v>
      </c>
      <c r="M214" s="35">
        <f t="shared" si="24"/>
        <v>0</v>
      </c>
      <c r="O214" s="30">
        <f t="shared" si="21"/>
        <v>53322.584992691103</v>
      </c>
      <c r="P214" s="35">
        <f t="shared" si="23"/>
        <v>1</v>
      </c>
      <c r="R214" s="36">
        <f t="shared" si="22"/>
        <v>4.4149764931858577</v>
      </c>
      <c r="S214" s="37">
        <f t="shared" si="26"/>
        <v>4.4149764931858577</v>
      </c>
    </row>
    <row r="215" spans="1:19" x14ac:dyDescent="0.35">
      <c r="A215" s="12">
        <f>'Regression output'!A215</f>
        <v>53540</v>
      </c>
      <c r="B215" s="10"/>
      <c r="C215" s="10">
        <f>'Regression output'!C215</f>
        <v>12091.23</v>
      </c>
      <c r="D215" s="10">
        <f>'Regression output'!D215</f>
        <v>49958.96</v>
      </c>
      <c r="E215" s="10">
        <f>'Regression output'!E215</f>
        <v>1022666</v>
      </c>
      <c r="F215" s="15">
        <f>'Regression output'!F215</f>
        <v>3.9999980000000002</v>
      </c>
      <c r="G215" s="15">
        <f>'Regression output'!G215</f>
        <v>1.917424</v>
      </c>
      <c r="H215" s="15">
        <f>'Regression output'!H215</f>
        <v>3.5</v>
      </c>
      <c r="I215" s="10">
        <f>'Regression output'!I215</f>
        <v>3243605</v>
      </c>
      <c r="J215" s="10">
        <f>'Regression output'!J215</f>
        <v>17742370</v>
      </c>
      <c r="L215" s="29">
        <f t="shared" si="25"/>
        <v>90257.376336756046</v>
      </c>
      <c r="M215" s="35">
        <f t="shared" si="24"/>
        <v>0</v>
      </c>
      <c r="O215" s="30">
        <f t="shared" si="21"/>
        <v>52797.824724496939</v>
      </c>
      <c r="P215" s="35">
        <f t="shared" si="23"/>
        <v>1</v>
      </c>
      <c r="R215" s="36">
        <f t="shared" si="22"/>
        <v>4.3666214871850872</v>
      </c>
      <c r="S215" s="37">
        <f t="shared" si="26"/>
        <v>4.3666214871850872</v>
      </c>
    </row>
    <row r="216" spans="1:19" x14ac:dyDescent="0.35">
      <c r="A216" s="12">
        <f>'Regression output'!A216</f>
        <v>53632</v>
      </c>
      <c r="B216" s="10"/>
      <c r="C216" s="10">
        <f>'Regression output'!C216</f>
        <v>12105.15</v>
      </c>
      <c r="D216" s="10">
        <f>'Regression output'!D216</f>
        <v>50268.21</v>
      </c>
      <c r="E216" s="10">
        <f>'Regression output'!E216</f>
        <v>1031487</v>
      </c>
      <c r="F216" s="15">
        <f>'Regression output'!F216</f>
        <v>4.000006</v>
      </c>
      <c r="G216" s="15">
        <f>'Regression output'!G216</f>
        <v>1.9174659999999999</v>
      </c>
      <c r="H216" s="15">
        <f>'Regression output'!H216</f>
        <v>3.5</v>
      </c>
      <c r="I216" s="10">
        <f>'Regression output'!I216</f>
        <v>3257133</v>
      </c>
      <c r="J216" s="10">
        <f>'Regression output'!J216</f>
        <v>17933970</v>
      </c>
      <c r="L216" s="29">
        <f t="shared" si="25"/>
        <v>90477.634023853752</v>
      </c>
      <c r="M216" s="35">
        <f t="shared" si="24"/>
        <v>0</v>
      </c>
      <c r="O216" s="30">
        <f t="shared" si="21"/>
        <v>52290.787296931478</v>
      </c>
      <c r="P216" s="35">
        <f t="shared" si="23"/>
        <v>1</v>
      </c>
      <c r="R216" s="36">
        <f t="shared" si="22"/>
        <v>4.3197141131610497</v>
      </c>
      <c r="S216" s="37">
        <f t="shared" si="26"/>
        <v>4.3197141131610497</v>
      </c>
    </row>
    <row r="217" spans="1:19" x14ac:dyDescent="0.35">
      <c r="A217" s="12">
        <f>'Regression output'!A217</f>
        <v>53724</v>
      </c>
      <c r="B217" s="10"/>
      <c r="C217" s="10">
        <f>'Regression output'!C217</f>
        <v>12118.91</v>
      </c>
      <c r="D217" s="10">
        <f>'Regression output'!D217</f>
        <v>50579.08</v>
      </c>
      <c r="E217" s="10">
        <f>'Regression output'!E217</f>
        <v>1040381</v>
      </c>
      <c r="F217" s="15">
        <f>'Regression output'!F217</f>
        <v>4.0000229999999997</v>
      </c>
      <c r="G217" s="15">
        <f>'Regression output'!G217</f>
        <v>1.917462</v>
      </c>
      <c r="H217" s="15">
        <f>'Regression output'!H217</f>
        <v>3.5</v>
      </c>
      <c r="I217" s="10">
        <f>'Regression output'!I217</f>
        <v>3270658</v>
      </c>
      <c r="J217" s="10">
        <f>'Regression output'!J217</f>
        <v>18127340</v>
      </c>
      <c r="L217" s="29">
        <f t="shared" si="25"/>
        <v>90697.493337030348</v>
      </c>
      <c r="M217" s="35">
        <f t="shared" si="24"/>
        <v>0</v>
      </c>
      <c r="O217" s="30">
        <f t="shared" si="21"/>
        <v>51783.80893621016</v>
      </c>
      <c r="P217" s="35">
        <f t="shared" si="23"/>
        <v>1</v>
      </c>
      <c r="R217" s="36">
        <f t="shared" si="22"/>
        <v>4.2729757821627654</v>
      </c>
      <c r="S217" s="37">
        <f t="shared" si="26"/>
        <v>4.2729757821627654</v>
      </c>
    </row>
    <row r="218" spans="1:19" x14ac:dyDescent="0.35">
      <c r="A218" s="12">
        <f>'Regression output'!A218</f>
        <v>53813</v>
      </c>
      <c r="B218" s="10"/>
      <c r="C218" s="10">
        <f>'Regression output'!C218</f>
        <v>12133.96</v>
      </c>
      <c r="D218" s="10">
        <f>'Regression output'!D218</f>
        <v>50891.56</v>
      </c>
      <c r="E218" s="10">
        <f>'Regression output'!E218</f>
        <v>1049350</v>
      </c>
      <c r="F218" s="15">
        <f>'Regression output'!F218</f>
        <v>4.0000010000000001</v>
      </c>
      <c r="G218" s="15">
        <f>'Regression output'!G218</f>
        <v>1.9174580000000001</v>
      </c>
      <c r="H218" s="15">
        <f>'Regression output'!H218</f>
        <v>3.5000010000000001</v>
      </c>
      <c r="I218" s="10">
        <f>'Regression output'!I218</f>
        <v>3284181</v>
      </c>
      <c r="J218" s="10">
        <f>'Regression output'!J218</f>
        <v>18324700</v>
      </c>
      <c r="L218" s="29">
        <f t="shared" si="25"/>
        <v>90927.543885318737</v>
      </c>
      <c r="M218" s="35">
        <f t="shared" si="24"/>
        <v>0</v>
      </c>
      <c r="O218" s="30">
        <f t="shared" si="21"/>
        <v>51287.08364787099</v>
      </c>
      <c r="P218" s="35">
        <f t="shared" si="23"/>
        <v>1</v>
      </c>
      <c r="R218" s="36">
        <f t="shared" si="22"/>
        <v>4.2267391393964537</v>
      </c>
      <c r="S218" s="37">
        <f t="shared" si="26"/>
        <v>4.2267391393964537</v>
      </c>
    </row>
    <row r="219" spans="1:19" x14ac:dyDescent="0.35">
      <c r="A219" s="12">
        <f>'Regression output'!A219</f>
        <v>53905</v>
      </c>
      <c r="B219" s="10"/>
      <c r="C219" s="10">
        <f>'Regression output'!C219</f>
        <v>12147.44</v>
      </c>
      <c r="D219" s="10">
        <f>'Regression output'!D219</f>
        <v>51205.72</v>
      </c>
      <c r="E219" s="10">
        <f>'Regression output'!E219</f>
        <v>1058393</v>
      </c>
      <c r="F219" s="15">
        <f>'Regression output'!F219</f>
        <v>4</v>
      </c>
      <c r="G219" s="15">
        <f>'Regression output'!G219</f>
        <v>1.9174530000000001</v>
      </c>
      <c r="H219" s="15">
        <f>'Regression output'!H219</f>
        <v>3.5000010000000001</v>
      </c>
      <c r="I219" s="10">
        <f>'Regression output'!I219</f>
        <v>3297705</v>
      </c>
      <c r="J219" s="10">
        <f>'Regression output'!J219</f>
        <v>18521730</v>
      </c>
      <c r="L219" s="29">
        <f t="shared" si="25"/>
        <v>91146.025119762096</v>
      </c>
      <c r="M219" s="35">
        <f t="shared" si="24"/>
        <v>0</v>
      </c>
      <c r="O219" s="30">
        <f t="shared" si="21"/>
        <v>50777.129441635276</v>
      </c>
      <c r="P219" s="35">
        <f t="shared" si="23"/>
        <v>1</v>
      </c>
      <c r="R219" s="36">
        <f t="shared" si="22"/>
        <v>4.1800683470455731</v>
      </c>
      <c r="S219" s="37">
        <f t="shared" si="26"/>
        <v>4.1800683470455731</v>
      </c>
    </row>
    <row r="220" spans="1:19" x14ac:dyDescent="0.35">
      <c r="A220" s="12">
        <f>'Regression output'!A220</f>
        <v>53997</v>
      </c>
      <c r="B220" s="10"/>
      <c r="C220" s="10">
        <f>'Regression output'!C220</f>
        <v>12161.27</v>
      </c>
      <c r="D220" s="10">
        <f>'Regression output'!D220</f>
        <v>51521.55</v>
      </c>
      <c r="E220" s="10">
        <f>'Regression output'!E220</f>
        <v>1067512</v>
      </c>
      <c r="F220" s="15">
        <f>'Regression output'!F220</f>
        <v>3.9999980000000002</v>
      </c>
      <c r="G220" s="15">
        <f>'Regression output'!G220</f>
        <v>1.917449</v>
      </c>
      <c r="H220" s="15">
        <f>'Regression output'!H220</f>
        <v>3.5000010000000001</v>
      </c>
      <c r="I220" s="10">
        <f>'Regression output'!I220</f>
        <v>3311232</v>
      </c>
      <c r="J220" s="10">
        <f>'Regression output'!J220</f>
        <v>18721330</v>
      </c>
      <c r="L220" s="29">
        <f t="shared" si="25"/>
        <v>91367.919323275841</v>
      </c>
      <c r="M220" s="35">
        <f t="shared" si="24"/>
        <v>0</v>
      </c>
      <c r="O220" s="30">
        <f t="shared" si="21"/>
        <v>50284.532660763158</v>
      </c>
      <c r="P220" s="35">
        <f t="shared" si="23"/>
        <v>1</v>
      </c>
      <c r="R220" s="36">
        <f t="shared" si="22"/>
        <v>4.1348093300093787</v>
      </c>
      <c r="S220" s="37">
        <f t="shared" si="26"/>
        <v>4.1348093300093787</v>
      </c>
    </row>
    <row r="221" spans="1:19" x14ac:dyDescent="0.35">
      <c r="A221" s="12">
        <f>'Regression output'!A221</f>
        <v>54089</v>
      </c>
      <c r="B221" s="10"/>
      <c r="C221" s="10">
        <f>'Regression output'!C221</f>
        <v>12174.92</v>
      </c>
      <c r="D221" s="10">
        <f>'Regression output'!D221</f>
        <v>51839.13</v>
      </c>
      <c r="E221" s="10">
        <f>'Regression output'!E221</f>
        <v>1076708</v>
      </c>
      <c r="F221" s="15">
        <f>'Regression output'!F221</f>
        <v>4.0000039999999997</v>
      </c>
      <c r="G221" s="15">
        <f>'Regression output'!G221</f>
        <v>1.9173979999999999</v>
      </c>
      <c r="H221" s="15">
        <f>'Regression output'!H221</f>
        <v>3.5000010000000001</v>
      </c>
      <c r="I221" s="10">
        <f>'Regression output'!I221</f>
        <v>3324764</v>
      </c>
      <c r="J221" s="10">
        <f>'Regression output'!J221</f>
        <v>18922750</v>
      </c>
      <c r="L221" s="29">
        <f t="shared" si="25"/>
        <v>91589.056872765665</v>
      </c>
      <c r="M221" s="35">
        <f t="shared" si="24"/>
        <v>0</v>
      </c>
      <c r="O221" s="30">
        <f t="shared" si="21"/>
        <v>49792.344043496974</v>
      </c>
      <c r="P221" s="35">
        <f t="shared" si="23"/>
        <v>1</v>
      </c>
      <c r="R221" s="36">
        <f>O221/C221</f>
        <v>4.0897471230609295</v>
      </c>
    </row>
    <row r="222" spans="1:19" x14ac:dyDescent="0.35">
      <c r="A222" s="12">
        <f>'Regression output'!A222</f>
        <v>54179</v>
      </c>
      <c r="B222" s="10"/>
      <c r="C222" s="10">
        <f>'Regression output'!C222</f>
        <v>12189.89</v>
      </c>
      <c r="D222" s="10">
        <f>'Regression output'!D222</f>
        <v>52158.48</v>
      </c>
      <c r="E222" s="10">
        <f>'Regression output'!E222</f>
        <v>1085980</v>
      </c>
      <c r="F222" s="15">
        <f>'Regression output'!F222</f>
        <v>4.0000020000000003</v>
      </c>
      <c r="G222" s="15">
        <f>'Regression output'!G222</f>
        <v>1.917443</v>
      </c>
      <c r="H222" s="15">
        <f>'Regression output'!H222</f>
        <v>3.5</v>
      </c>
      <c r="I222" s="10">
        <f>'Regression output'!I222</f>
        <v>3338303</v>
      </c>
      <c r="J222" s="10">
        <f>'Regression output'!J222</f>
        <v>19128350</v>
      </c>
      <c r="L222" s="29">
        <f t="shared" si="25"/>
        <v>91820.715354341155</v>
      </c>
      <c r="M222" s="35">
        <f t="shared" si="24"/>
        <v>0</v>
      </c>
      <c r="O222" s="30">
        <f t="shared" si="21"/>
        <v>49310.546973889053</v>
      </c>
      <c r="P222" s="35">
        <f t="shared" si="23"/>
        <v>1</v>
      </c>
      <c r="R222" s="36">
        <f t="shared" ref="R222:R272" si="27">O222/C222</f>
        <v>4.0452003237017768</v>
      </c>
    </row>
    <row r="223" spans="1:19" x14ac:dyDescent="0.35">
      <c r="A223" s="12">
        <f>'Regression output'!A223</f>
        <v>54271</v>
      </c>
      <c r="B223" s="10"/>
      <c r="C223" s="10">
        <f>'Regression output'!C223</f>
        <v>12203.27</v>
      </c>
      <c r="D223" s="10">
        <f>'Regression output'!D223</f>
        <v>52479.63</v>
      </c>
      <c r="E223" s="10">
        <f>'Regression output'!E223</f>
        <v>1095330</v>
      </c>
      <c r="F223" s="15">
        <f>'Regression output'!F223</f>
        <v>4.000019</v>
      </c>
      <c r="G223" s="15">
        <f>'Regression output'!G223</f>
        <v>1.917441</v>
      </c>
      <c r="H223" s="15">
        <f>'Regression output'!H223</f>
        <v>3.5000010000000001</v>
      </c>
      <c r="I223" s="10">
        <f>'Regression output'!I223</f>
        <v>3351850</v>
      </c>
      <c r="J223" s="10">
        <f>'Regression output'!J223</f>
        <v>19333600</v>
      </c>
      <c r="L223" s="29">
        <f t="shared" si="25"/>
        <v>92040.846981767085</v>
      </c>
      <c r="M223" s="35">
        <f t="shared" si="24"/>
        <v>0</v>
      </c>
      <c r="O223" s="30">
        <f t="shared" si="21"/>
        <v>48816.256926989234</v>
      </c>
      <c r="P223" s="35">
        <f t="shared" si="23"/>
        <v>1</v>
      </c>
      <c r="R223" s="36">
        <f t="shared" si="27"/>
        <v>4.0002603340735092</v>
      </c>
    </row>
    <row r="224" spans="1:19" x14ac:dyDescent="0.35">
      <c r="A224" s="12">
        <f>'Regression output'!A224</f>
        <v>54363</v>
      </c>
      <c r="B224" s="10"/>
      <c r="C224" s="10">
        <f>'Regression output'!C224</f>
        <v>12217.01</v>
      </c>
      <c r="D224" s="10">
        <f>'Regression output'!D224</f>
        <v>52802.57</v>
      </c>
      <c r="E224" s="10">
        <f>'Regression output'!E224</f>
        <v>1104758</v>
      </c>
      <c r="F224" s="15">
        <f>'Regression output'!F224</f>
        <v>3.9999980000000002</v>
      </c>
      <c r="G224" s="15">
        <f>'Regression output'!G224</f>
        <v>1.9173899999999999</v>
      </c>
      <c r="H224" s="15">
        <f>'Regression output'!H224</f>
        <v>3.5000010000000001</v>
      </c>
      <c r="I224" s="10">
        <f>'Regression output'!I224</f>
        <v>3365406</v>
      </c>
      <c r="J224" s="10">
        <f>'Regression output'!J224</f>
        <v>19541520</v>
      </c>
      <c r="L224" s="29">
        <f t="shared" si="25"/>
        <v>92264.287625284691</v>
      </c>
      <c r="M224" s="35">
        <f t="shared" si="24"/>
        <v>0</v>
      </c>
      <c r="O224" s="30">
        <f t="shared" si="21"/>
        <v>48338.988503013512</v>
      </c>
      <c r="P224" s="35">
        <f t="shared" si="23"/>
        <v>1</v>
      </c>
      <c r="R224" s="36">
        <f t="shared" si="27"/>
        <v>3.9566955010279528</v>
      </c>
    </row>
    <row r="225" spans="1:18" x14ac:dyDescent="0.35">
      <c r="A225" s="12">
        <f>'Regression output'!A225</f>
        <v>54455</v>
      </c>
      <c r="B225" s="10"/>
      <c r="C225" s="10">
        <f>'Regression output'!C225</f>
        <v>12230.55</v>
      </c>
      <c r="D225" s="10">
        <f>'Regression output'!D225</f>
        <v>53127.38</v>
      </c>
      <c r="E225" s="10">
        <f>'Regression output'!E225</f>
        <v>1114264</v>
      </c>
      <c r="F225" s="15">
        <f>'Regression output'!F225</f>
        <v>3.9999959999999999</v>
      </c>
      <c r="G225" s="15">
        <f>'Regression output'!G225</f>
        <v>1.9173880000000001</v>
      </c>
      <c r="H225" s="15">
        <f>'Regression output'!H225</f>
        <v>3.5000010000000001</v>
      </c>
      <c r="I225" s="10">
        <f>'Regression output'!I225</f>
        <v>3378975</v>
      </c>
      <c r="J225" s="10">
        <f>'Regression output'!J225</f>
        <v>19751350</v>
      </c>
      <c r="L225" s="29">
        <f t="shared" si="25"/>
        <v>92486.239933005432</v>
      </c>
      <c r="M225" s="35">
        <f t="shared" si="24"/>
        <v>0</v>
      </c>
      <c r="O225" s="30">
        <f t="shared" si="21"/>
        <v>47862.124167759081</v>
      </c>
      <c r="P225" s="35">
        <f t="shared" si="23"/>
        <v>1</v>
      </c>
      <c r="R225" s="36">
        <f t="shared" si="27"/>
        <v>3.9133255796149058</v>
      </c>
    </row>
    <row r="226" spans="1:18" x14ac:dyDescent="0.35">
      <c r="A226" s="12">
        <f>'Regression output'!A226</f>
        <v>54544</v>
      </c>
      <c r="B226" s="10"/>
      <c r="C226" s="10">
        <f>'Regression output'!C226</f>
        <v>12245.42</v>
      </c>
      <c r="D226" s="10">
        <f>'Regression output'!D226</f>
        <v>53454.09</v>
      </c>
      <c r="E226" s="10">
        <f>'Regression output'!E226</f>
        <v>1123849</v>
      </c>
      <c r="F226" s="15">
        <f>'Regression output'!F226</f>
        <v>4.0000210000000003</v>
      </c>
      <c r="G226" s="15">
        <f>'Regression output'!G226</f>
        <v>1.9174340000000001</v>
      </c>
      <c r="H226" s="15">
        <f>'Regression output'!H226</f>
        <v>3.5000010000000001</v>
      </c>
      <c r="I226" s="10">
        <f>'Regression output'!I226</f>
        <v>3392557</v>
      </c>
      <c r="J226" s="10">
        <f>'Regression output'!J226</f>
        <v>19965480</v>
      </c>
      <c r="L226" s="29">
        <f t="shared" si="25"/>
        <v>92719.034152248249</v>
      </c>
      <c r="M226" s="35">
        <f t="shared" si="24"/>
        <v>0</v>
      </c>
      <c r="O226" s="30">
        <f t="shared" si="21"/>
        <v>47395.471280400496</v>
      </c>
      <c r="P226" s="35">
        <f t="shared" si="23"/>
        <v>1</v>
      </c>
      <c r="R226" s="36">
        <f t="shared" si="27"/>
        <v>3.8704651437354127</v>
      </c>
    </row>
    <row r="227" spans="1:18" x14ac:dyDescent="0.35">
      <c r="A227" s="12">
        <f>'Regression output'!A227</f>
        <v>54636</v>
      </c>
      <c r="B227" s="10"/>
      <c r="C227" s="10">
        <f>'Regression output'!C227</f>
        <v>12258.71</v>
      </c>
      <c r="D227" s="10">
        <f>'Regression output'!D227</f>
        <v>53782.7</v>
      </c>
      <c r="E227" s="10">
        <f>'Regression output'!E227</f>
        <v>1133515</v>
      </c>
      <c r="F227" s="15">
        <f>'Regression output'!F227</f>
        <v>4</v>
      </c>
      <c r="G227" s="15">
        <f>'Regression output'!G227</f>
        <v>1.917384</v>
      </c>
      <c r="H227" s="15">
        <f>'Regression output'!H227</f>
        <v>3.5000010000000001</v>
      </c>
      <c r="I227" s="10">
        <f>'Regression output'!I227</f>
        <v>3406153</v>
      </c>
      <c r="J227" s="10">
        <f>'Regression output'!J227</f>
        <v>20179260</v>
      </c>
      <c r="L227" s="29">
        <f t="shared" si="25"/>
        <v>92940.4381738706</v>
      </c>
      <c r="M227" s="35">
        <f t="shared" si="24"/>
        <v>0</v>
      </c>
      <c r="O227" s="30">
        <f t="shared" si="21"/>
        <v>46917.479904560096</v>
      </c>
      <c r="P227" s="35">
        <f t="shared" si="23"/>
        <v>1</v>
      </c>
      <c r="R227" s="36">
        <f t="shared" si="27"/>
        <v>3.8272770874390618</v>
      </c>
    </row>
    <row r="228" spans="1:18" x14ac:dyDescent="0.35">
      <c r="A228" s="12">
        <f>'Regression output'!A228</f>
        <v>54728</v>
      </c>
      <c r="B228" s="10"/>
      <c r="C228" s="10">
        <f>'Regression output'!C228</f>
        <v>12272.35</v>
      </c>
      <c r="D228" s="10">
        <f>'Regression output'!D228</f>
        <v>54113.25</v>
      </c>
      <c r="E228" s="10">
        <f>'Regression output'!E228</f>
        <v>1143260</v>
      </c>
      <c r="F228" s="15">
        <f>'Regression output'!F228</f>
        <v>3.9999989999999999</v>
      </c>
      <c r="G228" s="15">
        <f>'Regression output'!G228</f>
        <v>1.91743</v>
      </c>
      <c r="H228" s="15">
        <f>'Regression output'!H228</f>
        <v>3.5000010000000001</v>
      </c>
      <c r="I228" s="10">
        <f>'Regression output'!I228</f>
        <v>3419766</v>
      </c>
      <c r="J228" s="10">
        <f>'Regression output'!J228</f>
        <v>20395860</v>
      </c>
      <c r="L228" s="29">
        <f t="shared" si="25"/>
        <v>93164.382734560888</v>
      </c>
      <c r="M228" s="35">
        <f t="shared" si="24"/>
        <v>0</v>
      </c>
      <c r="O228" s="30">
        <f t="shared" si="21"/>
        <v>46455.660880299001</v>
      </c>
      <c r="P228" s="35">
        <f t="shared" si="23"/>
        <v>1</v>
      </c>
      <c r="R228" s="36">
        <f t="shared" si="27"/>
        <v>3.7853924374955898</v>
      </c>
    </row>
    <row r="229" spans="1:18" x14ac:dyDescent="0.35">
      <c r="A229" s="12">
        <f>'Regression output'!A229</f>
        <v>54820</v>
      </c>
      <c r="B229" s="10"/>
      <c r="C229" s="10">
        <f>'Regression output'!C229</f>
        <v>12285.79</v>
      </c>
      <c r="D229" s="10">
        <f>'Regression output'!D229</f>
        <v>54445.78</v>
      </c>
      <c r="E229" s="10">
        <f>'Regression output'!E229</f>
        <v>1153086</v>
      </c>
      <c r="F229" s="15">
        <f>'Regression output'!F229</f>
        <v>3.999997</v>
      </c>
      <c r="G229" s="15">
        <f>'Regression output'!G229</f>
        <v>1.9174279999999999</v>
      </c>
      <c r="H229" s="15">
        <f>'Regression output'!H229</f>
        <v>3.5</v>
      </c>
      <c r="I229" s="10">
        <f>'Regression output'!I229</f>
        <v>3433396</v>
      </c>
      <c r="J229" s="10">
        <f>'Regression output'!J229</f>
        <v>20614360</v>
      </c>
      <c r="L229" s="29">
        <f t="shared" si="25"/>
        <v>93387.398205904639</v>
      </c>
      <c r="M229" s="35">
        <f t="shared" si="24"/>
        <v>0</v>
      </c>
      <c r="O229" s="30">
        <f t="shared" si="21"/>
        <v>45994.496074696144</v>
      </c>
      <c r="P229" s="35">
        <f t="shared" si="23"/>
        <v>1</v>
      </c>
      <c r="R229" s="36">
        <f t="shared" si="27"/>
        <v>3.7437149808596875</v>
      </c>
    </row>
    <row r="230" spans="1:18" x14ac:dyDescent="0.35">
      <c r="A230" s="12">
        <f>'Regression output'!A230</f>
        <v>54909</v>
      </c>
      <c r="B230" s="10"/>
      <c r="C230" s="10">
        <f>'Regression output'!C230</f>
        <v>12300.56</v>
      </c>
      <c r="D230" s="10">
        <f>'Regression output'!D230</f>
        <v>54780.29</v>
      </c>
      <c r="E230" s="10">
        <f>'Regression output'!E230</f>
        <v>1163033</v>
      </c>
      <c r="F230" s="15">
        <f>'Regression output'!F230</f>
        <v>3.999994</v>
      </c>
      <c r="G230" s="15">
        <f>'Regression output'!G230</f>
        <v>1.917427</v>
      </c>
      <c r="H230" s="15">
        <f>'Regression output'!H230</f>
        <v>3.5000010000000001</v>
      </c>
      <c r="I230" s="10">
        <f>'Regression output'!I230</f>
        <v>3447045</v>
      </c>
      <c r="J230" s="10">
        <f>'Regression output'!J230</f>
        <v>20837360</v>
      </c>
      <c r="L230" s="29">
        <f t="shared" si="25"/>
        <v>93621.340268754604</v>
      </c>
      <c r="M230" s="35">
        <f t="shared" si="24"/>
        <v>0</v>
      </c>
      <c r="O230" s="30">
        <f t="shared" si="21"/>
        <v>45543.546657553539</v>
      </c>
      <c r="P230" s="35">
        <f t="shared" si="23"/>
        <v>1</v>
      </c>
      <c r="R230" s="36">
        <f t="shared" si="27"/>
        <v>3.702558798750101</v>
      </c>
    </row>
    <row r="231" spans="1:18" x14ac:dyDescent="0.35">
      <c r="A231" s="12">
        <f>'Regression output'!A231</f>
        <v>55001</v>
      </c>
      <c r="B231" s="10"/>
      <c r="C231" s="10">
        <f>'Regression output'!C231</f>
        <v>12313.74</v>
      </c>
      <c r="D231" s="10">
        <f>'Regression output'!D231</f>
        <v>55116.88</v>
      </c>
      <c r="E231" s="10">
        <f>'Regression output'!E231</f>
        <v>1173062</v>
      </c>
      <c r="F231" s="15">
        <f>'Regression output'!F231</f>
        <v>3.9999920000000002</v>
      </c>
      <c r="G231" s="15">
        <f>'Regression output'!G231</f>
        <v>1.9174249999999999</v>
      </c>
      <c r="H231" s="15">
        <f>'Regression output'!H231</f>
        <v>3.5000010000000001</v>
      </c>
      <c r="I231" s="10">
        <f>'Regression output'!I231</f>
        <v>3460716</v>
      </c>
      <c r="J231" s="10">
        <f>'Regression output'!J231</f>
        <v>21060680</v>
      </c>
      <c r="L231" s="29">
        <f t="shared" si="25"/>
        <v>93844.747913222105</v>
      </c>
      <c r="M231" s="35">
        <f t="shared" si="24"/>
        <v>0</v>
      </c>
      <c r="O231" s="30">
        <f t="shared" si="21"/>
        <v>45082.45022074764</v>
      </c>
      <c r="P231" s="35">
        <f t="shared" si="23"/>
        <v>1</v>
      </c>
      <c r="R231" s="36">
        <f t="shared" si="27"/>
        <v>3.6611500828138031</v>
      </c>
    </row>
    <row r="232" spans="1:18" x14ac:dyDescent="0.35">
      <c r="A232" s="12">
        <f>'Regression output'!A232</f>
        <v>55093</v>
      </c>
      <c r="B232" s="10"/>
      <c r="C232" s="10">
        <f>'Regression output'!C232</f>
        <v>12327.29</v>
      </c>
      <c r="D232" s="10">
        <f>'Regression output'!D232</f>
        <v>55455.59</v>
      </c>
      <c r="E232" s="10">
        <f>'Regression output'!E232</f>
        <v>1183173</v>
      </c>
      <c r="F232" s="15">
        <f>'Regression output'!F232</f>
        <v>4.0000179999999999</v>
      </c>
      <c r="G232" s="15">
        <f>'Regression output'!G232</f>
        <v>1.917424</v>
      </c>
      <c r="H232" s="15">
        <f>'Regression output'!H232</f>
        <v>3.5</v>
      </c>
      <c r="I232" s="10">
        <f>'Regression output'!I232</f>
        <v>3474411</v>
      </c>
      <c r="J232" s="10">
        <f>'Regression output'!J232</f>
        <v>21286970</v>
      </c>
      <c r="L232" s="29">
        <f t="shared" si="25"/>
        <v>94071.332582787887</v>
      </c>
      <c r="M232" s="35">
        <f t="shared" si="24"/>
        <v>0</v>
      </c>
      <c r="O232" s="30">
        <f t="shared" si="21"/>
        <v>44634.580810996413</v>
      </c>
      <c r="P232" s="35">
        <f t="shared" si="23"/>
        <v>1</v>
      </c>
      <c r="R232" s="36">
        <f t="shared" si="27"/>
        <v>3.6207942549413867</v>
      </c>
    </row>
    <row r="233" spans="1:18" x14ac:dyDescent="0.35">
      <c r="A233" s="12">
        <f>'Regression output'!A233</f>
        <v>55185</v>
      </c>
      <c r="B233" s="10"/>
      <c r="C233" s="10">
        <f>'Regression output'!C233</f>
        <v>12337.38</v>
      </c>
      <c r="D233" s="10">
        <f>'Regression output'!D233</f>
        <v>55796.41</v>
      </c>
      <c r="E233" s="10">
        <f>'Regression output'!E233</f>
        <v>1193367</v>
      </c>
      <c r="F233" s="15">
        <f>'Regression output'!F233</f>
        <v>4.0000169999999997</v>
      </c>
      <c r="G233" s="15">
        <f>'Regression output'!G233</f>
        <v>1.9174720000000001</v>
      </c>
      <c r="H233" s="15">
        <f>'Regression output'!H233</f>
        <v>3.5000010000000001</v>
      </c>
      <c r="I233" s="10">
        <f>'Regression output'!I233</f>
        <v>3488131</v>
      </c>
      <c r="J233" s="10">
        <f>'Regression output'!J233</f>
        <v>21509520</v>
      </c>
      <c r="L233" s="29">
        <f t="shared" si="25"/>
        <v>94271.938356493469</v>
      </c>
      <c r="M233" s="35">
        <f t="shared" si="24"/>
        <v>0</v>
      </c>
      <c r="O233" s="30">
        <f t="shared" si="21"/>
        <v>44175.818799535875</v>
      </c>
      <c r="P233" s="35">
        <f t="shared" si="23"/>
        <v>1</v>
      </c>
      <c r="R233" s="36">
        <f t="shared" si="27"/>
        <v>3.5806483061667773</v>
      </c>
    </row>
    <row r="234" spans="1:18" x14ac:dyDescent="0.35">
      <c r="A234" s="12">
        <f>'Regression output'!A234</f>
        <v>55274</v>
      </c>
      <c r="B234" s="10"/>
      <c r="C234" s="10">
        <f>'Regression output'!C234</f>
        <v>12350.02</v>
      </c>
      <c r="D234" s="10">
        <f>'Regression output'!D234</f>
        <v>56139.360000000001</v>
      </c>
      <c r="E234" s="10">
        <f>'Regression output'!E234</f>
        <v>1203356</v>
      </c>
      <c r="F234" s="15">
        <f>'Regression output'!F234</f>
        <v>3.999997</v>
      </c>
      <c r="G234" s="15">
        <f>'Regression output'!G234</f>
        <v>1.9173750000000001</v>
      </c>
      <c r="H234" s="15">
        <f>'Regression output'!H234</f>
        <v>3.5000010000000001</v>
      </c>
      <c r="I234" s="10">
        <f>'Regression output'!I234</f>
        <v>3501873</v>
      </c>
      <c r="J234" s="10">
        <f>'Regression output'!J234</f>
        <v>21738810</v>
      </c>
      <c r="L234" s="29">
        <f t="shared" si="25"/>
        <v>94488.377508058213</v>
      </c>
      <c r="M234" s="35">
        <f t="shared" si="24"/>
        <v>0</v>
      </c>
      <c r="O234" s="30">
        <f t="shared" si="21"/>
        <v>43752.89847871416</v>
      </c>
      <c r="P234" s="35">
        <f t="shared" si="23"/>
        <v>1</v>
      </c>
      <c r="R234" s="36">
        <f t="shared" si="27"/>
        <v>3.5427390788609379</v>
      </c>
    </row>
    <row r="235" spans="1:18" x14ac:dyDescent="0.35">
      <c r="A235" s="12">
        <f>'Regression output'!A235</f>
        <v>55366</v>
      </c>
      <c r="B235" s="10"/>
      <c r="C235" s="10">
        <f>'Regression output'!C235</f>
        <v>12360.74</v>
      </c>
      <c r="D235" s="10">
        <f>'Regression output'!D235</f>
        <v>56484.13</v>
      </c>
      <c r="E235" s="10">
        <f>'Regression output'!E235</f>
        <v>1213422</v>
      </c>
      <c r="F235" s="15">
        <f>'Regression output'!F235</f>
        <v>3.9999889999999998</v>
      </c>
      <c r="G235" s="15">
        <f>'Regression output'!G235</f>
        <v>1.917422</v>
      </c>
      <c r="H235" s="15">
        <f>'Regression output'!H235</f>
        <v>3.5000010000000001</v>
      </c>
      <c r="I235" s="10">
        <f>'Regression output'!I235</f>
        <v>3515622</v>
      </c>
      <c r="J235" s="10">
        <f>'Regression output'!J235</f>
        <v>21961740</v>
      </c>
      <c r="L235" s="29">
        <f t="shared" si="25"/>
        <v>94681.435268059126</v>
      </c>
      <c r="M235" s="35">
        <f t="shared" si="24"/>
        <v>0</v>
      </c>
      <c r="O235" s="30">
        <f t="shared" si="21"/>
        <v>43305.283147782669</v>
      </c>
      <c r="P235" s="35">
        <f t="shared" si="23"/>
        <v>1</v>
      </c>
      <c r="R235" s="36">
        <f t="shared" si="27"/>
        <v>3.5034539313813471</v>
      </c>
    </row>
    <row r="236" spans="1:18" x14ac:dyDescent="0.35">
      <c r="A236" s="12">
        <f>'Regression output'!A236</f>
        <v>55458</v>
      </c>
      <c r="B236" s="10"/>
      <c r="C236" s="10">
        <f>'Regression output'!C236</f>
        <v>12374.19</v>
      </c>
      <c r="D236" s="10">
        <f>'Regression output'!D236</f>
        <v>56830.68</v>
      </c>
      <c r="E236" s="10">
        <f>'Regression output'!E236</f>
        <v>1223517</v>
      </c>
      <c r="F236" s="15">
        <f>'Regression output'!F236</f>
        <v>4.000019</v>
      </c>
      <c r="G236" s="15">
        <f>'Regression output'!G236</f>
        <v>1.9173739999999999</v>
      </c>
      <c r="H236" s="15">
        <f>'Regression output'!H236</f>
        <v>3.5000010000000001</v>
      </c>
      <c r="I236" s="10">
        <f>'Regression output'!I236</f>
        <v>3529380</v>
      </c>
      <c r="J236" s="10">
        <f>'Regression output'!J236</f>
        <v>22191760</v>
      </c>
      <c r="L236" s="29">
        <f t="shared" si="25"/>
        <v>94895.528140193215</v>
      </c>
      <c r="M236" s="35">
        <f t="shared" si="24"/>
        <v>0</v>
      </c>
      <c r="O236" s="30">
        <f t="shared" si="21"/>
        <v>42902.112430708105</v>
      </c>
      <c r="P236" s="35">
        <f t="shared" si="23"/>
        <v>1</v>
      </c>
      <c r="R236" s="36">
        <f t="shared" si="27"/>
        <v>3.46706430325606</v>
      </c>
    </row>
    <row r="237" spans="1:18" x14ac:dyDescent="0.35">
      <c r="A237" s="12">
        <f>'Regression output'!A237</f>
        <v>55550</v>
      </c>
      <c r="B237" s="10"/>
      <c r="C237" s="10">
        <f>'Regression output'!C237</f>
        <v>12384.2</v>
      </c>
      <c r="D237" s="10">
        <f>'Regression output'!D237</f>
        <v>57178.98</v>
      </c>
      <c r="E237" s="10">
        <f>'Regression output'!E237</f>
        <v>1233690</v>
      </c>
      <c r="F237" s="15">
        <f>'Regression output'!F237</f>
        <v>3.999984</v>
      </c>
      <c r="G237" s="15">
        <f>'Regression output'!G237</f>
        <v>1.9173720000000001</v>
      </c>
      <c r="H237" s="15">
        <f>'Regression output'!H237</f>
        <v>3.5</v>
      </c>
      <c r="I237" s="10">
        <f>'Regression output'!I237</f>
        <v>3543144</v>
      </c>
      <c r="J237" s="10">
        <f>'Regression output'!J237</f>
        <v>22416900</v>
      </c>
      <c r="L237" s="29">
        <f t="shared" si="25"/>
        <v>95082.393129719101</v>
      </c>
      <c r="M237" s="35">
        <f t="shared" si="24"/>
        <v>0</v>
      </c>
      <c r="O237" s="30">
        <f t="shared" si="21"/>
        <v>42472.353807249783</v>
      </c>
      <c r="P237" s="35">
        <f t="shared" si="23"/>
        <v>1</v>
      </c>
      <c r="R237" s="36">
        <f t="shared" si="27"/>
        <v>3.4295597460675524</v>
      </c>
    </row>
    <row r="238" spans="1:18" x14ac:dyDescent="0.35">
      <c r="A238" s="12">
        <f>'Regression output'!A238</f>
        <v>55640</v>
      </c>
      <c r="B238" s="10"/>
      <c r="C238" s="10">
        <f>'Regression output'!C238</f>
        <v>12396.75</v>
      </c>
      <c r="D238" s="10">
        <f>'Regression output'!D238</f>
        <v>57529.07</v>
      </c>
      <c r="E238" s="10">
        <f>'Regression output'!E238</f>
        <v>1243940</v>
      </c>
      <c r="F238" s="15">
        <f>'Regression output'!F238</f>
        <v>4.000013</v>
      </c>
      <c r="G238" s="15">
        <f>'Regression output'!G238</f>
        <v>1.9173720000000001</v>
      </c>
      <c r="H238" s="15">
        <f>'Regression output'!H238</f>
        <v>3.5</v>
      </c>
      <c r="I238" s="10">
        <f>'Regression output'!I238</f>
        <v>3556916</v>
      </c>
      <c r="J238" s="10">
        <f>'Regression output'!J238</f>
        <v>22648830</v>
      </c>
      <c r="L238" s="29">
        <f t="shared" si="25"/>
        <v>95288.540900237698</v>
      </c>
      <c r="M238" s="35">
        <f t="shared" si="24"/>
        <v>0</v>
      </c>
      <c r="O238" s="30">
        <f t="shared" si="21"/>
        <v>42079.283463466207</v>
      </c>
      <c r="P238" s="35">
        <f t="shared" si="23"/>
        <v>1</v>
      </c>
      <c r="R238" s="36">
        <f t="shared" si="27"/>
        <v>3.3943802580084461</v>
      </c>
    </row>
    <row r="239" spans="1:18" x14ac:dyDescent="0.35">
      <c r="A239" s="12">
        <f>'Regression output'!A239</f>
        <v>55732</v>
      </c>
      <c r="B239" s="10"/>
      <c r="C239" s="10">
        <f>'Regression output'!C239</f>
        <v>12407.37</v>
      </c>
      <c r="D239" s="10">
        <f>'Regression output'!D239</f>
        <v>57880.93</v>
      </c>
      <c r="E239" s="10">
        <f>'Regression output'!E239</f>
        <v>1254270</v>
      </c>
      <c r="F239" s="15">
        <f>'Regression output'!F239</f>
        <v>4.0000200000000001</v>
      </c>
      <c r="G239" s="15">
        <f>'Regression output'!G239</f>
        <v>1.9173720000000001</v>
      </c>
      <c r="H239" s="15">
        <f>'Regression output'!H239</f>
        <v>3.5000010000000001</v>
      </c>
      <c r="I239" s="10">
        <f>'Regression output'!I239</f>
        <v>3570698</v>
      </c>
      <c r="J239" s="10">
        <f>'Regression output'!J239</f>
        <v>22879450</v>
      </c>
      <c r="L239" s="29">
        <f t="shared" si="25"/>
        <v>95481.020053793574</v>
      </c>
      <c r="M239" s="35">
        <f t="shared" si="24"/>
        <v>0</v>
      </c>
      <c r="O239" s="30">
        <f t="shared" si="21"/>
        <v>41667.392404919112</v>
      </c>
      <c r="P239" s="35">
        <f t="shared" si="23"/>
        <v>1</v>
      </c>
      <c r="R239" s="36">
        <f t="shared" si="27"/>
        <v>3.3582775725169078</v>
      </c>
    </row>
    <row r="240" spans="1:18" x14ac:dyDescent="0.35">
      <c r="A240" s="12">
        <f>'Regression output'!A240</f>
        <v>55824</v>
      </c>
      <c r="B240" s="10"/>
      <c r="C240" s="10">
        <f>'Regression output'!C240</f>
        <v>12420.74</v>
      </c>
      <c r="D240" s="10">
        <f>'Regression output'!D240</f>
        <v>58234.57</v>
      </c>
      <c r="E240" s="10">
        <f>'Regression output'!E240</f>
        <v>1264589</v>
      </c>
      <c r="F240" s="15">
        <f>'Regression output'!F240</f>
        <v>3.9999880000000001</v>
      </c>
      <c r="G240" s="15">
        <f>'Regression output'!G240</f>
        <v>1.9174180000000001</v>
      </c>
      <c r="H240" s="15">
        <f>'Regression output'!H240</f>
        <v>3.5000010000000001</v>
      </c>
      <c r="I240" s="10">
        <f>'Regression output'!I240</f>
        <v>3584491</v>
      </c>
      <c r="J240" s="10">
        <f>'Regression output'!J240</f>
        <v>23117430</v>
      </c>
      <c r="L240" s="29">
        <f t="shared" si="25"/>
        <v>95693.599239366507</v>
      </c>
      <c r="M240" s="35">
        <f t="shared" si="24"/>
        <v>0</v>
      </c>
      <c r="O240" s="30">
        <f t="shared" si="21"/>
        <v>41279.942846079059</v>
      </c>
      <c r="P240" s="35">
        <f t="shared" si="23"/>
        <v>1</v>
      </c>
      <c r="R240" s="36">
        <f t="shared" si="27"/>
        <v>3.3234688791552727</v>
      </c>
    </row>
    <row r="241" spans="1:18" x14ac:dyDescent="0.35">
      <c r="A241" s="12">
        <f>'Regression output'!A241</f>
        <v>55916</v>
      </c>
      <c r="B241" s="10"/>
      <c r="C241" s="10">
        <f>'Regression output'!C241</f>
        <v>12430.66</v>
      </c>
      <c r="D241" s="10">
        <f>'Regression output'!D241</f>
        <v>58589.93</v>
      </c>
      <c r="E241" s="10">
        <f>'Regression output'!E241</f>
        <v>1274986</v>
      </c>
      <c r="F241" s="15">
        <f>'Regression output'!F241</f>
        <v>4.0000030000000004</v>
      </c>
      <c r="G241" s="15">
        <f>'Regression output'!G241</f>
        <v>1.91737</v>
      </c>
      <c r="H241" s="15">
        <f>'Regression output'!H241</f>
        <v>3.5</v>
      </c>
      <c r="I241" s="10">
        <f>'Regression output'!I241</f>
        <v>3598292</v>
      </c>
      <c r="J241" s="10">
        <f>'Regression output'!J241</f>
        <v>23349600</v>
      </c>
      <c r="L241" s="29">
        <f t="shared" si="25"/>
        <v>95877.046351922472</v>
      </c>
      <c r="M241" s="35">
        <f t="shared" si="24"/>
        <v>0</v>
      </c>
      <c r="O241" s="30">
        <f t="shared" si="21"/>
        <v>40866.085823261114</v>
      </c>
      <c r="P241" s="35">
        <f t="shared" si="23"/>
        <v>1</v>
      </c>
      <c r="R241" s="36">
        <f t="shared" si="27"/>
        <v>3.2875234157527529</v>
      </c>
    </row>
    <row r="242" spans="1:18" x14ac:dyDescent="0.35">
      <c r="A242" s="12">
        <f>'Regression output'!A242</f>
        <v>56005</v>
      </c>
      <c r="B242" s="10"/>
      <c r="C242" s="10">
        <f>'Regression output'!C242</f>
        <v>12443.13</v>
      </c>
      <c r="D242" s="10">
        <f>'Regression output'!D242</f>
        <v>58947.05</v>
      </c>
      <c r="E242" s="10">
        <f>'Regression output'!E242</f>
        <v>1285460</v>
      </c>
      <c r="F242" s="15">
        <f>'Regression output'!F242</f>
        <v>4.0000010000000001</v>
      </c>
      <c r="G242" s="15">
        <f>'Regression output'!G242</f>
        <v>1.9174169999999999</v>
      </c>
      <c r="H242" s="15">
        <f>'Regression output'!H242</f>
        <v>3.5</v>
      </c>
      <c r="I242" s="10">
        <f>'Regression output'!I242</f>
        <v>3612103</v>
      </c>
      <c r="J242" s="10">
        <f>'Regression output'!J242</f>
        <v>23588760</v>
      </c>
      <c r="L242" s="29">
        <f t="shared" si="25"/>
        <v>96081.124918729445</v>
      </c>
      <c r="M242" s="35">
        <f t="shared" si="24"/>
        <v>0</v>
      </c>
      <c r="O242" s="30">
        <f t="shared" si="21"/>
        <v>40490.18265244746</v>
      </c>
      <c r="P242" s="35">
        <f t="shared" si="23"/>
        <v>1</v>
      </c>
      <c r="R242" s="36">
        <f t="shared" si="27"/>
        <v>3.2540190974816996</v>
      </c>
    </row>
    <row r="243" spans="1:18" x14ac:dyDescent="0.35">
      <c r="A243" s="12">
        <f>'Regression output'!A243</f>
        <v>56097</v>
      </c>
      <c r="B243" s="10"/>
      <c r="C243" s="10">
        <f>'Regression output'!C243</f>
        <v>12453.67</v>
      </c>
      <c r="D243" s="10">
        <f>'Regression output'!D243</f>
        <v>59305.919999999998</v>
      </c>
      <c r="E243" s="10">
        <f>'Regression output'!E243</f>
        <v>1296013</v>
      </c>
      <c r="F243" s="15">
        <f>'Regression output'!F243</f>
        <v>4.0000099999999996</v>
      </c>
      <c r="G243" s="15">
        <f>'Regression output'!G243</f>
        <v>1.9174169999999999</v>
      </c>
      <c r="H243" s="15">
        <f>'Regression output'!H243</f>
        <v>3.5000010000000001</v>
      </c>
      <c r="I243" s="10">
        <f>'Regression output'!I243</f>
        <v>3625924</v>
      </c>
      <c r="J243" s="10">
        <f>'Regression output'!J243</f>
        <v>23826500</v>
      </c>
      <c r="L243" s="29">
        <f t="shared" si="25"/>
        <v>96270.491285166616</v>
      </c>
      <c r="M243" s="35">
        <f t="shared" si="24"/>
        <v>0</v>
      </c>
      <c r="O243" s="30">
        <f t="shared" si="21"/>
        <v>40096.06639594306</v>
      </c>
      <c r="P243" s="35">
        <f t="shared" si="23"/>
        <v>1</v>
      </c>
      <c r="R243" s="36">
        <f t="shared" si="27"/>
        <v>3.21961850570499</v>
      </c>
    </row>
    <row r="244" spans="1:18" x14ac:dyDescent="0.35">
      <c r="A244" s="12">
        <f>'Regression output'!A244</f>
        <v>56189</v>
      </c>
      <c r="B244" s="10"/>
      <c r="C244" s="10">
        <f>'Regression output'!C244</f>
        <v>12466.94</v>
      </c>
      <c r="D244" s="10">
        <f>'Regression output'!D244</f>
        <v>59666.55</v>
      </c>
      <c r="E244" s="10">
        <f>'Regression output'!E244</f>
        <v>1306646</v>
      </c>
      <c r="F244" s="15">
        <f>'Regression output'!F244</f>
        <v>3.9999910000000001</v>
      </c>
      <c r="G244" s="15">
        <f>'Regression output'!G244</f>
        <v>1.9173690000000001</v>
      </c>
      <c r="H244" s="15">
        <f>'Regression output'!H244</f>
        <v>3.5000010000000001</v>
      </c>
      <c r="I244" s="10">
        <f>'Regression output'!I244</f>
        <v>3639759</v>
      </c>
      <c r="J244" s="10">
        <f>'Regression output'!J244</f>
        <v>24071790</v>
      </c>
      <c r="L244" s="29">
        <f t="shared" si="25"/>
        <v>96481.41291093317</v>
      </c>
      <c r="M244" s="35">
        <f t="shared" si="24"/>
        <v>0</v>
      </c>
      <c r="O244" s="30">
        <f t="shared" si="21"/>
        <v>39725.471530404779</v>
      </c>
      <c r="P244" s="35">
        <f t="shared" si="23"/>
        <v>1</v>
      </c>
      <c r="R244" s="36">
        <f t="shared" si="27"/>
        <v>3.18646528582032</v>
      </c>
    </row>
    <row r="245" spans="1:18" x14ac:dyDescent="0.35">
      <c r="A245" s="12">
        <f>'Regression output'!A245</f>
        <v>56281</v>
      </c>
      <c r="B245" s="10"/>
      <c r="C245" s="10">
        <f>'Regression output'!C245</f>
        <v>12476.78</v>
      </c>
      <c r="D245" s="10">
        <f>'Regression output'!D245</f>
        <v>60029.03</v>
      </c>
      <c r="E245" s="10">
        <f>'Regression output'!E245</f>
        <v>1317358</v>
      </c>
      <c r="F245" s="15">
        <f>'Regression output'!F245</f>
        <v>4.0000010000000001</v>
      </c>
      <c r="G245" s="15">
        <f>'Regression output'!G245</f>
        <v>1.917416</v>
      </c>
      <c r="H245" s="15">
        <f>'Regression output'!H245</f>
        <v>3.5</v>
      </c>
      <c r="I245" s="10">
        <f>'Regression output'!I245</f>
        <v>3653607</v>
      </c>
      <c r="J245" s="10">
        <f>'Regression output'!J245</f>
        <v>24312740</v>
      </c>
      <c r="L245" s="29">
        <f t="shared" si="25"/>
        <v>96665.907328376823</v>
      </c>
      <c r="M245" s="35">
        <f t="shared" si="24"/>
        <v>0</v>
      </c>
      <c r="O245" s="30">
        <f t="shared" si="21"/>
        <v>39331.198615535082</v>
      </c>
      <c r="P245" s="35">
        <f t="shared" si="23"/>
        <v>1</v>
      </c>
      <c r="R245" s="36">
        <f t="shared" si="27"/>
        <v>3.1523516977565591</v>
      </c>
    </row>
    <row r="246" spans="1:18" x14ac:dyDescent="0.35">
      <c r="A246" s="12">
        <f>'Regression output'!A246</f>
        <v>56370</v>
      </c>
      <c r="B246" s="10"/>
      <c r="C246" s="10">
        <f>'Regression output'!C246</f>
        <v>12489.15</v>
      </c>
      <c r="D246" s="10">
        <f>'Regression output'!D246</f>
        <v>60393.31</v>
      </c>
      <c r="E246" s="10">
        <f>'Regression output'!E246</f>
        <v>1328152</v>
      </c>
      <c r="F246" s="15">
        <f>'Regression output'!F246</f>
        <v>4</v>
      </c>
      <c r="G246" s="15">
        <f>'Regression output'!G246</f>
        <v>1.917416</v>
      </c>
      <c r="H246" s="15">
        <f>'Regression output'!H246</f>
        <v>3.5</v>
      </c>
      <c r="I246" s="10">
        <f>'Regression output'!I246</f>
        <v>3667472</v>
      </c>
      <c r="J246" s="10">
        <f>'Regression output'!J246</f>
        <v>24560940</v>
      </c>
      <c r="L246" s="29">
        <f t="shared" si="25"/>
        <v>96870.678513757317</v>
      </c>
      <c r="M246" s="35">
        <f t="shared" si="24"/>
        <v>0</v>
      </c>
      <c r="O246" s="30">
        <f t="shared" si="21"/>
        <v>38968.133244926634</v>
      </c>
      <c r="P246" s="35">
        <f t="shared" si="23"/>
        <v>1</v>
      </c>
      <c r="R246" s="36">
        <f t="shared" si="27"/>
        <v>3.1201589575693007</v>
      </c>
    </row>
    <row r="247" spans="1:18" x14ac:dyDescent="0.35">
      <c r="A247" s="12">
        <f>'Regression output'!A247</f>
        <v>56462</v>
      </c>
      <c r="B247" s="10"/>
      <c r="C247" s="10">
        <f>'Regression output'!C247</f>
        <v>12499.6</v>
      </c>
      <c r="D247" s="10">
        <f>'Regression output'!D247</f>
        <v>60759.49</v>
      </c>
      <c r="E247" s="10">
        <f>'Regression output'!E247</f>
        <v>1339026</v>
      </c>
      <c r="F247" s="15">
        <f>'Regression output'!F247</f>
        <v>3.999994</v>
      </c>
      <c r="G247" s="15">
        <f>'Regression output'!G247</f>
        <v>1.9174150000000001</v>
      </c>
      <c r="H247" s="15">
        <f>'Regression output'!H247</f>
        <v>3.5</v>
      </c>
      <c r="I247" s="10">
        <f>'Regression output'!I247</f>
        <v>3681353</v>
      </c>
      <c r="J247" s="10">
        <f>'Regression output'!J247</f>
        <v>24807690</v>
      </c>
      <c r="L247" s="29">
        <f t="shared" si="25"/>
        <v>97060.780050554808</v>
      </c>
      <c r="M247" s="35">
        <f t="shared" si="24"/>
        <v>0</v>
      </c>
      <c r="O247" s="30">
        <f t="shared" si="21"/>
        <v>38587.863500989813</v>
      </c>
      <c r="P247" s="35">
        <f t="shared" si="23"/>
        <v>1</v>
      </c>
      <c r="R247" s="36">
        <f t="shared" si="27"/>
        <v>3.0871278681709664</v>
      </c>
    </row>
    <row r="248" spans="1:18" x14ac:dyDescent="0.35">
      <c r="A248" s="12">
        <f>'Regression output'!A248</f>
        <v>56554</v>
      </c>
      <c r="B248" s="10"/>
      <c r="C248" s="10">
        <f>'Regression output'!C248</f>
        <v>12512.77</v>
      </c>
      <c r="D248" s="10">
        <f>'Regression output'!D248</f>
        <v>61127.519999999997</v>
      </c>
      <c r="E248" s="10">
        <f>'Regression output'!E248</f>
        <v>1349936</v>
      </c>
      <c r="F248" s="15">
        <f>'Regression output'!F248</f>
        <v>4.0000159999999996</v>
      </c>
      <c r="G248" s="15">
        <f>'Regression output'!G248</f>
        <v>1.9174629999999999</v>
      </c>
      <c r="H248" s="15">
        <f>'Regression output'!H248</f>
        <v>3.5</v>
      </c>
      <c r="I248" s="10">
        <f>'Regression output'!I248</f>
        <v>3695253</v>
      </c>
      <c r="J248" s="10">
        <f>'Regression output'!J248</f>
        <v>25062240</v>
      </c>
      <c r="L248" s="29">
        <f t="shared" si="25"/>
        <v>97271.867479084482</v>
      </c>
      <c r="M248" s="35">
        <f t="shared" si="24"/>
        <v>0</v>
      </c>
      <c r="O248" s="30">
        <f t="shared" si="21"/>
        <v>38230.085104119033</v>
      </c>
      <c r="P248" s="35">
        <f t="shared" si="23"/>
        <v>1</v>
      </c>
      <c r="R248" s="36">
        <f t="shared" si="27"/>
        <v>3.0552855286334704</v>
      </c>
    </row>
    <row r="249" spans="1:18" x14ac:dyDescent="0.35">
      <c r="A249" s="12">
        <f>'Regression output'!A249</f>
        <v>56646</v>
      </c>
      <c r="B249" s="10"/>
      <c r="C249" s="10">
        <f>'Regression output'!C249</f>
        <v>12522.53</v>
      </c>
      <c r="D249" s="10">
        <f>'Regression output'!D249</f>
        <v>61497.43</v>
      </c>
      <c r="E249" s="10">
        <f>'Regression output'!E249</f>
        <v>1360928</v>
      </c>
      <c r="F249" s="15">
        <f>'Regression output'!F249</f>
        <v>4.0000099999999996</v>
      </c>
      <c r="G249" s="15">
        <f>'Regression output'!G249</f>
        <v>1.9174150000000001</v>
      </c>
      <c r="H249" s="15">
        <f>'Regression output'!H249</f>
        <v>3.5</v>
      </c>
      <c r="I249" s="10">
        <f>'Regression output'!I249</f>
        <v>3709168</v>
      </c>
      <c r="J249" s="10">
        <f>'Regression output'!J249</f>
        <v>25311430</v>
      </c>
      <c r="L249" s="29">
        <f t="shared" si="25"/>
        <v>97455.798418404142</v>
      </c>
      <c r="M249" s="35">
        <f t="shared" si="24"/>
        <v>0</v>
      </c>
      <c r="O249" s="30">
        <f t="shared" si="21"/>
        <v>37849.414629284394</v>
      </c>
      <c r="P249" s="35">
        <f t="shared" si="23"/>
        <v>1</v>
      </c>
      <c r="R249" s="36">
        <f t="shared" si="27"/>
        <v>3.0225054065978991</v>
      </c>
    </row>
    <row r="250" spans="1:18" x14ac:dyDescent="0.35">
      <c r="A250" s="12">
        <f>'Regression output'!A250</f>
        <v>56735</v>
      </c>
      <c r="B250" s="10"/>
      <c r="C250" s="10">
        <f>'Regression output'!C250</f>
        <v>12534.8</v>
      </c>
      <c r="D250" s="10">
        <f>'Regression output'!D250</f>
        <v>61869.23</v>
      </c>
      <c r="E250" s="10">
        <f>'Regression output'!E250</f>
        <v>1372001</v>
      </c>
      <c r="F250" s="15">
        <f>'Regression output'!F250</f>
        <v>4.0000039999999997</v>
      </c>
      <c r="G250" s="15">
        <f>'Regression output'!G250</f>
        <v>1.917367</v>
      </c>
      <c r="H250" s="15">
        <f>'Regression output'!H250</f>
        <v>3.5</v>
      </c>
      <c r="I250" s="10">
        <f>'Regression output'!I250</f>
        <v>3723102</v>
      </c>
      <c r="J250" s="10">
        <f>'Regression output'!J250</f>
        <v>25568100</v>
      </c>
      <c r="L250" s="29">
        <f t="shared" si="25"/>
        <v>97659.188919823588</v>
      </c>
      <c r="M250" s="35">
        <f t="shared" si="24"/>
        <v>0</v>
      </c>
      <c r="O250" s="30">
        <f t="shared" si="21"/>
        <v>37500.85369568679</v>
      </c>
      <c r="P250" s="35">
        <f t="shared" si="23"/>
        <v>1</v>
      </c>
      <c r="R250" s="36">
        <f t="shared" si="27"/>
        <v>2.9917392934619453</v>
      </c>
    </row>
    <row r="251" spans="1:18" x14ac:dyDescent="0.35">
      <c r="A251" s="12">
        <f>'Regression output'!A251</f>
        <v>56827</v>
      </c>
      <c r="B251" s="10"/>
      <c r="C251" s="10">
        <f>'Regression output'!C251</f>
        <v>12545.16</v>
      </c>
      <c r="D251" s="10">
        <f>'Regression output'!D251</f>
        <v>62242.95</v>
      </c>
      <c r="E251" s="10">
        <f>'Regression output'!E251</f>
        <v>1383155</v>
      </c>
      <c r="F251" s="15">
        <f>'Regression output'!F251</f>
        <v>4.0000159999999996</v>
      </c>
      <c r="G251" s="15">
        <f>'Regression output'!G251</f>
        <v>1.917367</v>
      </c>
      <c r="H251" s="15">
        <f>'Regression output'!H251</f>
        <v>3.5</v>
      </c>
      <c r="I251" s="10">
        <f>'Regression output'!I251</f>
        <v>3737053</v>
      </c>
      <c r="J251" s="10">
        <f>'Regression output'!J251</f>
        <v>25823250</v>
      </c>
      <c r="L251" s="29">
        <f t="shared" si="25"/>
        <v>97848.06045511007</v>
      </c>
      <c r="M251" s="35">
        <f t="shared" si="24"/>
        <v>0</v>
      </c>
      <c r="O251" s="30">
        <f t="shared" si="21"/>
        <v>37135.891467776375</v>
      </c>
      <c r="P251" s="35">
        <f t="shared" si="23"/>
        <v>1</v>
      </c>
      <c r="R251" s="36">
        <f t="shared" si="27"/>
        <v>2.9601767907126235</v>
      </c>
    </row>
    <row r="252" spans="1:18" x14ac:dyDescent="0.35">
      <c r="A252" s="12">
        <f>'Regression output'!A252</f>
        <v>56919</v>
      </c>
      <c r="B252" s="10"/>
      <c r="C252" s="10">
        <f>'Regression output'!C252</f>
        <v>12558.25</v>
      </c>
      <c r="D252" s="10">
        <f>'Regression output'!D252</f>
        <v>62618.57</v>
      </c>
      <c r="E252" s="10">
        <f>'Regression output'!E252</f>
        <v>1394355</v>
      </c>
      <c r="F252" s="15">
        <f>'Regression output'!F252</f>
        <v>3.9999899999999999</v>
      </c>
      <c r="G252" s="15">
        <f>'Regression output'!G252</f>
        <v>1.917319</v>
      </c>
      <c r="H252" s="15">
        <f>'Regression output'!H252</f>
        <v>3.5000010000000001</v>
      </c>
      <c r="I252" s="10">
        <f>'Regression output'!I252</f>
        <v>3751024</v>
      </c>
      <c r="J252" s="10">
        <f>'Regression output'!J252</f>
        <v>26086460</v>
      </c>
      <c r="L252" s="29">
        <f t="shared" si="25"/>
        <v>98058.186395537545</v>
      </c>
      <c r="M252" s="35">
        <f t="shared" si="24"/>
        <v>0</v>
      </c>
      <c r="O252" s="30">
        <f t="shared" si="21"/>
        <v>36792.593482570839</v>
      </c>
      <c r="P252" s="35">
        <f t="shared" si="23"/>
        <v>1</v>
      </c>
      <c r="R252" s="36">
        <f t="shared" si="27"/>
        <v>2.9297548211391589</v>
      </c>
    </row>
    <row r="253" spans="1:18" x14ac:dyDescent="0.35">
      <c r="A253" s="12">
        <f>'Regression output'!A253</f>
        <v>57011</v>
      </c>
      <c r="B253" s="10"/>
      <c r="C253" s="10">
        <f>'Regression output'!C253</f>
        <v>12567.91</v>
      </c>
      <c r="D253" s="10">
        <f>'Regression output'!D253</f>
        <v>62996.11</v>
      </c>
      <c r="E253" s="10">
        <f>'Regression output'!E253</f>
        <v>1405638</v>
      </c>
      <c r="F253" s="15">
        <f>'Regression output'!F253</f>
        <v>4.0000030000000004</v>
      </c>
      <c r="G253" s="15">
        <f>'Regression output'!G253</f>
        <v>1.917367</v>
      </c>
      <c r="H253" s="15">
        <f>'Regression output'!H253</f>
        <v>3.5</v>
      </c>
      <c r="I253" s="10">
        <f>'Regression output'!I253</f>
        <v>3765012</v>
      </c>
      <c r="J253" s="10">
        <f>'Regression output'!J253</f>
        <v>26344260</v>
      </c>
      <c r="L253" s="29">
        <f t="shared" si="25"/>
        <v>98240.506083217799</v>
      </c>
      <c r="M253" s="35">
        <f t="shared" si="24"/>
        <v>0</v>
      </c>
      <c r="O253" s="30">
        <f t="shared" si="21"/>
        <v>36427.247170361901</v>
      </c>
      <c r="P253" s="35">
        <f t="shared" si="23"/>
        <v>1</v>
      </c>
      <c r="R253" s="36">
        <f t="shared" si="27"/>
        <v>2.8984331659251144</v>
      </c>
    </row>
    <row r="254" spans="1:18" x14ac:dyDescent="0.35">
      <c r="A254" s="12">
        <f>'Regression output'!A254</f>
        <v>57101</v>
      </c>
      <c r="B254" s="10"/>
      <c r="C254" s="10">
        <f>'Regression output'!C254</f>
        <v>12580.09</v>
      </c>
      <c r="D254" s="10">
        <f>'Regression output'!D254</f>
        <v>63375.6</v>
      </c>
      <c r="E254" s="10">
        <f>'Regression output'!E254</f>
        <v>1417002</v>
      </c>
      <c r="F254" s="15">
        <f>'Regression output'!F254</f>
        <v>4.000006</v>
      </c>
      <c r="G254" s="15">
        <f>'Regression output'!G254</f>
        <v>1.917462</v>
      </c>
      <c r="H254" s="15">
        <f>'Regression output'!H254</f>
        <v>3.5</v>
      </c>
      <c r="I254" s="10">
        <f>'Regression output'!I254</f>
        <v>3779020</v>
      </c>
      <c r="J254" s="10">
        <f>'Regression output'!J254</f>
        <v>26609760</v>
      </c>
      <c r="L254" s="29">
        <f t="shared" si="25"/>
        <v>98443.284233561746</v>
      </c>
      <c r="M254" s="35">
        <f t="shared" si="24"/>
        <v>0</v>
      </c>
      <c r="O254" s="30">
        <f t="shared" si="21"/>
        <v>36092.501728273593</v>
      </c>
      <c r="P254" s="35">
        <f t="shared" si="23"/>
        <v>1</v>
      </c>
      <c r="R254" s="36">
        <f t="shared" si="27"/>
        <v>2.8690177676211848</v>
      </c>
    </row>
    <row r="255" spans="1:18" x14ac:dyDescent="0.35">
      <c r="A255" s="12">
        <f>'Regression output'!A255</f>
        <v>57193</v>
      </c>
      <c r="B255" s="10"/>
      <c r="C255" s="10">
        <f>'Regression output'!C255</f>
        <v>12590.35</v>
      </c>
      <c r="D255" s="10">
        <f>'Regression output'!D255</f>
        <v>63757.07</v>
      </c>
      <c r="E255" s="10">
        <f>'Regression output'!E255</f>
        <v>1428450</v>
      </c>
      <c r="F255" s="15">
        <f>'Regression output'!F255</f>
        <v>3.9999820000000001</v>
      </c>
      <c r="G255" s="15">
        <f>'Regression output'!G255</f>
        <v>1.917414</v>
      </c>
      <c r="H255" s="15">
        <f>'Regression output'!H255</f>
        <v>3.5</v>
      </c>
      <c r="I255" s="10">
        <f>'Regression output'!I255</f>
        <v>3793047</v>
      </c>
      <c r="J255" s="10">
        <f>'Regression output'!J255</f>
        <v>26873650</v>
      </c>
      <c r="L255" s="29">
        <f t="shared" si="25"/>
        <v>98630.993496436859</v>
      </c>
      <c r="M255" s="35">
        <f t="shared" si="24"/>
        <v>0</v>
      </c>
      <c r="O255" s="30">
        <f t="shared" si="21"/>
        <v>35742.061032580277</v>
      </c>
      <c r="P255" s="35">
        <f t="shared" si="23"/>
        <v>1</v>
      </c>
      <c r="R255" s="36">
        <f t="shared" si="27"/>
        <v>2.8388457058445775</v>
      </c>
    </row>
    <row r="256" spans="1:18" x14ac:dyDescent="0.35">
      <c r="A256" s="12">
        <f>'Regression output'!A256</f>
        <v>57285</v>
      </c>
      <c r="B256" s="10"/>
      <c r="C256" s="10">
        <f>'Regression output'!C256</f>
        <v>12603.35</v>
      </c>
      <c r="D256" s="10">
        <f>'Regression output'!D256</f>
        <v>64140.5</v>
      </c>
      <c r="E256" s="10">
        <f>'Regression output'!E256</f>
        <v>1439983</v>
      </c>
      <c r="F256" s="15">
        <f>'Regression output'!F256</f>
        <v>4.000013</v>
      </c>
      <c r="G256" s="15">
        <f>'Regression output'!G256</f>
        <v>1.917414</v>
      </c>
      <c r="H256" s="15">
        <f>'Regression output'!H256</f>
        <v>3.5</v>
      </c>
      <c r="I256" s="10">
        <f>'Regression output'!I256</f>
        <v>3807095</v>
      </c>
      <c r="J256" s="10">
        <f>'Regression output'!J256</f>
        <v>27145860</v>
      </c>
      <c r="L256" s="29">
        <f t="shared" si="25"/>
        <v>98840.33907285778</v>
      </c>
      <c r="M256" s="35">
        <f t="shared" si="24"/>
        <v>0</v>
      </c>
      <c r="O256" s="30">
        <f t="shared" ref="O256:O272" si="28">((EXP(2.28-0.48*LN(D255/E255)+8.17*(F255/100)+14.77*(H255/100)+1.83*LN(I255/J255)))*C256)*P256</f>
        <v>35412.37276680897</v>
      </c>
      <c r="P256" s="35">
        <f t="shared" si="23"/>
        <v>1</v>
      </c>
      <c r="R256" s="36">
        <f t="shared" si="27"/>
        <v>2.8097587361145226</v>
      </c>
    </row>
    <row r="257" spans="1:18" x14ac:dyDescent="0.35">
      <c r="A257" s="12">
        <f>'Regression output'!A257</f>
        <v>57377</v>
      </c>
      <c r="B257" s="10"/>
      <c r="C257" s="10">
        <f>'Regression output'!C257</f>
        <v>12612.91</v>
      </c>
      <c r="D257" s="10">
        <f>'Regression output'!D257</f>
        <v>64525.93</v>
      </c>
      <c r="E257" s="10">
        <f>'Regression output'!E257</f>
        <v>1451601</v>
      </c>
      <c r="F257" s="15">
        <f>'Regression output'!F257</f>
        <v>4.0000090000000004</v>
      </c>
      <c r="G257" s="15">
        <f>'Regression output'!G257</f>
        <v>1.917414</v>
      </c>
      <c r="H257" s="15">
        <f>'Regression output'!H257</f>
        <v>3.5000010000000001</v>
      </c>
      <c r="I257" s="10">
        <f>'Regression output'!I257</f>
        <v>3821165</v>
      </c>
      <c r="J257" s="10">
        <f>'Regression output'!J257</f>
        <v>27413230</v>
      </c>
      <c r="L257" s="29">
        <f t="shared" si="25"/>
        <v>99023.631650842668</v>
      </c>
      <c r="M257" s="35">
        <f t="shared" si="24"/>
        <v>0</v>
      </c>
      <c r="O257" s="30">
        <f t="shared" si="28"/>
        <v>35062.272205478243</v>
      </c>
      <c r="P257" s="35">
        <f t="shared" ref="P257:P272" si="29">P256</f>
        <v>1</v>
      </c>
      <c r="R257" s="36">
        <f t="shared" si="27"/>
        <v>2.7798717508868487</v>
      </c>
    </row>
    <row r="258" spans="1:18" x14ac:dyDescent="0.35">
      <c r="A258" s="12">
        <f>'Regression output'!A258</f>
        <v>57466</v>
      </c>
      <c r="B258" s="10"/>
      <c r="C258" s="10">
        <f>'Regression output'!C258</f>
        <v>12625</v>
      </c>
      <c r="D258" s="10">
        <f>'Regression output'!D258</f>
        <v>64913.41</v>
      </c>
      <c r="E258" s="10">
        <f>'Regression output'!E258</f>
        <v>1463304</v>
      </c>
      <c r="F258" s="15">
        <f>'Regression output'!F258</f>
        <v>4.0000030000000004</v>
      </c>
      <c r="G258" s="15">
        <f>'Regression output'!G258</f>
        <v>1.9173659999999999</v>
      </c>
      <c r="H258" s="15">
        <f>'Regression output'!H258</f>
        <v>3.5</v>
      </c>
      <c r="I258" s="10">
        <f>'Regression output'!I258</f>
        <v>3835257</v>
      </c>
      <c r="J258" s="10">
        <f>'Regression output'!J258</f>
        <v>27688580</v>
      </c>
      <c r="L258" s="29">
        <f t="shared" si="25"/>
        <v>99226.51982466859</v>
      </c>
      <c r="M258" s="35">
        <f t="shared" si="24"/>
        <v>0</v>
      </c>
      <c r="O258" s="30">
        <f t="shared" si="28"/>
        <v>34739.575332040033</v>
      </c>
      <c r="P258" s="35">
        <f t="shared" si="29"/>
        <v>1</v>
      </c>
      <c r="R258" s="36">
        <f t="shared" si="27"/>
        <v>2.7516495312506954</v>
      </c>
    </row>
    <row r="259" spans="1:18" x14ac:dyDescent="0.35">
      <c r="A259" s="12">
        <f>'Regression output'!A259</f>
        <v>57558</v>
      </c>
      <c r="B259" s="10"/>
      <c r="C259" s="10">
        <f>'Regression output'!C259</f>
        <v>12635.18</v>
      </c>
      <c r="D259" s="10">
        <f>'Regression output'!D259</f>
        <v>65302.98</v>
      </c>
      <c r="E259" s="10">
        <f>'Regression output'!E259</f>
        <v>1475093</v>
      </c>
      <c r="F259" s="15">
        <f>'Regression output'!F259</f>
        <v>4.0000049999999998</v>
      </c>
      <c r="G259" s="15">
        <f>'Regression output'!G259</f>
        <v>1.917414</v>
      </c>
      <c r="H259" s="15">
        <f>'Regression output'!H259</f>
        <v>3.5</v>
      </c>
      <c r="I259" s="10">
        <f>'Regression output'!I259</f>
        <v>3849373</v>
      </c>
      <c r="J259" s="10">
        <f>'Regression output'!J259</f>
        <v>27962260</v>
      </c>
      <c r="L259" s="29">
        <f t="shared" si="25"/>
        <v>99414.590076655979</v>
      </c>
      <c r="M259" s="35">
        <f t="shared" si="24"/>
        <v>0</v>
      </c>
      <c r="O259" s="30">
        <f t="shared" si="28"/>
        <v>34401.915443504877</v>
      </c>
      <c r="P259" s="35">
        <f t="shared" si="29"/>
        <v>1</v>
      </c>
      <c r="R259" s="36">
        <f t="shared" si="27"/>
        <v>2.7227087737178954</v>
      </c>
    </row>
    <row r="260" spans="1:18" x14ac:dyDescent="0.35">
      <c r="A260" s="12">
        <f>'Regression output'!A260</f>
        <v>57650</v>
      </c>
      <c r="B260" s="10"/>
      <c r="C260" s="10">
        <f>'Regression output'!C260</f>
        <v>12648.08</v>
      </c>
      <c r="D260" s="10">
        <f>'Regression output'!D260</f>
        <v>65694.63</v>
      </c>
      <c r="E260" s="10">
        <f>'Regression output'!E260</f>
        <v>1487018</v>
      </c>
      <c r="F260" s="15">
        <f>'Regression output'!F260</f>
        <v>4.0000150000000003</v>
      </c>
      <c r="G260" s="15">
        <f>'Regression output'!G260</f>
        <v>1.917414</v>
      </c>
      <c r="H260" s="15">
        <f>'Regression output'!H260</f>
        <v>3.5000010000000001</v>
      </c>
      <c r="I260" s="10">
        <f>'Regression output'!I260</f>
        <v>3863513</v>
      </c>
      <c r="J260" s="10">
        <f>'Regression output'!J260</f>
        <v>28244560</v>
      </c>
      <c r="L260" s="29">
        <f t="shared" si="25"/>
        <v>99624.944636648215</v>
      </c>
      <c r="M260" s="35">
        <f t="shared" si="24"/>
        <v>0</v>
      </c>
      <c r="O260" s="30">
        <f t="shared" si="28"/>
        <v>34084.276603591483</v>
      </c>
      <c r="P260" s="35">
        <f t="shared" si="29"/>
        <v>1</v>
      </c>
      <c r="R260" s="36">
        <f t="shared" si="27"/>
        <v>2.6948182335652118</v>
      </c>
    </row>
    <row r="261" spans="1:18" x14ac:dyDescent="0.35">
      <c r="A261" s="12">
        <f>'Regression output'!A261</f>
        <v>57742</v>
      </c>
      <c r="B261" s="10"/>
      <c r="C261" s="10">
        <f>'Regression output'!C261</f>
        <v>12657.56</v>
      </c>
      <c r="D261" s="10">
        <f>'Regression output'!D261</f>
        <v>66088.45</v>
      </c>
      <c r="E261" s="10">
        <f>'Regression output'!E261</f>
        <v>1499031</v>
      </c>
      <c r="F261" s="15">
        <f>'Regression output'!F261</f>
        <v>4.000006</v>
      </c>
      <c r="G261" s="15">
        <f>'Regression output'!G261</f>
        <v>1.9173659999999999</v>
      </c>
      <c r="H261" s="15">
        <f>'Regression output'!H261</f>
        <v>3.5</v>
      </c>
      <c r="I261" s="10">
        <f>'Regression output'!I261</f>
        <v>3877681</v>
      </c>
      <c r="J261" s="10">
        <f>'Regression output'!J261</f>
        <v>28522750</v>
      </c>
      <c r="L261" s="29">
        <f t="shared" si="25"/>
        <v>99809.860840429712</v>
      </c>
      <c r="M261" s="35">
        <f t="shared" si="24"/>
        <v>0</v>
      </c>
      <c r="O261" s="30">
        <f t="shared" si="28"/>
        <v>33747.567281263451</v>
      </c>
      <c r="P261" s="35">
        <f t="shared" si="29"/>
        <v>1</v>
      </c>
      <c r="R261" s="36">
        <f t="shared" si="27"/>
        <v>2.6661984838518209</v>
      </c>
    </row>
    <row r="262" spans="1:18" x14ac:dyDescent="0.35">
      <c r="A262" s="12">
        <f>'Regression output'!A262</f>
        <v>57831</v>
      </c>
      <c r="B262" s="10"/>
      <c r="C262" s="10">
        <f>'Regression output'!C262</f>
        <v>12669.55</v>
      </c>
      <c r="D262" s="10">
        <f>'Regression output'!D262</f>
        <v>66484.479999999996</v>
      </c>
      <c r="E262" s="10">
        <f>'Regression output'!E262</f>
        <v>1511133</v>
      </c>
      <c r="F262" s="15">
        <f>'Regression output'!F262</f>
        <v>4.0000260000000001</v>
      </c>
      <c r="G262" s="15">
        <f>'Regression output'!G262</f>
        <v>1.917367</v>
      </c>
      <c r="H262" s="15">
        <f>'Regression output'!H262</f>
        <v>3.5</v>
      </c>
      <c r="I262" s="10">
        <f>'Regression output'!I262</f>
        <v>3891877</v>
      </c>
      <c r="J262" s="10">
        <f>'Regression output'!J262</f>
        <v>28809230</v>
      </c>
      <c r="L262" s="29">
        <f t="shared" si="25"/>
        <v>100014.56534501514</v>
      </c>
      <c r="M262" s="35">
        <f t="shared" si="24"/>
        <v>0</v>
      </c>
      <c r="O262" s="30">
        <f t="shared" si="28"/>
        <v>33435.226066026997</v>
      </c>
      <c r="P262" s="35">
        <f t="shared" si="29"/>
        <v>1</v>
      </c>
      <c r="R262" s="36">
        <f t="shared" si="27"/>
        <v>2.6390223856432944</v>
      </c>
    </row>
    <row r="263" spans="1:18" x14ac:dyDescent="0.35">
      <c r="A263" s="12">
        <f>'Regression output'!A263</f>
        <v>57923</v>
      </c>
      <c r="B263" s="10"/>
      <c r="C263" s="10">
        <f>'Regression output'!C263</f>
        <v>12679.63</v>
      </c>
      <c r="D263" s="10">
        <f>'Regression output'!D263</f>
        <v>66882.77</v>
      </c>
      <c r="E263" s="10">
        <f>'Regression output'!E263</f>
        <v>1523325</v>
      </c>
      <c r="F263" s="15">
        <f>'Regression output'!F263</f>
        <v>3.9999899999999999</v>
      </c>
      <c r="G263" s="15">
        <f>'Regression output'!G263</f>
        <v>1.9173659999999999</v>
      </c>
      <c r="H263" s="15">
        <f>'Regression output'!H263</f>
        <v>3.5</v>
      </c>
      <c r="I263" s="10">
        <f>'Regression output'!I263</f>
        <v>3906102</v>
      </c>
      <c r="J263" s="10">
        <f>'Regression output'!J263</f>
        <v>29094010</v>
      </c>
      <c r="L263" s="29">
        <f t="shared" si="25"/>
        <v>100204.49552842471</v>
      </c>
      <c r="M263" s="35">
        <f t="shared" si="24"/>
        <v>0</v>
      </c>
      <c r="O263" s="30">
        <f t="shared" si="28"/>
        <v>33108.743021091912</v>
      </c>
      <c r="P263" s="35">
        <f t="shared" si="29"/>
        <v>1</v>
      </c>
      <c r="R263" s="36">
        <f t="shared" si="27"/>
        <v>2.6111758009572767</v>
      </c>
    </row>
    <row r="264" spans="1:18" x14ac:dyDescent="0.35">
      <c r="A264" s="12">
        <f>'Regression output'!A264</f>
        <v>58015</v>
      </c>
      <c r="B264" s="10"/>
      <c r="C264" s="10">
        <f>'Regression output'!C264</f>
        <v>12692.44</v>
      </c>
      <c r="D264" s="10">
        <f>'Regression output'!D264</f>
        <v>67283.320000000007</v>
      </c>
      <c r="E264" s="10">
        <f>'Regression output'!E264</f>
        <v>1535593</v>
      </c>
      <c r="F264" s="15">
        <f>'Regression output'!F264</f>
        <v>4.0000010000000001</v>
      </c>
      <c r="G264" s="15">
        <f>'Regression output'!G264</f>
        <v>1.917414</v>
      </c>
      <c r="H264" s="15">
        <f>'Regression output'!H264</f>
        <v>3.5</v>
      </c>
      <c r="I264" s="10">
        <f>'Regression output'!I264</f>
        <v>3920357</v>
      </c>
      <c r="J264" s="10">
        <f>'Regression output'!J264</f>
        <v>29387770</v>
      </c>
      <c r="L264" s="29">
        <f t="shared" si="25"/>
        <v>100415.41579331622</v>
      </c>
      <c r="M264" s="35">
        <f t="shared" si="24"/>
        <v>0</v>
      </c>
      <c r="O264" s="30">
        <f t="shared" si="28"/>
        <v>32801.366564009702</v>
      </c>
      <c r="P264" s="35">
        <f t="shared" si="29"/>
        <v>1</v>
      </c>
      <c r="R264" s="36">
        <f t="shared" si="27"/>
        <v>2.5843231533109239</v>
      </c>
    </row>
    <row r="265" spans="1:18" x14ac:dyDescent="0.35">
      <c r="A265" s="12">
        <f>'Regression output'!A265</f>
        <v>58107</v>
      </c>
      <c r="B265" s="10"/>
      <c r="C265" s="10">
        <f>'Regression output'!C265</f>
        <v>12701.82</v>
      </c>
      <c r="D265" s="10">
        <f>'Regression output'!D265</f>
        <v>67686.13</v>
      </c>
      <c r="E265" s="10">
        <f>'Regression output'!E265</f>
        <v>1547952</v>
      </c>
      <c r="F265" s="15">
        <f>'Regression output'!F265</f>
        <v>3.9999750000000001</v>
      </c>
      <c r="G265" s="15">
        <f>'Regression output'!G265</f>
        <v>1.917413</v>
      </c>
      <c r="H265" s="15">
        <f>'Regression output'!H265</f>
        <v>3.5</v>
      </c>
      <c r="I265" s="10">
        <f>'Regression output'!I265</f>
        <v>3934640</v>
      </c>
      <c r="J265" s="10">
        <f>'Regression output'!J265</f>
        <v>29675990</v>
      </c>
      <c r="L265" s="29">
        <f t="shared" si="25"/>
        <v>100599.48173545684</v>
      </c>
      <c r="M265" s="35">
        <f t="shared" ref="M265:M272" si="30">B265/L265</f>
        <v>0</v>
      </c>
      <c r="O265" s="30">
        <f t="shared" si="28"/>
        <v>32475.160090635029</v>
      </c>
      <c r="P265" s="35">
        <f t="shared" si="29"/>
        <v>1</v>
      </c>
      <c r="R265" s="36">
        <f t="shared" si="27"/>
        <v>2.5567328218030982</v>
      </c>
    </row>
    <row r="266" spans="1:18" x14ac:dyDescent="0.35">
      <c r="A266" s="12">
        <f>'Regression output'!A266</f>
        <v>58196</v>
      </c>
      <c r="B266" s="10"/>
      <c r="C266" s="10">
        <f>'Regression output'!C266</f>
        <v>12713.73</v>
      </c>
      <c r="D266" s="10">
        <f>'Regression output'!D266</f>
        <v>68091.259999999995</v>
      </c>
      <c r="E266" s="10">
        <f>'Regression output'!E266</f>
        <v>1560402</v>
      </c>
      <c r="F266" s="15">
        <f>'Regression output'!F266</f>
        <v>3.9999950000000002</v>
      </c>
      <c r="G266" s="15">
        <f>'Regression output'!G266</f>
        <v>1.917413</v>
      </c>
      <c r="H266" s="15">
        <f>'Regression output'!H266</f>
        <v>3.4999989999999999</v>
      </c>
      <c r="I266" s="10">
        <f>'Regression output'!I266</f>
        <v>3948953</v>
      </c>
      <c r="J266" s="10">
        <f>'Regression output'!J266</f>
        <v>29972850</v>
      </c>
      <c r="L266" s="29">
        <f t="shared" ref="L266:L272" si="31">((EXP(-1.033-0.15*LN(D266/E266)-0.383*LN(D265/E265)+0.05*F266+0.146*F265+0.045*H266+0.141*H265))*C266)*1</f>
        <v>100803.39551679922</v>
      </c>
      <c r="M266" s="35">
        <f t="shared" si="30"/>
        <v>0</v>
      </c>
      <c r="O266" s="30">
        <f t="shared" si="28"/>
        <v>32174.947087017568</v>
      </c>
      <c r="P266" s="35">
        <f t="shared" si="29"/>
        <v>1</v>
      </c>
      <c r="R266" s="36">
        <f t="shared" si="27"/>
        <v>2.5307244283949375</v>
      </c>
    </row>
    <row r="267" spans="1:18" x14ac:dyDescent="0.35">
      <c r="A267" s="12">
        <f>'Regression output'!A267</f>
        <v>58288</v>
      </c>
      <c r="B267" s="10"/>
      <c r="C267" s="10">
        <f>'Regression output'!C267</f>
        <v>12723.71</v>
      </c>
      <c r="D267" s="10">
        <f>'Regression output'!D267</f>
        <v>68498.7</v>
      </c>
      <c r="E267" s="10">
        <f>'Regression output'!E267</f>
        <v>1572945</v>
      </c>
      <c r="F267" s="15">
        <f>'Regression output'!F267</f>
        <v>4.0000070000000001</v>
      </c>
      <c r="G267" s="15">
        <f>'Regression output'!G267</f>
        <v>1.917413</v>
      </c>
      <c r="H267" s="15">
        <f>'Regression output'!H267</f>
        <v>3.5</v>
      </c>
      <c r="I267" s="10">
        <f>'Regression output'!I267</f>
        <v>3963296</v>
      </c>
      <c r="J267" s="10">
        <f>'Regression output'!J267</f>
        <v>30267930</v>
      </c>
      <c r="L267" s="29">
        <f t="shared" si="31"/>
        <v>100992.74640030792</v>
      </c>
      <c r="M267" s="35">
        <f t="shared" si="30"/>
        <v>0</v>
      </c>
      <c r="O267" s="30">
        <f t="shared" si="28"/>
        <v>31861.062285294724</v>
      </c>
      <c r="P267" s="35">
        <f t="shared" si="29"/>
        <v>1</v>
      </c>
      <c r="R267" s="36">
        <f t="shared" si="27"/>
        <v>2.5040701403360126</v>
      </c>
    </row>
    <row r="268" spans="1:18" x14ac:dyDescent="0.35">
      <c r="A268" s="12">
        <f>'Regression output'!A268</f>
        <v>58380</v>
      </c>
      <c r="B268" s="10"/>
      <c r="C268" s="10">
        <f>'Regression output'!C268</f>
        <v>12736.42</v>
      </c>
      <c r="D268" s="10">
        <f>'Regression output'!D268</f>
        <v>68908.479999999996</v>
      </c>
      <c r="E268" s="10">
        <f>'Regression output'!E268</f>
        <v>1585634</v>
      </c>
      <c r="F268" s="15">
        <f>'Regression output'!F268</f>
        <v>4.0000169999999997</v>
      </c>
      <c r="G268" s="15">
        <f>'Regression output'!G268</f>
        <v>1.9173659999999999</v>
      </c>
      <c r="H268" s="15">
        <f>'Regression output'!H268</f>
        <v>3.5</v>
      </c>
      <c r="I268" s="10">
        <f>'Regression output'!I268</f>
        <v>3977670</v>
      </c>
      <c r="J268" s="10">
        <f>'Regression output'!J268</f>
        <v>30572270</v>
      </c>
      <c r="L268" s="29">
        <f t="shared" si="31"/>
        <v>101204.32236551157</v>
      </c>
      <c r="M268" s="35">
        <f t="shared" si="30"/>
        <v>0</v>
      </c>
      <c r="O268" s="30">
        <f t="shared" si="28"/>
        <v>31565.670602119411</v>
      </c>
      <c r="P268" s="35">
        <f t="shared" si="29"/>
        <v>1</v>
      </c>
      <c r="R268" s="36">
        <f t="shared" si="27"/>
        <v>2.4783785869278345</v>
      </c>
    </row>
    <row r="269" spans="1:18" x14ac:dyDescent="0.35">
      <c r="A269" s="12">
        <f>'Regression output'!A269</f>
        <v>58472</v>
      </c>
      <c r="B269" s="10"/>
      <c r="C269" s="10">
        <f>'Regression output'!C269</f>
        <v>12745.71</v>
      </c>
      <c r="D269" s="10">
        <f>'Regression output'!D269</f>
        <v>69320.73</v>
      </c>
      <c r="E269" s="10">
        <f>'Regression output'!E269</f>
        <v>1598418</v>
      </c>
      <c r="F269" s="15">
        <f>'Regression output'!F269</f>
        <v>4</v>
      </c>
      <c r="G269" s="15">
        <f>'Regression output'!G269</f>
        <v>1.917413</v>
      </c>
      <c r="H269" s="15">
        <f>'Regression output'!H269</f>
        <v>3.5000010000000001</v>
      </c>
      <c r="I269" s="10">
        <f>'Regression output'!I269</f>
        <v>3992078</v>
      </c>
      <c r="J269" s="10">
        <f>'Regression output'!J269</f>
        <v>30872260</v>
      </c>
      <c r="L269" s="29">
        <f t="shared" si="31"/>
        <v>101389.94656039483</v>
      </c>
      <c r="M269" s="35">
        <f t="shared" si="30"/>
        <v>0</v>
      </c>
      <c r="O269" s="30">
        <f t="shared" si="28"/>
        <v>31252.841115796222</v>
      </c>
      <c r="P269" s="35">
        <f t="shared" si="29"/>
        <v>1</v>
      </c>
      <c r="R269" s="36">
        <f t="shared" si="27"/>
        <v>2.4520282601593966</v>
      </c>
    </row>
    <row r="270" spans="1:18" x14ac:dyDescent="0.35">
      <c r="A270" s="12">
        <f>'Regression output'!A270</f>
        <v>58562</v>
      </c>
      <c r="B270" s="10"/>
      <c r="C270" s="10">
        <f>'Regression output'!C270</f>
        <v>12757.52</v>
      </c>
      <c r="D270" s="10">
        <f>'Regression output'!D270</f>
        <v>69735.44</v>
      </c>
      <c r="E270" s="10">
        <f>'Regression output'!E270</f>
        <v>1611297</v>
      </c>
      <c r="F270" s="15">
        <f>'Regression output'!F270</f>
        <v>3.9999929999999999</v>
      </c>
      <c r="G270" s="15">
        <f>'Regression output'!G270</f>
        <v>1.917413</v>
      </c>
      <c r="H270" s="15">
        <f>'Regression output'!H270</f>
        <v>3.5</v>
      </c>
      <c r="I270" s="10">
        <f>'Regression output'!I270</f>
        <v>4006520</v>
      </c>
      <c r="J270" s="10">
        <f>'Regression output'!J270</f>
        <v>31181160</v>
      </c>
      <c r="L270" s="29">
        <f t="shared" si="31"/>
        <v>101595.31644846369</v>
      </c>
      <c r="M270" s="35">
        <f t="shared" si="30"/>
        <v>0</v>
      </c>
      <c r="O270" s="30">
        <f t="shared" si="28"/>
        <v>30962.411001722568</v>
      </c>
      <c r="P270" s="35">
        <f t="shared" si="29"/>
        <v>1</v>
      </c>
      <c r="R270" s="36">
        <f t="shared" si="27"/>
        <v>2.4269929423369563</v>
      </c>
    </row>
    <row r="271" spans="1:18" x14ac:dyDescent="0.35">
      <c r="A271" s="12">
        <f>'Regression output'!A271</f>
        <v>58654</v>
      </c>
      <c r="B271" s="10"/>
      <c r="C271" s="10">
        <f>'Regression output'!C271</f>
        <v>12767.42</v>
      </c>
      <c r="D271" s="10">
        <f>'Regression output'!D271</f>
        <v>70152.62</v>
      </c>
      <c r="E271" s="10">
        <f>'Regression output'!E271</f>
        <v>1624272</v>
      </c>
      <c r="F271" s="15">
        <f>'Regression output'!F271</f>
        <v>3.9999750000000001</v>
      </c>
      <c r="G271" s="15">
        <f>'Regression output'!G271</f>
        <v>1.9174119999999999</v>
      </c>
      <c r="H271" s="15">
        <f>'Regression output'!H271</f>
        <v>3.5</v>
      </c>
      <c r="I271" s="10">
        <f>'Regression output'!I271</f>
        <v>4020997</v>
      </c>
      <c r="J271" s="10">
        <f>'Regression output'!J271</f>
        <v>31488310</v>
      </c>
      <c r="L271" s="29">
        <f t="shared" si="31"/>
        <v>101785.59412371709</v>
      </c>
      <c r="M271" s="35">
        <f t="shared" si="30"/>
        <v>0</v>
      </c>
      <c r="O271" s="30">
        <f t="shared" si="28"/>
        <v>30659.015620477065</v>
      </c>
      <c r="P271" s="35">
        <f t="shared" si="29"/>
        <v>1</v>
      </c>
      <c r="R271" s="36">
        <f t="shared" si="27"/>
        <v>2.4013477758605157</v>
      </c>
    </row>
    <row r="272" spans="1:18" x14ac:dyDescent="0.35">
      <c r="A272" s="12">
        <f>'Regression output'!A272</f>
        <v>58746</v>
      </c>
      <c r="B272" s="10"/>
      <c r="C272" s="10">
        <f>'Regression output'!C272</f>
        <v>12780.03</v>
      </c>
      <c r="D272" s="10">
        <f>'Regression output'!D272</f>
        <v>70572.34</v>
      </c>
      <c r="E272" s="10">
        <f>'Regression output'!E272</f>
        <v>1637345</v>
      </c>
      <c r="F272" s="15">
        <f>'Regression output'!F272</f>
        <v>4.0000030000000004</v>
      </c>
      <c r="G272" s="15">
        <f>'Regression output'!G272</f>
        <v>1.917413</v>
      </c>
      <c r="H272" s="15">
        <f>'Regression output'!H272</f>
        <v>3.4999989999999999</v>
      </c>
      <c r="I272" s="10">
        <f>'Regression output'!I272</f>
        <v>4035509</v>
      </c>
      <c r="J272" s="10">
        <f>'Regression output'!J272</f>
        <v>31805030</v>
      </c>
      <c r="L272" s="29">
        <f t="shared" si="31"/>
        <v>101997.62509268451</v>
      </c>
      <c r="M272" s="35">
        <f t="shared" si="30"/>
        <v>0</v>
      </c>
      <c r="O272" s="30">
        <f t="shared" si="28"/>
        <v>30373.228267649738</v>
      </c>
      <c r="P272" s="35">
        <f t="shared" si="29"/>
        <v>1</v>
      </c>
      <c r="R272" s="36">
        <f t="shared" si="27"/>
        <v>2.376616351264413</v>
      </c>
    </row>
    <row r="273" spans="1:1" x14ac:dyDescent="0.35">
      <c r="A273" s="12"/>
    </row>
    <row r="274" spans="1:1" x14ac:dyDescent="0.35">
      <c r="A274" s="12"/>
    </row>
    <row r="275" spans="1:1" x14ac:dyDescent="0.35">
      <c r="A275" s="12"/>
    </row>
    <row r="276" spans="1:1" x14ac:dyDescent="0.35">
      <c r="A276" s="12"/>
    </row>
  </sheetData>
  <mergeCells count="1">
    <mergeCell ref="O4:P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D511E-E2C3-482C-8639-B300B690040F}">
  <sheetPr>
    <tabColor rgb="FF000000"/>
  </sheetPr>
  <dimension ref="A1:M287"/>
  <sheetViews>
    <sheetView zoomScale="85" zoomScaleNormal="85" workbookViewId="0">
      <pane xSplit="1" ySplit="3" topLeftCell="B103" activePane="bottomRight" state="frozen"/>
      <selection pane="topRight" activeCell="B1" sqref="B1"/>
      <selection pane="bottomLeft" activeCell="A4" sqref="A4"/>
      <selection pane="bottomRight" activeCell="P4" sqref="P4"/>
    </sheetView>
  </sheetViews>
  <sheetFormatPr defaultRowHeight="14.5" x14ac:dyDescent="0.35"/>
  <cols>
    <col min="1" max="1" width="10.453125" bestFit="1" customWidth="1"/>
    <col min="2" max="2" width="10.453125" customWidth="1"/>
    <col min="5" max="6" width="9.36328125" customWidth="1"/>
    <col min="7" max="8" width="3.54296875" customWidth="1"/>
    <col min="9" max="9" width="9.36328125" bestFit="1" customWidth="1"/>
  </cols>
  <sheetData>
    <row r="1" spans="1:10" x14ac:dyDescent="0.35">
      <c r="J1" s="22">
        <f>MEDIAN(J24:J142)</f>
        <v>0.97778462442094949</v>
      </c>
    </row>
    <row r="2" spans="1:10" x14ac:dyDescent="0.35">
      <c r="J2">
        <v>0.2</v>
      </c>
    </row>
    <row r="3" spans="1:10" x14ac:dyDescent="0.35">
      <c r="A3" t="s">
        <v>423</v>
      </c>
      <c r="B3" t="s">
        <v>373</v>
      </c>
      <c r="C3" t="s">
        <v>413</v>
      </c>
      <c r="D3" t="s">
        <v>417</v>
      </c>
      <c r="E3" t="s">
        <v>868</v>
      </c>
      <c r="F3" t="s">
        <v>867</v>
      </c>
      <c r="I3" t="s">
        <v>967</v>
      </c>
      <c r="J3" t="s">
        <v>968</v>
      </c>
    </row>
    <row r="4" spans="1:10" x14ac:dyDescent="0.35">
      <c r="A4" s="12">
        <v>32905</v>
      </c>
      <c r="B4" s="15" t="e">
        <v>#N/A</v>
      </c>
      <c r="D4" s="10">
        <f>DataQ!C75</f>
        <v>9201.5</v>
      </c>
      <c r="E4" s="67" t="e">
        <v>#N/A</v>
      </c>
      <c r="F4" s="67"/>
    </row>
    <row r="5" spans="1:10" x14ac:dyDescent="0.35">
      <c r="A5" s="12">
        <v>32994</v>
      </c>
      <c r="B5" s="15" t="e">
        <v>#N/A</v>
      </c>
      <c r="D5" s="10">
        <f>DataQ!C76</f>
        <v>9278</v>
      </c>
      <c r="E5" s="67" t="e">
        <v>#N/A</v>
      </c>
      <c r="F5" s="67"/>
    </row>
    <row r="6" spans="1:10" x14ac:dyDescent="0.35">
      <c r="A6" s="12">
        <v>33086</v>
      </c>
      <c r="B6" s="15" t="e">
        <v>#N/A</v>
      </c>
      <c r="D6" s="10">
        <f>DataQ!C77</f>
        <v>9346.5</v>
      </c>
      <c r="E6" s="67" t="e">
        <v>#N/A</v>
      </c>
      <c r="F6" s="67"/>
    </row>
    <row r="7" spans="1:10" x14ac:dyDescent="0.35">
      <c r="A7" s="12">
        <v>33178</v>
      </c>
      <c r="B7" s="15">
        <f>'[1]Series construction'!AF13</f>
        <v>36.200000000000003</v>
      </c>
      <c r="D7" s="10">
        <f>DataQ!C78</f>
        <v>9415</v>
      </c>
      <c r="E7" s="67">
        <f>(B7/D7)</f>
        <v>3.844928305894849E-3</v>
      </c>
      <c r="F7" s="67"/>
    </row>
    <row r="8" spans="1:10" x14ac:dyDescent="0.35">
      <c r="A8" s="12">
        <v>33270</v>
      </c>
      <c r="B8" s="15">
        <f>'[1]Series construction'!AF14</f>
        <v>44.85</v>
      </c>
      <c r="D8" s="10">
        <f>DataQ!C79</f>
        <v>9521.5</v>
      </c>
      <c r="E8" s="67">
        <f t="shared" ref="E8:E71" si="0">(B8/D8)</f>
        <v>4.7103922701255052E-3</v>
      </c>
      <c r="F8" s="67"/>
    </row>
    <row r="9" spans="1:10" x14ac:dyDescent="0.35">
      <c r="A9" s="12">
        <v>33359</v>
      </c>
      <c r="B9" s="15">
        <f>'[1]Series construction'!AF15</f>
        <v>53.5</v>
      </c>
      <c r="D9" s="10">
        <f>DataQ!C80</f>
        <v>9628</v>
      </c>
      <c r="E9" s="67">
        <f t="shared" si="0"/>
        <v>5.5567095970087245E-3</v>
      </c>
      <c r="F9" s="67"/>
    </row>
    <row r="10" spans="1:10" x14ac:dyDescent="0.35">
      <c r="A10" s="12">
        <v>33451</v>
      </c>
      <c r="B10" s="15">
        <f>'[1]Series construction'!AF16</f>
        <v>60.45</v>
      </c>
      <c r="D10" s="10">
        <f>DataQ!C81</f>
        <v>9721.5</v>
      </c>
      <c r="E10" s="67">
        <f t="shared" si="0"/>
        <v>6.2181762073754056E-3</v>
      </c>
      <c r="F10" s="67"/>
    </row>
    <row r="11" spans="1:10" x14ac:dyDescent="0.35">
      <c r="A11" s="12">
        <v>33543</v>
      </c>
      <c r="B11" s="15">
        <f>'[1]Series construction'!AF17</f>
        <v>67.400000000000006</v>
      </c>
      <c r="D11" s="10">
        <f>DataQ!C82</f>
        <v>9815</v>
      </c>
      <c r="E11" s="67">
        <f t="shared" si="0"/>
        <v>6.8670402445236891E-3</v>
      </c>
      <c r="F11" s="67"/>
    </row>
    <row r="12" spans="1:10" x14ac:dyDescent="0.35">
      <c r="A12" s="12">
        <v>33635</v>
      </c>
      <c r="B12" s="15">
        <f>'[1]Series construction'!AF18</f>
        <v>67.95</v>
      </c>
      <c r="D12" s="10">
        <f>DataQ!C83</f>
        <v>9827.5</v>
      </c>
      <c r="E12" s="67">
        <f t="shared" si="0"/>
        <v>6.9142711778173499E-3</v>
      </c>
      <c r="F12" s="67"/>
    </row>
    <row r="13" spans="1:10" x14ac:dyDescent="0.35">
      <c r="A13" s="12">
        <v>33725</v>
      </c>
      <c r="B13" s="15">
        <f>'[1]Series construction'!AF19</f>
        <v>68.5</v>
      </c>
      <c r="D13" s="10">
        <f>DataQ!C84</f>
        <v>9840</v>
      </c>
      <c r="E13" s="67">
        <f t="shared" si="0"/>
        <v>6.9613821138211386E-3</v>
      </c>
      <c r="F13" s="67"/>
    </row>
    <row r="14" spans="1:10" x14ac:dyDescent="0.35">
      <c r="A14" s="12">
        <v>33817</v>
      </c>
      <c r="B14" s="15">
        <f>'[1]Series construction'!AF20</f>
        <v>66.75</v>
      </c>
      <c r="D14" s="10">
        <f>DataQ!C85</f>
        <v>9881</v>
      </c>
      <c r="E14" s="67">
        <f t="shared" si="0"/>
        <v>6.7553891306547922E-3</v>
      </c>
      <c r="F14" s="67"/>
    </row>
    <row r="15" spans="1:10" x14ac:dyDescent="0.35">
      <c r="A15" s="12">
        <v>33909</v>
      </c>
      <c r="B15" s="15">
        <f>'[1]Series construction'!AF21</f>
        <v>65</v>
      </c>
      <c r="D15" s="10">
        <f>DataQ!C86</f>
        <v>9922</v>
      </c>
      <c r="E15" s="67">
        <f t="shared" si="0"/>
        <v>6.5510985688369281E-3</v>
      </c>
      <c r="F15" s="67"/>
    </row>
    <row r="16" spans="1:10" x14ac:dyDescent="0.35">
      <c r="A16" s="12">
        <v>34001</v>
      </c>
      <c r="B16" s="15">
        <f>'[1]Series construction'!AF22</f>
        <v>59.65</v>
      </c>
      <c r="D16" s="10">
        <f>DataQ!C87</f>
        <v>9960</v>
      </c>
      <c r="E16" s="67">
        <f t="shared" si="0"/>
        <v>5.9889558232931722E-3</v>
      </c>
      <c r="F16" s="67"/>
    </row>
    <row r="17" spans="1:13" x14ac:dyDescent="0.35">
      <c r="A17" s="12">
        <v>34090</v>
      </c>
      <c r="B17" s="15">
        <f>'[1]Series construction'!AF23</f>
        <v>54.3</v>
      </c>
      <c r="D17" s="10">
        <f>DataQ!C88</f>
        <v>9998</v>
      </c>
      <c r="E17" s="67">
        <f t="shared" si="0"/>
        <v>5.4310862172434488E-3</v>
      </c>
      <c r="F17" s="67"/>
    </row>
    <row r="18" spans="1:13" x14ac:dyDescent="0.35">
      <c r="A18" s="12">
        <v>34182</v>
      </c>
      <c r="B18" s="15">
        <f>'[1]Series construction'!AF24</f>
        <v>47.1</v>
      </c>
      <c r="D18" s="10">
        <f>DataQ!C89</f>
        <v>10067.5</v>
      </c>
      <c r="E18" s="67">
        <f t="shared" si="0"/>
        <v>4.6784206605413464E-3</v>
      </c>
      <c r="F18" s="67"/>
    </row>
    <row r="19" spans="1:13" x14ac:dyDescent="0.35">
      <c r="A19" s="12">
        <v>34274</v>
      </c>
      <c r="B19" s="15">
        <f>'[1]Series construction'!AF25</f>
        <v>39.9</v>
      </c>
      <c r="D19" s="10">
        <f>DataQ!C90</f>
        <v>10137</v>
      </c>
      <c r="E19" s="67">
        <f t="shared" si="0"/>
        <v>3.9360757620597805E-3</v>
      </c>
      <c r="F19" s="67"/>
    </row>
    <row r="20" spans="1:13" x14ac:dyDescent="0.35">
      <c r="A20" s="12">
        <v>34366</v>
      </c>
      <c r="B20" s="15">
        <f>'[1]Series construction'!AF26</f>
        <v>36.549999999999997</v>
      </c>
      <c r="D20" s="10">
        <f>DataQ!C91</f>
        <v>10256</v>
      </c>
      <c r="E20" s="67">
        <f t="shared" si="0"/>
        <v>3.5637675507020276E-3</v>
      </c>
      <c r="F20" s="67"/>
    </row>
    <row r="21" spans="1:13" x14ac:dyDescent="0.35">
      <c r="A21" s="12">
        <v>34455</v>
      </c>
      <c r="B21" s="15">
        <f>'[1]Series construction'!AF27</f>
        <v>33.200000000000003</v>
      </c>
      <c r="D21" s="10">
        <f>DataQ!C92</f>
        <v>10375</v>
      </c>
      <c r="E21" s="67">
        <f t="shared" si="0"/>
        <v>3.2000000000000002E-3</v>
      </c>
      <c r="F21" s="67"/>
    </row>
    <row r="22" spans="1:13" x14ac:dyDescent="0.35">
      <c r="A22" s="12">
        <v>34547</v>
      </c>
      <c r="B22" s="15">
        <f>'[1]Series construction'!AF28</f>
        <v>31.3</v>
      </c>
      <c r="D22" s="10">
        <f>DataQ!C93</f>
        <v>10392.5</v>
      </c>
      <c r="E22" s="67">
        <f t="shared" si="0"/>
        <v>3.0117873466442148E-3</v>
      </c>
      <c r="F22" s="67"/>
    </row>
    <row r="23" spans="1:13" x14ac:dyDescent="0.35">
      <c r="A23" s="12">
        <v>34639</v>
      </c>
      <c r="B23" s="15">
        <f>'[1]Series construction'!AF29</f>
        <v>29.4</v>
      </c>
      <c r="C23" s="15">
        <v>425.2</v>
      </c>
      <c r="D23" s="10">
        <f>DataQ!C94</f>
        <v>10410</v>
      </c>
      <c r="E23" s="67">
        <f t="shared" si="0"/>
        <v>2.8242074927953887E-3</v>
      </c>
      <c r="F23" s="22">
        <f>C23/D23</f>
        <v>4.0845341018251678E-2</v>
      </c>
    </row>
    <row r="24" spans="1:13" x14ac:dyDescent="0.35">
      <c r="A24" s="12">
        <v>34731</v>
      </c>
      <c r="B24" s="15">
        <f>'[1]Series construction'!AF30</f>
        <v>29.6</v>
      </c>
      <c r="C24" s="15">
        <v>427.5</v>
      </c>
      <c r="D24" s="10">
        <f>DataQ!C95</f>
        <v>10426.5</v>
      </c>
      <c r="E24" s="67">
        <f t="shared" si="0"/>
        <v>2.8389200594638661E-3</v>
      </c>
      <c r="F24" s="22">
        <f t="shared" ref="F24:F87" si="1">C24/D24</f>
        <v>4.1001294777729826E-2</v>
      </c>
      <c r="I24" s="60">
        <f t="shared" ref="I24:I87" si="2">(((B23/D23)+0.01*((C24/D24)-(C23/D23)))*D24)*1</f>
        <v>29.46285994236311</v>
      </c>
      <c r="J24" s="22">
        <f>B24/I24</f>
        <v>1.0046546756799974</v>
      </c>
      <c r="K24" s="11">
        <f>(E23+0.069*(F24-F23))*D24</f>
        <v>29.558797002881843</v>
      </c>
      <c r="M24" s="70">
        <f>I24/D24</f>
        <v>2.8257670303901703E-3</v>
      </c>
    </row>
    <row r="25" spans="1:13" x14ac:dyDescent="0.35">
      <c r="A25" s="12">
        <v>34820</v>
      </c>
      <c r="B25" s="15">
        <f>'[1]Series construction'!AF31</f>
        <v>29.8</v>
      </c>
      <c r="C25" s="15">
        <v>429.8</v>
      </c>
      <c r="D25" s="10">
        <f>DataQ!C96</f>
        <v>10443</v>
      </c>
      <c r="E25" s="67">
        <f t="shared" si="0"/>
        <v>2.8535861342526094E-3</v>
      </c>
      <c r="F25" s="22">
        <f t="shared" si="1"/>
        <v>4.1156755721535959E-2</v>
      </c>
      <c r="I25" s="60">
        <f t="shared" si="2"/>
        <v>29.663076967342828</v>
      </c>
      <c r="J25" s="22">
        <f t="shared" ref="J25:J88" si="3">B25/I25</f>
        <v>1.0046159416572973</v>
      </c>
      <c r="K25" s="11">
        <f t="shared" ref="K25:K88" si="4">(E24+0.069*(F25-F24))*D25</f>
        <v>29.758862206876707</v>
      </c>
      <c r="M25" s="70">
        <f t="shared" ref="M25:M88" si="5">I25/D25</f>
        <v>2.8404746689019273E-3</v>
      </c>
    </row>
    <row r="26" spans="1:13" x14ac:dyDescent="0.35">
      <c r="A26" s="12">
        <v>34912</v>
      </c>
      <c r="B26" s="15">
        <f>'[1]Series construction'!AF32</f>
        <v>28.5</v>
      </c>
      <c r="C26" s="15">
        <v>413.75</v>
      </c>
      <c r="D26" s="10">
        <f>DataQ!C97</f>
        <v>10482</v>
      </c>
      <c r="E26" s="67">
        <f t="shared" si="0"/>
        <v>2.7189467658843731E-3</v>
      </c>
      <c r="F26" s="22">
        <f t="shared" si="1"/>
        <v>3.9472428925777521E-2</v>
      </c>
      <c r="I26" s="60">
        <f t="shared" si="2"/>
        <v>29.734738724504453</v>
      </c>
      <c r="J26" s="22">
        <f t="shared" si="3"/>
        <v>0.95847487560107925</v>
      </c>
      <c r="K26" s="11">
        <f t="shared" si="4"/>
        <v>28.693087029589194</v>
      </c>
      <c r="M26" s="70">
        <f t="shared" si="5"/>
        <v>2.836742866295025E-3</v>
      </c>
    </row>
    <row r="27" spans="1:13" x14ac:dyDescent="0.35">
      <c r="A27" s="12">
        <v>35004</v>
      </c>
      <c r="B27" s="15">
        <f>'[1]Series construction'!AF33</f>
        <v>27.2</v>
      </c>
      <c r="C27" s="15">
        <v>397.7</v>
      </c>
      <c r="D27" s="10">
        <f>DataQ!C98</f>
        <v>10521</v>
      </c>
      <c r="E27" s="67">
        <f t="shared" si="0"/>
        <v>2.5853055793175553E-3</v>
      </c>
      <c r="F27" s="22">
        <f t="shared" si="1"/>
        <v>3.7800589297595284E-2</v>
      </c>
      <c r="I27" s="60">
        <f t="shared" si="2"/>
        <v>28.430144676588437</v>
      </c>
      <c r="J27" s="22">
        <f t="shared" si="3"/>
        <v>0.95673097373994609</v>
      </c>
      <c r="K27" s="11">
        <f t="shared" si="4"/>
        <v>27.392368617630222</v>
      </c>
      <c r="M27" s="70">
        <f t="shared" si="5"/>
        <v>2.7022283696025509E-3</v>
      </c>
    </row>
    <row r="28" spans="1:13" x14ac:dyDescent="0.35">
      <c r="A28" s="12">
        <v>35096</v>
      </c>
      <c r="B28" s="15">
        <f>'[1]Series construction'!AF34</f>
        <v>25.6</v>
      </c>
      <c r="C28" s="15">
        <v>373.8</v>
      </c>
      <c r="D28" s="10">
        <f>DataQ!C99</f>
        <v>10556</v>
      </c>
      <c r="E28" s="67">
        <f t="shared" si="0"/>
        <v>2.4251610458507012E-3</v>
      </c>
      <c r="F28" s="22">
        <f t="shared" si="1"/>
        <v>3.5411140583554379E-2</v>
      </c>
      <c r="I28" s="60">
        <f t="shared" si="2"/>
        <v>27.038255489021953</v>
      </c>
      <c r="J28" s="22">
        <f t="shared" si="3"/>
        <v>0.94680664624957367</v>
      </c>
      <c r="K28" s="11">
        <f t="shared" si="4"/>
        <v>25.550097272122425</v>
      </c>
      <c r="M28" s="70">
        <f t="shared" si="5"/>
        <v>2.5614110921771461E-3</v>
      </c>
    </row>
    <row r="29" spans="1:13" x14ac:dyDescent="0.35">
      <c r="A29" s="12">
        <v>35186</v>
      </c>
      <c r="B29" s="15">
        <f>'[1]Series construction'!AF35</f>
        <v>24</v>
      </c>
      <c r="C29" s="15">
        <v>349.9</v>
      </c>
      <c r="D29" s="10">
        <f>DataQ!C100</f>
        <v>10591</v>
      </c>
      <c r="E29" s="67">
        <f t="shared" si="0"/>
        <v>2.2660749693135681E-3</v>
      </c>
      <c r="F29" s="22">
        <f t="shared" si="1"/>
        <v>3.3037484656784057E-2</v>
      </c>
      <c r="I29" s="60">
        <f t="shared" si="2"/>
        <v>25.433486737400532</v>
      </c>
      <c r="J29" s="22">
        <f t="shared" si="3"/>
        <v>0.9436378207911007</v>
      </c>
      <c r="K29" s="11">
        <f t="shared" si="4"/>
        <v>23.950262732095485</v>
      </c>
      <c r="M29" s="70">
        <f t="shared" si="5"/>
        <v>2.4014244865829979E-3</v>
      </c>
    </row>
    <row r="30" spans="1:13" x14ac:dyDescent="0.35">
      <c r="A30" s="12">
        <v>35278</v>
      </c>
      <c r="B30" s="15">
        <f>'[1]Series construction'!AF36</f>
        <v>20.100000000000001</v>
      </c>
      <c r="C30" s="15">
        <v>323.35000000000002</v>
      </c>
      <c r="D30" s="10">
        <f>DataQ!C101</f>
        <v>10614</v>
      </c>
      <c r="E30" s="67">
        <f t="shared" si="0"/>
        <v>1.8937252685132845E-3</v>
      </c>
      <c r="F30" s="22">
        <f t="shared" si="1"/>
        <v>3.046448087431694E-2</v>
      </c>
      <c r="I30" s="60">
        <f t="shared" si="2"/>
        <v>23.779021102823151</v>
      </c>
      <c r="J30" s="22">
        <f t="shared" si="3"/>
        <v>0.84528290349234103</v>
      </c>
      <c r="K30" s="11">
        <f t="shared" si="4"/>
        <v>22.167739236143902</v>
      </c>
      <c r="M30" s="70">
        <f t="shared" si="5"/>
        <v>2.2403449314888969E-3</v>
      </c>
    </row>
    <row r="31" spans="1:13" x14ac:dyDescent="0.35">
      <c r="A31" s="12">
        <v>35370</v>
      </c>
      <c r="B31" s="15">
        <f>'[1]Series construction'!AF37</f>
        <v>16.2</v>
      </c>
      <c r="C31" s="15">
        <v>296.8</v>
      </c>
      <c r="D31" s="10">
        <f>DataQ!C102</f>
        <v>10637</v>
      </c>
      <c r="E31" s="67">
        <f t="shared" si="0"/>
        <v>1.5229858042681206E-3</v>
      </c>
      <c r="F31" s="22">
        <f t="shared" si="1"/>
        <v>2.7902604117702359E-2</v>
      </c>
      <c r="I31" s="60">
        <f t="shared" si="2"/>
        <v>19.871048850574713</v>
      </c>
      <c r="J31" s="22">
        <f t="shared" si="3"/>
        <v>0.81525641257388692</v>
      </c>
      <c r="K31" s="11">
        <f t="shared" si="4"/>
        <v>18.263258550028265</v>
      </c>
      <c r="M31" s="70">
        <f t="shared" si="5"/>
        <v>1.8681065009471386E-3</v>
      </c>
    </row>
    <row r="32" spans="1:13" x14ac:dyDescent="0.35">
      <c r="A32" s="12">
        <v>35462</v>
      </c>
      <c r="B32" s="15">
        <f>'[1]Series construction'!AF38</f>
        <v>15.15</v>
      </c>
      <c r="C32" s="15">
        <v>281.8</v>
      </c>
      <c r="D32" s="10">
        <f>DataQ!C103</f>
        <v>10677.5</v>
      </c>
      <c r="E32" s="67">
        <f t="shared" si="0"/>
        <v>1.4188714586747834E-3</v>
      </c>
      <c r="F32" s="22">
        <f t="shared" si="1"/>
        <v>2.6391945680168581E-2</v>
      </c>
      <c r="I32" s="60">
        <f t="shared" si="2"/>
        <v>16.100380370405187</v>
      </c>
      <c r="J32" s="22">
        <f t="shared" si="3"/>
        <v>0.94097155790479814</v>
      </c>
      <c r="K32" s="11">
        <f t="shared" si="4"/>
        <v>15.148707097865941</v>
      </c>
      <c r="M32" s="70">
        <f t="shared" si="5"/>
        <v>1.5078792198927827E-3</v>
      </c>
    </row>
    <row r="33" spans="1:13" x14ac:dyDescent="0.35">
      <c r="A33" s="12">
        <v>35551</v>
      </c>
      <c r="B33" s="15">
        <f>'[1]Series construction'!AF39</f>
        <v>14.1</v>
      </c>
      <c r="C33" s="15">
        <v>266.8</v>
      </c>
      <c r="D33" s="10">
        <f>DataQ!C104</f>
        <v>10718</v>
      </c>
      <c r="E33" s="67">
        <f t="shared" si="0"/>
        <v>1.3155439447658146E-3</v>
      </c>
      <c r="F33" s="22">
        <f t="shared" si="1"/>
        <v>2.4892703862660945E-2</v>
      </c>
      <c r="I33" s="60">
        <f t="shared" si="2"/>
        <v>15.046775556075861</v>
      </c>
      <c r="J33" s="22">
        <f t="shared" si="3"/>
        <v>0.93707784418346329</v>
      </c>
      <c r="K33" s="11">
        <f t="shared" si="4"/>
        <v>14.098712001873094</v>
      </c>
      <c r="M33" s="70">
        <f t="shared" si="5"/>
        <v>1.4038790404997071E-3</v>
      </c>
    </row>
    <row r="34" spans="1:13" x14ac:dyDescent="0.35">
      <c r="A34" s="12">
        <v>35643</v>
      </c>
      <c r="B34" s="15">
        <f>'[1]Series construction'!AF40</f>
        <v>14</v>
      </c>
      <c r="C34" s="15">
        <v>260.35000000000002</v>
      </c>
      <c r="D34" s="10">
        <f>DataQ!C105</f>
        <v>10728</v>
      </c>
      <c r="E34" s="67">
        <f t="shared" si="0"/>
        <v>1.3049962714392245E-3</v>
      </c>
      <c r="F34" s="22">
        <f t="shared" si="1"/>
        <v>2.4268269947800153E-2</v>
      </c>
      <c r="I34" s="60">
        <f t="shared" si="2"/>
        <v>14.046166169061394</v>
      </c>
      <c r="J34" s="22">
        <f t="shared" si="3"/>
        <v>0.99671325481232875</v>
      </c>
      <c r="K34" s="11">
        <f t="shared" si="4"/>
        <v>13.650929473782424</v>
      </c>
      <c r="M34" s="70">
        <f t="shared" si="5"/>
        <v>1.3092996056172067E-3</v>
      </c>
    </row>
    <row r="35" spans="1:13" x14ac:dyDescent="0.35">
      <c r="A35" s="12">
        <v>35735</v>
      </c>
      <c r="B35" s="15">
        <f>'[1]Series construction'!AF41</f>
        <v>13.9</v>
      </c>
      <c r="C35" s="15">
        <v>253.9</v>
      </c>
      <c r="D35" s="10">
        <f>DataQ!C106</f>
        <v>10738</v>
      </c>
      <c r="E35" s="67">
        <f t="shared" si="0"/>
        <v>1.2944682436207861E-3</v>
      </c>
      <c r="F35" s="22">
        <f t="shared" si="1"/>
        <v>2.3644999068727884E-2</v>
      </c>
      <c r="I35" s="60">
        <f t="shared" si="2"/>
        <v>13.946123135719613</v>
      </c>
      <c r="J35" s="22">
        <f t="shared" si="3"/>
        <v>0.99669276290831821</v>
      </c>
      <c r="K35" s="11">
        <f t="shared" si="4"/>
        <v>13.551254856450411</v>
      </c>
      <c r="M35" s="70">
        <f t="shared" si="5"/>
        <v>1.2987635626485019E-3</v>
      </c>
    </row>
    <row r="36" spans="1:13" x14ac:dyDescent="0.35">
      <c r="A36" s="12">
        <v>35827</v>
      </c>
      <c r="B36" s="15">
        <f>'[1]Series construction'!AF42</f>
        <v>14.55</v>
      </c>
      <c r="C36" s="15">
        <v>257.25</v>
      </c>
      <c r="D36" s="10">
        <f>DataQ!C107</f>
        <v>10762.5</v>
      </c>
      <c r="E36" s="67">
        <f t="shared" si="0"/>
        <v>1.3519163763066203E-3</v>
      </c>
      <c r="F36" s="22">
        <f t="shared" si="1"/>
        <v>2.3902439024390244E-2</v>
      </c>
      <c r="I36" s="60">
        <f t="shared" si="2"/>
        <v>13.959421447196872</v>
      </c>
      <c r="J36" s="22">
        <f t="shared" si="3"/>
        <v>1.0423068072725692</v>
      </c>
      <c r="K36" s="11">
        <f t="shared" si="4"/>
        <v>14.122892601043024</v>
      </c>
      <c r="M36" s="70">
        <f t="shared" si="5"/>
        <v>1.2970426431774098E-3</v>
      </c>
    </row>
    <row r="37" spans="1:13" x14ac:dyDescent="0.35">
      <c r="A37" s="12">
        <v>35916</v>
      </c>
      <c r="B37" s="15">
        <f>'[1]Series construction'!AF43</f>
        <v>15.2</v>
      </c>
      <c r="C37" s="15">
        <v>260.60000000000002</v>
      </c>
      <c r="D37" s="10">
        <f>DataQ!C108</f>
        <v>10787</v>
      </c>
      <c r="E37" s="67">
        <f t="shared" si="0"/>
        <v>1.4091035505701306E-3</v>
      </c>
      <c r="F37" s="22">
        <f t="shared" si="1"/>
        <v>2.4158709557801059E-2</v>
      </c>
      <c r="I37" s="60">
        <f t="shared" si="2"/>
        <v>14.610765853658538</v>
      </c>
      <c r="J37" s="22">
        <f t="shared" si="3"/>
        <v>1.0403287652572926</v>
      </c>
      <c r="K37" s="11">
        <f t="shared" si="4"/>
        <v>14.773864878048782</v>
      </c>
      <c r="M37" s="70">
        <f t="shared" si="5"/>
        <v>1.3544790816407285E-3</v>
      </c>
    </row>
    <row r="38" spans="1:13" x14ac:dyDescent="0.35">
      <c r="A38" s="12">
        <v>36008</v>
      </c>
      <c r="B38" s="15">
        <f>'[1]Series construction'!AF44</f>
        <v>14.55</v>
      </c>
      <c r="C38" s="15">
        <v>260.8</v>
      </c>
      <c r="D38" s="10">
        <f>DataQ!C109</f>
        <v>10804</v>
      </c>
      <c r="E38" s="67">
        <f t="shared" si="0"/>
        <v>1.3467234357645316E-3</v>
      </c>
      <c r="F38" s="22">
        <f t="shared" si="1"/>
        <v>2.4139207700851536E-2</v>
      </c>
      <c r="I38" s="60">
        <f t="shared" si="2"/>
        <v>15.221847779734864</v>
      </c>
      <c r="J38" s="22">
        <f t="shared" si="3"/>
        <v>0.95586292876812851</v>
      </c>
      <c r="K38" s="11">
        <f t="shared" si="4"/>
        <v>15.209416594048387</v>
      </c>
      <c r="M38" s="70">
        <f t="shared" si="5"/>
        <v>1.4089085320006353E-3</v>
      </c>
    </row>
    <row r="39" spans="1:13" x14ac:dyDescent="0.35">
      <c r="A39" s="12">
        <v>36100</v>
      </c>
      <c r="B39" s="15">
        <f>'[1]Series construction'!AF45</f>
        <v>13.9</v>
      </c>
      <c r="C39" s="15">
        <v>261</v>
      </c>
      <c r="D39" s="10">
        <f>DataQ!C110</f>
        <v>10821</v>
      </c>
      <c r="E39" s="67">
        <f t="shared" si="0"/>
        <v>1.2845393216893079E-3</v>
      </c>
      <c r="F39" s="22">
        <f t="shared" si="1"/>
        <v>2.411976711948988E-2</v>
      </c>
      <c r="I39" s="60">
        <f t="shared" si="2"/>
        <v>14.570790633098854</v>
      </c>
      <c r="J39" s="22">
        <f t="shared" si="3"/>
        <v>0.9539633332198808</v>
      </c>
      <c r="K39" s="11">
        <f t="shared" si="4"/>
        <v>14.558379007774898</v>
      </c>
      <c r="M39" s="70">
        <f t="shared" si="5"/>
        <v>1.3465290299509152E-3</v>
      </c>
    </row>
    <row r="40" spans="1:13" x14ac:dyDescent="0.35">
      <c r="A40" s="12">
        <v>36192</v>
      </c>
      <c r="B40" s="15">
        <f>'[1]Series construction'!AF46</f>
        <v>13.5</v>
      </c>
      <c r="C40" s="15">
        <v>246.7</v>
      </c>
      <c r="D40" s="10">
        <f>DataQ!C111</f>
        <v>10861</v>
      </c>
      <c r="E40" s="67">
        <f t="shared" si="0"/>
        <v>1.2429794678206426E-3</v>
      </c>
      <c r="F40" s="22">
        <f t="shared" si="1"/>
        <v>2.2714298867507594E-2</v>
      </c>
      <c r="I40" s="60">
        <f t="shared" si="2"/>
        <v>13.798733666019777</v>
      </c>
      <c r="J40" s="22">
        <f t="shared" si="3"/>
        <v>0.97835064628028678</v>
      </c>
      <c r="K40" s="11">
        <f t="shared" si="4"/>
        <v>12.898111015617781</v>
      </c>
      <c r="M40" s="70">
        <f t="shared" si="5"/>
        <v>1.270484639169485E-3</v>
      </c>
    </row>
    <row r="41" spans="1:13" x14ac:dyDescent="0.35">
      <c r="A41" s="12">
        <v>36281</v>
      </c>
      <c r="B41" s="15">
        <f>'[1]Series construction'!AF47</f>
        <v>13.1</v>
      </c>
      <c r="C41" s="15">
        <v>232.4</v>
      </c>
      <c r="D41" s="10">
        <f>DataQ!C112</f>
        <v>10901</v>
      </c>
      <c r="E41" s="67">
        <f t="shared" si="0"/>
        <v>1.2017246124208787E-3</v>
      </c>
      <c r="F41" s="22">
        <f t="shared" si="1"/>
        <v>2.1319145032565819E-2</v>
      </c>
      <c r="I41" s="60">
        <f t="shared" si="2"/>
        <v>13.397633459165823</v>
      </c>
      <c r="J41" s="22">
        <f t="shared" si="3"/>
        <v>0.97778462442094949</v>
      </c>
      <c r="K41" s="11">
        <f t="shared" si="4"/>
        <v>12.500327713838505</v>
      </c>
      <c r="M41" s="70">
        <f t="shared" si="5"/>
        <v>1.229027929471225E-3</v>
      </c>
    </row>
    <row r="42" spans="1:13" x14ac:dyDescent="0.35">
      <c r="A42" s="12">
        <v>36373</v>
      </c>
      <c r="B42" s="15">
        <f>'[1]Series construction'!AF48</f>
        <v>11.95</v>
      </c>
      <c r="C42" s="15">
        <v>220.4</v>
      </c>
      <c r="D42" s="10">
        <f>DataQ!C113</f>
        <v>10941.5</v>
      </c>
      <c r="E42" s="67">
        <f t="shared" si="0"/>
        <v>1.0921720056664991E-3</v>
      </c>
      <c r="F42" s="22">
        <f t="shared" si="1"/>
        <v>2.0143490380660788E-2</v>
      </c>
      <c r="I42" s="60">
        <f t="shared" si="2"/>
        <v>13.020035593064854</v>
      </c>
      <c r="J42" s="22">
        <f t="shared" si="3"/>
        <v>0.91781623134465073</v>
      </c>
      <c r="K42" s="11">
        <f t="shared" si="4"/>
        <v>12.26109349600954</v>
      </c>
      <c r="M42" s="70">
        <f t="shared" si="5"/>
        <v>1.1899680659018283E-3</v>
      </c>
    </row>
    <row r="43" spans="1:13" x14ac:dyDescent="0.35">
      <c r="A43" s="12">
        <v>36465</v>
      </c>
      <c r="B43" s="15">
        <f>'[1]Series construction'!AF49</f>
        <v>10.8</v>
      </c>
      <c r="C43" s="15">
        <v>208.4</v>
      </c>
      <c r="D43" s="10">
        <f>DataQ!C114</f>
        <v>10982</v>
      </c>
      <c r="E43" s="67">
        <f t="shared" si="0"/>
        <v>9.8342742669823343E-4</v>
      </c>
      <c r="F43" s="22">
        <f t="shared" si="1"/>
        <v>1.8976507011473319E-2</v>
      </c>
      <c r="I43" s="60">
        <f t="shared" si="2"/>
        <v>11.866074852625326</v>
      </c>
      <c r="J43" s="22">
        <f t="shared" si="3"/>
        <v>0.91015775091040652</v>
      </c>
      <c r="K43" s="11">
        <f t="shared" si="4"/>
        <v>11.109941982360736</v>
      </c>
      <c r="M43" s="70">
        <f t="shared" si="5"/>
        <v>1.0805021719746245E-3</v>
      </c>
    </row>
    <row r="44" spans="1:13" x14ac:dyDescent="0.35">
      <c r="A44" s="12">
        <v>36557</v>
      </c>
      <c r="B44" s="15">
        <f>'[1]Series construction'!AF50</f>
        <v>10</v>
      </c>
      <c r="C44" s="15">
        <v>204.4</v>
      </c>
      <c r="D44" s="10">
        <f>DataQ!C115</f>
        <v>11065</v>
      </c>
      <c r="E44" s="67">
        <f t="shared" si="0"/>
        <v>9.0375056484410306E-4</v>
      </c>
      <c r="F44" s="22">
        <f t="shared" si="1"/>
        <v>1.8472661545413466E-2</v>
      </c>
      <c r="I44" s="60">
        <f t="shared" si="2"/>
        <v>10.82587397559643</v>
      </c>
      <c r="J44" s="22">
        <f t="shared" si="3"/>
        <v>0.92371295126304753</v>
      </c>
      <c r="K44" s="11">
        <f t="shared" si="4"/>
        <v>10.496946020761246</v>
      </c>
      <c r="M44" s="70">
        <f t="shared" si="5"/>
        <v>9.783889720376348E-4</v>
      </c>
    </row>
    <row r="45" spans="1:13" x14ac:dyDescent="0.35">
      <c r="A45" s="12">
        <v>36647</v>
      </c>
      <c r="B45" s="15">
        <f>'[1]Series construction'!AF51</f>
        <v>9.1999999999999993</v>
      </c>
      <c r="C45" s="15">
        <v>200.4</v>
      </c>
      <c r="D45" s="10">
        <f>DataQ!C116</f>
        <v>11148</v>
      </c>
      <c r="E45" s="67">
        <f t="shared" si="0"/>
        <v>8.2526013634732684E-4</v>
      </c>
      <c r="F45" s="22">
        <f t="shared" si="1"/>
        <v>1.7976318622174383E-2</v>
      </c>
      <c r="I45" s="60">
        <f t="shared" si="2"/>
        <v>10.019678987799368</v>
      </c>
      <c r="J45" s="22">
        <f t="shared" si="3"/>
        <v>0.91819308894052742</v>
      </c>
      <c r="K45" s="11">
        <f t="shared" si="4"/>
        <v>9.6932183642114786</v>
      </c>
      <c r="M45" s="70">
        <f t="shared" si="5"/>
        <v>8.9878713561171225E-4</v>
      </c>
    </row>
    <row r="46" spans="1:13" x14ac:dyDescent="0.35">
      <c r="A46" s="12">
        <v>36739</v>
      </c>
      <c r="B46" s="15">
        <f>'[1]Series construction'!AF52</f>
        <v>8.5500000000000007</v>
      </c>
      <c r="C46" s="15">
        <v>184</v>
      </c>
      <c r="D46" s="10">
        <f>DataQ!C117</f>
        <v>11160.5</v>
      </c>
      <c r="E46" s="67">
        <f t="shared" si="0"/>
        <v>7.6609470901841325E-4</v>
      </c>
      <c r="F46" s="22">
        <f t="shared" si="1"/>
        <v>1.6486716544957664E-2</v>
      </c>
      <c r="I46" s="60">
        <f t="shared" si="2"/>
        <v>9.0440687118765695</v>
      </c>
      <c r="J46" s="22">
        <f t="shared" si="3"/>
        <v>0.94537096879551974</v>
      </c>
      <c r="K46" s="11">
        <f t="shared" si="4"/>
        <v>8.0632111768927146</v>
      </c>
      <c r="M46" s="70">
        <f t="shared" si="5"/>
        <v>8.1036411557515963E-4</v>
      </c>
    </row>
    <row r="47" spans="1:13" x14ac:dyDescent="0.35">
      <c r="A47" s="12">
        <v>36831</v>
      </c>
      <c r="B47" s="15">
        <f>'[1]Series construction'!AF53</f>
        <v>7.9</v>
      </c>
      <c r="C47" s="15">
        <v>167.6</v>
      </c>
      <c r="D47" s="10">
        <f>DataQ!C118</f>
        <v>11173</v>
      </c>
      <c r="E47" s="67">
        <f t="shared" si="0"/>
        <v>7.0706166651749759E-4</v>
      </c>
      <c r="F47" s="22">
        <f t="shared" si="1"/>
        <v>1.5000447507383871E-2</v>
      </c>
      <c r="I47" s="60">
        <f t="shared" si="2"/>
        <v>8.3935153442946113</v>
      </c>
      <c r="J47" s="22">
        <f t="shared" si="3"/>
        <v>0.94120278285664039</v>
      </c>
      <c r="K47" s="11">
        <f t="shared" si="4"/>
        <v>7.4137563908427033</v>
      </c>
      <c r="M47" s="70">
        <f t="shared" si="5"/>
        <v>7.512320186426753E-4</v>
      </c>
    </row>
    <row r="48" spans="1:13" x14ac:dyDescent="0.35">
      <c r="A48" s="12">
        <v>36923</v>
      </c>
      <c r="B48" s="15">
        <f>'[1]Series construction'!AF54</f>
        <v>7.6</v>
      </c>
      <c r="C48" s="15">
        <v>162.55000000000001</v>
      </c>
      <c r="D48" s="10">
        <f>DataQ!C119</f>
        <v>11186</v>
      </c>
      <c r="E48" s="67">
        <f t="shared" si="0"/>
        <v>6.7942070445199351E-4</v>
      </c>
      <c r="F48" s="22">
        <f t="shared" si="1"/>
        <v>1.4531557303772574E-2</v>
      </c>
      <c r="I48" s="60">
        <f t="shared" si="2"/>
        <v>7.8567417434887679</v>
      </c>
      <c r="J48" s="22">
        <f t="shared" si="3"/>
        <v>0.967322109868058</v>
      </c>
      <c r="K48" s="11">
        <f t="shared" si="4"/>
        <v>7.5472864002506066</v>
      </c>
      <c r="M48" s="70">
        <f t="shared" si="5"/>
        <v>7.023727644813846E-4</v>
      </c>
    </row>
    <row r="49" spans="1:13" x14ac:dyDescent="0.35">
      <c r="A49" s="12">
        <v>37012</v>
      </c>
      <c r="B49" s="15">
        <f>'[1]Series construction'!AF55</f>
        <v>7.3</v>
      </c>
      <c r="C49" s="15">
        <v>157.5</v>
      </c>
      <c r="D49" s="10">
        <f>DataQ!C120</f>
        <v>11199</v>
      </c>
      <c r="E49" s="67">
        <f t="shared" si="0"/>
        <v>6.5184391463523532E-4</v>
      </c>
      <c r="F49" s="22">
        <f t="shared" si="1"/>
        <v>1.4063755692472542E-2</v>
      </c>
      <c r="I49" s="60">
        <f t="shared" si="2"/>
        <v>7.5564433667083852</v>
      </c>
      <c r="J49" s="22">
        <f t="shared" si="3"/>
        <v>0.96606295392377262</v>
      </c>
      <c r="K49" s="11">
        <f t="shared" si="4"/>
        <v>7.2473476622563906</v>
      </c>
      <c r="M49" s="70">
        <f t="shared" si="5"/>
        <v>6.7474268833899321E-4</v>
      </c>
    </row>
    <row r="50" spans="1:13" x14ac:dyDescent="0.35">
      <c r="A50" s="12">
        <v>37104</v>
      </c>
      <c r="B50" s="15">
        <f>'[1]Series construction'!AF56</f>
        <v>6.45</v>
      </c>
      <c r="C50" s="15">
        <v>148.85</v>
      </c>
      <c r="D50" s="10">
        <f>DataQ!C121</f>
        <v>11223</v>
      </c>
      <c r="E50" s="67">
        <f t="shared" si="0"/>
        <v>5.7471264367816091E-4</v>
      </c>
      <c r="F50" s="22">
        <f t="shared" si="1"/>
        <v>1.3262942172324689E-2</v>
      </c>
      <c r="I50" s="60">
        <f t="shared" si="2"/>
        <v>7.225768952585053</v>
      </c>
      <c r="J50" s="22">
        <f t="shared" si="3"/>
        <v>0.89263856100636629</v>
      </c>
      <c r="K50" s="11">
        <f t="shared" si="4"/>
        <v>6.6955046745245106</v>
      </c>
      <c r="M50" s="70">
        <f t="shared" si="5"/>
        <v>6.4383577943375684E-4</v>
      </c>
    </row>
    <row r="51" spans="1:13" x14ac:dyDescent="0.35">
      <c r="A51" s="12">
        <v>37196</v>
      </c>
      <c r="B51" s="15">
        <f>'[1]Series construction'!AF57</f>
        <v>5.6</v>
      </c>
      <c r="C51" s="15">
        <v>140.19999999999999</v>
      </c>
      <c r="D51" s="10">
        <f>DataQ!C122</f>
        <v>11247</v>
      </c>
      <c r="E51" s="67">
        <f t="shared" si="0"/>
        <v>4.9791055392549126E-4</v>
      </c>
      <c r="F51" s="22">
        <f t="shared" si="1"/>
        <v>1.2465546367920334E-2</v>
      </c>
      <c r="I51" s="60">
        <f t="shared" si="2"/>
        <v>6.3741099973269186</v>
      </c>
      <c r="J51" s="22">
        <f t="shared" si="3"/>
        <v>0.87855402595004572</v>
      </c>
      <c r="K51" s="11">
        <f t="shared" si="4"/>
        <v>5.8449796712109068</v>
      </c>
      <c r="M51" s="70">
        <f t="shared" si="5"/>
        <v>5.6673868563411741E-4</v>
      </c>
    </row>
    <row r="52" spans="1:13" x14ac:dyDescent="0.35">
      <c r="A52" s="12">
        <v>37288</v>
      </c>
      <c r="B52" s="15">
        <f>'[1]Series construction'!AF58</f>
        <v>4.8499999999999996</v>
      </c>
      <c r="C52" s="15">
        <v>129.94999999999999</v>
      </c>
      <c r="D52" s="10">
        <f>DataQ!C123</f>
        <v>11258.5</v>
      </c>
      <c r="E52" s="67">
        <f t="shared" si="0"/>
        <v>4.3078562863614156E-4</v>
      </c>
      <c r="F52" s="22">
        <f t="shared" si="1"/>
        <v>1.1542390194075587E-2</v>
      </c>
      <c r="I52" s="60">
        <f t="shared" si="2"/>
        <v>5.5017924335378323</v>
      </c>
      <c r="J52" s="22">
        <f t="shared" si="3"/>
        <v>0.88153089353850655</v>
      </c>
      <c r="K52" s="11">
        <f t="shared" si="4"/>
        <v>4.8885845603271978</v>
      </c>
      <c r="M52" s="70">
        <f t="shared" si="5"/>
        <v>4.8867899218704377E-4</v>
      </c>
    </row>
    <row r="53" spans="1:13" x14ac:dyDescent="0.35">
      <c r="A53" s="12">
        <v>37377</v>
      </c>
      <c r="B53" s="15">
        <f>'[1]Series construction'!AF59</f>
        <v>4.0999999999999996</v>
      </c>
      <c r="C53" s="15">
        <v>119.7</v>
      </c>
      <c r="D53" s="10">
        <f>DataQ!C124</f>
        <v>11270</v>
      </c>
      <c r="E53" s="67">
        <f t="shared" si="0"/>
        <v>3.6379769299023953E-4</v>
      </c>
      <c r="F53" s="22">
        <f t="shared" si="1"/>
        <v>1.0621118012422361E-2</v>
      </c>
      <c r="I53" s="60">
        <f t="shared" si="2"/>
        <v>4.7511266598569968</v>
      </c>
      <c r="J53" s="22">
        <f t="shared" si="3"/>
        <v>0.8629532095284963</v>
      </c>
      <c r="K53" s="11">
        <f t="shared" si="4"/>
        <v>4.1385451481103166</v>
      </c>
      <c r="M53" s="70">
        <f t="shared" si="5"/>
        <v>4.2157290681960931E-4</v>
      </c>
    </row>
    <row r="54" spans="1:13" x14ac:dyDescent="0.35">
      <c r="A54" s="12">
        <v>37469</v>
      </c>
      <c r="B54" s="15">
        <f>'[1]Series construction'!AF60</f>
        <v>3.45</v>
      </c>
      <c r="C54" s="15">
        <v>111.45</v>
      </c>
      <c r="D54" s="10">
        <f>DataQ!C125</f>
        <v>11317</v>
      </c>
      <c r="E54" s="67">
        <f t="shared" si="0"/>
        <v>3.0485110895113547E-4</v>
      </c>
      <c r="F54" s="22">
        <f t="shared" si="1"/>
        <v>9.848016258725811E-3</v>
      </c>
      <c r="I54" s="60">
        <f t="shared" si="2"/>
        <v>4.029606566104702</v>
      </c>
      <c r="J54" s="22">
        <f t="shared" si="3"/>
        <v>0.85616298847135597</v>
      </c>
      <c r="K54" s="11">
        <f t="shared" si="4"/>
        <v>3.5134042058562551</v>
      </c>
      <c r="M54" s="70">
        <f t="shared" si="5"/>
        <v>3.5606667545327403E-4</v>
      </c>
    </row>
    <row r="55" spans="1:13" x14ac:dyDescent="0.35">
      <c r="A55" s="12">
        <v>37561</v>
      </c>
      <c r="B55" s="15">
        <f>'[1]Series construction'!AF61</f>
        <v>2.8</v>
      </c>
      <c r="C55" s="15">
        <v>103.2</v>
      </c>
      <c r="D55" s="10">
        <f>DataQ!C126</f>
        <v>11364</v>
      </c>
      <c r="E55" s="67">
        <f t="shared" si="0"/>
        <v>2.4639211545230549E-4</v>
      </c>
      <c r="F55" s="22">
        <f t="shared" si="1"/>
        <v>9.0813093980992611E-3</v>
      </c>
      <c r="I55" s="60">
        <f t="shared" si="2"/>
        <v>3.3771994344791021</v>
      </c>
      <c r="J55" s="22">
        <f t="shared" si="3"/>
        <v>0.82908932514134182</v>
      </c>
      <c r="K55" s="11">
        <f t="shared" si="4"/>
        <v>2.8631408853936557</v>
      </c>
      <c r="M55" s="70">
        <f t="shared" si="5"/>
        <v>2.9718404034486995E-4</v>
      </c>
    </row>
    <row r="56" spans="1:13" x14ac:dyDescent="0.35">
      <c r="A56" s="12">
        <v>37653</v>
      </c>
      <c r="B56" s="15">
        <f>'[1]Series construction'!AF62</f>
        <v>2.75</v>
      </c>
      <c r="C56" s="15">
        <v>103.55</v>
      </c>
      <c r="D56" s="10">
        <f>DataQ!C127</f>
        <v>11391</v>
      </c>
      <c r="E56" s="67">
        <f t="shared" si="0"/>
        <v>2.4141866385743132E-4</v>
      </c>
      <c r="F56" s="22">
        <f t="shared" si="1"/>
        <v>9.090510051795276E-3</v>
      </c>
      <c r="I56" s="60">
        <f t="shared" si="2"/>
        <v>2.8077006335797248</v>
      </c>
      <c r="J56" s="22">
        <f t="shared" si="3"/>
        <v>0.97944915035113322</v>
      </c>
      <c r="K56" s="11">
        <f t="shared" si="4"/>
        <v>2.8138841077085521</v>
      </c>
      <c r="M56" s="70">
        <f t="shared" si="5"/>
        <v>2.4648412198926563E-4</v>
      </c>
    </row>
    <row r="57" spans="1:13" x14ac:dyDescent="0.35">
      <c r="A57" s="12">
        <v>37742</v>
      </c>
      <c r="B57" s="15">
        <f>'[1]Series construction'!AF63</f>
        <v>2.7</v>
      </c>
      <c r="C57" s="15">
        <v>103.9</v>
      </c>
      <c r="D57" s="10">
        <f>DataQ!C128</f>
        <v>11418</v>
      </c>
      <c r="E57" s="67">
        <f t="shared" si="0"/>
        <v>2.3646873357856019E-4</v>
      </c>
      <c r="F57" s="22">
        <f t="shared" si="1"/>
        <v>9.0996671921527422E-3</v>
      </c>
      <c r="I57" s="60">
        <f t="shared" si="2"/>
        <v>2.757563866210166</v>
      </c>
      <c r="J57" s="22">
        <f t="shared" si="3"/>
        <v>0.97912510135648168</v>
      </c>
      <c r="K57" s="11">
        <f t="shared" si="4"/>
        <v>2.7637326836976577</v>
      </c>
      <c r="M57" s="70">
        <f t="shared" si="5"/>
        <v>2.4151023526100594E-4</v>
      </c>
    </row>
    <row r="58" spans="1:13" x14ac:dyDescent="0.35">
      <c r="A58" s="12">
        <v>37834</v>
      </c>
      <c r="B58" s="15">
        <f>'[1]Series construction'!AF64</f>
        <v>2.7</v>
      </c>
      <c r="C58" s="15">
        <v>98.85</v>
      </c>
      <c r="D58" s="10">
        <f>DataQ!C129</f>
        <v>11433</v>
      </c>
      <c r="E58" s="67">
        <f t="shared" si="0"/>
        <v>2.3615848858567307E-4</v>
      </c>
      <c r="F58" s="22">
        <f t="shared" si="1"/>
        <v>8.646024665442141E-3</v>
      </c>
      <c r="I58" s="60">
        <f t="shared" si="2"/>
        <v>2.6516820809248558</v>
      </c>
      <c r="J58" s="22">
        <f t="shared" si="3"/>
        <v>1.0182216108871891</v>
      </c>
      <c r="K58" s="11">
        <f t="shared" si="4"/>
        <v>2.3456788754597997</v>
      </c>
      <c r="M58" s="70">
        <f t="shared" si="5"/>
        <v>2.3193230831145418E-4</v>
      </c>
    </row>
    <row r="59" spans="1:13" x14ac:dyDescent="0.35">
      <c r="A59" s="12">
        <v>37926</v>
      </c>
      <c r="B59" s="15">
        <f>'[1]Series construction'!AF65</f>
        <v>2.7</v>
      </c>
      <c r="C59" s="15">
        <v>93.8</v>
      </c>
      <c r="D59" s="10">
        <f>DataQ!C130</f>
        <v>11448</v>
      </c>
      <c r="E59" s="67">
        <f t="shared" si="0"/>
        <v>2.3584905660377361E-4</v>
      </c>
      <c r="F59" s="22">
        <f t="shared" si="1"/>
        <v>8.1935709294199861E-3</v>
      </c>
      <c r="I59" s="60">
        <f t="shared" si="2"/>
        <v>2.651745473628969</v>
      </c>
      <c r="J59" s="22">
        <f t="shared" si="3"/>
        <v>1.0181972692518615</v>
      </c>
      <c r="K59" s="11">
        <f t="shared" si="4"/>
        <v>2.3461437418000526</v>
      </c>
      <c r="M59" s="70">
        <f t="shared" si="5"/>
        <v>2.3163395122545151E-4</v>
      </c>
    </row>
    <row r="60" spans="1:13" x14ac:dyDescent="0.35">
      <c r="A60" s="12">
        <v>38018</v>
      </c>
      <c r="B60" s="15">
        <f>'[1]Series construction'!AF66</f>
        <v>2.65</v>
      </c>
      <c r="C60" s="15">
        <v>93.75</v>
      </c>
      <c r="D60" s="10">
        <f>DataQ!C131</f>
        <v>11488.5</v>
      </c>
      <c r="E60" s="67">
        <f t="shared" si="0"/>
        <v>2.3066544805675239E-4</v>
      </c>
      <c r="F60" s="22">
        <f t="shared" si="1"/>
        <v>8.1603342472907694E-3</v>
      </c>
      <c r="I60" s="60">
        <f t="shared" si="2"/>
        <v>2.705733490566038</v>
      </c>
      <c r="J60" s="22">
        <f t="shared" si="3"/>
        <v>0.97940170724117448</v>
      </c>
      <c r="K60" s="11">
        <f t="shared" si="4"/>
        <v>2.6832049528301893</v>
      </c>
      <c r="M60" s="70">
        <f t="shared" si="5"/>
        <v>2.3551668978248144E-4</v>
      </c>
    </row>
    <row r="61" spans="1:13" x14ac:dyDescent="0.35">
      <c r="A61" s="12">
        <v>38108</v>
      </c>
      <c r="B61" s="15">
        <f>'[1]Series construction'!AF67</f>
        <v>2.6</v>
      </c>
      <c r="C61" s="15">
        <v>93.7</v>
      </c>
      <c r="D61" s="10">
        <f>DataQ!C132</f>
        <v>11529</v>
      </c>
      <c r="E61" s="67">
        <f t="shared" si="0"/>
        <v>2.2551825830514357E-4</v>
      </c>
      <c r="F61" s="22">
        <f t="shared" si="1"/>
        <v>8.1273310781507513E-3</v>
      </c>
      <c r="I61" s="60">
        <f t="shared" si="2"/>
        <v>2.6555370152761455</v>
      </c>
      <c r="J61" s="22">
        <f t="shared" si="3"/>
        <v>0.9790863335902813</v>
      </c>
      <c r="K61" s="11">
        <f t="shared" si="4"/>
        <v>2.6330878965922446</v>
      </c>
      <c r="M61" s="70">
        <f t="shared" si="5"/>
        <v>2.3033541636535219E-4</v>
      </c>
    </row>
    <row r="62" spans="1:13" x14ac:dyDescent="0.35">
      <c r="A62" s="12">
        <v>38200</v>
      </c>
      <c r="B62" s="15">
        <f>'[1]Series construction'!AF68</f>
        <v>3.1</v>
      </c>
      <c r="C62" s="15">
        <v>99.25</v>
      </c>
      <c r="D62" s="10">
        <f>DataQ!C133</f>
        <v>11520</v>
      </c>
      <c r="E62" s="67">
        <f t="shared" si="0"/>
        <v>2.6909722222222222E-4</v>
      </c>
      <c r="F62" s="22">
        <f t="shared" si="1"/>
        <v>8.6154513888888895E-3</v>
      </c>
      <c r="I62" s="60">
        <f t="shared" si="2"/>
        <v>2.6542017954722872</v>
      </c>
      <c r="J62" s="22">
        <f t="shared" si="3"/>
        <v>1.1679594239172715</v>
      </c>
      <c r="K62" s="11">
        <f t="shared" si="4"/>
        <v>2.9859674082747851</v>
      </c>
      <c r="M62" s="70">
        <f t="shared" si="5"/>
        <v>2.3039946141252494E-4</v>
      </c>
    </row>
    <row r="63" spans="1:13" x14ac:dyDescent="0.35">
      <c r="A63" s="12">
        <v>38292</v>
      </c>
      <c r="B63" s="15">
        <f>'[1]Series construction'!AF69</f>
        <v>3.6</v>
      </c>
      <c r="C63" s="15">
        <v>104.8</v>
      </c>
      <c r="D63" s="10">
        <f>DataQ!C134</f>
        <v>11511</v>
      </c>
      <c r="E63" s="67">
        <f t="shared" si="0"/>
        <v>3.1274433150899143E-4</v>
      </c>
      <c r="F63" s="22">
        <f t="shared" si="1"/>
        <v>9.1043349839284166E-3</v>
      </c>
      <c r="I63" s="60">
        <f t="shared" si="2"/>
        <v>3.1538535156249998</v>
      </c>
      <c r="J63" s="22">
        <f t="shared" si="3"/>
        <v>1.1414607502107108</v>
      </c>
      <c r="K63" s="11">
        <f t="shared" si="4"/>
        <v>3.4858783203124997</v>
      </c>
      <c r="M63" s="70">
        <f t="shared" si="5"/>
        <v>2.7398605817261748E-4</v>
      </c>
    </row>
    <row r="64" spans="1:13" x14ac:dyDescent="0.35">
      <c r="A64" s="12">
        <v>38384</v>
      </c>
      <c r="B64" s="15">
        <f>'[1]Series construction'!AF70</f>
        <v>4.8</v>
      </c>
      <c r="C64" s="15">
        <v>112.05</v>
      </c>
      <c r="D64" s="10">
        <f>DataQ!C135</f>
        <v>11529</v>
      </c>
      <c r="E64" s="67">
        <f t="shared" si="0"/>
        <v>4.1634139994795732E-4</v>
      </c>
      <c r="F64" s="22">
        <f t="shared" si="1"/>
        <v>9.7189695550351281E-3</v>
      </c>
      <c r="I64" s="60">
        <f t="shared" si="2"/>
        <v>3.6764906176700545</v>
      </c>
      <c r="J64" s="22">
        <f t="shared" si="3"/>
        <v>1.3055928871217846</v>
      </c>
      <c r="K64" s="11">
        <f t="shared" si="4"/>
        <v>4.0945718139171223</v>
      </c>
      <c r="M64" s="70">
        <f t="shared" si="5"/>
        <v>3.1889067722005852E-4</v>
      </c>
    </row>
    <row r="65" spans="1:13" x14ac:dyDescent="0.35">
      <c r="A65" s="12">
        <v>38473</v>
      </c>
      <c r="B65" s="15">
        <f>'[1]Series construction'!AF71</f>
        <v>6</v>
      </c>
      <c r="C65" s="15">
        <v>119.3</v>
      </c>
      <c r="D65" s="10">
        <f>DataQ!C136</f>
        <v>11547</v>
      </c>
      <c r="E65" s="67">
        <f t="shared" si="0"/>
        <v>5.1961548454143938E-4</v>
      </c>
      <c r="F65" s="22">
        <f t="shared" si="1"/>
        <v>1.0331687884298953E-2</v>
      </c>
      <c r="I65" s="60">
        <f t="shared" si="2"/>
        <v>4.8782447306791576</v>
      </c>
      <c r="J65" s="22">
        <f t="shared" si="3"/>
        <v>1.2299505931439134</v>
      </c>
      <c r="K65" s="11">
        <f t="shared" si="4"/>
        <v>5.2956731850117107</v>
      </c>
      <c r="M65" s="70">
        <f t="shared" si="5"/>
        <v>4.2246858324059564E-4</v>
      </c>
    </row>
    <row r="66" spans="1:13" x14ac:dyDescent="0.35">
      <c r="A66" s="12">
        <v>38565</v>
      </c>
      <c r="B66" s="15">
        <f>'[1]Series construction'!AF72</f>
        <v>5.95</v>
      </c>
      <c r="C66" s="15">
        <v>119.3</v>
      </c>
      <c r="D66" s="10">
        <f>DataQ!C137</f>
        <v>11575.5</v>
      </c>
      <c r="E66" s="67">
        <f t="shared" si="0"/>
        <v>5.1401667314586843E-4</v>
      </c>
      <c r="F66" s="22">
        <f t="shared" si="1"/>
        <v>1.0306250269966739E-2</v>
      </c>
      <c r="I66" s="60">
        <f t="shared" si="2"/>
        <v>6.0118645102624066</v>
      </c>
      <c r="J66" s="22">
        <f t="shared" si="3"/>
        <v>0.98970959672214798</v>
      </c>
      <c r="K66" s="11">
        <f t="shared" si="4"/>
        <v>5.9944917770849573</v>
      </c>
      <c r="M66" s="70">
        <f t="shared" si="5"/>
        <v>5.1936110839811728E-4</v>
      </c>
    </row>
    <row r="67" spans="1:13" x14ac:dyDescent="0.35">
      <c r="A67" s="12">
        <v>38657</v>
      </c>
      <c r="B67" s="15">
        <f>'[1]Series construction'!AF73</f>
        <v>5.9</v>
      </c>
      <c r="C67" s="15">
        <v>119.3</v>
      </c>
      <c r="D67" s="10">
        <f>DataQ!C138</f>
        <v>11604</v>
      </c>
      <c r="E67" s="67">
        <f t="shared" si="0"/>
        <v>5.0844536366770083E-4</v>
      </c>
      <c r="F67" s="22">
        <f t="shared" si="1"/>
        <v>1.0280937607721474E-2</v>
      </c>
      <c r="I67" s="60">
        <f t="shared" si="2"/>
        <v>5.9617121938577169</v>
      </c>
      <c r="J67" s="22">
        <f t="shared" si="3"/>
        <v>0.98964857882249035</v>
      </c>
      <c r="K67" s="11">
        <f t="shared" si="4"/>
        <v>5.9443822340287671</v>
      </c>
      <c r="M67" s="70">
        <f t="shared" si="5"/>
        <v>5.137635465234158E-4</v>
      </c>
    </row>
    <row r="68" spans="1:13" x14ac:dyDescent="0.35">
      <c r="A68" s="12">
        <v>38749</v>
      </c>
      <c r="B68" s="15">
        <f>'[1]Series construction'!AF74</f>
        <v>7</v>
      </c>
      <c r="C68" s="15">
        <v>118.5</v>
      </c>
      <c r="D68" s="10">
        <f>DataQ!C139</f>
        <v>11637.5</v>
      </c>
      <c r="E68" s="67">
        <f t="shared" si="0"/>
        <v>6.0150375939849621E-4</v>
      </c>
      <c r="F68" s="22">
        <f t="shared" si="1"/>
        <v>1.0182599355531686E-2</v>
      </c>
      <c r="I68" s="60">
        <f t="shared" si="2"/>
        <v>5.9055888055842809</v>
      </c>
      <c r="J68" s="22">
        <f t="shared" si="3"/>
        <v>1.18531787946036</v>
      </c>
      <c r="K68" s="11">
        <f t="shared" si="4"/>
        <v>5.8380685324026214</v>
      </c>
      <c r="M68" s="70">
        <f t="shared" si="5"/>
        <v>5.0746198114580291E-4</v>
      </c>
    </row>
    <row r="69" spans="1:13" x14ac:dyDescent="0.35">
      <c r="A69" s="12">
        <v>38838</v>
      </c>
      <c r="B69" s="15">
        <f>'[1]Series construction'!AF75</f>
        <v>8.1</v>
      </c>
      <c r="C69" s="15">
        <v>117.7</v>
      </c>
      <c r="D69" s="10">
        <f>DataQ!C140</f>
        <v>11671</v>
      </c>
      <c r="E69" s="67">
        <f t="shared" si="0"/>
        <v>6.9402793248222083E-4</v>
      </c>
      <c r="F69" s="22">
        <f t="shared" si="1"/>
        <v>1.0084825636192271E-2</v>
      </c>
      <c r="I69" s="60">
        <f t="shared" si="2"/>
        <v>7.0087392051557469</v>
      </c>
      <c r="J69" s="22">
        <f t="shared" si="3"/>
        <v>1.1557000143537233</v>
      </c>
      <c r="K69" s="11">
        <f t="shared" si="4"/>
        <v>6.9414132975295377</v>
      </c>
      <c r="M69" s="70">
        <f t="shared" si="5"/>
        <v>6.0052602220510211E-4</v>
      </c>
    </row>
    <row r="70" spans="1:13" x14ac:dyDescent="0.35">
      <c r="A70" s="12">
        <v>38930</v>
      </c>
      <c r="B70" s="15">
        <f>'[1]Series construction'!AF76</f>
        <v>8.3000000000000007</v>
      </c>
      <c r="C70" s="15">
        <v>115.35</v>
      </c>
      <c r="D70" s="10">
        <f>DataQ!C141</f>
        <v>11706.5</v>
      </c>
      <c r="E70" s="67">
        <f t="shared" si="0"/>
        <v>7.0900781617050357E-4</v>
      </c>
      <c r="F70" s="22">
        <f t="shared" si="1"/>
        <v>9.8535001922009143E-3</v>
      </c>
      <c r="I70" s="60">
        <f t="shared" si="2"/>
        <v>8.0975578785022702</v>
      </c>
      <c r="J70" s="22">
        <f t="shared" si="3"/>
        <v>1.0250003920361201</v>
      </c>
      <c r="K70" s="11">
        <f t="shared" si="4"/>
        <v>7.9377852112072658</v>
      </c>
      <c r="M70" s="70">
        <f t="shared" si="5"/>
        <v>6.9171467804230726E-4</v>
      </c>
    </row>
    <row r="71" spans="1:13" x14ac:dyDescent="0.35">
      <c r="A71" s="12">
        <v>39022</v>
      </c>
      <c r="B71" s="15">
        <f>'[1]Series construction'!AF77</f>
        <v>8.5</v>
      </c>
      <c r="C71" s="15">
        <v>113</v>
      </c>
      <c r="D71" s="10">
        <f>DataQ!C142</f>
        <v>11742</v>
      </c>
      <c r="E71" s="67">
        <f t="shared" si="0"/>
        <v>7.2389712144438768E-4</v>
      </c>
      <c r="F71" s="22">
        <f t="shared" si="1"/>
        <v>9.6235734968489178E-3</v>
      </c>
      <c r="I71" s="60">
        <f t="shared" si="2"/>
        <v>8.2981717849058221</v>
      </c>
      <c r="J71" s="22">
        <f t="shared" si="3"/>
        <v>1.0243220097541603</v>
      </c>
      <c r="K71" s="11">
        <f t="shared" si="4"/>
        <v>8.1388836287532556</v>
      </c>
      <c r="M71" s="70">
        <f t="shared" si="5"/>
        <v>7.0670854921698364E-4</v>
      </c>
    </row>
    <row r="72" spans="1:13" x14ac:dyDescent="0.35">
      <c r="A72" s="12">
        <v>39114</v>
      </c>
      <c r="B72" s="15">
        <f>'[1]Series construction'!AF78</f>
        <v>9.1999999999999993</v>
      </c>
      <c r="C72" s="15">
        <v>117.1</v>
      </c>
      <c r="D72" s="10">
        <f>DataQ!C143</f>
        <v>11789</v>
      </c>
      <c r="E72" s="67">
        <f t="shared" ref="E72:E135" si="6">(B72/D72)</f>
        <v>7.8038849775214172E-4</v>
      </c>
      <c r="F72" s="22">
        <f t="shared" si="1"/>
        <v>9.9329883789973702E-3</v>
      </c>
      <c r="I72" s="60">
        <f t="shared" si="2"/>
        <v>8.5705000851643689</v>
      </c>
      <c r="J72" s="22">
        <f t="shared" si="3"/>
        <v>1.0734496130424527</v>
      </c>
      <c r="K72" s="11">
        <f t="shared" si="4"/>
        <v>8.7857139158576061</v>
      </c>
      <c r="M72" s="70">
        <f t="shared" si="5"/>
        <v>7.2699127026587236E-4</v>
      </c>
    </row>
    <row r="73" spans="1:13" x14ac:dyDescent="0.35">
      <c r="A73" s="12">
        <v>39203</v>
      </c>
      <c r="B73" s="15">
        <f>'[1]Series construction'!AF79</f>
        <v>9.9</v>
      </c>
      <c r="C73" s="15">
        <v>121.2</v>
      </c>
      <c r="D73" s="10">
        <f>DataQ!C144</f>
        <v>11836</v>
      </c>
      <c r="E73" s="67">
        <f t="shared" si="6"/>
        <v>8.3643122676579928E-4</v>
      </c>
      <c r="F73" s="22">
        <f t="shared" si="1"/>
        <v>1.023994592767827E-2</v>
      </c>
      <c r="I73" s="60">
        <f t="shared" si="2"/>
        <v>9.2730097548562203</v>
      </c>
      <c r="J73" s="22">
        <f t="shared" si="3"/>
        <v>1.0676145352716175</v>
      </c>
      <c r="K73" s="11">
        <f t="shared" si="4"/>
        <v>9.4873655780812616</v>
      </c>
      <c r="M73" s="70">
        <f t="shared" si="5"/>
        <v>7.8345807323895072E-4</v>
      </c>
    </row>
    <row r="74" spans="1:13" x14ac:dyDescent="0.35">
      <c r="A74" s="12">
        <v>39295</v>
      </c>
      <c r="B74" s="15">
        <f>'[1]Series construction'!AF80</f>
        <v>11.1</v>
      </c>
      <c r="C74" s="15">
        <v>125.35</v>
      </c>
      <c r="D74" s="10">
        <f>DataQ!C145</f>
        <v>11829</v>
      </c>
      <c r="E74" s="67">
        <f t="shared" si="6"/>
        <v>9.3837179812325641E-4</v>
      </c>
      <c r="F74" s="22">
        <f t="shared" si="1"/>
        <v>1.0596838278806323E-2</v>
      </c>
      <c r="I74" s="60">
        <f t="shared" si="2"/>
        <v>9.9363617776275763</v>
      </c>
      <c r="J74" s="22">
        <f t="shared" si="3"/>
        <v>1.1171090836278161</v>
      </c>
      <c r="K74" s="11">
        <f t="shared" si="4"/>
        <v>10.185440875295708</v>
      </c>
      <c r="M74" s="70">
        <f t="shared" si="5"/>
        <v>8.4000015027707977E-4</v>
      </c>
    </row>
    <row r="75" spans="1:13" x14ac:dyDescent="0.35">
      <c r="A75" s="12">
        <v>39387</v>
      </c>
      <c r="B75" s="15">
        <f>'[1]Series construction'!AF81</f>
        <v>12.3</v>
      </c>
      <c r="C75" s="15">
        <v>129.5</v>
      </c>
      <c r="D75" s="10">
        <f>DataQ!C146</f>
        <v>11822</v>
      </c>
      <c r="E75" s="67">
        <f t="shared" si="6"/>
        <v>1.0404330908475724E-3</v>
      </c>
      <c r="F75" s="22">
        <f t="shared" si="1"/>
        <v>1.0954153273557773E-2</v>
      </c>
      <c r="I75" s="60">
        <f t="shared" si="2"/>
        <v>11.135673176092654</v>
      </c>
      <c r="J75" s="22">
        <f t="shared" si="3"/>
        <v>1.1045582790995572</v>
      </c>
      <c r="K75" s="11">
        <f t="shared" si="4"/>
        <v>11.384899670301801</v>
      </c>
      <c r="M75" s="70">
        <f t="shared" si="5"/>
        <v>9.4194494807077098E-4</v>
      </c>
    </row>
    <row r="76" spans="1:13" x14ac:dyDescent="0.35">
      <c r="A76" s="12">
        <v>39479</v>
      </c>
      <c r="B76" s="15">
        <f>'[1]Series construction'!AF82</f>
        <v>15.6</v>
      </c>
      <c r="C76" s="15">
        <v>127</v>
      </c>
      <c r="D76" s="10">
        <f>DataQ!C147</f>
        <v>11769</v>
      </c>
      <c r="E76" s="67">
        <f t="shared" si="6"/>
        <v>1.325516186591894E-3</v>
      </c>
      <c r="F76" s="22">
        <f t="shared" si="1"/>
        <v>1.0791061262639137E-2</v>
      </c>
      <c r="I76" s="60">
        <f t="shared" si="2"/>
        <v>12.225662747420065</v>
      </c>
      <c r="J76" s="22">
        <f t="shared" si="3"/>
        <v>1.2760044442819272</v>
      </c>
      <c r="K76" s="11">
        <f t="shared" si="4"/>
        <v>12.112416384706481</v>
      </c>
      <c r="M76" s="70">
        <f t="shared" si="5"/>
        <v>1.038802170738386E-3</v>
      </c>
    </row>
    <row r="77" spans="1:13" x14ac:dyDescent="0.35">
      <c r="A77" s="12">
        <v>39569</v>
      </c>
      <c r="B77" s="15">
        <f>'[1]Series construction'!AF83</f>
        <v>18.7</v>
      </c>
      <c r="C77" s="15">
        <v>139.69999999999999</v>
      </c>
      <c r="D77" s="10">
        <f>DataQ!C148</f>
        <v>11737</v>
      </c>
      <c r="E77" s="67">
        <f t="shared" si="6"/>
        <v>1.5932521087160263E-3</v>
      </c>
      <c r="F77" s="22">
        <f t="shared" si="1"/>
        <v>1.1902530459231489E-2</v>
      </c>
      <c r="I77" s="60">
        <f t="shared" si="2"/>
        <v>15.688036621633104</v>
      </c>
      <c r="J77" s="22">
        <f t="shared" si="3"/>
        <v>1.1919910981220896</v>
      </c>
      <c r="K77" s="11">
        <f t="shared" si="4"/>
        <v>16.457710145296964</v>
      </c>
      <c r="M77" s="70">
        <f t="shared" si="5"/>
        <v>1.3366308785578175E-3</v>
      </c>
    </row>
    <row r="78" spans="1:13" x14ac:dyDescent="0.35">
      <c r="A78" s="12">
        <v>39661</v>
      </c>
      <c r="B78" s="15">
        <f>'[1]Series construction'!AF84</f>
        <v>22.6</v>
      </c>
      <c r="C78" s="15">
        <v>150.80000000000001</v>
      </c>
      <c r="D78" s="10">
        <f>DataQ!C149</f>
        <v>11692</v>
      </c>
      <c r="E78" s="67">
        <f t="shared" si="6"/>
        <v>1.9329456038316799E-3</v>
      </c>
      <c r="F78" s="22">
        <f t="shared" si="1"/>
        <v>1.2897707834416697E-2</v>
      </c>
      <c r="I78" s="60">
        <f t="shared" si="2"/>
        <v>18.744659793814435</v>
      </c>
      <c r="J78" s="22">
        <f t="shared" si="3"/>
        <v>1.2056767233224361</v>
      </c>
      <c r="K78" s="11">
        <f t="shared" si="4"/>
        <v>19.431161012183694</v>
      </c>
      <c r="M78" s="70">
        <f t="shared" si="5"/>
        <v>1.6032038824678784E-3</v>
      </c>
    </row>
    <row r="79" spans="1:13" x14ac:dyDescent="0.35">
      <c r="A79" s="12">
        <v>39753</v>
      </c>
      <c r="B79" s="15">
        <f>'[1]Series construction'!AF85</f>
        <v>22.7</v>
      </c>
      <c r="C79" s="15">
        <v>182.6</v>
      </c>
      <c r="D79" s="10">
        <f>DataQ!C150</f>
        <v>11667</v>
      </c>
      <c r="E79" s="67">
        <f t="shared" si="6"/>
        <v>1.9456586954658438E-3</v>
      </c>
      <c r="F79" s="22">
        <f t="shared" si="1"/>
        <v>1.5650981400531411E-2</v>
      </c>
      <c r="I79" s="60">
        <f t="shared" si="2"/>
        <v>22.872900786862811</v>
      </c>
      <c r="J79" s="22">
        <f t="shared" si="3"/>
        <v>0.99244080195713003</v>
      </c>
      <c r="K79" s="11">
        <f t="shared" si="4"/>
        <v>24.768124905918576</v>
      </c>
      <c r="M79" s="70">
        <f t="shared" si="5"/>
        <v>1.960478339492827E-3</v>
      </c>
    </row>
    <row r="80" spans="1:13" x14ac:dyDescent="0.35">
      <c r="A80" s="12">
        <v>39845</v>
      </c>
      <c r="B80" s="15">
        <f>'[1]Series construction'!AF86</f>
        <v>24.4</v>
      </c>
      <c r="C80" s="15">
        <v>209.6</v>
      </c>
      <c r="D80" s="10">
        <f>DataQ!C151</f>
        <v>11553</v>
      </c>
      <c r="E80" s="67">
        <f t="shared" si="6"/>
        <v>2.1120055396866614E-3</v>
      </c>
      <c r="F80" s="22">
        <f t="shared" si="1"/>
        <v>1.8142473816324764E-2</v>
      </c>
      <c r="I80" s="60">
        <f t="shared" si="2"/>
        <v>22.766037027513502</v>
      </c>
      <c r="J80" s="22">
        <f t="shared" si="3"/>
        <v>1.0717719544473989</v>
      </c>
      <c r="K80" s="11">
        <f t="shared" si="4"/>
        <v>24.464305528413473</v>
      </c>
      <c r="M80" s="70">
        <f t="shared" si="5"/>
        <v>1.9705736196237774E-3</v>
      </c>
    </row>
    <row r="81" spans="1:13" x14ac:dyDescent="0.35">
      <c r="A81" s="12">
        <v>39934</v>
      </c>
      <c r="B81" s="15">
        <f>'[1]Series construction'!AF87</f>
        <v>21.9</v>
      </c>
      <c r="C81" s="15">
        <v>216.4</v>
      </c>
      <c r="D81" s="10">
        <f>DataQ!C152</f>
        <v>11539</v>
      </c>
      <c r="E81" s="67">
        <f t="shared" si="6"/>
        <v>1.8979114307998959E-3</v>
      </c>
      <c r="F81" s="22">
        <f t="shared" si="1"/>
        <v>1.8753791489730481E-2</v>
      </c>
      <c r="I81" s="60">
        <f t="shared" si="2"/>
        <v>24.440971868778675</v>
      </c>
      <c r="J81" s="22">
        <f t="shared" si="3"/>
        <v>0.89603638176006584</v>
      </c>
      <c r="K81" s="11">
        <f t="shared" si="4"/>
        <v>24.857157552150955</v>
      </c>
      <c r="M81" s="70">
        <f t="shared" si="5"/>
        <v>2.1181187164207188E-3</v>
      </c>
    </row>
    <row r="82" spans="1:13" x14ac:dyDescent="0.35">
      <c r="A82" s="12">
        <v>40026</v>
      </c>
      <c r="B82" s="15">
        <f>'[1]Series construction'!AF88</f>
        <v>19.3</v>
      </c>
      <c r="C82" s="15">
        <v>207.2</v>
      </c>
      <c r="D82" s="10">
        <f>DataQ!C153</f>
        <v>11525</v>
      </c>
      <c r="E82" s="67">
        <f t="shared" si="6"/>
        <v>1.6746203904555316E-3</v>
      </c>
      <c r="F82" s="22">
        <f t="shared" si="1"/>
        <v>1.7978308026030367E-2</v>
      </c>
      <c r="I82" s="60">
        <f t="shared" si="2"/>
        <v>21.784054770777363</v>
      </c>
      <c r="J82" s="22">
        <f t="shared" si="3"/>
        <v>0.88596912756069435</v>
      </c>
      <c r="K82" s="11">
        <f t="shared" si="4"/>
        <v>21.256745402547878</v>
      </c>
      <c r="M82" s="70">
        <f t="shared" si="5"/>
        <v>1.8901565961628949E-3</v>
      </c>
    </row>
    <row r="83" spans="1:13" x14ac:dyDescent="0.35">
      <c r="A83" s="12">
        <v>40118</v>
      </c>
      <c r="B83" s="15">
        <f>'[1]Series construction'!AF89</f>
        <v>16.2</v>
      </c>
      <c r="C83" s="15">
        <v>199.6</v>
      </c>
      <c r="D83" s="10">
        <f>DataQ!C154</f>
        <v>11504</v>
      </c>
      <c r="E83" s="67">
        <f t="shared" si="6"/>
        <v>1.4082058414464534E-3</v>
      </c>
      <c r="F83" s="22">
        <f t="shared" si="1"/>
        <v>1.7350486787204449E-2</v>
      </c>
      <c r="I83" s="60">
        <f t="shared" si="2"/>
        <v>19.192608416485903</v>
      </c>
      <c r="J83" s="22">
        <f t="shared" si="3"/>
        <v>0.84407495054630832</v>
      </c>
      <c r="K83" s="11">
        <f t="shared" si="4"/>
        <v>18.766483540130153</v>
      </c>
      <c r="M83" s="70">
        <f t="shared" si="5"/>
        <v>1.6683421780672725E-3</v>
      </c>
    </row>
    <row r="84" spans="1:13" x14ac:dyDescent="0.35">
      <c r="A84" s="12">
        <v>40210</v>
      </c>
      <c r="B84" s="15">
        <f>'[1]Series construction'!AF90</f>
        <v>15.9</v>
      </c>
      <c r="C84" s="15">
        <v>196.5</v>
      </c>
      <c r="D84" s="10">
        <f>DataQ!C155</f>
        <v>11493</v>
      </c>
      <c r="E84" s="67">
        <f t="shared" si="6"/>
        <v>1.3834507961367789E-3</v>
      </c>
      <c r="F84" s="22">
        <f t="shared" si="1"/>
        <v>1.7097363612633778E-2</v>
      </c>
      <c r="I84" s="60">
        <f t="shared" si="2"/>
        <v>16.155418289290683</v>
      </c>
      <c r="J84" s="22">
        <f t="shared" si="3"/>
        <v>0.9841899302935414</v>
      </c>
      <c r="K84" s="11">
        <f t="shared" si="4"/>
        <v>15.983778755215578</v>
      </c>
      <c r="M84" s="70">
        <f t="shared" si="5"/>
        <v>1.4056746097007469E-3</v>
      </c>
    </row>
    <row r="85" spans="1:13" x14ac:dyDescent="0.35">
      <c r="A85" s="12">
        <v>40299</v>
      </c>
      <c r="B85" s="15">
        <f>'[1]Series construction'!AF91</f>
        <v>15.2</v>
      </c>
      <c r="C85" s="15">
        <v>185.5</v>
      </c>
      <c r="D85" s="10">
        <f>DataQ!C156</f>
        <v>11491</v>
      </c>
      <c r="E85" s="67">
        <f t="shared" si="6"/>
        <v>1.3227743451396745E-3</v>
      </c>
      <c r="F85" s="22">
        <f t="shared" si="1"/>
        <v>1.6143068488382213E-2</v>
      </c>
      <c r="I85" s="60">
        <f t="shared" si="2"/>
        <v>15.787575045679979</v>
      </c>
      <c r="J85" s="22">
        <f t="shared" si="3"/>
        <v>0.96278243846950007</v>
      </c>
      <c r="K85" s="11">
        <f t="shared" si="4"/>
        <v>15.140592534586272</v>
      </c>
      <c r="M85" s="70">
        <f t="shared" si="5"/>
        <v>1.3739078448942632E-3</v>
      </c>
    </row>
    <row r="86" spans="1:13" x14ac:dyDescent="0.35">
      <c r="A86" s="12">
        <v>40391</v>
      </c>
      <c r="B86" s="15">
        <f>'[1]Series construction'!AF92</f>
        <v>14.7</v>
      </c>
      <c r="C86" s="15">
        <v>179.8</v>
      </c>
      <c r="D86" s="10">
        <f>DataQ!C157</f>
        <v>11480</v>
      </c>
      <c r="E86" s="67">
        <f t="shared" si="6"/>
        <v>1.2804878048780486E-3</v>
      </c>
      <c r="F86" s="22">
        <f t="shared" si="1"/>
        <v>1.5662020905923345E-2</v>
      </c>
      <c r="I86" s="60">
        <f t="shared" si="2"/>
        <v>15.130225219737184</v>
      </c>
      <c r="J86" s="22">
        <f t="shared" si="3"/>
        <v>0.97156518072341969</v>
      </c>
      <c r="K86" s="11">
        <f t="shared" si="4"/>
        <v>14.804402071186145</v>
      </c>
      <c r="M86" s="70">
        <f t="shared" si="5"/>
        <v>1.3179638693150857E-3</v>
      </c>
    </row>
    <row r="87" spans="1:13" x14ac:dyDescent="0.35">
      <c r="A87" s="12">
        <v>40483</v>
      </c>
      <c r="B87" s="15">
        <f>'[1]Series construction'!AF93</f>
        <v>13.7</v>
      </c>
      <c r="C87" s="15">
        <v>175.8</v>
      </c>
      <c r="D87" s="10">
        <f>DataQ!C158</f>
        <v>11478</v>
      </c>
      <c r="E87" s="67">
        <f t="shared" si="6"/>
        <v>1.193587733054539E-3</v>
      </c>
      <c r="F87" s="22">
        <f t="shared" si="1"/>
        <v>1.5316257187663357E-2</v>
      </c>
      <c r="I87" s="60">
        <f t="shared" si="2"/>
        <v>14.657752264808359</v>
      </c>
      <c r="J87" s="22">
        <f t="shared" si="3"/>
        <v>0.93465899494646143</v>
      </c>
      <c r="K87" s="11">
        <f t="shared" si="4"/>
        <v>14.423600383275259</v>
      </c>
      <c r="M87" s="70">
        <f t="shared" si="5"/>
        <v>1.2770301676954486E-3</v>
      </c>
    </row>
    <row r="88" spans="1:13" x14ac:dyDescent="0.35">
      <c r="A88" s="12">
        <v>40575</v>
      </c>
      <c r="B88" s="15">
        <f>'[1]Series construction'!AF94</f>
        <v>14.2</v>
      </c>
      <c r="C88" s="15">
        <v>171.9</v>
      </c>
      <c r="D88" s="10">
        <f>DataQ!C159</f>
        <v>11454</v>
      </c>
      <c r="E88" s="67">
        <f t="shared" si="6"/>
        <v>1.2397415749956346E-3</v>
      </c>
      <c r="F88" s="22">
        <f t="shared" ref="F88:F151" si="7">C88/D88</f>
        <v>1.500785751702462E-2</v>
      </c>
      <c r="I88" s="60">
        <f t="shared" ref="I88:I141" si="8">(((B87/D87)+0.01*((C88/D88)-(C87/D87)))*D88)*1</f>
        <v>13.636029796131728</v>
      </c>
      <c r="J88" s="22">
        <f t="shared" si="3"/>
        <v>1.0413588274813141</v>
      </c>
      <c r="K88" s="11">
        <f t="shared" si="4"/>
        <v>13.42761761630946</v>
      </c>
      <c r="M88" s="70">
        <f t="shared" si="5"/>
        <v>1.1905037363481516E-3</v>
      </c>
    </row>
    <row r="89" spans="1:13" x14ac:dyDescent="0.35">
      <c r="A89" s="12">
        <v>40664</v>
      </c>
      <c r="B89" s="15">
        <f>'[1]Series construction'!AF95</f>
        <v>14.5</v>
      </c>
      <c r="C89" s="15">
        <v>169.2</v>
      </c>
      <c r="D89" s="10">
        <f>DataQ!C160</f>
        <v>11437</v>
      </c>
      <c r="E89" s="67">
        <f t="shared" si="6"/>
        <v>1.267814986447495E-3</v>
      </c>
      <c r="F89" s="22">
        <f t="shared" si="7"/>
        <v>1.4794089359097665E-2</v>
      </c>
      <c r="I89" s="60">
        <f t="shared" si="8"/>
        <v>14.154475729002968</v>
      </c>
      <c r="J89" s="22">
        <f t="shared" ref="J89:J142" si="9">B89/I89</f>
        <v>1.0244109550655445</v>
      </c>
      <c r="K89" s="11">
        <f t="shared" ref="K89:K142" si="10">(E88+0.069*(F89-F88))*D89</f>
        <v>14.010228610092542</v>
      </c>
      <c r="M89" s="70">
        <f t="shared" ref="M89:M152" si="11">I89/D89</f>
        <v>1.2376038934163651E-3</v>
      </c>
    </row>
    <row r="90" spans="1:13" x14ac:dyDescent="0.35">
      <c r="A90" s="12">
        <v>40756</v>
      </c>
      <c r="B90" s="15">
        <f>'[1]Series construction'!AF96</f>
        <v>14.7</v>
      </c>
      <c r="C90" s="15">
        <v>165.3</v>
      </c>
      <c r="D90" s="10">
        <f>DataQ!C161</f>
        <v>11413</v>
      </c>
      <c r="E90" s="67">
        <f t="shared" si="6"/>
        <v>1.2880049066853587E-3</v>
      </c>
      <c r="F90" s="22">
        <f t="shared" si="7"/>
        <v>1.448348374660475E-2</v>
      </c>
      <c r="I90" s="60">
        <f t="shared" si="8"/>
        <v>14.434123021771445</v>
      </c>
      <c r="J90" s="22">
        <f t="shared" si="9"/>
        <v>1.0184200299406845</v>
      </c>
      <c r="K90" s="11">
        <f t="shared" si="10"/>
        <v>14.224971452303928</v>
      </c>
      <c r="M90" s="70">
        <f t="shared" si="11"/>
        <v>1.264708930322566E-3</v>
      </c>
    </row>
    <row r="91" spans="1:13" x14ac:dyDescent="0.35">
      <c r="A91" s="12">
        <v>40848</v>
      </c>
      <c r="B91" s="15">
        <f>'[1]Series construction'!AF97</f>
        <v>13.9</v>
      </c>
      <c r="C91" s="15">
        <v>161.4</v>
      </c>
      <c r="D91" s="10">
        <f>DataQ!C162</f>
        <v>11384</v>
      </c>
      <c r="E91" s="67">
        <f t="shared" si="6"/>
        <v>1.2210119465917077E-3</v>
      </c>
      <c r="F91" s="22">
        <f t="shared" si="7"/>
        <v>1.4177793394237527E-2</v>
      </c>
      <c r="I91" s="60">
        <f t="shared" si="8"/>
        <v>14.627848067992637</v>
      </c>
      <c r="J91" s="22">
        <f t="shared" si="9"/>
        <v>0.95024230053460501</v>
      </c>
      <c r="K91" s="11">
        <f t="shared" si="10"/>
        <v>14.42252930868308</v>
      </c>
      <c r="M91" s="70">
        <f t="shared" si="11"/>
        <v>1.2849480031616864E-3</v>
      </c>
    </row>
    <row r="92" spans="1:13" x14ac:dyDescent="0.35">
      <c r="A92" s="12">
        <v>40940</v>
      </c>
      <c r="B92" s="15">
        <f>'[1]Series construction'!AF98</f>
        <v>13.9</v>
      </c>
      <c r="C92" s="15">
        <v>159.1</v>
      </c>
      <c r="D92" s="10">
        <f>DataQ!C163</f>
        <v>11383</v>
      </c>
      <c r="E92" s="67">
        <f t="shared" si="6"/>
        <v>1.2211192128612845E-3</v>
      </c>
      <c r="F92" s="22">
        <f t="shared" si="7"/>
        <v>1.3976983220592111E-2</v>
      </c>
      <c r="I92" s="60">
        <f t="shared" si="8"/>
        <v>13.875920765987352</v>
      </c>
      <c r="J92" s="22">
        <f t="shared" si="9"/>
        <v>1.0017353251303993</v>
      </c>
      <c r="K92" s="11">
        <f t="shared" si="10"/>
        <v>13.741057255797609</v>
      </c>
      <c r="M92" s="70">
        <f t="shared" si="11"/>
        <v>1.2190038448552537E-3</v>
      </c>
    </row>
    <row r="93" spans="1:13" x14ac:dyDescent="0.35">
      <c r="A93" s="12">
        <v>41030</v>
      </c>
      <c r="B93" s="15">
        <f>'[1]Series construction'!AF99</f>
        <v>13.5</v>
      </c>
      <c r="C93" s="15">
        <v>158.69999999999999</v>
      </c>
      <c r="D93" s="10">
        <f>DataQ!C164</f>
        <v>11364</v>
      </c>
      <c r="E93" s="67">
        <f t="shared" si="6"/>
        <v>1.187961985216473E-3</v>
      </c>
      <c r="F93" s="22">
        <f t="shared" si="7"/>
        <v>1.3965153115100316E-2</v>
      </c>
      <c r="I93" s="60">
        <f t="shared" si="8"/>
        <v>13.875454361767551</v>
      </c>
      <c r="J93" s="22">
        <f t="shared" si="9"/>
        <v>0.97294111227073921</v>
      </c>
      <c r="K93" s="11">
        <f t="shared" si="10"/>
        <v>13.867522559957832</v>
      </c>
      <c r="M93" s="70">
        <f t="shared" si="11"/>
        <v>1.2210009118063666E-3</v>
      </c>
    </row>
    <row r="94" spans="1:13" x14ac:dyDescent="0.35">
      <c r="A94" s="12">
        <v>41122</v>
      </c>
      <c r="B94" s="15">
        <f>'[1]Series construction'!AF100</f>
        <v>13</v>
      </c>
      <c r="C94" s="15">
        <v>159.1</v>
      </c>
      <c r="D94" s="10">
        <f>DataQ!C165</f>
        <v>11331</v>
      </c>
      <c r="E94" s="67">
        <f t="shared" si="6"/>
        <v>1.1472950313299796E-3</v>
      </c>
      <c r="F94" s="22">
        <f t="shared" si="7"/>
        <v>1.4041126114199982E-2</v>
      </c>
      <c r="I94" s="60">
        <f t="shared" si="8"/>
        <v>13.469405755015838</v>
      </c>
      <c r="J94" s="22">
        <f t="shared" si="9"/>
        <v>0.96515022536602724</v>
      </c>
      <c r="K94" s="11">
        <f t="shared" si="10"/>
        <v>13.52019590813094</v>
      </c>
      <c r="M94" s="70">
        <f t="shared" si="11"/>
        <v>1.1887217152074696E-3</v>
      </c>
    </row>
    <row r="95" spans="1:13" x14ac:dyDescent="0.35">
      <c r="A95" s="12">
        <v>41214</v>
      </c>
      <c r="B95" s="15">
        <f>'[1]Series construction'!AF101</f>
        <v>11.5</v>
      </c>
      <c r="C95" s="15">
        <v>157.9</v>
      </c>
      <c r="D95" s="10">
        <f>DataQ!C166</f>
        <v>11284</v>
      </c>
      <c r="E95" s="67">
        <f t="shared" si="6"/>
        <v>1.0191421481744063E-3</v>
      </c>
      <c r="F95" s="22">
        <f t="shared" si="7"/>
        <v>1.3993264799716413E-2</v>
      </c>
      <c r="I95" s="60">
        <f t="shared" si="8"/>
        <v>12.940676462801164</v>
      </c>
      <c r="J95" s="22">
        <f t="shared" si="9"/>
        <v>0.88867069917538821</v>
      </c>
      <c r="K95" s="11">
        <f t="shared" si="10"/>
        <v>12.90881250551584</v>
      </c>
      <c r="M95" s="70">
        <f t="shared" si="11"/>
        <v>1.146816418185144E-3</v>
      </c>
    </row>
    <row r="96" spans="1:13" x14ac:dyDescent="0.35">
      <c r="A96" s="12">
        <v>41306</v>
      </c>
      <c r="B96" s="15">
        <f>'[1]Series construction'!AF102</f>
        <v>11.1</v>
      </c>
      <c r="C96" s="15">
        <v>159.6</v>
      </c>
      <c r="D96" s="10">
        <f>DataQ!C167</f>
        <v>11254</v>
      </c>
      <c r="E96" s="67">
        <f t="shared" si="6"/>
        <v>9.8631597654167411E-4</v>
      </c>
      <c r="F96" s="22">
        <f t="shared" si="7"/>
        <v>1.4181624311355962E-2</v>
      </c>
      <c r="I96" s="60">
        <f t="shared" si="8"/>
        <v>11.490623714994683</v>
      </c>
      <c r="J96" s="22">
        <f t="shared" si="9"/>
        <v>0.96600500332415029</v>
      </c>
      <c r="K96" s="11">
        <f t="shared" si="10"/>
        <v>11.61569179369018</v>
      </c>
      <c r="M96" s="70">
        <f t="shared" si="11"/>
        <v>1.0210257432908018E-3</v>
      </c>
    </row>
    <row r="97" spans="1:13" x14ac:dyDescent="0.35">
      <c r="A97" s="12">
        <v>41395</v>
      </c>
      <c r="B97" s="15">
        <f>'[1]Series construction'!AF103</f>
        <v>10.3</v>
      </c>
      <c r="C97" s="15">
        <v>154.9</v>
      </c>
      <c r="D97" s="10">
        <f>DataQ!C168</f>
        <v>11234</v>
      </c>
      <c r="E97" s="67">
        <f t="shared" si="6"/>
        <v>9.1685953355883927E-4</v>
      </c>
      <c r="F97" s="22">
        <f t="shared" si="7"/>
        <v>1.3788499198860603E-2</v>
      </c>
      <c r="I97" s="60">
        <f t="shared" si="8"/>
        <v>11.036110005331439</v>
      </c>
      <c r="J97" s="22">
        <f t="shared" si="9"/>
        <v>0.933299866984306</v>
      </c>
      <c r="K97" s="11">
        <f t="shared" si="10"/>
        <v>10.775544322018838</v>
      </c>
      <c r="M97" s="70">
        <f t="shared" si="11"/>
        <v>9.8238472541672061E-4</v>
      </c>
    </row>
    <row r="98" spans="1:13" x14ac:dyDescent="0.35">
      <c r="A98" s="12">
        <v>41487</v>
      </c>
      <c r="B98" s="15">
        <f>'[1]Series construction'!AF104</f>
        <v>9.9</v>
      </c>
      <c r="C98" s="15">
        <v>149.4</v>
      </c>
      <c r="D98" s="10">
        <f>DataQ!C169</f>
        <v>11208</v>
      </c>
      <c r="E98" s="67">
        <f t="shared" si="6"/>
        <v>8.8329764453961462E-4</v>
      </c>
      <c r="F98" s="22">
        <f t="shared" si="7"/>
        <v>1.3329764453961456E-2</v>
      </c>
      <c r="I98" s="60">
        <f t="shared" si="8"/>
        <v>10.224746661919173</v>
      </c>
      <c r="J98" s="22">
        <f t="shared" si="9"/>
        <v>0.9682391483469559</v>
      </c>
      <c r="K98" s="11">
        <f t="shared" si="10"/>
        <v>9.9213982196902268</v>
      </c>
      <c r="M98" s="70">
        <f t="shared" si="11"/>
        <v>9.1227218610984769E-4</v>
      </c>
    </row>
    <row r="99" spans="1:13" x14ac:dyDescent="0.35">
      <c r="A99" s="12">
        <v>41579</v>
      </c>
      <c r="B99" s="15">
        <f>'[1]Series construction'!AF105</f>
        <v>8.4</v>
      </c>
      <c r="C99" s="15">
        <v>144.6</v>
      </c>
      <c r="D99" s="10">
        <f>DataQ!C170</f>
        <v>11186</v>
      </c>
      <c r="E99" s="67">
        <f t="shared" si="6"/>
        <v>7.5093867334167716E-4</v>
      </c>
      <c r="F99" s="22">
        <f t="shared" si="7"/>
        <v>1.2926872876810299E-2</v>
      </c>
      <c r="I99" s="60">
        <f t="shared" si="8"/>
        <v>9.8355000000000015</v>
      </c>
      <c r="J99" s="22">
        <f t="shared" si="9"/>
        <v>0.8540491078236998</v>
      </c>
      <c r="K99" s="11">
        <f t="shared" si="10"/>
        <v>9.5696020342612425</v>
      </c>
      <c r="M99" s="70">
        <f t="shared" si="11"/>
        <v>8.7926872876810315E-4</v>
      </c>
    </row>
    <row r="100" spans="1:13" x14ac:dyDescent="0.35">
      <c r="A100" s="12">
        <v>41671</v>
      </c>
      <c r="B100" s="15">
        <f>'[1]Series construction'!AF106</f>
        <v>8.5</v>
      </c>
      <c r="C100" s="15">
        <v>138.19999999999999</v>
      </c>
      <c r="D100" s="10">
        <f>DataQ!C171</f>
        <v>11167</v>
      </c>
      <c r="E100" s="67">
        <f t="shared" si="6"/>
        <v>7.6117130831915465E-4</v>
      </c>
      <c r="F100" s="22">
        <f t="shared" si="7"/>
        <v>1.2375749977612607E-2</v>
      </c>
      <c r="I100" s="60">
        <f t="shared" si="8"/>
        <v>8.324188271053103</v>
      </c>
      <c r="J100" s="22">
        <f t="shared" si="9"/>
        <v>1.021120585361851</v>
      </c>
      <c r="K100" s="11">
        <f t="shared" si="10"/>
        <v>7.9610792955480063</v>
      </c>
      <c r="M100" s="70">
        <f t="shared" si="11"/>
        <v>7.4542744434970027E-4</v>
      </c>
    </row>
    <row r="101" spans="1:13" x14ac:dyDescent="0.35">
      <c r="A101" s="12">
        <v>41760</v>
      </c>
      <c r="B101" s="15">
        <f>'[1]Series construction'!AF107</f>
        <v>7.88</v>
      </c>
      <c r="C101" s="15">
        <v>129.16999999999999</v>
      </c>
      <c r="D101" s="10">
        <f>DataQ!C172</f>
        <v>11219</v>
      </c>
      <c r="E101" s="67">
        <f t="shared" si="6"/>
        <v>7.0237989125590517E-4</v>
      </c>
      <c r="F101" s="22">
        <f t="shared" si="7"/>
        <v>1.1513503877350921E-2</v>
      </c>
      <c r="I101" s="60">
        <f t="shared" si="8"/>
        <v>8.442845518044237</v>
      </c>
      <c r="J101" s="22">
        <f t="shared" si="9"/>
        <v>0.93333461842440313</v>
      </c>
      <c r="K101" s="11">
        <f t="shared" si="10"/>
        <v>7.8721067171129215</v>
      </c>
      <c r="M101" s="70">
        <f t="shared" si="11"/>
        <v>7.525488473165377E-4</v>
      </c>
    </row>
    <row r="102" spans="1:13" x14ac:dyDescent="0.35">
      <c r="A102" s="12">
        <v>41852</v>
      </c>
      <c r="B102" s="15">
        <f>'[1]Series construction'!AF108</f>
        <v>7.15</v>
      </c>
      <c r="C102" s="15">
        <v>122.11</v>
      </c>
      <c r="D102" s="10">
        <f>DataQ!C173</f>
        <v>11193</v>
      </c>
      <c r="E102" s="67">
        <f t="shared" si="6"/>
        <v>6.3879210220673635E-4</v>
      </c>
      <c r="F102" s="22">
        <f t="shared" si="7"/>
        <v>1.0909497007057983E-2</v>
      </c>
      <c r="I102" s="60">
        <f t="shared" si="8"/>
        <v>7.7941316338354589</v>
      </c>
      <c r="J102" s="22">
        <f t="shared" si="9"/>
        <v>0.91735684434181364</v>
      </c>
      <c r="K102" s="11">
        <f t="shared" si="10"/>
        <v>7.3952533487833163</v>
      </c>
      <c r="M102" s="70">
        <f t="shared" si="11"/>
        <v>6.9633982255297585E-4</v>
      </c>
    </row>
    <row r="103" spans="1:13" x14ac:dyDescent="0.35">
      <c r="A103" s="12">
        <v>41944</v>
      </c>
      <c r="B103" s="15">
        <f>'[1]Series construction'!AF109</f>
        <v>6.17</v>
      </c>
      <c r="C103" s="15">
        <v>114.41</v>
      </c>
      <c r="D103" s="10">
        <f>DataQ!C174</f>
        <v>11146</v>
      </c>
      <c r="E103" s="67">
        <f t="shared" si="6"/>
        <v>5.5356181589808005E-4</v>
      </c>
      <c r="F103" s="22">
        <f t="shared" si="7"/>
        <v>1.0264668939529875E-2</v>
      </c>
      <c r="I103" s="60">
        <f t="shared" si="8"/>
        <v>7.0481042347895997</v>
      </c>
      <c r="J103" s="22">
        <f t="shared" si="9"/>
        <v>0.87541270595073528</v>
      </c>
      <c r="K103" s="11">
        <f t="shared" si="10"/>
        <v>6.6240562699901711</v>
      </c>
      <c r="M103" s="70">
        <f t="shared" si="11"/>
        <v>6.3234382153145522E-4</v>
      </c>
    </row>
    <row r="104" spans="1:13" x14ac:dyDescent="0.35">
      <c r="A104" s="12">
        <v>42036</v>
      </c>
      <c r="B104" s="15">
        <f>'[1]Series construction'!AF110</f>
        <v>4.88</v>
      </c>
      <c r="C104" s="15">
        <v>111.19</v>
      </c>
      <c r="D104" s="10">
        <f>DataQ!C175</f>
        <v>11118</v>
      </c>
      <c r="E104" s="67">
        <f t="shared" si="6"/>
        <v>4.3892786472387121E-4</v>
      </c>
      <c r="F104" s="22">
        <f t="shared" si="7"/>
        <v>1.0000899442345746E-2</v>
      </c>
      <c r="I104" s="60">
        <f t="shared" si="8"/>
        <v>6.125174376457923</v>
      </c>
      <c r="J104" s="22">
        <f t="shared" si="9"/>
        <v>0.7967120117847184</v>
      </c>
      <c r="K104" s="11">
        <f t="shared" si="10"/>
        <v>5.9521516095460258</v>
      </c>
      <c r="M104" s="70">
        <f t="shared" si="11"/>
        <v>5.509241209262388E-4</v>
      </c>
    </row>
    <row r="105" spans="1:13" x14ac:dyDescent="0.35">
      <c r="A105" s="12">
        <v>42125</v>
      </c>
      <c r="B105" s="15">
        <f>'[1]Series construction'!AF111</f>
        <v>2.5</v>
      </c>
      <c r="C105" s="15">
        <v>106.73</v>
      </c>
      <c r="D105" s="10">
        <f>DataQ!C176</f>
        <v>11110</v>
      </c>
      <c r="E105" s="67">
        <f t="shared" si="6"/>
        <v>2.2502250225022501E-4</v>
      </c>
      <c r="F105" s="22">
        <f t="shared" si="7"/>
        <v>9.6066606660666076E-3</v>
      </c>
      <c r="I105" s="60">
        <f t="shared" si="8"/>
        <v>4.8326886490375971</v>
      </c>
      <c r="J105" s="22">
        <f t="shared" si="9"/>
        <v>0.51731037969885796</v>
      </c>
      <c r="K105" s="11">
        <f t="shared" si="10"/>
        <v>4.5742690735743849</v>
      </c>
      <c r="M105" s="70">
        <f t="shared" si="11"/>
        <v>4.3498547696107983E-4</v>
      </c>
    </row>
    <row r="106" spans="1:13" x14ac:dyDescent="0.35">
      <c r="A106" s="12">
        <v>42217</v>
      </c>
      <c r="B106" s="15">
        <f>'[1]Series construction'!AF112</f>
        <v>2.4900000000000002</v>
      </c>
      <c r="C106" s="15">
        <v>104.97</v>
      </c>
      <c r="D106" s="10">
        <f>DataQ!C177</f>
        <v>11110</v>
      </c>
      <c r="E106" s="67">
        <f t="shared" si="6"/>
        <v>2.2412241224122414E-4</v>
      </c>
      <c r="F106" s="22">
        <f t="shared" si="7"/>
        <v>9.4482448244824473E-3</v>
      </c>
      <c r="I106" s="60">
        <f t="shared" si="8"/>
        <v>2.4823999999999997</v>
      </c>
      <c r="J106" s="22">
        <f t="shared" si="9"/>
        <v>1.0030615533354821</v>
      </c>
      <c r="K106" s="11">
        <f t="shared" si="10"/>
        <v>2.3785599999999985</v>
      </c>
      <c r="M106" s="70">
        <f t="shared" si="11"/>
        <v>2.2343834383438342E-4</v>
      </c>
    </row>
    <row r="107" spans="1:13" x14ac:dyDescent="0.35">
      <c r="A107" s="12">
        <v>42309</v>
      </c>
      <c r="B107" s="15">
        <f>'[1]Series construction'!AF113</f>
        <v>2.17</v>
      </c>
      <c r="C107" s="15">
        <v>101.54</v>
      </c>
      <c r="D107" s="10">
        <f>DataQ!C178</f>
        <v>11110</v>
      </c>
      <c r="E107" s="67">
        <f t="shared" si="6"/>
        <v>1.9531953195319531E-4</v>
      </c>
      <c r="F107" s="22">
        <f t="shared" si="7"/>
        <v>9.1395139513951399E-3</v>
      </c>
      <c r="I107" s="60">
        <f t="shared" si="8"/>
        <v>2.4557000000000007</v>
      </c>
      <c r="J107" s="22">
        <f t="shared" si="9"/>
        <v>0.88365842733232858</v>
      </c>
      <c r="K107" s="11">
        <f t="shared" si="10"/>
        <v>2.2533300000000014</v>
      </c>
      <c r="M107" s="70">
        <f t="shared" si="11"/>
        <v>2.210351035103511E-4</v>
      </c>
    </row>
    <row r="108" spans="1:13" x14ac:dyDescent="0.35">
      <c r="A108" s="12">
        <v>42401</v>
      </c>
      <c r="B108" s="15">
        <f>'[1]Series construction'!AF114</f>
        <v>2.11</v>
      </c>
      <c r="C108" s="15">
        <v>95.59</v>
      </c>
      <c r="D108" s="10">
        <f>DataQ!C179</f>
        <v>11120</v>
      </c>
      <c r="E108" s="67">
        <f t="shared" si="6"/>
        <v>1.8974820143884892E-4</v>
      </c>
      <c r="F108" s="22">
        <f t="shared" si="7"/>
        <v>8.5962230215827339E-3</v>
      </c>
      <c r="I108" s="60">
        <f t="shared" si="8"/>
        <v>2.1115392439243923</v>
      </c>
      <c r="J108" s="22">
        <f t="shared" si="9"/>
        <v>0.99927103229133851</v>
      </c>
      <c r="K108" s="11">
        <f t="shared" si="10"/>
        <v>1.755096930693069</v>
      </c>
      <c r="M108" s="70">
        <f t="shared" si="11"/>
        <v>1.8988662265507125E-4</v>
      </c>
    </row>
    <row r="109" spans="1:13" x14ac:dyDescent="0.35">
      <c r="A109" s="12">
        <v>42491</v>
      </c>
      <c r="B109" s="15">
        <f>'[1]Series construction'!AF115</f>
        <v>1.89</v>
      </c>
      <c r="C109" s="15">
        <v>93.14</v>
      </c>
      <c r="D109" s="10">
        <f>DataQ!C180</f>
        <v>11080</v>
      </c>
      <c r="E109" s="67">
        <f t="shared" si="6"/>
        <v>1.7057761732851984E-4</v>
      </c>
      <c r="F109" s="22">
        <f t="shared" si="7"/>
        <v>8.4061371841155242E-3</v>
      </c>
      <c r="I109" s="60">
        <f t="shared" si="8"/>
        <v>2.0813485611510791</v>
      </c>
      <c r="J109" s="22">
        <f t="shared" si="9"/>
        <v>0.9080651051329649</v>
      </c>
      <c r="K109" s="11">
        <f t="shared" si="10"/>
        <v>1.9570856474820149</v>
      </c>
      <c r="M109" s="70">
        <f t="shared" si="11"/>
        <v>1.878473430641768E-4</v>
      </c>
    </row>
    <row r="110" spans="1:13" x14ac:dyDescent="0.35">
      <c r="A110" s="12">
        <v>42583</v>
      </c>
      <c r="B110" s="15">
        <f>'[1]Series construction'!AF116</f>
        <v>1.86</v>
      </c>
      <c r="C110" s="15">
        <v>92.89</v>
      </c>
      <c r="D110" s="10">
        <f>DataQ!C181</f>
        <v>11080</v>
      </c>
      <c r="E110" s="67">
        <f t="shared" si="6"/>
        <v>1.6787003610108304E-4</v>
      </c>
      <c r="F110" s="22">
        <f t="shared" si="7"/>
        <v>8.383574007220217E-3</v>
      </c>
      <c r="I110" s="60">
        <f t="shared" si="8"/>
        <v>1.8875</v>
      </c>
      <c r="J110" s="22">
        <f t="shared" si="9"/>
        <v>0.98543046357615904</v>
      </c>
      <c r="K110" s="11">
        <f t="shared" si="10"/>
        <v>1.8727499999999997</v>
      </c>
      <c r="M110" s="70">
        <f t="shared" si="11"/>
        <v>1.7035198555956677E-4</v>
      </c>
    </row>
    <row r="111" spans="1:13" x14ac:dyDescent="0.35">
      <c r="A111" s="12">
        <v>42675</v>
      </c>
      <c r="B111" s="15">
        <f>'[1]Series construction'!AF117</f>
        <v>1.8</v>
      </c>
      <c r="C111" s="15">
        <v>93.48</v>
      </c>
      <c r="D111" s="10">
        <f>DataQ!C182</f>
        <v>11070</v>
      </c>
      <c r="E111" s="67">
        <f t="shared" si="6"/>
        <v>1.6260162601626016E-4</v>
      </c>
      <c r="F111" s="22">
        <f t="shared" si="7"/>
        <v>8.4444444444444454E-3</v>
      </c>
      <c r="I111" s="60">
        <f t="shared" si="8"/>
        <v>1.8650596570397113</v>
      </c>
      <c r="J111" s="22">
        <f t="shared" si="9"/>
        <v>0.9651165812342023</v>
      </c>
      <c r="K111" s="11">
        <f t="shared" si="10"/>
        <v>1.9048159657039716</v>
      </c>
      <c r="M111" s="70">
        <f t="shared" si="11"/>
        <v>1.6847874047332532E-4</v>
      </c>
    </row>
    <row r="112" spans="1:13" x14ac:dyDescent="0.35">
      <c r="A112" s="12">
        <v>42767</v>
      </c>
      <c r="B112" s="15">
        <f>'[1]Series construction'!AF118</f>
        <v>1.88</v>
      </c>
      <c r="C112" s="15">
        <v>90.74</v>
      </c>
      <c r="D112" s="10">
        <f>DataQ!C183</f>
        <v>11070</v>
      </c>
      <c r="E112" s="67">
        <f t="shared" si="6"/>
        <v>1.6982836495031616E-4</v>
      </c>
      <c r="F112" s="22">
        <f t="shared" si="7"/>
        <v>8.1969286359530255E-3</v>
      </c>
      <c r="I112" s="60">
        <f t="shared" si="8"/>
        <v>1.7725999999999997</v>
      </c>
      <c r="J112" s="22">
        <f t="shared" si="9"/>
        <v>1.0605889653616158</v>
      </c>
      <c r="K112" s="11">
        <f t="shared" si="10"/>
        <v>1.6109399999999987</v>
      </c>
      <c r="M112" s="70">
        <f t="shared" si="11"/>
        <v>1.6012646793134595E-4</v>
      </c>
    </row>
    <row r="113" spans="1:13" x14ac:dyDescent="0.35">
      <c r="A113" s="12">
        <v>42856</v>
      </c>
      <c r="B113" s="15">
        <f>'[1]Series construction'!AF119</f>
        <v>1.8</v>
      </c>
      <c r="C113" s="15">
        <v>88.26</v>
      </c>
      <c r="D113" s="10">
        <f>DataQ!C184</f>
        <v>11030</v>
      </c>
      <c r="E113" s="67">
        <f t="shared" si="6"/>
        <v>1.6319129646418857E-4</v>
      </c>
      <c r="F113" s="22">
        <f t="shared" si="7"/>
        <v>8.0018132366273809E-3</v>
      </c>
      <c r="I113" s="60">
        <f t="shared" si="8"/>
        <v>1.8516856368563686</v>
      </c>
      <c r="J113" s="22">
        <f t="shared" si="9"/>
        <v>0.97208725075811686</v>
      </c>
      <c r="K113" s="11">
        <f t="shared" si="10"/>
        <v>1.7247103884372188</v>
      </c>
      <c r="M113" s="70">
        <f t="shared" si="11"/>
        <v>1.6787721095705971E-4</v>
      </c>
    </row>
    <row r="114" spans="1:13" x14ac:dyDescent="0.35">
      <c r="A114" s="12">
        <v>42948</v>
      </c>
      <c r="B114" s="15">
        <f>'[1]Series construction'!AF120</f>
        <v>1.95</v>
      </c>
      <c r="C114" s="15">
        <v>86.89</v>
      </c>
      <c r="D114" s="10">
        <f>DataQ!C185</f>
        <v>11040</v>
      </c>
      <c r="E114" s="67">
        <f t="shared" si="6"/>
        <v>1.766304347826087E-4</v>
      </c>
      <c r="F114" s="22">
        <f t="shared" si="7"/>
        <v>7.8704710144927529E-3</v>
      </c>
      <c r="I114" s="60">
        <f t="shared" si="8"/>
        <v>1.7871317316409789</v>
      </c>
      <c r="J114" s="22">
        <f t="shared" si="9"/>
        <v>1.0911338909580393</v>
      </c>
      <c r="K114" s="11">
        <f t="shared" si="10"/>
        <v>1.7015806618313678</v>
      </c>
      <c r="M114" s="70">
        <f t="shared" si="11"/>
        <v>1.6187787424284229E-4</v>
      </c>
    </row>
    <row r="115" spans="1:13" x14ac:dyDescent="0.35">
      <c r="A115" s="12">
        <v>43040</v>
      </c>
      <c r="B115" s="15">
        <f>'[1]Series construction'!AF121</f>
        <v>1.79</v>
      </c>
      <c r="C115" s="15">
        <v>85.96</v>
      </c>
      <c r="D115" s="10">
        <f>DataQ!C186</f>
        <v>11000</v>
      </c>
      <c r="E115" s="67">
        <f t="shared" si="6"/>
        <v>1.6272727272727272E-4</v>
      </c>
      <c r="F115" s="22">
        <f t="shared" si="7"/>
        <v>7.8145454545454542E-3</v>
      </c>
      <c r="I115" s="60">
        <f t="shared" si="8"/>
        <v>1.936782971014493</v>
      </c>
      <c r="J115" s="22">
        <f t="shared" si="9"/>
        <v>0.9242130000050508</v>
      </c>
      <c r="K115" s="11">
        <f t="shared" si="10"/>
        <v>1.900487282608696</v>
      </c>
      <c r="M115" s="70">
        <f t="shared" si="11"/>
        <v>1.7607117918313572E-4</v>
      </c>
    </row>
    <row r="116" spans="1:13" x14ac:dyDescent="0.35">
      <c r="A116" s="12">
        <v>43132</v>
      </c>
      <c r="B116" s="15">
        <f>'[1]Series construction'!AF122</f>
        <v>1.91</v>
      </c>
      <c r="C116" s="15">
        <v>84.17</v>
      </c>
      <c r="D116" s="10">
        <f>DataQ!C187</f>
        <v>10970</v>
      </c>
      <c r="E116" s="67">
        <f t="shared" si="6"/>
        <v>1.7411121239744757E-4</v>
      </c>
      <c r="F116" s="22">
        <f t="shared" si="7"/>
        <v>7.6727438468550593E-3</v>
      </c>
      <c r="I116" s="60">
        <f t="shared" si="8"/>
        <v>1.7695625454545454</v>
      </c>
      <c r="J116" s="22">
        <f t="shared" si="9"/>
        <v>1.0793628091339267</v>
      </c>
      <c r="K116" s="11">
        <f t="shared" si="10"/>
        <v>1.677784290909091</v>
      </c>
      <c r="M116" s="70">
        <f t="shared" si="11"/>
        <v>1.6130925665036876E-4</v>
      </c>
    </row>
    <row r="117" spans="1:13" x14ac:dyDescent="0.35">
      <c r="A117" s="12">
        <v>43221</v>
      </c>
      <c r="B117" s="15">
        <f>'[1]Series construction'!AF123</f>
        <v>1.68</v>
      </c>
      <c r="C117" s="15">
        <v>82.68</v>
      </c>
      <c r="D117" s="10">
        <f>DataQ!C188</f>
        <v>10970</v>
      </c>
      <c r="E117" s="67">
        <f t="shared" si="6"/>
        <v>1.5314494074749317E-4</v>
      </c>
      <c r="F117" s="22">
        <f t="shared" si="7"/>
        <v>7.5369188696444859E-3</v>
      </c>
      <c r="I117" s="60">
        <f t="shared" si="8"/>
        <v>1.8950999999999998</v>
      </c>
      <c r="J117" s="22">
        <f t="shared" si="9"/>
        <v>0.88649675478866552</v>
      </c>
      <c r="K117" s="11">
        <f t="shared" si="10"/>
        <v>1.8071900000000003</v>
      </c>
      <c r="M117" s="70">
        <f t="shared" si="11"/>
        <v>1.7275296262534183E-4</v>
      </c>
    </row>
    <row r="118" spans="1:13" x14ac:dyDescent="0.35">
      <c r="A118" s="12">
        <v>43313</v>
      </c>
      <c r="B118" s="15">
        <f>'[1]Series construction'!AF124</f>
        <v>1.69</v>
      </c>
      <c r="C118" s="15">
        <v>83.59</v>
      </c>
      <c r="D118" s="10">
        <f>DataQ!C189</f>
        <v>10960</v>
      </c>
      <c r="E118" s="67">
        <f t="shared" si="6"/>
        <v>1.5419708029197079E-4</v>
      </c>
      <c r="F118" s="22">
        <f t="shared" si="7"/>
        <v>7.6268248175182483E-3</v>
      </c>
      <c r="I118" s="60">
        <f t="shared" si="8"/>
        <v>1.6883222424794895</v>
      </c>
      <c r="J118" s="22">
        <f t="shared" si="9"/>
        <v>1.0009937424730284</v>
      </c>
      <c r="K118" s="11">
        <f t="shared" si="10"/>
        <v>1.7464590246125791</v>
      </c>
      <c r="M118" s="70">
        <f t="shared" si="11"/>
        <v>1.5404400022623078E-4</v>
      </c>
    </row>
    <row r="119" spans="1:13" x14ac:dyDescent="0.35">
      <c r="A119" s="12">
        <v>43405</v>
      </c>
      <c r="B119" s="15">
        <f>'[1]Series construction'!AF125</f>
        <v>1.69</v>
      </c>
      <c r="C119" s="15">
        <v>89.92</v>
      </c>
      <c r="D119" s="10">
        <f>DataQ!C190</f>
        <v>10930</v>
      </c>
      <c r="E119" s="67">
        <f t="shared" si="6"/>
        <v>1.546203110704483E-4</v>
      </c>
      <c r="F119" s="22">
        <f t="shared" si="7"/>
        <v>8.2268984446477594E-3</v>
      </c>
      <c r="I119" s="60">
        <f t="shared" si="8"/>
        <v>1.7509621350364963</v>
      </c>
      <c r="J119" s="22">
        <f t="shared" si="9"/>
        <v>0.9651836360040843</v>
      </c>
      <c r="K119" s="11">
        <f t="shared" si="10"/>
        <v>2.1379316149635041</v>
      </c>
      <c r="M119" s="70">
        <f t="shared" si="11"/>
        <v>1.601978165632659E-4</v>
      </c>
    </row>
    <row r="120" spans="1:13" x14ac:dyDescent="0.35">
      <c r="A120" s="12">
        <v>43497</v>
      </c>
      <c r="B120" s="15">
        <f>'[1]Series construction'!AF126</f>
        <v>1.98</v>
      </c>
      <c r="C120" s="15">
        <v>86.47</v>
      </c>
      <c r="D120" s="10">
        <f>DataQ!C191</f>
        <v>10930</v>
      </c>
      <c r="E120" s="67">
        <f t="shared" si="6"/>
        <v>1.8115279048490392E-4</v>
      </c>
      <c r="F120" s="22">
        <f t="shared" si="7"/>
        <v>7.9112534309240621E-3</v>
      </c>
      <c r="I120" s="60">
        <f t="shared" si="8"/>
        <v>1.6554999999999997</v>
      </c>
      <c r="J120" s="22">
        <f t="shared" si="9"/>
        <v>1.1960132890365449</v>
      </c>
      <c r="K120" s="11">
        <f t="shared" si="10"/>
        <v>1.451949999999999</v>
      </c>
      <c r="M120" s="70">
        <f t="shared" si="11"/>
        <v>1.5146386093321131E-4</v>
      </c>
    </row>
    <row r="121" spans="1:13" x14ac:dyDescent="0.35">
      <c r="A121" s="12">
        <v>43586</v>
      </c>
      <c r="B121" s="15">
        <f>'[1]Series construction'!AF127</f>
        <v>1.92</v>
      </c>
      <c r="C121" s="15">
        <v>85.89</v>
      </c>
      <c r="D121" s="10">
        <f>DataQ!C192</f>
        <v>10940</v>
      </c>
      <c r="E121" s="67">
        <f t="shared" si="6"/>
        <v>1.7550274223034735E-4</v>
      </c>
      <c r="F121" s="22">
        <f t="shared" si="7"/>
        <v>7.851005484460695E-3</v>
      </c>
      <c r="I121" s="60">
        <f t="shared" si="8"/>
        <v>1.9752204025617566</v>
      </c>
      <c r="J121" s="22">
        <f t="shared" si="9"/>
        <v>0.9720434223491522</v>
      </c>
      <c r="K121" s="11">
        <f t="shared" si="10"/>
        <v>1.9363327630375116</v>
      </c>
      <c r="M121" s="70">
        <f t="shared" si="11"/>
        <v>1.8055031102027025E-4</v>
      </c>
    </row>
    <row r="122" spans="1:13" x14ac:dyDescent="0.35">
      <c r="A122" s="12">
        <v>43678</v>
      </c>
      <c r="B122" s="15">
        <f>'[1]Series construction'!AF128</f>
        <v>2.13</v>
      </c>
      <c r="C122" s="15">
        <v>81.400000000000006</v>
      </c>
      <c r="D122" s="10">
        <f>DataQ!C193</f>
        <v>10920</v>
      </c>
      <c r="E122" s="67">
        <f t="shared" si="6"/>
        <v>1.9505494505494503E-4</v>
      </c>
      <c r="F122" s="22">
        <f t="shared" si="7"/>
        <v>7.454212454212455E-3</v>
      </c>
      <c r="I122" s="60">
        <f t="shared" si="8"/>
        <v>1.8731601462522851</v>
      </c>
      <c r="J122" s="22">
        <f t="shared" si="9"/>
        <v>1.137115800942907</v>
      </c>
      <c r="K122" s="11">
        <f t="shared" si="10"/>
        <v>1.6175143327239492</v>
      </c>
      <c r="M122" s="70">
        <f t="shared" si="11"/>
        <v>1.7153481192786494E-4</v>
      </c>
    </row>
    <row r="123" spans="1:13" x14ac:dyDescent="0.35">
      <c r="A123" s="12">
        <v>43770</v>
      </c>
      <c r="B123" s="15">
        <f>'[1]Series construction'!AF129</f>
        <v>1.99</v>
      </c>
      <c r="C123" s="15">
        <v>80.59</v>
      </c>
      <c r="D123" s="10">
        <f>DataQ!C194</f>
        <v>10960</v>
      </c>
      <c r="E123" s="67">
        <f t="shared" si="6"/>
        <v>1.8156934306569342E-4</v>
      </c>
      <c r="F123" s="22">
        <f t="shared" si="7"/>
        <v>7.3531021897810219E-3</v>
      </c>
      <c r="I123" s="60">
        <f t="shared" si="8"/>
        <v>2.1267205128205124</v>
      </c>
      <c r="J123" s="22">
        <f t="shared" si="9"/>
        <v>0.93571298532349689</v>
      </c>
      <c r="K123" s="11">
        <f t="shared" si="10"/>
        <v>2.0613385714285704</v>
      </c>
      <c r="M123" s="70">
        <f t="shared" si="11"/>
        <v>1.940438424106307E-4</v>
      </c>
    </row>
    <row r="124" spans="1:13" x14ac:dyDescent="0.35">
      <c r="A124" s="69">
        <v>43862</v>
      </c>
      <c r="B124" s="15">
        <f>'[1]Series construction'!AF130</f>
        <v>1.71</v>
      </c>
      <c r="C124" s="15">
        <v>82.29</v>
      </c>
      <c r="D124" s="10">
        <f>DataQ!C195</f>
        <v>10960</v>
      </c>
      <c r="E124" s="67">
        <f t="shared" si="6"/>
        <v>1.5602189781021897E-4</v>
      </c>
      <c r="F124" s="22">
        <f t="shared" si="7"/>
        <v>7.5082116788321171E-3</v>
      </c>
      <c r="I124" s="60">
        <f t="shared" si="8"/>
        <v>2.0069999999999997</v>
      </c>
      <c r="J124" s="22">
        <f t="shared" si="9"/>
        <v>0.85201793721973107</v>
      </c>
      <c r="K124" s="11">
        <f t="shared" si="10"/>
        <v>2.1073</v>
      </c>
      <c r="M124" s="70">
        <f t="shared" si="11"/>
        <v>1.8312043795620434E-4</v>
      </c>
    </row>
    <row r="125" spans="1:13" x14ac:dyDescent="0.35">
      <c r="A125" s="69">
        <v>43952</v>
      </c>
      <c r="B125" s="15">
        <f>'[1]Series construction'!AF131</f>
        <v>0.22</v>
      </c>
      <c r="C125" s="15">
        <v>85.51</v>
      </c>
      <c r="D125" s="10">
        <f>DataQ!C196</f>
        <v>10930</v>
      </c>
      <c r="E125" s="67">
        <f t="shared" si="6"/>
        <v>2.0128087831655991E-5</v>
      </c>
      <c r="F125" s="22">
        <f t="shared" si="7"/>
        <v>7.8234217749313818E-3</v>
      </c>
      <c r="I125" s="60">
        <f t="shared" si="8"/>
        <v>1.739771806569343</v>
      </c>
      <c r="J125" s="22">
        <f t="shared" si="9"/>
        <v>0.12645336541797289</v>
      </c>
      <c r="K125" s="11">
        <f t="shared" si="10"/>
        <v>1.9430413412408758</v>
      </c>
      <c r="M125" s="70">
        <f t="shared" si="11"/>
        <v>1.5917399877121163E-4</v>
      </c>
    </row>
    <row r="126" spans="1:13" x14ac:dyDescent="0.35">
      <c r="A126" s="69">
        <v>44044</v>
      </c>
      <c r="B126" s="15">
        <f>'[1]Series construction'!AF132</f>
        <v>0.37</v>
      </c>
      <c r="C126" s="15">
        <v>86.12</v>
      </c>
      <c r="D126" s="10">
        <f>DataQ!C197</f>
        <v>10930</v>
      </c>
      <c r="E126" s="67">
        <f t="shared" si="6"/>
        <v>3.3851784080512348E-5</v>
      </c>
      <c r="F126" s="22">
        <f t="shared" si="7"/>
        <v>7.8792314730100638E-3</v>
      </c>
      <c r="I126" s="60">
        <f t="shared" si="8"/>
        <v>0.22609999999999994</v>
      </c>
      <c r="J126" s="22">
        <f t="shared" si="9"/>
        <v>1.6364440513047329</v>
      </c>
      <c r="K126" s="11">
        <f t="shared" si="10"/>
        <v>0.26208999999999966</v>
      </c>
      <c r="M126" s="70">
        <f t="shared" si="11"/>
        <v>2.0686184812442813E-5</v>
      </c>
    </row>
    <row r="127" spans="1:13" x14ac:dyDescent="0.35">
      <c r="A127" s="69">
        <v>44136</v>
      </c>
      <c r="B127" s="15">
        <f>'[1]Series construction'!AF133</f>
        <v>0.33</v>
      </c>
      <c r="C127" s="15">
        <v>89.31</v>
      </c>
      <c r="D127" s="10">
        <f>DataQ!C198</f>
        <v>10960</v>
      </c>
      <c r="E127" s="67">
        <f t="shared" si="6"/>
        <v>3.0109489051094891E-5</v>
      </c>
      <c r="F127" s="22">
        <f t="shared" si="7"/>
        <v>8.1487226277372257E-3</v>
      </c>
      <c r="I127" s="60">
        <f t="shared" si="8"/>
        <v>0.40055178408051223</v>
      </c>
      <c r="J127" s="22">
        <f t="shared" si="9"/>
        <v>0.82386351307242944</v>
      </c>
      <c r="K127" s="11">
        <f t="shared" si="10"/>
        <v>0.57481554437328419</v>
      </c>
      <c r="M127" s="70">
        <f t="shared" si="11"/>
        <v>3.6546695627783964E-5</v>
      </c>
    </row>
    <row r="128" spans="1:13" x14ac:dyDescent="0.35">
      <c r="A128" s="12">
        <v>44228</v>
      </c>
      <c r="B128" s="15">
        <f>'[1]Series construction'!AF134</f>
        <v>0.38</v>
      </c>
      <c r="C128" s="15">
        <v>90.19</v>
      </c>
      <c r="D128" s="10">
        <f>DataQ!C199</f>
        <v>10980</v>
      </c>
      <c r="E128" s="67">
        <f t="shared" si="6"/>
        <v>3.4608378870673954E-5</v>
      </c>
      <c r="F128" s="22">
        <f t="shared" si="7"/>
        <v>8.2140255009107467E-3</v>
      </c>
      <c r="I128" s="60">
        <f t="shared" si="8"/>
        <v>0.33777244525547451</v>
      </c>
      <c r="J128" s="22">
        <f t="shared" si="9"/>
        <v>1.1250177607370744</v>
      </c>
      <c r="K128" s="11">
        <f t="shared" si="10"/>
        <v>0.38007695255474494</v>
      </c>
      <c r="M128" s="70">
        <f t="shared" si="11"/>
        <v>3.0762517782830102E-5</v>
      </c>
    </row>
    <row r="129" spans="1:13" x14ac:dyDescent="0.35">
      <c r="A129" s="12">
        <v>44317</v>
      </c>
      <c r="B129" s="15">
        <f>'[1]Series construction'!AF135</f>
        <v>0.45</v>
      </c>
      <c r="C129" s="15">
        <v>88.64</v>
      </c>
      <c r="D129" s="10">
        <f>DataQ!C200</f>
        <v>11010</v>
      </c>
      <c r="E129" s="67">
        <f t="shared" si="6"/>
        <v>4.0871934604904633E-5</v>
      </c>
      <c r="F129" s="22">
        <f t="shared" si="7"/>
        <v>8.0508628519527711E-3</v>
      </c>
      <c r="I129" s="60">
        <f t="shared" si="8"/>
        <v>0.36307404371584712</v>
      </c>
      <c r="J129" s="22">
        <f t="shared" si="9"/>
        <v>1.2394166087845813</v>
      </c>
      <c r="K129" s="11">
        <f t="shared" si="10"/>
        <v>0.25708521857923577</v>
      </c>
      <c r="M129" s="70">
        <f t="shared" si="11"/>
        <v>3.2976752381094198E-5</v>
      </c>
    </row>
    <row r="130" spans="1:13" x14ac:dyDescent="0.35">
      <c r="A130" s="12">
        <v>44409</v>
      </c>
      <c r="B130" s="15">
        <f>'[1]Series construction'!AF136</f>
        <v>0.73</v>
      </c>
      <c r="C130" s="15">
        <v>86.24</v>
      </c>
      <c r="D130" s="10">
        <f>DataQ!C201</f>
        <v>11010</v>
      </c>
      <c r="E130" s="67">
        <f t="shared" si="6"/>
        <v>6.630336058128974E-5</v>
      </c>
      <c r="F130" s="22">
        <f t="shared" si="7"/>
        <v>7.8328792007266116E-3</v>
      </c>
      <c r="I130" s="60">
        <f t="shared" si="8"/>
        <v>0.42599999999999988</v>
      </c>
      <c r="J130" s="22">
        <f t="shared" si="9"/>
        <v>1.7136150234741789</v>
      </c>
      <c r="K130" s="11">
        <f t="shared" si="10"/>
        <v>0.28439999999999888</v>
      </c>
      <c r="M130" s="70">
        <f t="shared" si="11"/>
        <v>3.8692098092643039E-5</v>
      </c>
    </row>
    <row r="131" spans="1:13" x14ac:dyDescent="0.35">
      <c r="A131" s="12">
        <v>44501</v>
      </c>
      <c r="B131" s="15">
        <f>'[1]Series construction'!AF137</f>
        <v>0.72</v>
      </c>
      <c r="C131" s="15">
        <v>85.65</v>
      </c>
      <c r="D131" s="10">
        <f>DataQ!C202</f>
        <v>10990</v>
      </c>
      <c r="E131" s="67">
        <f t="shared" si="6"/>
        <v>6.5514103730664232E-5</v>
      </c>
      <c r="F131" s="22">
        <f t="shared" si="7"/>
        <v>7.7934485896269338E-3</v>
      </c>
      <c r="I131" s="60">
        <f t="shared" si="8"/>
        <v>0.72434050862851962</v>
      </c>
      <c r="J131" s="22">
        <f t="shared" si="9"/>
        <v>0.99400764063749791</v>
      </c>
      <c r="K131" s="11">
        <f t="shared" si="10"/>
        <v>0.69877330608537758</v>
      </c>
      <c r="M131" s="70">
        <f t="shared" si="11"/>
        <v>6.5909054470292963E-5</v>
      </c>
    </row>
    <row r="132" spans="1:13" x14ac:dyDescent="0.35">
      <c r="A132" s="12">
        <v>44593</v>
      </c>
      <c r="B132" s="15">
        <f>'[1]Series construction'!AF138</f>
        <v>1.04</v>
      </c>
      <c r="C132" s="15">
        <v>81.569999999999993</v>
      </c>
      <c r="D132" s="10">
        <f>DataQ!C203</f>
        <v>10980</v>
      </c>
      <c r="E132" s="67">
        <f t="shared" si="6"/>
        <v>9.4717668488160289E-5</v>
      </c>
      <c r="F132" s="22">
        <f t="shared" si="7"/>
        <v>7.4289617486338793E-3</v>
      </c>
      <c r="I132" s="60">
        <f t="shared" si="8"/>
        <v>0.67932420382165581</v>
      </c>
      <c r="J132" s="22">
        <f t="shared" si="9"/>
        <v>1.5309332335713937</v>
      </c>
      <c r="K132" s="11">
        <f t="shared" si="10"/>
        <v>0.44320233848953527</v>
      </c>
      <c r="M132" s="70">
        <f t="shared" si="11"/>
        <v>6.1869235320733684E-5</v>
      </c>
    </row>
    <row r="133" spans="1:13" x14ac:dyDescent="0.35">
      <c r="A133" s="12">
        <v>44682</v>
      </c>
      <c r="B133" s="15">
        <f>'[1]Series construction'!AF139</f>
        <v>1.18</v>
      </c>
      <c r="C133" s="15">
        <v>80.64</v>
      </c>
      <c r="D133" s="10">
        <f>DataQ!C204</f>
        <v>10970</v>
      </c>
      <c r="E133" s="67">
        <f t="shared" si="6"/>
        <v>1.0756608933454876E-4</v>
      </c>
      <c r="F133" s="22">
        <f t="shared" si="7"/>
        <v>7.350957155879672E-3</v>
      </c>
      <c r="I133" s="60">
        <f t="shared" si="8"/>
        <v>1.0304957194899818</v>
      </c>
      <c r="J133" s="22">
        <f t="shared" si="9"/>
        <v>1.1450799626649701</v>
      </c>
      <c r="K133" s="11">
        <f t="shared" si="10"/>
        <v>0.98000880692167625</v>
      </c>
      <c r="M133" s="70">
        <f t="shared" si="11"/>
        <v>9.3937622560618202E-5</v>
      </c>
    </row>
    <row r="134" spans="1:13" x14ac:dyDescent="0.35">
      <c r="A134" s="12">
        <v>44774</v>
      </c>
      <c r="B134" s="15">
        <f>'[1]Series construction'!AF140</f>
        <v>1.28</v>
      </c>
      <c r="C134" s="15">
        <v>80.180000000000007</v>
      </c>
      <c r="D134" s="10">
        <f>DataQ!C205</f>
        <v>10970</v>
      </c>
      <c r="E134" s="67">
        <f t="shared" si="6"/>
        <v>1.1668185961713765E-4</v>
      </c>
      <c r="F134" s="22">
        <f t="shared" si="7"/>
        <v>7.3090246125797637E-3</v>
      </c>
      <c r="I134" s="60">
        <f t="shared" si="8"/>
        <v>1.1754</v>
      </c>
      <c r="J134" s="22">
        <f t="shared" si="9"/>
        <v>1.088990981793432</v>
      </c>
      <c r="K134" s="11">
        <f t="shared" si="10"/>
        <v>1.1482600000000003</v>
      </c>
      <c r="M134" s="70">
        <f t="shared" si="11"/>
        <v>1.0714676390154968E-4</v>
      </c>
    </row>
    <row r="135" spans="1:13" x14ac:dyDescent="0.35">
      <c r="A135" s="12">
        <v>44866</v>
      </c>
      <c r="B135" s="15">
        <f>'[1]Series construction'!AF141</f>
        <v>1.0900000000000001</v>
      </c>
      <c r="C135" s="15">
        <v>81.239999999999995</v>
      </c>
      <c r="D135" s="10">
        <f>DataQ!C206</f>
        <v>10940</v>
      </c>
      <c r="E135" s="67">
        <f t="shared" si="6"/>
        <v>9.9634369287020114E-5</v>
      </c>
      <c r="F135" s="22">
        <f t="shared" si="7"/>
        <v>7.4259597806215719E-3</v>
      </c>
      <c r="I135" s="60">
        <f t="shared" si="8"/>
        <v>1.2892922515952596</v>
      </c>
      <c r="J135" s="22">
        <f t="shared" si="9"/>
        <v>0.84542507616200102</v>
      </c>
      <c r="K135" s="11">
        <f t="shared" si="10"/>
        <v>1.3647692251595251</v>
      </c>
      <c r="M135" s="70">
        <f t="shared" si="11"/>
        <v>1.1785121129755573E-4</v>
      </c>
    </row>
    <row r="136" spans="1:13" x14ac:dyDescent="0.35">
      <c r="A136" s="12">
        <v>44958</v>
      </c>
      <c r="B136" s="15">
        <f>'[1]Series construction'!AF142</f>
        <v>1.26</v>
      </c>
      <c r="C136" s="15">
        <v>83.64</v>
      </c>
      <c r="D136" s="10">
        <f>DataQ!C207</f>
        <v>10880</v>
      </c>
      <c r="E136" s="67">
        <f t="shared" ref="E136:E142" si="12">(B136/D136)</f>
        <v>1.1580882352941176E-4</v>
      </c>
      <c r="F136" s="22">
        <f t="shared" si="7"/>
        <v>7.6874999999999999E-3</v>
      </c>
      <c r="I136" s="60">
        <f t="shared" si="8"/>
        <v>1.1124775137111518</v>
      </c>
      <c r="J136" s="22">
        <f t="shared" si="9"/>
        <v>1.1326071623656671</v>
      </c>
      <c r="K136" s="11">
        <f t="shared" si="10"/>
        <v>1.2803654113345524</v>
      </c>
      <c r="M136" s="70">
        <f t="shared" si="11"/>
        <v>1.0224977148080439E-4</v>
      </c>
    </row>
    <row r="137" spans="1:13" x14ac:dyDescent="0.35">
      <c r="A137" s="12">
        <v>45047</v>
      </c>
      <c r="B137" s="15">
        <f>'[1]Series construction'!AF143</f>
        <v>1.22</v>
      </c>
      <c r="C137" s="15">
        <v>90.84</v>
      </c>
      <c r="D137" s="10">
        <f>DataQ!C208</f>
        <v>10830</v>
      </c>
      <c r="E137" s="67">
        <f t="shared" si="12"/>
        <v>1.1265004616805171E-4</v>
      </c>
      <c r="F137" s="22">
        <f t="shared" si="7"/>
        <v>8.3878116343490301E-3</v>
      </c>
      <c r="I137" s="60">
        <f t="shared" si="8"/>
        <v>1.3300533088235293</v>
      </c>
      <c r="J137" s="22">
        <f t="shared" si="9"/>
        <v>0.91725646777205139</v>
      </c>
      <c r="K137" s="11">
        <f t="shared" si="10"/>
        <v>1.7775314338235291</v>
      </c>
      <c r="M137" s="70">
        <f t="shared" si="11"/>
        <v>1.2281193987290207E-4</v>
      </c>
    </row>
    <row r="138" spans="1:13" x14ac:dyDescent="0.35">
      <c r="A138" s="12">
        <v>45139</v>
      </c>
      <c r="B138" s="15">
        <f>'[1]Series construction'!AF144</f>
        <v>1.1200000000000001</v>
      </c>
      <c r="C138" s="15">
        <v>97.93</v>
      </c>
      <c r="D138" s="10">
        <f>DataQ!C209</f>
        <v>10770</v>
      </c>
      <c r="E138" s="67">
        <f t="shared" si="12"/>
        <v>1.0399257195914578E-4</v>
      </c>
      <c r="F138" s="22">
        <f t="shared" si="7"/>
        <v>9.0928505106778086E-3</v>
      </c>
      <c r="I138" s="60">
        <f t="shared" si="8"/>
        <v>1.2891736842105264</v>
      </c>
      <c r="J138" s="22">
        <f t="shared" si="9"/>
        <v>0.86877355139767221</v>
      </c>
      <c r="K138" s="11">
        <f t="shared" si="10"/>
        <v>1.7371765373961221</v>
      </c>
      <c r="M138" s="70">
        <f t="shared" si="11"/>
        <v>1.197004349313395E-4</v>
      </c>
    </row>
    <row r="139" spans="1:13" x14ac:dyDescent="0.35">
      <c r="A139" s="12">
        <v>45231</v>
      </c>
      <c r="B139" s="15">
        <f>'[1]Series construction'!AF145</f>
        <v>1.18</v>
      </c>
      <c r="C139" s="15">
        <v>107.26</v>
      </c>
      <c r="D139" s="10">
        <f>DataQ!C210</f>
        <v>10750</v>
      </c>
      <c r="E139" s="67">
        <f t="shared" si="12"/>
        <v>1.0976744186046511E-4</v>
      </c>
      <c r="F139" s="22">
        <f t="shared" si="7"/>
        <v>9.9776744186046516E-3</v>
      </c>
      <c r="I139" s="60">
        <f t="shared" si="8"/>
        <v>1.2130387186629528</v>
      </c>
      <c r="J139" s="22">
        <f t="shared" si="9"/>
        <v>0.97276367344698689</v>
      </c>
      <c r="K139" s="11">
        <f t="shared" si="10"/>
        <v>1.7742382822655531</v>
      </c>
      <c r="M139" s="70">
        <f t="shared" si="11"/>
        <v>1.1284081103841421E-4</v>
      </c>
    </row>
    <row r="140" spans="1:13" x14ac:dyDescent="0.35">
      <c r="A140" s="12">
        <v>45323</v>
      </c>
      <c r="B140" s="15">
        <f>'[1]Series construction'!AF146</f>
        <v>1.54</v>
      </c>
      <c r="C140" s="15">
        <v>109.92</v>
      </c>
      <c r="D140" s="10">
        <f>DataQ!C211</f>
        <v>10760.9</v>
      </c>
      <c r="E140" s="67">
        <f t="shared" si="12"/>
        <v>1.4311070635355779E-4</v>
      </c>
      <c r="F140" s="22">
        <f t="shared" si="7"/>
        <v>1.0214758988560437E-2</v>
      </c>
      <c r="I140" s="60">
        <f t="shared" si="8"/>
        <v>1.206708898604651</v>
      </c>
      <c r="J140" s="22">
        <f t="shared" si="9"/>
        <v>1.2761984284534094</v>
      </c>
      <c r="K140" s="11">
        <f t="shared" si="10"/>
        <v>1.3572322561860468</v>
      </c>
      <c r="M140" s="70">
        <f t="shared" si="11"/>
        <v>1.1213828756002296E-4</v>
      </c>
    </row>
    <row r="141" spans="1:13" x14ac:dyDescent="0.35">
      <c r="A141" s="12">
        <v>45413</v>
      </c>
      <c r="B141" s="15">
        <f>'[1]Series construction'!AF147</f>
        <v>1.69</v>
      </c>
      <c r="C141" s="15">
        <v>109.66</v>
      </c>
      <c r="D141" s="10">
        <f>DataQ!C212</f>
        <v>10775.1</v>
      </c>
      <c r="E141" s="67">
        <f t="shared" si="12"/>
        <v>1.5684309194346222E-4</v>
      </c>
      <c r="F141" s="22">
        <f t="shared" si="7"/>
        <v>1.0177167729301816E-2</v>
      </c>
      <c r="I141" s="60">
        <f t="shared" si="8"/>
        <v>1.537981676253845</v>
      </c>
      <c r="J141" s="22">
        <f t="shared" si="9"/>
        <v>1.0988427405171921</v>
      </c>
      <c r="K141" s="11">
        <f t="shared" si="10"/>
        <v>1.5140837511732281</v>
      </c>
      <c r="M141" s="70">
        <f t="shared" si="11"/>
        <v>1.4273479376097158E-4</v>
      </c>
    </row>
    <row r="142" spans="1:13" x14ac:dyDescent="0.35">
      <c r="A142" s="12">
        <v>45505</v>
      </c>
      <c r="B142" s="15">
        <f>'[1]Series construction'!AF148</f>
        <v>1.7</v>
      </c>
      <c r="C142" s="15">
        <v>106.63</v>
      </c>
      <c r="D142" s="10">
        <f>DataQ!C213</f>
        <v>10784.26</v>
      </c>
      <c r="E142" s="67">
        <f t="shared" si="12"/>
        <v>1.5763714895597843E-4</v>
      </c>
      <c r="F142" s="22">
        <f t="shared" si="7"/>
        <v>9.8875583489270464E-3</v>
      </c>
      <c r="I142" s="60">
        <f>(((B141/D141)+0.01*((C142/D142)-(C141/D141)))*D142)*1</f>
        <v>1.6602044541581977</v>
      </c>
      <c r="J142" s="22">
        <f t="shared" si="9"/>
        <v>1.0239702680848308</v>
      </c>
      <c r="K142" s="11">
        <f t="shared" si="10"/>
        <v>1.4759343056305734</v>
      </c>
      <c r="M142" s="70">
        <f t="shared" si="11"/>
        <v>1.5394699813971451E-4</v>
      </c>
    </row>
    <row r="143" spans="1:13" x14ac:dyDescent="0.35">
      <c r="A143" s="12">
        <v>45597</v>
      </c>
      <c r="B143" s="12"/>
      <c r="C143" s="50">
        <v>107.557816</v>
      </c>
      <c r="D143" s="44">
        <f>DataQ!C214</f>
        <v>10794.06</v>
      </c>
      <c r="E143" s="68"/>
      <c r="F143" s="22">
        <f t="shared" si="7"/>
        <v>9.964537532680012E-3</v>
      </c>
      <c r="I143" s="28">
        <f>(((B142/D142)+0.01*((C143/D143)-(C142/D142)))*D143)*J143</f>
        <v>1.742642550801913</v>
      </c>
      <c r="J143" s="11">
        <f>$J$2*(1-J142)+(J142)</f>
        <v>1.0191762144678647</v>
      </c>
      <c r="K143" s="11">
        <f>(E142+0.069*(F143-F142))*D143</f>
        <v>1.7588781811042253</v>
      </c>
      <c r="M143" s="71">
        <f t="shared" si="11"/>
        <v>1.6144458626336273E-4</v>
      </c>
    </row>
    <row r="144" spans="1:13" x14ac:dyDescent="0.35">
      <c r="A144" s="12">
        <v>45689</v>
      </c>
      <c r="B144" s="12"/>
      <c r="C144" s="50">
        <v>108.446228</v>
      </c>
      <c r="D144" s="44">
        <f>DataQ!C215</f>
        <v>10805.98</v>
      </c>
      <c r="E144" s="68"/>
      <c r="F144" s="22">
        <f t="shared" si="7"/>
        <v>1.0035760569610532E-2</v>
      </c>
      <c r="I144" s="28">
        <f>(((I143/D143)+0.01*((C144/D144)-(C143/D143)))*D144)*J144</f>
        <v>1.7791447391391275</v>
      </c>
      <c r="J144" s="11">
        <f t="shared" ref="J144:J207" si="13">$J$2*(1-J143)+(J143)</f>
        <v>1.0153409715742918</v>
      </c>
      <c r="K144" s="11">
        <f>((K143/D143)+0.069*(F144-F143))*D144</f>
        <v>1.8139253249289555</v>
      </c>
      <c r="M144" s="71">
        <f t="shared" si="11"/>
        <v>1.6464445974720735E-4</v>
      </c>
    </row>
    <row r="145" spans="1:13" x14ac:dyDescent="0.35">
      <c r="A145" s="12">
        <v>45778</v>
      </c>
      <c r="B145" s="12"/>
      <c r="C145" s="50">
        <v>107.11777499999999</v>
      </c>
      <c r="D145" s="44">
        <f>DataQ!C216</f>
        <v>10820.16</v>
      </c>
      <c r="E145" s="68"/>
      <c r="F145" s="22">
        <f t="shared" si="7"/>
        <v>9.8998328120841091E-3</v>
      </c>
      <c r="I145" s="28">
        <f t="shared" ref="I145:I208" si="14">(((I144/D144)+0.01*((C145/D145)-(C144/D144)))*D145)*J145</f>
        <v>1.7884549934590834</v>
      </c>
      <c r="J145" s="11">
        <f t="shared" si="13"/>
        <v>1.0122727772594335</v>
      </c>
      <c r="K145" s="11">
        <f t="shared" ref="K145:K208" si="15">((K144/D144)+0.069*(F145-F144))*D145</f>
        <v>1.7148231778613927</v>
      </c>
      <c r="M145" s="71">
        <f t="shared" si="11"/>
        <v>1.6528914484250542E-4</v>
      </c>
    </row>
    <row r="146" spans="1:13" x14ac:dyDescent="0.35">
      <c r="A146" s="12">
        <v>45870</v>
      </c>
      <c r="B146" s="12"/>
      <c r="C146" s="50">
        <v>105.962</v>
      </c>
      <c r="D146" s="44">
        <f>DataQ!C217</f>
        <v>10834.29</v>
      </c>
      <c r="E146" s="68"/>
      <c r="F146" s="22">
        <f t="shared" si="7"/>
        <v>9.7802440215279448E-3</v>
      </c>
      <c r="I146" s="28">
        <f t="shared" si="14"/>
        <v>1.7952891005875866</v>
      </c>
      <c r="J146" s="11">
        <f t="shared" si="13"/>
        <v>1.0098182218075469</v>
      </c>
      <c r="K146" s="11">
        <f t="shared" si="15"/>
        <v>1.6276620430126878</v>
      </c>
      <c r="M146" s="71">
        <f t="shared" si="11"/>
        <v>1.6570436093067348E-4</v>
      </c>
    </row>
    <row r="147" spans="1:13" x14ac:dyDescent="0.35">
      <c r="A147" s="12">
        <v>45962</v>
      </c>
      <c r="B147" s="12"/>
      <c r="C147" s="50">
        <v>104.371628</v>
      </c>
      <c r="D147" s="44">
        <f>DataQ!C218</f>
        <v>10848.76</v>
      </c>
      <c r="E147" s="68"/>
      <c r="F147" s="22">
        <f t="shared" si="7"/>
        <v>9.620604382436334E-3</v>
      </c>
      <c r="I147" s="28">
        <f t="shared" si="14"/>
        <v>1.7943519591012609</v>
      </c>
      <c r="J147" s="11">
        <f t="shared" si="13"/>
        <v>1.0078545774460375</v>
      </c>
      <c r="K147" s="11">
        <f t="shared" si="15"/>
        <v>1.5103353496757619</v>
      </c>
      <c r="M147" s="71">
        <f t="shared" si="11"/>
        <v>1.6539696325674648E-4</v>
      </c>
    </row>
    <row r="148" spans="1:13" x14ac:dyDescent="0.35">
      <c r="A148" s="12">
        <v>46054</v>
      </c>
      <c r="B148" s="12"/>
      <c r="C148" s="50">
        <v>102.919174</v>
      </c>
      <c r="D148" s="44">
        <f>DataQ!C219</f>
        <v>10863.68</v>
      </c>
      <c r="E148" s="68"/>
      <c r="F148" s="22">
        <f t="shared" si="7"/>
        <v>9.4736934445786326E-3</v>
      </c>
      <c r="I148" s="28">
        <f t="shared" si="14"/>
        <v>1.7920500682657567</v>
      </c>
      <c r="J148" s="11">
        <f t="shared" si="13"/>
        <v>1.0062836619568301</v>
      </c>
      <c r="K148" s="11">
        <f t="shared" si="15"/>
        <v>1.4022889263691314</v>
      </c>
      <c r="M148" s="71">
        <f t="shared" si="11"/>
        <v>1.6495792109724852E-4</v>
      </c>
    </row>
    <row r="149" spans="1:13" x14ac:dyDescent="0.35">
      <c r="A149" s="12">
        <v>46143</v>
      </c>
      <c r="B149" s="12"/>
      <c r="C149" s="50">
        <v>101.58596799999999</v>
      </c>
      <c r="D149" s="44">
        <f>DataQ!C220</f>
        <v>10879.67</v>
      </c>
      <c r="E149" s="68"/>
      <c r="F149" s="22">
        <f t="shared" si="7"/>
        <v>9.3372287946233649E-3</v>
      </c>
      <c r="I149" s="28">
        <f t="shared" si="14"/>
        <v>1.7887879763919912</v>
      </c>
      <c r="J149" s="11">
        <f t="shared" si="13"/>
        <v>1.0050269295654641</v>
      </c>
      <c r="K149" s="11">
        <f t="shared" si="15"/>
        <v>1.3019092883789816</v>
      </c>
      <c r="M149" s="71">
        <f t="shared" si="11"/>
        <v>1.6441564646648208E-4</v>
      </c>
    </row>
    <row r="150" spans="1:13" x14ac:dyDescent="0.35">
      <c r="A150" s="12">
        <v>46235</v>
      </c>
      <c r="B150" s="12"/>
      <c r="C150" s="50">
        <v>100.23949399999999</v>
      </c>
      <c r="D150" s="44">
        <f>DataQ!C221</f>
        <v>10894.28</v>
      </c>
      <c r="E150" s="68"/>
      <c r="F150" s="22">
        <f t="shared" si="7"/>
        <v>9.201112326835733E-3</v>
      </c>
      <c r="I150" s="28">
        <f t="shared" si="14"/>
        <v>1.7835048938871567</v>
      </c>
      <c r="J150" s="11">
        <f t="shared" si="13"/>
        <v>1.0040215436523714</v>
      </c>
      <c r="K150" s="11">
        <f t="shared" si="15"/>
        <v>1.201338112429259</v>
      </c>
      <c r="M150" s="71">
        <f t="shared" si="11"/>
        <v>1.6371021250483341E-4</v>
      </c>
    </row>
    <row r="151" spans="1:13" x14ac:dyDescent="0.35">
      <c r="A151" s="12">
        <v>46327</v>
      </c>
      <c r="B151" s="12"/>
      <c r="C151" s="50">
        <v>99.315780000000004</v>
      </c>
      <c r="D151" s="44">
        <f>DataQ!C222</f>
        <v>10909.15</v>
      </c>
      <c r="E151" s="68"/>
      <c r="F151" s="22">
        <f t="shared" si="7"/>
        <v>9.1038971872235697E-3</v>
      </c>
      <c r="I151" s="28">
        <f t="shared" si="14"/>
        <v>1.7810455856274454</v>
      </c>
      <c r="J151" s="11">
        <f t="shared" si="13"/>
        <v>1.0032172349218971</v>
      </c>
      <c r="K151" s="11">
        <f t="shared" si="15"/>
        <v>1.1298009793414858</v>
      </c>
      <c r="M151" s="71">
        <f t="shared" si="11"/>
        <v>1.6326162768203257E-4</v>
      </c>
    </row>
    <row r="152" spans="1:13" x14ac:dyDescent="0.35">
      <c r="A152" s="12">
        <v>46419</v>
      </c>
      <c r="B152" s="12"/>
      <c r="C152" s="50">
        <v>98.478099999999998</v>
      </c>
      <c r="D152" s="44">
        <f>DataQ!C223</f>
        <v>10924.37</v>
      </c>
      <c r="E152" s="68"/>
      <c r="F152" s="22">
        <f t="shared" ref="F152:F215" si="16">C152/D152</f>
        <v>9.01453356120307E-3</v>
      </c>
      <c r="I152" s="28">
        <f t="shared" si="14"/>
        <v>1.7783333171684137</v>
      </c>
      <c r="J152" s="11">
        <f t="shared" si="13"/>
        <v>1.0025737879375176</v>
      </c>
      <c r="K152" s="11">
        <f t="shared" si="15"/>
        <v>1.0640165807217181</v>
      </c>
      <c r="M152" s="71">
        <f t="shared" si="11"/>
        <v>1.6278589219958803E-4</v>
      </c>
    </row>
    <row r="153" spans="1:13" x14ac:dyDescent="0.35">
      <c r="A153" s="12">
        <v>46508</v>
      </c>
      <c r="B153" s="12"/>
      <c r="C153" s="50">
        <v>97.633949999999999</v>
      </c>
      <c r="D153" s="44">
        <f>DataQ!C224</f>
        <v>10940.86</v>
      </c>
      <c r="E153" s="68"/>
      <c r="F153" s="22">
        <f t="shared" si="16"/>
        <v>8.9237911827772208E-3</v>
      </c>
      <c r="I153" s="28">
        <f t="shared" si="14"/>
        <v>1.7747363873089685</v>
      </c>
      <c r="J153" s="11">
        <f t="shared" si="13"/>
        <v>1.0020590303500141</v>
      </c>
      <c r="K153" s="11">
        <f t="shared" si="15"/>
        <v>0.99711950454300957</v>
      </c>
      <c r="M153" s="71">
        <f t="shared" ref="M153:M216" si="17">I153/D153</f>
        <v>1.6221178109481049E-4</v>
      </c>
    </row>
    <row r="154" spans="1:13" x14ac:dyDescent="0.35">
      <c r="A154" s="12">
        <v>46600</v>
      </c>
      <c r="B154" s="12"/>
      <c r="C154" s="50">
        <v>96.552085899999994</v>
      </c>
      <c r="D154" s="44">
        <f>DataQ!C225</f>
        <v>10955.91</v>
      </c>
      <c r="E154" s="68"/>
      <c r="F154" s="22">
        <f t="shared" si="16"/>
        <v>8.8127856015611655E-3</v>
      </c>
      <c r="I154" s="28">
        <f t="shared" si="14"/>
        <v>1.7679233802562553</v>
      </c>
      <c r="J154" s="11">
        <f t="shared" si="13"/>
        <v>1.0016472242800112</v>
      </c>
      <c r="K154" s="11">
        <f t="shared" si="15"/>
        <v>0.91457558576735398</v>
      </c>
      <c r="M154" s="71">
        <f t="shared" si="17"/>
        <v>1.6136709595608719E-4</v>
      </c>
    </row>
    <row r="155" spans="1:13" x14ac:dyDescent="0.35">
      <c r="A155" s="12">
        <v>46692</v>
      </c>
      <c r="B155" s="12"/>
      <c r="C155" s="50">
        <v>95.226669999999999</v>
      </c>
      <c r="D155" s="44">
        <f>DataQ!C226</f>
        <v>10971.13</v>
      </c>
      <c r="E155" s="68"/>
      <c r="F155" s="22">
        <f t="shared" si="16"/>
        <v>8.6797503994574862E-3</v>
      </c>
      <c r="I155" s="28">
        <f t="shared" si="14"/>
        <v>1.7580976584142098</v>
      </c>
      <c r="J155" s="11">
        <f t="shared" si="13"/>
        <v>1.0013177794240089</v>
      </c>
      <c r="K155" s="11">
        <f t="shared" si="15"/>
        <v>0.81513741004758911</v>
      </c>
      <c r="M155" s="71">
        <f t="shared" si="17"/>
        <v>1.6024763706329339E-4</v>
      </c>
    </row>
    <row r="156" spans="1:13" x14ac:dyDescent="0.35">
      <c r="A156" s="12">
        <v>46784</v>
      </c>
      <c r="B156" s="12"/>
      <c r="C156" s="50">
        <v>93.529525800000002</v>
      </c>
      <c r="D156" s="44">
        <f>DataQ!C227</f>
        <v>10986.62</v>
      </c>
      <c r="E156" s="68"/>
      <c r="F156" s="22">
        <f t="shared" si="16"/>
        <v>8.5130391148506082E-3</v>
      </c>
      <c r="I156" s="28">
        <f t="shared" si="14"/>
        <v>1.7441006946525082</v>
      </c>
      <c r="J156" s="11">
        <f t="shared" si="13"/>
        <v>1.001054223539207</v>
      </c>
      <c r="K156" s="11">
        <f t="shared" si="15"/>
        <v>0.68990833844599919</v>
      </c>
      <c r="M156" s="71">
        <f t="shared" si="17"/>
        <v>1.5874770353871417E-4</v>
      </c>
    </row>
    <row r="157" spans="1:13" x14ac:dyDescent="0.35">
      <c r="A157" s="12">
        <v>46874</v>
      </c>
      <c r="B157" s="12"/>
      <c r="C157" s="50">
        <v>92.2385941</v>
      </c>
      <c r="D157" s="44">
        <f>DataQ!C228</f>
        <v>11003.24</v>
      </c>
      <c r="E157" s="68"/>
      <c r="F157" s="22">
        <f t="shared" si="16"/>
        <v>8.3828576037603478E-3</v>
      </c>
      <c r="I157" s="28">
        <f t="shared" si="14"/>
        <v>1.7338759794360297</v>
      </c>
      <c r="J157" s="11">
        <f t="shared" si="13"/>
        <v>1.0008433788313655</v>
      </c>
      <c r="K157" s="11">
        <f t="shared" si="15"/>
        <v>0.59211512639826636</v>
      </c>
      <c r="M157" s="71">
        <f t="shared" si="17"/>
        <v>1.5757867495719714E-4</v>
      </c>
    </row>
    <row r="158" spans="1:13" x14ac:dyDescent="0.35">
      <c r="A158" s="12">
        <v>46966</v>
      </c>
      <c r="B158" s="12"/>
      <c r="C158" s="50">
        <v>91.018485999999996</v>
      </c>
      <c r="D158" s="44">
        <f>DataQ!C229</f>
        <v>11018.3</v>
      </c>
      <c r="E158" s="68"/>
      <c r="F158" s="22">
        <f t="shared" si="16"/>
        <v>8.2606650753746045E-3</v>
      </c>
      <c r="I158" s="28">
        <f t="shared" si="14"/>
        <v>1.7239479436336582</v>
      </c>
      <c r="J158" s="11">
        <f t="shared" si="13"/>
        <v>1.0006747030650924</v>
      </c>
      <c r="K158" s="11">
        <f t="shared" si="15"/>
        <v>0.50002712557883899</v>
      </c>
      <c r="M158" s="71">
        <f t="shared" si="17"/>
        <v>1.564622440515922E-4</v>
      </c>
    </row>
    <row r="159" spans="1:13" x14ac:dyDescent="0.35">
      <c r="A159" s="12">
        <v>47058</v>
      </c>
      <c r="B159" s="12"/>
      <c r="C159" s="50">
        <v>89.631720000000001</v>
      </c>
      <c r="D159" s="44">
        <f>DataQ!C230</f>
        <v>11033.57</v>
      </c>
      <c r="E159" s="68"/>
      <c r="F159" s="22">
        <f t="shared" si="16"/>
        <v>8.1235465946198748E-3</v>
      </c>
      <c r="I159" s="28">
        <f t="shared" si="14"/>
        <v>1.7121317044010047</v>
      </c>
      <c r="J159" s="11">
        <f t="shared" si="13"/>
        <v>1.000539762452074</v>
      </c>
      <c r="K159" s="11">
        <f t="shared" si="15"/>
        <v>0.3963295627402173</v>
      </c>
      <c r="M159" s="71">
        <f t="shared" si="17"/>
        <v>1.5517477157447724E-4</v>
      </c>
    </row>
    <row r="160" spans="1:13" x14ac:dyDescent="0.35">
      <c r="A160" s="12">
        <v>47150</v>
      </c>
      <c r="B160" s="12"/>
      <c r="C160" s="50">
        <v>88.572959999999995</v>
      </c>
      <c r="D160" s="44">
        <f>DataQ!C231</f>
        <v>11048.98</v>
      </c>
      <c r="E160" s="68"/>
      <c r="F160" s="22">
        <f t="shared" si="16"/>
        <v>8.0163924633767092E-3</v>
      </c>
      <c r="I160" s="28">
        <f t="shared" si="14"/>
        <v>1.7034187448015188</v>
      </c>
      <c r="J160" s="11">
        <f t="shared" si="13"/>
        <v>1.0004318099616591</v>
      </c>
      <c r="K160" s="11">
        <f t="shared" si="15"/>
        <v>0.31519096928879692</v>
      </c>
      <c r="M160" s="71">
        <f t="shared" si="17"/>
        <v>1.5416977357199659E-4</v>
      </c>
    </row>
    <row r="161" spans="1:13" x14ac:dyDescent="0.35">
      <c r="A161" s="12">
        <v>47239</v>
      </c>
      <c r="B161" s="12"/>
      <c r="C161" s="50">
        <v>87.828819999999993</v>
      </c>
      <c r="D161" s="44">
        <f>DataQ!C232</f>
        <v>11065.61</v>
      </c>
      <c r="E161" s="68"/>
      <c r="F161" s="22">
        <f t="shared" si="16"/>
        <v>7.9370970059490613E-3</v>
      </c>
      <c r="I161" s="28">
        <f t="shared" si="14"/>
        <v>1.6977943591479294</v>
      </c>
      <c r="J161" s="11">
        <f t="shared" si="13"/>
        <v>1.0003454479693272</v>
      </c>
      <c r="K161" s="11">
        <f t="shared" si="15"/>
        <v>0.25512113849729151</v>
      </c>
      <c r="M161" s="71">
        <f t="shared" si="17"/>
        <v>1.5342980270838474E-4</v>
      </c>
    </row>
    <row r="162" spans="1:13" x14ac:dyDescent="0.35">
      <c r="A162" s="12">
        <v>47331</v>
      </c>
      <c r="B162" s="12"/>
      <c r="C162" s="50">
        <v>87.312359999999998</v>
      </c>
      <c r="D162" s="44">
        <f>DataQ!C233</f>
        <v>11080.69</v>
      </c>
      <c r="E162" s="68"/>
      <c r="F162" s="22">
        <f t="shared" si="16"/>
        <v>7.8796861928273412E-3</v>
      </c>
      <c r="I162" s="28">
        <f t="shared" si="14"/>
        <v>1.6942146473937933</v>
      </c>
      <c r="J162" s="11">
        <f t="shared" si="13"/>
        <v>1.0002763583754617</v>
      </c>
      <c r="K162" s="11">
        <f t="shared" si="15"/>
        <v>0.21157436449032205</v>
      </c>
      <c r="M162" s="71">
        <f t="shared" si="17"/>
        <v>1.5289793752860096E-4</v>
      </c>
    </row>
    <row r="163" spans="1:13" x14ac:dyDescent="0.35">
      <c r="A163" s="12">
        <v>47423</v>
      </c>
      <c r="B163" s="12"/>
      <c r="C163" s="50">
        <v>86.884969999999996</v>
      </c>
      <c r="D163" s="44">
        <f>DataQ!C234</f>
        <v>11095.94</v>
      </c>
      <c r="E163" s="68"/>
      <c r="F163" s="22">
        <f t="shared" si="16"/>
        <v>7.8303388446584951E-3</v>
      </c>
      <c r="I163" s="28">
        <f t="shared" si="14"/>
        <v>1.6914446620574843</v>
      </c>
      <c r="J163" s="11">
        <f t="shared" si="13"/>
        <v>1.0002210867003694</v>
      </c>
      <c r="K163" s="11">
        <f t="shared" si="15"/>
        <v>0.17408423773924159</v>
      </c>
      <c r="M163" s="71">
        <f t="shared" si="17"/>
        <v>1.5243815864699018E-4</v>
      </c>
    </row>
    <row r="164" spans="1:13" x14ac:dyDescent="0.35">
      <c r="A164" s="12">
        <v>47515</v>
      </c>
      <c r="B164" s="12"/>
      <c r="C164" s="50">
        <v>86.506110000000007</v>
      </c>
      <c r="D164" s="44">
        <f>DataQ!C235</f>
        <v>11111.28</v>
      </c>
      <c r="E164" s="68"/>
      <c r="F164" s="22">
        <f t="shared" si="16"/>
        <v>7.7854315614402664E-3</v>
      </c>
      <c r="I164" s="28">
        <f t="shared" si="14"/>
        <v>1.6890919852211319</v>
      </c>
      <c r="J164" s="11">
        <f t="shared" si="13"/>
        <v>1.0001768693602955</v>
      </c>
      <c r="K164" s="11">
        <f t="shared" si="15"/>
        <v>0.13989546659422245</v>
      </c>
      <c r="M164" s="71">
        <f t="shared" si="17"/>
        <v>1.5201596802718784E-4</v>
      </c>
    </row>
    <row r="165" spans="1:13" x14ac:dyDescent="0.35">
      <c r="A165" s="12">
        <v>47604</v>
      </c>
      <c r="B165" s="12"/>
      <c r="C165" s="50">
        <v>86.160420000000002</v>
      </c>
      <c r="D165" s="44">
        <f>DataQ!C236</f>
        <v>11127.83</v>
      </c>
      <c r="E165" s="68"/>
      <c r="F165" s="22">
        <f t="shared" si="16"/>
        <v>7.7427872280579416E-3</v>
      </c>
      <c r="I165" s="28">
        <f t="shared" si="14"/>
        <v>1.6871011439960091</v>
      </c>
      <c r="J165" s="11">
        <f t="shared" si="13"/>
        <v>1.0001414954882364</v>
      </c>
      <c r="K165" s="11">
        <f t="shared" si="15"/>
        <v>0.10736065415288663</v>
      </c>
      <c r="M165" s="71">
        <f t="shared" si="17"/>
        <v>1.516109739271726E-4</v>
      </c>
    </row>
    <row r="166" spans="1:13" x14ac:dyDescent="0.35">
      <c r="A166" s="12">
        <v>47696</v>
      </c>
      <c r="B166" s="12"/>
      <c r="C166" s="50">
        <v>85.828514100000007</v>
      </c>
      <c r="D166" s="44">
        <f>DataQ!C237</f>
        <v>11142.83</v>
      </c>
      <c r="E166" s="68"/>
      <c r="F166" s="22">
        <f t="shared" si="16"/>
        <v>7.7025777203816271E-3</v>
      </c>
      <c r="I166" s="28">
        <f t="shared" si="14"/>
        <v>1.6850855555341584</v>
      </c>
      <c r="J166" s="11">
        <f t="shared" si="13"/>
        <v>1.0001131963905892</v>
      </c>
      <c r="K166" s="11">
        <f t="shared" si="15"/>
        <v>7.6590081396086973E-2</v>
      </c>
      <c r="M166" s="71">
        <f t="shared" si="17"/>
        <v>1.5122599514972036E-4</v>
      </c>
    </row>
    <row r="167" spans="1:13" x14ac:dyDescent="0.35">
      <c r="A167" s="12">
        <v>47788</v>
      </c>
      <c r="B167" s="12"/>
      <c r="C167" s="50">
        <v>85.494979999999998</v>
      </c>
      <c r="D167" s="44">
        <f>DataQ!C238</f>
        <v>11158.02</v>
      </c>
      <c r="E167" s="68"/>
      <c r="F167" s="22">
        <f t="shared" si="16"/>
        <v>7.6621999243593397E-3</v>
      </c>
      <c r="I167" s="28">
        <f t="shared" si="14"/>
        <v>1.6830297123551232</v>
      </c>
      <c r="J167" s="11">
        <f t="shared" si="13"/>
        <v>1.0000905571124714</v>
      </c>
      <c r="K167" s="11">
        <f t="shared" si="15"/>
        <v>4.5607488007633895E-2</v>
      </c>
      <c r="M167" s="71">
        <f t="shared" si="17"/>
        <v>1.5083587521398268E-4</v>
      </c>
    </row>
    <row r="168" spans="1:13" x14ac:dyDescent="0.35">
      <c r="A168" s="12">
        <v>47880</v>
      </c>
      <c r="B168" s="12"/>
      <c r="C168" s="50">
        <v>85.230890000000002</v>
      </c>
      <c r="D168" s="44">
        <f>DataQ!C239</f>
        <v>11173.27</v>
      </c>
      <c r="E168" s="68"/>
      <c r="F168" s="22">
        <f t="shared" si="16"/>
        <v>7.6281061855660876E-3</v>
      </c>
      <c r="I168" s="28">
        <f t="shared" si="14"/>
        <v>1.6816423928818633</v>
      </c>
      <c r="J168" s="11">
        <f t="shared" si="13"/>
        <v>1.0000724456899772</v>
      </c>
      <c r="K168" s="11">
        <f t="shared" si="15"/>
        <v>1.9385061256554106E-2</v>
      </c>
      <c r="M168" s="71">
        <f t="shared" si="17"/>
        <v>1.5050584053565906E-4</v>
      </c>
    </row>
    <row r="169" spans="1:13" x14ac:dyDescent="0.35">
      <c r="A169" s="12">
        <v>47969</v>
      </c>
      <c r="B169" s="12"/>
      <c r="C169" s="50">
        <v>85.156689999999998</v>
      </c>
      <c r="D169" s="44">
        <f>DataQ!C240</f>
        <v>11189.74</v>
      </c>
      <c r="E169" s="68"/>
      <c r="F169" s="22">
        <f t="shared" si="16"/>
        <v>7.6102474230857909E-3</v>
      </c>
      <c r="I169" s="28">
        <f t="shared" si="14"/>
        <v>1.6822203650285668</v>
      </c>
      <c r="J169" s="11">
        <f t="shared" si="13"/>
        <v>1.0000579565519818</v>
      </c>
      <c r="K169" s="11">
        <f t="shared" si="15"/>
        <v>5.6250271653877724E-3</v>
      </c>
      <c r="M169" s="71">
        <f t="shared" si="17"/>
        <v>1.5033596536010371E-4</v>
      </c>
    </row>
    <row r="170" spans="1:13" x14ac:dyDescent="0.35">
      <c r="A170" s="12">
        <v>48061</v>
      </c>
      <c r="B170" s="12"/>
      <c r="C170" s="50">
        <v>85.095794699999999</v>
      </c>
      <c r="D170" s="44">
        <f>DataQ!C241</f>
        <v>11204.67</v>
      </c>
      <c r="E170" s="68"/>
      <c r="F170" s="22">
        <f t="shared" si="16"/>
        <v>7.5946721054703081E-3</v>
      </c>
      <c r="I170" s="28">
        <f t="shared" si="14"/>
        <v>1.6827977377573744</v>
      </c>
      <c r="J170" s="11">
        <f t="shared" si="13"/>
        <v>1.0000463652415854</v>
      </c>
      <c r="K170" s="11">
        <f t="shared" si="15"/>
        <v>-6.4090918850137303E-3</v>
      </c>
      <c r="M170" s="71">
        <f t="shared" si="17"/>
        <v>1.5018717532576812E-4</v>
      </c>
    </row>
    <row r="171" spans="1:13" x14ac:dyDescent="0.35">
      <c r="A171" s="12">
        <v>48153</v>
      </c>
      <c r="B171" s="12"/>
      <c r="C171" s="50">
        <v>85.028559999999999</v>
      </c>
      <c r="D171" s="44">
        <f>DataQ!C242</f>
        <v>11219.79</v>
      </c>
      <c r="E171" s="68"/>
      <c r="F171" s="22">
        <f t="shared" si="16"/>
        <v>7.5784448728541259E-3</v>
      </c>
      <c r="I171" s="28">
        <f t="shared" si="14"/>
        <v>1.6833103417826167</v>
      </c>
      <c r="J171" s="11">
        <f t="shared" si="13"/>
        <v>1.0000370921932684</v>
      </c>
      <c r="K171" s="11">
        <f t="shared" si="15"/>
        <v>-1.8980304367068157E-2</v>
      </c>
      <c r="M171" s="71">
        <f t="shared" si="17"/>
        <v>1.5003046775230344E-4</v>
      </c>
    </row>
    <row r="172" spans="1:13" x14ac:dyDescent="0.35">
      <c r="A172" s="12">
        <v>48245</v>
      </c>
      <c r="B172" s="12"/>
      <c r="C172" s="50">
        <v>84.978263900000002</v>
      </c>
      <c r="D172" s="44">
        <f>DataQ!C243</f>
        <v>11234.95</v>
      </c>
      <c r="E172" s="68"/>
      <c r="F172" s="22">
        <f t="shared" si="16"/>
        <v>7.563742063827609E-3</v>
      </c>
      <c r="I172" s="28">
        <f t="shared" si="14"/>
        <v>1.683982919044176</v>
      </c>
      <c r="J172" s="11">
        <f t="shared" si="13"/>
        <v>1.0000296737546148</v>
      </c>
      <c r="K172" s="11">
        <f t="shared" si="15"/>
        <v>-3.0403737624206999E-2</v>
      </c>
      <c r="M172" s="71">
        <f t="shared" si="17"/>
        <v>1.4988788726644765E-4</v>
      </c>
    </row>
    <row r="173" spans="1:13" x14ac:dyDescent="0.35">
      <c r="A173" s="12">
        <v>48335</v>
      </c>
      <c r="B173" s="12"/>
      <c r="C173" s="50">
        <v>84.978399999999993</v>
      </c>
      <c r="D173" s="44">
        <f>DataQ!C244</f>
        <v>11251.36</v>
      </c>
      <c r="E173" s="68"/>
      <c r="F173" s="22">
        <f t="shared" si="16"/>
        <v>7.5527225153225915E-3</v>
      </c>
      <c r="I173" s="28">
        <f t="shared" si="14"/>
        <v>1.685242735235378</v>
      </c>
      <c r="J173" s="11">
        <f t="shared" si="13"/>
        <v>1.0000237390036919</v>
      </c>
      <c r="K173" s="11">
        <f t="shared" si="15"/>
        <v>-3.9003104552746248E-2</v>
      </c>
      <c r="M173" s="71">
        <f t="shared" si="17"/>
        <v>1.4978124735457563E-4</v>
      </c>
    </row>
    <row r="174" spans="1:13" x14ac:dyDescent="0.35">
      <c r="A174" s="12">
        <v>48427</v>
      </c>
      <c r="B174" s="12"/>
      <c r="C174" s="50">
        <v>84.99718</v>
      </c>
      <c r="D174" s="44">
        <f>DataQ!C245</f>
        <v>11266.2</v>
      </c>
      <c r="E174" s="68"/>
      <c r="F174" s="22">
        <f t="shared" si="16"/>
        <v>7.5444408940015259E-3</v>
      </c>
      <c r="I174" s="28">
        <f t="shared" si="14"/>
        <v>1.6865644942051754</v>
      </c>
      <c r="J174" s="11">
        <f t="shared" si="13"/>
        <v>1.0000189912029536</v>
      </c>
      <c r="K174" s="11">
        <f t="shared" si="15"/>
        <v>-4.5492413509206943E-2</v>
      </c>
      <c r="M174" s="71">
        <f t="shared" si="17"/>
        <v>1.4970127409465262E-4</v>
      </c>
    </row>
    <row r="175" spans="1:13" x14ac:dyDescent="0.35">
      <c r="A175" s="12">
        <v>48519</v>
      </c>
      <c r="B175" s="12"/>
      <c r="C175" s="50">
        <v>85.006675700000002</v>
      </c>
      <c r="D175" s="44">
        <f>DataQ!C246</f>
        <v>11281.25</v>
      </c>
      <c r="E175" s="68"/>
      <c r="F175" s="22">
        <f t="shared" si="16"/>
        <v>7.5352177905817176E-3</v>
      </c>
      <c r="I175" s="28">
        <f t="shared" si="14"/>
        <v>1.6878026593584494</v>
      </c>
      <c r="J175" s="11">
        <f t="shared" si="13"/>
        <v>1.0000151929623629</v>
      </c>
      <c r="K175" s="11">
        <f t="shared" si="15"/>
        <v>-5.2732506084862067E-2</v>
      </c>
      <c r="M175" s="71">
        <f t="shared" si="17"/>
        <v>1.4961131606501491E-4</v>
      </c>
    </row>
    <row r="176" spans="1:13" x14ac:dyDescent="0.35">
      <c r="A176" s="12">
        <v>48611</v>
      </c>
      <c r="B176" s="12"/>
      <c r="C176" s="50">
        <v>85.022369999999995</v>
      </c>
      <c r="D176" s="44">
        <f>DataQ!C247</f>
        <v>11296.32</v>
      </c>
      <c r="E176" s="68"/>
      <c r="F176" s="22">
        <f t="shared" si="16"/>
        <v>7.5265546655902101E-3</v>
      </c>
      <c r="I176" s="28">
        <f t="shared" si="14"/>
        <v>1.6890992172576511</v>
      </c>
      <c r="J176" s="11">
        <f t="shared" si="13"/>
        <v>1.0000121543698903</v>
      </c>
      <c r="K176" s="11">
        <f t="shared" si="15"/>
        <v>-5.9555387348060249E-2</v>
      </c>
      <c r="M176" s="71">
        <f t="shared" si="17"/>
        <v>1.4952650219342682E-4</v>
      </c>
    </row>
    <row r="177" spans="1:13" x14ac:dyDescent="0.35">
      <c r="A177" s="12">
        <v>48700</v>
      </c>
      <c r="B177" s="12"/>
      <c r="C177" s="50">
        <v>85.069460000000007</v>
      </c>
      <c r="D177" s="44">
        <f>DataQ!C248</f>
        <v>11312.64</v>
      </c>
      <c r="E177" s="68"/>
      <c r="F177" s="22">
        <f t="shared" si="16"/>
        <v>7.5198592017424763E-3</v>
      </c>
      <c r="I177" s="28">
        <f t="shared" si="14"/>
        <v>1.6907984963644342</v>
      </c>
      <c r="J177" s="11">
        <f t="shared" si="13"/>
        <v>1.0000097234959122</v>
      </c>
      <c r="K177" s="11">
        <f t="shared" si="15"/>
        <v>-6.4867720782658109E-2</v>
      </c>
      <c r="M177" s="71">
        <f t="shared" si="17"/>
        <v>1.4946100082424918E-4</v>
      </c>
    </row>
    <row r="178" spans="1:13" x14ac:dyDescent="0.35">
      <c r="A178" s="12">
        <v>48792</v>
      </c>
      <c r="B178" s="12"/>
      <c r="C178" s="50">
        <v>85.120315599999998</v>
      </c>
      <c r="D178" s="44">
        <f>DataQ!C249</f>
        <v>11327.4</v>
      </c>
      <c r="E178" s="68"/>
      <c r="F178" s="22">
        <f t="shared" si="16"/>
        <v>7.5145501703833186E-3</v>
      </c>
      <c r="I178" s="28">
        <f t="shared" si="14"/>
        <v>1.6924163303786324</v>
      </c>
      <c r="J178" s="11">
        <f t="shared" si="13"/>
        <v>1.0000077787967299</v>
      </c>
      <c r="K178" s="11">
        <f t="shared" si="15"/>
        <v>-6.910184498894939E-2</v>
      </c>
      <c r="M178" s="71">
        <f t="shared" si="17"/>
        <v>1.494090727244233E-4</v>
      </c>
    </row>
    <row r="179" spans="1:13" x14ac:dyDescent="0.35">
      <c r="A179" s="12">
        <v>48884</v>
      </c>
      <c r="B179" s="12"/>
      <c r="C179" s="50">
        <v>85.158630000000002</v>
      </c>
      <c r="D179" s="44">
        <f>DataQ!C250</f>
        <v>11342.38</v>
      </c>
      <c r="E179" s="68"/>
      <c r="F179" s="22">
        <f t="shared" si="16"/>
        <v>7.5080036112350323E-3</v>
      </c>
      <c r="I179" s="28">
        <f t="shared" si="14"/>
        <v>1.693922483949865</v>
      </c>
      <c r="J179" s="11">
        <f t="shared" si="13"/>
        <v>1.0000062230373838</v>
      </c>
      <c r="K179" s="11">
        <f t="shared" si="15"/>
        <v>-7.4316724958206654E-2</v>
      </c>
      <c r="M179" s="71">
        <f t="shared" si="17"/>
        <v>1.4934453650379065E-4</v>
      </c>
    </row>
    <row r="180" spans="1:13" x14ac:dyDescent="0.35">
      <c r="A180" s="12">
        <v>48976</v>
      </c>
      <c r="B180" s="12"/>
      <c r="C180" s="50">
        <v>85.202740000000006</v>
      </c>
      <c r="D180" s="44">
        <f>DataQ!C251</f>
        <v>11357.36</v>
      </c>
      <c r="E180" s="68"/>
      <c r="F180" s="22">
        <f t="shared" si="16"/>
        <v>7.5019846161431883E-3</v>
      </c>
      <c r="I180" s="28">
        <f t="shared" si="14"/>
        <v>1.6954845069744833</v>
      </c>
      <c r="J180" s="11">
        <f t="shared" si="13"/>
        <v>1.000004978429907</v>
      </c>
      <c r="K180" s="11">
        <f t="shared" si="15"/>
        <v>-7.9131708527464401E-2</v>
      </c>
      <c r="M180" s="71">
        <f t="shared" si="17"/>
        <v>1.4928508975452774E-4</v>
      </c>
    </row>
    <row r="181" spans="1:13" x14ac:dyDescent="0.35">
      <c r="A181" s="12">
        <v>49065</v>
      </c>
      <c r="B181" s="12"/>
      <c r="C181" s="50">
        <v>85.272570000000002</v>
      </c>
      <c r="D181" s="44">
        <f>DataQ!C252</f>
        <v>11373.6</v>
      </c>
      <c r="E181" s="68"/>
      <c r="F181" s="22">
        <f t="shared" si="16"/>
        <v>7.4974124287824438E-3</v>
      </c>
      <c r="I181" s="28">
        <f t="shared" si="14"/>
        <v>1.6973956347956645</v>
      </c>
      <c r="J181" s="11">
        <f t="shared" si="13"/>
        <v>1.0000039827439255</v>
      </c>
      <c r="K181" s="11">
        <f t="shared" si="15"/>
        <v>-8.2833013611892908E-2</v>
      </c>
      <c r="M181" s="71">
        <f t="shared" si="17"/>
        <v>1.4923996226310618E-4</v>
      </c>
    </row>
    <row r="182" spans="1:13" x14ac:dyDescent="0.35">
      <c r="A182" s="12">
        <v>49157</v>
      </c>
      <c r="B182" s="12"/>
      <c r="C182" s="50">
        <v>85.338430000000002</v>
      </c>
      <c r="D182" s="44">
        <f>DataQ!C253</f>
        <v>11388.27</v>
      </c>
      <c r="E182" s="68"/>
      <c r="F182" s="22">
        <f t="shared" si="16"/>
        <v>7.4935376488263804E-3</v>
      </c>
      <c r="I182" s="28">
        <f t="shared" si="14"/>
        <v>1.6991491284422082</v>
      </c>
      <c r="J182" s="11">
        <f t="shared" si="13"/>
        <v>1.0000031861951404</v>
      </c>
      <c r="K182" s="11">
        <f t="shared" si="15"/>
        <v>-8.5984619824243061E-2</v>
      </c>
      <c r="M182" s="71">
        <f t="shared" si="17"/>
        <v>1.4920168984773E-4</v>
      </c>
    </row>
    <row r="183" spans="1:13" x14ac:dyDescent="0.35">
      <c r="A183" s="12">
        <v>49249</v>
      </c>
      <c r="B183" s="12"/>
      <c r="C183" s="50">
        <v>85.389690000000002</v>
      </c>
      <c r="D183" s="44">
        <f>DataQ!C254</f>
        <v>11403.17</v>
      </c>
      <c r="E183" s="68"/>
      <c r="F183" s="22">
        <f t="shared" si="16"/>
        <v>7.4882414276030264E-3</v>
      </c>
      <c r="I183" s="28">
        <f t="shared" si="14"/>
        <v>1.7007726316950094</v>
      </c>
      <c r="J183" s="11">
        <f t="shared" si="13"/>
        <v>1.0000025489561124</v>
      </c>
      <c r="K183" s="11">
        <f t="shared" si="15"/>
        <v>-9.0264285043330908E-2</v>
      </c>
      <c r="M183" s="71">
        <f t="shared" si="17"/>
        <v>1.4914910780905742E-4</v>
      </c>
    </row>
    <row r="184" spans="1:13" x14ac:dyDescent="0.35">
      <c r="A184" s="12">
        <v>49341</v>
      </c>
      <c r="B184" s="12"/>
      <c r="C184" s="50">
        <v>85.448099999999997</v>
      </c>
      <c r="D184" s="44">
        <f>DataQ!C255</f>
        <v>11418.07</v>
      </c>
      <c r="E184" s="68"/>
      <c r="F184" s="22">
        <f t="shared" si="16"/>
        <v>7.4835852293776445E-3</v>
      </c>
      <c r="I184" s="28">
        <f t="shared" si="14"/>
        <v>1.7024667770320501</v>
      </c>
      <c r="J184" s="11">
        <f t="shared" si="13"/>
        <v>1.0000020391648898</v>
      </c>
      <c r="K184" s="11">
        <f t="shared" si="15"/>
        <v>-9.4050600262418793E-2</v>
      </c>
      <c r="M184" s="71">
        <f t="shared" si="17"/>
        <v>1.4910284987148005E-4</v>
      </c>
    </row>
    <row r="185" spans="1:13" x14ac:dyDescent="0.35">
      <c r="A185" s="12">
        <v>49430</v>
      </c>
      <c r="B185" s="12"/>
      <c r="C185" s="50">
        <v>85.542280000000005</v>
      </c>
      <c r="D185" s="44">
        <f>DataQ!C256</f>
        <v>11434.23</v>
      </c>
      <c r="E185" s="68"/>
      <c r="F185" s="22">
        <f t="shared" si="16"/>
        <v>7.4812453483968757E-3</v>
      </c>
      <c r="I185" s="28">
        <f t="shared" si="14"/>
        <v>1.7046115124955268</v>
      </c>
      <c r="J185" s="11">
        <f t="shared" si="13"/>
        <v>1.0000016313319118</v>
      </c>
      <c r="K185" s="11">
        <f t="shared" si="15"/>
        <v>-9.6029786996677385E-2</v>
      </c>
      <c r="M185" s="71">
        <f t="shared" si="17"/>
        <v>1.4907969425973825E-4</v>
      </c>
    </row>
    <row r="186" spans="1:13" x14ac:dyDescent="0.35">
      <c r="A186" s="12">
        <v>49522</v>
      </c>
      <c r="B186" s="12"/>
      <c r="C186" s="50">
        <v>85.6468658</v>
      </c>
      <c r="D186" s="44">
        <f>DataQ!C257</f>
        <v>11448.81</v>
      </c>
      <c r="E186" s="68"/>
      <c r="F186" s="22">
        <f t="shared" si="16"/>
        <v>7.4808531017634154E-3</v>
      </c>
      <c r="I186" s="28">
        <f t="shared" si="14"/>
        <v>1.7067424142738232</v>
      </c>
      <c r="J186" s="11">
        <f t="shared" si="13"/>
        <v>1.0000013050655294</v>
      </c>
      <c r="K186" s="11">
        <f t="shared" si="15"/>
        <v>-9.6462098615086797E-2</v>
      </c>
      <c r="M186" s="71">
        <f t="shared" si="17"/>
        <v>1.4907596634705471E-4</v>
      </c>
    </row>
    <row r="187" spans="1:13" x14ac:dyDescent="0.35">
      <c r="A187" s="12">
        <v>49614</v>
      </c>
      <c r="B187" s="12"/>
      <c r="C187" s="50">
        <v>85.750020000000006</v>
      </c>
      <c r="D187" s="44">
        <f>DataQ!C258</f>
        <v>11463.64</v>
      </c>
      <c r="E187" s="68"/>
      <c r="F187" s="22">
        <f t="shared" si="16"/>
        <v>7.480173836582448E-3</v>
      </c>
      <c r="I187" s="28">
        <f t="shared" si="14"/>
        <v>1.7088771264952016</v>
      </c>
      <c r="J187" s="11">
        <f t="shared" si="13"/>
        <v>1.0000010440524236</v>
      </c>
      <c r="K187" s="11">
        <f t="shared" si="15"/>
        <v>-9.7124341727775815E-2</v>
      </c>
      <c r="M187" s="71">
        <f t="shared" si="17"/>
        <v>1.4906932933127714E-4</v>
      </c>
    </row>
    <row r="188" spans="1:13" x14ac:dyDescent="0.35">
      <c r="A188" s="12">
        <v>49706</v>
      </c>
      <c r="B188" s="12"/>
      <c r="C188" s="50">
        <v>85.863740000000007</v>
      </c>
      <c r="D188" s="44">
        <f>DataQ!C259</f>
        <v>11478.44</v>
      </c>
      <c r="E188" s="68"/>
      <c r="F188" s="22">
        <f t="shared" si="16"/>
        <v>7.4804363659173199E-3</v>
      </c>
      <c r="I188" s="28">
        <f t="shared" si="14"/>
        <v>1.7111149160352368</v>
      </c>
      <c r="J188" s="11">
        <f t="shared" si="13"/>
        <v>1.0000008352419389</v>
      </c>
      <c r="K188" s="11">
        <f t="shared" si="15"/>
        <v>-9.7041806509152478E-2</v>
      </c>
      <c r="M188" s="71">
        <f t="shared" si="17"/>
        <v>1.4907207913577425E-4</v>
      </c>
    </row>
    <row r="189" spans="1:13" x14ac:dyDescent="0.35">
      <c r="A189" s="12">
        <v>49796</v>
      </c>
      <c r="B189" s="12"/>
      <c r="C189" s="50">
        <v>85.999250000000004</v>
      </c>
      <c r="D189" s="44">
        <f>DataQ!C260</f>
        <v>11494.51</v>
      </c>
      <c r="E189" s="68"/>
      <c r="F189" s="22">
        <f t="shared" si="16"/>
        <v>7.4817673828636456E-3</v>
      </c>
      <c r="I189" s="28">
        <f t="shared" si="14"/>
        <v>1.7136646432818441</v>
      </c>
      <c r="J189" s="11">
        <f t="shared" si="13"/>
        <v>1.0000006681935512</v>
      </c>
      <c r="K189" s="11">
        <f t="shared" si="15"/>
        <v>-9.61220088494706E-2</v>
      </c>
      <c r="M189" s="71">
        <f t="shared" si="17"/>
        <v>1.4908548892313323E-4</v>
      </c>
    </row>
    <row r="190" spans="1:13" x14ac:dyDescent="0.35">
      <c r="A190" s="12">
        <v>49888</v>
      </c>
      <c r="B190" s="12"/>
      <c r="C190" s="50">
        <v>86.133870000000002</v>
      </c>
      <c r="D190" s="44">
        <f>DataQ!C261</f>
        <v>11509.01</v>
      </c>
      <c r="E190" s="68"/>
      <c r="F190" s="22">
        <f t="shared" si="16"/>
        <v>7.4840381579301778E-3</v>
      </c>
      <c r="I190" s="28">
        <f t="shared" si="14"/>
        <v>1.716088643943716</v>
      </c>
      <c r="J190" s="11">
        <f t="shared" si="13"/>
        <v>1.0000005345548408</v>
      </c>
      <c r="K190" s="11">
        <f t="shared" si="15"/>
        <v>-9.4439992317710941E-2</v>
      </c>
      <c r="M190" s="71">
        <f t="shared" si="17"/>
        <v>1.4910827638030689E-4</v>
      </c>
    </row>
    <row r="191" spans="1:13" x14ac:dyDescent="0.35">
      <c r="A191" s="12">
        <v>49980</v>
      </c>
      <c r="B191" s="12"/>
      <c r="C191" s="50">
        <v>86.278189999999995</v>
      </c>
      <c r="D191" s="44">
        <f>DataQ!C262</f>
        <v>11523.75</v>
      </c>
      <c r="E191" s="68"/>
      <c r="F191" s="22">
        <f t="shared" si="16"/>
        <v>7.4869890443648984E-3</v>
      </c>
      <c r="I191" s="28">
        <f t="shared" si="14"/>
        <v>1.7186272876731972</v>
      </c>
      <c r="J191" s="11">
        <f t="shared" si="13"/>
        <v>1.0000004276438728</v>
      </c>
      <c r="K191" s="11">
        <f t="shared" si="15"/>
        <v>-9.221458083645942E-2</v>
      </c>
      <c r="M191" s="71">
        <f t="shared" si="17"/>
        <v>1.4913784902251414E-4</v>
      </c>
    </row>
    <row r="192" spans="1:13" x14ac:dyDescent="0.35">
      <c r="A192" s="12">
        <v>50072</v>
      </c>
      <c r="B192" s="12"/>
      <c r="C192" s="50">
        <v>86.428665199999998</v>
      </c>
      <c r="D192" s="44">
        <f>DataQ!C263</f>
        <v>11538.46</v>
      </c>
      <c r="E192" s="68"/>
      <c r="F192" s="22">
        <f t="shared" si="16"/>
        <v>7.490485316064709E-3</v>
      </c>
      <c r="I192" s="28">
        <f t="shared" si="14"/>
        <v>1.7212251102007883</v>
      </c>
      <c r="J192" s="11">
        <f t="shared" si="13"/>
        <v>1.0000003421150983</v>
      </c>
      <c r="K192" s="11">
        <f t="shared" si="15"/>
        <v>-8.9548722423894125E-2</v>
      </c>
      <c r="M192" s="71">
        <f t="shared" si="17"/>
        <v>1.4917286277378337E-4</v>
      </c>
    </row>
    <row r="193" spans="1:13" x14ac:dyDescent="0.35">
      <c r="A193" s="12">
        <v>50161</v>
      </c>
      <c r="B193" s="12"/>
      <c r="C193" s="50">
        <v>86.595160000000007</v>
      </c>
      <c r="D193" s="44">
        <f>DataQ!C264</f>
        <v>11554.44</v>
      </c>
      <c r="E193" s="68"/>
      <c r="F193" s="22">
        <f t="shared" si="16"/>
        <v>7.4945354339976669E-3</v>
      </c>
      <c r="I193" s="28">
        <f t="shared" si="14"/>
        <v>1.7240773328605861</v>
      </c>
      <c r="J193" s="11">
        <f t="shared" si="13"/>
        <v>1.0000002736920786</v>
      </c>
      <c r="K193" s="11">
        <f t="shared" si="15"/>
        <v>-8.6443759170271528E-2</v>
      </c>
      <c r="M193" s="71">
        <f t="shared" si="17"/>
        <v>1.4921340479162867E-4</v>
      </c>
    </row>
    <row r="194" spans="1:13" x14ac:dyDescent="0.35">
      <c r="A194" s="12">
        <v>50253</v>
      </c>
      <c r="B194" s="12"/>
      <c r="C194" s="50">
        <v>86.755420000000001</v>
      </c>
      <c r="D194" s="44">
        <f>DataQ!C265</f>
        <v>11568.85</v>
      </c>
      <c r="E194" s="68"/>
      <c r="F194" s="22">
        <f t="shared" si="16"/>
        <v>7.4990530605894279E-3</v>
      </c>
      <c r="I194" s="28">
        <f t="shared" si="14"/>
        <v>1.7267505135458612</v>
      </c>
      <c r="J194" s="11">
        <f t="shared" si="13"/>
        <v>1.0000002189536628</v>
      </c>
      <c r="K194" s="11">
        <f t="shared" si="15"/>
        <v>-8.2945368244570508E-2</v>
      </c>
      <c r="M194" s="71">
        <f t="shared" si="17"/>
        <v>1.4925861373825931E-4</v>
      </c>
    </row>
    <row r="195" spans="1:13" x14ac:dyDescent="0.35">
      <c r="A195" s="12">
        <v>50345</v>
      </c>
      <c r="B195" s="12"/>
      <c r="C195" s="50">
        <v>86.923050000000003</v>
      </c>
      <c r="D195" s="44">
        <f>DataQ!C266</f>
        <v>11583.51</v>
      </c>
      <c r="E195" s="68"/>
      <c r="F195" s="22">
        <f t="shared" si="16"/>
        <v>7.5040337514276764E-3</v>
      </c>
      <c r="I195" s="28">
        <f t="shared" si="14"/>
        <v>1.7295158865915994</v>
      </c>
      <c r="J195" s="11">
        <f t="shared" si="13"/>
        <v>1.0000001751629302</v>
      </c>
      <c r="K195" s="11">
        <f t="shared" si="15"/>
        <v>-7.9069598413149464E-2</v>
      </c>
      <c r="M195" s="71">
        <f t="shared" si="17"/>
        <v>1.4930844679994227E-4</v>
      </c>
    </row>
    <row r="196" spans="1:13" x14ac:dyDescent="0.35">
      <c r="A196" s="12">
        <v>50437</v>
      </c>
      <c r="B196" s="12"/>
      <c r="C196" s="50">
        <v>87.095420000000004</v>
      </c>
      <c r="D196" s="44">
        <f>DataQ!C267</f>
        <v>11598.12</v>
      </c>
      <c r="E196" s="68"/>
      <c r="F196" s="22">
        <f t="shared" si="16"/>
        <v>7.5094429097129533E-3</v>
      </c>
      <c r="I196" s="28">
        <f t="shared" si="14"/>
        <v>1.7323248864195118</v>
      </c>
      <c r="J196" s="11">
        <f t="shared" si="13"/>
        <v>1.0000001401303442</v>
      </c>
      <c r="K196" s="11">
        <f t="shared" si="15"/>
        <v>-7.4840538362872924E-2</v>
      </c>
      <c r="M196" s="71">
        <f t="shared" si="17"/>
        <v>1.4936255931301897E-4</v>
      </c>
    </row>
    <row r="197" spans="1:13" x14ac:dyDescent="0.35">
      <c r="A197" s="12">
        <v>50526</v>
      </c>
      <c r="B197" s="12"/>
      <c r="C197" s="50">
        <v>87.282769999999999</v>
      </c>
      <c r="D197" s="44">
        <f>DataQ!C268</f>
        <v>11614.02</v>
      </c>
      <c r="E197" s="68"/>
      <c r="F197" s="22">
        <f t="shared" si="16"/>
        <v>7.5152935848224814E-3</v>
      </c>
      <c r="I197" s="28">
        <f t="shared" si="14"/>
        <v>1.7353794442333776</v>
      </c>
      <c r="J197" s="11">
        <f t="shared" si="13"/>
        <v>1.0000001121042754</v>
      </c>
      <c r="K197" s="11">
        <f t="shared" si="15"/>
        <v>-7.0254597959080886E-2</v>
      </c>
      <c r="M197" s="71">
        <f t="shared" si="17"/>
        <v>1.4942108281485459E-4</v>
      </c>
    </row>
    <row r="198" spans="1:13" x14ac:dyDescent="0.35">
      <c r="A198" s="12">
        <v>50618</v>
      </c>
      <c r="B198" s="12"/>
      <c r="C198" s="50">
        <v>87.465699999999998</v>
      </c>
      <c r="D198" s="44">
        <f>DataQ!C269</f>
        <v>11628.33</v>
      </c>
      <c r="E198" s="68"/>
      <c r="F198" s="22">
        <f t="shared" si="16"/>
        <v>7.5217765577688285E-3</v>
      </c>
      <c r="I198" s="28">
        <f t="shared" si="14"/>
        <v>1.7382716773106055</v>
      </c>
      <c r="J198" s="11">
        <f t="shared" si="13"/>
        <v>1.0000000896834202</v>
      </c>
      <c r="K198" s="11">
        <f t="shared" si="15"/>
        <v>-6.5139516595667468E-2</v>
      </c>
      <c r="M198" s="71">
        <f t="shared" si="17"/>
        <v>1.4948592595072599E-4</v>
      </c>
    </row>
    <row r="199" spans="1:13" x14ac:dyDescent="0.35">
      <c r="A199" s="12">
        <v>50710</v>
      </c>
      <c r="B199" s="12"/>
      <c r="C199" s="50">
        <v>87.653755200000006</v>
      </c>
      <c r="D199" s="44">
        <f>DataQ!C270</f>
        <v>11642.92</v>
      </c>
      <c r="E199" s="68"/>
      <c r="F199" s="22">
        <f t="shared" si="16"/>
        <v>7.5285027467336379E-3</v>
      </c>
      <c r="I199" s="28">
        <f t="shared" si="14"/>
        <v>1.7412359266984339</v>
      </c>
      <c r="J199" s="11">
        <f t="shared" si="13"/>
        <v>1.0000000717467361</v>
      </c>
      <c r="K199" s="11">
        <f t="shared" si="15"/>
        <v>-5.9817685657847709E-2</v>
      </c>
      <c r="M199" s="71">
        <f t="shared" si="17"/>
        <v>1.495531985703272E-4</v>
      </c>
    </row>
    <row r="200" spans="1:13" x14ac:dyDescent="0.35">
      <c r="A200" s="12">
        <v>50802</v>
      </c>
      <c r="B200" s="12"/>
      <c r="C200" s="50">
        <v>87.845079999999996</v>
      </c>
      <c r="D200" s="44">
        <f>DataQ!C271</f>
        <v>11657.44</v>
      </c>
      <c r="E200" s="68"/>
      <c r="F200" s="22">
        <f t="shared" si="16"/>
        <v>7.5355378196242046E-3</v>
      </c>
      <c r="I200" s="28">
        <f t="shared" si="14"/>
        <v>1.7442276486569561</v>
      </c>
      <c r="J200" s="11">
        <f t="shared" si="13"/>
        <v>1.0000000573973888</v>
      </c>
      <c r="K200" s="11">
        <f t="shared" si="15"/>
        <v>-5.4233530013631293E-2</v>
      </c>
      <c r="M200" s="71">
        <f t="shared" si="17"/>
        <v>1.496235578872339E-4</v>
      </c>
    </row>
    <row r="201" spans="1:13" x14ac:dyDescent="0.35">
      <c r="A201" s="12">
        <v>50891</v>
      </c>
      <c r="B201" s="12"/>
      <c r="C201" s="50">
        <v>88.0500641</v>
      </c>
      <c r="D201" s="44">
        <f>DataQ!C272</f>
        <v>11673.24</v>
      </c>
      <c r="E201" s="68"/>
      <c r="F201" s="22">
        <f t="shared" si="16"/>
        <v>7.5428984669209239E-3</v>
      </c>
      <c r="I201" s="28">
        <f t="shared" si="14"/>
        <v>1.7474510071353697</v>
      </c>
      <c r="J201" s="11">
        <f t="shared" si="13"/>
        <v>1.000000045917911</v>
      </c>
      <c r="K201" s="11">
        <f t="shared" si="15"/>
        <v>-4.8378376272125816E-2</v>
      </c>
      <c r="M201" s="71">
        <f t="shared" si="17"/>
        <v>1.4969717123398214E-4</v>
      </c>
    </row>
    <row r="202" spans="1:13" x14ac:dyDescent="0.35">
      <c r="A202" s="12">
        <v>50983</v>
      </c>
      <c r="B202" s="12"/>
      <c r="C202" s="50">
        <v>88.245480000000001</v>
      </c>
      <c r="D202" s="44">
        <f>DataQ!C273</f>
        <v>11687.46</v>
      </c>
      <c r="E202" s="68"/>
      <c r="F202" s="22">
        <f t="shared" si="16"/>
        <v>7.5504412421518452E-3</v>
      </c>
      <c r="I202" s="28">
        <f t="shared" si="14"/>
        <v>1.7504613240503402</v>
      </c>
      <c r="J202" s="11">
        <f t="shared" si="13"/>
        <v>1.0000000367343289</v>
      </c>
      <c r="K202" s="11">
        <f t="shared" si="15"/>
        <v>-4.2354553414772136E-2</v>
      </c>
      <c r="M202" s="71">
        <f t="shared" si="17"/>
        <v>1.4977260448808725E-4</v>
      </c>
    </row>
    <row r="203" spans="1:13" x14ac:dyDescent="0.35">
      <c r="A203" s="12">
        <v>51075</v>
      </c>
      <c r="B203" s="12"/>
      <c r="C203" s="50">
        <v>88.446079999999995</v>
      </c>
      <c r="D203" s="44">
        <f>DataQ!C274</f>
        <v>11701.96</v>
      </c>
      <c r="E203" s="68"/>
      <c r="F203" s="22">
        <f t="shared" si="16"/>
        <v>7.5582278524281401E-3</v>
      </c>
      <c r="I203" s="28">
        <f t="shared" si="14"/>
        <v>1.7535442643675212</v>
      </c>
      <c r="J203" s="11">
        <f t="shared" si="13"/>
        <v>1.0000000293874631</v>
      </c>
      <c r="K203" s="11">
        <f t="shared" si="15"/>
        <v>-3.6119916883012436E-2</v>
      </c>
      <c r="M203" s="71">
        <f t="shared" si="17"/>
        <v>1.4985047499457539E-4</v>
      </c>
    </row>
    <row r="204" spans="1:13" x14ac:dyDescent="0.35">
      <c r="A204" s="12">
        <v>51167</v>
      </c>
      <c r="B204" s="12"/>
      <c r="C204" s="50">
        <v>88.64931</v>
      </c>
      <c r="D204" s="44">
        <f>DataQ!C275</f>
        <v>11716.39</v>
      </c>
      <c r="E204" s="68"/>
      <c r="F204" s="22">
        <f t="shared" si="16"/>
        <v>7.5662648648602516E-3</v>
      </c>
      <c r="I204" s="28">
        <f t="shared" si="14"/>
        <v>1.7566482957413363</v>
      </c>
      <c r="J204" s="11">
        <f t="shared" si="13"/>
        <v>1.0000000235099704</v>
      </c>
      <c r="K204" s="11">
        <f t="shared" si="15"/>
        <v>-2.9667088044853466E-2</v>
      </c>
      <c r="M204" s="71">
        <f t="shared" si="17"/>
        <v>1.4993084864376623E-4</v>
      </c>
    </row>
    <row r="205" spans="1:13" x14ac:dyDescent="0.35">
      <c r="A205" s="12">
        <v>51257</v>
      </c>
      <c r="B205" s="12"/>
      <c r="C205" s="50">
        <v>88.864639999999994</v>
      </c>
      <c r="D205" s="44">
        <f>DataQ!C276</f>
        <v>11732.1</v>
      </c>
      <c r="E205" s="68"/>
      <c r="F205" s="22">
        <f t="shared" si="16"/>
        <v>7.57448709097263E-3</v>
      </c>
      <c r="I205" s="28">
        <f t="shared" si="14"/>
        <v>1.759968382264703</v>
      </c>
      <c r="J205" s="11">
        <f t="shared" si="13"/>
        <v>1.0000000188079763</v>
      </c>
      <c r="K205" s="11">
        <f t="shared" si="15"/>
        <v>-2.3050852809409227E-2</v>
      </c>
      <c r="M205" s="71">
        <f t="shared" si="17"/>
        <v>1.5001307372633228E-4</v>
      </c>
    </row>
    <row r="206" spans="1:13" x14ac:dyDescent="0.35">
      <c r="A206" s="12">
        <v>51349</v>
      </c>
      <c r="B206" s="12"/>
      <c r="C206" s="50">
        <v>89.071070000000006</v>
      </c>
      <c r="D206" s="44">
        <f>DataQ!C277</f>
        <v>11746.23</v>
      </c>
      <c r="E206" s="68"/>
      <c r="F206" s="22">
        <f t="shared" si="16"/>
        <v>7.5829495931886235E-3</v>
      </c>
      <c r="I206" s="28">
        <f t="shared" si="14"/>
        <v>1.7630821184985066</v>
      </c>
      <c r="J206" s="11">
        <f t="shared" si="13"/>
        <v>1.000000015046381</v>
      </c>
      <c r="K206" s="11">
        <f t="shared" si="15"/>
        <v>-1.6219842658113787E-2</v>
      </c>
      <c r="M206" s="71">
        <f t="shared" si="17"/>
        <v>1.5009770100691939E-4</v>
      </c>
    </row>
    <row r="207" spans="1:13" x14ac:dyDescent="0.35">
      <c r="A207" s="12">
        <v>51441</v>
      </c>
      <c r="B207" s="12"/>
      <c r="C207" s="50">
        <v>89.281654399999994</v>
      </c>
      <c r="D207" s="44">
        <f>DataQ!C278</f>
        <v>11760.65</v>
      </c>
      <c r="E207" s="68"/>
      <c r="F207" s="22">
        <f t="shared" si="16"/>
        <v>7.5915578135562229E-3</v>
      </c>
      <c r="I207" s="28">
        <f t="shared" si="14"/>
        <v>1.7662589312763322</v>
      </c>
      <c r="J207" s="11">
        <f t="shared" si="13"/>
        <v>1.0000000120371049</v>
      </c>
      <c r="K207" s="11">
        <f t="shared" si="15"/>
        <v>-9.2543141761848545E-3</v>
      </c>
      <c r="M207" s="71">
        <f t="shared" si="17"/>
        <v>1.5018378501837333E-4</v>
      </c>
    </row>
    <row r="208" spans="1:13" x14ac:dyDescent="0.35">
      <c r="A208" s="12">
        <v>51533</v>
      </c>
      <c r="B208" s="12"/>
      <c r="C208" s="50">
        <v>89.494064300000005</v>
      </c>
      <c r="D208" s="44">
        <f>DataQ!C279</f>
        <v>11774.98</v>
      </c>
      <c r="E208" s="68"/>
      <c r="F208" s="22">
        <f t="shared" si="16"/>
        <v>7.6003580727950285E-3</v>
      </c>
      <c r="I208" s="28">
        <f t="shared" si="14"/>
        <v>1.7694473107201814</v>
      </c>
      <c r="J208" s="11">
        <f t="shared" ref="J208:J271" si="18">$J$2*(1-J207)+(J207)</f>
        <v>1.0000000096296839</v>
      </c>
      <c r="K208" s="11">
        <f t="shared" si="15"/>
        <v>-2.1156118003135028E-3</v>
      </c>
      <c r="M208" s="71">
        <f t="shared" si="17"/>
        <v>1.5027178905783123E-4</v>
      </c>
    </row>
    <row r="209" spans="1:13" x14ac:dyDescent="0.35">
      <c r="A209" s="12">
        <v>51622</v>
      </c>
      <c r="B209" s="12"/>
      <c r="C209" s="50">
        <v>89.716629999999995</v>
      </c>
      <c r="D209" s="44">
        <f>DataQ!C280</f>
        <v>11790.6</v>
      </c>
      <c r="E209" s="68"/>
      <c r="F209" s="22">
        <f t="shared" si="16"/>
        <v>7.6091657761267447E-3</v>
      </c>
      <c r="I209" s="28">
        <f t="shared" ref="I209:I272" si="19">(((I208/D208)+0.01*((C209/D209)-(C208/D208)))*D209)*J209</f>
        <v>1.772833050791752</v>
      </c>
      <c r="J209" s="11">
        <f t="shared" si="18"/>
        <v>1.0000000077037472</v>
      </c>
      <c r="K209" s="11">
        <f t="shared" ref="K209:K272" si="20">((K208/D208)+0.069*(F209-F208))*D209</f>
        <v>5.0471011290717073E-3</v>
      </c>
      <c r="M209" s="71">
        <f t="shared" si="17"/>
        <v>1.5035986724948281E-4</v>
      </c>
    </row>
    <row r="210" spans="1:13" x14ac:dyDescent="0.35">
      <c r="A210" s="12">
        <v>51714</v>
      </c>
      <c r="B210" s="12"/>
      <c r="C210" s="50">
        <v>89.92568</v>
      </c>
      <c r="D210" s="44">
        <f>DataQ!C281</f>
        <v>11804.64</v>
      </c>
      <c r="E210" s="68"/>
      <c r="F210" s="22">
        <f t="shared" si="16"/>
        <v>7.6178248553111323E-3</v>
      </c>
      <c r="I210" s="28">
        <f t="shared" si="19"/>
        <v>1.7759662873982427</v>
      </c>
      <c r="J210" s="11">
        <f t="shared" si="18"/>
        <v>1.0000000061629977</v>
      </c>
      <c r="K210" s="11">
        <f t="shared" si="20"/>
        <v>1.2106105674307694E-2</v>
      </c>
      <c r="M210" s="71">
        <f t="shared" si="17"/>
        <v>1.5044645896852786E-4</v>
      </c>
    </row>
    <row r="211" spans="1:13" x14ac:dyDescent="0.35">
      <c r="A211" s="12">
        <v>51806</v>
      </c>
      <c r="B211" s="12"/>
      <c r="C211" s="50">
        <v>90.138670000000005</v>
      </c>
      <c r="D211" s="44">
        <f>DataQ!C282</f>
        <v>11818.98</v>
      </c>
      <c r="E211" s="68"/>
      <c r="F211" s="22">
        <f t="shared" si="16"/>
        <v>7.6266031417262748E-3</v>
      </c>
      <c r="I211" s="28">
        <f t="shared" si="19"/>
        <v>1.7791612023075727</v>
      </c>
      <c r="J211" s="11">
        <f t="shared" si="18"/>
        <v>1.0000000049303981</v>
      </c>
      <c r="K211" s="11">
        <f t="shared" si="20"/>
        <v>1.927958890640729E-2</v>
      </c>
      <c r="M211" s="71">
        <f t="shared" si="17"/>
        <v>1.5053424257487302E-4</v>
      </c>
    </row>
    <row r="212" spans="1:13" x14ac:dyDescent="0.35">
      <c r="A212" s="12">
        <v>51898</v>
      </c>
      <c r="B212" s="12"/>
      <c r="C212" s="50">
        <v>90.352469999999997</v>
      </c>
      <c r="D212" s="44">
        <f>DataQ!C283</f>
        <v>11833.22</v>
      </c>
      <c r="E212" s="68"/>
      <c r="F212" s="22">
        <f t="shared" si="16"/>
        <v>7.6354931286665845E-3</v>
      </c>
      <c r="I212" s="28">
        <f t="shared" si="19"/>
        <v>1.7823567886646396</v>
      </c>
      <c r="J212" s="11">
        <f t="shared" si="18"/>
        <v>1.0000000039443184</v>
      </c>
      <c r="K212" s="11">
        <f t="shared" si="20"/>
        <v>2.6561422576218175E-2</v>
      </c>
      <c r="M212" s="71">
        <f t="shared" si="17"/>
        <v>1.5062314303838174E-4</v>
      </c>
    </row>
    <row r="213" spans="1:13" x14ac:dyDescent="0.35">
      <c r="A213" s="12">
        <v>51987</v>
      </c>
      <c r="B213" s="12"/>
      <c r="C213" s="50">
        <v>90.577619999999996</v>
      </c>
      <c r="D213" s="44">
        <f>DataQ!C284</f>
        <v>11848.74</v>
      </c>
      <c r="E213" s="68"/>
      <c r="F213" s="22">
        <f t="shared" si="16"/>
        <v>7.6444938449151557E-3</v>
      </c>
      <c r="I213" s="28">
        <f t="shared" si="19"/>
        <v>1.785760936945914</v>
      </c>
      <c r="J213" s="11">
        <f t="shared" si="18"/>
        <v>1.0000000031554548</v>
      </c>
      <c r="K213" s="11">
        <f t="shared" si="20"/>
        <v>3.3954912643316029E-2</v>
      </c>
      <c r="M213" s="71">
        <f t="shared" si="17"/>
        <v>1.5071315067643597E-4</v>
      </c>
    </row>
    <row r="214" spans="1:13" x14ac:dyDescent="0.35">
      <c r="A214" s="12">
        <v>52079</v>
      </c>
      <c r="B214" s="12"/>
      <c r="C214" s="50">
        <v>90.791824300000002</v>
      </c>
      <c r="D214" s="44">
        <f>DataQ!C285</f>
        <v>11862.7</v>
      </c>
      <c r="E214" s="68"/>
      <c r="F214" s="22">
        <f t="shared" si="16"/>
        <v>7.6535547809520599E-3</v>
      </c>
      <c r="I214" s="28">
        <f t="shared" si="19"/>
        <v>1.7889397687045416</v>
      </c>
      <c r="J214" s="11">
        <f t="shared" si="18"/>
        <v>1.0000000025243638</v>
      </c>
      <c r="K214" s="11">
        <f t="shared" si="20"/>
        <v>4.1411532238720947E-2</v>
      </c>
      <c r="M214" s="71">
        <f t="shared" si="17"/>
        <v>1.5080376041748855E-4</v>
      </c>
    </row>
    <row r="215" spans="1:13" x14ac:dyDescent="0.35">
      <c r="A215" s="12">
        <v>52171</v>
      </c>
      <c r="B215" s="12"/>
      <c r="C215" s="50">
        <v>91.010509999999996</v>
      </c>
      <c r="D215" s="44">
        <f>DataQ!C286</f>
        <v>11876.95</v>
      </c>
      <c r="E215" s="68"/>
      <c r="F215" s="22">
        <f t="shared" si="16"/>
        <v>7.6627846374700565E-3</v>
      </c>
      <c r="I215" s="28">
        <f t="shared" si="19"/>
        <v>1.7921849513535064</v>
      </c>
      <c r="J215" s="11">
        <f t="shared" si="18"/>
        <v>1.000000002019491</v>
      </c>
      <c r="K215" s="11">
        <f t="shared" si="20"/>
        <v>4.9025233164760235E-2</v>
      </c>
      <c r="M215" s="71">
        <f t="shared" si="17"/>
        <v>1.5089605928740176E-4</v>
      </c>
    </row>
    <row r="216" spans="1:13" x14ac:dyDescent="0.35">
      <c r="A216" s="12">
        <v>52263</v>
      </c>
      <c r="B216" s="12"/>
      <c r="C216" s="50">
        <v>91.229125999999994</v>
      </c>
      <c r="D216" s="44">
        <f>DataQ!C287</f>
        <v>11891.09</v>
      </c>
      <c r="E216" s="68"/>
      <c r="F216" s="22">
        <f t="shared" ref="F216:F279" si="21">C216/D216</f>
        <v>7.672057481694276E-3</v>
      </c>
      <c r="I216" s="28">
        <f t="shared" si="19"/>
        <v>1.7954212667847615</v>
      </c>
      <c r="J216" s="11">
        <f t="shared" si="18"/>
        <v>1.0000000016155928</v>
      </c>
      <c r="K216" s="11">
        <f t="shared" si="20"/>
        <v>5.6691831272283624E-2</v>
      </c>
      <c r="M216" s="71">
        <f t="shared" si="17"/>
        <v>1.5098878797358036E-4</v>
      </c>
    </row>
    <row r="217" spans="1:13" x14ac:dyDescent="0.35">
      <c r="A217" s="12">
        <v>52352</v>
      </c>
      <c r="B217" s="12"/>
      <c r="C217" s="50">
        <v>91.458569999999995</v>
      </c>
      <c r="D217" s="44">
        <f>DataQ!C288</f>
        <v>11906.53</v>
      </c>
      <c r="E217" s="68"/>
      <c r="F217" s="22">
        <f t="shared" si="21"/>
        <v>7.6813790415847429E-3</v>
      </c>
      <c r="I217" s="28">
        <f t="shared" si="19"/>
        <v>1.7988624103208835</v>
      </c>
      <c r="J217" s="11">
        <f t="shared" si="18"/>
        <v>1.0000000012924741</v>
      </c>
      <c r="K217" s="11">
        <f t="shared" si="20"/>
        <v>6.4423575689551094E-2</v>
      </c>
      <c r="M217" s="71">
        <f t="shared" ref="M217:M280" si="22">I217/D217</f>
        <v>1.5108200376775461E-4</v>
      </c>
    </row>
    <row r="218" spans="1:13" x14ac:dyDescent="0.35">
      <c r="A218" s="12">
        <v>52444</v>
      </c>
      <c r="B218" s="12"/>
      <c r="C218" s="50">
        <v>91.677629999999994</v>
      </c>
      <c r="D218" s="44">
        <f>DataQ!C289</f>
        <v>11920.37</v>
      </c>
      <c r="E218" s="68"/>
      <c r="F218" s="22">
        <f t="shared" si="21"/>
        <v>7.690837616617604E-3</v>
      </c>
      <c r="I218" s="28">
        <f t="shared" si="19"/>
        <v>1.802080884256988</v>
      </c>
      <c r="J218" s="11">
        <f t="shared" si="18"/>
        <v>1.0000000010339793</v>
      </c>
      <c r="K218" s="11">
        <f t="shared" si="20"/>
        <v>7.227819111021043E-2</v>
      </c>
      <c r="M218" s="71">
        <f t="shared" si="22"/>
        <v>1.5117658967439668E-4</v>
      </c>
    </row>
    <row r="219" spans="1:13" x14ac:dyDescent="0.35">
      <c r="A219" s="12">
        <v>52536</v>
      </c>
      <c r="B219" s="12"/>
      <c r="C219" s="50">
        <v>91.900210000000001</v>
      </c>
      <c r="D219" s="44">
        <f>DataQ!C290</f>
        <v>11934.55</v>
      </c>
      <c r="E219" s="68"/>
      <c r="F219" s="22">
        <f t="shared" si="21"/>
        <v>7.7003498246687148E-3</v>
      </c>
      <c r="I219" s="28">
        <f t="shared" si="19"/>
        <v>1.8053598090178982</v>
      </c>
      <c r="J219" s="11">
        <f t="shared" si="18"/>
        <v>1.0000000008271834</v>
      </c>
      <c r="K219" s="11">
        <f t="shared" si="20"/>
        <v>8.0197321042650496E-2</v>
      </c>
      <c r="M219" s="71">
        <f t="shared" si="22"/>
        <v>1.5127171188003723E-4</v>
      </c>
    </row>
    <row r="220" spans="1:13" x14ac:dyDescent="0.35">
      <c r="A220" s="12">
        <v>52628</v>
      </c>
      <c r="B220" s="12"/>
      <c r="C220" s="50">
        <v>92.122299999999996</v>
      </c>
      <c r="D220" s="44">
        <f>DataQ!C291</f>
        <v>11948.59</v>
      </c>
      <c r="E220" s="68"/>
      <c r="F220" s="22">
        <f t="shared" si="21"/>
        <v>7.7098887818562688E-3</v>
      </c>
      <c r="I220" s="28">
        <f t="shared" si="19"/>
        <v>1.8086234359341611</v>
      </c>
      <c r="J220" s="11">
        <f t="shared" si="18"/>
        <v>1.0000000006617467</v>
      </c>
      <c r="K220" s="11">
        <f t="shared" si="20"/>
        <v>8.8156085587884764E-2</v>
      </c>
      <c r="M220" s="71">
        <f t="shared" si="22"/>
        <v>1.5136710155207945E-4</v>
      </c>
    </row>
    <row r="221" spans="1:13" x14ac:dyDescent="0.35">
      <c r="A221" s="12">
        <v>52718</v>
      </c>
      <c r="B221" s="12"/>
      <c r="C221" s="50">
        <v>92.355789999999999</v>
      </c>
      <c r="D221" s="44">
        <f>DataQ!C292</f>
        <v>11963.94</v>
      </c>
      <c r="E221" s="68"/>
      <c r="F221" s="22">
        <f t="shared" si="21"/>
        <v>7.7195129698076044E-3</v>
      </c>
      <c r="I221" s="28">
        <f t="shared" si="19"/>
        <v>1.8120983539742905</v>
      </c>
      <c r="J221" s="11">
        <f t="shared" si="18"/>
        <v>1.0000000005293974</v>
      </c>
      <c r="K221" s="11">
        <f t="shared" si="20"/>
        <v>9.6214218399092721E-2</v>
      </c>
      <c r="M221" s="71">
        <f t="shared" si="22"/>
        <v>1.5146334351177708E-4</v>
      </c>
    </row>
    <row r="222" spans="1:13" x14ac:dyDescent="0.35">
      <c r="A222" s="12">
        <v>52810</v>
      </c>
      <c r="B222" s="12"/>
      <c r="C222" s="50">
        <v>92.577740000000006</v>
      </c>
      <c r="D222" s="44">
        <f>DataQ!C293</f>
        <v>11977.71</v>
      </c>
      <c r="E222" s="68"/>
      <c r="F222" s="22">
        <f t="shared" si="21"/>
        <v>7.7291685973362194E-3</v>
      </c>
      <c r="I222" s="28">
        <f t="shared" si="19"/>
        <v>1.815340528047334</v>
      </c>
      <c r="J222" s="11">
        <f t="shared" si="18"/>
        <v>1.0000000004235179</v>
      </c>
      <c r="K222" s="11">
        <f t="shared" si="20"/>
        <v>0.10430496612615163</v>
      </c>
      <c r="M222" s="71">
        <f t="shared" si="22"/>
        <v>1.5155989985125154E-4</v>
      </c>
    </row>
    <row r="223" spans="1:13" x14ac:dyDescent="0.35">
      <c r="A223" s="12">
        <v>52902</v>
      </c>
      <c r="B223" s="12"/>
      <c r="C223" s="50">
        <v>92.803330000000003</v>
      </c>
      <c r="D223" s="44">
        <f>DataQ!C294</f>
        <v>11991.79</v>
      </c>
      <c r="E223" s="68"/>
      <c r="F223" s="22">
        <f t="shared" si="21"/>
        <v>7.7389055345365452E-3</v>
      </c>
      <c r="I223" s="28">
        <f t="shared" si="19"/>
        <v>1.8186421251149167</v>
      </c>
      <c r="J223" s="11">
        <f t="shared" si="18"/>
        <v>1.0000000003388143</v>
      </c>
      <c r="K223" s="11">
        <f t="shared" si="20"/>
        <v>0.11248424649630145</v>
      </c>
      <c r="M223" s="71">
        <f t="shared" si="22"/>
        <v>1.5165726927463845E-4</v>
      </c>
    </row>
    <row r="224" spans="1:13" x14ac:dyDescent="0.35">
      <c r="A224" s="12">
        <v>52994</v>
      </c>
      <c r="B224" s="12"/>
      <c r="C224" s="50">
        <v>93.028625500000004</v>
      </c>
      <c r="D224" s="44">
        <f>DataQ!C295</f>
        <v>12005.74</v>
      </c>
      <c r="E224" s="68"/>
      <c r="F224" s="22">
        <f t="shared" si="21"/>
        <v>7.7486790068750453E-3</v>
      </c>
      <c r="I224" s="28">
        <f t="shared" si="19"/>
        <v>1.821931122193067</v>
      </c>
      <c r="J224" s="11">
        <f t="shared" si="18"/>
        <v>1.0000000002710514</v>
      </c>
      <c r="K224" s="11">
        <f t="shared" si="20"/>
        <v>0.12071140493547829</v>
      </c>
      <c r="M224" s="71">
        <f t="shared" si="22"/>
        <v>1.5175500403915684E-4</v>
      </c>
    </row>
    <row r="225" spans="1:13" x14ac:dyDescent="0.35">
      <c r="A225" s="12">
        <v>53083</v>
      </c>
      <c r="B225" s="12"/>
      <c r="C225" s="50">
        <v>93.264600000000002</v>
      </c>
      <c r="D225" s="44">
        <f>DataQ!C296</f>
        <v>12020.98</v>
      </c>
      <c r="E225" s="68"/>
      <c r="F225" s="22">
        <f t="shared" si="21"/>
        <v>7.7584855810424779E-3</v>
      </c>
      <c r="I225" s="28">
        <f t="shared" si="19"/>
        <v>1.8254227151698028</v>
      </c>
      <c r="J225" s="11">
        <f t="shared" si="18"/>
        <v>1.0000000002168412</v>
      </c>
      <c r="K225" s="11">
        <f t="shared" si="20"/>
        <v>0.12899867472816962</v>
      </c>
      <c r="M225" s="71">
        <f t="shared" si="22"/>
        <v>1.5185306981375918E-4</v>
      </c>
    </row>
    <row r="226" spans="1:13" x14ac:dyDescent="0.35">
      <c r="A226" s="12">
        <v>53175</v>
      </c>
      <c r="B226" s="12"/>
      <c r="C226" s="50">
        <v>93.489279999999994</v>
      </c>
      <c r="D226" s="44">
        <f>DataQ!C297</f>
        <v>12034.66</v>
      </c>
      <c r="E226" s="68"/>
      <c r="F226" s="22">
        <f t="shared" si="21"/>
        <v>7.7683357901261853E-3</v>
      </c>
      <c r="I226" s="28">
        <f t="shared" si="19"/>
        <v>1.828685504654596</v>
      </c>
      <c r="J226" s="11">
        <f t="shared" si="18"/>
        <v>1.000000000173473</v>
      </c>
      <c r="K226" s="11">
        <f t="shared" si="20"/>
        <v>0.13732500684916757</v>
      </c>
      <c r="M226" s="71">
        <f t="shared" si="22"/>
        <v>1.5195157193095577E-4</v>
      </c>
    </row>
    <row r="227" spans="1:13" x14ac:dyDescent="0.35">
      <c r="A227" s="12">
        <v>53267</v>
      </c>
      <c r="B227" s="12"/>
      <c r="C227" s="50">
        <v>93.717359999999999</v>
      </c>
      <c r="D227" s="44">
        <f>DataQ!C298</f>
        <v>12048.66</v>
      </c>
      <c r="E227" s="68"/>
      <c r="F227" s="22">
        <f t="shared" si="21"/>
        <v>7.7782392398822774E-3</v>
      </c>
      <c r="I227" s="28">
        <f t="shared" si="19"/>
        <v>1.8320060599052543</v>
      </c>
      <c r="J227" s="11">
        <f t="shared" si="18"/>
        <v>1.0000000001387783</v>
      </c>
      <c r="K227" s="11">
        <f t="shared" si="20"/>
        <v>0.14571806556948794</v>
      </c>
      <c r="M227" s="71">
        <f t="shared" si="22"/>
        <v>1.5205060644961799E-4</v>
      </c>
    </row>
    <row r="228" spans="1:13" x14ac:dyDescent="0.35">
      <c r="A228" s="12">
        <v>53359</v>
      </c>
      <c r="B228" s="12"/>
      <c r="C228" s="50">
        <v>93.944786100000002</v>
      </c>
      <c r="D228" s="44">
        <f>DataQ!C299</f>
        <v>12062.51</v>
      </c>
      <c r="E228" s="68"/>
      <c r="F228" s="22">
        <f t="shared" si="21"/>
        <v>7.7881623393472833E-3</v>
      </c>
      <c r="I228" s="28">
        <f t="shared" si="19"/>
        <v>1.835308935873619</v>
      </c>
      <c r="J228" s="11">
        <f t="shared" si="18"/>
        <v>1.0000000001110227</v>
      </c>
      <c r="K228" s="11">
        <f t="shared" si="20"/>
        <v>0.15414469584637597</v>
      </c>
      <c r="M228" s="71">
        <f t="shared" si="22"/>
        <v>1.5214983746116015E-4</v>
      </c>
    </row>
    <row r="229" spans="1:13" x14ac:dyDescent="0.35">
      <c r="A229" s="12">
        <v>53448</v>
      </c>
      <c r="B229" s="12"/>
      <c r="C229" s="50">
        <v>94.182990000000004</v>
      </c>
      <c r="D229" s="44">
        <f>DataQ!C300</f>
        <v>12077.66</v>
      </c>
      <c r="E229" s="68"/>
      <c r="F229" s="22">
        <f t="shared" si="21"/>
        <v>7.7981156945964702E-3</v>
      </c>
      <c r="I229" s="28">
        <f t="shared" si="19"/>
        <v>1.8388161384800648</v>
      </c>
      <c r="J229" s="11">
        <f t="shared" si="18"/>
        <v>1.0000000000888183</v>
      </c>
      <c r="K229" s="11">
        <f t="shared" si="20"/>
        <v>0.16263300863300856</v>
      </c>
      <c r="M229" s="71">
        <f t="shared" si="22"/>
        <v>1.5224937102717453E-4</v>
      </c>
    </row>
    <row r="230" spans="1:13" x14ac:dyDescent="0.35">
      <c r="A230" s="12">
        <v>53540</v>
      </c>
      <c r="B230" s="12"/>
      <c r="C230" s="50">
        <v>94.409614599999998</v>
      </c>
      <c r="D230" s="44">
        <f>DataQ!C301</f>
        <v>12091.23</v>
      </c>
      <c r="E230" s="68"/>
      <c r="F230" s="22">
        <f t="shared" si="21"/>
        <v>7.8081067517531307E-3</v>
      </c>
      <c r="I230" s="28">
        <f t="shared" si="19"/>
        <v>1.8420902042760359</v>
      </c>
      <c r="J230" s="11">
        <f t="shared" si="18"/>
        <v>1.0000000000710547</v>
      </c>
      <c r="K230" s="11">
        <f t="shared" si="20"/>
        <v>0.17115122463549046</v>
      </c>
      <c r="M230" s="71">
        <f t="shared" si="22"/>
        <v>1.5234928160956626E-4</v>
      </c>
    </row>
    <row r="231" spans="1:13" x14ac:dyDescent="0.35">
      <c r="A231" s="12">
        <v>53632</v>
      </c>
      <c r="B231" s="12"/>
      <c r="C231" s="50">
        <v>94.639404299999995</v>
      </c>
      <c r="D231" s="44">
        <f>DataQ!C302</f>
        <v>12105.15</v>
      </c>
      <c r="E231" s="68"/>
      <c r="F231" s="22">
        <f t="shared" si="21"/>
        <v>7.8181108288620949E-3</v>
      </c>
      <c r="I231" s="28">
        <f t="shared" si="19"/>
        <v>1.8454219149210975</v>
      </c>
      <c r="J231" s="11">
        <f t="shared" si="18"/>
        <v>1.0000000000568439</v>
      </c>
      <c r="K231" s="11">
        <f t="shared" si="20"/>
        <v>0.17970422100597902</v>
      </c>
      <c r="M231" s="71">
        <f t="shared" si="22"/>
        <v>1.524493223893217E-4</v>
      </c>
    </row>
    <row r="232" spans="1:13" x14ac:dyDescent="0.35">
      <c r="A232" s="12">
        <v>53724</v>
      </c>
      <c r="B232" s="12"/>
      <c r="C232" s="50">
        <v>94.8683853</v>
      </c>
      <c r="D232" s="44">
        <f>DataQ!C303</f>
        <v>12118.91</v>
      </c>
      <c r="E232" s="68"/>
      <c r="F232" s="22">
        <f t="shared" si="21"/>
        <v>7.8281285445638265E-3</v>
      </c>
      <c r="I232" s="28">
        <f t="shared" si="19"/>
        <v>1.8487336556311946</v>
      </c>
      <c r="J232" s="11">
        <f t="shared" si="18"/>
        <v>1.0000000000454752</v>
      </c>
      <c r="K232" s="11">
        <f t="shared" si="20"/>
        <v>0.18828535377680897</v>
      </c>
      <c r="M232" s="71">
        <f t="shared" si="22"/>
        <v>1.5254949955327622E-4</v>
      </c>
    </row>
    <row r="233" spans="1:13" x14ac:dyDescent="0.35">
      <c r="A233" s="12">
        <v>53813</v>
      </c>
      <c r="B233" s="12"/>
      <c r="C233" s="50">
        <v>95.108350000000002</v>
      </c>
      <c r="D233" s="44">
        <f>DataQ!C304</f>
        <v>12133.96</v>
      </c>
      <c r="E233" s="68"/>
      <c r="F233" s="22">
        <f t="shared" si="21"/>
        <v>7.838195444850652E-3</v>
      </c>
      <c r="I233" s="28">
        <f t="shared" si="19"/>
        <v>1.8522510393209</v>
      </c>
      <c r="J233" s="11">
        <f t="shared" si="18"/>
        <v>1.0000000000363802</v>
      </c>
      <c r="K233" s="11">
        <f t="shared" si="20"/>
        <v>0.19694762220115419</v>
      </c>
      <c r="M233" s="71">
        <f t="shared" si="22"/>
        <v>1.5265016856169791E-4</v>
      </c>
    </row>
    <row r="234" spans="1:13" x14ac:dyDescent="0.35">
      <c r="A234" s="12">
        <v>53905</v>
      </c>
      <c r="B234" s="12"/>
      <c r="C234" s="50">
        <v>95.336389999999994</v>
      </c>
      <c r="D234" s="44">
        <f>DataQ!C305</f>
        <v>12147.44</v>
      </c>
      <c r="E234" s="68"/>
      <c r="F234" s="22">
        <f t="shared" si="21"/>
        <v>7.8482700881831891E-3</v>
      </c>
      <c r="I234" s="28">
        <f t="shared" si="19"/>
        <v>1.8555325749011495</v>
      </c>
      <c r="J234" s="11">
        <f t="shared" si="18"/>
        <v>1.0000000000291043</v>
      </c>
      <c r="K234" s="11">
        <f t="shared" si="20"/>
        <v>0.20561071519757546</v>
      </c>
      <c r="M234" s="71">
        <f t="shared" si="22"/>
        <v>1.5275091499946899E-4</v>
      </c>
    </row>
    <row r="235" spans="1:13" x14ac:dyDescent="0.35">
      <c r="A235" s="12">
        <v>53997</v>
      </c>
      <c r="B235" s="12"/>
      <c r="C235" s="50">
        <v>95.567589999999996</v>
      </c>
      <c r="D235" s="44">
        <f>DataQ!C306</f>
        <v>12161.27</v>
      </c>
      <c r="E235" s="68"/>
      <c r="F235" s="22">
        <f t="shared" si="21"/>
        <v>7.858356076297951E-3</v>
      </c>
      <c r="I235" s="28">
        <f t="shared" si="19"/>
        <v>1.8588717043456773</v>
      </c>
      <c r="J235" s="11">
        <f t="shared" si="18"/>
        <v>1.0000000000232834</v>
      </c>
      <c r="K235" s="11">
        <f t="shared" si="20"/>
        <v>0.21430823666200488</v>
      </c>
      <c r="M235" s="71">
        <f t="shared" si="22"/>
        <v>1.5285177488417551E-4</v>
      </c>
    </row>
    <row r="236" spans="1:13" x14ac:dyDescent="0.35">
      <c r="A236" s="12">
        <v>54089</v>
      </c>
      <c r="B236" s="12"/>
      <c r="C236" s="50">
        <v>95.79795</v>
      </c>
      <c r="D236" s="44">
        <f>DataQ!C307</f>
        <v>12174.92</v>
      </c>
      <c r="E236" s="68"/>
      <c r="F236" s="22">
        <f t="shared" si="21"/>
        <v>7.8684664868434451E-3</v>
      </c>
      <c r="I236" s="28">
        <f t="shared" si="19"/>
        <v>1.8621890655031177</v>
      </c>
      <c r="J236" s="11">
        <f t="shared" si="18"/>
        <v>1.0000000000186267</v>
      </c>
      <c r="K236" s="11">
        <f t="shared" si="20"/>
        <v>0.22304222691431802</v>
      </c>
      <c r="M236" s="71">
        <f t="shared" si="22"/>
        <v>1.5295287899247942E-4</v>
      </c>
    </row>
    <row r="237" spans="1:13" x14ac:dyDescent="0.35">
      <c r="A237" s="12">
        <v>54179</v>
      </c>
      <c r="B237" s="12"/>
      <c r="C237" s="50">
        <v>96.039270000000002</v>
      </c>
      <c r="D237" s="44">
        <f>DataQ!C308</f>
        <v>12189.89</v>
      </c>
      <c r="E237" s="68"/>
      <c r="F237" s="22">
        <f t="shared" si="21"/>
        <v>7.8786002170651258E-3</v>
      </c>
      <c r="I237" s="28">
        <f t="shared" si="19"/>
        <v>1.8657140606963563</v>
      </c>
      <c r="J237" s="11">
        <f t="shared" si="18"/>
        <v>1.0000000000149014</v>
      </c>
      <c r="K237" s="11">
        <f t="shared" si="20"/>
        <v>0.23183997938883247</v>
      </c>
      <c r="M237" s="71">
        <f t="shared" si="22"/>
        <v>1.5305421629697695E-4</v>
      </c>
    </row>
    <row r="238" spans="1:13" x14ac:dyDescent="0.35">
      <c r="A238" s="12">
        <v>54271</v>
      </c>
      <c r="B238" s="12"/>
      <c r="C238" s="50">
        <v>96.268280000000004</v>
      </c>
      <c r="D238" s="44">
        <f>DataQ!C309</f>
        <v>12203.27</v>
      </c>
      <c r="E238" s="68"/>
      <c r="F238" s="22">
        <f t="shared" si="21"/>
        <v>7.8887281851503736E-3</v>
      </c>
      <c r="I238" s="28">
        <f t="shared" si="19"/>
        <v>1.8689978694236471</v>
      </c>
      <c r="J238" s="11">
        <f t="shared" si="18"/>
        <v>1.0000000000119211</v>
      </c>
      <c r="K238" s="11">
        <f t="shared" si="20"/>
        <v>0.24062246282296654</v>
      </c>
      <c r="M238" s="71">
        <f t="shared" si="22"/>
        <v>1.5315549597965522E-4</v>
      </c>
    </row>
    <row r="239" spans="1:13" x14ac:dyDescent="0.35">
      <c r="A239" s="12">
        <v>54363</v>
      </c>
      <c r="B239" s="12"/>
      <c r="C239" s="50">
        <v>96.500699999999995</v>
      </c>
      <c r="D239" s="44">
        <f>DataQ!C310</f>
        <v>12217.01</v>
      </c>
      <c r="E239" s="68"/>
      <c r="F239" s="22">
        <f t="shared" si="21"/>
        <v>7.8988803316032315E-3</v>
      </c>
      <c r="I239" s="28">
        <f t="shared" si="19"/>
        <v>1.8723425147036241</v>
      </c>
      <c r="J239" s="11">
        <f t="shared" si="18"/>
        <v>1.0000000000095368</v>
      </c>
      <c r="K239" s="11">
        <f t="shared" si="20"/>
        <v>0.24945137868133763</v>
      </c>
      <c r="M239" s="71">
        <f t="shared" si="22"/>
        <v>1.5325701744564539E-4</v>
      </c>
    </row>
    <row r="240" spans="1:13" x14ac:dyDescent="0.35">
      <c r="A240" s="12">
        <v>54455</v>
      </c>
      <c r="B240" s="12"/>
      <c r="C240" s="50">
        <v>96.732124299999995</v>
      </c>
      <c r="D240" s="44">
        <f>DataQ!C311</f>
        <v>12230.55</v>
      </c>
      <c r="E240" s="68"/>
      <c r="F240" s="22">
        <f t="shared" si="21"/>
        <v>7.9090575893970422E-3</v>
      </c>
      <c r="I240" s="28">
        <f t="shared" si="19"/>
        <v>1.8756623493372495</v>
      </c>
      <c r="J240" s="11">
        <f t="shared" si="18"/>
        <v>1.0000000000076295</v>
      </c>
      <c r="K240" s="11">
        <f t="shared" si="20"/>
        <v>0.25831651211513296</v>
      </c>
      <c r="M240" s="71">
        <f t="shared" si="22"/>
        <v>1.5335879002475355E-4</v>
      </c>
    </row>
    <row r="241" spans="1:13" x14ac:dyDescent="0.35">
      <c r="A241" s="12">
        <v>54544</v>
      </c>
      <c r="B241" s="12"/>
      <c r="C241" s="50">
        <v>96.974204999999998</v>
      </c>
      <c r="D241" s="44">
        <f>DataQ!C312</f>
        <v>12245.42</v>
      </c>
      <c r="E241" s="68"/>
      <c r="F241" s="22">
        <f t="shared" si="21"/>
        <v>7.9192224521494568E-3</v>
      </c>
      <c r="I241" s="28">
        <f t="shared" si="19"/>
        <v>1.8791875246928442</v>
      </c>
      <c r="J241" s="11">
        <f t="shared" si="18"/>
        <v>1.0000000000061036</v>
      </c>
      <c r="K241" s="11">
        <f t="shared" si="20"/>
        <v>0.26721921332735926</v>
      </c>
      <c r="M241" s="71">
        <f t="shared" si="22"/>
        <v>1.5346043865321435E-4</v>
      </c>
    </row>
    <row r="242" spans="1:13" x14ac:dyDescent="0.35">
      <c r="A242" s="12">
        <v>54636</v>
      </c>
      <c r="B242" s="12"/>
      <c r="C242" s="50">
        <v>97.20411</v>
      </c>
      <c r="D242" s="44">
        <f>DataQ!C313</f>
        <v>12258.71</v>
      </c>
      <c r="E242" s="68"/>
      <c r="F242" s="22">
        <f t="shared" si="21"/>
        <v>7.9293914286250357E-3</v>
      </c>
      <c r="I242" s="28">
        <f t="shared" si="19"/>
        <v>1.8824735992678465</v>
      </c>
      <c r="J242" s="11">
        <f t="shared" si="18"/>
        <v>1.0000000000048828</v>
      </c>
      <c r="K242" s="11">
        <f t="shared" si="20"/>
        <v>0.27611066615543522</v>
      </c>
      <c r="M242" s="71">
        <f t="shared" si="22"/>
        <v>1.5356212841871996E-4</v>
      </c>
    </row>
    <row r="243" spans="1:13" x14ac:dyDescent="0.35">
      <c r="A243" s="12">
        <v>54728</v>
      </c>
      <c r="B243" s="12"/>
      <c r="C243" s="50">
        <v>97.437349999999995</v>
      </c>
      <c r="D243" s="44">
        <f>DataQ!C314</f>
        <v>12272.35</v>
      </c>
      <c r="E243" s="68"/>
      <c r="F243" s="22">
        <f t="shared" si="21"/>
        <v>7.9395836983136882E-3</v>
      </c>
      <c r="I243" s="28">
        <f t="shared" si="19"/>
        <v>1.8858190177159797</v>
      </c>
      <c r="J243" s="11">
        <f t="shared" si="18"/>
        <v>1.0000000000039062</v>
      </c>
      <c r="K243" s="11">
        <f t="shared" si="20"/>
        <v>0.28504862245151724</v>
      </c>
      <c r="M243" s="71">
        <f t="shared" si="22"/>
        <v>1.5366405111620672E-4</v>
      </c>
    </row>
    <row r="244" spans="1:13" x14ac:dyDescent="0.35">
      <c r="A244" s="12">
        <v>54820</v>
      </c>
      <c r="B244" s="12"/>
      <c r="C244" s="50">
        <v>97.669240000000002</v>
      </c>
      <c r="D244" s="44">
        <f>DataQ!C315</f>
        <v>12285.79</v>
      </c>
      <c r="E244" s="68"/>
      <c r="F244" s="22">
        <f t="shared" si="21"/>
        <v>7.9497728676788375E-3</v>
      </c>
      <c r="I244" s="28">
        <f t="shared" si="19"/>
        <v>1.889136082519832</v>
      </c>
      <c r="J244" s="11">
        <f t="shared" si="18"/>
        <v>1.0000000000031251</v>
      </c>
      <c r="K244" s="11">
        <f t="shared" si="20"/>
        <v>0.29399834962302424</v>
      </c>
      <c r="M244" s="71">
        <f t="shared" si="22"/>
        <v>1.5376594281033877E-4</v>
      </c>
    </row>
    <row r="245" spans="1:13" x14ac:dyDescent="0.35">
      <c r="A245" s="12">
        <v>54909</v>
      </c>
      <c r="B245" s="12"/>
      <c r="C245" s="50">
        <v>97.912139999999994</v>
      </c>
      <c r="D245" s="44">
        <f>DataQ!C316</f>
        <v>12300.56</v>
      </c>
      <c r="E245" s="68"/>
      <c r="F245" s="22">
        <f t="shared" si="21"/>
        <v>7.9599741800373321E-3</v>
      </c>
      <c r="I245" s="28">
        <f t="shared" si="19"/>
        <v>1.892662024047316</v>
      </c>
      <c r="J245" s="11">
        <f t="shared" si="18"/>
        <v>1.0000000000025</v>
      </c>
      <c r="K245" s="11">
        <f t="shared" si="20"/>
        <v>0.30301004297296341</v>
      </c>
      <c r="M245" s="71">
        <f t="shared" si="22"/>
        <v>1.5386795593430835E-4</v>
      </c>
    </row>
    <row r="246" spans="1:13" x14ac:dyDescent="0.35">
      <c r="A246" s="12">
        <v>55001</v>
      </c>
      <c r="B246" s="12"/>
      <c r="C246" s="50">
        <v>98.143234300000003</v>
      </c>
      <c r="D246" s="44">
        <f>DataQ!C317</f>
        <v>12313.74</v>
      </c>
      <c r="E246" s="68"/>
      <c r="F246" s="22">
        <f t="shared" si="21"/>
        <v>7.9702214193250794E-3</v>
      </c>
      <c r="I246" s="28">
        <f t="shared" si="19"/>
        <v>1.8959518221133931</v>
      </c>
      <c r="J246" s="11">
        <f t="shared" si="18"/>
        <v>1.000000000002</v>
      </c>
      <c r="K246" s="11">
        <f t="shared" si="20"/>
        <v>0.3120412639825218</v>
      </c>
      <c r="M246" s="71">
        <f t="shared" si="22"/>
        <v>1.5397042832749377E-4</v>
      </c>
    </row>
    <row r="247" spans="1:13" x14ac:dyDescent="0.35">
      <c r="A247" s="12">
        <v>55093</v>
      </c>
      <c r="B247" s="12"/>
      <c r="C247" s="50">
        <v>98.377269999999996</v>
      </c>
      <c r="D247" s="44">
        <f>DataQ!C318</f>
        <v>12327.29</v>
      </c>
      <c r="E247" s="68"/>
      <c r="F247" s="22">
        <f t="shared" si="21"/>
        <v>7.9804458238590947E-3</v>
      </c>
      <c r="I247" s="28">
        <f t="shared" si="19"/>
        <v>1.899298513417951</v>
      </c>
      <c r="J247" s="11">
        <f t="shared" si="18"/>
        <v>1.0000000000016001</v>
      </c>
      <c r="K247" s="11">
        <f t="shared" si="20"/>
        <v>0.32108133797254435</v>
      </c>
      <c r="M247" s="71">
        <f t="shared" si="22"/>
        <v>1.5407267237308044E-4</v>
      </c>
    </row>
    <row r="248" spans="1:13" x14ac:dyDescent="0.35">
      <c r="A248" s="12">
        <v>55185</v>
      </c>
      <c r="B248" s="12"/>
      <c r="C248" s="50">
        <v>98.584140000000005</v>
      </c>
      <c r="D248" s="44">
        <f>DataQ!C319</f>
        <v>12337.38</v>
      </c>
      <c r="E248" s="68"/>
      <c r="F248" s="22">
        <f t="shared" si="21"/>
        <v>7.990686839507254E-3</v>
      </c>
      <c r="I248" s="28">
        <f t="shared" si="19"/>
        <v>1.9021165797010029</v>
      </c>
      <c r="J248" s="11">
        <f t="shared" si="18"/>
        <v>1.0000000000012801</v>
      </c>
      <c r="K248" s="11">
        <f t="shared" si="20"/>
        <v>0.33006210980740536</v>
      </c>
      <c r="M248" s="71">
        <f t="shared" si="22"/>
        <v>1.5417508252975939E-4</v>
      </c>
    </row>
    <row r="249" spans="1:13" x14ac:dyDescent="0.35">
      <c r="A249" s="12">
        <v>55274</v>
      </c>
      <c r="B249" s="12"/>
      <c r="C249" s="50">
        <v>98.807670000000002</v>
      </c>
      <c r="D249" s="44">
        <f>DataQ!C320</f>
        <v>12350.02</v>
      </c>
      <c r="E249" s="68"/>
      <c r="F249" s="22">
        <f t="shared" si="21"/>
        <v>8.0006080961812203E-3</v>
      </c>
      <c r="I249" s="28">
        <f t="shared" si="19"/>
        <v>1.9052906299296164</v>
      </c>
      <c r="J249" s="11">
        <f t="shared" si="18"/>
        <v>1.0000000000010241</v>
      </c>
      <c r="K249" s="11">
        <f t="shared" si="20"/>
        <v>0.33885468048060802</v>
      </c>
      <c r="M249" s="71">
        <f t="shared" si="22"/>
        <v>1.5427429509665702E-4</v>
      </c>
    </row>
    <row r="250" spans="1:13" x14ac:dyDescent="0.35">
      <c r="A250" s="12">
        <v>55366</v>
      </c>
      <c r="B250" s="12"/>
      <c r="C250" s="50">
        <v>99.006420000000006</v>
      </c>
      <c r="D250" s="44">
        <f>DataQ!C321</f>
        <v>12360.74</v>
      </c>
      <c r="E250" s="68"/>
      <c r="F250" s="22">
        <f t="shared" si="21"/>
        <v>8.0097486072840309E-3</v>
      </c>
      <c r="I250" s="28">
        <f t="shared" si="19"/>
        <v>1.9080742851867052</v>
      </c>
      <c r="J250" s="11">
        <f t="shared" si="18"/>
        <v>1.0000000000008193</v>
      </c>
      <c r="K250" s="11">
        <f t="shared" si="20"/>
        <v>0.34694467155788294</v>
      </c>
      <c r="M250" s="71">
        <f t="shared" si="22"/>
        <v>1.543657002078116E-4</v>
      </c>
    </row>
    <row r="251" spans="1:13" x14ac:dyDescent="0.35">
      <c r="A251" s="12">
        <v>55458</v>
      </c>
      <c r="B251" s="12"/>
      <c r="C251" s="50">
        <v>99.227270000000004</v>
      </c>
      <c r="D251" s="44">
        <f>DataQ!C322</f>
        <v>12374.19</v>
      </c>
      <c r="E251" s="68"/>
      <c r="F251" s="22">
        <f t="shared" si="21"/>
        <v>8.0188901253334562E-3</v>
      </c>
      <c r="I251" s="28">
        <f t="shared" si="19"/>
        <v>1.9112816926680734</v>
      </c>
      <c r="J251" s="11">
        <f t="shared" si="18"/>
        <v>1.0000000000006555</v>
      </c>
      <c r="K251" s="11">
        <f t="shared" si="20"/>
        <v>0.35512739268561827</v>
      </c>
      <c r="M251" s="71">
        <f t="shared" si="22"/>
        <v>1.544571153884071E-4</v>
      </c>
    </row>
    <row r="252" spans="1:13" x14ac:dyDescent="0.35">
      <c r="A252" s="12">
        <v>55550</v>
      </c>
      <c r="B252" s="12"/>
      <c r="C252" s="50">
        <v>99.418980000000005</v>
      </c>
      <c r="D252" s="44">
        <f>DataQ!C323</f>
        <v>12384.2</v>
      </c>
      <c r="E252" s="68"/>
      <c r="F252" s="22">
        <f t="shared" si="21"/>
        <v>8.0278887614864108E-3</v>
      </c>
      <c r="I252" s="28">
        <f t="shared" si="19"/>
        <v>1.9139422174925695</v>
      </c>
      <c r="J252" s="11">
        <f t="shared" si="18"/>
        <v>1.0000000000005245</v>
      </c>
      <c r="K252" s="11">
        <f t="shared" si="20"/>
        <v>0.36310409287064777</v>
      </c>
      <c r="M252" s="71">
        <f t="shared" si="22"/>
        <v>1.5454710175001772E-4</v>
      </c>
    </row>
    <row r="253" spans="1:13" x14ac:dyDescent="0.35">
      <c r="A253" s="12">
        <v>55640</v>
      </c>
      <c r="B253" s="12"/>
      <c r="C253" s="50">
        <v>99.631550000000004</v>
      </c>
      <c r="D253" s="44">
        <f>DataQ!C324</f>
        <v>12396.75</v>
      </c>
      <c r="E253" s="68"/>
      <c r="F253" s="22">
        <f t="shared" si="21"/>
        <v>8.0369088672434304E-3</v>
      </c>
      <c r="I253" s="28">
        <f t="shared" si="19"/>
        <v>1.9169999835807701</v>
      </c>
      <c r="J253" s="11">
        <f t="shared" si="18"/>
        <v>1.0000000000004197</v>
      </c>
      <c r="K253" s="11">
        <f t="shared" si="20"/>
        <v>0.37118763793779108</v>
      </c>
      <c r="M253" s="71">
        <f t="shared" si="22"/>
        <v>1.5463730280765282E-4</v>
      </c>
    </row>
    <row r="254" spans="1:13" x14ac:dyDescent="0.35">
      <c r="A254" s="12">
        <v>55732</v>
      </c>
      <c r="B254" s="12"/>
      <c r="C254" s="50">
        <v>99.829710000000006</v>
      </c>
      <c r="D254" s="44">
        <f>DataQ!C325</f>
        <v>12407.37</v>
      </c>
      <c r="E254" s="68"/>
      <c r="F254" s="22">
        <f t="shared" si="21"/>
        <v>8.0460008849578928E-3</v>
      </c>
      <c r="I254" s="28">
        <f t="shared" si="19"/>
        <v>1.9197703120155307</v>
      </c>
      <c r="J254" s="11">
        <f t="shared" si="18"/>
        <v>1.0000000000003357</v>
      </c>
      <c r="K254" s="11">
        <f t="shared" si="20"/>
        <v>0.3792893794527778</v>
      </c>
      <c r="M254" s="71">
        <f t="shared" si="22"/>
        <v>1.5472822298484939E-4</v>
      </c>
    </row>
    <row r="255" spans="1:13" x14ac:dyDescent="0.35">
      <c r="A255" s="12">
        <v>55824</v>
      </c>
      <c r="B255" s="12"/>
      <c r="C255" s="50">
        <v>100.049072</v>
      </c>
      <c r="D255" s="44">
        <f>DataQ!C326</f>
        <v>12420.74</v>
      </c>
      <c r="E255" s="68"/>
      <c r="F255" s="22">
        <f t="shared" si="21"/>
        <v>8.0550009097686611E-3</v>
      </c>
      <c r="I255" s="28">
        <f t="shared" si="19"/>
        <v>1.9229568980390361</v>
      </c>
      <c r="J255" s="11">
        <f t="shared" si="18"/>
        <v>1.0000000000002687</v>
      </c>
      <c r="K255" s="11">
        <f t="shared" si="20"/>
        <v>0.38741139693068288</v>
      </c>
      <c r="M255" s="71">
        <f t="shared" si="22"/>
        <v>1.5481822323299869E-4</v>
      </c>
    </row>
    <row r="256" spans="1:13" x14ac:dyDescent="0.35">
      <c r="A256" s="12">
        <v>55916</v>
      </c>
      <c r="B256" s="12"/>
      <c r="C256" s="50">
        <v>100.238167</v>
      </c>
      <c r="D256" s="44">
        <f>DataQ!C327</f>
        <v>12430.66</v>
      </c>
      <c r="E256" s="68"/>
      <c r="F256" s="22">
        <f t="shared" si="21"/>
        <v>8.0637847869702815E-3</v>
      </c>
      <c r="I256" s="28">
        <f t="shared" si="19"/>
        <v>1.9255845887236724</v>
      </c>
      <c r="J256" s="11">
        <f t="shared" si="18"/>
        <v>1.0000000000002149</v>
      </c>
      <c r="K256" s="11">
        <f t="shared" si="20"/>
        <v>0.39525487650965263</v>
      </c>
      <c r="M256" s="71">
        <f t="shared" si="22"/>
        <v>1.5490606200504819E-4</v>
      </c>
    </row>
    <row r="257" spans="1:13" x14ac:dyDescent="0.35">
      <c r="A257" s="12">
        <v>56005</v>
      </c>
      <c r="B257" s="12"/>
      <c r="C257" s="50">
        <v>100.448311</v>
      </c>
      <c r="D257" s="44">
        <f>DataQ!C328</f>
        <v>12443.13</v>
      </c>
      <c r="E257" s="68"/>
      <c r="F257" s="22">
        <f t="shared" si="21"/>
        <v>8.0725919443098322E-3</v>
      </c>
      <c r="I257" s="28">
        <f t="shared" si="19"/>
        <v>1.9286121533542715</v>
      </c>
      <c r="J257" s="11">
        <f t="shared" si="18"/>
        <v>1.0000000000001719</v>
      </c>
      <c r="K257" s="11">
        <f t="shared" si="20"/>
        <v>0.40321299592696652</v>
      </c>
      <c r="M257" s="71">
        <f t="shared" si="22"/>
        <v>1.5499413357847035E-4</v>
      </c>
    </row>
    <row r="258" spans="1:13" x14ac:dyDescent="0.35">
      <c r="A258" s="12">
        <v>56097</v>
      </c>
      <c r="B258" s="12"/>
      <c r="C258" s="50">
        <v>100.64344800000001</v>
      </c>
      <c r="D258" s="44">
        <f>DataQ!C329</f>
        <v>12453.67</v>
      </c>
      <c r="E258" s="68"/>
      <c r="F258" s="22">
        <f t="shared" si="21"/>
        <v>8.081428847881789E-3</v>
      </c>
      <c r="I258" s="28">
        <f t="shared" si="19"/>
        <v>1.9313463103315243</v>
      </c>
      <c r="J258" s="11">
        <f t="shared" si="18"/>
        <v>1.0000000000001374</v>
      </c>
      <c r="K258" s="11">
        <f t="shared" si="20"/>
        <v>0.41114811879212165</v>
      </c>
      <c r="M258" s="71">
        <f t="shared" si="22"/>
        <v>1.5508250261421125E-4</v>
      </c>
    </row>
    <row r="259" spans="1:13" x14ac:dyDescent="0.35">
      <c r="A259" s="12">
        <v>56189</v>
      </c>
      <c r="B259" s="12"/>
      <c r="C259" s="50">
        <v>100.86112199999999</v>
      </c>
      <c r="D259" s="44">
        <f>DataQ!C330</f>
        <v>12466.94</v>
      </c>
      <c r="E259" s="68"/>
      <c r="F259" s="22">
        <f t="shared" si="21"/>
        <v>8.0902869509278125E-3</v>
      </c>
      <c r="I259" s="28">
        <f t="shared" si="19"/>
        <v>1.9345085895333136</v>
      </c>
      <c r="J259" s="11">
        <f t="shared" si="18"/>
        <v>1.0000000000001099</v>
      </c>
      <c r="K259" s="11">
        <f t="shared" si="20"/>
        <v>0.41920612470773833</v>
      </c>
      <c r="M259" s="71">
        <f t="shared" si="22"/>
        <v>1.5517108364468854E-4</v>
      </c>
    </row>
    <row r="260" spans="1:13" x14ac:dyDescent="0.35">
      <c r="A260" s="12">
        <v>56281</v>
      </c>
      <c r="B260" s="12"/>
      <c r="C260" s="50">
        <v>101.05098700000001</v>
      </c>
      <c r="D260" s="44">
        <f>DataQ!C331</f>
        <v>12476.78</v>
      </c>
      <c r="E260" s="68"/>
      <c r="F260" s="22">
        <f t="shared" si="21"/>
        <v>8.0991238925427877E-3</v>
      </c>
      <c r="I260" s="28">
        <f t="shared" si="19"/>
        <v>1.9371380387605763</v>
      </c>
      <c r="J260" s="11">
        <f t="shared" si="18"/>
        <v>1.0000000000000879</v>
      </c>
      <c r="K260" s="11">
        <f t="shared" si="20"/>
        <v>0.42714470263687904</v>
      </c>
      <c r="M260" s="71">
        <f t="shared" si="22"/>
        <v>1.5525945306085195E-4</v>
      </c>
    </row>
    <row r="261" spans="1:13" x14ac:dyDescent="0.35">
      <c r="A261" s="12">
        <v>56370</v>
      </c>
      <c r="B261" s="12"/>
      <c r="C261" s="50">
        <v>101.26211499999999</v>
      </c>
      <c r="D261" s="44">
        <f>DataQ!C332</f>
        <v>12489.15</v>
      </c>
      <c r="E261" s="68"/>
      <c r="F261" s="22">
        <f t="shared" si="21"/>
        <v>8.1080069500326282E-3</v>
      </c>
      <c r="I261" s="28">
        <f t="shared" si="19"/>
        <v>1.9401680165695681</v>
      </c>
      <c r="J261" s="11">
        <f t="shared" si="18"/>
        <v>1.0000000000000704</v>
      </c>
      <c r="K261" s="11">
        <f t="shared" si="20"/>
        <v>0.43522317849190445</v>
      </c>
      <c r="M261" s="71">
        <f t="shared" si="22"/>
        <v>1.5534828363576128E-4</v>
      </c>
    </row>
    <row r="262" spans="1:13" x14ac:dyDescent="0.35">
      <c r="A262" s="12">
        <v>56462</v>
      </c>
      <c r="B262" s="12"/>
      <c r="C262" s="50">
        <v>101.457954</v>
      </c>
      <c r="D262" s="44">
        <f>DataQ!C333</f>
        <v>12499.6</v>
      </c>
      <c r="E262" s="68"/>
      <c r="F262" s="22">
        <f t="shared" si="21"/>
        <v>8.1168960606739417E-3</v>
      </c>
      <c r="I262" s="28">
        <f t="shared" si="19"/>
        <v>1.9429025094073928</v>
      </c>
      <c r="J262" s="11">
        <f t="shared" si="18"/>
        <v>1.0000000000000564</v>
      </c>
      <c r="K262" s="11">
        <f t="shared" si="20"/>
        <v>0.44325395375100085</v>
      </c>
      <c r="M262" s="71">
        <f t="shared" si="22"/>
        <v>1.5543717474218318E-4</v>
      </c>
    </row>
    <row r="263" spans="1:13" x14ac:dyDescent="0.35">
      <c r="A263" s="12">
        <v>56554</v>
      </c>
      <c r="B263" s="12"/>
      <c r="C263" s="50">
        <v>101.676186</v>
      </c>
      <c r="D263" s="44">
        <f>DataQ!C334</f>
        <v>12512.77</v>
      </c>
      <c r="E263" s="68"/>
      <c r="F263" s="22">
        <f t="shared" si="21"/>
        <v>8.1257935692896129E-3</v>
      </c>
      <c r="I263" s="28">
        <f t="shared" si="19"/>
        <v>1.9460629417876443</v>
      </c>
      <c r="J263" s="11">
        <f t="shared" si="18"/>
        <v>1.0000000000000451</v>
      </c>
      <c r="K263" s="11">
        <f t="shared" si="20"/>
        <v>0.45140292210432975</v>
      </c>
      <c r="M263" s="71">
        <f t="shared" si="22"/>
        <v>1.555261498283469E-4</v>
      </c>
    </row>
    <row r="264" spans="1:13" x14ac:dyDescent="0.35">
      <c r="A264" s="12">
        <v>56646</v>
      </c>
      <c r="B264" s="12"/>
      <c r="C264" s="50">
        <v>101.86582900000001</v>
      </c>
      <c r="D264" s="44">
        <f>DataQ!C335</f>
        <v>12522.53</v>
      </c>
      <c r="E264" s="68"/>
      <c r="F264" s="22">
        <f t="shared" si="21"/>
        <v>8.1346045088332795E-3</v>
      </c>
      <c r="I264" s="28">
        <f t="shared" si="19"/>
        <v>1.9486842295576767</v>
      </c>
      <c r="J264" s="11">
        <f t="shared" si="18"/>
        <v>1.000000000000036</v>
      </c>
      <c r="K264" s="11">
        <f t="shared" si="20"/>
        <v>0.45936815038363982</v>
      </c>
      <c r="M264" s="71">
        <f t="shared" si="22"/>
        <v>1.5561425922378918E-4</v>
      </c>
    </row>
    <row r="265" spans="1:13" x14ac:dyDescent="0.35">
      <c r="A265" s="12">
        <v>56735</v>
      </c>
      <c r="B265" s="12"/>
      <c r="C265" s="50">
        <v>102.07588200000001</v>
      </c>
      <c r="D265" s="44">
        <f>DataQ!C336</f>
        <v>12534.8</v>
      </c>
      <c r="E265" s="68"/>
      <c r="F265" s="22">
        <f t="shared" si="21"/>
        <v>8.1433993362478863E-3</v>
      </c>
      <c r="I265" s="28">
        <f t="shared" si="19"/>
        <v>1.9516960305451752</v>
      </c>
      <c r="J265" s="11">
        <f t="shared" si="18"/>
        <v>1.0000000000000289</v>
      </c>
      <c r="K265" s="11">
        <f t="shared" si="20"/>
        <v>0.46742491167637734</v>
      </c>
      <c r="M265" s="71">
        <f t="shared" si="22"/>
        <v>1.5570220749793975E-4</v>
      </c>
    </row>
    <row r="266" spans="1:13" x14ac:dyDescent="0.35">
      <c r="A266" s="12">
        <v>56827</v>
      </c>
      <c r="B266" s="12"/>
      <c r="C266" s="50">
        <v>102.27076</v>
      </c>
      <c r="D266" s="44">
        <f>DataQ!C337</f>
        <v>12545.16</v>
      </c>
      <c r="E266" s="68"/>
      <c r="F266" s="22">
        <f t="shared" si="21"/>
        <v>8.152208501127127E-3</v>
      </c>
      <c r="I266" s="28">
        <f t="shared" si="19"/>
        <v>1.9544142292436633</v>
      </c>
      <c r="J266" s="11">
        <f t="shared" si="18"/>
        <v>1.0000000000000231</v>
      </c>
      <c r="K266" s="11">
        <f t="shared" si="20"/>
        <v>0.47543659232941315</v>
      </c>
      <c r="M266" s="71">
        <f t="shared" si="22"/>
        <v>1.5579029914673573E-4</v>
      </c>
    </row>
    <row r="267" spans="1:13" x14ac:dyDescent="0.35">
      <c r="A267" s="12">
        <v>56919</v>
      </c>
      <c r="B267" s="12"/>
      <c r="C267" s="50">
        <v>102.488007</v>
      </c>
      <c r="D267" s="44">
        <f>DataQ!C338</f>
        <v>12558.25</v>
      </c>
      <c r="E267" s="68"/>
      <c r="F267" s="22">
        <f t="shared" si="21"/>
        <v>8.1610102522246333E-3</v>
      </c>
      <c r="I267" s="28">
        <f t="shared" si="19"/>
        <v>1.9575588701667326</v>
      </c>
      <c r="J267" s="11">
        <f t="shared" si="18"/>
        <v>1.0000000000000184</v>
      </c>
      <c r="K267" s="11">
        <f t="shared" si="20"/>
        <v>0.48355956403291345</v>
      </c>
      <c r="M267" s="71">
        <f t="shared" si="22"/>
        <v>1.5587831665771367E-4</v>
      </c>
    </row>
    <row r="268" spans="1:13" x14ac:dyDescent="0.35">
      <c r="A268" s="12">
        <v>57011</v>
      </c>
      <c r="B268" s="12"/>
      <c r="C268" s="50">
        <v>102.676224</v>
      </c>
      <c r="D268" s="44">
        <f>DataQ!C339</f>
        <v>12567.91</v>
      </c>
      <c r="E268" s="68"/>
      <c r="F268" s="22">
        <f t="shared" si="21"/>
        <v>8.1697135004945142E-3</v>
      </c>
      <c r="I268" s="28">
        <f t="shared" si="19"/>
        <v>1.9601584711153099</v>
      </c>
      <c r="J268" s="11">
        <f t="shared" si="18"/>
        <v>1.0000000000000147</v>
      </c>
      <c r="K268" s="11">
        <f t="shared" si="20"/>
        <v>0.49147885874993491</v>
      </c>
      <c r="M268" s="71">
        <f t="shared" si="22"/>
        <v>1.5596534914041476E-4</v>
      </c>
    </row>
    <row r="269" spans="1:13" x14ac:dyDescent="0.35">
      <c r="A269" s="12">
        <v>57101</v>
      </c>
      <c r="B269" s="12"/>
      <c r="C269" s="50">
        <v>102.88535299999999</v>
      </c>
      <c r="D269" s="44">
        <f>DataQ!C340</f>
        <v>12580.09</v>
      </c>
      <c r="E269" s="68"/>
      <c r="F269" s="22">
        <f t="shared" si="21"/>
        <v>8.1784274198356283E-3</v>
      </c>
      <c r="I269" s="28">
        <f t="shared" si="19"/>
        <v>1.963154347963503</v>
      </c>
      <c r="J269" s="11">
        <f t="shared" si="18"/>
        <v>1.0000000000000118</v>
      </c>
      <c r="K269" s="11">
        <f t="shared" si="20"/>
        <v>0.49951907843661209</v>
      </c>
      <c r="M269" s="71">
        <f t="shared" si="22"/>
        <v>1.5605248833382772E-4</v>
      </c>
    </row>
    <row r="270" spans="1:13" x14ac:dyDescent="0.35">
      <c r="A270" s="12">
        <v>57193</v>
      </c>
      <c r="B270" s="12"/>
      <c r="C270" s="50">
        <v>103.079269</v>
      </c>
      <c r="D270" s="44">
        <f>DataQ!C341</f>
        <v>12590.35</v>
      </c>
      <c r="E270" s="68"/>
      <c r="F270" s="22">
        <f t="shared" si="21"/>
        <v>8.1871646935946975E-3</v>
      </c>
      <c r="I270" s="28">
        <f t="shared" si="19"/>
        <v>1.9658554998405515</v>
      </c>
      <c r="J270" s="11">
        <f t="shared" si="18"/>
        <v>1.0000000000000093</v>
      </c>
      <c r="K270" s="11">
        <f t="shared" si="20"/>
        <v>0.50751684152736165</v>
      </c>
      <c r="M270" s="71">
        <f t="shared" si="22"/>
        <v>1.5613986107141989E-4</v>
      </c>
    </row>
    <row r="271" spans="1:13" x14ac:dyDescent="0.35">
      <c r="A271" s="12">
        <v>57285</v>
      </c>
      <c r="B271" s="12"/>
      <c r="C271" s="50">
        <v>103.295631</v>
      </c>
      <c r="D271" s="44">
        <f>DataQ!C342</f>
        <v>12603.35</v>
      </c>
      <c r="E271" s="68"/>
      <c r="F271" s="22">
        <f t="shared" si="21"/>
        <v>8.1958868872164942E-3</v>
      </c>
      <c r="I271" s="28">
        <f t="shared" si="19"/>
        <v>1.9689846066243273</v>
      </c>
      <c r="J271" s="11">
        <f t="shared" si="18"/>
        <v>1.0000000000000075</v>
      </c>
      <c r="K271" s="11">
        <f t="shared" si="20"/>
        <v>0.51562596262480187</v>
      </c>
      <c r="M271" s="71">
        <f t="shared" si="22"/>
        <v>1.5622708300763903E-4</v>
      </c>
    </row>
    <row r="272" spans="1:13" x14ac:dyDescent="0.35">
      <c r="A272" s="12">
        <v>57377</v>
      </c>
      <c r="B272" s="12"/>
      <c r="C272" s="50">
        <v>103.48439</v>
      </c>
      <c r="D272" s="44">
        <f>DataQ!C343</f>
        <v>12612.91</v>
      </c>
      <c r="E272" s="68"/>
      <c r="F272" s="22">
        <f t="shared" si="21"/>
        <v>8.2046403248734832E-3</v>
      </c>
      <c r="I272" s="28">
        <f t="shared" si="19"/>
        <v>1.9715822007514743</v>
      </c>
      <c r="J272" s="11">
        <f t="shared" ref="J272:J287" si="23">$J$2*(1-J271)+(J271)</f>
        <v>1.000000000000006</v>
      </c>
      <c r="K272" s="11">
        <f t="shared" si="20"/>
        <v>0.52363511577953492</v>
      </c>
      <c r="M272" s="71">
        <f t="shared" si="22"/>
        <v>1.5631461738420984E-4</v>
      </c>
    </row>
    <row r="273" spans="1:13" x14ac:dyDescent="0.35">
      <c r="A273" s="12">
        <v>57466</v>
      </c>
      <c r="B273" s="12"/>
      <c r="C273" s="50">
        <v>103.69441999999999</v>
      </c>
      <c r="D273" s="44">
        <f>DataQ!C344</f>
        <v>12625</v>
      </c>
      <c r="E273" s="68"/>
      <c r="F273" s="22">
        <f t="shared" si="21"/>
        <v>8.2134194059405932E-3</v>
      </c>
      <c r="I273" s="28">
        <f t="shared" ref="I273:I287" si="24">(((I272/D272)+0.01*((C273/D273)-(C272/D272)))*D273)*J273</f>
        <v>1.9745804034603816</v>
      </c>
      <c r="J273" s="11">
        <f t="shared" si="23"/>
        <v>1.0000000000000049</v>
      </c>
      <c r="K273" s="11">
        <f t="shared" ref="K273:K287" si="25">((K272/D272)+0.069*(F273-F272))*D273</f>
        <v>0.53178471886015322</v>
      </c>
      <c r="M273" s="71">
        <f t="shared" si="22"/>
        <v>1.5640240819488172E-4</v>
      </c>
    </row>
    <row r="274" spans="1:13" x14ac:dyDescent="0.35">
      <c r="A274" s="12">
        <v>57558</v>
      </c>
      <c r="B274" s="12"/>
      <c r="C274" s="50">
        <v>103.888428</v>
      </c>
      <c r="D274" s="44">
        <f>DataQ!C345</f>
        <v>12635.18</v>
      </c>
      <c r="E274" s="68"/>
      <c r="F274" s="22">
        <f t="shared" si="21"/>
        <v>8.2221565502034796E-3</v>
      </c>
      <c r="I274" s="28">
        <f t="shared" si="24"/>
        <v>1.9772765338802889</v>
      </c>
      <c r="J274" s="11">
        <f t="shared" si="23"/>
        <v>1.000000000000004</v>
      </c>
      <c r="K274" s="11">
        <f t="shared" si="25"/>
        <v>0.5398307983010725</v>
      </c>
      <c r="M274" s="71">
        <f t="shared" si="22"/>
        <v>1.5648977963751121E-4</v>
      </c>
    </row>
    <row r="275" spans="1:13" x14ac:dyDescent="0.35">
      <c r="A275" s="12">
        <v>57650</v>
      </c>
      <c r="B275" s="12"/>
      <c r="C275" s="50">
        <v>104.106133</v>
      </c>
      <c r="D275" s="44">
        <f>DataQ!C346</f>
        <v>12648.08</v>
      </c>
      <c r="E275" s="68"/>
      <c r="F275" s="22">
        <f t="shared" si="21"/>
        <v>8.2309831215488828E-3</v>
      </c>
      <c r="I275" s="28">
        <f t="shared" si="24"/>
        <v>1.9804116438426427</v>
      </c>
      <c r="J275" s="11">
        <f t="shared" si="23"/>
        <v>1.0000000000000031</v>
      </c>
      <c r="K275" s="11">
        <f t="shared" si="25"/>
        <v>0.54808504683622417</v>
      </c>
      <c r="M275" s="71">
        <f t="shared" si="22"/>
        <v>1.5657804535096573E-4</v>
      </c>
    </row>
    <row r="276" spans="1:13" x14ac:dyDescent="0.35">
      <c r="A276" s="12">
        <v>57742</v>
      </c>
      <c r="B276" s="12"/>
      <c r="C276" s="50">
        <v>104.297073</v>
      </c>
      <c r="D276" s="44">
        <f>DataQ!C347</f>
        <v>12657.56</v>
      </c>
      <c r="E276" s="68"/>
      <c r="F276" s="22">
        <f t="shared" si="21"/>
        <v>8.2399035043088879E-3</v>
      </c>
      <c r="I276" s="28">
        <f t="shared" si="24"/>
        <v>1.9830251065126518</v>
      </c>
      <c r="J276" s="11">
        <f t="shared" si="23"/>
        <v>1.0000000000000024</v>
      </c>
      <c r="K276" s="11">
        <f t="shared" si="25"/>
        <v>0.55628665734112759</v>
      </c>
      <c r="M276" s="71">
        <f t="shared" si="22"/>
        <v>1.5666724917856616E-4</v>
      </c>
    </row>
    <row r="277" spans="1:13" x14ac:dyDescent="0.35">
      <c r="A277" s="12">
        <v>57831</v>
      </c>
      <c r="B277" s="12"/>
      <c r="C277" s="50">
        <v>104.50850699999999</v>
      </c>
      <c r="D277" s="44">
        <f>DataQ!C348</f>
        <v>12669.55</v>
      </c>
      <c r="E277" s="68"/>
      <c r="F277" s="22">
        <f t="shared" si="21"/>
        <v>8.2487939192789003E-3</v>
      </c>
      <c r="I277" s="28">
        <f t="shared" si="24"/>
        <v>1.9860299224001401</v>
      </c>
      <c r="J277" s="11">
        <f t="shared" si="23"/>
        <v>1.000000000000002</v>
      </c>
      <c r="K277" s="11">
        <f t="shared" si="25"/>
        <v>0.56458559685945786</v>
      </c>
      <c r="M277" s="71">
        <f t="shared" si="22"/>
        <v>1.5675615332826662E-4</v>
      </c>
    </row>
    <row r="278" spans="1:13" x14ac:dyDescent="0.35">
      <c r="A278" s="12">
        <v>57923</v>
      </c>
      <c r="B278" s="12"/>
      <c r="C278" s="50">
        <v>104.704781</v>
      </c>
      <c r="D278" s="44">
        <f>DataQ!C349</f>
        <v>12679.63</v>
      </c>
      <c r="E278" s="68"/>
      <c r="F278" s="22">
        <f t="shared" si="21"/>
        <v>8.2577158008553878E-3</v>
      </c>
      <c r="I278" s="28">
        <f t="shared" si="24"/>
        <v>1.9887412859986289</v>
      </c>
      <c r="J278" s="11">
        <f t="shared" si="23"/>
        <v>1.0000000000000016</v>
      </c>
      <c r="K278" s="11">
        <f t="shared" si="25"/>
        <v>0.57284049073808896</v>
      </c>
      <c r="M278" s="71">
        <f t="shared" si="22"/>
        <v>1.5684537214403173E-4</v>
      </c>
    </row>
    <row r="279" spans="1:13" x14ac:dyDescent="0.35">
      <c r="A279" s="12">
        <v>58015</v>
      </c>
      <c r="B279" s="12"/>
      <c r="C279" s="50">
        <v>104.922836</v>
      </c>
      <c r="D279" s="44">
        <f>DataQ!C350</f>
        <v>12692.44</v>
      </c>
      <c r="E279" s="68"/>
      <c r="F279" s="22">
        <f t="shared" si="21"/>
        <v>8.2665615122072666E-3</v>
      </c>
      <c r="I279" s="28">
        <f t="shared" si="24"/>
        <v>1.9918732118217071</v>
      </c>
      <c r="J279" s="11">
        <f t="shared" si="23"/>
        <v>1.0000000000000013</v>
      </c>
      <c r="K279" s="11">
        <f t="shared" si="25"/>
        <v>0.58116610366718191</v>
      </c>
      <c r="M279" s="71">
        <f t="shared" si="22"/>
        <v>1.5693382925755073E-4</v>
      </c>
    </row>
    <row r="280" spans="1:13" x14ac:dyDescent="0.35">
      <c r="A280" s="12">
        <v>58107</v>
      </c>
      <c r="B280" s="12"/>
      <c r="C280" s="50">
        <v>105.112938</v>
      </c>
      <c r="D280" s="44">
        <f>DataQ!C351</f>
        <v>12701.82</v>
      </c>
      <c r="E280" s="68"/>
      <c r="F280" s="22">
        <f t="shared" ref="F280:F287" si="26">C280/D280</f>
        <v>8.2754233645257139E-3</v>
      </c>
      <c r="I280" s="28">
        <f t="shared" si="24"/>
        <v>1.9944708676703</v>
      </c>
      <c r="J280" s="11">
        <f t="shared" si="23"/>
        <v>1.0000000000000011</v>
      </c>
      <c r="K280" s="11">
        <f t="shared" si="25"/>
        <v>0.58936235260979675</v>
      </c>
      <c r="M280" s="71">
        <f t="shared" si="22"/>
        <v>1.5702244778073536E-4</v>
      </c>
    </row>
    <row r="281" spans="1:13" x14ac:dyDescent="0.35">
      <c r="A281" s="12">
        <v>58196</v>
      </c>
      <c r="B281" s="12"/>
      <c r="C281" s="50">
        <v>105.32435599999999</v>
      </c>
      <c r="D281" s="44">
        <f>DataQ!C352</f>
        <v>12713.73</v>
      </c>
      <c r="E281" s="68"/>
      <c r="F281" s="22">
        <f t="shared" si="26"/>
        <v>8.2843002014357705E-3</v>
      </c>
      <c r="I281" s="28">
        <f t="shared" si="24"/>
        <v>1.997469582100655</v>
      </c>
      <c r="J281" s="11">
        <f t="shared" si="23"/>
        <v>1.0000000000000009</v>
      </c>
      <c r="K281" s="11">
        <f t="shared" si="25"/>
        <v>0.59770215647829728</v>
      </c>
      <c r="M281" s="71">
        <f t="shared" ref="M281:M287" si="27">I281/D281</f>
        <v>1.5711121614983605E-4</v>
      </c>
    </row>
    <row r="282" spans="1:13" x14ac:dyDescent="0.35">
      <c r="A282" s="12">
        <v>58288</v>
      </c>
      <c r="B282" s="12"/>
      <c r="C282" s="50">
        <v>105.5198</v>
      </c>
      <c r="D282" s="44">
        <f>DataQ!C353</f>
        <v>12723.71</v>
      </c>
      <c r="E282" s="68"/>
      <c r="F282" s="22">
        <f t="shared" si="26"/>
        <v>8.2931629218207584E-3</v>
      </c>
      <c r="I282" s="28">
        <f t="shared" si="24"/>
        <v>2.0001652188777284</v>
      </c>
      <c r="J282" s="11">
        <f t="shared" si="23"/>
        <v>1.0000000000000007</v>
      </c>
      <c r="K282" s="11">
        <f t="shared" si="25"/>
        <v>0.60595224079463994</v>
      </c>
      <c r="M282" s="71">
        <f t="shared" si="27"/>
        <v>1.5719984335368602E-4</v>
      </c>
    </row>
    <row r="283" spans="1:13" x14ac:dyDescent="0.35">
      <c r="A283" s="12">
        <v>58380</v>
      </c>
      <c r="B283" s="12"/>
      <c r="C283" s="50">
        <v>105.73839599999999</v>
      </c>
      <c r="D283" s="44">
        <f>DataQ!C354</f>
        <v>12736.42</v>
      </c>
      <c r="E283" s="68"/>
      <c r="F283" s="22">
        <f t="shared" si="26"/>
        <v>8.302050026616584E-3</v>
      </c>
      <c r="I283" s="28">
        <f t="shared" si="24"/>
        <v>2.0032951278793911</v>
      </c>
      <c r="J283" s="11">
        <f t="shared" si="23"/>
        <v>1.0000000000000004</v>
      </c>
      <c r="K283" s="11">
        <f t="shared" si="25"/>
        <v>0.61436764316144432</v>
      </c>
      <c r="M283" s="71">
        <f t="shared" si="27"/>
        <v>1.5728871440164434E-4</v>
      </c>
    </row>
    <row r="284" spans="1:13" x14ac:dyDescent="0.35">
      <c r="A284" s="12">
        <v>58472</v>
      </c>
      <c r="B284" s="12"/>
      <c r="C284" s="50">
        <v>105.929817</v>
      </c>
      <c r="D284" s="44">
        <f>DataQ!C355</f>
        <v>12745.71</v>
      </c>
      <c r="E284" s="68"/>
      <c r="F284" s="22">
        <f t="shared" si="26"/>
        <v>8.3110173540744299E-3</v>
      </c>
      <c r="I284" s="28">
        <f t="shared" si="24"/>
        <v>2.0058992895887107</v>
      </c>
      <c r="J284" s="11">
        <f t="shared" si="23"/>
        <v>1.0000000000000004</v>
      </c>
      <c r="K284" s="11">
        <f t="shared" si="25"/>
        <v>0.6227021174980002</v>
      </c>
      <c r="M284" s="71">
        <f t="shared" si="27"/>
        <v>1.5737838767622289E-4</v>
      </c>
    </row>
    <row r="285" spans="1:13" x14ac:dyDescent="0.35">
      <c r="A285" s="12">
        <v>58562</v>
      </c>
      <c r="B285" s="12"/>
      <c r="C285" s="50">
        <v>106.142326</v>
      </c>
      <c r="D285" s="44">
        <f>DataQ!C356</f>
        <v>12757.52</v>
      </c>
      <c r="E285" s="68"/>
      <c r="F285" s="22">
        <f t="shared" si="26"/>
        <v>8.3199811562121792E-3</v>
      </c>
      <c r="I285" s="28">
        <f t="shared" si="24"/>
        <v>2.0089014871976518</v>
      </c>
      <c r="J285" s="11">
        <f t="shared" si="23"/>
        <v>1.0000000000000004</v>
      </c>
      <c r="K285" s="11">
        <f t="shared" si="25"/>
        <v>0.631169660804213</v>
      </c>
      <c r="M285" s="71">
        <f t="shared" si="27"/>
        <v>1.5746802569760045E-4</v>
      </c>
    </row>
    <row r="286" spans="1:13" x14ac:dyDescent="0.35">
      <c r="A286" s="12">
        <v>58654</v>
      </c>
      <c r="B286" s="12"/>
      <c r="C286" s="50">
        <v>106.339386</v>
      </c>
      <c r="D286" s="44">
        <f>DataQ!C357</f>
        <v>12767.42</v>
      </c>
      <c r="E286" s="68"/>
      <c r="F286" s="22">
        <f t="shared" si="26"/>
        <v>8.3289643483178272E-3</v>
      </c>
      <c r="I286" s="28">
        <f t="shared" si="24"/>
        <v>2.0116073425175935</v>
      </c>
      <c r="J286" s="11">
        <f t="shared" si="23"/>
        <v>1.0000000000000004</v>
      </c>
      <c r="K286" s="11">
        <f t="shared" si="25"/>
        <v>0.6395732174707246</v>
      </c>
      <c r="M286" s="71">
        <f t="shared" si="27"/>
        <v>1.5755785761865698E-4</v>
      </c>
    </row>
    <row r="287" spans="1:13" x14ac:dyDescent="0.35">
      <c r="A287" s="12">
        <v>58746</v>
      </c>
      <c r="B287" s="12"/>
      <c r="C287" s="50">
        <v>106.55867000000001</v>
      </c>
      <c r="D287" s="44">
        <f>DataQ!C358</f>
        <v>12780.03</v>
      </c>
      <c r="E287" s="68"/>
      <c r="F287" s="22">
        <f t="shared" si="26"/>
        <v>8.337904527610655E-3</v>
      </c>
      <c r="I287" s="28">
        <f t="shared" si="24"/>
        <v>2.0147367046978428</v>
      </c>
      <c r="J287" s="11">
        <f t="shared" si="23"/>
        <v>1.0000000000000004</v>
      </c>
      <c r="K287" s="11">
        <f t="shared" si="25"/>
        <v>0.64808855227524187</v>
      </c>
      <c r="M287" s="71">
        <f t="shared" si="27"/>
        <v>1.5764725941158533E-4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9771-9EE1-4DBC-985C-2C4DC96A7AD2}">
  <dimension ref="A1:AT288"/>
  <sheetViews>
    <sheetView zoomScale="85" zoomScaleNormal="85" workbookViewId="0">
      <pane xSplit="1" ySplit="4" topLeftCell="B126" activePane="bottomRight" state="frozen"/>
      <selection pane="topRight" activeCell="B1" sqref="B1"/>
      <selection pane="bottomLeft" activeCell="A5" sqref="A5"/>
      <selection pane="bottomRight" activeCell="Y262" sqref="Y262"/>
    </sheetView>
  </sheetViews>
  <sheetFormatPr defaultRowHeight="14.5" x14ac:dyDescent="0.35"/>
  <cols>
    <col min="1" max="1" width="10.453125" bestFit="1" customWidth="1"/>
    <col min="2" max="2" width="10.90625" bestFit="1" customWidth="1"/>
    <col min="3" max="3" width="10.90625" customWidth="1"/>
    <col min="7" max="8" width="3.81640625" customWidth="1"/>
    <col min="16" max="16" width="9.81640625" bestFit="1" customWidth="1"/>
    <col min="17" max="17" width="9.81640625" customWidth="1"/>
    <col min="18" max="18" width="10.6328125" customWidth="1"/>
    <col min="19" max="19" width="12.08984375" bestFit="1" customWidth="1"/>
  </cols>
  <sheetData>
    <row r="1" spans="1:44" x14ac:dyDescent="0.35">
      <c r="I1" s="22"/>
      <c r="K1" s="11"/>
      <c r="N1" s="22">
        <f>AVERAGE(N25:N142)</f>
        <v>0.9928924270879621</v>
      </c>
      <c r="U1" s="16" t="s">
        <v>732</v>
      </c>
      <c r="W1" t="s">
        <v>855</v>
      </c>
    </row>
    <row r="2" spans="1:44" x14ac:dyDescent="0.35">
      <c r="A2" s="34"/>
      <c r="K2" s="11"/>
      <c r="W2" t="s">
        <v>734</v>
      </c>
    </row>
    <row r="3" spans="1:44" x14ac:dyDescent="0.35">
      <c r="B3" t="s">
        <v>651</v>
      </c>
      <c r="W3" t="s">
        <v>733</v>
      </c>
    </row>
    <row r="4" spans="1:44" x14ac:dyDescent="0.35">
      <c r="A4" t="s">
        <v>423</v>
      </c>
      <c r="B4" t="s">
        <v>413</v>
      </c>
      <c r="C4" t="s">
        <v>660</v>
      </c>
      <c r="D4" t="s">
        <v>373</v>
      </c>
      <c r="E4" t="s">
        <v>417</v>
      </c>
      <c r="I4" t="s">
        <v>659</v>
      </c>
      <c r="N4" s="32"/>
      <c r="P4" t="s">
        <v>723</v>
      </c>
      <c r="R4" t="s">
        <v>730</v>
      </c>
      <c r="S4" t="s">
        <v>731</v>
      </c>
    </row>
    <row r="5" spans="1:44" x14ac:dyDescent="0.35">
      <c r="A5" s="12">
        <v>32905</v>
      </c>
      <c r="E5" s="10">
        <f>DataQ!C75</f>
        <v>9201.5</v>
      </c>
      <c r="N5" s="32"/>
      <c r="AR5">
        <v>1</v>
      </c>
    </row>
    <row r="6" spans="1:44" x14ac:dyDescent="0.35">
      <c r="A6" s="12">
        <v>32994</v>
      </c>
      <c r="E6" s="10">
        <f>DataQ!C76</f>
        <v>9278</v>
      </c>
      <c r="N6" s="32"/>
      <c r="AR6">
        <v>1</v>
      </c>
    </row>
    <row r="7" spans="1:44" x14ac:dyDescent="0.35">
      <c r="A7" s="12">
        <v>33086</v>
      </c>
      <c r="E7" s="10">
        <f>DataQ!C77</f>
        <v>9346.5</v>
      </c>
      <c r="N7" s="32"/>
      <c r="AR7">
        <v>1</v>
      </c>
    </row>
    <row r="8" spans="1:44" x14ac:dyDescent="0.35">
      <c r="A8" s="12">
        <v>33178</v>
      </c>
      <c r="D8" s="10">
        <f>'Series construction'!AH13</f>
        <v>36100</v>
      </c>
      <c r="E8" s="10">
        <f>DataQ!C78</f>
        <v>9415</v>
      </c>
      <c r="I8" s="36">
        <f>D8/E8</f>
        <v>3.8343069569835371</v>
      </c>
      <c r="P8" s="29">
        <f>D8</f>
        <v>36100</v>
      </c>
      <c r="Q8" s="36">
        <f>P8/E8</f>
        <v>3.8343069569835371</v>
      </c>
      <c r="R8" s="35"/>
      <c r="AR8">
        <v>1</v>
      </c>
    </row>
    <row r="9" spans="1:44" x14ac:dyDescent="0.35">
      <c r="A9" s="12">
        <v>33270</v>
      </c>
      <c r="B9" s="29"/>
      <c r="C9" s="36"/>
      <c r="D9" s="10">
        <f>'Series construction'!AH14</f>
        <v>44750</v>
      </c>
      <c r="E9" s="10">
        <f>DataQ!C79</f>
        <v>9521.5</v>
      </c>
      <c r="I9" s="36">
        <f>D9/E9</f>
        <v>4.6998897232578898</v>
      </c>
      <c r="J9" s="11"/>
      <c r="K9" s="11"/>
      <c r="P9" s="29">
        <f>D9</f>
        <v>44750</v>
      </c>
      <c r="Q9" s="36">
        <f t="shared" ref="Q9:Q72" si="0">P9/E9</f>
        <v>4.6998897232578898</v>
      </c>
      <c r="R9" s="35"/>
      <c r="AR9">
        <v>1</v>
      </c>
    </row>
    <row r="10" spans="1:44" x14ac:dyDescent="0.35">
      <c r="A10" s="12">
        <v>33359</v>
      </c>
      <c r="B10" s="29"/>
      <c r="C10" s="36"/>
      <c r="D10" s="10">
        <f>'Series construction'!AH15</f>
        <v>53400</v>
      </c>
      <c r="E10" s="10">
        <f>DataQ!C80</f>
        <v>9628</v>
      </c>
      <c r="I10" s="36">
        <f t="shared" ref="I10:I73" si="1">D10/E10</f>
        <v>5.5463232239302034</v>
      </c>
      <c r="J10" s="11"/>
      <c r="L10" s="31"/>
      <c r="M10" s="29"/>
      <c r="N10" s="22"/>
      <c r="P10" s="29">
        <f>D10</f>
        <v>53400</v>
      </c>
      <c r="Q10" s="36">
        <f t="shared" si="0"/>
        <v>5.5463232239302034</v>
      </c>
      <c r="R10" s="35"/>
      <c r="AR10">
        <v>1</v>
      </c>
    </row>
    <row r="11" spans="1:44" x14ac:dyDescent="0.35">
      <c r="A11" s="12">
        <v>33451</v>
      </c>
      <c r="B11" s="29"/>
      <c r="C11" s="36"/>
      <c r="D11" s="10">
        <f>'Series construction'!AH16</f>
        <v>60350</v>
      </c>
      <c r="E11" s="10">
        <f>DataQ!C81</f>
        <v>9721.5</v>
      </c>
      <c r="I11" s="36">
        <f t="shared" si="1"/>
        <v>6.2078897289512938</v>
      </c>
      <c r="J11" s="11"/>
      <c r="K11" s="11"/>
      <c r="L11" s="31"/>
      <c r="M11" s="29"/>
      <c r="N11" s="22"/>
      <c r="P11" s="29">
        <f t="shared" ref="P11:P75" si="2">D11</f>
        <v>60350</v>
      </c>
      <c r="Q11" s="36">
        <f t="shared" si="0"/>
        <v>6.2078897289512938</v>
      </c>
      <c r="R11" s="35"/>
      <c r="AR11">
        <v>1</v>
      </c>
    </row>
    <row r="12" spans="1:44" x14ac:dyDescent="0.35">
      <c r="A12" s="12">
        <v>33543</v>
      </c>
      <c r="B12" s="29"/>
      <c r="C12" s="36"/>
      <c r="D12" s="10">
        <f>'Series construction'!AH17</f>
        <v>67300</v>
      </c>
      <c r="E12" s="10">
        <f>DataQ!C82</f>
        <v>9815</v>
      </c>
      <c r="I12" s="36">
        <f t="shared" si="1"/>
        <v>6.8568517575140095</v>
      </c>
      <c r="J12" s="11"/>
      <c r="K12" s="11"/>
      <c r="L12" s="31"/>
      <c r="M12" s="29"/>
      <c r="N12" s="22"/>
      <c r="P12" s="29">
        <f t="shared" si="2"/>
        <v>67300</v>
      </c>
      <c r="Q12" s="36">
        <f t="shared" si="0"/>
        <v>6.8568517575140095</v>
      </c>
      <c r="R12" s="35"/>
      <c r="AR12">
        <v>1</v>
      </c>
    </row>
    <row r="13" spans="1:44" x14ac:dyDescent="0.35">
      <c r="A13" s="12">
        <v>33635</v>
      </c>
      <c r="B13" s="29"/>
      <c r="C13" s="36"/>
      <c r="D13" s="10">
        <f>'Series construction'!AH18</f>
        <v>67850</v>
      </c>
      <c r="E13" s="10">
        <f>DataQ!C83</f>
        <v>9827.5</v>
      </c>
      <c r="I13" s="36">
        <f t="shared" si="1"/>
        <v>6.9040956499618416</v>
      </c>
      <c r="J13" s="11"/>
      <c r="K13" s="11"/>
      <c r="L13" s="31"/>
      <c r="M13" s="29"/>
      <c r="N13" s="22"/>
      <c r="P13" s="29">
        <f t="shared" si="2"/>
        <v>67850</v>
      </c>
      <c r="Q13" s="36">
        <f t="shared" si="0"/>
        <v>6.9040956499618416</v>
      </c>
      <c r="R13" s="35"/>
      <c r="AR13">
        <v>1</v>
      </c>
    </row>
    <row r="14" spans="1:44" x14ac:dyDescent="0.35">
      <c r="A14" s="12">
        <v>33725</v>
      </c>
      <c r="B14" s="29"/>
      <c r="C14" s="36"/>
      <c r="D14" s="10">
        <f>'Series construction'!AH19</f>
        <v>68400</v>
      </c>
      <c r="E14" s="10">
        <f>DataQ!C84</f>
        <v>9840</v>
      </c>
      <c r="I14" s="36">
        <f t="shared" si="1"/>
        <v>6.9512195121951219</v>
      </c>
      <c r="J14" s="11"/>
      <c r="K14" s="11"/>
      <c r="L14" s="31"/>
      <c r="M14" s="29"/>
      <c r="N14" s="22"/>
      <c r="P14" s="29">
        <f t="shared" si="2"/>
        <v>68400</v>
      </c>
      <c r="Q14" s="36">
        <f t="shared" si="0"/>
        <v>6.9512195121951219</v>
      </c>
      <c r="R14" s="35"/>
      <c r="AR14">
        <v>1</v>
      </c>
    </row>
    <row r="15" spans="1:44" x14ac:dyDescent="0.35">
      <c r="A15" s="12">
        <v>33817</v>
      </c>
      <c r="B15" s="29"/>
      <c r="C15" s="36"/>
      <c r="D15" s="10">
        <f>'Series construction'!AH20</f>
        <v>66650</v>
      </c>
      <c r="E15" s="10">
        <f>DataQ!C85</f>
        <v>9881</v>
      </c>
      <c r="I15" s="36">
        <f t="shared" si="1"/>
        <v>6.7452686975002534</v>
      </c>
      <c r="J15" s="11"/>
      <c r="K15" s="11"/>
      <c r="L15" s="31"/>
      <c r="M15" s="29"/>
      <c r="N15" s="22"/>
      <c r="P15" s="29">
        <f t="shared" si="2"/>
        <v>66650</v>
      </c>
      <c r="Q15" s="36">
        <f t="shared" si="0"/>
        <v>6.7452686975002534</v>
      </c>
      <c r="R15" s="35"/>
      <c r="AR15">
        <v>1</v>
      </c>
    </row>
    <row r="16" spans="1:44" x14ac:dyDescent="0.35">
      <c r="A16" s="12">
        <v>33909</v>
      </c>
      <c r="B16" s="29"/>
      <c r="C16" s="36"/>
      <c r="D16" s="10">
        <f>'Series construction'!AH21</f>
        <v>64900</v>
      </c>
      <c r="E16" s="10">
        <f>DataQ!C86</f>
        <v>9922</v>
      </c>
      <c r="I16" s="36">
        <f t="shared" si="1"/>
        <v>6.541019955654102</v>
      </c>
      <c r="J16" s="11"/>
      <c r="K16" s="11"/>
      <c r="L16" s="31"/>
      <c r="M16" s="29"/>
      <c r="N16" s="22"/>
      <c r="P16" s="29">
        <f t="shared" si="2"/>
        <v>64900</v>
      </c>
      <c r="Q16" s="36">
        <f t="shared" si="0"/>
        <v>6.541019955654102</v>
      </c>
      <c r="R16" s="35"/>
      <c r="AR16">
        <v>1</v>
      </c>
    </row>
    <row r="17" spans="1:46" x14ac:dyDescent="0.35">
      <c r="A17" s="12">
        <v>34001</v>
      </c>
      <c r="B17" s="29"/>
      <c r="C17" s="36"/>
      <c r="D17" s="10">
        <f>'Series construction'!AH22</f>
        <v>59550</v>
      </c>
      <c r="E17" s="10">
        <f>DataQ!C87</f>
        <v>9960</v>
      </c>
      <c r="I17" s="36">
        <f t="shared" si="1"/>
        <v>5.9789156626506026</v>
      </c>
      <c r="J17" s="11"/>
      <c r="K17" s="11"/>
      <c r="L17" s="31"/>
      <c r="M17" s="29"/>
      <c r="N17" s="22"/>
      <c r="P17" s="29">
        <f t="shared" si="2"/>
        <v>59550</v>
      </c>
      <c r="Q17" s="36">
        <f t="shared" si="0"/>
        <v>5.9789156626506026</v>
      </c>
      <c r="R17" s="35"/>
      <c r="AR17">
        <v>1</v>
      </c>
    </row>
    <row r="18" spans="1:46" x14ac:dyDescent="0.35">
      <c r="A18" s="12">
        <v>34090</v>
      </c>
      <c r="B18" s="29"/>
      <c r="C18" s="36"/>
      <c r="D18" s="10">
        <f>'Series construction'!AH23</f>
        <v>54200</v>
      </c>
      <c r="E18" s="10">
        <f>DataQ!C88</f>
        <v>9998</v>
      </c>
      <c r="I18" s="36">
        <f t="shared" si="1"/>
        <v>5.4210842168433686</v>
      </c>
      <c r="J18" s="11"/>
      <c r="K18" s="11"/>
      <c r="L18" s="31"/>
      <c r="M18" s="29"/>
      <c r="N18" s="22"/>
      <c r="P18" s="29">
        <f t="shared" si="2"/>
        <v>54200</v>
      </c>
      <c r="Q18" s="36">
        <f t="shared" si="0"/>
        <v>5.4210842168433686</v>
      </c>
      <c r="R18" s="35"/>
      <c r="AR18">
        <v>1</v>
      </c>
    </row>
    <row r="19" spans="1:46" x14ac:dyDescent="0.35">
      <c r="A19" s="12">
        <v>34182</v>
      </c>
      <c r="B19" s="29"/>
      <c r="C19" s="36"/>
      <c r="D19" s="10">
        <f>'Series construction'!AH24</f>
        <v>47000</v>
      </c>
      <c r="E19" s="10">
        <f>DataQ!C89</f>
        <v>10067.5</v>
      </c>
      <c r="I19" s="36">
        <f t="shared" si="1"/>
        <v>4.6684877079711944</v>
      </c>
      <c r="J19" s="11"/>
      <c r="K19" s="11"/>
      <c r="L19" s="31"/>
      <c r="M19" s="29"/>
      <c r="N19" s="22"/>
      <c r="P19" s="29">
        <f t="shared" si="2"/>
        <v>47000</v>
      </c>
      <c r="Q19" s="36">
        <f t="shared" si="0"/>
        <v>4.6684877079711944</v>
      </c>
      <c r="R19" s="35"/>
      <c r="AR19">
        <v>1</v>
      </c>
    </row>
    <row r="20" spans="1:46" x14ac:dyDescent="0.35">
      <c r="A20" s="12">
        <v>34274</v>
      </c>
      <c r="B20" s="29"/>
      <c r="C20" s="36"/>
      <c r="D20" s="10">
        <f>'Series construction'!AH25</f>
        <v>39800</v>
      </c>
      <c r="E20" s="10">
        <f>DataQ!C90</f>
        <v>10137</v>
      </c>
      <c r="I20" s="36">
        <f t="shared" si="1"/>
        <v>3.9262109105257967</v>
      </c>
      <c r="J20" s="11"/>
      <c r="K20" s="11"/>
      <c r="L20" s="31"/>
      <c r="M20" s="29"/>
      <c r="N20" s="22"/>
      <c r="P20" s="29">
        <f t="shared" si="2"/>
        <v>39800</v>
      </c>
      <c r="Q20" s="36">
        <f t="shared" si="0"/>
        <v>3.9262109105257967</v>
      </c>
      <c r="R20" s="35"/>
      <c r="AR20">
        <v>1</v>
      </c>
    </row>
    <row r="21" spans="1:46" x14ac:dyDescent="0.35">
      <c r="A21" s="12">
        <v>34366</v>
      </c>
      <c r="B21" s="29"/>
      <c r="C21" s="36"/>
      <c r="D21" s="10">
        <f>'Series construction'!AH26</f>
        <v>36450</v>
      </c>
      <c r="E21" s="10">
        <f>DataQ!C91</f>
        <v>10256</v>
      </c>
      <c r="I21" s="36">
        <f t="shared" si="1"/>
        <v>3.5540171606864273</v>
      </c>
      <c r="J21" s="11"/>
      <c r="K21" s="11"/>
      <c r="L21" s="31"/>
      <c r="M21" s="29"/>
      <c r="N21" s="22"/>
      <c r="P21" s="29">
        <f t="shared" si="2"/>
        <v>36450</v>
      </c>
      <c r="Q21" s="36">
        <f t="shared" si="0"/>
        <v>3.5540171606864273</v>
      </c>
      <c r="R21" s="35"/>
      <c r="AR21">
        <v>1</v>
      </c>
    </row>
    <row r="22" spans="1:46" x14ac:dyDescent="0.35">
      <c r="A22" s="12">
        <v>34455</v>
      </c>
      <c r="B22" s="29"/>
      <c r="C22" s="36"/>
      <c r="D22" s="10">
        <f>'Series construction'!AH27</f>
        <v>33100</v>
      </c>
      <c r="E22" s="10">
        <f>DataQ!C92</f>
        <v>10375</v>
      </c>
      <c r="I22" s="36">
        <f t="shared" si="1"/>
        <v>3.1903614457831324</v>
      </c>
      <c r="J22" s="11"/>
      <c r="K22" s="11"/>
      <c r="L22" s="31"/>
      <c r="M22" s="29"/>
      <c r="N22" s="22"/>
      <c r="P22" s="29">
        <f t="shared" si="2"/>
        <v>33100</v>
      </c>
      <c r="Q22" s="36">
        <f t="shared" si="0"/>
        <v>3.1903614457831324</v>
      </c>
      <c r="R22" s="35"/>
      <c r="AR22">
        <v>1</v>
      </c>
    </row>
    <row r="23" spans="1:46" x14ac:dyDescent="0.35">
      <c r="A23" s="12">
        <v>34547</v>
      </c>
      <c r="B23" s="29"/>
      <c r="C23" s="36"/>
      <c r="D23" s="10">
        <f>'Series construction'!AH28</f>
        <v>31200</v>
      </c>
      <c r="E23" s="10">
        <f>DataQ!C93</f>
        <v>10392.5</v>
      </c>
      <c r="I23" s="36">
        <f t="shared" si="1"/>
        <v>3.0021650228530188</v>
      </c>
      <c r="J23" s="11"/>
      <c r="K23" s="11"/>
      <c r="L23" s="31"/>
      <c r="M23" s="29"/>
      <c r="N23" s="22"/>
      <c r="P23" s="29">
        <f t="shared" si="2"/>
        <v>31200</v>
      </c>
      <c r="Q23" s="36">
        <f t="shared" si="0"/>
        <v>3.0021650228530188</v>
      </c>
      <c r="R23" s="35"/>
      <c r="AR23">
        <v>1</v>
      </c>
    </row>
    <row r="24" spans="1:46" x14ac:dyDescent="0.35">
      <c r="A24" s="12">
        <v>34639</v>
      </c>
      <c r="B24" s="29">
        <v>423600</v>
      </c>
      <c r="C24" s="36">
        <f t="shared" ref="C24:C87" si="3">B24/E24</f>
        <v>40.691642651296831</v>
      </c>
      <c r="D24" s="10">
        <f>'Series construction'!AH29</f>
        <v>29300</v>
      </c>
      <c r="E24" s="10">
        <f>DataQ!C94</f>
        <v>10410</v>
      </c>
      <c r="I24" s="36">
        <f t="shared" si="1"/>
        <v>2.8146013448607108</v>
      </c>
      <c r="J24" s="11"/>
      <c r="K24" s="11"/>
      <c r="L24" s="31"/>
      <c r="M24" s="29"/>
      <c r="N24" s="22"/>
      <c r="P24" s="29">
        <f t="shared" si="2"/>
        <v>29300</v>
      </c>
      <c r="Q24" s="36">
        <f t="shared" si="0"/>
        <v>2.8146013448607108</v>
      </c>
      <c r="R24" s="35"/>
      <c r="AR24">
        <v>1</v>
      </c>
      <c r="AT24" s="33">
        <f>D24/B24</f>
        <v>6.916902738432483E-2</v>
      </c>
    </row>
    <row r="25" spans="1:46" x14ac:dyDescent="0.35">
      <c r="A25" s="12">
        <v>34731</v>
      </c>
      <c r="B25" s="54">
        <v>425900</v>
      </c>
      <c r="C25" s="36">
        <f t="shared" si="3"/>
        <v>40.847839639380425</v>
      </c>
      <c r="D25" s="10">
        <f>'Series construction'!AH30</f>
        <v>29500</v>
      </c>
      <c r="E25" s="10">
        <f>DataQ!C95</f>
        <v>10426.5</v>
      </c>
      <c r="I25" s="36">
        <f t="shared" si="1"/>
        <v>2.8293291133170286</v>
      </c>
      <c r="J25" s="11"/>
      <c r="K25" s="11"/>
      <c r="L25" s="31"/>
      <c r="M25" s="29"/>
      <c r="N25" s="22"/>
      <c r="P25" s="29">
        <f t="shared" si="2"/>
        <v>29500</v>
      </c>
      <c r="Q25" s="36">
        <f t="shared" si="0"/>
        <v>2.8293291133170286</v>
      </c>
      <c r="R25" s="35"/>
      <c r="S25" s="41">
        <f>N25</f>
        <v>0</v>
      </c>
      <c r="AR25">
        <v>1</v>
      </c>
      <c r="AT25" s="33">
        <f>D25/B25</f>
        <v>6.9265085700868742E-2</v>
      </c>
    </row>
    <row r="26" spans="1:46" x14ac:dyDescent="0.35">
      <c r="A26" s="12">
        <v>34820</v>
      </c>
      <c r="B26" s="54">
        <v>428200</v>
      </c>
      <c r="C26" s="36">
        <f t="shared" si="3"/>
        <v>41.003543043186824</v>
      </c>
      <c r="D26" s="10">
        <f>'Series construction'!AH31</f>
        <v>29700</v>
      </c>
      <c r="E26" s="10">
        <f>DataQ!C96</f>
        <v>10443</v>
      </c>
      <c r="I26" s="36">
        <f t="shared" si="1"/>
        <v>2.8440103418557885</v>
      </c>
      <c r="J26" s="11">
        <f t="shared" ref="J26:J89" si="4">MAX(0.03,I25+((C25-C24)*0.01))</f>
        <v>2.8308910831978644</v>
      </c>
      <c r="K26" s="11"/>
      <c r="L26" s="31"/>
      <c r="M26" s="29">
        <f t="shared" ref="M26:M89" si="5">J26*E26</f>
        <v>29562.995581835297</v>
      </c>
      <c r="N26" s="22">
        <f t="shared" ref="N26:N89" si="6">D26/M26</f>
        <v>1.0046343212339715</v>
      </c>
      <c r="P26" s="29">
        <f t="shared" si="2"/>
        <v>29700</v>
      </c>
      <c r="Q26" s="36">
        <f t="shared" si="0"/>
        <v>2.8440103418557885</v>
      </c>
      <c r="R26" s="35">
        <f t="shared" ref="R26:R89" si="7">N26</f>
        <v>1.0046343212339715</v>
      </c>
      <c r="S26" s="41">
        <f t="shared" ref="S26:S89" si="8">N26</f>
        <v>1.0046343212339715</v>
      </c>
      <c r="AR26">
        <v>1</v>
      </c>
      <c r="AT26" s="33">
        <f t="shared" ref="AT26:AT89" si="9">D26/B26</f>
        <v>6.9360112097150858E-2</v>
      </c>
    </row>
    <row r="27" spans="1:46" x14ac:dyDescent="0.35">
      <c r="A27" s="12">
        <v>34912</v>
      </c>
      <c r="B27" s="54">
        <v>412150</v>
      </c>
      <c r="C27" s="36">
        <f t="shared" si="3"/>
        <v>39.319786300324367</v>
      </c>
      <c r="D27" s="10">
        <f>'Series construction'!AH32</f>
        <v>28400</v>
      </c>
      <c r="E27" s="10">
        <f>DataQ!C97</f>
        <v>10482</v>
      </c>
      <c r="I27" s="36">
        <f t="shared" si="1"/>
        <v>2.709406601793551</v>
      </c>
      <c r="J27" s="11">
        <f t="shared" si="4"/>
        <v>2.8455673758938524</v>
      </c>
      <c r="K27" s="11"/>
      <c r="L27" s="31"/>
      <c r="M27" s="29">
        <f t="shared" si="5"/>
        <v>29827.237234119362</v>
      </c>
      <c r="N27" s="22">
        <f t="shared" si="6"/>
        <v>0.95214986815853175</v>
      </c>
      <c r="P27" s="29">
        <f t="shared" si="2"/>
        <v>28400</v>
      </c>
      <c r="Q27" s="36">
        <f t="shared" si="0"/>
        <v>2.709406601793551</v>
      </c>
      <c r="R27" s="35">
        <f t="shared" si="7"/>
        <v>0.95214986815853175</v>
      </c>
      <c r="S27" s="41">
        <f t="shared" si="8"/>
        <v>0.95214986815853175</v>
      </c>
      <c r="AR27">
        <v>1</v>
      </c>
      <c r="AT27" s="33">
        <f t="shared" si="9"/>
        <v>6.8906951352662865E-2</v>
      </c>
    </row>
    <row r="28" spans="1:46" x14ac:dyDescent="0.35">
      <c r="A28" s="12">
        <v>35004</v>
      </c>
      <c r="B28" s="54">
        <v>396100</v>
      </c>
      <c r="C28" s="36">
        <f t="shared" si="3"/>
        <v>37.648512498811897</v>
      </c>
      <c r="D28" s="10">
        <f>'Series construction'!AH33</f>
        <v>27100</v>
      </c>
      <c r="E28" s="10">
        <f>DataQ!C98</f>
        <v>10521</v>
      </c>
      <c r="I28" s="36">
        <f t="shared" si="1"/>
        <v>2.5758007793935938</v>
      </c>
      <c r="J28" s="11">
        <f t="shared" si="4"/>
        <v>2.6925690343649262</v>
      </c>
      <c r="K28" s="11"/>
      <c r="L28" s="31"/>
      <c r="M28" s="29">
        <f t="shared" si="5"/>
        <v>28328.518810553389</v>
      </c>
      <c r="N28" s="22">
        <f t="shared" si="6"/>
        <v>0.95663314348451844</v>
      </c>
      <c r="P28" s="29">
        <f t="shared" si="2"/>
        <v>27100</v>
      </c>
      <c r="Q28" s="36">
        <f t="shared" si="0"/>
        <v>2.5758007793935938</v>
      </c>
      <c r="R28" s="35">
        <f t="shared" si="7"/>
        <v>0.95663314348451844</v>
      </c>
      <c r="S28" s="41">
        <f t="shared" si="8"/>
        <v>0.95663314348451844</v>
      </c>
      <c r="AR28">
        <v>1</v>
      </c>
      <c r="AT28" s="33">
        <f t="shared" si="9"/>
        <v>6.8417066397374396E-2</v>
      </c>
    </row>
    <row r="29" spans="1:46" x14ac:dyDescent="0.35">
      <c r="A29" s="12">
        <v>35096</v>
      </c>
      <c r="B29" s="54">
        <v>372200</v>
      </c>
      <c r="C29" s="36">
        <f t="shared" si="3"/>
        <v>35.259568018188709</v>
      </c>
      <c r="D29" s="10">
        <f>'Series construction'!AH34</f>
        <v>25500</v>
      </c>
      <c r="E29" s="10">
        <f>DataQ!C99</f>
        <v>10556</v>
      </c>
      <c r="I29" s="36">
        <f t="shared" si="1"/>
        <v>2.4156877605153468</v>
      </c>
      <c r="J29" s="11">
        <f t="shared" si="4"/>
        <v>2.5590880413784691</v>
      </c>
      <c r="K29" s="11"/>
      <c r="L29" s="31"/>
      <c r="M29" s="29">
        <f t="shared" si="5"/>
        <v>27013.733364791122</v>
      </c>
      <c r="N29" s="22">
        <f t="shared" si="6"/>
        <v>0.94396430347668736</v>
      </c>
      <c r="P29" s="29">
        <f t="shared" si="2"/>
        <v>25500</v>
      </c>
      <c r="Q29" s="36">
        <f t="shared" si="0"/>
        <v>2.4156877605153468</v>
      </c>
      <c r="R29" s="35">
        <f t="shared" si="7"/>
        <v>0.94396430347668736</v>
      </c>
      <c r="S29" s="41">
        <f t="shared" si="8"/>
        <v>0.94396430347668736</v>
      </c>
      <c r="AR29">
        <v>1</v>
      </c>
      <c r="AT29" s="33">
        <f t="shared" si="9"/>
        <v>6.8511552928533045E-2</v>
      </c>
    </row>
    <row r="30" spans="1:46" x14ac:dyDescent="0.35">
      <c r="A30" s="12">
        <v>35186</v>
      </c>
      <c r="B30" s="54">
        <v>348300</v>
      </c>
      <c r="C30" s="36">
        <f t="shared" si="3"/>
        <v>32.886412992163159</v>
      </c>
      <c r="D30" s="10">
        <f>'Series construction'!AH35</f>
        <v>23900</v>
      </c>
      <c r="E30" s="10">
        <f>DataQ!C100</f>
        <v>10591</v>
      </c>
      <c r="I30" s="36">
        <f t="shared" si="1"/>
        <v>2.2566329902747615</v>
      </c>
      <c r="J30" s="11">
        <f t="shared" si="4"/>
        <v>2.3917983157091149</v>
      </c>
      <c r="K30" s="11"/>
      <c r="L30" s="31"/>
      <c r="M30" s="29">
        <f t="shared" si="5"/>
        <v>25331.535961675236</v>
      </c>
      <c r="N30" s="22">
        <f t="shared" si="6"/>
        <v>0.94348799204907885</v>
      </c>
      <c r="P30" s="29">
        <f t="shared" si="2"/>
        <v>23900</v>
      </c>
      <c r="Q30" s="36">
        <f t="shared" si="0"/>
        <v>2.2566329902747615</v>
      </c>
      <c r="R30" s="35">
        <f t="shared" si="7"/>
        <v>0.94348799204907885</v>
      </c>
      <c r="S30" s="41">
        <f t="shared" si="8"/>
        <v>0.94348799204907885</v>
      </c>
      <c r="AR30">
        <v>1</v>
      </c>
      <c r="AT30" s="33">
        <f t="shared" si="9"/>
        <v>6.861900660350273E-2</v>
      </c>
    </row>
    <row r="31" spans="1:46" x14ac:dyDescent="0.35">
      <c r="A31" s="12">
        <v>35278</v>
      </c>
      <c r="B31" s="54">
        <v>321750</v>
      </c>
      <c r="C31" s="36">
        <f t="shared" si="3"/>
        <v>30.313736574335781</v>
      </c>
      <c r="D31" s="10">
        <f>'Series construction'!AH36</f>
        <v>20000</v>
      </c>
      <c r="E31" s="10">
        <f>DataQ!C101</f>
        <v>10614</v>
      </c>
      <c r="I31" s="36">
        <f t="shared" si="1"/>
        <v>1.8843037497644621</v>
      </c>
      <c r="J31" s="11">
        <f t="shared" si="4"/>
        <v>2.2329014400145062</v>
      </c>
      <c r="K31" s="11"/>
      <c r="L31" s="31"/>
      <c r="M31" s="29">
        <f t="shared" si="5"/>
        <v>23700.015884313969</v>
      </c>
      <c r="N31" s="22">
        <f t="shared" si="6"/>
        <v>0.84388129095040598</v>
      </c>
      <c r="P31" s="29">
        <f t="shared" si="2"/>
        <v>20000</v>
      </c>
      <c r="Q31" s="36">
        <f t="shared" si="0"/>
        <v>1.8843037497644621</v>
      </c>
      <c r="R31" s="35">
        <f t="shared" si="7"/>
        <v>0.84388129095040598</v>
      </c>
      <c r="S31" s="41">
        <f t="shared" si="8"/>
        <v>0.84388129095040598</v>
      </c>
      <c r="AR31">
        <v>1</v>
      </c>
      <c r="AT31" s="33">
        <f t="shared" si="9"/>
        <v>6.216006216006216E-2</v>
      </c>
    </row>
    <row r="32" spans="1:46" x14ac:dyDescent="0.35">
      <c r="A32" s="12">
        <v>35370</v>
      </c>
      <c r="B32" s="54">
        <v>295200</v>
      </c>
      <c r="C32" s="36">
        <f t="shared" si="3"/>
        <v>27.752185766663533</v>
      </c>
      <c r="D32" s="10">
        <f>'Series construction'!AH37</f>
        <v>16100</v>
      </c>
      <c r="E32" s="10">
        <f>DataQ!C102</f>
        <v>10637</v>
      </c>
      <c r="I32" s="36">
        <f t="shared" si="1"/>
        <v>1.5135846573281941</v>
      </c>
      <c r="J32" s="11">
        <f t="shared" si="4"/>
        <v>1.8585769855861884</v>
      </c>
      <c r="K32" s="11"/>
      <c r="L32" s="31"/>
      <c r="M32" s="29">
        <f t="shared" si="5"/>
        <v>19769.683395680288</v>
      </c>
      <c r="N32" s="22">
        <f t="shared" si="6"/>
        <v>0.81437824156141414</v>
      </c>
      <c r="P32" s="29">
        <f t="shared" si="2"/>
        <v>16100</v>
      </c>
      <c r="Q32" s="36">
        <f t="shared" si="0"/>
        <v>1.5135846573281941</v>
      </c>
      <c r="R32" s="35">
        <f t="shared" si="7"/>
        <v>0.81437824156141414</v>
      </c>
      <c r="S32" s="41">
        <f t="shared" si="8"/>
        <v>0.81437824156141414</v>
      </c>
      <c r="AR32">
        <v>1</v>
      </c>
      <c r="AT32" s="33">
        <f t="shared" si="9"/>
        <v>5.4539295392953928E-2</v>
      </c>
    </row>
    <row r="33" spans="1:46" x14ac:dyDescent="0.35">
      <c r="A33" s="12">
        <v>35462</v>
      </c>
      <c r="B33" s="54">
        <v>280200</v>
      </c>
      <c r="C33" s="36">
        <f t="shared" si="3"/>
        <v>26.24209786935144</v>
      </c>
      <c r="D33" s="10">
        <f>'Series construction'!AH38</f>
        <v>15050</v>
      </c>
      <c r="E33" s="10">
        <f>DataQ!C103</f>
        <v>10677.5</v>
      </c>
      <c r="I33" s="36">
        <f t="shared" si="1"/>
        <v>1.4095059704987123</v>
      </c>
      <c r="J33" s="11">
        <f t="shared" si="4"/>
        <v>1.4879691492514717</v>
      </c>
      <c r="K33" s="11"/>
      <c r="L33" s="31"/>
      <c r="M33" s="29">
        <f t="shared" si="5"/>
        <v>15887.790591132589</v>
      </c>
      <c r="N33" s="22">
        <f t="shared" si="6"/>
        <v>0.94726827582935402</v>
      </c>
      <c r="P33" s="29">
        <f t="shared" si="2"/>
        <v>15050</v>
      </c>
      <c r="Q33" s="36">
        <f t="shared" si="0"/>
        <v>1.4095059704987123</v>
      </c>
      <c r="R33" s="35">
        <f t="shared" si="7"/>
        <v>0.94726827582935402</v>
      </c>
      <c r="S33" s="41">
        <f t="shared" si="8"/>
        <v>0.94726827582935402</v>
      </c>
      <c r="AR33">
        <v>1</v>
      </c>
      <c r="AT33" s="33">
        <f t="shared" si="9"/>
        <v>5.3711634546752318E-2</v>
      </c>
    </row>
    <row r="34" spans="1:46" x14ac:dyDescent="0.35">
      <c r="A34" s="12">
        <v>35551</v>
      </c>
      <c r="B34" s="54">
        <v>265200</v>
      </c>
      <c r="C34" s="36">
        <f t="shared" si="3"/>
        <v>24.743422280276171</v>
      </c>
      <c r="D34" s="10">
        <f>'Series construction'!AH39</f>
        <v>14000</v>
      </c>
      <c r="E34" s="10">
        <f>DataQ!C104</f>
        <v>10718</v>
      </c>
      <c r="I34" s="36">
        <f t="shared" si="1"/>
        <v>1.3062138458667663</v>
      </c>
      <c r="J34" s="11">
        <f t="shared" si="4"/>
        <v>1.3944050915255914</v>
      </c>
      <c r="K34" s="11"/>
      <c r="L34" s="31"/>
      <c r="M34" s="29">
        <f t="shared" si="5"/>
        <v>14945.233770971288</v>
      </c>
      <c r="N34" s="22">
        <f t="shared" si="6"/>
        <v>0.93675349710439104</v>
      </c>
      <c r="P34" s="29">
        <f t="shared" si="2"/>
        <v>14000</v>
      </c>
      <c r="Q34" s="36">
        <f t="shared" si="0"/>
        <v>1.3062138458667663</v>
      </c>
      <c r="R34" s="35">
        <f t="shared" si="7"/>
        <v>0.93675349710439104</v>
      </c>
      <c r="S34" s="41">
        <f t="shared" si="8"/>
        <v>0.93675349710439104</v>
      </c>
      <c r="AR34">
        <v>1</v>
      </c>
      <c r="AT34" s="33">
        <f t="shared" si="9"/>
        <v>5.2790346907993967E-2</v>
      </c>
    </row>
    <row r="35" spans="1:46" x14ac:dyDescent="0.35">
      <c r="A35" s="12">
        <v>35643</v>
      </c>
      <c r="B35" s="54">
        <v>258750</v>
      </c>
      <c r="C35" s="36">
        <f t="shared" si="3"/>
        <v>24.119127516778523</v>
      </c>
      <c r="D35" s="10">
        <f>'Series construction'!AH40</f>
        <v>13900</v>
      </c>
      <c r="E35" s="10">
        <f>DataQ!C105</f>
        <v>10728</v>
      </c>
      <c r="I35" s="36">
        <f t="shared" si="1"/>
        <v>1.2956748695003728</v>
      </c>
      <c r="J35" s="11">
        <f t="shared" si="4"/>
        <v>1.2912270899760137</v>
      </c>
      <c r="K35" s="11"/>
      <c r="L35" s="31"/>
      <c r="M35" s="29">
        <f t="shared" si="5"/>
        <v>13852.284221262675</v>
      </c>
      <c r="N35" s="22">
        <f t="shared" si="6"/>
        <v>1.0034446144747797</v>
      </c>
      <c r="P35" s="29">
        <f t="shared" si="2"/>
        <v>13900</v>
      </c>
      <c r="Q35" s="36">
        <f t="shared" si="0"/>
        <v>1.2956748695003728</v>
      </c>
      <c r="R35" s="35">
        <f t="shared" si="7"/>
        <v>1.0034446144747797</v>
      </c>
      <c r="S35" s="41">
        <f t="shared" si="8"/>
        <v>1.0034446144747797</v>
      </c>
      <c r="AR35">
        <v>1</v>
      </c>
      <c r="AT35" s="33">
        <f t="shared" si="9"/>
        <v>5.3719806763285027E-2</v>
      </c>
    </row>
    <row r="36" spans="1:46" x14ac:dyDescent="0.35">
      <c r="A36" s="12">
        <v>35735</v>
      </c>
      <c r="B36" s="54">
        <v>252300</v>
      </c>
      <c r="C36" s="36">
        <f t="shared" si="3"/>
        <v>23.495995529893836</v>
      </c>
      <c r="D36" s="10">
        <f>'Series construction'!AH41</f>
        <v>13800</v>
      </c>
      <c r="E36" s="10">
        <f>DataQ!C106</f>
        <v>10738</v>
      </c>
      <c r="I36" s="36">
        <f t="shared" si="1"/>
        <v>1.2851555224436579</v>
      </c>
      <c r="J36" s="11">
        <f t="shared" si="4"/>
        <v>1.2894319218653962</v>
      </c>
      <c r="K36" s="11"/>
      <c r="L36" s="31"/>
      <c r="M36" s="29">
        <f t="shared" si="5"/>
        <v>13845.919976990624</v>
      </c>
      <c r="N36" s="22">
        <f t="shared" si="6"/>
        <v>0.99668350119985272</v>
      </c>
      <c r="P36" s="29">
        <f t="shared" si="2"/>
        <v>13800</v>
      </c>
      <c r="Q36" s="36">
        <f t="shared" si="0"/>
        <v>1.2851555224436579</v>
      </c>
      <c r="R36" s="35">
        <f t="shared" si="7"/>
        <v>0.99668350119985272</v>
      </c>
      <c r="S36" s="41">
        <f t="shared" si="8"/>
        <v>0.99668350119985272</v>
      </c>
      <c r="AR36">
        <v>1</v>
      </c>
      <c r="AT36" s="33">
        <f t="shared" si="9"/>
        <v>5.4696789536266346E-2</v>
      </c>
    </row>
    <row r="37" spans="1:46" x14ac:dyDescent="0.35">
      <c r="A37" s="12">
        <v>35827</v>
      </c>
      <c r="B37" s="54">
        <v>255650</v>
      </c>
      <c r="C37" s="36">
        <f t="shared" si="3"/>
        <v>23.75377468060395</v>
      </c>
      <c r="D37" s="10">
        <f>'Series construction'!AH42</f>
        <v>14450</v>
      </c>
      <c r="E37" s="10">
        <f>DataQ!C107</f>
        <v>10762.5</v>
      </c>
      <c r="I37" s="36">
        <f t="shared" si="1"/>
        <v>1.3426248548199768</v>
      </c>
      <c r="J37" s="11">
        <f t="shared" si="4"/>
        <v>1.2789242025748111</v>
      </c>
      <c r="K37" s="11"/>
      <c r="L37" s="31"/>
      <c r="M37" s="29">
        <f t="shared" si="5"/>
        <v>13764.421730211405</v>
      </c>
      <c r="N37" s="22">
        <f t="shared" si="6"/>
        <v>1.0498079965309277</v>
      </c>
      <c r="P37" s="29">
        <f t="shared" si="2"/>
        <v>14450</v>
      </c>
      <c r="Q37" s="36">
        <f t="shared" si="0"/>
        <v>1.3426248548199768</v>
      </c>
      <c r="R37" s="35">
        <f t="shared" si="7"/>
        <v>1.0498079965309277</v>
      </c>
      <c r="S37" s="41">
        <f t="shared" si="8"/>
        <v>1.0498079965309277</v>
      </c>
      <c r="AR37">
        <v>1</v>
      </c>
      <c r="AT37" s="33">
        <f t="shared" si="9"/>
        <v>5.6522589477801685E-2</v>
      </c>
    </row>
    <row r="38" spans="1:46" x14ac:dyDescent="0.35">
      <c r="A38" s="12">
        <v>35916</v>
      </c>
      <c r="B38" s="54">
        <v>259000</v>
      </c>
      <c r="C38" s="36">
        <f t="shared" si="3"/>
        <v>24.01038286826736</v>
      </c>
      <c r="D38" s="10">
        <f>'Series construction'!AH43</f>
        <v>15100</v>
      </c>
      <c r="E38" s="10">
        <f>DataQ!C108</f>
        <v>10787</v>
      </c>
      <c r="I38" s="36">
        <f t="shared" si="1"/>
        <v>1.3998331324742745</v>
      </c>
      <c r="J38" s="11">
        <f t="shared" si="4"/>
        <v>1.3452026463270781</v>
      </c>
      <c r="K38" s="11"/>
      <c r="L38" s="31"/>
      <c r="M38" s="29">
        <f t="shared" si="5"/>
        <v>14510.700945930192</v>
      </c>
      <c r="N38" s="22">
        <f t="shared" si="6"/>
        <v>1.0406113430540438</v>
      </c>
      <c r="P38" s="29">
        <f t="shared" si="2"/>
        <v>15100</v>
      </c>
      <c r="Q38" s="36">
        <f t="shared" si="0"/>
        <v>1.3998331324742745</v>
      </c>
      <c r="R38" s="35">
        <f t="shared" si="7"/>
        <v>1.0406113430540438</v>
      </c>
      <c r="S38" s="41">
        <f t="shared" si="8"/>
        <v>1.0406113430540438</v>
      </c>
      <c r="AR38">
        <v>1</v>
      </c>
      <c r="AT38" s="33">
        <f t="shared" si="9"/>
        <v>5.8301158301158298E-2</v>
      </c>
    </row>
    <row r="39" spans="1:46" x14ac:dyDescent="0.35">
      <c r="A39" s="12">
        <v>36008</v>
      </c>
      <c r="B39" s="54">
        <v>259200</v>
      </c>
      <c r="C39" s="36">
        <f t="shared" si="3"/>
        <v>23.991114402073308</v>
      </c>
      <c r="D39" s="10">
        <f>'Series construction'!AH44</f>
        <v>14450</v>
      </c>
      <c r="E39" s="10">
        <f>DataQ!C109</f>
        <v>10804</v>
      </c>
      <c r="I39" s="36">
        <f t="shared" si="1"/>
        <v>1.3374676045908922</v>
      </c>
      <c r="J39" s="11">
        <f t="shared" si="4"/>
        <v>1.4023992143509088</v>
      </c>
      <c r="K39" s="11"/>
      <c r="L39" s="31"/>
      <c r="M39" s="29">
        <f t="shared" si="5"/>
        <v>15151.521111847218</v>
      </c>
      <c r="N39" s="22">
        <f t="shared" si="6"/>
        <v>0.95369962483181392</v>
      </c>
      <c r="P39" s="29">
        <f t="shared" si="2"/>
        <v>14450</v>
      </c>
      <c r="Q39" s="36">
        <f t="shared" si="0"/>
        <v>1.3374676045908922</v>
      </c>
      <c r="R39" s="35">
        <f t="shared" si="7"/>
        <v>0.95369962483181392</v>
      </c>
      <c r="S39" s="41">
        <f t="shared" si="8"/>
        <v>0.95369962483181392</v>
      </c>
      <c r="AR39">
        <v>1</v>
      </c>
      <c r="AT39" s="33">
        <f t="shared" si="9"/>
        <v>5.5748456790123455E-2</v>
      </c>
    </row>
    <row r="40" spans="1:46" x14ac:dyDescent="0.35">
      <c r="A40" s="12">
        <v>36100</v>
      </c>
      <c r="B40" s="54">
        <v>259400</v>
      </c>
      <c r="C40" s="36">
        <f t="shared" si="3"/>
        <v>23.971906478144348</v>
      </c>
      <c r="D40" s="10">
        <f>'Series construction'!AH45</f>
        <v>13800</v>
      </c>
      <c r="E40" s="10">
        <f>DataQ!C110</f>
        <v>10821</v>
      </c>
      <c r="I40" s="36">
        <f t="shared" si="1"/>
        <v>1.275298031605212</v>
      </c>
      <c r="J40" s="11">
        <f t="shared" si="4"/>
        <v>1.3372749199289518</v>
      </c>
      <c r="K40" s="11"/>
      <c r="L40" s="31"/>
      <c r="M40" s="29">
        <f t="shared" si="5"/>
        <v>14470.651908551186</v>
      </c>
      <c r="N40" s="22">
        <f t="shared" si="6"/>
        <v>0.95365434033038443</v>
      </c>
      <c r="P40" s="29">
        <f t="shared" si="2"/>
        <v>13800</v>
      </c>
      <c r="Q40" s="36">
        <f t="shared" si="0"/>
        <v>1.275298031605212</v>
      </c>
      <c r="R40" s="35">
        <f t="shared" si="7"/>
        <v>0.95365434033038443</v>
      </c>
      <c r="S40" s="41">
        <f t="shared" si="8"/>
        <v>0.95365434033038443</v>
      </c>
      <c r="AR40">
        <v>1</v>
      </c>
      <c r="AT40" s="33">
        <f t="shared" si="9"/>
        <v>5.319969159599075E-2</v>
      </c>
    </row>
    <row r="41" spans="1:46" x14ac:dyDescent="0.35">
      <c r="A41" s="12">
        <v>36192</v>
      </c>
      <c r="B41" s="54">
        <v>245100</v>
      </c>
      <c r="C41" s="36">
        <f t="shared" si="3"/>
        <v>22.566982782432557</v>
      </c>
      <c r="D41" s="10">
        <f>'Series construction'!AH46</f>
        <v>13400</v>
      </c>
      <c r="E41" s="10">
        <f>DataQ!C111</f>
        <v>10861</v>
      </c>
      <c r="I41" s="36">
        <f t="shared" si="1"/>
        <v>1.2337722125034527</v>
      </c>
      <c r="J41" s="11">
        <f t="shared" si="4"/>
        <v>1.2751059523659225</v>
      </c>
      <c r="K41" s="11"/>
      <c r="L41" s="31"/>
      <c r="M41" s="29">
        <f t="shared" si="5"/>
        <v>13848.925748646285</v>
      </c>
      <c r="N41" s="22">
        <f t="shared" si="6"/>
        <v>0.96758407426004389</v>
      </c>
      <c r="P41" s="29">
        <f t="shared" si="2"/>
        <v>13400</v>
      </c>
      <c r="Q41" s="36">
        <f t="shared" si="0"/>
        <v>1.2337722125034527</v>
      </c>
      <c r="R41" s="35">
        <f t="shared" si="7"/>
        <v>0.96758407426004389</v>
      </c>
      <c r="S41" s="41">
        <f t="shared" si="8"/>
        <v>0.96758407426004389</v>
      </c>
      <c r="AR41">
        <v>1</v>
      </c>
      <c r="AT41" s="33">
        <f t="shared" si="9"/>
        <v>5.4671562627498983E-2</v>
      </c>
    </row>
    <row r="42" spans="1:46" x14ac:dyDescent="0.35">
      <c r="A42" s="12">
        <v>36281</v>
      </c>
      <c r="B42" s="54">
        <v>230800</v>
      </c>
      <c r="C42" s="36">
        <f t="shared" si="3"/>
        <v>21.172369507384644</v>
      </c>
      <c r="D42" s="10">
        <f>'Series construction'!AH47</f>
        <v>13000</v>
      </c>
      <c r="E42" s="10">
        <f>DataQ!C112</f>
        <v>10901</v>
      </c>
      <c r="I42" s="36">
        <f t="shared" si="1"/>
        <v>1.1925511420970554</v>
      </c>
      <c r="J42" s="11">
        <f t="shared" si="4"/>
        <v>1.2197229755463348</v>
      </c>
      <c r="K42" s="11"/>
      <c r="L42" s="31"/>
      <c r="M42" s="29">
        <f t="shared" si="5"/>
        <v>13296.200156430596</v>
      </c>
      <c r="N42" s="22">
        <f t="shared" si="6"/>
        <v>0.97772294693628381</v>
      </c>
      <c r="P42" s="29">
        <f t="shared" si="2"/>
        <v>13000</v>
      </c>
      <c r="Q42" s="36">
        <f t="shared" si="0"/>
        <v>1.1925511420970554</v>
      </c>
      <c r="R42" s="35">
        <f t="shared" si="7"/>
        <v>0.97772294693628381</v>
      </c>
      <c r="S42" s="41">
        <f t="shared" si="8"/>
        <v>0.97772294693628381</v>
      </c>
      <c r="AR42">
        <v>1</v>
      </c>
      <c r="AT42" s="33">
        <f t="shared" si="9"/>
        <v>5.6325823223570187E-2</v>
      </c>
    </row>
    <row r="43" spans="1:46" x14ac:dyDescent="0.35">
      <c r="A43" s="12">
        <v>36373</v>
      </c>
      <c r="B43" s="54">
        <v>218800</v>
      </c>
      <c r="C43" s="36">
        <f t="shared" si="3"/>
        <v>19.997258145592468</v>
      </c>
      <c r="D43" s="10">
        <f>'Series construction'!AH48</f>
        <v>11850</v>
      </c>
      <c r="E43" s="10">
        <f>DataQ!C113</f>
        <v>10941.5</v>
      </c>
      <c r="I43" s="36">
        <f t="shared" si="1"/>
        <v>1.0830324909747293</v>
      </c>
      <c r="J43" s="11">
        <f t="shared" si="4"/>
        <v>1.1786050093465763</v>
      </c>
      <c r="K43" s="11"/>
      <c r="L43" s="31"/>
      <c r="M43" s="29">
        <f t="shared" si="5"/>
        <v>12895.706709765565</v>
      </c>
      <c r="N43" s="22">
        <f t="shared" si="6"/>
        <v>0.91891047669580761</v>
      </c>
      <c r="P43" s="29">
        <f t="shared" si="2"/>
        <v>11850</v>
      </c>
      <c r="Q43" s="36">
        <f t="shared" si="0"/>
        <v>1.0830324909747293</v>
      </c>
      <c r="R43" s="35">
        <f t="shared" si="7"/>
        <v>0.91891047669580761</v>
      </c>
      <c r="S43" s="41">
        <f t="shared" si="8"/>
        <v>0.91891047669580761</v>
      </c>
      <c r="AR43">
        <v>1</v>
      </c>
      <c r="AT43" s="33">
        <f t="shared" si="9"/>
        <v>5.4159049360146254E-2</v>
      </c>
    </row>
    <row r="44" spans="1:46" x14ac:dyDescent="0.35">
      <c r="A44" s="12">
        <v>36465</v>
      </c>
      <c r="B44" s="54">
        <v>206800</v>
      </c>
      <c r="C44" s="36">
        <f t="shared" si="3"/>
        <v>18.830814059369878</v>
      </c>
      <c r="D44" s="10">
        <f>'Series construction'!AH49</f>
        <v>10700</v>
      </c>
      <c r="E44" s="10">
        <f>DataQ!C114</f>
        <v>10982</v>
      </c>
      <c r="I44" s="36">
        <f t="shared" si="1"/>
        <v>0.97432161719176835</v>
      </c>
      <c r="J44" s="11">
        <f t="shared" si="4"/>
        <v>1.0712813773568075</v>
      </c>
      <c r="K44" s="11"/>
      <c r="L44" s="31"/>
      <c r="M44" s="29">
        <f t="shared" si="5"/>
        <v>11764.812086132461</v>
      </c>
      <c r="N44" s="22">
        <f t="shared" si="6"/>
        <v>0.90949178972543154</v>
      </c>
      <c r="P44" s="29">
        <f t="shared" si="2"/>
        <v>10700</v>
      </c>
      <c r="Q44" s="36">
        <f t="shared" si="0"/>
        <v>0.97432161719176835</v>
      </c>
      <c r="R44" s="35">
        <f t="shared" si="7"/>
        <v>0.90949178972543154</v>
      </c>
      <c r="S44" s="41">
        <f t="shared" si="8"/>
        <v>0.90949178972543154</v>
      </c>
      <c r="AR44">
        <v>1</v>
      </c>
      <c r="AT44" s="33">
        <f t="shared" si="9"/>
        <v>5.1740812379110254E-2</v>
      </c>
    </row>
    <row r="45" spans="1:46" x14ac:dyDescent="0.35">
      <c r="A45" s="12">
        <v>36557</v>
      </c>
      <c r="B45" s="54">
        <v>202800</v>
      </c>
      <c r="C45" s="36">
        <f t="shared" si="3"/>
        <v>18.328061455038409</v>
      </c>
      <c r="D45" s="10">
        <f>'Series construction'!AH50</f>
        <v>9900</v>
      </c>
      <c r="E45" s="10">
        <f>DataQ!C115</f>
        <v>11065</v>
      </c>
      <c r="I45" s="36">
        <f t="shared" si="1"/>
        <v>0.89471305919566202</v>
      </c>
      <c r="J45" s="11">
        <f t="shared" si="4"/>
        <v>0.9626571763295424</v>
      </c>
      <c r="K45" s="11"/>
      <c r="L45" s="31"/>
      <c r="M45" s="29">
        <f t="shared" si="5"/>
        <v>10651.801656086387</v>
      </c>
      <c r="N45" s="22">
        <f t="shared" si="6"/>
        <v>0.92942023515272543</v>
      </c>
      <c r="P45" s="29">
        <f t="shared" si="2"/>
        <v>9900</v>
      </c>
      <c r="Q45" s="36">
        <f t="shared" si="0"/>
        <v>0.89471305919566202</v>
      </c>
      <c r="R45" s="35">
        <f t="shared" si="7"/>
        <v>0.92942023515272543</v>
      </c>
      <c r="S45" s="41">
        <f t="shared" si="8"/>
        <v>0.92942023515272543</v>
      </c>
      <c r="AR45">
        <v>1</v>
      </c>
      <c r="AT45" s="33">
        <f t="shared" si="9"/>
        <v>4.8816568047337278E-2</v>
      </c>
    </row>
    <row r="46" spans="1:46" x14ac:dyDescent="0.35">
      <c r="A46" s="12">
        <v>36647</v>
      </c>
      <c r="B46" s="54">
        <v>198800</v>
      </c>
      <c r="C46" s="36">
        <f t="shared" si="3"/>
        <v>17.832795120200934</v>
      </c>
      <c r="D46" s="10">
        <f>'Series construction'!AH51</f>
        <v>9100</v>
      </c>
      <c r="E46" s="10">
        <f>DataQ!C116</f>
        <v>11148</v>
      </c>
      <c r="I46" s="36">
        <f t="shared" si="1"/>
        <v>0.81628991747398638</v>
      </c>
      <c r="J46" s="11">
        <f t="shared" si="4"/>
        <v>0.88968553315234733</v>
      </c>
      <c r="K46" s="11"/>
      <c r="L46" s="31"/>
      <c r="M46" s="29">
        <f t="shared" si="5"/>
        <v>9918.2143235823678</v>
      </c>
      <c r="N46" s="22">
        <f t="shared" si="6"/>
        <v>0.91750386744144929</v>
      </c>
      <c r="P46" s="29">
        <f t="shared" si="2"/>
        <v>9100</v>
      </c>
      <c r="Q46" s="36">
        <f t="shared" si="0"/>
        <v>0.81628991747398638</v>
      </c>
      <c r="R46" s="35">
        <f t="shared" si="7"/>
        <v>0.91750386744144929</v>
      </c>
      <c r="S46" s="41">
        <f t="shared" si="8"/>
        <v>0.91750386744144929</v>
      </c>
      <c r="AR46">
        <v>1</v>
      </c>
      <c r="AT46" s="33">
        <f t="shared" si="9"/>
        <v>4.5774647887323945E-2</v>
      </c>
    </row>
    <row r="47" spans="1:46" x14ac:dyDescent="0.35">
      <c r="A47" s="12">
        <v>36739</v>
      </c>
      <c r="B47" s="54">
        <v>182400</v>
      </c>
      <c r="C47" s="36">
        <f t="shared" si="3"/>
        <v>16.343353792392815</v>
      </c>
      <c r="D47" s="10">
        <f>'Series construction'!AH52</f>
        <v>8450</v>
      </c>
      <c r="E47" s="10">
        <f>DataQ!C117</f>
        <v>11160.5</v>
      </c>
      <c r="I47" s="36">
        <f t="shared" si="1"/>
        <v>0.75713453698311006</v>
      </c>
      <c r="J47" s="11">
        <f t="shared" si="4"/>
        <v>0.81133725412561164</v>
      </c>
      <c r="K47" s="11"/>
      <c r="L47" s="31"/>
      <c r="M47" s="29">
        <f t="shared" si="5"/>
        <v>9054.9294246688878</v>
      </c>
      <c r="N47" s="22">
        <f t="shared" si="6"/>
        <v>0.93319335841306039</v>
      </c>
      <c r="P47" s="29">
        <f t="shared" si="2"/>
        <v>8450</v>
      </c>
      <c r="Q47" s="36">
        <f t="shared" si="0"/>
        <v>0.75713453698311006</v>
      </c>
      <c r="R47" s="35">
        <f t="shared" si="7"/>
        <v>0.93319335841306039</v>
      </c>
      <c r="S47" s="41">
        <f t="shared" si="8"/>
        <v>0.93319335841306039</v>
      </c>
      <c r="AR47">
        <v>1</v>
      </c>
      <c r="AT47" s="33">
        <f t="shared" si="9"/>
        <v>4.6326754385964911E-2</v>
      </c>
    </row>
    <row r="48" spans="1:46" x14ac:dyDescent="0.35">
      <c r="A48" s="12">
        <v>36831</v>
      </c>
      <c r="B48" s="54">
        <v>166000</v>
      </c>
      <c r="C48" s="36">
        <f t="shared" si="3"/>
        <v>14.857245144544885</v>
      </c>
      <c r="D48" s="10">
        <f>'Series construction'!AH53</f>
        <v>7800</v>
      </c>
      <c r="E48" s="10">
        <f>DataQ!C118</f>
        <v>11173</v>
      </c>
      <c r="I48" s="36">
        <f t="shared" si="1"/>
        <v>0.69811151884006084</v>
      </c>
      <c r="J48" s="11">
        <f t="shared" si="4"/>
        <v>0.7422401237050289</v>
      </c>
      <c r="K48" s="11"/>
      <c r="L48" s="31"/>
      <c r="M48" s="29">
        <f t="shared" si="5"/>
        <v>8293.048902156288</v>
      </c>
      <c r="N48" s="22">
        <f t="shared" si="6"/>
        <v>0.94054672678608109</v>
      </c>
      <c r="P48" s="29">
        <f t="shared" si="2"/>
        <v>7800</v>
      </c>
      <c r="Q48" s="36">
        <f t="shared" si="0"/>
        <v>0.69811151884006084</v>
      </c>
      <c r="R48" s="35">
        <f t="shared" si="7"/>
        <v>0.94054672678608109</v>
      </c>
      <c r="S48" s="41">
        <f t="shared" si="8"/>
        <v>0.94054672678608109</v>
      </c>
      <c r="AR48">
        <v>1</v>
      </c>
      <c r="AT48" s="33">
        <f t="shared" si="9"/>
        <v>4.6987951807228916E-2</v>
      </c>
    </row>
    <row r="49" spans="1:46" x14ac:dyDescent="0.35">
      <c r="A49" s="12">
        <v>36923</v>
      </c>
      <c r="B49" s="54">
        <v>160950</v>
      </c>
      <c r="C49" s="36">
        <f t="shared" si="3"/>
        <v>14.388521365993206</v>
      </c>
      <c r="D49" s="10">
        <f>'Series construction'!AH54</f>
        <v>7500</v>
      </c>
      <c r="E49" s="10">
        <f>DataQ!C119</f>
        <v>11186</v>
      </c>
      <c r="I49" s="36">
        <f t="shared" si="1"/>
        <v>0.67048095834078314</v>
      </c>
      <c r="J49" s="11">
        <f t="shared" si="4"/>
        <v>0.68325043236158156</v>
      </c>
      <c r="K49" s="11"/>
      <c r="L49" s="31"/>
      <c r="M49" s="29">
        <f t="shared" si="5"/>
        <v>7642.8393363966516</v>
      </c>
      <c r="N49" s="22">
        <f t="shared" si="6"/>
        <v>0.98131069748955424</v>
      </c>
      <c r="P49" s="29">
        <f t="shared" si="2"/>
        <v>7500</v>
      </c>
      <c r="Q49" s="36">
        <f t="shared" si="0"/>
        <v>0.67048095834078314</v>
      </c>
      <c r="R49" s="35">
        <f t="shared" si="7"/>
        <v>0.98131069748955424</v>
      </c>
      <c r="S49" s="41">
        <f t="shared" si="8"/>
        <v>0.98131069748955424</v>
      </c>
      <c r="AR49">
        <v>1</v>
      </c>
      <c r="AT49" s="33">
        <f t="shared" si="9"/>
        <v>4.6598322460391424E-2</v>
      </c>
    </row>
    <row r="50" spans="1:46" x14ac:dyDescent="0.35">
      <c r="A50" s="12">
        <v>37012</v>
      </c>
      <c r="B50" s="54">
        <v>155900</v>
      </c>
      <c r="C50" s="36">
        <f t="shared" si="3"/>
        <v>13.920885793374408</v>
      </c>
      <c r="D50" s="10">
        <f>'Series construction'!AH55</f>
        <v>7200</v>
      </c>
      <c r="E50" s="10">
        <f>DataQ!C120</f>
        <v>11199</v>
      </c>
      <c r="I50" s="36">
        <f t="shared" si="1"/>
        <v>0.64291454594160191</v>
      </c>
      <c r="J50" s="11">
        <f t="shared" si="4"/>
        <v>0.66579372055526631</v>
      </c>
      <c r="K50" s="11"/>
      <c r="L50" s="31"/>
      <c r="M50" s="29">
        <f t="shared" si="5"/>
        <v>7456.2238764984277</v>
      </c>
      <c r="N50" s="22">
        <f t="shared" si="6"/>
        <v>0.96563624151549021</v>
      </c>
      <c r="P50" s="29">
        <f t="shared" si="2"/>
        <v>7200</v>
      </c>
      <c r="Q50" s="36">
        <f t="shared" si="0"/>
        <v>0.64291454594160191</v>
      </c>
      <c r="R50" s="35">
        <f t="shared" si="7"/>
        <v>0.96563624151549021</v>
      </c>
      <c r="S50" s="41">
        <f t="shared" si="8"/>
        <v>0.96563624151549021</v>
      </c>
      <c r="AR50">
        <v>1</v>
      </c>
      <c r="AT50" s="33">
        <f t="shared" si="9"/>
        <v>4.6183450930083386E-2</v>
      </c>
    </row>
    <row r="51" spans="1:46" x14ac:dyDescent="0.35">
      <c r="A51" s="12">
        <v>37104</v>
      </c>
      <c r="B51" s="54">
        <v>147250</v>
      </c>
      <c r="C51" s="36">
        <f t="shared" si="3"/>
        <v>13.120377795598325</v>
      </c>
      <c r="D51" s="10">
        <f>'Series construction'!AH56</f>
        <v>6350</v>
      </c>
      <c r="E51" s="10">
        <f>DataQ!C121</f>
        <v>11223</v>
      </c>
      <c r="I51" s="36">
        <f t="shared" si="1"/>
        <v>0.56580237013276302</v>
      </c>
      <c r="J51" s="11">
        <f t="shared" si="4"/>
        <v>0.63823819021541395</v>
      </c>
      <c r="K51" s="11"/>
      <c r="L51" s="31"/>
      <c r="M51" s="29">
        <f t="shared" si="5"/>
        <v>7162.9472087875911</v>
      </c>
      <c r="N51" s="22">
        <f t="shared" si="6"/>
        <v>0.88650660334474374</v>
      </c>
      <c r="P51" s="29">
        <f t="shared" si="2"/>
        <v>6350</v>
      </c>
      <c r="Q51" s="36">
        <f t="shared" si="0"/>
        <v>0.56580237013276302</v>
      </c>
      <c r="R51" s="35">
        <f t="shared" si="7"/>
        <v>0.88650660334474374</v>
      </c>
      <c r="S51" s="41">
        <f t="shared" si="8"/>
        <v>0.88650660334474374</v>
      </c>
      <c r="AR51">
        <v>1</v>
      </c>
      <c r="AT51" s="33">
        <f t="shared" si="9"/>
        <v>4.3123938879456709E-2</v>
      </c>
    </row>
    <row r="52" spans="1:46" x14ac:dyDescent="0.35">
      <c r="A52" s="12">
        <v>37196</v>
      </c>
      <c r="B52" s="54">
        <v>138600</v>
      </c>
      <c r="C52" s="36">
        <f t="shared" si="3"/>
        <v>12.323286209655908</v>
      </c>
      <c r="D52" s="10">
        <f>'Series construction'!AH57</f>
        <v>5500</v>
      </c>
      <c r="E52" s="10">
        <f>DataQ!C122</f>
        <v>11247</v>
      </c>
      <c r="I52" s="36">
        <f t="shared" si="1"/>
        <v>0.4890192940339646</v>
      </c>
      <c r="J52" s="11">
        <f t="shared" si="4"/>
        <v>0.55779729015500223</v>
      </c>
      <c r="K52" s="11"/>
      <c r="L52" s="31"/>
      <c r="M52" s="29">
        <f t="shared" si="5"/>
        <v>6273.54612237331</v>
      </c>
      <c r="N52" s="22">
        <f t="shared" si="6"/>
        <v>0.87669714906301288</v>
      </c>
      <c r="P52" s="29">
        <f t="shared" si="2"/>
        <v>5500</v>
      </c>
      <c r="Q52" s="36">
        <f t="shared" si="0"/>
        <v>0.4890192940339646</v>
      </c>
      <c r="R52" s="35">
        <f t="shared" si="7"/>
        <v>0.87669714906301288</v>
      </c>
      <c r="S52" s="41">
        <f t="shared" si="8"/>
        <v>0.87669714906301288</v>
      </c>
      <c r="AR52">
        <v>1</v>
      </c>
      <c r="AT52" s="33">
        <f t="shared" si="9"/>
        <v>3.968253968253968E-2</v>
      </c>
    </row>
    <row r="53" spans="1:46" x14ac:dyDescent="0.35">
      <c r="A53" s="12">
        <v>37288</v>
      </c>
      <c r="B53" s="54">
        <v>128350</v>
      </c>
      <c r="C53" s="36">
        <f t="shared" si="3"/>
        <v>11.40027534751521</v>
      </c>
      <c r="D53" s="10">
        <f>'Series construction'!AH58</f>
        <v>4750</v>
      </c>
      <c r="E53" s="10">
        <f>DataQ!C123</f>
        <v>11258.5</v>
      </c>
      <c r="I53" s="36">
        <f t="shared" si="1"/>
        <v>0.42190345072611807</v>
      </c>
      <c r="J53" s="11">
        <f t="shared" si="4"/>
        <v>0.48104837817454044</v>
      </c>
      <c r="K53" s="11"/>
      <c r="L53" s="31"/>
      <c r="M53" s="29">
        <f t="shared" si="5"/>
        <v>5415.8831656780631</v>
      </c>
      <c r="N53" s="22">
        <f t="shared" si="6"/>
        <v>0.87704993898355355</v>
      </c>
      <c r="P53" s="29">
        <f t="shared" si="2"/>
        <v>4750</v>
      </c>
      <c r="Q53" s="36">
        <f t="shared" si="0"/>
        <v>0.42190345072611807</v>
      </c>
      <c r="R53" s="35">
        <f t="shared" si="7"/>
        <v>0.87704993898355355</v>
      </c>
      <c r="S53" s="41">
        <f t="shared" si="8"/>
        <v>0.87704993898355355</v>
      </c>
      <c r="AR53">
        <v>1</v>
      </c>
      <c r="AT53" s="33">
        <f t="shared" si="9"/>
        <v>3.7008180755746009E-2</v>
      </c>
    </row>
    <row r="54" spans="1:46" x14ac:dyDescent="0.35">
      <c r="A54" s="12">
        <v>37377</v>
      </c>
      <c r="B54" s="54">
        <v>118100</v>
      </c>
      <c r="C54" s="36">
        <f t="shared" si="3"/>
        <v>10.479148181011535</v>
      </c>
      <c r="D54" s="10">
        <f>'Series construction'!AH59</f>
        <v>4000</v>
      </c>
      <c r="E54" s="10">
        <f>DataQ!C124</f>
        <v>11270</v>
      </c>
      <c r="I54" s="36">
        <f t="shared" si="1"/>
        <v>0.35492457852706299</v>
      </c>
      <c r="J54" s="11">
        <f t="shared" si="4"/>
        <v>0.41267334210471107</v>
      </c>
      <c r="K54" s="11"/>
      <c r="L54" s="31"/>
      <c r="M54" s="29">
        <f t="shared" si="5"/>
        <v>4650.8285655200934</v>
      </c>
      <c r="N54" s="22">
        <f t="shared" si="6"/>
        <v>0.860061802676377</v>
      </c>
      <c r="P54" s="29">
        <f t="shared" si="2"/>
        <v>4000</v>
      </c>
      <c r="Q54" s="36">
        <f t="shared" si="0"/>
        <v>0.35492457852706299</v>
      </c>
      <c r="R54" s="35">
        <f t="shared" si="7"/>
        <v>0.860061802676377</v>
      </c>
      <c r="S54" s="41">
        <f t="shared" si="8"/>
        <v>0.860061802676377</v>
      </c>
      <c r="AR54">
        <v>1</v>
      </c>
      <c r="AT54" s="33">
        <f t="shared" si="9"/>
        <v>3.3869602032176122E-2</v>
      </c>
    </row>
    <row r="55" spans="1:46" x14ac:dyDescent="0.35">
      <c r="A55" s="12">
        <v>37469</v>
      </c>
      <c r="B55" s="54">
        <v>109850</v>
      </c>
      <c r="C55" s="36">
        <f t="shared" si="3"/>
        <v>9.7066360342847045</v>
      </c>
      <c r="D55" s="10">
        <f>'Series construction'!AH60</f>
        <v>3350</v>
      </c>
      <c r="E55" s="10">
        <f>DataQ!C125</f>
        <v>11317</v>
      </c>
      <c r="I55" s="36">
        <f t="shared" si="1"/>
        <v>0.29601484492356633</v>
      </c>
      <c r="J55" s="11">
        <f t="shared" si="4"/>
        <v>0.34571330686202623</v>
      </c>
      <c r="K55" s="11"/>
      <c r="L55" s="31"/>
      <c r="M55" s="29">
        <f t="shared" si="5"/>
        <v>3912.4374937575508</v>
      </c>
      <c r="N55" s="22">
        <f t="shared" si="6"/>
        <v>0.85624371132958876</v>
      </c>
      <c r="P55" s="29">
        <f t="shared" si="2"/>
        <v>3350</v>
      </c>
      <c r="Q55" s="36">
        <f t="shared" si="0"/>
        <v>0.29601484492356633</v>
      </c>
      <c r="R55" s="35">
        <f t="shared" si="7"/>
        <v>0.85624371132958876</v>
      </c>
      <c r="S55" s="41">
        <f t="shared" si="8"/>
        <v>0.85624371132958876</v>
      </c>
      <c r="AR55">
        <v>1</v>
      </c>
      <c r="AT55" s="33">
        <f t="shared" si="9"/>
        <v>3.0496131087847066E-2</v>
      </c>
    </row>
    <row r="56" spans="1:46" x14ac:dyDescent="0.35">
      <c r="A56" s="12">
        <v>37561</v>
      </c>
      <c r="B56" s="54">
        <v>101600</v>
      </c>
      <c r="C56" s="36">
        <f t="shared" si="3"/>
        <v>8.940513903555086</v>
      </c>
      <c r="D56" s="10">
        <f>'Series construction'!AH61</f>
        <v>2700</v>
      </c>
      <c r="E56" s="10">
        <f>DataQ!C126</f>
        <v>11364</v>
      </c>
      <c r="I56" s="36">
        <f t="shared" si="1"/>
        <v>0.2375923970432946</v>
      </c>
      <c r="J56" s="11">
        <f t="shared" si="4"/>
        <v>0.28828972345629805</v>
      </c>
      <c r="K56" s="11"/>
      <c r="L56" s="31"/>
      <c r="M56" s="29">
        <f t="shared" si="5"/>
        <v>3276.1244173573709</v>
      </c>
      <c r="N56" s="22">
        <f t="shared" si="6"/>
        <v>0.82414452445548703</v>
      </c>
      <c r="P56" s="29">
        <f t="shared" si="2"/>
        <v>2700</v>
      </c>
      <c r="Q56" s="36">
        <f t="shared" si="0"/>
        <v>0.2375923970432946</v>
      </c>
      <c r="R56" s="35">
        <f t="shared" si="7"/>
        <v>0.82414452445548703</v>
      </c>
      <c r="S56" s="41">
        <f t="shared" si="8"/>
        <v>0.82414452445548703</v>
      </c>
      <c r="AR56">
        <v>1</v>
      </c>
      <c r="AT56" s="33">
        <f t="shared" si="9"/>
        <v>2.6574803149606301E-2</v>
      </c>
    </row>
    <row r="57" spans="1:46" x14ac:dyDescent="0.35">
      <c r="A57" s="12">
        <v>37653</v>
      </c>
      <c r="B57" s="54">
        <v>101950</v>
      </c>
      <c r="C57" s="36">
        <f t="shared" si="3"/>
        <v>8.9500482837327713</v>
      </c>
      <c r="D57" s="10">
        <f>'Series construction'!AH62</f>
        <v>2650</v>
      </c>
      <c r="E57" s="10">
        <f>DataQ!C127</f>
        <v>11391</v>
      </c>
      <c r="I57" s="36">
        <f t="shared" si="1"/>
        <v>0.23263980335352472</v>
      </c>
      <c r="J57" s="11">
        <f t="shared" si="4"/>
        <v>0.22993117573599842</v>
      </c>
      <c r="K57" s="11"/>
      <c r="L57" s="31"/>
      <c r="M57" s="29">
        <f t="shared" si="5"/>
        <v>2619.1460228087581</v>
      </c>
      <c r="N57" s="22">
        <f t="shared" si="6"/>
        <v>1.0117801668645241</v>
      </c>
      <c r="P57" s="29">
        <f t="shared" si="2"/>
        <v>2650</v>
      </c>
      <c r="Q57" s="36">
        <f t="shared" si="0"/>
        <v>0.23263980335352472</v>
      </c>
      <c r="R57" s="35">
        <f t="shared" si="7"/>
        <v>1.0117801668645241</v>
      </c>
      <c r="S57" s="41">
        <f t="shared" si="8"/>
        <v>1.0117801668645241</v>
      </c>
      <c r="AR57">
        <v>1</v>
      </c>
      <c r="AT57" s="33">
        <f t="shared" si="9"/>
        <v>2.5993133889161354E-2</v>
      </c>
    </row>
    <row r="58" spans="1:46" x14ac:dyDescent="0.35">
      <c r="A58" s="12">
        <v>37742</v>
      </c>
      <c r="B58" s="54">
        <v>102300</v>
      </c>
      <c r="C58" s="36">
        <f t="shared" si="3"/>
        <v>8.9595375722543356</v>
      </c>
      <c r="D58" s="10">
        <f>'Series construction'!AH63</f>
        <v>2600</v>
      </c>
      <c r="E58" s="10">
        <f>DataQ!C128</f>
        <v>11418</v>
      </c>
      <c r="I58" s="36">
        <f t="shared" si="1"/>
        <v>0.22771063233490979</v>
      </c>
      <c r="J58" s="11">
        <f t="shared" si="4"/>
        <v>0.23273514715530158</v>
      </c>
      <c r="K58" s="11"/>
      <c r="L58" s="31"/>
      <c r="M58" s="29">
        <f t="shared" si="5"/>
        <v>2657.3699102192336</v>
      </c>
      <c r="N58" s="22">
        <f t="shared" si="6"/>
        <v>0.97841101835366961</v>
      </c>
      <c r="P58" s="29">
        <f t="shared" si="2"/>
        <v>2600</v>
      </c>
      <c r="Q58" s="36">
        <f t="shared" si="0"/>
        <v>0.22771063233490979</v>
      </c>
      <c r="R58" s="35">
        <f t="shared" si="7"/>
        <v>0.97841101835366961</v>
      </c>
      <c r="S58" s="41">
        <f t="shared" si="8"/>
        <v>0.97841101835366961</v>
      </c>
      <c r="AR58">
        <v>1</v>
      </c>
      <c r="AT58" s="33">
        <f t="shared" si="9"/>
        <v>2.5415444770283482E-2</v>
      </c>
    </row>
    <row r="59" spans="1:46" x14ac:dyDescent="0.35">
      <c r="A59" s="12">
        <v>37834</v>
      </c>
      <c r="B59" s="54">
        <v>97250</v>
      </c>
      <c r="C59" s="36">
        <f t="shared" si="3"/>
        <v>8.5060788944284091</v>
      </c>
      <c r="D59" s="10">
        <f>'Series construction'!AH64</f>
        <v>2600</v>
      </c>
      <c r="E59" s="10">
        <f>DataQ!C129</f>
        <v>11433</v>
      </c>
      <c r="I59" s="36">
        <f t="shared" si="1"/>
        <v>0.22741187789731479</v>
      </c>
      <c r="J59" s="11">
        <f t="shared" si="4"/>
        <v>0.22780552522012543</v>
      </c>
      <c r="K59" s="11"/>
      <c r="L59" s="31"/>
      <c r="M59" s="29">
        <f t="shared" si="5"/>
        <v>2604.500569841694</v>
      </c>
      <c r="N59" s="22">
        <f t="shared" si="6"/>
        <v>0.99827200274255745</v>
      </c>
      <c r="P59" s="29">
        <f t="shared" si="2"/>
        <v>2600</v>
      </c>
      <c r="Q59" s="36">
        <f t="shared" si="0"/>
        <v>0.22741187789731479</v>
      </c>
      <c r="R59" s="35">
        <f t="shared" si="7"/>
        <v>0.99827200274255745</v>
      </c>
      <c r="S59" s="41">
        <f t="shared" si="8"/>
        <v>0.99827200274255745</v>
      </c>
      <c r="AR59">
        <v>1</v>
      </c>
      <c r="AT59" s="33">
        <f t="shared" si="9"/>
        <v>2.6735218508997429E-2</v>
      </c>
    </row>
    <row r="60" spans="1:46" x14ac:dyDescent="0.35">
      <c r="A60" s="12">
        <v>37926</v>
      </c>
      <c r="B60" s="54">
        <v>92200</v>
      </c>
      <c r="C60" s="36">
        <f t="shared" si="3"/>
        <v>8.0538085255066392</v>
      </c>
      <c r="D60" s="10">
        <f>'Series construction'!AH65</f>
        <v>2600</v>
      </c>
      <c r="E60" s="10">
        <f>DataQ!C130</f>
        <v>11448</v>
      </c>
      <c r="I60" s="36">
        <f t="shared" si="1"/>
        <v>0.22711390635918938</v>
      </c>
      <c r="J60" s="11">
        <f t="shared" si="4"/>
        <v>0.22287729111905552</v>
      </c>
      <c r="K60" s="11"/>
      <c r="L60" s="31"/>
      <c r="M60" s="29">
        <f t="shared" si="5"/>
        <v>2551.4992287309474</v>
      </c>
      <c r="N60" s="22">
        <f t="shared" si="6"/>
        <v>1.0190087344424461</v>
      </c>
      <c r="P60" s="29">
        <f t="shared" si="2"/>
        <v>2600</v>
      </c>
      <c r="Q60" s="36">
        <f t="shared" si="0"/>
        <v>0.22711390635918938</v>
      </c>
      <c r="R60" s="35">
        <f t="shared" si="7"/>
        <v>1.0190087344424461</v>
      </c>
      <c r="S60" s="41">
        <f t="shared" si="8"/>
        <v>1.0190087344424461</v>
      </c>
      <c r="AR60">
        <v>1</v>
      </c>
      <c r="AT60" s="33">
        <f t="shared" si="9"/>
        <v>2.8199566160520606E-2</v>
      </c>
    </row>
    <row r="61" spans="1:46" x14ac:dyDescent="0.35">
      <c r="A61" s="12">
        <v>38018</v>
      </c>
      <c r="B61" s="54">
        <v>92150</v>
      </c>
      <c r="C61" s="36">
        <f t="shared" si="3"/>
        <v>8.0210645428036731</v>
      </c>
      <c r="D61" s="10">
        <f>'Series construction'!AH66</f>
        <v>2550</v>
      </c>
      <c r="E61" s="10">
        <f>DataQ!C131</f>
        <v>11488.5</v>
      </c>
      <c r="I61" s="36">
        <f t="shared" si="1"/>
        <v>0.22196109152630891</v>
      </c>
      <c r="J61" s="11">
        <f t="shared" si="4"/>
        <v>0.22259120266997168</v>
      </c>
      <c r="K61" s="11"/>
      <c r="L61" s="31"/>
      <c r="M61" s="29">
        <f t="shared" si="5"/>
        <v>2557.2390318739695</v>
      </c>
      <c r="N61" s="22">
        <f t="shared" si="6"/>
        <v>0.99716920014760424</v>
      </c>
      <c r="P61" s="29">
        <f t="shared" si="2"/>
        <v>2550</v>
      </c>
      <c r="Q61" s="36">
        <f t="shared" si="0"/>
        <v>0.22196109152630891</v>
      </c>
      <c r="R61" s="35">
        <f t="shared" si="7"/>
        <v>0.99716920014760424</v>
      </c>
      <c r="S61" s="41">
        <f t="shared" si="8"/>
        <v>0.99716920014760424</v>
      </c>
      <c r="Y61" s="11"/>
      <c r="Z61" s="11"/>
      <c r="AR61">
        <v>1</v>
      </c>
      <c r="AT61" s="33">
        <f t="shared" si="9"/>
        <v>2.7672273467173086E-2</v>
      </c>
    </row>
    <row r="62" spans="1:46" x14ac:dyDescent="0.35">
      <c r="A62" s="12">
        <v>38108</v>
      </c>
      <c r="B62" s="54">
        <v>92100</v>
      </c>
      <c r="C62" s="36">
        <f t="shared" si="3"/>
        <v>7.9885506115014309</v>
      </c>
      <c r="D62" s="10">
        <f>'Series construction'!AH67</f>
        <v>2500</v>
      </c>
      <c r="E62" s="10">
        <f>DataQ!C132</f>
        <v>11529</v>
      </c>
      <c r="I62" s="36">
        <f t="shared" si="1"/>
        <v>0.21684447913956112</v>
      </c>
      <c r="J62" s="11">
        <f t="shared" si="4"/>
        <v>0.22163365169927926</v>
      </c>
      <c r="K62" s="11"/>
      <c r="L62" s="31"/>
      <c r="M62" s="29">
        <f t="shared" si="5"/>
        <v>2555.2143704409905</v>
      </c>
      <c r="N62" s="22">
        <f t="shared" si="6"/>
        <v>0.97839149189214158</v>
      </c>
      <c r="P62" s="29">
        <f t="shared" si="2"/>
        <v>2500</v>
      </c>
      <c r="Q62" s="36">
        <f t="shared" si="0"/>
        <v>0.21684447913956112</v>
      </c>
      <c r="R62" s="35">
        <f t="shared" si="7"/>
        <v>0.97839149189214158</v>
      </c>
      <c r="S62" s="41">
        <f t="shared" si="8"/>
        <v>0.97839149189214158</v>
      </c>
      <c r="Y62" s="11"/>
      <c r="Z62" s="11"/>
      <c r="AC62" s="18"/>
      <c r="AR62">
        <v>1</v>
      </c>
      <c r="AT62" s="33">
        <f t="shared" si="9"/>
        <v>2.714440825190011E-2</v>
      </c>
    </row>
    <row r="63" spans="1:46" x14ac:dyDescent="0.35">
      <c r="A63" s="12">
        <v>38200</v>
      </c>
      <c r="B63" s="54">
        <v>97650</v>
      </c>
      <c r="C63" s="36">
        <f t="shared" si="3"/>
        <v>8.4765625</v>
      </c>
      <c r="D63" s="10">
        <f>'Series construction'!AH68</f>
        <v>3000</v>
      </c>
      <c r="E63" s="10">
        <f>DataQ!C133</f>
        <v>11520</v>
      </c>
      <c r="I63" s="36">
        <f t="shared" si="1"/>
        <v>0.26041666666666669</v>
      </c>
      <c r="J63" s="11">
        <f t="shared" si="4"/>
        <v>0.2165193398265387</v>
      </c>
      <c r="K63" s="11"/>
      <c r="L63" s="31"/>
      <c r="M63" s="29">
        <f t="shared" si="5"/>
        <v>2494.3027948017257</v>
      </c>
      <c r="N63" s="22">
        <f t="shared" si="6"/>
        <v>1.2027409046937594</v>
      </c>
      <c r="P63" s="29">
        <f t="shared" si="2"/>
        <v>3000</v>
      </c>
      <c r="Q63" s="36">
        <f t="shared" si="0"/>
        <v>0.26041666666666669</v>
      </c>
      <c r="R63" s="35">
        <f t="shared" si="7"/>
        <v>1.2027409046937594</v>
      </c>
      <c r="S63" s="41">
        <f t="shared" si="8"/>
        <v>1.2027409046937594</v>
      </c>
      <c r="Y63" s="11"/>
      <c r="Z63" s="11"/>
      <c r="AR63">
        <v>1</v>
      </c>
      <c r="AT63" s="33">
        <f t="shared" si="9"/>
        <v>3.0721966205837174E-2</v>
      </c>
    </row>
    <row r="64" spans="1:46" x14ac:dyDescent="0.35">
      <c r="A64" s="12">
        <v>38292</v>
      </c>
      <c r="B64" s="54">
        <v>103200</v>
      </c>
      <c r="C64" s="36">
        <f t="shared" si="3"/>
        <v>8.9653375032577536</v>
      </c>
      <c r="D64" s="10">
        <f>'Series construction'!AH69</f>
        <v>3500</v>
      </c>
      <c r="E64" s="10">
        <f>DataQ!C134</f>
        <v>11511</v>
      </c>
      <c r="I64" s="36">
        <f t="shared" si="1"/>
        <v>0.30405698896707495</v>
      </c>
      <c r="J64" s="11">
        <f t="shared" si="4"/>
        <v>0.26529678555165237</v>
      </c>
      <c r="K64" s="11"/>
      <c r="L64" s="31"/>
      <c r="M64" s="29">
        <f t="shared" si="5"/>
        <v>3053.8312984850704</v>
      </c>
      <c r="N64" s="22">
        <f t="shared" si="6"/>
        <v>1.1461012930662748</v>
      </c>
      <c r="P64" s="29">
        <f t="shared" si="2"/>
        <v>3500</v>
      </c>
      <c r="Q64" s="36">
        <f t="shared" si="0"/>
        <v>0.30405698896707495</v>
      </c>
      <c r="R64" s="35">
        <f t="shared" si="7"/>
        <v>1.1461012930662748</v>
      </c>
      <c r="S64" s="41">
        <f t="shared" si="8"/>
        <v>1.1461012930662748</v>
      </c>
      <c r="Y64" s="11"/>
      <c r="Z64" s="11"/>
      <c r="AR64">
        <v>1</v>
      </c>
      <c r="AT64" s="33">
        <f t="shared" si="9"/>
        <v>3.391472868217054E-2</v>
      </c>
    </row>
    <row r="65" spans="1:46" x14ac:dyDescent="0.35">
      <c r="A65" s="12">
        <v>38384</v>
      </c>
      <c r="B65" s="54">
        <v>110450</v>
      </c>
      <c r="C65" s="36">
        <f t="shared" si="3"/>
        <v>9.5801890883858096</v>
      </c>
      <c r="D65" s="10">
        <f>'Series construction'!AH70</f>
        <v>4700</v>
      </c>
      <c r="E65" s="10">
        <f>DataQ!C135</f>
        <v>11529</v>
      </c>
      <c r="I65" s="36">
        <f t="shared" si="1"/>
        <v>0.4076676207823749</v>
      </c>
      <c r="J65" s="11">
        <f t="shared" si="4"/>
        <v>0.30894473899965247</v>
      </c>
      <c r="K65" s="11"/>
      <c r="L65" s="31"/>
      <c r="M65" s="29">
        <f t="shared" si="5"/>
        <v>3561.8238959269934</v>
      </c>
      <c r="N65" s="22">
        <f t="shared" si="6"/>
        <v>1.3195486743110827</v>
      </c>
      <c r="P65" s="29">
        <f t="shared" si="2"/>
        <v>4700</v>
      </c>
      <c r="Q65" s="36">
        <f t="shared" si="0"/>
        <v>0.4076676207823749</v>
      </c>
      <c r="R65" s="35">
        <f t="shared" si="7"/>
        <v>1.3195486743110827</v>
      </c>
      <c r="S65" s="41">
        <f t="shared" si="8"/>
        <v>1.3195486743110827</v>
      </c>
      <c r="Y65" s="11"/>
      <c r="Z65" s="11"/>
      <c r="AR65">
        <v>1</v>
      </c>
      <c r="AT65" s="33">
        <f t="shared" si="9"/>
        <v>4.2553191489361701E-2</v>
      </c>
    </row>
    <row r="66" spans="1:46" x14ac:dyDescent="0.35">
      <c r="A66" s="12">
        <v>38473</v>
      </c>
      <c r="B66" s="54">
        <v>117700</v>
      </c>
      <c r="C66" s="36">
        <f t="shared" si="3"/>
        <v>10.193123755087901</v>
      </c>
      <c r="D66" s="10">
        <f>'Series construction'!AH71</f>
        <v>5900</v>
      </c>
      <c r="E66" s="10">
        <f>DataQ!C136</f>
        <v>11547</v>
      </c>
      <c r="I66" s="36">
        <f t="shared" si="1"/>
        <v>0.51095522646574865</v>
      </c>
      <c r="J66" s="11">
        <f t="shared" si="4"/>
        <v>0.41381613663365546</v>
      </c>
      <c r="K66" s="11"/>
      <c r="L66" s="31"/>
      <c r="M66" s="29">
        <f t="shared" si="5"/>
        <v>4778.3349297088198</v>
      </c>
      <c r="N66" s="22">
        <f t="shared" si="6"/>
        <v>1.2347397339850206</v>
      </c>
      <c r="P66" s="29">
        <f t="shared" si="2"/>
        <v>5900</v>
      </c>
      <c r="Q66" s="36">
        <f t="shared" si="0"/>
        <v>0.51095522646574865</v>
      </c>
      <c r="R66" s="35">
        <f t="shared" si="7"/>
        <v>1.2347397339850206</v>
      </c>
      <c r="S66" s="41">
        <f t="shared" si="8"/>
        <v>1.2347397339850206</v>
      </c>
      <c r="Y66" s="11"/>
      <c r="Z66" s="11"/>
      <c r="AR66">
        <v>1</v>
      </c>
      <c r="AT66" s="33">
        <f t="shared" si="9"/>
        <v>5.0127442650807139E-2</v>
      </c>
    </row>
    <row r="67" spans="1:46" x14ac:dyDescent="0.35">
      <c r="A67" s="12">
        <v>38565</v>
      </c>
      <c r="B67" s="54">
        <v>117700</v>
      </c>
      <c r="C67" s="36">
        <f t="shared" si="3"/>
        <v>10.168027299036758</v>
      </c>
      <c r="D67" s="10">
        <f>'Series construction'!AH72</f>
        <v>5850</v>
      </c>
      <c r="E67" s="10">
        <f>DataQ!C137</f>
        <v>11575.5</v>
      </c>
      <c r="I67" s="36">
        <f t="shared" si="1"/>
        <v>0.50537773746274461</v>
      </c>
      <c r="J67" s="11">
        <f t="shared" si="4"/>
        <v>0.51708457313276956</v>
      </c>
      <c r="K67" s="11"/>
      <c r="L67" s="31"/>
      <c r="M67" s="29">
        <f t="shared" si="5"/>
        <v>5985.5124762983742</v>
      </c>
      <c r="N67" s="22">
        <f t="shared" si="6"/>
        <v>0.97735992083635592</v>
      </c>
      <c r="P67" s="29">
        <f t="shared" si="2"/>
        <v>5850</v>
      </c>
      <c r="Q67" s="36">
        <f t="shared" si="0"/>
        <v>0.50537773746274461</v>
      </c>
      <c r="R67" s="35">
        <f t="shared" si="7"/>
        <v>0.97735992083635592</v>
      </c>
      <c r="S67" s="41">
        <f t="shared" si="8"/>
        <v>0.97735992083635592</v>
      </c>
      <c r="U67" t="s">
        <v>729</v>
      </c>
      <c r="Y67" s="11"/>
      <c r="Z67" s="11"/>
      <c r="AR67">
        <v>1</v>
      </c>
      <c r="AT67" s="33">
        <f t="shared" si="9"/>
        <v>4.9702633814783348E-2</v>
      </c>
    </row>
    <row r="68" spans="1:46" x14ac:dyDescent="0.35">
      <c r="A68" s="12">
        <v>38657</v>
      </c>
      <c r="B68" s="54">
        <v>117700</v>
      </c>
      <c r="C68" s="36">
        <f t="shared" si="3"/>
        <v>10.143054119269218</v>
      </c>
      <c r="D68" s="10">
        <f>'Series construction'!AH73</f>
        <v>5800</v>
      </c>
      <c r="E68" s="10">
        <f>DataQ!C138</f>
        <v>11604</v>
      </c>
      <c r="I68" s="36">
        <f t="shared" si="1"/>
        <v>0.49982764563943466</v>
      </c>
      <c r="J68" s="11">
        <f t="shared" si="4"/>
        <v>0.50512677290223318</v>
      </c>
      <c r="K68" s="11"/>
      <c r="L68" s="31"/>
      <c r="M68" s="29">
        <f t="shared" si="5"/>
        <v>5861.4910727575134</v>
      </c>
      <c r="N68" s="22">
        <f t="shared" si="6"/>
        <v>0.98950931222205463</v>
      </c>
      <c r="P68" s="29">
        <f t="shared" si="2"/>
        <v>5800</v>
      </c>
      <c r="Q68" s="36">
        <f t="shared" si="0"/>
        <v>0.49982764563943466</v>
      </c>
      <c r="R68" s="35">
        <f t="shared" si="7"/>
        <v>0.98950931222205463</v>
      </c>
      <c r="S68" s="41">
        <f t="shared" si="8"/>
        <v>0.98950931222205463</v>
      </c>
      <c r="Y68" s="11"/>
      <c r="Z68" s="11"/>
      <c r="AR68">
        <v>1</v>
      </c>
      <c r="AT68" s="33">
        <f t="shared" si="9"/>
        <v>4.9277824978759557E-2</v>
      </c>
    </row>
    <row r="69" spans="1:46" x14ac:dyDescent="0.35">
      <c r="A69" s="12">
        <v>38749</v>
      </c>
      <c r="B69" s="54">
        <v>116900</v>
      </c>
      <c r="C69" s="36">
        <f t="shared" si="3"/>
        <v>10.045112781954888</v>
      </c>
      <c r="D69" s="10">
        <f>'Series construction'!AH74</f>
        <v>6900</v>
      </c>
      <c r="E69" s="10">
        <f>DataQ!C139</f>
        <v>11637.5</v>
      </c>
      <c r="I69" s="36">
        <f t="shared" si="1"/>
        <v>0.59291084854994625</v>
      </c>
      <c r="J69" s="11">
        <f t="shared" si="4"/>
        <v>0.49957791384175926</v>
      </c>
      <c r="K69" s="11"/>
      <c r="L69" s="31"/>
      <c r="M69" s="29">
        <f t="shared" si="5"/>
        <v>5813.8379723334738</v>
      </c>
      <c r="N69" s="22">
        <f t="shared" si="6"/>
        <v>1.1868235807112764</v>
      </c>
      <c r="P69" s="29">
        <f t="shared" si="2"/>
        <v>6900</v>
      </c>
      <c r="Q69" s="36">
        <f t="shared" si="0"/>
        <v>0.59291084854994625</v>
      </c>
      <c r="R69" s="35">
        <f t="shared" si="7"/>
        <v>1.1868235807112764</v>
      </c>
      <c r="S69" s="41">
        <f t="shared" si="8"/>
        <v>1.1868235807112764</v>
      </c>
      <c r="Y69" s="11"/>
      <c r="Z69" s="11"/>
      <c r="AR69">
        <v>1</v>
      </c>
      <c r="AT69" s="33">
        <f t="shared" si="9"/>
        <v>5.9024807527801537E-2</v>
      </c>
    </row>
    <row r="70" spans="1:46" x14ac:dyDescent="0.35">
      <c r="A70" s="12">
        <v>38838</v>
      </c>
      <c r="B70" s="54">
        <v>116100</v>
      </c>
      <c r="C70" s="36">
        <f t="shared" si="3"/>
        <v>9.9477336989118328</v>
      </c>
      <c r="D70" s="10">
        <f>'Series construction'!AH75</f>
        <v>8000</v>
      </c>
      <c r="E70" s="10">
        <f>DataQ!C140</f>
        <v>11671</v>
      </c>
      <c r="I70" s="36">
        <f t="shared" si="1"/>
        <v>0.68545968640219346</v>
      </c>
      <c r="J70" s="11">
        <f t="shared" si="4"/>
        <v>0.59193143517680291</v>
      </c>
      <c r="K70" s="11"/>
      <c r="L70" s="31"/>
      <c r="M70" s="29">
        <f t="shared" si="5"/>
        <v>6908.431779948467</v>
      </c>
      <c r="N70" s="22">
        <f t="shared" si="6"/>
        <v>1.158005210852596</v>
      </c>
      <c r="P70" s="29">
        <f t="shared" si="2"/>
        <v>8000</v>
      </c>
      <c r="Q70" s="36">
        <f t="shared" si="0"/>
        <v>0.68545968640219346</v>
      </c>
      <c r="R70" s="35">
        <f t="shared" si="7"/>
        <v>1.158005210852596</v>
      </c>
      <c r="S70" s="41">
        <f t="shared" si="8"/>
        <v>1.158005210852596</v>
      </c>
      <c r="W70" s="42"/>
      <c r="Y70" s="11"/>
      <c r="Z70" s="11"/>
      <c r="AR70">
        <v>1</v>
      </c>
      <c r="AT70" s="33">
        <f t="shared" si="9"/>
        <v>6.890611541774333E-2</v>
      </c>
    </row>
    <row r="71" spans="1:46" x14ac:dyDescent="0.35">
      <c r="A71" s="12">
        <v>38930</v>
      </c>
      <c r="B71" s="54">
        <v>113750</v>
      </c>
      <c r="C71" s="36">
        <f t="shared" si="3"/>
        <v>9.7168239866740702</v>
      </c>
      <c r="D71" s="10">
        <f>'Series construction'!AH76</f>
        <v>8200</v>
      </c>
      <c r="E71" s="10">
        <f>DataQ!C141</f>
        <v>11706.5</v>
      </c>
      <c r="I71" s="36">
        <f t="shared" si="1"/>
        <v>0.70046555332507576</v>
      </c>
      <c r="J71" s="11">
        <f t="shared" si="4"/>
        <v>0.68448589557176287</v>
      </c>
      <c r="K71" s="11"/>
      <c r="L71" s="31"/>
      <c r="M71" s="29">
        <f t="shared" si="5"/>
        <v>8012.9341365108421</v>
      </c>
      <c r="N71" s="22">
        <f t="shared" si="6"/>
        <v>1.0233454887188944</v>
      </c>
      <c r="P71" s="29">
        <f t="shared" si="2"/>
        <v>8200</v>
      </c>
      <c r="Q71" s="36">
        <f t="shared" si="0"/>
        <v>0.70046555332507576</v>
      </c>
      <c r="R71" s="35">
        <f t="shared" si="7"/>
        <v>1.0233454887188944</v>
      </c>
      <c r="S71" s="41">
        <f t="shared" si="8"/>
        <v>1.0233454887188944</v>
      </c>
      <c r="W71" s="42"/>
      <c r="Y71" s="11"/>
      <c r="Z71" s="11"/>
      <c r="AR71">
        <v>1</v>
      </c>
      <c r="AT71" s="33">
        <f t="shared" si="9"/>
        <v>7.2087912087912084E-2</v>
      </c>
    </row>
    <row r="72" spans="1:46" x14ac:dyDescent="0.35">
      <c r="A72" s="12">
        <v>39022</v>
      </c>
      <c r="B72" s="54">
        <v>111400</v>
      </c>
      <c r="C72" s="36">
        <f t="shared" si="3"/>
        <v>9.4873105092829153</v>
      </c>
      <c r="D72" s="10">
        <f>'Series construction'!AH77</f>
        <v>8400</v>
      </c>
      <c r="E72" s="10">
        <f>DataQ!C142</f>
        <v>11742</v>
      </c>
      <c r="I72" s="36">
        <f t="shared" si="1"/>
        <v>0.71538068472151251</v>
      </c>
      <c r="J72" s="11">
        <f t="shared" si="4"/>
        <v>0.69815645620269817</v>
      </c>
      <c r="K72" s="11"/>
      <c r="L72" s="31"/>
      <c r="M72" s="29">
        <f t="shared" si="5"/>
        <v>8197.7531087320822</v>
      </c>
      <c r="N72" s="22">
        <f t="shared" si="6"/>
        <v>1.0246710151654224</v>
      </c>
      <c r="P72" s="29">
        <f t="shared" si="2"/>
        <v>8400</v>
      </c>
      <c r="Q72" s="36">
        <f t="shared" si="0"/>
        <v>0.71538068472151251</v>
      </c>
      <c r="R72" s="35">
        <f t="shared" si="7"/>
        <v>1.0246710151654224</v>
      </c>
      <c r="S72" s="41">
        <f t="shared" si="8"/>
        <v>1.0246710151654224</v>
      </c>
      <c r="W72" s="42"/>
      <c r="Y72" s="11"/>
      <c r="Z72" s="10">
        <f>(MAX(0.03, (D71/E71)+0.02*((B72/E72)-(B71/E71)))*E72)*1</f>
        <v>8170.9675821125011</v>
      </c>
      <c r="AB72" s="17" t="s">
        <v>735</v>
      </c>
      <c r="AR72">
        <v>1</v>
      </c>
      <c r="AT72" s="33">
        <f t="shared" si="9"/>
        <v>7.5403949730700179E-2</v>
      </c>
    </row>
    <row r="73" spans="1:46" x14ac:dyDescent="0.35">
      <c r="A73" s="12">
        <v>39114</v>
      </c>
      <c r="B73" s="54">
        <v>115500</v>
      </c>
      <c r="C73" s="36">
        <f t="shared" si="3"/>
        <v>9.797268640257867</v>
      </c>
      <c r="D73" s="10">
        <f>'Series construction'!AH78</f>
        <v>9100</v>
      </c>
      <c r="E73" s="10">
        <f>DataQ!C143</f>
        <v>11789</v>
      </c>
      <c r="I73" s="36">
        <f t="shared" si="1"/>
        <v>0.77190601408092285</v>
      </c>
      <c r="J73" s="11">
        <f t="shared" si="4"/>
        <v>0.71308554994760098</v>
      </c>
      <c r="K73" s="11"/>
      <c r="L73" s="31"/>
      <c r="M73" s="29">
        <f t="shared" si="5"/>
        <v>8406.565548332268</v>
      </c>
      <c r="N73" s="22">
        <f t="shared" si="6"/>
        <v>1.0824872473403004</v>
      </c>
      <c r="P73" s="29">
        <f t="shared" si="2"/>
        <v>9100</v>
      </c>
      <c r="Q73" s="36">
        <f t="shared" ref="Q73:Q136" si="10">P73/E73</f>
        <v>0.77190601408092285</v>
      </c>
      <c r="R73" s="35">
        <f t="shared" si="7"/>
        <v>1.0824872473403004</v>
      </c>
      <c r="S73" s="41">
        <f t="shared" si="8"/>
        <v>1.0824872473403004</v>
      </c>
      <c r="W73" s="42"/>
      <c r="Y73" s="11"/>
      <c r="Z73" s="10">
        <f>(MAX(0.03, (D72/E72)+0.02*((B73/E73)-(B72/E72)))*E73)*1</f>
        <v>8506.7048203031845</v>
      </c>
      <c r="AR73">
        <v>1</v>
      </c>
      <c r="AT73" s="33">
        <f t="shared" si="9"/>
        <v>7.8787878787878782E-2</v>
      </c>
    </row>
    <row r="74" spans="1:46" x14ac:dyDescent="0.35">
      <c r="A74" s="12">
        <v>39203</v>
      </c>
      <c r="B74" s="54">
        <v>119600</v>
      </c>
      <c r="C74" s="36">
        <f t="shared" si="3"/>
        <v>10.104765123352484</v>
      </c>
      <c r="D74" s="10">
        <f>'Series construction'!AH79</f>
        <v>9800</v>
      </c>
      <c r="E74" s="10">
        <f>DataQ!C144</f>
        <v>11836</v>
      </c>
      <c r="I74" s="36">
        <f>D74/E74</f>
        <v>0.82798242649543763</v>
      </c>
      <c r="J74" s="11">
        <f t="shared" si="4"/>
        <v>0.77500559539067237</v>
      </c>
      <c r="K74" s="11"/>
      <c r="L74" s="31"/>
      <c r="M74" s="29">
        <f t="shared" si="5"/>
        <v>9172.9662270439985</v>
      </c>
      <c r="N74" s="22">
        <f t="shared" si="6"/>
        <v>1.0683567078997154</v>
      </c>
      <c r="P74" s="29">
        <f t="shared" si="2"/>
        <v>9800</v>
      </c>
      <c r="Q74" s="36">
        <f t="shared" si="10"/>
        <v>0.82798242649543763</v>
      </c>
      <c r="R74" s="35">
        <f t="shared" si="7"/>
        <v>1.0683567078997154</v>
      </c>
      <c r="S74" s="41">
        <f t="shared" si="8"/>
        <v>1.0683567078997154</v>
      </c>
      <c r="W74" s="42"/>
      <c r="Y74" s="11"/>
      <c r="Z74" s="10">
        <f>(MAX(0.03, (D73/E73)+0.02*((B74/E74)-(B73/E73)))*E74)*1</f>
        <v>9209.0701501399599</v>
      </c>
      <c r="AR74">
        <v>1</v>
      </c>
      <c r="AT74" s="33">
        <f t="shared" si="9"/>
        <v>8.193979933110368E-2</v>
      </c>
    </row>
    <row r="75" spans="1:46" x14ac:dyDescent="0.35">
      <c r="A75" s="12">
        <v>39295</v>
      </c>
      <c r="B75" s="54">
        <v>123750</v>
      </c>
      <c r="C75" s="36">
        <f t="shared" si="3"/>
        <v>10.461577479076846</v>
      </c>
      <c r="D75" s="10">
        <f>'Series construction'!AH80</f>
        <v>11000</v>
      </c>
      <c r="E75" s="10">
        <f>DataQ!C145</f>
        <v>11829</v>
      </c>
      <c r="I75" s="36">
        <f t="shared" ref="I75:I138" si="11">D75/E75</f>
        <v>0.92991799814016396</v>
      </c>
      <c r="J75" s="11">
        <f t="shared" si="4"/>
        <v>0.83105739132638379</v>
      </c>
      <c r="K75" s="11"/>
      <c r="M75" s="29">
        <f t="shared" si="5"/>
        <v>9830.577881999794</v>
      </c>
      <c r="N75" s="22">
        <f t="shared" si="6"/>
        <v>1.1189576169414688</v>
      </c>
      <c r="P75" s="29">
        <f t="shared" si="2"/>
        <v>11000</v>
      </c>
      <c r="Q75" s="36">
        <f t="shared" si="10"/>
        <v>0.92991799814016396</v>
      </c>
      <c r="R75" s="35">
        <f t="shared" si="7"/>
        <v>1.1189576169414688</v>
      </c>
      <c r="S75" s="41">
        <f t="shared" si="8"/>
        <v>1.1189576169414688</v>
      </c>
      <c r="U75" s="29">
        <f>M75*S75</f>
        <v>11000.000000000002</v>
      </c>
      <c r="V75" s="11">
        <f>U75/E75</f>
        <v>0.92991799814016418</v>
      </c>
      <c r="X75" s="42">
        <f>MAX(0.03,(D74/E74)+0.2*((B75/E75)-(B74/E74)))*E75</f>
        <v>10638.350794187227</v>
      </c>
      <c r="AR75">
        <v>1</v>
      </c>
      <c r="AT75" s="33">
        <f t="shared" si="9"/>
        <v>8.8888888888888892E-2</v>
      </c>
    </row>
    <row r="76" spans="1:46" x14ac:dyDescent="0.35">
      <c r="A76" s="12">
        <v>39387</v>
      </c>
      <c r="B76" s="54">
        <v>127900</v>
      </c>
      <c r="C76" s="36">
        <f t="shared" si="3"/>
        <v>10.818812383691423</v>
      </c>
      <c r="D76" s="10">
        <f>'Series construction'!AH81</f>
        <v>12200</v>
      </c>
      <c r="E76" s="10">
        <f>DataQ!C146</f>
        <v>11822</v>
      </c>
      <c r="I76" s="36">
        <f t="shared" si="11"/>
        <v>1.0319742852309255</v>
      </c>
      <c r="J76" s="11">
        <f t="shared" si="4"/>
        <v>0.93348612169740752</v>
      </c>
      <c r="K76" s="11"/>
      <c r="M76" s="29">
        <f t="shared" si="5"/>
        <v>11035.672930706753</v>
      </c>
      <c r="N76" s="22">
        <f t="shared" si="6"/>
        <v>1.1055057608724075</v>
      </c>
      <c r="P76" s="29">
        <f t="shared" ref="P76:P139" si="12">D76</f>
        <v>12200</v>
      </c>
      <c r="Q76" s="36">
        <f t="shared" si="10"/>
        <v>1.0319742852309255</v>
      </c>
      <c r="R76" s="35">
        <f t="shared" si="7"/>
        <v>1.1055057608724075</v>
      </c>
      <c r="S76" s="41">
        <f t="shared" si="8"/>
        <v>1.1055057608724075</v>
      </c>
      <c r="U76" s="29">
        <f>M76*S76</f>
        <v>12200</v>
      </c>
      <c r="V76" s="11">
        <f t="shared" ref="V76:V139" si="13">U76/E76</f>
        <v>1.0319742852309255</v>
      </c>
      <c r="AR76">
        <v>1</v>
      </c>
      <c r="AT76" s="33">
        <f t="shared" si="9"/>
        <v>9.5387021110242373E-2</v>
      </c>
    </row>
    <row r="77" spans="1:46" x14ac:dyDescent="0.35">
      <c r="A77" s="12">
        <v>39479</v>
      </c>
      <c r="B77" s="54">
        <v>127000</v>
      </c>
      <c r="C77" s="36">
        <f t="shared" si="3"/>
        <v>10.791061262639136</v>
      </c>
      <c r="D77" s="10">
        <f>'Series construction'!AH82</f>
        <v>15600</v>
      </c>
      <c r="E77" s="10">
        <f>DataQ!C147</f>
        <v>11769</v>
      </c>
      <c r="I77" s="36">
        <f t="shared" si="11"/>
        <v>1.3255161865918939</v>
      </c>
      <c r="J77" s="11">
        <f t="shared" si="4"/>
        <v>1.0355466342770712</v>
      </c>
      <c r="K77" s="11"/>
      <c r="M77" s="29">
        <f t="shared" si="5"/>
        <v>12187.348338806851</v>
      </c>
      <c r="N77" s="22">
        <f t="shared" si="6"/>
        <v>1.2800159285122434</v>
      </c>
      <c r="P77" s="29">
        <f t="shared" si="12"/>
        <v>15600</v>
      </c>
      <c r="Q77" s="36">
        <f t="shared" si="10"/>
        <v>1.3255161865918939</v>
      </c>
      <c r="R77" s="35">
        <f t="shared" si="7"/>
        <v>1.2800159285122434</v>
      </c>
      <c r="S77" s="41">
        <f t="shared" si="8"/>
        <v>1.2800159285122434</v>
      </c>
      <c r="U77" s="29">
        <f t="shared" ref="U77:U140" si="14">M77*S77</f>
        <v>15599.999999999998</v>
      </c>
      <c r="V77" s="11">
        <f t="shared" si="13"/>
        <v>1.3255161865918939</v>
      </c>
      <c r="AR77">
        <v>1</v>
      </c>
      <c r="AT77" s="33">
        <f t="shared" si="9"/>
        <v>0.12283464566929134</v>
      </c>
    </row>
    <row r="78" spans="1:46" x14ac:dyDescent="0.35">
      <c r="A78" s="12">
        <v>39569</v>
      </c>
      <c r="B78" s="54">
        <v>139700</v>
      </c>
      <c r="C78" s="36">
        <f t="shared" si="3"/>
        <v>11.902530459231491</v>
      </c>
      <c r="D78" s="10">
        <f>'Series construction'!AH83</f>
        <v>18700</v>
      </c>
      <c r="E78" s="10">
        <f>DataQ!C148</f>
        <v>11737</v>
      </c>
      <c r="I78" s="36">
        <f t="shared" si="11"/>
        <v>1.5932521087160263</v>
      </c>
      <c r="J78" s="11">
        <f t="shared" si="4"/>
        <v>1.325238675381371</v>
      </c>
      <c r="K78" s="11"/>
      <c r="M78" s="29">
        <f t="shared" si="5"/>
        <v>15554.326332951152</v>
      </c>
      <c r="N78" s="22">
        <f t="shared" si="6"/>
        <v>1.202237859725553</v>
      </c>
      <c r="P78" s="29">
        <f t="shared" si="12"/>
        <v>18700</v>
      </c>
      <c r="Q78" s="36">
        <f t="shared" si="10"/>
        <v>1.5932521087160263</v>
      </c>
      <c r="R78" s="35">
        <f t="shared" si="7"/>
        <v>1.202237859725553</v>
      </c>
      <c r="S78" s="41">
        <f t="shared" si="8"/>
        <v>1.202237859725553</v>
      </c>
      <c r="U78" s="29">
        <f t="shared" si="14"/>
        <v>18700</v>
      </c>
      <c r="V78" s="11">
        <f t="shared" si="13"/>
        <v>1.5932521087160263</v>
      </c>
      <c r="AR78">
        <v>1</v>
      </c>
      <c r="AT78" s="33">
        <f t="shared" si="9"/>
        <v>0.13385826771653545</v>
      </c>
    </row>
    <row r="79" spans="1:46" x14ac:dyDescent="0.35">
      <c r="A79" s="12">
        <v>39661</v>
      </c>
      <c r="B79" s="54">
        <v>150800</v>
      </c>
      <c r="C79" s="36">
        <f t="shared" si="3"/>
        <v>12.897707834416694</v>
      </c>
      <c r="D79" s="10">
        <f>'Series construction'!AH84</f>
        <v>22600</v>
      </c>
      <c r="E79" s="10">
        <f>DataQ!C149</f>
        <v>11692</v>
      </c>
      <c r="I79" s="36">
        <f t="shared" si="11"/>
        <v>1.9329456038316797</v>
      </c>
      <c r="J79" s="11">
        <f t="shared" si="4"/>
        <v>1.6043668006819498</v>
      </c>
      <c r="K79" s="11"/>
      <c r="M79" s="29">
        <f t="shared" si="5"/>
        <v>18758.256633573357</v>
      </c>
      <c r="N79" s="22">
        <f t="shared" si="6"/>
        <v>1.2048027938561585</v>
      </c>
      <c r="P79" s="29">
        <f t="shared" si="12"/>
        <v>22600</v>
      </c>
      <c r="Q79" s="36">
        <f t="shared" si="10"/>
        <v>1.9329456038316797</v>
      </c>
      <c r="R79" s="35">
        <f t="shared" si="7"/>
        <v>1.2048027938561585</v>
      </c>
      <c r="S79" s="41">
        <f t="shared" si="8"/>
        <v>1.2048027938561585</v>
      </c>
      <c r="U79" s="29">
        <f t="shared" si="14"/>
        <v>22600</v>
      </c>
      <c r="V79" s="11">
        <f t="shared" si="13"/>
        <v>1.9329456038316797</v>
      </c>
      <c r="AR79">
        <v>1</v>
      </c>
      <c r="AT79" s="33">
        <f t="shared" si="9"/>
        <v>0.14986737400530503</v>
      </c>
    </row>
    <row r="80" spans="1:46" x14ac:dyDescent="0.35">
      <c r="A80" s="12">
        <v>39753</v>
      </c>
      <c r="B80" s="54">
        <v>182600</v>
      </c>
      <c r="C80" s="36">
        <f t="shared" si="3"/>
        <v>15.650981400531414</v>
      </c>
      <c r="D80" s="10">
        <f>'Series construction'!AH85</f>
        <v>22700</v>
      </c>
      <c r="E80" s="10">
        <f>DataQ!C150</f>
        <v>11667</v>
      </c>
      <c r="I80" s="36">
        <f t="shared" si="11"/>
        <v>1.9456586954658439</v>
      </c>
      <c r="J80" s="11">
        <f t="shared" si="4"/>
        <v>1.9428973775835316</v>
      </c>
      <c r="K80" s="11"/>
      <c r="M80" s="29">
        <f t="shared" si="5"/>
        <v>22667.783704267065</v>
      </c>
      <c r="N80" s="22">
        <f t="shared" si="6"/>
        <v>1.0014212371246012</v>
      </c>
      <c r="P80" s="29">
        <f t="shared" si="12"/>
        <v>22700</v>
      </c>
      <c r="Q80" s="36">
        <f t="shared" si="10"/>
        <v>1.9456586954658439</v>
      </c>
      <c r="R80" s="35">
        <f t="shared" si="7"/>
        <v>1.0014212371246012</v>
      </c>
      <c r="S80" s="41">
        <f t="shared" si="8"/>
        <v>1.0014212371246012</v>
      </c>
      <c r="U80" s="29">
        <f t="shared" si="14"/>
        <v>22700</v>
      </c>
      <c r="V80" s="11">
        <f t="shared" si="13"/>
        <v>1.9456586954658439</v>
      </c>
      <c r="AR80">
        <v>1</v>
      </c>
      <c r="AT80" s="33">
        <f t="shared" si="9"/>
        <v>0.12431544359255203</v>
      </c>
    </row>
    <row r="81" spans="1:46" x14ac:dyDescent="0.35">
      <c r="A81" s="12">
        <v>39845</v>
      </c>
      <c r="B81" s="54">
        <v>209600</v>
      </c>
      <c r="C81" s="36">
        <f t="shared" si="3"/>
        <v>18.142473816324763</v>
      </c>
      <c r="D81" s="10">
        <f>'Series construction'!AH86</f>
        <v>24400</v>
      </c>
      <c r="E81" s="10">
        <f>DataQ!C151</f>
        <v>11553</v>
      </c>
      <c r="I81" s="36">
        <f t="shared" si="11"/>
        <v>2.1120055396866615</v>
      </c>
      <c r="J81" s="11">
        <f t="shared" si="4"/>
        <v>1.9731914311269911</v>
      </c>
      <c r="K81" s="11"/>
      <c r="M81" s="29">
        <f t="shared" si="5"/>
        <v>22796.28060381013</v>
      </c>
      <c r="N81" s="22">
        <f t="shared" si="6"/>
        <v>1.070350046310705</v>
      </c>
      <c r="P81" s="29">
        <f t="shared" si="12"/>
        <v>24400</v>
      </c>
      <c r="Q81" s="36">
        <f t="shared" si="10"/>
        <v>2.1120055396866615</v>
      </c>
      <c r="R81" s="35">
        <f t="shared" si="7"/>
        <v>1.070350046310705</v>
      </c>
      <c r="S81" s="41">
        <f t="shared" si="8"/>
        <v>1.070350046310705</v>
      </c>
      <c r="U81" s="29">
        <f t="shared" si="14"/>
        <v>24399.999999999996</v>
      </c>
      <c r="V81" s="11">
        <f t="shared" si="13"/>
        <v>2.112005539686661</v>
      </c>
      <c r="AR81">
        <v>1</v>
      </c>
      <c r="AT81" s="33">
        <f t="shared" si="9"/>
        <v>0.11641221374045801</v>
      </c>
    </row>
    <row r="82" spans="1:46" x14ac:dyDescent="0.35">
      <c r="A82" s="12">
        <v>39934</v>
      </c>
      <c r="B82" s="54">
        <v>216400</v>
      </c>
      <c r="C82" s="36">
        <f t="shared" si="3"/>
        <v>18.753791489730478</v>
      </c>
      <c r="D82" s="10">
        <f>'Series construction'!AH87</f>
        <v>21900</v>
      </c>
      <c r="E82" s="10">
        <f>DataQ!C152</f>
        <v>11539</v>
      </c>
      <c r="I82" s="36">
        <f t="shared" si="11"/>
        <v>1.8979114307998961</v>
      </c>
      <c r="J82" s="11">
        <f t="shared" si="4"/>
        <v>2.1369204638445951</v>
      </c>
      <c r="K82" s="11"/>
      <c r="M82" s="29">
        <f t="shared" si="5"/>
        <v>24657.925232302783</v>
      </c>
      <c r="N82" s="22">
        <f t="shared" si="6"/>
        <v>0.88815258354787285</v>
      </c>
      <c r="P82" s="29">
        <f t="shared" si="12"/>
        <v>21900</v>
      </c>
      <c r="Q82" s="36">
        <f t="shared" si="10"/>
        <v>1.8979114307998961</v>
      </c>
      <c r="R82" s="35">
        <f t="shared" si="7"/>
        <v>0.88815258354787285</v>
      </c>
      <c r="S82" s="41">
        <f t="shared" si="8"/>
        <v>0.88815258354787285</v>
      </c>
      <c r="U82" s="29">
        <f t="shared" si="14"/>
        <v>21900</v>
      </c>
      <c r="V82" s="11">
        <f t="shared" si="13"/>
        <v>1.8979114307998961</v>
      </c>
      <c r="AR82">
        <v>1</v>
      </c>
      <c r="AT82" s="33">
        <f t="shared" si="9"/>
        <v>0.1012014787430684</v>
      </c>
    </row>
    <row r="83" spans="1:46" x14ac:dyDescent="0.35">
      <c r="A83" s="12">
        <v>40026</v>
      </c>
      <c r="B83" s="54">
        <v>207200</v>
      </c>
      <c r="C83" s="36">
        <f t="shared" si="3"/>
        <v>17.978308026030369</v>
      </c>
      <c r="D83" s="10">
        <f>'Series construction'!AH88</f>
        <v>19300</v>
      </c>
      <c r="E83" s="10">
        <f>DataQ!C153</f>
        <v>11525</v>
      </c>
      <c r="I83" s="36">
        <f t="shared" si="11"/>
        <v>1.6746203904555315</v>
      </c>
      <c r="J83" s="11">
        <f t="shared" si="4"/>
        <v>1.9040246075339533</v>
      </c>
      <c r="K83" s="11"/>
      <c r="M83" s="29">
        <f t="shared" si="5"/>
        <v>21943.883601828813</v>
      </c>
      <c r="N83" s="22">
        <f t="shared" si="6"/>
        <v>0.87951614901892428</v>
      </c>
      <c r="P83" s="29">
        <f t="shared" si="12"/>
        <v>19300</v>
      </c>
      <c r="Q83" s="36">
        <f t="shared" si="10"/>
        <v>1.6746203904555315</v>
      </c>
      <c r="R83" s="35">
        <f t="shared" si="7"/>
        <v>0.87951614901892428</v>
      </c>
      <c r="S83" s="41">
        <f t="shared" si="8"/>
        <v>0.87951614901892428</v>
      </c>
      <c r="U83" s="29">
        <f t="shared" si="14"/>
        <v>19300</v>
      </c>
      <c r="V83" s="11">
        <f t="shared" si="13"/>
        <v>1.6746203904555315</v>
      </c>
      <c r="AR83">
        <v>1</v>
      </c>
      <c r="AT83" s="33">
        <f t="shared" si="9"/>
        <v>9.3146718146718141E-2</v>
      </c>
    </row>
    <row r="84" spans="1:46" x14ac:dyDescent="0.35">
      <c r="A84" s="12">
        <v>40118</v>
      </c>
      <c r="B84" s="54">
        <v>199600</v>
      </c>
      <c r="C84" s="36">
        <f t="shared" si="3"/>
        <v>17.350486787204449</v>
      </c>
      <c r="D84" s="10">
        <f>'Series construction'!AH89</f>
        <v>16200</v>
      </c>
      <c r="E84" s="10">
        <f>DataQ!C154</f>
        <v>11504</v>
      </c>
      <c r="I84" s="36">
        <f t="shared" si="11"/>
        <v>1.4082058414464533</v>
      </c>
      <c r="J84" s="11">
        <f t="shared" si="4"/>
        <v>1.6668655558185304</v>
      </c>
      <c r="K84" s="11"/>
      <c r="M84" s="29">
        <f t="shared" si="5"/>
        <v>19175.621354136372</v>
      </c>
      <c r="N84" s="22">
        <f t="shared" si="6"/>
        <v>0.84482268922699078</v>
      </c>
      <c r="P84" s="29">
        <f t="shared" si="12"/>
        <v>16200</v>
      </c>
      <c r="Q84" s="36">
        <f t="shared" si="10"/>
        <v>1.4082058414464533</v>
      </c>
      <c r="R84" s="35">
        <f t="shared" si="7"/>
        <v>0.84482268922699078</v>
      </c>
      <c r="S84" s="41">
        <f t="shared" si="8"/>
        <v>0.84482268922699078</v>
      </c>
      <c r="U84" s="29">
        <f t="shared" si="14"/>
        <v>16200</v>
      </c>
      <c r="V84" s="11">
        <f t="shared" si="13"/>
        <v>1.4082058414464533</v>
      </c>
      <c r="AR84">
        <v>1</v>
      </c>
      <c r="AT84" s="33">
        <f t="shared" si="9"/>
        <v>8.1162324649298595E-2</v>
      </c>
    </row>
    <row r="85" spans="1:46" x14ac:dyDescent="0.35">
      <c r="A85" s="12">
        <v>40210</v>
      </c>
      <c r="B85" s="54">
        <v>196500</v>
      </c>
      <c r="C85" s="36">
        <f t="shared" si="3"/>
        <v>17.097363612633778</v>
      </c>
      <c r="D85" s="10">
        <f>'Series construction'!AH90</f>
        <v>15900</v>
      </c>
      <c r="E85" s="10">
        <f>DataQ!C155</f>
        <v>11493</v>
      </c>
      <c r="I85" s="36">
        <f t="shared" si="11"/>
        <v>1.383450796136779</v>
      </c>
      <c r="J85" s="11">
        <f t="shared" si="4"/>
        <v>1.4019276290581941</v>
      </c>
      <c r="K85" s="11"/>
      <c r="M85" s="29">
        <f t="shared" si="5"/>
        <v>16112.354240765824</v>
      </c>
      <c r="N85" s="22">
        <f t="shared" si="6"/>
        <v>0.98682040888670708</v>
      </c>
      <c r="P85" s="29">
        <f t="shared" si="12"/>
        <v>15900</v>
      </c>
      <c r="Q85" s="36">
        <f t="shared" si="10"/>
        <v>1.383450796136779</v>
      </c>
      <c r="R85" s="35">
        <f t="shared" si="7"/>
        <v>0.98682040888670708</v>
      </c>
      <c r="S85" s="41">
        <f t="shared" si="8"/>
        <v>0.98682040888670708</v>
      </c>
      <c r="U85" s="29">
        <f t="shared" si="14"/>
        <v>15900</v>
      </c>
      <c r="V85" s="11">
        <f t="shared" si="13"/>
        <v>1.383450796136779</v>
      </c>
      <c r="AR85">
        <v>1</v>
      </c>
      <c r="AT85" s="33">
        <f t="shared" si="9"/>
        <v>8.0916030534351147E-2</v>
      </c>
    </row>
    <row r="86" spans="1:46" x14ac:dyDescent="0.35">
      <c r="A86" s="12">
        <v>40299</v>
      </c>
      <c r="B86" s="54">
        <v>185500</v>
      </c>
      <c r="C86" s="36">
        <f t="shared" si="3"/>
        <v>16.143068488382212</v>
      </c>
      <c r="D86" s="10">
        <f>'Series construction'!AH91</f>
        <v>15200</v>
      </c>
      <c r="E86" s="10">
        <f>DataQ!C156</f>
        <v>11491</v>
      </c>
      <c r="I86" s="36">
        <f t="shared" si="11"/>
        <v>1.3227743451396745</v>
      </c>
      <c r="J86" s="11">
        <f t="shared" si="4"/>
        <v>1.3809195643910723</v>
      </c>
      <c r="K86" s="11"/>
      <c r="M86" s="29">
        <f t="shared" si="5"/>
        <v>15868.146714417811</v>
      </c>
      <c r="N86" s="22">
        <f t="shared" si="6"/>
        <v>0.95789384063289928</v>
      </c>
      <c r="P86" s="29">
        <f t="shared" si="12"/>
        <v>15200</v>
      </c>
      <c r="Q86" s="36">
        <f t="shared" si="10"/>
        <v>1.3227743451396745</v>
      </c>
      <c r="R86" s="35">
        <f t="shared" si="7"/>
        <v>0.95789384063289928</v>
      </c>
      <c r="S86" s="41">
        <f t="shared" si="8"/>
        <v>0.95789384063289928</v>
      </c>
      <c r="U86" s="29">
        <f t="shared" si="14"/>
        <v>15200</v>
      </c>
      <c r="V86" s="11">
        <f t="shared" si="13"/>
        <v>1.3227743451396745</v>
      </c>
      <c r="AR86">
        <v>1</v>
      </c>
      <c r="AT86" s="33">
        <f t="shared" si="9"/>
        <v>8.1940700808625339E-2</v>
      </c>
    </row>
    <row r="87" spans="1:46" x14ac:dyDescent="0.35">
      <c r="A87" s="12">
        <v>40391</v>
      </c>
      <c r="B87" s="54">
        <v>179800</v>
      </c>
      <c r="C87" s="36">
        <f t="shared" si="3"/>
        <v>15.662020905923345</v>
      </c>
      <c r="D87" s="10">
        <f>'Series construction'!AH92</f>
        <v>14700</v>
      </c>
      <c r="E87" s="10">
        <f>DataQ!C157</f>
        <v>11480</v>
      </c>
      <c r="I87" s="36">
        <f t="shared" si="11"/>
        <v>1.2804878048780488</v>
      </c>
      <c r="J87" s="11">
        <f t="shared" si="4"/>
        <v>1.3132313938971589</v>
      </c>
      <c r="K87" s="11"/>
      <c r="M87" s="29">
        <f t="shared" si="5"/>
        <v>15075.896401939384</v>
      </c>
      <c r="N87" s="22">
        <f t="shared" si="6"/>
        <v>0.97506639791640992</v>
      </c>
      <c r="P87" s="29">
        <f t="shared" si="12"/>
        <v>14700</v>
      </c>
      <c r="Q87" s="36">
        <f t="shared" si="10"/>
        <v>1.2804878048780488</v>
      </c>
      <c r="R87" s="35">
        <f t="shared" si="7"/>
        <v>0.97506639791640992</v>
      </c>
      <c r="S87" s="41">
        <f t="shared" si="8"/>
        <v>0.97506639791640992</v>
      </c>
      <c r="U87" s="29">
        <f t="shared" si="14"/>
        <v>14700</v>
      </c>
      <c r="V87" s="11">
        <f t="shared" si="13"/>
        <v>1.2804878048780488</v>
      </c>
      <c r="AR87">
        <v>1</v>
      </c>
      <c r="AT87" s="33">
        <f t="shared" si="9"/>
        <v>8.1757508342602897E-2</v>
      </c>
    </row>
    <row r="88" spans="1:46" x14ac:dyDescent="0.35">
      <c r="A88" s="12">
        <v>40483</v>
      </c>
      <c r="B88" s="54">
        <v>175800</v>
      </c>
      <c r="C88" s="36">
        <f t="shared" ref="C88:C151" si="15">B88/E88</f>
        <v>15.316257187663355</v>
      </c>
      <c r="D88" s="10">
        <f>'Series construction'!AH93</f>
        <v>13700</v>
      </c>
      <c r="E88" s="10">
        <f>DataQ!C158</f>
        <v>11478</v>
      </c>
      <c r="I88" s="36">
        <f t="shared" si="11"/>
        <v>1.193587733054539</v>
      </c>
      <c r="J88" s="11">
        <f t="shared" si="4"/>
        <v>1.2756773290534602</v>
      </c>
      <c r="K88" s="11"/>
      <c r="M88" s="29">
        <f t="shared" si="5"/>
        <v>14642.224382875616</v>
      </c>
      <c r="N88" s="22">
        <f t="shared" si="6"/>
        <v>0.93565018823386104</v>
      </c>
      <c r="P88" s="29">
        <f t="shared" si="12"/>
        <v>13700</v>
      </c>
      <c r="Q88" s="36">
        <f t="shared" si="10"/>
        <v>1.193587733054539</v>
      </c>
      <c r="R88" s="35">
        <f t="shared" si="7"/>
        <v>0.93565018823386104</v>
      </c>
      <c r="S88" s="41">
        <f t="shared" si="8"/>
        <v>0.93565018823386104</v>
      </c>
      <c r="U88" s="29">
        <f t="shared" si="14"/>
        <v>13700</v>
      </c>
      <c r="V88" s="11">
        <f t="shared" si="13"/>
        <v>1.193587733054539</v>
      </c>
      <c r="AR88">
        <v>1</v>
      </c>
      <c r="AT88" s="33">
        <f t="shared" si="9"/>
        <v>7.7929465301478956E-2</v>
      </c>
    </row>
    <row r="89" spans="1:46" x14ac:dyDescent="0.35">
      <c r="A89" s="12">
        <v>40575</v>
      </c>
      <c r="B89" s="54">
        <v>171900</v>
      </c>
      <c r="C89" s="36">
        <f t="shared" si="15"/>
        <v>15.00785751702462</v>
      </c>
      <c r="D89" s="10">
        <f>'Series construction'!AH94</f>
        <v>14200</v>
      </c>
      <c r="E89" s="10">
        <f>DataQ!C159</f>
        <v>11454</v>
      </c>
      <c r="I89" s="36">
        <f t="shared" si="11"/>
        <v>1.2397415749956346</v>
      </c>
      <c r="J89" s="11">
        <f t="shared" si="4"/>
        <v>1.1901300958719392</v>
      </c>
      <c r="K89" s="11"/>
      <c r="M89" s="29">
        <f t="shared" si="5"/>
        <v>13631.750118117192</v>
      </c>
      <c r="N89" s="22">
        <f t="shared" si="6"/>
        <v>1.0416857613262422</v>
      </c>
      <c r="P89" s="29">
        <f t="shared" si="12"/>
        <v>14200</v>
      </c>
      <c r="Q89" s="36">
        <f t="shared" si="10"/>
        <v>1.2397415749956346</v>
      </c>
      <c r="R89" s="35">
        <f t="shared" si="7"/>
        <v>1.0416857613262422</v>
      </c>
      <c r="S89" s="41">
        <f t="shared" si="8"/>
        <v>1.0416857613262422</v>
      </c>
      <c r="U89" s="29">
        <f t="shared" si="14"/>
        <v>14200</v>
      </c>
      <c r="V89" s="11">
        <f t="shared" si="13"/>
        <v>1.2397415749956346</v>
      </c>
      <c r="AR89">
        <v>1</v>
      </c>
      <c r="AT89" s="33">
        <f t="shared" si="9"/>
        <v>8.2606166375799886E-2</v>
      </c>
    </row>
    <row r="90" spans="1:46" x14ac:dyDescent="0.35">
      <c r="A90" s="12">
        <v>40664</v>
      </c>
      <c r="B90" s="54">
        <v>169200</v>
      </c>
      <c r="C90" s="36">
        <f t="shared" si="15"/>
        <v>14.794089359097665</v>
      </c>
      <c r="D90" s="10">
        <f>'Series construction'!AH95</f>
        <v>14500</v>
      </c>
      <c r="E90" s="10">
        <f>DataQ!C160</f>
        <v>11437</v>
      </c>
      <c r="I90" s="36">
        <f t="shared" si="11"/>
        <v>1.267814986447495</v>
      </c>
      <c r="J90" s="11">
        <f t="shared" ref="J90:J143" si="16">MAX(0.03,I89+((C89-C88)*0.01))</f>
        <v>1.2366575782892473</v>
      </c>
      <c r="K90" s="11"/>
      <c r="M90" s="29">
        <f t="shared" ref="M90:M153" si="17">J90*E90</f>
        <v>14143.652722894121</v>
      </c>
      <c r="N90" s="22">
        <f t="shared" ref="N90:N142" si="18">D90/M90</f>
        <v>1.0251948548290546</v>
      </c>
      <c r="P90" s="29">
        <f t="shared" si="12"/>
        <v>14500</v>
      </c>
      <c r="Q90" s="36">
        <f t="shared" si="10"/>
        <v>1.267814986447495</v>
      </c>
      <c r="R90" s="35">
        <f t="shared" ref="R90:R142" si="19">N90</f>
        <v>1.0251948548290546</v>
      </c>
      <c r="S90" s="41">
        <f t="shared" ref="S90:S142" si="20">N90</f>
        <v>1.0251948548290546</v>
      </c>
      <c r="U90" s="29">
        <f t="shared" si="14"/>
        <v>14500.000000000002</v>
      </c>
      <c r="V90" s="11">
        <f t="shared" si="13"/>
        <v>1.2678149864474952</v>
      </c>
      <c r="AR90">
        <v>1</v>
      </c>
      <c r="AT90" s="33">
        <f t="shared" ref="AT90:AT142" si="21">D90/B90</f>
        <v>8.569739952718676E-2</v>
      </c>
    </row>
    <row r="91" spans="1:46" x14ac:dyDescent="0.35">
      <c r="A91" s="12">
        <v>40756</v>
      </c>
      <c r="B91" s="54">
        <v>165300</v>
      </c>
      <c r="C91" s="36">
        <f t="shared" si="15"/>
        <v>14.483483746604749</v>
      </c>
      <c r="D91" s="10">
        <f>'Series construction'!AH96</f>
        <v>14700</v>
      </c>
      <c r="E91" s="10">
        <f>DataQ!C161</f>
        <v>11413</v>
      </c>
      <c r="I91" s="36">
        <f t="shared" si="11"/>
        <v>1.2880049066853587</v>
      </c>
      <c r="J91" s="11">
        <f t="shared" si="16"/>
        <v>1.2656773048682255</v>
      </c>
      <c r="K91" s="11"/>
      <c r="M91" s="29">
        <f t="shared" si="17"/>
        <v>14445.175080461058</v>
      </c>
      <c r="N91" s="22">
        <f t="shared" si="18"/>
        <v>1.0176408328815361</v>
      </c>
      <c r="P91" s="29">
        <f t="shared" si="12"/>
        <v>14700</v>
      </c>
      <c r="Q91" s="36">
        <f t="shared" si="10"/>
        <v>1.2880049066853587</v>
      </c>
      <c r="R91" s="35">
        <f t="shared" si="19"/>
        <v>1.0176408328815361</v>
      </c>
      <c r="S91" s="41">
        <f t="shared" si="20"/>
        <v>1.0176408328815361</v>
      </c>
      <c r="U91" s="29">
        <f t="shared" si="14"/>
        <v>14700.000000000002</v>
      </c>
      <c r="V91" s="11">
        <f t="shared" si="13"/>
        <v>1.2880049066853589</v>
      </c>
      <c r="AR91">
        <v>1</v>
      </c>
      <c r="AT91" s="33">
        <f t="shared" si="21"/>
        <v>8.8929219600725959E-2</v>
      </c>
    </row>
    <row r="92" spans="1:46" x14ac:dyDescent="0.35">
      <c r="A92" s="12">
        <v>40848</v>
      </c>
      <c r="B92" s="54">
        <v>161400</v>
      </c>
      <c r="C92" s="36">
        <f t="shared" si="15"/>
        <v>14.177793394237526</v>
      </c>
      <c r="D92" s="10">
        <f>'Series construction'!AH97</f>
        <v>13900</v>
      </c>
      <c r="E92" s="10">
        <f>DataQ!C162</f>
        <v>11384</v>
      </c>
      <c r="I92" s="36">
        <f t="shared" si="11"/>
        <v>1.2210119465917078</v>
      </c>
      <c r="J92" s="11">
        <f t="shared" si="16"/>
        <v>1.2848988505604295</v>
      </c>
      <c r="K92" s="11"/>
      <c r="M92" s="29">
        <f t="shared" si="17"/>
        <v>14627.28851477993</v>
      </c>
      <c r="N92" s="22">
        <f t="shared" si="18"/>
        <v>0.95027865116319732</v>
      </c>
      <c r="P92" s="29">
        <f t="shared" si="12"/>
        <v>13900</v>
      </c>
      <c r="Q92" s="36">
        <f t="shared" si="10"/>
        <v>1.2210119465917078</v>
      </c>
      <c r="R92" s="35">
        <f t="shared" si="19"/>
        <v>0.95027865116319732</v>
      </c>
      <c r="S92" s="41">
        <f t="shared" si="20"/>
        <v>0.95027865116319732</v>
      </c>
      <c r="U92" s="29">
        <f t="shared" si="14"/>
        <v>13900</v>
      </c>
      <c r="V92" s="11">
        <f t="shared" si="13"/>
        <v>1.2210119465917078</v>
      </c>
      <c r="AR92">
        <v>1</v>
      </c>
      <c r="AT92" s="33">
        <f t="shared" si="21"/>
        <v>8.6121437422552669E-2</v>
      </c>
    </row>
    <row r="93" spans="1:46" x14ac:dyDescent="0.35">
      <c r="A93" s="12">
        <v>40940</v>
      </c>
      <c r="B93" s="54">
        <v>159100</v>
      </c>
      <c r="C93" s="36">
        <f t="shared" si="15"/>
        <v>13.976983220592111</v>
      </c>
      <c r="D93" s="10">
        <f>'Series construction'!AH98</f>
        <v>13900</v>
      </c>
      <c r="E93" s="10">
        <f>DataQ!C163</f>
        <v>11383</v>
      </c>
      <c r="I93" s="36">
        <f t="shared" si="11"/>
        <v>1.2211192128612844</v>
      </c>
      <c r="J93" s="11">
        <f t="shared" si="16"/>
        <v>1.2179550430680355</v>
      </c>
      <c r="K93" s="11"/>
      <c r="M93" s="29">
        <f t="shared" si="17"/>
        <v>13863.982255243447</v>
      </c>
      <c r="N93" s="22">
        <f t="shared" si="18"/>
        <v>1.0025979364437609</v>
      </c>
      <c r="P93" s="29">
        <f t="shared" si="12"/>
        <v>13900</v>
      </c>
      <c r="Q93" s="36">
        <f t="shared" si="10"/>
        <v>1.2211192128612844</v>
      </c>
      <c r="R93" s="35">
        <f t="shared" si="19"/>
        <v>1.0025979364437609</v>
      </c>
      <c r="S93" s="41">
        <f t="shared" si="20"/>
        <v>1.0025979364437609</v>
      </c>
      <c r="U93" s="29">
        <f t="shared" si="14"/>
        <v>13899.999999999998</v>
      </c>
      <c r="V93" s="11">
        <f t="shared" si="13"/>
        <v>1.2211192128612842</v>
      </c>
      <c r="AR93">
        <v>1</v>
      </c>
      <c r="AT93" s="33">
        <f t="shared" si="21"/>
        <v>8.7366436203645509E-2</v>
      </c>
    </row>
    <row r="94" spans="1:46" x14ac:dyDescent="0.35">
      <c r="A94" s="12">
        <v>41030</v>
      </c>
      <c r="B94" s="54">
        <v>158700</v>
      </c>
      <c r="C94" s="36">
        <f t="shared" si="15"/>
        <v>13.965153115100318</v>
      </c>
      <c r="D94" s="10">
        <f>'Series construction'!AH99</f>
        <v>13500</v>
      </c>
      <c r="E94" s="10">
        <f>DataQ!C164</f>
        <v>11364</v>
      </c>
      <c r="I94" s="36">
        <f t="shared" si="11"/>
        <v>1.1879619852164731</v>
      </c>
      <c r="J94" s="11">
        <f t="shared" si="16"/>
        <v>1.2191111111248303</v>
      </c>
      <c r="K94" s="11"/>
      <c r="M94" s="29">
        <f t="shared" si="17"/>
        <v>13853.978666822572</v>
      </c>
      <c r="N94" s="22">
        <f t="shared" si="18"/>
        <v>0.97444931341851437</v>
      </c>
      <c r="P94" s="29">
        <f t="shared" si="12"/>
        <v>13500</v>
      </c>
      <c r="Q94" s="36">
        <f t="shared" si="10"/>
        <v>1.1879619852164731</v>
      </c>
      <c r="R94" s="35">
        <f t="shared" si="19"/>
        <v>0.97444931341851437</v>
      </c>
      <c r="S94" s="41">
        <f t="shared" si="20"/>
        <v>0.97444931341851437</v>
      </c>
      <c r="U94" s="29">
        <f t="shared" si="14"/>
        <v>13500</v>
      </c>
      <c r="V94" s="11">
        <f t="shared" si="13"/>
        <v>1.1879619852164731</v>
      </c>
      <c r="AR94">
        <v>1</v>
      </c>
      <c r="AT94" s="33">
        <f t="shared" si="21"/>
        <v>8.5066162570888462E-2</v>
      </c>
    </row>
    <row r="95" spans="1:46" x14ac:dyDescent="0.35">
      <c r="A95" s="12">
        <v>41122</v>
      </c>
      <c r="B95" s="54">
        <v>159100</v>
      </c>
      <c r="C95" s="36">
        <f t="shared" si="15"/>
        <v>14.041126114199983</v>
      </c>
      <c r="D95" s="10">
        <f>'Series construction'!AH100</f>
        <v>13000</v>
      </c>
      <c r="E95" s="10">
        <f>DataQ!C165</f>
        <v>11331</v>
      </c>
      <c r="I95" s="36">
        <f t="shared" si="11"/>
        <v>1.1472950313299797</v>
      </c>
      <c r="J95" s="11">
        <f t="shared" si="16"/>
        <v>1.1878436841615552</v>
      </c>
      <c r="K95" s="11"/>
      <c r="M95" s="29">
        <f t="shared" si="17"/>
        <v>13459.456785234581</v>
      </c>
      <c r="N95" s="22">
        <f t="shared" si="18"/>
        <v>0.96586364572018846</v>
      </c>
      <c r="P95" s="29">
        <f t="shared" si="12"/>
        <v>13000</v>
      </c>
      <c r="Q95" s="36">
        <f t="shared" si="10"/>
        <v>1.1472950313299797</v>
      </c>
      <c r="R95" s="35">
        <f t="shared" si="19"/>
        <v>0.96586364572018846</v>
      </c>
      <c r="S95" s="41">
        <f t="shared" si="20"/>
        <v>0.96586364572018846</v>
      </c>
      <c r="U95" s="29">
        <f t="shared" si="14"/>
        <v>13000</v>
      </c>
      <c r="V95" s="11">
        <f t="shared" si="13"/>
        <v>1.1472950313299797</v>
      </c>
      <c r="AR95">
        <v>1</v>
      </c>
      <c r="AT95" s="33">
        <f t="shared" si="21"/>
        <v>8.1709616593337517E-2</v>
      </c>
    </row>
    <row r="96" spans="1:46" x14ac:dyDescent="0.35">
      <c r="A96" s="12">
        <v>41214</v>
      </c>
      <c r="B96" s="54">
        <v>157900</v>
      </c>
      <c r="C96" s="36">
        <f t="shared" si="15"/>
        <v>13.993264799716412</v>
      </c>
      <c r="D96" s="10">
        <f>'Series construction'!AH101</f>
        <v>11500</v>
      </c>
      <c r="E96" s="10">
        <f>DataQ!C166</f>
        <v>11284</v>
      </c>
      <c r="I96" s="36">
        <f t="shared" si="11"/>
        <v>1.0191421481744063</v>
      </c>
      <c r="J96" s="11">
        <f t="shared" si="16"/>
        <v>1.1480547613209764</v>
      </c>
      <c r="K96" s="11"/>
      <c r="M96" s="29">
        <f t="shared" si="17"/>
        <v>12954.649926745898</v>
      </c>
      <c r="N96" s="22">
        <f t="shared" si="18"/>
        <v>0.88771213927265924</v>
      </c>
      <c r="P96" s="29">
        <f t="shared" si="12"/>
        <v>11500</v>
      </c>
      <c r="Q96" s="36">
        <f t="shared" si="10"/>
        <v>1.0191421481744063</v>
      </c>
      <c r="R96" s="35">
        <f t="shared" si="19"/>
        <v>0.88771213927265924</v>
      </c>
      <c r="S96" s="41">
        <f t="shared" si="20"/>
        <v>0.88771213927265924</v>
      </c>
      <c r="U96" s="29">
        <f t="shared" si="14"/>
        <v>11500</v>
      </c>
      <c r="V96" s="11">
        <f t="shared" si="13"/>
        <v>1.0191421481744063</v>
      </c>
      <c r="AR96">
        <v>1</v>
      </c>
      <c r="AT96" s="33">
        <f t="shared" si="21"/>
        <v>7.2830905636478788E-2</v>
      </c>
    </row>
    <row r="97" spans="1:46" x14ac:dyDescent="0.35">
      <c r="A97" s="12">
        <v>41306</v>
      </c>
      <c r="B97" s="54">
        <v>159600</v>
      </c>
      <c r="C97" s="36">
        <f t="shared" si="15"/>
        <v>14.181624311355963</v>
      </c>
      <c r="D97" s="10">
        <f>'Series construction'!AH102</f>
        <v>11100</v>
      </c>
      <c r="E97" s="10">
        <f>DataQ!C167</f>
        <v>11254</v>
      </c>
      <c r="I97" s="36">
        <f t="shared" si="11"/>
        <v>0.98631597654167402</v>
      </c>
      <c r="J97" s="11">
        <f t="shared" si="16"/>
        <v>1.0186635350295705</v>
      </c>
      <c r="K97" s="11"/>
      <c r="M97" s="29">
        <f t="shared" si="17"/>
        <v>11464.039423222786</v>
      </c>
      <c r="N97" s="22">
        <f t="shared" si="18"/>
        <v>0.96824510019693855</v>
      </c>
      <c r="P97" s="29">
        <f t="shared" si="12"/>
        <v>11100</v>
      </c>
      <c r="Q97" s="36">
        <f t="shared" si="10"/>
        <v>0.98631597654167402</v>
      </c>
      <c r="R97" s="35">
        <f t="shared" si="19"/>
        <v>0.96824510019693855</v>
      </c>
      <c r="S97" s="41">
        <f t="shared" si="20"/>
        <v>0.96824510019693855</v>
      </c>
      <c r="U97" s="29">
        <f t="shared" si="14"/>
        <v>11100</v>
      </c>
      <c r="V97" s="11">
        <f t="shared" si="13"/>
        <v>0.98631597654167402</v>
      </c>
      <c r="AR97">
        <v>1</v>
      </c>
      <c r="AT97" s="33">
        <f t="shared" si="21"/>
        <v>6.9548872180451124E-2</v>
      </c>
    </row>
    <row r="98" spans="1:46" x14ac:dyDescent="0.35">
      <c r="A98" s="12">
        <v>41395</v>
      </c>
      <c r="B98" s="54">
        <v>154900</v>
      </c>
      <c r="C98" s="36">
        <f t="shared" si="15"/>
        <v>13.788499198860602</v>
      </c>
      <c r="D98" s="10">
        <f>'Series construction'!AH103</f>
        <v>10300</v>
      </c>
      <c r="E98" s="10">
        <f>DataQ!C168</f>
        <v>11234</v>
      </c>
      <c r="I98" s="36">
        <f t="shared" si="11"/>
        <v>0.9168595335588392</v>
      </c>
      <c r="J98" s="11">
        <f t="shared" si="16"/>
        <v>0.98819957165806949</v>
      </c>
      <c r="K98" s="11"/>
      <c r="M98" s="29">
        <f t="shared" si="17"/>
        <v>11101.433988006753</v>
      </c>
      <c r="N98" s="22">
        <f t="shared" si="18"/>
        <v>0.927808066158609</v>
      </c>
      <c r="P98" s="29">
        <f t="shared" si="12"/>
        <v>10300</v>
      </c>
      <c r="Q98" s="36">
        <f t="shared" si="10"/>
        <v>0.9168595335588392</v>
      </c>
      <c r="R98" s="35">
        <f t="shared" si="19"/>
        <v>0.927808066158609</v>
      </c>
      <c r="S98" s="41">
        <f t="shared" si="20"/>
        <v>0.927808066158609</v>
      </c>
      <c r="U98" s="29">
        <f t="shared" si="14"/>
        <v>10300</v>
      </c>
      <c r="V98" s="11">
        <f t="shared" si="13"/>
        <v>0.9168595335588392</v>
      </c>
      <c r="AR98">
        <v>1</v>
      </c>
      <c r="AT98" s="33">
        <f t="shared" si="21"/>
        <v>6.6494512588766944E-2</v>
      </c>
    </row>
    <row r="99" spans="1:46" x14ac:dyDescent="0.35">
      <c r="A99" s="12">
        <v>41487</v>
      </c>
      <c r="B99" s="54">
        <v>149400</v>
      </c>
      <c r="C99" s="36">
        <f t="shared" si="15"/>
        <v>13.329764453961456</v>
      </c>
      <c r="D99" s="10">
        <f>'Series construction'!AH104</f>
        <v>9900</v>
      </c>
      <c r="E99" s="10">
        <f>DataQ!C169</f>
        <v>11208</v>
      </c>
      <c r="I99" s="36">
        <f t="shared" si="11"/>
        <v>0.88329764453961457</v>
      </c>
      <c r="J99" s="11">
        <f t="shared" si="16"/>
        <v>0.91292828243388557</v>
      </c>
      <c r="K99" s="11"/>
      <c r="M99" s="29">
        <f t="shared" si="17"/>
        <v>10232.100189518989</v>
      </c>
      <c r="N99" s="22">
        <f t="shared" si="18"/>
        <v>0.96754330163233071</v>
      </c>
      <c r="P99" s="29">
        <f t="shared" si="12"/>
        <v>9900</v>
      </c>
      <c r="Q99" s="36">
        <f t="shared" si="10"/>
        <v>0.88329764453961457</v>
      </c>
      <c r="R99" s="35">
        <f t="shared" si="19"/>
        <v>0.96754330163233071</v>
      </c>
      <c r="S99" s="41">
        <f t="shared" si="20"/>
        <v>0.96754330163233071</v>
      </c>
      <c r="U99" s="29">
        <f t="shared" si="14"/>
        <v>9900</v>
      </c>
      <c r="V99" s="11">
        <f t="shared" si="13"/>
        <v>0.88329764453961457</v>
      </c>
      <c r="AR99">
        <v>1</v>
      </c>
      <c r="AT99" s="33">
        <f t="shared" si="21"/>
        <v>6.6265060240963861E-2</v>
      </c>
    </row>
    <row r="100" spans="1:46" x14ac:dyDescent="0.35">
      <c r="A100" s="12">
        <v>41579</v>
      </c>
      <c r="B100" s="54">
        <v>144600</v>
      </c>
      <c r="C100" s="36">
        <f t="shared" si="15"/>
        <v>12.926872876810299</v>
      </c>
      <c r="D100" s="10">
        <f>'Series construction'!AH105</f>
        <v>8400</v>
      </c>
      <c r="E100" s="10">
        <f>DataQ!C170</f>
        <v>11186</v>
      </c>
      <c r="I100" s="36">
        <f t="shared" si="11"/>
        <v>0.75093867334167708</v>
      </c>
      <c r="J100" s="11">
        <f t="shared" si="16"/>
        <v>0.87871029709062309</v>
      </c>
      <c r="K100" s="11"/>
      <c r="M100" s="29">
        <f t="shared" si="17"/>
        <v>9829.2533832557092</v>
      </c>
      <c r="N100" s="22">
        <f t="shared" si="18"/>
        <v>0.85459186699872192</v>
      </c>
      <c r="P100" s="29">
        <f t="shared" si="12"/>
        <v>8400</v>
      </c>
      <c r="Q100" s="36">
        <f t="shared" si="10"/>
        <v>0.75093867334167708</v>
      </c>
      <c r="R100" s="35">
        <f t="shared" si="19"/>
        <v>0.85459186699872192</v>
      </c>
      <c r="S100" s="41">
        <f t="shared" si="20"/>
        <v>0.85459186699872192</v>
      </c>
      <c r="U100" s="29">
        <f t="shared" si="14"/>
        <v>8400</v>
      </c>
      <c r="V100" s="11">
        <f t="shared" si="13"/>
        <v>0.75093867334167708</v>
      </c>
      <c r="AR100">
        <v>1</v>
      </c>
      <c r="AT100" s="33">
        <f t="shared" si="21"/>
        <v>5.8091286307053944E-2</v>
      </c>
    </row>
    <row r="101" spans="1:46" x14ac:dyDescent="0.35">
      <c r="A101" s="12">
        <v>41671</v>
      </c>
      <c r="B101" s="54">
        <v>138200</v>
      </c>
      <c r="C101" s="36">
        <f t="shared" si="15"/>
        <v>12.375749977612609</v>
      </c>
      <c r="D101" s="10">
        <f>'Series construction'!AH106</f>
        <v>8500</v>
      </c>
      <c r="E101" s="10">
        <f>DataQ!C171</f>
        <v>11167</v>
      </c>
      <c r="I101" s="36">
        <f t="shared" si="11"/>
        <v>0.76117130831915469</v>
      </c>
      <c r="J101" s="11">
        <f t="shared" si="16"/>
        <v>0.74690975757016553</v>
      </c>
      <c r="K101" s="11"/>
      <c r="M101" s="29">
        <f t="shared" si="17"/>
        <v>8340.7412627860376</v>
      </c>
      <c r="N101" s="22">
        <f t="shared" si="18"/>
        <v>1.0190940747586223</v>
      </c>
      <c r="P101" s="29">
        <f t="shared" si="12"/>
        <v>8500</v>
      </c>
      <c r="Q101" s="36">
        <f t="shared" si="10"/>
        <v>0.76117130831915469</v>
      </c>
      <c r="R101" s="35">
        <f t="shared" si="19"/>
        <v>1.0190940747586223</v>
      </c>
      <c r="S101" s="41">
        <f t="shared" si="20"/>
        <v>1.0190940747586223</v>
      </c>
      <c r="U101" s="29">
        <f t="shared" si="14"/>
        <v>8500</v>
      </c>
      <c r="V101" s="11">
        <f t="shared" si="13"/>
        <v>0.76117130831915469</v>
      </c>
      <c r="AR101">
        <v>1</v>
      </c>
      <c r="AT101" s="33">
        <f t="shared" si="21"/>
        <v>6.1505065123010128E-2</v>
      </c>
    </row>
    <row r="102" spans="1:46" x14ac:dyDescent="0.35">
      <c r="A102" s="12">
        <v>41760</v>
      </c>
      <c r="B102" s="54">
        <v>129170</v>
      </c>
      <c r="C102" s="36">
        <f t="shared" si="15"/>
        <v>11.513503877350923</v>
      </c>
      <c r="D102" s="10">
        <f>'Series construction'!AH107</f>
        <v>7880</v>
      </c>
      <c r="E102" s="10">
        <f>DataQ!C172</f>
        <v>11219</v>
      </c>
      <c r="I102" s="36">
        <f t="shared" si="11"/>
        <v>0.70237989125590516</v>
      </c>
      <c r="J102" s="11">
        <f t="shared" si="16"/>
        <v>0.75566007932717782</v>
      </c>
      <c r="K102" s="11"/>
      <c r="M102" s="29">
        <f t="shared" si="17"/>
        <v>8477.7504299716074</v>
      </c>
      <c r="N102" s="22">
        <f t="shared" si="18"/>
        <v>0.92949185813982382</v>
      </c>
      <c r="P102" s="29">
        <f t="shared" si="12"/>
        <v>7880</v>
      </c>
      <c r="Q102" s="36">
        <f t="shared" si="10"/>
        <v>0.70237989125590516</v>
      </c>
      <c r="R102" s="35">
        <f t="shared" si="19"/>
        <v>0.92949185813982382</v>
      </c>
      <c r="S102" s="41">
        <f t="shared" si="20"/>
        <v>0.92949185813982382</v>
      </c>
      <c r="U102" s="29">
        <f t="shared" si="14"/>
        <v>7880</v>
      </c>
      <c r="V102" s="11">
        <f t="shared" si="13"/>
        <v>0.70237989125590516</v>
      </c>
      <c r="AR102">
        <v>1</v>
      </c>
      <c r="AT102" s="33">
        <f t="shared" si="21"/>
        <v>6.1004877293489197E-2</v>
      </c>
    </row>
    <row r="103" spans="1:46" x14ac:dyDescent="0.35">
      <c r="A103" s="12">
        <v>41852</v>
      </c>
      <c r="B103" s="54">
        <v>122110</v>
      </c>
      <c r="C103" s="36">
        <f t="shared" si="15"/>
        <v>10.909497007057983</v>
      </c>
      <c r="D103" s="10">
        <f>'Series construction'!AH108</f>
        <v>7150</v>
      </c>
      <c r="E103" s="10">
        <f>DataQ!C173</f>
        <v>11193</v>
      </c>
      <c r="I103" s="36">
        <f t="shared" si="11"/>
        <v>0.63879210220673632</v>
      </c>
      <c r="J103" s="11">
        <f t="shared" si="16"/>
        <v>0.69375743025328829</v>
      </c>
      <c r="K103" s="11"/>
      <c r="M103" s="29">
        <f t="shared" si="17"/>
        <v>7765.2269168250559</v>
      </c>
      <c r="N103" s="22">
        <f t="shared" si="18"/>
        <v>0.92077154686979812</v>
      </c>
      <c r="P103" s="29">
        <f t="shared" si="12"/>
        <v>7150</v>
      </c>
      <c r="Q103" s="36">
        <f t="shared" si="10"/>
        <v>0.63879210220673632</v>
      </c>
      <c r="R103" s="35">
        <f t="shared" si="19"/>
        <v>0.92077154686979812</v>
      </c>
      <c r="S103" s="41">
        <f t="shared" si="20"/>
        <v>0.92077154686979812</v>
      </c>
      <c r="U103" s="29">
        <f t="shared" si="14"/>
        <v>7150</v>
      </c>
      <c r="V103" s="11">
        <f t="shared" si="13"/>
        <v>0.63879210220673632</v>
      </c>
      <c r="AR103">
        <v>1</v>
      </c>
      <c r="AT103" s="33">
        <f t="shared" si="21"/>
        <v>5.8553763000573252E-2</v>
      </c>
    </row>
    <row r="104" spans="1:46" x14ac:dyDescent="0.35">
      <c r="A104" s="12">
        <v>41944</v>
      </c>
      <c r="B104" s="54">
        <v>114410</v>
      </c>
      <c r="C104" s="36">
        <f t="shared" si="15"/>
        <v>10.264668939529876</v>
      </c>
      <c r="D104" s="10">
        <f>'Series construction'!AH109</f>
        <v>6170</v>
      </c>
      <c r="E104" s="10">
        <f>DataQ!C174</f>
        <v>11146</v>
      </c>
      <c r="I104" s="36">
        <f t="shared" si="11"/>
        <v>0.55356181589808007</v>
      </c>
      <c r="J104" s="11">
        <f t="shared" si="16"/>
        <v>0.63275203350380693</v>
      </c>
      <c r="K104" s="11"/>
      <c r="M104" s="29">
        <f t="shared" si="17"/>
        <v>7052.6541654334324</v>
      </c>
      <c r="N104" s="22">
        <f t="shared" si="18"/>
        <v>0.874847944514349</v>
      </c>
      <c r="P104" s="29">
        <f t="shared" si="12"/>
        <v>6170</v>
      </c>
      <c r="Q104" s="36">
        <f t="shared" si="10"/>
        <v>0.55356181589808007</v>
      </c>
      <c r="R104" s="35">
        <f t="shared" si="19"/>
        <v>0.874847944514349</v>
      </c>
      <c r="S104" s="41">
        <f t="shared" si="20"/>
        <v>0.874847944514349</v>
      </c>
      <c r="U104" s="29">
        <f t="shared" si="14"/>
        <v>6170</v>
      </c>
      <c r="V104" s="11">
        <f t="shared" si="13"/>
        <v>0.55356181589808007</v>
      </c>
      <c r="AR104">
        <v>1</v>
      </c>
      <c r="AT104" s="33">
        <f t="shared" si="21"/>
        <v>5.3928852373044317E-2</v>
      </c>
    </row>
    <row r="105" spans="1:46" x14ac:dyDescent="0.35">
      <c r="A105" s="12">
        <v>42036</v>
      </c>
      <c r="B105" s="54">
        <v>111190</v>
      </c>
      <c r="C105" s="36">
        <f t="shared" si="15"/>
        <v>10.000899442345746</v>
      </c>
      <c r="D105" s="10">
        <f>'Series construction'!AH110</f>
        <v>4880</v>
      </c>
      <c r="E105" s="10">
        <f>DataQ!C175</f>
        <v>11118</v>
      </c>
      <c r="I105" s="36">
        <f t="shared" si="11"/>
        <v>0.43892786472387119</v>
      </c>
      <c r="J105" s="11">
        <f t="shared" si="16"/>
        <v>0.54711353522279904</v>
      </c>
      <c r="K105" s="11"/>
      <c r="M105" s="29">
        <f t="shared" si="17"/>
        <v>6082.8082846070802</v>
      </c>
      <c r="N105" s="22">
        <f t="shared" si="18"/>
        <v>0.80226102347317763</v>
      </c>
      <c r="P105" s="29">
        <f t="shared" si="12"/>
        <v>4880</v>
      </c>
      <c r="Q105" s="36">
        <f t="shared" si="10"/>
        <v>0.43892786472387119</v>
      </c>
      <c r="R105" s="35">
        <f t="shared" si="19"/>
        <v>0.80226102347317763</v>
      </c>
      <c r="S105" s="41">
        <f t="shared" si="20"/>
        <v>0.80226102347317763</v>
      </c>
      <c r="U105" s="29">
        <f t="shared" si="14"/>
        <v>4880</v>
      </c>
      <c r="V105" s="11">
        <f t="shared" si="13"/>
        <v>0.43892786472387119</v>
      </c>
      <c r="AR105">
        <v>1</v>
      </c>
      <c r="AT105" s="33">
        <f t="shared" si="21"/>
        <v>4.3888838924363703E-2</v>
      </c>
    </row>
    <row r="106" spans="1:46" x14ac:dyDescent="0.35">
      <c r="A106" s="12">
        <v>42125</v>
      </c>
      <c r="B106" s="54">
        <v>106730</v>
      </c>
      <c r="C106" s="36">
        <f t="shared" si="15"/>
        <v>9.6066606660666061</v>
      </c>
      <c r="D106" s="10">
        <f>'Series construction'!AH111</f>
        <v>2500</v>
      </c>
      <c r="E106" s="10">
        <f>DataQ!C176</f>
        <v>11110</v>
      </c>
      <c r="I106" s="36">
        <f t="shared" si="11"/>
        <v>0.22502250225022502</v>
      </c>
      <c r="J106" s="11">
        <f t="shared" si="16"/>
        <v>0.43629016975202989</v>
      </c>
      <c r="K106" s="11"/>
      <c r="M106" s="29">
        <f t="shared" si="17"/>
        <v>4847.1837859450525</v>
      </c>
      <c r="N106" s="22">
        <f t="shared" si="18"/>
        <v>0.51576340209113336</v>
      </c>
      <c r="P106" s="29">
        <f t="shared" si="12"/>
        <v>2500</v>
      </c>
      <c r="Q106" s="36">
        <f t="shared" si="10"/>
        <v>0.22502250225022502</v>
      </c>
      <c r="R106" s="35">
        <f t="shared" si="19"/>
        <v>0.51576340209113336</v>
      </c>
      <c r="S106" s="41">
        <f t="shared" si="20"/>
        <v>0.51576340209113336</v>
      </c>
      <c r="U106" s="29">
        <f t="shared" si="14"/>
        <v>2500</v>
      </c>
      <c r="V106" s="11">
        <f t="shared" si="13"/>
        <v>0.22502250225022502</v>
      </c>
      <c r="AR106">
        <v>1</v>
      </c>
      <c r="AT106" s="33">
        <f t="shared" si="21"/>
        <v>2.3423592242106248E-2</v>
      </c>
    </row>
    <row r="107" spans="1:46" x14ac:dyDescent="0.35">
      <c r="A107" s="12">
        <v>42217</v>
      </c>
      <c r="B107" s="54">
        <v>104970</v>
      </c>
      <c r="C107" s="36">
        <f t="shared" si="15"/>
        <v>9.4482448244824475</v>
      </c>
      <c r="D107" s="10">
        <f>'Series construction'!AH112</f>
        <v>2490</v>
      </c>
      <c r="E107" s="10">
        <f>DataQ!C177</f>
        <v>11110</v>
      </c>
      <c r="I107" s="36">
        <f t="shared" si="11"/>
        <v>0.22412241224122412</v>
      </c>
      <c r="J107" s="11">
        <f t="shared" si="16"/>
        <v>0.22108011448743362</v>
      </c>
      <c r="K107" s="11"/>
      <c r="M107" s="29">
        <f t="shared" si="17"/>
        <v>2456.2000719553876</v>
      </c>
      <c r="N107" s="22">
        <f t="shared" si="18"/>
        <v>1.0137610646748758</v>
      </c>
      <c r="P107" s="29">
        <f t="shared" si="12"/>
        <v>2490</v>
      </c>
      <c r="Q107" s="36">
        <f t="shared" si="10"/>
        <v>0.22412241224122412</v>
      </c>
      <c r="R107" s="35">
        <f t="shared" si="19"/>
        <v>1.0137610646748758</v>
      </c>
      <c r="S107" s="41">
        <f t="shared" si="20"/>
        <v>1.0137610646748758</v>
      </c>
      <c r="U107" s="29">
        <f t="shared" si="14"/>
        <v>2490.0000000000005</v>
      </c>
      <c r="V107" s="11">
        <f t="shared" si="13"/>
        <v>0.22412241224122417</v>
      </c>
      <c r="AR107">
        <v>1</v>
      </c>
      <c r="AT107" s="33">
        <f t="shared" si="21"/>
        <v>2.3721063160903114E-2</v>
      </c>
    </row>
    <row r="108" spans="1:46" x14ac:dyDescent="0.35">
      <c r="A108" s="12">
        <v>42309</v>
      </c>
      <c r="B108" s="54">
        <v>101540</v>
      </c>
      <c r="C108" s="36">
        <f t="shared" si="15"/>
        <v>9.1395139513951396</v>
      </c>
      <c r="D108" s="10">
        <f>'Series construction'!AH113</f>
        <v>2170</v>
      </c>
      <c r="E108" s="10">
        <f>DataQ!C178</f>
        <v>11110</v>
      </c>
      <c r="I108" s="36">
        <f t="shared" si="11"/>
        <v>0.19531953195319532</v>
      </c>
      <c r="J108" s="11">
        <f t="shared" si="16"/>
        <v>0.22253825382538253</v>
      </c>
      <c r="K108" s="11"/>
      <c r="M108" s="29">
        <f t="shared" si="17"/>
        <v>2472.4</v>
      </c>
      <c r="N108" s="22">
        <f t="shared" si="18"/>
        <v>0.87768969422423548</v>
      </c>
      <c r="P108" s="29">
        <f t="shared" si="12"/>
        <v>2170</v>
      </c>
      <c r="Q108" s="36">
        <f t="shared" si="10"/>
        <v>0.19531953195319532</v>
      </c>
      <c r="R108" s="35">
        <f t="shared" si="19"/>
        <v>0.87768969422423548</v>
      </c>
      <c r="S108" s="41">
        <f t="shared" si="20"/>
        <v>0.87768969422423548</v>
      </c>
      <c r="U108" s="29">
        <f t="shared" si="14"/>
        <v>2170</v>
      </c>
      <c r="V108" s="11">
        <f t="shared" si="13"/>
        <v>0.19531953195319532</v>
      </c>
      <c r="AR108">
        <v>1</v>
      </c>
      <c r="AT108" s="33">
        <f t="shared" si="21"/>
        <v>2.1370888319873941E-2</v>
      </c>
    </row>
    <row r="109" spans="1:46" x14ac:dyDescent="0.35">
      <c r="A109" s="12">
        <v>42401</v>
      </c>
      <c r="B109" s="54">
        <v>95590</v>
      </c>
      <c r="C109" s="36">
        <f t="shared" si="15"/>
        <v>8.596223021582734</v>
      </c>
      <c r="D109" s="10">
        <f>'Series construction'!AH114</f>
        <v>2110</v>
      </c>
      <c r="E109" s="10">
        <f>DataQ!C179</f>
        <v>11120</v>
      </c>
      <c r="I109" s="36">
        <f t="shared" si="11"/>
        <v>0.18974820143884893</v>
      </c>
      <c r="J109" s="11">
        <f t="shared" si="16"/>
        <v>0.19223222322232225</v>
      </c>
      <c r="K109" s="11"/>
      <c r="M109" s="29">
        <f t="shared" si="17"/>
        <v>2137.6223222322233</v>
      </c>
      <c r="N109" s="22">
        <f t="shared" si="18"/>
        <v>0.98707801563216346</v>
      </c>
      <c r="P109" s="29">
        <f t="shared" si="12"/>
        <v>2110</v>
      </c>
      <c r="Q109" s="36">
        <f t="shared" si="10"/>
        <v>0.18974820143884893</v>
      </c>
      <c r="R109" s="35">
        <f t="shared" si="19"/>
        <v>0.98707801563216346</v>
      </c>
      <c r="S109" s="41">
        <f t="shared" si="20"/>
        <v>0.98707801563216346</v>
      </c>
      <c r="U109" s="29">
        <f t="shared" si="14"/>
        <v>2110</v>
      </c>
      <c r="V109" s="11">
        <f t="shared" si="13"/>
        <v>0.18974820143884893</v>
      </c>
      <c r="AR109">
        <v>1</v>
      </c>
      <c r="AT109" s="33">
        <f t="shared" si="21"/>
        <v>2.2073438644209645E-2</v>
      </c>
    </row>
    <row r="110" spans="1:46" x14ac:dyDescent="0.35">
      <c r="A110" s="12">
        <v>42491</v>
      </c>
      <c r="B110" s="54">
        <v>93140</v>
      </c>
      <c r="C110" s="36">
        <f t="shared" si="15"/>
        <v>8.4061371841155239</v>
      </c>
      <c r="D110" s="10">
        <f>'Series construction'!AH115</f>
        <v>1890</v>
      </c>
      <c r="E110" s="10">
        <f>DataQ!C180</f>
        <v>11080</v>
      </c>
      <c r="I110" s="36">
        <f t="shared" si="11"/>
        <v>0.17057761732851986</v>
      </c>
      <c r="J110" s="11">
        <f t="shared" si="16"/>
        <v>0.18431529214072487</v>
      </c>
      <c r="K110" s="11"/>
      <c r="M110" s="29">
        <f t="shared" si="17"/>
        <v>2042.2134369192315</v>
      </c>
      <c r="N110" s="22">
        <f t="shared" si="18"/>
        <v>0.9254664403986822</v>
      </c>
      <c r="P110" s="29">
        <f t="shared" si="12"/>
        <v>1890</v>
      </c>
      <c r="Q110" s="36">
        <f t="shared" si="10"/>
        <v>0.17057761732851986</v>
      </c>
      <c r="R110" s="35">
        <f t="shared" si="19"/>
        <v>0.9254664403986822</v>
      </c>
      <c r="S110" s="41">
        <f t="shared" si="20"/>
        <v>0.9254664403986822</v>
      </c>
      <c r="U110" s="29">
        <f t="shared" si="14"/>
        <v>1890</v>
      </c>
      <c r="V110" s="11">
        <f t="shared" si="13"/>
        <v>0.17057761732851986</v>
      </c>
      <c r="AR110">
        <v>1</v>
      </c>
      <c r="AT110" s="33">
        <f t="shared" si="21"/>
        <v>2.029203349796006E-2</v>
      </c>
    </row>
    <row r="111" spans="1:46" x14ac:dyDescent="0.35">
      <c r="A111" s="12">
        <v>42583</v>
      </c>
      <c r="B111" s="54">
        <v>92890</v>
      </c>
      <c r="C111" s="36">
        <f t="shared" si="15"/>
        <v>8.3835740072202167</v>
      </c>
      <c r="D111" s="10">
        <f>'Series construction'!AH116</f>
        <v>1860</v>
      </c>
      <c r="E111" s="10">
        <f>DataQ!C181</f>
        <v>11080</v>
      </c>
      <c r="I111" s="36">
        <f t="shared" si="11"/>
        <v>0.16787003610108303</v>
      </c>
      <c r="J111" s="11">
        <f t="shared" si="16"/>
        <v>0.16867675895384776</v>
      </c>
      <c r="K111" s="11"/>
      <c r="M111" s="29">
        <f t="shared" si="17"/>
        <v>1868.9384892086332</v>
      </c>
      <c r="N111" s="22">
        <f t="shared" si="18"/>
        <v>0.99521734435871234</v>
      </c>
      <c r="P111" s="29">
        <f t="shared" si="12"/>
        <v>1860</v>
      </c>
      <c r="Q111" s="36">
        <f t="shared" si="10"/>
        <v>0.16787003610108303</v>
      </c>
      <c r="R111" s="35">
        <f t="shared" si="19"/>
        <v>0.99521734435871234</v>
      </c>
      <c r="S111" s="41">
        <f t="shared" si="20"/>
        <v>0.99521734435871234</v>
      </c>
      <c r="U111" s="29">
        <f t="shared" si="14"/>
        <v>1860</v>
      </c>
      <c r="V111" s="11">
        <f t="shared" si="13"/>
        <v>0.16787003610108303</v>
      </c>
      <c r="AR111">
        <v>1</v>
      </c>
      <c r="AT111" s="33">
        <f t="shared" si="21"/>
        <v>2.0023683927225751E-2</v>
      </c>
    </row>
    <row r="112" spans="1:46" x14ac:dyDescent="0.35">
      <c r="A112" s="12">
        <v>42675</v>
      </c>
      <c r="B112" s="54">
        <v>93480</v>
      </c>
      <c r="C112" s="36">
        <f t="shared" si="15"/>
        <v>8.4444444444444446</v>
      </c>
      <c r="D112" s="10">
        <f>'Series construction'!AH117</f>
        <v>1800</v>
      </c>
      <c r="E112" s="10">
        <f>DataQ!C182</f>
        <v>11070</v>
      </c>
      <c r="I112" s="36">
        <f t="shared" si="11"/>
        <v>0.16260162601626016</v>
      </c>
      <c r="J112" s="11">
        <f t="shared" si="16"/>
        <v>0.16764440433212996</v>
      </c>
      <c r="K112" s="11"/>
      <c r="M112" s="29">
        <f t="shared" si="17"/>
        <v>1855.8235559566785</v>
      </c>
      <c r="N112" s="22">
        <f t="shared" si="18"/>
        <v>0.96991979341058565</v>
      </c>
      <c r="P112" s="29">
        <f t="shared" si="12"/>
        <v>1800</v>
      </c>
      <c r="Q112" s="36">
        <f t="shared" si="10"/>
        <v>0.16260162601626016</v>
      </c>
      <c r="R112" s="35">
        <f t="shared" si="19"/>
        <v>0.96991979341058565</v>
      </c>
      <c r="S112" s="41">
        <f t="shared" si="20"/>
        <v>0.96991979341058565</v>
      </c>
      <c r="U112" s="29">
        <f t="shared" si="14"/>
        <v>1800</v>
      </c>
      <c r="V112" s="11">
        <f t="shared" si="13"/>
        <v>0.16260162601626016</v>
      </c>
      <c r="AR112">
        <v>1</v>
      </c>
      <c r="AT112" s="33">
        <f t="shared" si="21"/>
        <v>1.9255455712451863E-2</v>
      </c>
    </row>
    <row r="113" spans="1:46" x14ac:dyDescent="0.35">
      <c r="A113" s="12">
        <v>42767</v>
      </c>
      <c r="B113" s="54">
        <v>90740</v>
      </c>
      <c r="C113" s="36">
        <f t="shared" si="15"/>
        <v>8.1969286359530269</v>
      </c>
      <c r="D113" s="10">
        <f>'Series construction'!AH118</f>
        <v>1880</v>
      </c>
      <c r="E113" s="10">
        <f>DataQ!C183</f>
        <v>11070</v>
      </c>
      <c r="I113" s="36">
        <f t="shared" si="11"/>
        <v>0.16982836495031617</v>
      </c>
      <c r="J113" s="11">
        <f t="shared" si="16"/>
        <v>0.16321033038850244</v>
      </c>
      <c r="K113" s="11"/>
      <c r="M113" s="29">
        <f t="shared" si="17"/>
        <v>1806.738357400722</v>
      </c>
      <c r="N113" s="22">
        <f t="shared" si="18"/>
        <v>1.040549115647645</v>
      </c>
      <c r="P113" s="29">
        <f t="shared" si="12"/>
        <v>1880</v>
      </c>
      <c r="Q113" s="36">
        <f t="shared" si="10"/>
        <v>0.16982836495031617</v>
      </c>
      <c r="R113" s="35">
        <f t="shared" si="19"/>
        <v>1.040549115647645</v>
      </c>
      <c r="S113" s="41">
        <f t="shared" si="20"/>
        <v>1.040549115647645</v>
      </c>
      <c r="U113" s="29">
        <f t="shared" si="14"/>
        <v>1880</v>
      </c>
      <c r="V113" s="11">
        <f t="shared" si="13"/>
        <v>0.16982836495031617</v>
      </c>
      <c r="AR113">
        <v>1</v>
      </c>
      <c r="AT113" s="33">
        <f t="shared" si="21"/>
        <v>2.0718536477848798E-2</v>
      </c>
    </row>
    <row r="114" spans="1:46" x14ac:dyDescent="0.35">
      <c r="A114" s="12">
        <v>42856</v>
      </c>
      <c r="B114" s="54">
        <v>88260</v>
      </c>
      <c r="C114" s="36">
        <f t="shared" si="15"/>
        <v>8.0018132366273793</v>
      </c>
      <c r="D114" s="10">
        <f>'Series construction'!AH119</f>
        <v>1800</v>
      </c>
      <c r="E114" s="10">
        <f>DataQ!C184</f>
        <v>11030</v>
      </c>
      <c r="I114" s="36">
        <f t="shared" si="11"/>
        <v>0.16319129646418859</v>
      </c>
      <c r="J114" s="11">
        <f t="shared" si="16"/>
        <v>0.167353206865402</v>
      </c>
      <c r="K114" s="11"/>
      <c r="M114" s="29">
        <f t="shared" si="17"/>
        <v>1845.905871725384</v>
      </c>
      <c r="N114" s="22">
        <f t="shared" si="18"/>
        <v>0.97513097908807478</v>
      </c>
      <c r="P114" s="29">
        <f t="shared" si="12"/>
        <v>1800</v>
      </c>
      <c r="Q114" s="36">
        <f t="shared" si="10"/>
        <v>0.16319129646418859</v>
      </c>
      <c r="R114" s="35">
        <f t="shared" si="19"/>
        <v>0.97513097908807478</v>
      </c>
      <c r="S114" s="41">
        <f t="shared" si="20"/>
        <v>0.97513097908807478</v>
      </c>
      <c r="U114" s="29">
        <f t="shared" si="14"/>
        <v>1800</v>
      </c>
      <c r="V114" s="11">
        <f t="shared" si="13"/>
        <v>0.16319129646418859</v>
      </c>
      <c r="AR114">
        <v>1</v>
      </c>
      <c r="AT114" s="33">
        <f t="shared" si="21"/>
        <v>2.0394289598912305E-2</v>
      </c>
    </row>
    <row r="115" spans="1:46" x14ac:dyDescent="0.35">
      <c r="A115" s="12">
        <v>42948</v>
      </c>
      <c r="B115" s="54">
        <v>86890</v>
      </c>
      <c r="C115" s="36">
        <f t="shared" si="15"/>
        <v>7.8704710144927539</v>
      </c>
      <c r="D115" s="10">
        <f>'Series construction'!AH120</f>
        <v>1950</v>
      </c>
      <c r="E115" s="10">
        <f>DataQ!C185</f>
        <v>11040</v>
      </c>
      <c r="I115" s="36">
        <f t="shared" si="11"/>
        <v>0.1766304347826087</v>
      </c>
      <c r="J115" s="11">
        <f t="shared" si="16"/>
        <v>0.1612401424709321</v>
      </c>
      <c r="K115" s="11"/>
      <c r="M115" s="29">
        <f t="shared" si="17"/>
        <v>1780.0911728790904</v>
      </c>
      <c r="N115" s="22">
        <f t="shared" si="18"/>
        <v>1.0954495082665354</v>
      </c>
      <c r="P115" s="29">
        <f t="shared" si="12"/>
        <v>1950</v>
      </c>
      <c r="Q115" s="36">
        <f t="shared" si="10"/>
        <v>0.1766304347826087</v>
      </c>
      <c r="R115" s="35">
        <f t="shared" si="19"/>
        <v>1.0954495082665354</v>
      </c>
      <c r="S115" s="41">
        <f t="shared" si="20"/>
        <v>1.0954495082665354</v>
      </c>
      <c r="U115" s="29">
        <f t="shared" si="14"/>
        <v>1950</v>
      </c>
      <c r="V115" s="11">
        <f t="shared" si="13"/>
        <v>0.1766304347826087</v>
      </c>
      <c r="AR115">
        <v>1</v>
      </c>
      <c r="AT115" s="33">
        <f t="shared" si="21"/>
        <v>2.2442168258717921E-2</v>
      </c>
    </row>
    <row r="116" spans="1:46" x14ac:dyDescent="0.35">
      <c r="A116" s="12">
        <v>43040</v>
      </c>
      <c r="B116" s="54">
        <v>85960</v>
      </c>
      <c r="C116" s="36">
        <f t="shared" si="15"/>
        <v>7.8145454545454545</v>
      </c>
      <c r="D116" s="10">
        <f>'Series construction'!AH121</f>
        <v>1790</v>
      </c>
      <c r="E116" s="10">
        <f>DataQ!C186</f>
        <v>11000</v>
      </c>
      <c r="I116" s="36">
        <f t="shared" si="11"/>
        <v>0.16272727272727272</v>
      </c>
      <c r="J116" s="11">
        <f t="shared" si="16"/>
        <v>0.17531701256126245</v>
      </c>
      <c r="K116" s="11"/>
      <c r="M116" s="29">
        <f t="shared" si="17"/>
        <v>1928.4871381738869</v>
      </c>
      <c r="N116" s="22">
        <f t="shared" si="18"/>
        <v>0.92818871568673122</v>
      </c>
      <c r="P116" s="29">
        <f t="shared" si="12"/>
        <v>1790</v>
      </c>
      <c r="Q116" s="36">
        <f t="shared" si="10"/>
        <v>0.16272727272727272</v>
      </c>
      <c r="R116" s="35">
        <f t="shared" si="19"/>
        <v>0.92818871568673122</v>
      </c>
      <c r="S116" s="41">
        <f t="shared" si="20"/>
        <v>0.92818871568673122</v>
      </c>
      <c r="U116" s="29">
        <f t="shared" si="14"/>
        <v>1790</v>
      </c>
      <c r="V116" s="11">
        <f t="shared" si="13"/>
        <v>0.16272727272727272</v>
      </c>
      <c r="AR116">
        <v>1</v>
      </c>
      <c r="AT116" s="33">
        <f t="shared" si="21"/>
        <v>2.0823638901814798E-2</v>
      </c>
    </row>
    <row r="117" spans="1:46" x14ac:dyDescent="0.35">
      <c r="A117" s="12">
        <v>43132</v>
      </c>
      <c r="B117" s="54">
        <v>84170</v>
      </c>
      <c r="C117" s="36">
        <f t="shared" si="15"/>
        <v>7.6727438468550595</v>
      </c>
      <c r="D117" s="10">
        <f>'Series construction'!AH122</f>
        <v>1910</v>
      </c>
      <c r="E117" s="10">
        <f>DataQ!C187</f>
        <v>10970</v>
      </c>
      <c r="I117" s="36">
        <f t="shared" si="11"/>
        <v>0.17411121239744759</v>
      </c>
      <c r="J117" s="11">
        <f t="shared" si="16"/>
        <v>0.16216801712779971</v>
      </c>
      <c r="K117" s="11"/>
      <c r="M117" s="29">
        <f t="shared" si="17"/>
        <v>1778.9831478919627</v>
      </c>
      <c r="N117" s="22">
        <f t="shared" si="18"/>
        <v>1.0736470450904989</v>
      </c>
      <c r="P117" s="29">
        <f t="shared" si="12"/>
        <v>1910</v>
      </c>
      <c r="Q117" s="36">
        <f t="shared" si="10"/>
        <v>0.17411121239744759</v>
      </c>
      <c r="R117" s="35">
        <f t="shared" si="19"/>
        <v>1.0736470450904989</v>
      </c>
      <c r="S117" s="41">
        <f t="shared" si="20"/>
        <v>1.0736470450904989</v>
      </c>
      <c r="U117" s="29">
        <f t="shared" si="14"/>
        <v>1909.9999999999998</v>
      </c>
      <c r="V117" s="11">
        <f t="shared" si="13"/>
        <v>0.17411121239744756</v>
      </c>
      <c r="AR117">
        <v>1</v>
      </c>
      <c r="AT117" s="33">
        <f t="shared" si="21"/>
        <v>2.269217060710467E-2</v>
      </c>
    </row>
    <row r="118" spans="1:46" x14ac:dyDescent="0.35">
      <c r="A118" s="12">
        <v>43221</v>
      </c>
      <c r="B118" s="54">
        <v>82680</v>
      </c>
      <c r="C118" s="36">
        <f t="shared" si="15"/>
        <v>7.5369188696444853</v>
      </c>
      <c r="D118" s="10">
        <f>'Series construction'!AH123</f>
        <v>1680</v>
      </c>
      <c r="E118" s="10">
        <f>DataQ!C188</f>
        <v>10970</v>
      </c>
      <c r="I118" s="36">
        <f t="shared" si="11"/>
        <v>0.15314494074749316</v>
      </c>
      <c r="J118" s="11">
        <f t="shared" si="16"/>
        <v>0.17269319632054364</v>
      </c>
      <c r="K118" s="11"/>
      <c r="M118" s="29">
        <f t="shared" si="17"/>
        <v>1894.4443636363637</v>
      </c>
      <c r="N118" s="22">
        <f t="shared" si="18"/>
        <v>0.88680355688844814</v>
      </c>
      <c r="P118" s="29">
        <f t="shared" si="12"/>
        <v>1680</v>
      </c>
      <c r="Q118" s="36">
        <f t="shared" si="10"/>
        <v>0.15314494074749316</v>
      </c>
      <c r="R118" s="35">
        <f t="shared" si="19"/>
        <v>0.88680355688844814</v>
      </c>
      <c r="S118" s="41">
        <f t="shared" si="20"/>
        <v>0.88680355688844814</v>
      </c>
      <c r="U118" s="29">
        <f t="shared" si="14"/>
        <v>1680</v>
      </c>
      <c r="V118" s="11">
        <f t="shared" si="13"/>
        <v>0.15314494074749316</v>
      </c>
      <c r="AR118">
        <v>1</v>
      </c>
      <c r="AT118" s="33">
        <f t="shared" si="21"/>
        <v>2.0319303338171262E-2</v>
      </c>
    </row>
    <row r="119" spans="1:46" x14ac:dyDescent="0.35">
      <c r="A119" s="12">
        <v>43313</v>
      </c>
      <c r="B119" s="54">
        <v>83590</v>
      </c>
      <c r="C119" s="36">
        <f t="shared" si="15"/>
        <v>7.6268248175182478</v>
      </c>
      <c r="D119" s="10">
        <f>'Series construction'!AH124</f>
        <v>1690</v>
      </c>
      <c r="E119" s="10">
        <f>DataQ!C189</f>
        <v>10960</v>
      </c>
      <c r="I119" s="36">
        <f t="shared" si="11"/>
        <v>0.1541970802919708</v>
      </c>
      <c r="J119" s="11">
        <f t="shared" si="16"/>
        <v>0.15178669097538741</v>
      </c>
      <c r="K119" s="11"/>
      <c r="M119" s="29">
        <f t="shared" si="17"/>
        <v>1663.5821330902461</v>
      </c>
      <c r="N119" s="22">
        <f t="shared" si="18"/>
        <v>1.0158801097849497</v>
      </c>
      <c r="P119" s="29">
        <f t="shared" si="12"/>
        <v>1690</v>
      </c>
      <c r="Q119" s="36">
        <f t="shared" si="10"/>
        <v>0.1541970802919708</v>
      </c>
      <c r="R119" s="35">
        <f t="shared" si="19"/>
        <v>1.0158801097849497</v>
      </c>
      <c r="S119" s="41">
        <f t="shared" si="20"/>
        <v>1.0158801097849497</v>
      </c>
      <c r="U119" s="29">
        <f t="shared" si="14"/>
        <v>1690</v>
      </c>
      <c r="V119" s="11">
        <f t="shared" si="13"/>
        <v>0.1541970802919708</v>
      </c>
      <c r="AR119">
        <v>1</v>
      </c>
      <c r="AT119" s="33">
        <f t="shared" si="21"/>
        <v>2.0217729393468119E-2</v>
      </c>
    </row>
    <row r="120" spans="1:46" x14ac:dyDescent="0.35">
      <c r="A120" s="12">
        <v>43405</v>
      </c>
      <c r="B120" s="54">
        <v>89920</v>
      </c>
      <c r="C120" s="36">
        <f t="shared" si="15"/>
        <v>8.2268984446477589</v>
      </c>
      <c r="D120" s="10">
        <f>'Series construction'!AH125</f>
        <v>1690</v>
      </c>
      <c r="E120" s="10">
        <f>DataQ!C190</f>
        <v>10930</v>
      </c>
      <c r="I120" s="36">
        <f t="shared" si="11"/>
        <v>0.1546203110704483</v>
      </c>
      <c r="J120" s="11">
        <f t="shared" si="16"/>
        <v>0.15509613977070841</v>
      </c>
      <c r="K120" s="11"/>
      <c r="M120" s="29">
        <f t="shared" si="17"/>
        <v>1695.200807693843</v>
      </c>
      <c r="N120" s="22">
        <f t="shared" si="18"/>
        <v>0.99693204033985905</v>
      </c>
      <c r="P120" s="29">
        <f t="shared" si="12"/>
        <v>1690</v>
      </c>
      <c r="Q120" s="36">
        <f t="shared" si="10"/>
        <v>0.1546203110704483</v>
      </c>
      <c r="R120" s="35">
        <f t="shared" si="19"/>
        <v>0.99693204033985905</v>
      </c>
      <c r="S120" s="41">
        <f t="shared" si="20"/>
        <v>0.99693204033985905</v>
      </c>
      <c r="U120" s="29">
        <f t="shared" si="14"/>
        <v>1690</v>
      </c>
      <c r="V120" s="11">
        <f t="shared" si="13"/>
        <v>0.1546203110704483</v>
      </c>
      <c r="AR120">
        <v>1</v>
      </c>
      <c r="AT120" s="33">
        <f t="shared" si="21"/>
        <v>1.8794483985765123E-2</v>
      </c>
    </row>
    <row r="121" spans="1:46" x14ac:dyDescent="0.35">
      <c r="A121" s="12">
        <v>43497</v>
      </c>
      <c r="B121" s="54">
        <v>86470</v>
      </c>
      <c r="C121" s="36">
        <f t="shared" si="15"/>
        <v>7.9112534309240621</v>
      </c>
      <c r="D121" s="10">
        <f>'Series construction'!AH126</f>
        <v>1980</v>
      </c>
      <c r="E121" s="10">
        <f>DataQ!C191</f>
        <v>10930</v>
      </c>
      <c r="I121" s="36">
        <f t="shared" si="11"/>
        <v>0.18115279048490393</v>
      </c>
      <c r="J121" s="11">
        <f t="shared" si="16"/>
        <v>0.1606210473417434</v>
      </c>
      <c r="K121" s="11"/>
      <c r="M121" s="29">
        <f t="shared" si="17"/>
        <v>1755.5880474452554</v>
      </c>
      <c r="N121" s="22">
        <f t="shared" si="18"/>
        <v>1.1278272273961483</v>
      </c>
      <c r="P121" s="29">
        <f t="shared" si="12"/>
        <v>1980</v>
      </c>
      <c r="Q121" s="36">
        <f t="shared" si="10"/>
        <v>0.18115279048490393</v>
      </c>
      <c r="R121" s="35">
        <f t="shared" si="19"/>
        <v>1.1278272273961483</v>
      </c>
      <c r="S121" s="41">
        <f t="shared" si="20"/>
        <v>1.1278272273961483</v>
      </c>
      <c r="U121" s="29">
        <f t="shared" si="14"/>
        <v>1980</v>
      </c>
      <c r="V121" s="11">
        <f t="shared" si="13"/>
        <v>0.18115279048490393</v>
      </c>
      <c r="AR121">
        <v>1</v>
      </c>
      <c r="AT121" s="33">
        <f t="shared" si="21"/>
        <v>2.2898114953162945E-2</v>
      </c>
    </row>
    <row r="122" spans="1:46" x14ac:dyDescent="0.35">
      <c r="A122" s="12">
        <v>43586</v>
      </c>
      <c r="B122" s="54">
        <v>85890</v>
      </c>
      <c r="C122" s="36">
        <f t="shared" si="15"/>
        <v>7.8510054844606945</v>
      </c>
      <c r="D122" s="10">
        <f>'Series construction'!AH127</f>
        <v>1920</v>
      </c>
      <c r="E122" s="10">
        <f>DataQ!C192</f>
        <v>10940</v>
      </c>
      <c r="I122" s="36">
        <f t="shared" si="11"/>
        <v>0.17550274223034734</v>
      </c>
      <c r="J122" s="11">
        <f t="shared" si="16"/>
        <v>0.17799634034766695</v>
      </c>
      <c r="K122" s="11"/>
      <c r="M122" s="29">
        <f t="shared" si="17"/>
        <v>1947.2799634034766</v>
      </c>
      <c r="N122" s="22">
        <f t="shared" si="18"/>
        <v>0.98599073378447522</v>
      </c>
      <c r="P122" s="29">
        <f t="shared" si="12"/>
        <v>1920</v>
      </c>
      <c r="Q122" s="36">
        <f t="shared" si="10"/>
        <v>0.17550274223034734</v>
      </c>
      <c r="R122" s="35">
        <f t="shared" si="19"/>
        <v>0.98599073378447522</v>
      </c>
      <c r="S122" s="41">
        <f t="shared" si="20"/>
        <v>0.98599073378447522</v>
      </c>
      <c r="U122" s="29">
        <f t="shared" si="14"/>
        <v>1920</v>
      </c>
      <c r="V122" s="11">
        <f t="shared" si="13"/>
        <v>0.17550274223034734</v>
      </c>
      <c r="AR122">
        <v>1</v>
      </c>
      <c r="AT122" s="33">
        <f t="shared" si="21"/>
        <v>2.2354173943415996E-2</v>
      </c>
    </row>
    <row r="123" spans="1:46" x14ac:dyDescent="0.35">
      <c r="A123" s="12">
        <v>43678</v>
      </c>
      <c r="B123" s="54">
        <v>81400</v>
      </c>
      <c r="C123" s="36">
        <f t="shared" si="15"/>
        <v>7.4542124542124544</v>
      </c>
      <c r="D123" s="10">
        <f>'Series construction'!AH128</f>
        <v>2130</v>
      </c>
      <c r="E123" s="10">
        <f>DataQ!C193</f>
        <v>10920</v>
      </c>
      <c r="I123" s="36">
        <f t="shared" si="11"/>
        <v>0.19505494505494506</v>
      </c>
      <c r="J123" s="11">
        <f t="shared" si="16"/>
        <v>0.17490026276571366</v>
      </c>
      <c r="K123" s="11"/>
      <c r="M123" s="29">
        <f t="shared" si="17"/>
        <v>1909.9108694015931</v>
      </c>
      <c r="N123" s="22">
        <f t="shared" si="18"/>
        <v>1.1152352887898713</v>
      </c>
      <c r="P123" s="29">
        <f t="shared" si="12"/>
        <v>2130</v>
      </c>
      <c r="Q123" s="36">
        <f t="shared" si="10"/>
        <v>0.19505494505494506</v>
      </c>
      <c r="R123" s="35">
        <f t="shared" si="19"/>
        <v>1.1152352887898713</v>
      </c>
      <c r="S123" s="41">
        <f t="shared" si="20"/>
        <v>1.1152352887898713</v>
      </c>
      <c r="U123" s="29">
        <f t="shared" si="14"/>
        <v>2130</v>
      </c>
      <c r="V123" s="11">
        <f t="shared" si="13"/>
        <v>0.19505494505494506</v>
      </c>
      <c r="AR123">
        <v>1</v>
      </c>
      <c r="AT123" s="33">
        <f t="shared" si="21"/>
        <v>2.6167076167076166E-2</v>
      </c>
    </row>
    <row r="124" spans="1:46" x14ac:dyDescent="0.35">
      <c r="A124" s="12">
        <v>43770</v>
      </c>
      <c r="B124" s="54">
        <v>80590</v>
      </c>
      <c r="C124" s="36">
        <f t="shared" si="15"/>
        <v>7.3531021897810218</v>
      </c>
      <c r="D124" s="10">
        <f>'Series construction'!AH129</f>
        <v>1990</v>
      </c>
      <c r="E124" s="10">
        <f>DataQ!C194</f>
        <v>10960</v>
      </c>
      <c r="I124" s="36">
        <f t="shared" si="11"/>
        <v>0.18156934306569342</v>
      </c>
      <c r="J124" s="11">
        <f t="shared" si="16"/>
        <v>0.19108701475246265</v>
      </c>
      <c r="K124" s="11"/>
      <c r="M124" s="29">
        <f t="shared" si="17"/>
        <v>2094.3136816869905</v>
      </c>
      <c r="N124" s="22">
        <f t="shared" si="18"/>
        <v>0.95019194946815955</v>
      </c>
      <c r="P124" s="29">
        <f t="shared" si="12"/>
        <v>1990</v>
      </c>
      <c r="Q124" s="36">
        <f t="shared" si="10"/>
        <v>0.18156934306569342</v>
      </c>
      <c r="R124" s="35">
        <f t="shared" si="19"/>
        <v>0.95019194946815955</v>
      </c>
      <c r="S124" s="41">
        <f t="shared" si="20"/>
        <v>0.95019194946815955</v>
      </c>
      <c r="U124" s="29">
        <f t="shared" si="14"/>
        <v>1990</v>
      </c>
      <c r="V124" s="11">
        <f t="shared" si="13"/>
        <v>0.18156934306569342</v>
      </c>
      <c r="AR124">
        <v>1</v>
      </c>
      <c r="AT124" s="33">
        <f t="shared" si="21"/>
        <v>2.4692889936716714E-2</v>
      </c>
    </row>
    <row r="125" spans="1:46" x14ac:dyDescent="0.35">
      <c r="A125" s="12">
        <v>43862</v>
      </c>
      <c r="B125" s="54">
        <v>82290</v>
      </c>
      <c r="C125" s="36">
        <f t="shared" si="15"/>
        <v>7.5082116788321169</v>
      </c>
      <c r="D125" s="10">
        <f>'Series construction'!AH130</f>
        <v>1710</v>
      </c>
      <c r="E125" s="10">
        <f>DataQ!C195</f>
        <v>10960</v>
      </c>
      <c r="I125" s="36">
        <f t="shared" si="11"/>
        <v>0.15602189781021897</v>
      </c>
      <c r="J125" s="11">
        <f t="shared" si="16"/>
        <v>0.18055824042137908</v>
      </c>
      <c r="K125" s="11"/>
      <c r="M125" s="29">
        <f t="shared" si="17"/>
        <v>1978.9183150183146</v>
      </c>
      <c r="N125" s="22">
        <f t="shared" si="18"/>
        <v>0.86410843086475464</v>
      </c>
      <c r="P125" s="29">
        <f t="shared" si="12"/>
        <v>1710</v>
      </c>
      <c r="Q125" s="36">
        <f t="shared" si="10"/>
        <v>0.15602189781021897</v>
      </c>
      <c r="R125" s="35">
        <f t="shared" si="19"/>
        <v>0.86410843086475464</v>
      </c>
      <c r="S125" s="41">
        <f t="shared" si="20"/>
        <v>0.86410843086475464</v>
      </c>
      <c r="U125" s="29">
        <f t="shared" si="14"/>
        <v>1710</v>
      </c>
      <c r="V125" s="11">
        <f t="shared" si="13"/>
        <v>0.15602189781021897</v>
      </c>
      <c r="AR125">
        <v>1</v>
      </c>
      <c r="AT125" s="33">
        <f t="shared" si="21"/>
        <v>2.0780167699598978E-2</v>
      </c>
    </row>
    <row r="126" spans="1:46" x14ac:dyDescent="0.35">
      <c r="A126" s="12">
        <v>43952</v>
      </c>
      <c r="B126" s="54">
        <v>85510</v>
      </c>
      <c r="C126" s="36">
        <f t="shared" si="15"/>
        <v>7.8234217749313819</v>
      </c>
      <c r="D126" s="10">
        <f>'Series construction'!AH131</f>
        <v>220</v>
      </c>
      <c r="E126" s="10">
        <f>DataQ!C196</f>
        <v>10930</v>
      </c>
      <c r="I126" s="36">
        <f t="shared" si="11"/>
        <v>2.0128087831655993E-2</v>
      </c>
      <c r="J126" s="11">
        <f t="shared" si="16"/>
        <v>0.15757299270072991</v>
      </c>
      <c r="K126" s="11"/>
      <c r="M126" s="29">
        <f t="shared" si="17"/>
        <v>1722.2728102189781</v>
      </c>
      <c r="N126" s="22">
        <f t="shared" si="18"/>
        <v>0.1277381833439199</v>
      </c>
      <c r="P126" s="29">
        <f t="shared" si="12"/>
        <v>220</v>
      </c>
      <c r="Q126" s="36">
        <f t="shared" si="10"/>
        <v>2.0128087831655993E-2</v>
      </c>
      <c r="R126" s="35">
        <f t="shared" si="19"/>
        <v>0.1277381833439199</v>
      </c>
      <c r="S126" s="41">
        <f t="shared" si="20"/>
        <v>0.1277381833439199</v>
      </c>
      <c r="U126" s="29">
        <f t="shared" si="14"/>
        <v>219.99999999999997</v>
      </c>
      <c r="V126" s="11">
        <f t="shared" si="13"/>
        <v>2.012808783165599E-2</v>
      </c>
      <c r="AR126">
        <v>1</v>
      </c>
      <c r="AT126" s="33">
        <f t="shared" si="21"/>
        <v>2.5727985030990527E-3</v>
      </c>
    </row>
    <row r="127" spans="1:46" x14ac:dyDescent="0.35">
      <c r="A127" s="12">
        <v>44044</v>
      </c>
      <c r="B127" s="54">
        <v>86120</v>
      </c>
      <c r="C127" s="36">
        <f t="shared" si="15"/>
        <v>7.8792314730100639</v>
      </c>
      <c r="D127" s="10">
        <f>'Series construction'!AH132</f>
        <v>370</v>
      </c>
      <c r="E127" s="10">
        <f>DataQ!C197</f>
        <v>10930</v>
      </c>
      <c r="I127" s="36">
        <f t="shared" si="11"/>
        <v>3.385178408051235E-2</v>
      </c>
      <c r="J127" s="11">
        <f t="shared" si="16"/>
        <v>0.03</v>
      </c>
      <c r="K127" s="11"/>
      <c r="M127" s="29">
        <f t="shared" si="17"/>
        <v>327.9</v>
      </c>
      <c r="N127" s="22">
        <f t="shared" si="18"/>
        <v>1.1283928026837451</v>
      </c>
      <c r="P127" s="29">
        <f t="shared" si="12"/>
        <v>370</v>
      </c>
      <c r="Q127" s="36">
        <f t="shared" si="10"/>
        <v>3.385178408051235E-2</v>
      </c>
      <c r="R127" s="35">
        <f t="shared" si="19"/>
        <v>1.1283928026837451</v>
      </c>
      <c r="S127" s="41">
        <f t="shared" si="20"/>
        <v>1.1283928026837451</v>
      </c>
      <c r="U127" s="29">
        <f t="shared" si="14"/>
        <v>370</v>
      </c>
      <c r="V127" s="11">
        <f t="shared" si="13"/>
        <v>3.385178408051235E-2</v>
      </c>
      <c r="AR127">
        <v>1</v>
      </c>
      <c r="AT127" s="33">
        <f t="shared" si="21"/>
        <v>4.2963307013469581E-3</v>
      </c>
    </row>
    <row r="128" spans="1:46" x14ac:dyDescent="0.35">
      <c r="A128" s="12">
        <v>44136</v>
      </c>
      <c r="B128" s="54">
        <v>89310</v>
      </c>
      <c r="C128" s="36">
        <f t="shared" si="15"/>
        <v>8.1487226277372269</v>
      </c>
      <c r="D128" s="10">
        <f>'Series construction'!AH133</f>
        <v>330</v>
      </c>
      <c r="E128" s="10">
        <f>DataQ!C198</f>
        <v>10960</v>
      </c>
      <c r="I128" s="36">
        <f t="shared" si="11"/>
        <v>3.0109489051094892E-2</v>
      </c>
      <c r="J128" s="11">
        <f t="shared" si="16"/>
        <v>3.440988106129917E-2</v>
      </c>
      <c r="K128" s="11"/>
      <c r="M128" s="29">
        <f t="shared" si="17"/>
        <v>377.13229643183888</v>
      </c>
      <c r="N128" s="22">
        <f t="shared" si="18"/>
        <v>0.87502450233572782</v>
      </c>
      <c r="P128" s="29">
        <f t="shared" si="12"/>
        <v>330</v>
      </c>
      <c r="Q128" s="36">
        <f t="shared" si="10"/>
        <v>3.0109489051094892E-2</v>
      </c>
      <c r="R128" s="35">
        <f t="shared" si="19"/>
        <v>0.87502450233572782</v>
      </c>
      <c r="S128" s="41">
        <f t="shared" si="20"/>
        <v>0.87502450233572782</v>
      </c>
      <c r="U128" s="29">
        <f t="shared" si="14"/>
        <v>330</v>
      </c>
      <c r="V128" s="11">
        <f t="shared" si="13"/>
        <v>3.0109489051094892E-2</v>
      </c>
      <c r="AR128">
        <v>1</v>
      </c>
      <c r="AT128" s="33">
        <f t="shared" si="21"/>
        <v>3.6949949613705071E-3</v>
      </c>
    </row>
    <row r="129" spans="1:46" x14ac:dyDescent="0.35">
      <c r="A129" s="12">
        <v>44228</v>
      </c>
      <c r="B129" s="54">
        <v>90190</v>
      </c>
      <c r="C129" s="36">
        <f t="shared" si="15"/>
        <v>8.214025500910747</v>
      </c>
      <c r="D129" s="10">
        <f>'Series construction'!AH134</f>
        <v>380</v>
      </c>
      <c r="E129" s="10">
        <f>DataQ!C199</f>
        <v>10980</v>
      </c>
      <c r="I129" s="36">
        <f t="shared" si="11"/>
        <v>3.4608378870673952E-2</v>
      </c>
      <c r="J129" s="11">
        <f t="shared" si="16"/>
        <v>3.280440059836652E-2</v>
      </c>
      <c r="K129" s="11"/>
      <c r="M129" s="29">
        <f t="shared" si="17"/>
        <v>360.1923185700644</v>
      </c>
      <c r="N129" s="22">
        <f t="shared" si="18"/>
        <v>1.0549919595969468</v>
      </c>
      <c r="P129" s="29">
        <f t="shared" si="12"/>
        <v>380</v>
      </c>
      <c r="Q129" s="36">
        <f t="shared" si="10"/>
        <v>3.4608378870673952E-2</v>
      </c>
      <c r="R129" s="35">
        <f t="shared" si="19"/>
        <v>1.0549919595969468</v>
      </c>
      <c r="S129" s="41">
        <f t="shared" si="20"/>
        <v>1.0549919595969468</v>
      </c>
      <c r="U129" s="29">
        <f t="shared" si="14"/>
        <v>380</v>
      </c>
      <c r="V129" s="11">
        <f t="shared" si="13"/>
        <v>3.4608378870673952E-2</v>
      </c>
      <c r="AR129">
        <v>1</v>
      </c>
      <c r="AT129" s="33">
        <f t="shared" si="21"/>
        <v>4.2133274198913407E-3</v>
      </c>
    </row>
    <row r="130" spans="1:46" x14ac:dyDescent="0.35">
      <c r="A130" s="12">
        <v>44317</v>
      </c>
      <c r="B130" s="54">
        <v>88640</v>
      </c>
      <c r="C130" s="36">
        <f t="shared" si="15"/>
        <v>8.0508628519527701</v>
      </c>
      <c r="D130" s="10">
        <f>'Series construction'!AH135</f>
        <v>450</v>
      </c>
      <c r="E130" s="10">
        <f>DataQ!C200</f>
        <v>11010</v>
      </c>
      <c r="I130" s="36">
        <f t="shared" si="11"/>
        <v>4.0871934604904632E-2</v>
      </c>
      <c r="J130" s="11">
        <f t="shared" si="16"/>
        <v>3.5261407602409152E-2</v>
      </c>
      <c r="K130" s="11"/>
      <c r="M130" s="29">
        <f t="shared" si="17"/>
        <v>388.22809770252474</v>
      </c>
      <c r="N130" s="22">
        <f t="shared" si="18"/>
        <v>1.1591123946541533</v>
      </c>
      <c r="P130" s="29">
        <f t="shared" si="12"/>
        <v>450</v>
      </c>
      <c r="Q130" s="36">
        <f t="shared" si="10"/>
        <v>4.0871934604904632E-2</v>
      </c>
      <c r="R130" s="35">
        <f t="shared" si="19"/>
        <v>1.1591123946541533</v>
      </c>
      <c r="S130" s="41">
        <f t="shared" si="20"/>
        <v>1.1591123946541533</v>
      </c>
      <c r="U130" s="29">
        <f t="shared" si="14"/>
        <v>450</v>
      </c>
      <c r="V130" s="11">
        <f t="shared" si="13"/>
        <v>4.0871934604904632E-2</v>
      </c>
      <c r="AR130">
        <v>1</v>
      </c>
      <c r="AT130" s="33">
        <f t="shared" si="21"/>
        <v>5.0767148014440435E-3</v>
      </c>
    </row>
    <row r="131" spans="1:46" x14ac:dyDescent="0.35">
      <c r="A131" s="12">
        <v>44409</v>
      </c>
      <c r="B131" s="54">
        <v>86240</v>
      </c>
      <c r="C131" s="36">
        <f t="shared" si="15"/>
        <v>7.8328792007266124</v>
      </c>
      <c r="D131" s="10">
        <f>'Series construction'!AH136</f>
        <v>730</v>
      </c>
      <c r="E131" s="10">
        <f>DataQ!C201</f>
        <v>11010</v>
      </c>
      <c r="I131" s="36">
        <f t="shared" si="11"/>
        <v>6.630336058128973E-2</v>
      </c>
      <c r="J131" s="11">
        <f t="shared" si="16"/>
        <v>3.9240308115324862E-2</v>
      </c>
      <c r="K131" s="11"/>
      <c r="M131" s="29">
        <f t="shared" si="17"/>
        <v>432.03579234972676</v>
      </c>
      <c r="N131" s="22">
        <f t="shared" si="18"/>
        <v>1.6896748207590067</v>
      </c>
      <c r="P131" s="29">
        <f t="shared" si="12"/>
        <v>730</v>
      </c>
      <c r="Q131" s="36">
        <f t="shared" si="10"/>
        <v>6.630336058128973E-2</v>
      </c>
      <c r="R131" s="35">
        <f t="shared" si="19"/>
        <v>1.6896748207590067</v>
      </c>
      <c r="S131" s="41">
        <f t="shared" si="20"/>
        <v>1.6896748207590067</v>
      </c>
      <c r="U131" s="29">
        <f t="shared" si="14"/>
        <v>730</v>
      </c>
      <c r="V131" s="11">
        <f t="shared" si="13"/>
        <v>6.630336058128973E-2</v>
      </c>
      <c r="AR131">
        <v>1</v>
      </c>
      <c r="AT131" s="33">
        <f t="shared" si="21"/>
        <v>8.4647495361781077E-3</v>
      </c>
    </row>
    <row r="132" spans="1:46" x14ac:dyDescent="0.35">
      <c r="A132" s="12">
        <v>44501</v>
      </c>
      <c r="B132" s="54">
        <v>85650</v>
      </c>
      <c r="C132" s="36">
        <f t="shared" si="15"/>
        <v>7.7934485896269337</v>
      </c>
      <c r="D132" s="10">
        <f>'Series construction'!AH137</f>
        <v>720</v>
      </c>
      <c r="E132" s="10">
        <f>DataQ!C202</f>
        <v>10990</v>
      </c>
      <c r="I132" s="36">
        <f t="shared" si="11"/>
        <v>6.5514103730664242E-2</v>
      </c>
      <c r="J132" s="11">
        <f t="shared" si="16"/>
        <v>6.4123524069028159E-2</v>
      </c>
      <c r="K132" s="11"/>
      <c r="M132" s="29">
        <f t="shared" si="17"/>
        <v>704.71752951861947</v>
      </c>
      <c r="N132" s="22">
        <f t="shared" si="18"/>
        <v>1.0216859519470443</v>
      </c>
      <c r="P132" s="29">
        <f t="shared" si="12"/>
        <v>720</v>
      </c>
      <c r="Q132" s="36">
        <f t="shared" si="10"/>
        <v>6.5514103730664242E-2</v>
      </c>
      <c r="R132" s="35">
        <f t="shared" si="19"/>
        <v>1.0216859519470443</v>
      </c>
      <c r="S132" s="41">
        <f t="shared" si="20"/>
        <v>1.0216859519470443</v>
      </c>
      <c r="U132" s="29">
        <f t="shared" si="14"/>
        <v>720</v>
      </c>
      <c r="V132" s="11">
        <f t="shared" si="13"/>
        <v>6.5514103730664242E-2</v>
      </c>
      <c r="AR132">
        <v>1</v>
      </c>
      <c r="AT132" s="33">
        <f t="shared" si="21"/>
        <v>8.4063047285464106E-3</v>
      </c>
    </row>
    <row r="133" spans="1:46" x14ac:dyDescent="0.35">
      <c r="A133" s="12">
        <v>44593</v>
      </c>
      <c r="B133" s="54">
        <v>81570</v>
      </c>
      <c r="C133" s="36">
        <f t="shared" si="15"/>
        <v>7.4289617486338795</v>
      </c>
      <c r="D133" s="10">
        <f>'Series construction'!AH138</f>
        <v>1040</v>
      </c>
      <c r="E133" s="10">
        <f>DataQ!C203</f>
        <v>10980</v>
      </c>
      <c r="I133" s="36">
        <f t="shared" si="11"/>
        <v>9.4717668488160295E-2</v>
      </c>
      <c r="J133" s="11">
        <f t="shared" si="16"/>
        <v>6.5119797619667449E-2</v>
      </c>
      <c r="K133" s="11"/>
      <c r="M133" s="29">
        <f t="shared" si="17"/>
        <v>715.01537786394863</v>
      </c>
      <c r="N133" s="22">
        <f t="shared" si="18"/>
        <v>1.4545141715789625</v>
      </c>
      <c r="P133" s="29">
        <f t="shared" si="12"/>
        <v>1040</v>
      </c>
      <c r="Q133" s="36">
        <f t="shared" si="10"/>
        <v>9.4717668488160295E-2</v>
      </c>
      <c r="R133" s="35">
        <f t="shared" si="19"/>
        <v>1.4545141715789625</v>
      </c>
      <c r="S133" s="41">
        <f t="shared" si="20"/>
        <v>1.4545141715789625</v>
      </c>
      <c r="U133" s="29">
        <f t="shared" si="14"/>
        <v>1040</v>
      </c>
      <c r="V133" s="11">
        <f t="shared" si="13"/>
        <v>9.4717668488160295E-2</v>
      </c>
      <c r="AR133">
        <v>1</v>
      </c>
      <c r="AT133" s="33">
        <f t="shared" si="21"/>
        <v>1.2749785460340812E-2</v>
      </c>
    </row>
    <row r="134" spans="1:46" x14ac:dyDescent="0.35">
      <c r="A134" s="12">
        <v>44682</v>
      </c>
      <c r="B134" s="54">
        <v>80640</v>
      </c>
      <c r="C134" s="36">
        <f t="shared" si="15"/>
        <v>7.350957155879672</v>
      </c>
      <c r="D134" s="10">
        <f>'Series construction'!AH139</f>
        <v>1180</v>
      </c>
      <c r="E134" s="10">
        <f>DataQ!C204</f>
        <v>10970</v>
      </c>
      <c r="I134" s="36">
        <f t="shared" si="11"/>
        <v>0.10756608933454877</v>
      </c>
      <c r="J134" s="11">
        <f t="shared" si="16"/>
        <v>9.1072800078229751E-2</v>
      </c>
      <c r="K134" s="11"/>
      <c r="M134" s="29">
        <f t="shared" si="17"/>
        <v>999.06861685818035</v>
      </c>
      <c r="N134" s="22">
        <f t="shared" si="18"/>
        <v>1.1811000566815955</v>
      </c>
      <c r="P134" s="29">
        <f t="shared" si="12"/>
        <v>1180</v>
      </c>
      <c r="Q134" s="36">
        <f t="shared" si="10"/>
        <v>0.10756608933454877</v>
      </c>
      <c r="R134" s="35">
        <f t="shared" si="19"/>
        <v>1.1811000566815955</v>
      </c>
      <c r="S134" s="41">
        <f t="shared" si="20"/>
        <v>1.1811000566815955</v>
      </c>
      <c r="U134" s="29">
        <f t="shared" si="14"/>
        <v>1180</v>
      </c>
      <c r="V134" s="11">
        <f t="shared" si="13"/>
        <v>0.10756608933454877</v>
      </c>
      <c r="AR134">
        <v>1</v>
      </c>
      <c r="AT134" s="33">
        <f t="shared" si="21"/>
        <v>1.4632936507936508E-2</v>
      </c>
    </row>
    <row r="135" spans="1:46" x14ac:dyDescent="0.35">
      <c r="A135" s="12">
        <v>44774</v>
      </c>
      <c r="B135" s="54">
        <v>80180</v>
      </c>
      <c r="C135" s="36">
        <f t="shared" si="15"/>
        <v>7.3090246125797629</v>
      </c>
      <c r="D135" s="10">
        <f>'Series construction'!AH140</f>
        <v>1280</v>
      </c>
      <c r="E135" s="10">
        <f>DataQ!C205</f>
        <v>10970</v>
      </c>
      <c r="I135" s="36">
        <f t="shared" si="11"/>
        <v>0.11668185961713765</v>
      </c>
      <c r="J135" s="11">
        <f t="shared" si="16"/>
        <v>0.10678604340700669</v>
      </c>
      <c r="K135" s="11"/>
      <c r="M135" s="29">
        <f t="shared" si="17"/>
        <v>1171.4428961748633</v>
      </c>
      <c r="N135" s="22">
        <f t="shared" si="18"/>
        <v>1.0926695651829128</v>
      </c>
      <c r="P135" s="29">
        <f t="shared" si="12"/>
        <v>1280</v>
      </c>
      <c r="Q135" s="36">
        <f t="shared" si="10"/>
        <v>0.11668185961713765</v>
      </c>
      <c r="R135" s="35">
        <f t="shared" si="19"/>
        <v>1.0926695651829128</v>
      </c>
      <c r="S135" s="41">
        <f t="shared" si="20"/>
        <v>1.0926695651829128</v>
      </c>
      <c r="U135" s="29">
        <f t="shared" si="14"/>
        <v>1280</v>
      </c>
      <c r="V135" s="11">
        <f t="shared" si="13"/>
        <v>0.11668185961713765</v>
      </c>
      <c r="AR135">
        <v>1</v>
      </c>
      <c r="AT135" s="33">
        <f t="shared" si="21"/>
        <v>1.5964080818159143E-2</v>
      </c>
    </row>
    <row r="136" spans="1:46" x14ac:dyDescent="0.35">
      <c r="A136" s="12">
        <v>44866</v>
      </c>
      <c r="B136" s="54">
        <v>81230</v>
      </c>
      <c r="C136" s="36">
        <f t="shared" si="15"/>
        <v>7.4250457038391229</v>
      </c>
      <c r="D136" s="10">
        <f>'Series construction'!AH141</f>
        <v>1090</v>
      </c>
      <c r="E136" s="10">
        <f>DataQ!C206</f>
        <v>10940</v>
      </c>
      <c r="I136" s="36">
        <f t="shared" si="11"/>
        <v>9.9634369287020116E-2</v>
      </c>
      <c r="J136" s="11">
        <f t="shared" si="16"/>
        <v>0.11626253418413855</v>
      </c>
      <c r="K136" s="11"/>
      <c r="M136" s="29">
        <f t="shared" si="17"/>
        <v>1271.9121239744757</v>
      </c>
      <c r="N136" s="22">
        <f t="shared" si="18"/>
        <v>0.85697744321672475</v>
      </c>
      <c r="P136" s="29">
        <f t="shared" si="12"/>
        <v>1090</v>
      </c>
      <c r="Q136" s="36">
        <f t="shared" si="10"/>
        <v>9.9634369287020116E-2</v>
      </c>
      <c r="R136" s="35">
        <f t="shared" si="19"/>
        <v>0.85697744321672475</v>
      </c>
      <c r="S136" s="41">
        <f t="shared" si="20"/>
        <v>0.85697744321672475</v>
      </c>
      <c r="U136" s="29">
        <f t="shared" si="14"/>
        <v>1090</v>
      </c>
      <c r="V136" s="11">
        <f t="shared" si="13"/>
        <v>9.9634369287020116E-2</v>
      </c>
      <c r="AR136">
        <v>1</v>
      </c>
      <c r="AT136" s="33">
        <f t="shared" si="21"/>
        <v>1.3418687676966638E-2</v>
      </c>
    </row>
    <row r="137" spans="1:46" x14ac:dyDescent="0.35">
      <c r="A137" s="12">
        <v>44958</v>
      </c>
      <c r="B137" s="54">
        <v>83640</v>
      </c>
      <c r="C137" s="36">
        <f t="shared" si="15"/>
        <v>7.6875</v>
      </c>
      <c r="D137" s="10">
        <f>'Series construction'!AH142</f>
        <v>1260</v>
      </c>
      <c r="E137" s="10">
        <f>DataQ!C207</f>
        <v>10880</v>
      </c>
      <c r="I137" s="36">
        <f t="shared" si="11"/>
        <v>0.11580882352941177</v>
      </c>
      <c r="J137" s="11">
        <f t="shared" si="16"/>
        <v>0.10079458019961372</v>
      </c>
      <c r="K137" s="11"/>
      <c r="M137" s="29">
        <f t="shared" si="17"/>
        <v>1096.6450325717974</v>
      </c>
      <c r="N137" s="22">
        <f t="shared" si="18"/>
        <v>1.1489588358824829</v>
      </c>
      <c r="P137" s="29">
        <f t="shared" si="12"/>
        <v>1260</v>
      </c>
      <c r="Q137" s="36">
        <f t="shared" ref="Q137:Q200" si="22">P137/E137</f>
        <v>0.11580882352941177</v>
      </c>
      <c r="R137" s="35">
        <f t="shared" si="19"/>
        <v>1.1489588358824829</v>
      </c>
      <c r="S137" s="41">
        <f t="shared" si="20"/>
        <v>1.1489588358824829</v>
      </c>
      <c r="U137" s="29">
        <f t="shared" si="14"/>
        <v>1260</v>
      </c>
      <c r="V137" s="11">
        <f t="shared" si="13"/>
        <v>0.11580882352941177</v>
      </c>
      <c r="AR137">
        <v>1</v>
      </c>
      <c r="AT137" s="33">
        <f t="shared" si="21"/>
        <v>1.5064562410329985E-2</v>
      </c>
    </row>
    <row r="138" spans="1:46" x14ac:dyDescent="0.35">
      <c r="A138" s="12">
        <v>45047</v>
      </c>
      <c r="B138" s="54">
        <v>90840</v>
      </c>
      <c r="C138" s="36">
        <f t="shared" si="15"/>
        <v>8.3878116343490312</v>
      </c>
      <c r="D138" s="10">
        <f>'Series construction'!AH143</f>
        <v>1220</v>
      </c>
      <c r="E138" s="10">
        <f>DataQ!C208</f>
        <v>10830</v>
      </c>
      <c r="I138" s="36">
        <f t="shared" si="11"/>
        <v>0.11265004616805172</v>
      </c>
      <c r="J138" s="11">
        <f t="shared" si="16"/>
        <v>0.11843336649102054</v>
      </c>
      <c r="K138" s="11"/>
      <c r="M138" s="29">
        <f t="shared" si="17"/>
        <v>1282.6333590977524</v>
      </c>
      <c r="N138" s="22">
        <f t="shared" si="18"/>
        <v>0.95116815054474269</v>
      </c>
      <c r="P138" s="29">
        <f t="shared" si="12"/>
        <v>1220</v>
      </c>
      <c r="Q138" s="36">
        <f t="shared" si="22"/>
        <v>0.11265004616805172</v>
      </c>
      <c r="R138" s="35">
        <f t="shared" si="19"/>
        <v>0.95116815054474269</v>
      </c>
      <c r="S138" s="41">
        <f t="shared" si="20"/>
        <v>0.95116815054474269</v>
      </c>
      <c r="U138" s="29">
        <f t="shared" si="14"/>
        <v>1220</v>
      </c>
      <c r="V138" s="11">
        <f t="shared" si="13"/>
        <v>0.11265004616805172</v>
      </c>
      <c r="AR138">
        <v>1</v>
      </c>
      <c r="AT138" s="33">
        <f t="shared" si="21"/>
        <v>1.3430206957287539E-2</v>
      </c>
    </row>
    <row r="139" spans="1:46" x14ac:dyDescent="0.35">
      <c r="A139" s="12">
        <v>45139</v>
      </c>
      <c r="B139" s="54">
        <v>99470</v>
      </c>
      <c r="C139" s="36">
        <f t="shared" si="15"/>
        <v>9.2358402971216336</v>
      </c>
      <c r="D139" s="10">
        <f>'Series construction'!AH144</f>
        <v>1120</v>
      </c>
      <c r="E139" s="10">
        <f>DataQ!C209</f>
        <v>10770</v>
      </c>
      <c r="I139" s="36">
        <f t="shared" ref="I139:I142" si="23">D139/E139</f>
        <v>0.10399257195914577</v>
      </c>
      <c r="J139" s="11">
        <f t="shared" si="16"/>
        <v>0.11965316251154202</v>
      </c>
      <c r="K139" s="11"/>
      <c r="M139" s="29">
        <f t="shared" si="17"/>
        <v>1288.6645602493077</v>
      </c>
      <c r="N139" s="22">
        <f t="shared" si="18"/>
        <v>0.86911678535128067</v>
      </c>
      <c r="P139" s="29">
        <f t="shared" si="12"/>
        <v>1120</v>
      </c>
      <c r="Q139" s="36">
        <f t="shared" si="22"/>
        <v>0.10399257195914577</v>
      </c>
      <c r="R139" s="35">
        <f t="shared" si="19"/>
        <v>0.86911678535128067</v>
      </c>
      <c r="S139" s="41">
        <f t="shared" si="20"/>
        <v>0.86911678535128067</v>
      </c>
      <c r="U139" s="29">
        <f t="shared" si="14"/>
        <v>1120</v>
      </c>
      <c r="V139" s="11">
        <f t="shared" si="13"/>
        <v>0.10399257195914577</v>
      </c>
      <c r="AR139">
        <v>1</v>
      </c>
      <c r="AT139" s="33">
        <f t="shared" si="21"/>
        <v>1.1259676284306826E-2</v>
      </c>
    </row>
    <row r="140" spans="1:46" x14ac:dyDescent="0.35">
      <c r="A140" s="12">
        <v>45231</v>
      </c>
      <c r="B140" s="54">
        <v>107250</v>
      </c>
      <c r="C140" s="36">
        <f t="shared" si="15"/>
        <v>9.9767441860465116</v>
      </c>
      <c r="D140" s="10">
        <f>'Series construction'!AH145</f>
        <v>1180</v>
      </c>
      <c r="E140" s="10">
        <f>DataQ!C210</f>
        <v>10750</v>
      </c>
      <c r="I140" s="36">
        <f t="shared" si="23"/>
        <v>0.10976744186046512</v>
      </c>
      <c r="J140" s="11">
        <f t="shared" si="16"/>
        <v>0.1124728585868718</v>
      </c>
      <c r="K140" s="11"/>
      <c r="M140" s="29">
        <f t="shared" si="17"/>
        <v>1209.0832298088719</v>
      </c>
      <c r="N140" s="22">
        <f t="shared" si="18"/>
        <v>0.97594604813643038</v>
      </c>
      <c r="P140" s="29">
        <f t="shared" ref="P140:P142" si="24">D140</f>
        <v>1180</v>
      </c>
      <c r="Q140" s="36">
        <f t="shared" si="22"/>
        <v>0.10976744186046512</v>
      </c>
      <c r="R140" s="35">
        <f t="shared" si="19"/>
        <v>0.97594604813643038</v>
      </c>
      <c r="S140" s="41">
        <f t="shared" si="20"/>
        <v>0.97594604813643038</v>
      </c>
      <c r="U140" s="29">
        <f t="shared" si="14"/>
        <v>1180</v>
      </c>
      <c r="V140" s="11">
        <f t="shared" ref="V140:V203" si="25">U140/E140</f>
        <v>0.10976744186046512</v>
      </c>
      <c r="AR140">
        <v>1</v>
      </c>
      <c r="AT140" s="33">
        <f t="shared" si="21"/>
        <v>1.1002331002331002E-2</v>
      </c>
    </row>
    <row r="141" spans="1:46" x14ac:dyDescent="0.35">
      <c r="A141" s="12">
        <v>45323</v>
      </c>
      <c r="B141" s="54">
        <v>109910</v>
      </c>
      <c r="C141" s="36">
        <f t="shared" si="15"/>
        <v>10.21382969825944</v>
      </c>
      <c r="D141" s="10">
        <f>'Series construction'!AH146</f>
        <v>1540</v>
      </c>
      <c r="E141" s="44">
        <f>DataQ!C211</f>
        <v>10760.9</v>
      </c>
      <c r="I141" s="36">
        <f t="shared" si="23"/>
        <v>0.1431107063535578</v>
      </c>
      <c r="J141" s="11">
        <f t="shared" si="16"/>
        <v>0.1171764807497139</v>
      </c>
      <c r="K141" s="11"/>
      <c r="M141" s="29">
        <f t="shared" si="17"/>
        <v>1260.9243916995963</v>
      </c>
      <c r="N141" s="22">
        <f t="shared" si="18"/>
        <v>1.2213262033294783</v>
      </c>
      <c r="P141" s="29">
        <f t="shared" si="24"/>
        <v>1540</v>
      </c>
      <c r="Q141" s="36">
        <f t="shared" si="22"/>
        <v>0.1431107063535578</v>
      </c>
      <c r="R141" s="35">
        <f t="shared" si="19"/>
        <v>1.2213262033294783</v>
      </c>
      <c r="S141" s="41">
        <f t="shared" si="20"/>
        <v>1.2213262033294783</v>
      </c>
      <c r="U141" s="29">
        <f t="shared" ref="U141:U204" si="26">M141*S141</f>
        <v>1539.9999999999998</v>
      </c>
      <c r="V141" s="11">
        <f t="shared" si="25"/>
        <v>0.14311070635355777</v>
      </c>
      <c r="AR141">
        <v>1</v>
      </c>
      <c r="AT141" s="33">
        <f t="shared" si="21"/>
        <v>1.401146392502957E-2</v>
      </c>
    </row>
    <row r="142" spans="1:46" x14ac:dyDescent="0.35">
      <c r="A142" s="12">
        <v>45413</v>
      </c>
      <c r="B142" s="54">
        <v>109640</v>
      </c>
      <c r="C142" s="36">
        <f t="shared" si="15"/>
        <v>10.175311598036213</v>
      </c>
      <c r="D142" s="10">
        <f>'Series construction'!AH147</f>
        <v>1690</v>
      </c>
      <c r="E142" s="44">
        <f>DataQ!C212</f>
        <v>10775.1</v>
      </c>
      <c r="I142" s="36">
        <f t="shared" si="23"/>
        <v>0.15684309194346224</v>
      </c>
      <c r="J142" s="11">
        <f t="shared" si="16"/>
        <v>0.14548156147568708</v>
      </c>
      <c r="K142" s="11"/>
      <c r="M142" s="29">
        <f t="shared" si="17"/>
        <v>1567.5783730566759</v>
      </c>
      <c r="N142" s="22">
        <f t="shared" si="18"/>
        <v>1.0780960167909244</v>
      </c>
      <c r="P142" s="29">
        <f t="shared" si="24"/>
        <v>1690</v>
      </c>
      <c r="Q142" s="36">
        <f t="shared" si="22"/>
        <v>0.15684309194346224</v>
      </c>
      <c r="R142" s="35">
        <f t="shared" si="19"/>
        <v>1.0780960167909244</v>
      </c>
      <c r="S142" s="41">
        <f t="shared" si="20"/>
        <v>1.0780960167909244</v>
      </c>
      <c r="U142" s="29">
        <f t="shared" si="26"/>
        <v>1690</v>
      </c>
      <c r="V142" s="11">
        <f t="shared" si="25"/>
        <v>0.15684309194346224</v>
      </c>
      <c r="AR142">
        <v>1</v>
      </c>
      <c r="AT142" s="33">
        <f t="shared" si="21"/>
        <v>1.5414082451659978E-2</v>
      </c>
    </row>
    <row r="143" spans="1:46" x14ac:dyDescent="0.35">
      <c r="A143" s="12">
        <v>45505</v>
      </c>
      <c r="B143" s="30">
        <v>109044.125</v>
      </c>
      <c r="C143" s="37">
        <f t="shared" si="15"/>
        <v>10.111414691411371</v>
      </c>
      <c r="D143" s="10"/>
      <c r="E143" s="44">
        <f>DataQ!C213</f>
        <v>10784.26</v>
      </c>
      <c r="J143" s="28">
        <f t="shared" si="16"/>
        <v>0.15645791094122996</v>
      </c>
      <c r="K143" s="11"/>
      <c r="M143" s="30">
        <f t="shared" si="17"/>
        <v>1687.2827906470686</v>
      </c>
      <c r="N143" s="22"/>
      <c r="P143" s="30">
        <f t="shared" ref="P143:P206" si="27">M143*R143</f>
        <v>1819.0528557964799</v>
      </c>
      <c r="Q143" s="37">
        <f t="shared" si="22"/>
        <v>0.16867665058116921</v>
      </c>
      <c r="R143" s="35">
        <f t="shared" ref="R143:R206" si="28">R142</f>
        <v>1.0780960167909244</v>
      </c>
      <c r="S143" s="41">
        <f>0.1*(1-(S142))+S142</f>
        <v>1.0702864151118319</v>
      </c>
      <c r="U143" s="30">
        <f t="shared" si="26"/>
        <v>1805.8758492815386</v>
      </c>
      <c r="V143" s="28">
        <f t="shared" si="25"/>
        <v>0.16745477661717528</v>
      </c>
      <c r="AR143">
        <v>1</v>
      </c>
      <c r="AT143" s="33"/>
    </row>
    <row r="144" spans="1:46" x14ac:dyDescent="0.35">
      <c r="A144" s="12">
        <v>45597</v>
      </c>
      <c r="B144" s="30">
        <v>111981.2</v>
      </c>
      <c r="C144" s="37">
        <f t="shared" si="15"/>
        <v>10.37433551416242</v>
      </c>
      <c r="D144" s="10"/>
      <c r="E144" s="44">
        <f>DataQ!C214</f>
        <v>10794.06</v>
      </c>
      <c r="J144" s="28">
        <f>MAX(0.03,J143+((C143-C142)*0.01))</f>
        <v>0.15581894187498155</v>
      </c>
      <c r="K144" s="11"/>
      <c r="M144" s="30">
        <f t="shared" si="17"/>
        <v>1681.9190077350634</v>
      </c>
      <c r="N144" s="22"/>
      <c r="P144" s="30">
        <f t="shared" si="27"/>
        <v>1813.2701828041156</v>
      </c>
      <c r="Q144" s="37">
        <f t="shared" si="22"/>
        <v>0.16798778057599417</v>
      </c>
      <c r="R144" s="35">
        <f t="shared" si="28"/>
        <v>1.0780960167909244</v>
      </c>
      <c r="S144" s="41">
        <f t="shared" ref="S144:S207" si="29">0.1*(1-(S143))+S143</f>
        <v>1.0632577736006488</v>
      </c>
      <c r="U144" s="30">
        <f t="shared" si="26"/>
        <v>1788.3134595409958</v>
      </c>
      <c r="V144" s="28">
        <f t="shared" si="25"/>
        <v>0.16567570122280179</v>
      </c>
      <c r="AR144">
        <v>1</v>
      </c>
      <c r="AT144" s="33"/>
    </row>
    <row r="145" spans="1:46" x14ac:dyDescent="0.35">
      <c r="A145" s="12">
        <v>45689</v>
      </c>
      <c r="B145" s="30">
        <v>111686.625</v>
      </c>
      <c r="C145" s="37">
        <f t="shared" si="15"/>
        <v>10.335631289341643</v>
      </c>
      <c r="D145" s="10"/>
      <c r="E145" s="44">
        <f>DataQ!C215</f>
        <v>10805.98</v>
      </c>
      <c r="J145" s="28">
        <f t="shared" ref="J145:J208" si="30">MAX(0.03,J144+((C144-C143)*0.01))</f>
        <v>0.15844815010249202</v>
      </c>
      <c r="K145" s="11"/>
      <c r="M145" s="30">
        <f t="shared" si="17"/>
        <v>1712.1875410445266</v>
      </c>
      <c r="N145" s="22"/>
      <c r="P145" s="30">
        <f t="shared" si="27"/>
        <v>1845.9025679991514</v>
      </c>
      <c r="Q145" s="37">
        <f t="shared" si="22"/>
        <v>0.17082231949338714</v>
      </c>
      <c r="R145" s="35">
        <f t="shared" si="28"/>
        <v>1.0780960167909244</v>
      </c>
      <c r="S145" s="41">
        <f t="shared" si="29"/>
        <v>1.0569319962405839</v>
      </c>
      <c r="U145" s="30">
        <f t="shared" si="26"/>
        <v>1809.6657956944482</v>
      </c>
      <c r="V145" s="28">
        <f t="shared" si="25"/>
        <v>0.16746891958845456</v>
      </c>
      <c r="AR145">
        <v>1</v>
      </c>
      <c r="AT145" s="33"/>
    </row>
    <row r="146" spans="1:46" x14ac:dyDescent="0.35">
      <c r="A146" s="12">
        <v>45778</v>
      </c>
      <c r="B146" s="30">
        <v>110929.992</v>
      </c>
      <c r="C146" s="37">
        <f t="shared" si="15"/>
        <v>10.25215819359418</v>
      </c>
      <c r="D146" s="10"/>
      <c r="E146" s="44">
        <f>DataQ!C216</f>
        <v>10820.16</v>
      </c>
      <c r="J146" s="28">
        <f t="shared" si="30"/>
        <v>0.15806110785428426</v>
      </c>
      <c r="K146" s="11"/>
      <c r="M146" s="30">
        <f t="shared" si="17"/>
        <v>1710.2464767606123</v>
      </c>
      <c r="N146" s="22"/>
      <c r="P146" s="30">
        <f t="shared" si="27"/>
        <v>1843.8099143263282</v>
      </c>
      <c r="Q146" s="37">
        <f t="shared" si="22"/>
        <v>0.17040505078726453</v>
      </c>
      <c r="R146" s="35">
        <f t="shared" si="28"/>
        <v>1.0780960167909244</v>
      </c>
      <c r="S146" s="41">
        <f t="shared" si="29"/>
        <v>1.0512387966165255</v>
      </c>
      <c r="U146" s="30">
        <f t="shared" si="26"/>
        <v>1797.8774481474786</v>
      </c>
      <c r="V146" s="28">
        <f t="shared" si="25"/>
        <v>0.16615996881261264</v>
      </c>
      <c r="AR146">
        <v>1</v>
      </c>
      <c r="AT146" s="33"/>
    </row>
    <row r="147" spans="1:46" x14ac:dyDescent="0.35">
      <c r="A147" s="12">
        <v>45870</v>
      </c>
      <c r="B147" s="30">
        <v>109481.133</v>
      </c>
      <c r="C147" s="37">
        <f t="shared" si="15"/>
        <v>10.105058384075006</v>
      </c>
      <c r="D147" s="10"/>
      <c r="E147" s="44">
        <f>DataQ!C217</f>
        <v>10834.29</v>
      </c>
      <c r="J147" s="28">
        <f t="shared" si="30"/>
        <v>0.15722637689680963</v>
      </c>
      <c r="K147" s="11"/>
      <c r="M147" s="30">
        <f t="shared" si="17"/>
        <v>1703.4361629493358</v>
      </c>
      <c r="N147" s="22"/>
      <c r="P147" s="30">
        <f t="shared" si="27"/>
        <v>1836.4677421332949</v>
      </c>
      <c r="Q147" s="37">
        <f t="shared" si="22"/>
        <v>0.16950513066691908</v>
      </c>
      <c r="R147" s="35">
        <f t="shared" si="28"/>
        <v>1.0780960167909244</v>
      </c>
      <c r="S147" s="41">
        <f t="shared" si="29"/>
        <v>1.0461149169548729</v>
      </c>
      <c r="U147" s="30">
        <f t="shared" si="26"/>
        <v>1781.9899801416718</v>
      </c>
      <c r="V147" s="28">
        <f t="shared" si="25"/>
        <v>0.16447685821052158</v>
      </c>
      <c r="AR147">
        <v>1</v>
      </c>
      <c r="AT147" s="33"/>
    </row>
    <row r="148" spans="1:46" x14ac:dyDescent="0.35">
      <c r="A148" s="12">
        <v>45962</v>
      </c>
      <c r="B148" s="30">
        <v>107618.266</v>
      </c>
      <c r="C148" s="37">
        <f t="shared" si="15"/>
        <v>9.9198678927361286</v>
      </c>
      <c r="D148" s="10"/>
      <c r="E148" s="44">
        <f>DataQ!C218</f>
        <v>10848.76</v>
      </c>
      <c r="J148" s="28">
        <f t="shared" si="30"/>
        <v>0.15575537880161788</v>
      </c>
      <c r="K148" s="11"/>
      <c r="M148" s="30">
        <f t="shared" si="17"/>
        <v>1689.7527233278402</v>
      </c>
      <c r="N148" s="22"/>
      <c r="P148" s="30">
        <f t="shared" si="27"/>
        <v>1821.7156803813614</v>
      </c>
      <c r="Q148" s="37">
        <f t="shared" si="22"/>
        <v>0.16791925347978584</v>
      </c>
      <c r="R148" s="35">
        <f t="shared" si="28"/>
        <v>1.0780960167909244</v>
      </c>
      <c r="S148" s="41">
        <f t="shared" si="29"/>
        <v>1.0415034252593856</v>
      </c>
      <c r="U148" s="30">
        <f t="shared" si="26"/>
        <v>1759.8832491873204</v>
      </c>
      <c r="V148" s="28">
        <f t="shared" si="25"/>
        <v>0.16221976052445813</v>
      </c>
      <c r="AR148">
        <v>1</v>
      </c>
      <c r="AT148" s="33"/>
    </row>
    <row r="149" spans="1:46" x14ac:dyDescent="0.35">
      <c r="A149" s="12">
        <v>46054</v>
      </c>
      <c r="B149" s="30">
        <v>105727.93</v>
      </c>
      <c r="C149" s="37">
        <f t="shared" si="15"/>
        <v>9.7322389834752112</v>
      </c>
      <c r="D149" s="10"/>
      <c r="E149" s="44">
        <f>DataQ!C219</f>
        <v>10863.68</v>
      </c>
      <c r="J149" s="28">
        <f t="shared" si="30"/>
        <v>0.15390347388822911</v>
      </c>
      <c r="K149" s="11"/>
      <c r="M149" s="30">
        <f t="shared" si="17"/>
        <v>1671.9580912100769</v>
      </c>
      <c r="N149" s="22"/>
      <c r="P149" s="30">
        <f t="shared" si="27"/>
        <v>1802.531358374941</v>
      </c>
      <c r="Q149" s="37">
        <f t="shared" si="22"/>
        <v>0.16592272216918585</v>
      </c>
      <c r="R149" s="35">
        <f t="shared" si="28"/>
        <v>1.0780960167909244</v>
      </c>
      <c r="S149" s="41">
        <f t="shared" si="29"/>
        <v>1.037353082733447</v>
      </c>
      <c r="U149" s="30">
        <f t="shared" si="26"/>
        <v>1734.4108801179029</v>
      </c>
      <c r="V149" s="28">
        <f t="shared" si="25"/>
        <v>0.15965224308134102</v>
      </c>
      <c r="AR149">
        <v>1</v>
      </c>
      <c r="AT149" s="33"/>
    </row>
    <row r="150" spans="1:46" x14ac:dyDescent="0.35">
      <c r="A150" s="12">
        <v>46143</v>
      </c>
      <c r="B150" s="30">
        <v>103884.461</v>
      </c>
      <c r="C150" s="37">
        <f t="shared" si="15"/>
        <v>9.5484937502699978</v>
      </c>
      <c r="D150" s="10"/>
      <c r="E150" s="44">
        <f>DataQ!C220</f>
        <v>10879.67</v>
      </c>
      <c r="J150" s="28">
        <f t="shared" si="30"/>
        <v>0.15202718479561994</v>
      </c>
      <c r="K150" s="11"/>
      <c r="M150" s="30">
        <f t="shared" si="17"/>
        <v>1654.0056016053625</v>
      </c>
      <c r="N150" s="22"/>
      <c r="P150" s="30">
        <f t="shared" si="27"/>
        <v>1783.1768508406178</v>
      </c>
      <c r="Q150" s="37">
        <f t="shared" si="22"/>
        <v>0.16389990237209565</v>
      </c>
      <c r="R150" s="35">
        <f t="shared" si="28"/>
        <v>1.0780960167909244</v>
      </c>
      <c r="S150" s="41">
        <f t="shared" si="29"/>
        <v>1.0336177744601023</v>
      </c>
      <c r="U150" s="30">
        <f t="shared" si="26"/>
        <v>1709.6095888758773</v>
      </c>
      <c r="V150" s="28">
        <f t="shared" si="25"/>
        <v>0.15713800040588338</v>
      </c>
      <c r="AR150">
        <v>1</v>
      </c>
      <c r="AT150" s="33"/>
    </row>
    <row r="151" spans="1:46" x14ac:dyDescent="0.35">
      <c r="A151" s="12">
        <v>46235</v>
      </c>
      <c r="B151" s="30">
        <v>102152.641</v>
      </c>
      <c r="C151" s="37">
        <f t="shared" si="15"/>
        <v>9.3767225553226101</v>
      </c>
      <c r="D151" s="10"/>
      <c r="E151" s="44">
        <f>DataQ!C221</f>
        <v>10894.28</v>
      </c>
      <c r="J151" s="28">
        <f t="shared" si="30"/>
        <v>0.15018973246356782</v>
      </c>
      <c r="K151" s="11"/>
      <c r="M151" s="30">
        <f t="shared" si="17"/>
        <v>1636.2089985831976</v>
      </c>
      <c r="N151" s="22"/>
      <c r="P151" s="30">
        <f t="shared" si="27"/>
        <v>1763.9904040100125</v>
      </c>
      <c r="Q151" s="37">
        <f t="shared" si="22"/>
        <v>0.16191895233186704</v>
      </c>
      <c r="R151" s="35">
        <f t="shared" si="28"/>
        <v>1.0780960167909244</v>
      </c>
      <c r="S151" s="41">
        <f t="shared" si="29"/>
        <v>1.0302559970140921</v>
      </c>
      <c r="U151" s="30">
        <f t="shared" si="26"/>
        <v>1685.7141331587616</v>
      </c>
      <c r="V151" s="28">
        <f t="shared" si="25"/>
        <v>0.15473387256053281</v>
      </c>
      <c r="AR151">
        <v>1</v>
      </c>
      <c r="AT151" s="33"/>
    </row>
    <row r="152" spans="1:46" x14ac:dyDescent="0.35">
      <c r="A152" s="12">
        <v>46327</v>
      </c>
      <c r="B152" s="30">
        <v>100923.836</v>
      </c>
      <c r="C152" s="37">
        <f t="shared" ref="C152:C215" si="31">B152/E152</f>
        <v>9.2513015221167549</v>
      </c>
      <c r="D152" s="10"/>
      <c r="E152" s="44">
        <f>DataQ!C222</f>
        <v>10909.15</v>
      </c>
      <c r="J152" s="28">
        <f t="shared" si="30"/>
        <v>0.14847202051409394</v>
      </c>
      <c r="K152" s="11"/>
      <c r="M152" s="30">
        <f t="shared" si="17"/>
        <v>1619.703542591328</v>
      </c>
      <c r="N152" s="22"/>
      <c r="P152" s="30">
        <f t="shared" si="27"/>
        <v>1746.1959376498601</v>
      </c>
      <c r="Q152" s="37">
        <f t="shared" si="22"/>
        <v>0.1600670939211451</v>
      </c>
      <c r="R152" s="35">
        <f t="shared" si="28"/>
        <v>1.0780960167909244</v>
      </c>
      <c r="S152" s="41">
        <f t="shared" si="29"/>
        <v>1.0272303973126828</v>
      </c>
      <c r="U152" s="30">
        <f t="shared" si="26"/>
        <v>1663.8087135848498</v>
      </c>
      <c r="V152" s="28">
        <f t="shared" si="25"/>
        <v>0.15251497262250954</v>
      </c>
      <c r="AR152">
        <v>1</v>
      </c>
      <c r="AT152" s="33"/>
    </row>
    <row r="153" spans="1:46" x14ac:dyDescent="0.35">
      <c r="A153" s="12">
        <v>46419</v>
      </c>
      <c r="B153" s="30">
        <v>99905.68</v>
      </c>
      <c r="C153" s="37">
        <f t="shared" si="31"/>
        <v>9.1452120351104895</v>
      </c>
      <c r="D153" s="10"/>
      <c r="E153" s="44">
        <f>DataQ!C223</f>
        <v>10924.37</v>
      </c>
      <c r="J153" s="28">
        <f t="shared" si="30"/>
        <v>0.14721781018203539</v>
      </c>
      <c r="K153" s="11"/>
      <c r="M153" s="30">
        <f t="shared" si="17"/>
        <v>1608.261829018322</v>
      </c>
      <c r="N153" s="22"/>
      <c r="P153" s="30">
        <f t="shared" si="27"/>
        <v>1733.8606718215397</v>
      </c>
      <c r="Q153" s="37">
        <f t="shared" si="22"/>
        <v>0.15871493475793474</v>
      </c>
      <c r="R153" s="35">
        <f t="shared" si="28"/>
        <v>1.0780960167909244</v>
      </c>
      <c r="S153" s="41">
        <f t="shared" si="29"/>
        <v>1.0245073575814145</v>
      </c>
      <c r="U153" s="30">
        <f t="shared" si="26"/>
        <v>1647.6760767466137</v>
      </c>
      <c r="V153" s="28">
        <f t="shared" si="25"/>
        <v>0.15082572969851932</v>
      </c>
      <c r="AR153">
        <v>1</v>
      </c>
      <c r="AT153" s="33"/>
    </row>
    <row r="154" spans="1:46" x14ac:dyDescent="0.35">
      <c r="A154" s="12">
        <v>46508</v>
      </c>
      <c r="B154" s="30">
        <v>98655.05</v>
      </c>
      <c r="C154" s="37">
        <f t="shared" si="31"/>
        <v>9.017120226380742</v>
      </c>
      <c r="D154" s="10"/>
      <c r="E154" s="44">
        <f>DataQ!C224</f>
        <v>10940.86</v>
      </c>
      <c r="J154" s="28">
        <f t="shared" si="30"/>
        <v>0.14615691531197272</v>
      </c>
      <c r="K154" s="11"/>
      <c r="M154" s="30">
        <f t="shared" ref="M154:M217" si="32">J154*E154</f>
        <v>1599.0823484601499</v>
      </c>
      <c r="N154" s="22"/>
      <c r="P154" s="30">
        <f t="shared" si="27"/>
        <v>1723.9643103955646</v>
      </c>
      <c r="Q154" s="37">
        <f t="shared" si="22"/>
        <v>0.15757118822428626</v>
      </c>
      <c r="R154" s="35">
        <f t="shared" si="28"/>
        <v>1.0780960167909244</v>
      </c>
      <c r="S154" s="41">
        <f t="shared" si="29"/>
        <v>1.0220566218232732</v>
      </c>
      <c r="U154" s="30">
        <f t="shared" si="26"/>
        <v>1634.352703084407</v>
      </c>
      <c r="V154" s="28">
        <f t="shared" si="25"/>
        <v>0.14938064311986507</v>
      </c>
      <c r="AR154">
        <v>1</v>
      </c>
      <c r="AT154" s="33"/>
    </row>
    <row r="155" spans="1:46" x14ac:dyDescent="0.35">
      <c r="A155" s="12">
        <v>46600</v>
      </c>
      <c r="B155" s="30">
        <v>97036.875</v>
      </c>
      <c r="C155" s="37">
        <f t="shared" si="31"/>
        <v>8.8570346963419748</v>
      </c>
      <c r="D155" s="10"/>
      <c r="E155" s="44">
        <f>DataQ!C225</f>
        <v>10955.91</v>
      </c>
      <c r="J155" s="28">
        <f t="shared" si="30"/>
        <v>0.14487599722467526</v>
      </c>
      <c r="K155" s="11"/>
      <c r="M155" s="30">
        <f t="shared" si="32"/>
        <v>1587.2483867537919</v>
      </c>
      <c r="N155" s="22"/>
      <c r="P155" s="30">
        <f t="shared" si="27"/>
        <v>1711.2061634170836</v>
      </c>
      <c r="Q155" s="37">
        <f t="shared" si="22"/>
        <v>0.15619023553653541</v>
      </c>
      <c r="R155" s="35">
        <f t="shared" si="28"/>
        <v>1.0780960167909244</v>
      </c>
      <c r="S155" s="41">
        <f t="shared" si="29"/>
        <v>1.0198509596409457</v>
      </c>
      <c r="U155" s="30">
        <f t="shared" si="26"/>
        <v>1618.7567904193977</v>
      </c>
      <c r="V155" s="28">
        <f t="shared" si="25"/>
        <v>0.14775192479852406</v>
      </c>
      <c r="AR155">
        <v>1</v>
      </c>
      <c r="AT155" s="33"/>
    </row>
    <row r="156" spans="1:46" x14ac:dyDescent="0.35">
      <c r="A156" s="12">
        <v>46692</v>
      </c>
      <c r="B156" s="30">
        <v>95081.05</v>
      </c>
      <c r="C156" s="37">
        <f t="shared" si="31"/>
        <v>8.6664773820016734</v>
      </c>
      <c r="D156" s="10"/>
      <c r="E156" s="44">
        <f>DataQ!C226</f>
        <v>10971.13</v>
      </c>
      <c r="J156" s="28">
        <f t="shared" si="30"/>
        <v>0.14327514192428759</v>
      </c>
      <c r="K156" s="11"/>
      <c r="M156" s="30">
        <f t="shared" si="32"/>
        <v>1571.8902078198091</v>
      </c>
      <c r="N156" s="22"/>
      <c r="P156" s="30">
        <f t="shared" si="27"/>
        <v>1694.6485718831946</v>
      </c>
      <c r="Q156" s="37">
        <f t="shared" si="22"/>
        <v>0.15446435981372883</v>
      </c>
      <c r="R156" s="35">
        <f t="shared" si="28"/>
        <v>1.0780960167909244</v>
      </c>
      <c r="S156" s="41">
        <f t="shared" si="29"/>
        <v>1.0178658636768512</v>
      </c>
      <c r="U156" s="30">
        <f t="shared" si="26"/>
        <v>1599.9733839876951</v>
      </c>
      <c r="V156" s="28">
        <f t="shared" si="25"/>
        <v>0.1458348760781884</v>
      </c>
      <c r="AR156">
        <v>1</v>
      </c>
      <c r="AT156" s="33"/>
    </row>
    <row r="157" spans="1:46" x14ac:dyDescent="0.35">
      <c r="A157" s="12">
        <v>46784</v>
      </c>
      <c r="B157" s="30">
        <v>92931.625</v>
      </c>
      <c r="C157" s="37">
        <f t="shared" si="31"/>
        <v>8.4586183011699685</v>
      </c>
      <c r="D157" s="10"/>
      <c r="E157" s="44">
        <f>DataQ!C227</f>
        <v>10986.62</v>
      </c>
      <c r="J157" s="28">
        <f t="shared" si="30"/>
        <v>0.14136956878088458</v>
      </c>
      <c r="K157" s="11"/>
      <c r="M157" s="30">
        <f t="shared" si="32"/>
        <v>1553.1737317594423</v>
      </c>
      <c r="N157" s="22"/>
      <c r="P157" s="30">
        <f t="shared" si="27"/>
        <v>1674.4704135941504</v>
      </c>
      <c r="Q157" s="37">
        <f t="shared" si="22"/>
        <v>0.15240996899812229</v>
      </c>
      <c r="R157" s="35">
        <f t="shared" si="28"/>
        <v>1.0780960167909244</v>
      </c>
      <c r="S157" s="41">
        <f t="shared" si="29"/>
        <v>1.016079277309166</v>
      </c>
      <c r="U157" s="30">
        <f t="shared" si="26"/>
        <v>1578.1476429017146</v>
      </c>
      <c r="V157" s="28">
        <f t="shared" si="25"/>
        <v>0.14364268928038965</v>
      </c>
      <c r="AR157">
        <v>1</v>
      </c>
      <c r="AT157" s="33"/>
    </row>
    <row r="158" spans="1:46" x14ac:dyDescent="0.35">
      <c r="A158" s="12">
        <v>46874</v>
      </c>
      <c r="B158" s="30">
        <v>91230.7</v>
      </c>
      <c r="C158" s="37">
        <f t="shared" si="31"/>
        <v>8.2912578476884988</v>
      </c>
      <c r="D158" s="10"/>
      <c r="E158" s="44">
        <f>DataQ!C228</f>
        <v>11003.24</v>
      </c>
      <c r="J158" s="28">
        <f t="shared" si="30"/>
        <v>0.13929097797256754</v>
      </c>
      <c r="K158" s="11"/>
      <c r="M158" s="30">
        <f t="shared" si="32"/>
        <v>1532.652060466874</v>
      </c>
      <c r="N158" s="22"/>
      <c r="P158" s="30">
        <f t="shared" si="27"/>
        <v>1652.3460815157398</v>
      </c>
      <c r="Q158" s="37">
        <f t="shared" si="22"/>
        <v>0.15016904852713744</v>
      </c>
      <c r="R158" s="35">
        <f t="shared" si="28"/>
        <v>1.0780960167909244</v>
      </c>
      <c r="S158" s="41">
        <f t="shared" si="29"/>
        <v>1.0144713495782494</v>
      </c>
      <c r="U158" s="30">
        <f t="shared" si="26"/>
        <v>1554.8316042157144</v>
      </c>
      <c r="V158" s="28">
        <f t="shared" si="25"/>
        <v>0.1413067064079048</v>
      </c>
      <c r="AR158">
        <v>1</v>
      </c>
      <c r="AT158" s="33"/>
    </row>
    <row r="159" spans="1:46" x14ac:dyDescent="0.35">
      <c r="A159" s="12">
        <v>46966</v>
      </c>
      <c r="B159" s="30">
        <v>89558.054699999993</v>
      </c>
      <c r="C159" s="37">
        <f t="shared" si="31"/>
        <v>8.1281191018578181</v>
      </c>
      <c r="D159" s="10"/>
      <c r="E159" s="44">
        <f>DataQ!C229</f>
        <v>11018.3</v>
      </c>
      <c r="J159" s="28">
        <f t="shared" si="30"/>
        <v>0.13761737343775285</v>
      </c>
      <c r="K159" s="11"/>
      <c r="M159" s="30">
        <f t="shared" si="32"/>
        <v>1516.3095057491921</v>
      </c>
      <c r="N159" s="22"/>
      <c r="P159" s="30">
        <f t="shared" si="27"/>
        <v>1634.7272383704192</v>
      </c>
      <c r="Q159" s="37">
        <f t="shared" si="22"/>
        <v>0.14836474214447049</v>
      </c>
      <c r="R159" s="35">
        <f t="shared" si="28"/>
        <v>1.0780960167909244</v>
      </c>
      <c r="S159" s="41">
        <f t="shared" si="29"/>
        <v>1.0130242146204245</v>
      </c>
      <c r="U159" s="30">
        <f t="shared" si="26"/>
        <v>1536.0582461830593</v>
      </c>
      <c r="V159" s="28">
        <f t="shared" si="25"/>
        <v>0.13940973164490525</v>
      </c>
      <c r="AR159">
        <v>1</v>
      </c>
      <c r="AT159" s="33"/>
    </row>
    <row r="160" spans="1:46" x14ac:dyDescent="0.35">
      <c r="A160" s="12">
        <v>47058</v>
      </c>
      <c r="B160" s="30">
        <v>87951.91</v>
      </c>
      <c r="C160" s="37">
        <f t="shared" si="31"/>
        <v>7.9713012198227782</v>
      </c>
      <c r="D160" s="10"/>
      <c r="E160" s="44">
        <f>DataQ!C230</f>
        <v>11033.57</v>
      </c>
      <c r="J160" s="28">
        <f t="shared" si="30"/>
        <v>0.13598598597944603</v>
      </c>
      <c r="K160" s="11"/>
      <c r="M160" s="30">
        <f t="shared" si="32"/>
        <v>1500.4108953232362</v>
      </c>
      <c r="N160" s="22"/>
      <c r="P160" s="30">
        <f t="shared" si="27"/>
        <v>1617.5870097976856</v>
      </c>
      <c r="Q160" s="37">
        <f t="shared" si="22"/>
        <v>0.14660594982382724</v>
      </c>
      <c r="R160" s="35">
        <f t="shared" si="28"/>
        <v>1.0780960167909244</v>
      </c>
      <c r="S160" s="41">
        <f t="shared" si="29"/>
        <v>1.011721793158382</v>
      </c>
      <c r="U160" s="30">
        <f t="shared" si="26"/>
        <v>1517.998401490798</v>
      </c>
      <c r="V160" s="28">
        <f t="shared" si="25"/>
        <v>0.13757998557953571</v>
      </c>
      <c r="AR160">
        <v>1</v>
      </c>
      <c r="AT160" s="33"/>
    </row>
    <row r="161" spans="1:46" x14ac:dyDescent="0.35">
      <c r="A161" s="12">
        <v>47150</v>
      </c>
      <c r="B161" s="30">
        <v>86641.39</v>
      </c>
      <c r="C161" s="37">
        <f t="shared" si="31"/>
        <v>7.8415736113197783</v>
      </c>
      <c r="D161" s="10"/>
      <c r="E161" s="44">
        <f>DataQ!C231</f>
        <v>11048.98</v>
      </c>
      <c r="J161" s="28">
        <f t="shared" si="30"/>
        <v>0.13441780715909563</v>
      </c>
      <c r="K161" s="11"/>
      <c r="M161" s="30">
        <f t="shared" si="32"/>
        <v>1485.1796629447044</v>
      </c>
      <c r="N161" s="22"/>
      <c r="P161" s="30">
        <f t="shared" si="27"/>
        <v>1601.1662788395736</v>
      </c>
      <c r="Q161" s="37">
        <f t="shared" si="22"/>
        <v>0.14491530248399162</v>
      </c>
      <c r="R161" s="35">
        <f t="shared" si="28"/>
        <v>1.0780960167909244</v>
      </c>
      <c r="S161" s="41">
        <f t="shared" si="29"/>
        <v>1.0105496138425438</v>
      </c>
      <c r="U161" s="30">
        <f t="shared" si="26"/>
        <v>1500.8477348755705</v>
      </c>
      <c r="V161" s="28">
        <f t="shared" si="25"/>
        <v>0.13583586311818563</v>
      </c>
      <c r="AR161">
        <v>1</v>
      </c>
      <c r="AT161" s="33"/>
    </row>
    <row r="162" spans="1:46" x14ac:dyDescent="0.35">
      <c r="A162" s="12">
        <v>47239</v>
      </c>
      <c r="B162" s="30">
        <v>85713.18</v>
      </c>
      <c r="C162" s="37">
        <f t="shared" si="31"/>
        <v>7.7459064615506952</v>
      </c>
      <c r="D162" s="10"/>
      <c r="E162" s="44">
        <f>DataQ!C232</f>
        <v>11065.61</v>
      </c>
      <c r="J162" s="28">
        <f t="shared" si="30"/>
        <v>0.13312053107406563</v>
      </c>
      <c r="K162" s="11"/>
      <c r="M162" s="30">
        <f t="shared" si="32"/>
        <v>1473.0598798584915</v>
      </c>
      <c r="N162" s="22"/>
      <c r="P162" s="30">
        <f t="shared" si="27"/>
        <v>1588.0999889699574</v>
      </c>
      <c r="Q162" s="37">
        <f t="shared" si="22"/>
        <v>0.14351671430404264</v>
      </c>
      <c r="R162" s="35">
        <f t="shared" si="28"/>
        <v>1.0780960167909244</v>
      </c>
      <c r="S162" s="41">
        <f t="shared" si="29"/>
        <v>1.0094946524582895</v>
      </c>
      <c r="U162" s="30">
        <f t="shared" si="26"/>
        <v>1487.0460714679975</v>
      </c>
      <c r="V162" s="28">
        <f t="shared" si="25"/>
        <v>0.1343844642516768</v>
      </c>
      <c r="AR162">
        <v>1</v>
      </c>
      <c r="AT162" s="33"/>
    </row>
    <row r="163" spans="1:46" x14ac:dyDescent="0.35">
      <c r="A163" s="12">
        <v>47331</v>
      </c>
      <c r="B163" s="30">
        <v>85104.86</v>
      </c>
      <c r="C163" s="37">
        <f t="shared" si="31"/>
        <v>7.6804657471691744</v>
      </c>
      <c r="D163" s="10"/>
      <c r="E163" s="44">
        <f>DataQ!C233</f>
        <v>11080.69</v>
      </c>
      <c r="J163" s="28">
        <f t="shared" si="30"/>
        <v>0.1321638595763748</v>
      </c>
      <c r="K163" s="11"/>
      <c r="M163" s="30">
        <f t="shared" si="32"/>
        <v>1464.4667571693406</v>
      </c>
      <c r="N163" s="22"/>
      <c r="P163" s="30">
        <f t="shared" si="27"/>
        <v>1578.8357776269879</v>
      </c>
      <c r="Q163" s="37">
        <f t="shared" si="22"/>
        <v>0.14248533057300475</v>
      </c>
      <c r="R163" s="35">
        <f t="shared" si="28"/>
        <v>1.0780960167909244</v>
      </c>
      <c r="S163" s="41">
        <f t="shared" si="29"/>
        <v>1.0085451872124604</v>
      </c>
      <c r="U163" s="30">
        <f t="shared" si="26"/>
        <v>1476.9808997757775</v>
      </c>
      <c r="V163" s="28">
        <f t="shared" si="25"/>
        <v>0.13329322449917627</v>
      </c>
      <c r="AR163">
        <v>1</v>
      </c>
      <c r="AT163" s="33"/>
    </row>
    <row r="164" spans="1:46" x14ac:dyDescent="0.35">
      <c r="A164" s="12">
        <v>47423</v>
      </c>
      <c r="B164" s="30">
        <v>84576.82</v>
      </c>
      <c r="C164" s="37">
        <f t="shared" si="31"/>
        <v>7.6223213175269517</v>
      </c>
      <c r="D164" s="10"/>
      <c r="E164" s="44">
        <f>DataQ!C234</f>
        <v>11095.94</v>
      </c>
      <c r="J164" s="28">
        <f t="shared" si="30"/>
        <v>0.1315094524325596</v>
      </c>
      <c r="K164" s="11"/>
      <c r="M164" s="30">
        <f t="shared" si="32"/>
        <v>1459.2209936245354</v>
      </c>
      <c r="N164" s="22"/>
      <c r="P164" s="30">
        <f t="shared" si="27"/>
        <v>1573.1803408443063</v>
      </c>
      <c r="Q164" s="37">
        <f t="shared" si="22"/>
        <v>0.14177981683789803</v>
      </c>
      <c r="R164" s="35">
        <f t="shared" si="28"/>
        <v>1.0780960167909244</v>
      </c>
      <c r="S164" s="41">
        <f t="shared" si="29"/>
        <v>1.0076906684912144</v>
      </c>
      <c r="U164" s="30">
        <f t="shared" si="26"/>
        <v>1470.4433785419221</v>
      </c>
      <c r="V164" s="28">
        <f t="shared" si="25"/>
        <v>0.13252084803467953</v>
      </c>
      <c r="AR164">
        <v>1</v>
      </c>
      <c r="AT164" s="33"/>
    </row>
    <row r="165" spans="1:46" x14ac:dyDescent="0.35">
      <c r="A165" s="12">
        <v>47515</v>
      </c>
      <c r="B165" s="30">
        <v>84068.5</v>
      </c>
      <c r="C165" s="37">
        <f t="shared" si="31"/>
        <v>7.5660499960400598</v>
      </c>
      <c r="D165" s="10"/>
      <c r="E165" s="44">
        <f>DataQ!C235</f>
        <v>11111.28</v>
      </c>
      <c r="J165" s="28">
        <f t="shared" si="30"/>
        <v>0.13092800813613736</v>
      </c>
      <c r="K165" s="11"/>
      <c r="M165" s="30">
        <f t="shared" si="32"/>
        <v>1454.7777582429005</v>
      </c>
      <c r="N165" s="22"/>
      <c r="P165" s="30">
        <f t="shared" si="27"/>
        <v>1568.3901064777015</v>
      </c>
      <c r="Q165" s="37">
        <f t="shared" si="22"/>
        <v>0.14115296405793945</v>
      </c>
      <c r="R165" s="35">
        <f t="shared" si="28"/>
        <v>1.0780960167909244</v>
      </c>
      <c r="S165" s="41">
        <f t="shared" si="29"/>
        <v>1.006921601642093</v>
      </c>
      <c r="U165" s="30">
        <f t="shared" si="26"/>
        <v>1464.847150363235</v>
      </c>
      <c r="V165" s="28">
        <f t="shared" si="25"/>
        <v>0.13183423965224841</v>
      </c>
      <c r="AR165">
        <v>1</v>
      </c>
      <c r="AT165" s="33"/>
    </row>
    <row r="166" spans="1:46" x14ac:dyDescent="0.35">
      <c r="A166" s="12">
        <v>47604</v>
      </c>
      <c r="B166" s="30">
        <v>83585.149999999994</v>
      </c>
      <c r="C166" s="37">
        <f t="shared" si="31"/>
        <v>7.5113611548702659</v>
      </c>
      <c r="D166" s="10"/>
      <c r="E166" s="44">
        <f>DataQ!C236</f>
        <v>11127.83</v>
      </c>
      <c r="J166" s="28">
        <f t="shared" si="30"/>
        <v>0.13036529492126844</v>
      </c>
      <c r="K166" s="11"/>
      <c r="M166" s="30">
        <f t="shared" si="32"/>
        <v>1450.6828397837387</v>
      </c>
      <c r="N166" s="22"/>
      <c r="P166" s="30">
        <f t="shared" si="27"/>
        <v>1563.9753911977955</v>
      </c>
      <c r="Q166" s="37">
        <f t="shared" si="22"/>
        <v>0.14054630518239364</v>
      </c>
      <c r="R166" s="35">
        <f t="shared" si="28"/>
        <v>1.0780960167909244</v>
      </c>
      <c r="S166" s="41">
        <f t="shared" si="29"/>
        <v>1.0062294414778836</v>
      </c>
      <c r="U166" s="30">
        <f t="shared" si="26"/>
        <v>1459.7197836371415</v>
      </c>
      <c r="V166" s="28">
        <f t="shared" si="25"/>
        <v>0.13117739789672753</v>
      </c>
      <c r="AR166">
        <v>1</v>
      </c>
      <c r="AT166" s="33"/>
    </row>
    <row r="167" spans="1:46" x14ac:dyDescent="0.35">
      <c r="A167" s="12">
        <v>47696</v>
      </c>
      <c r="B167" s="30">
        <v>83071.835900000005</v>
      </c>
      <c r="C167" s="37">
        <f t="shared" si="31"/>
        <v>7.4551829203173705</v>
      </c>
      <c r="D167" s="10"/>
      <c r="E167" s="44">
        <f>DataQ!C237</f>
        <v>11142.83</v>
      </c>
      <c r="J167" s="28">
        <f t="shared" si="30"/>
        <v>0.12981840650957049</v>
      </c>
      <c r="K167" s="11"/>
      <c r="M167" s="30">
        <f t="shared" si="32"/>
        <v>1446.5444346070374</v>
      </c>
      <c r="N167" s="22"/>
      <c r="P167" s="30">
        <f t="shared" si="27"/>
        <v>1559.5137930609267</v>
      </c>
      <c r="Q167" s="37">
        <f t="shared" si="22"/>
        <v>0.13995670696411294</v>
      </c>
      <c r="R167" s="35">
        <f t="shared" si="28"/>
        <v>1.0780960167909244</v>
      </c>
      <c r="S167" s="41">
        <f t="shared" si="29"/>
        <v>1.0056064973300953</v>
      </c>
      <c r="U167" s="30">
        <f t="shared" si="26"/>
        <v>1454.654482117526</v>
      </c>
      <c r="V167" s="28">
        <f t="shared" si="25"/>
        <v>0.13054623305906363</v>
      </c>
      <c r="AR167">
        <v>1</v>
      </c>
      <c r="AT167" s="33"/>
    </row>
    <row r="168" spans="1:46" x14ac:dyDescent="0.35">
      <c r="A168" s="12">
        <v>47788</v>
      </c>
      <c r="B168" s="30">
        <v>82592.27</v>
      </c>
      <c r="C168" s="37">
        <f t="shared" si="31"/>
        <v>7.4020543071261748</v>
      </c>
      <c r="D168" s="10"/>
      <c r="E168" s="44">
        <f>DataQ!C238</f>
        <v>11158.02</v>
      </c>
      <c r="J168" s="28">
        <f t="shared" si="30"/>
        <v>0.12925662416404154</v>
      </c>
      <c r="K168" s="11"/>
      <c r="M168" s="30">
        <f t="shared" si="32"/>
        <v>1442.2479975548588</v>
      </c>
      <c r="N168" s="22"/>
      <c r="P168" s="30">
        <f t="shared" si="27"/>
        <v>1554.8818213885802</v>
      </c>
      <c r="Q168" s="37">
        <f t="shared" si="22"/>
        <v>0.13935105165509473</v>
      </c>
      <c r="R168" s="35">
        <f t="shared" si="28"/>
        <v>1.0780960167909244</v>
      </c>
      <c r="S168" s="41">
        <f t="shared" si="29"/>
        <v>1.0050458475970858</v>
      </c>
      <c r="U168" s="30">
        <f t="shared" si="26"/>
        <v>1449.5253611477228</v>
      </c>
      <c r="V168" s="28">
        <f t="shared" si="25"/>
        <v>0.12990883339048709</v>
      </c>
      <c r="AR168">
        <v>1</v>
      </c>
      <c r="AT168" s="33"/>
    </row>
    <row r="169" spans="1:46" x14ac:dyDescent="0.35">
      <c r="A169" s="12">
        <v>47880</v>
      </c>
      <c r="B169" s="30">
        <v>82187.240000000005</v>
      </c>
      <c r="C169" s="37">
        <f t="shared" si="31"/>
        <v>7.3557015985472471</v>
      </c>
      <c r="D169" s="10"/>
      <c r="E169" s="44">
        <f>DataQ!C239</f>
        <v>11173.27</v>
      </c>
      <c r="J169" s="28">
        <f t="shared" si="30"/>
        <v>0.1287253380321296</v>
      </c>
      <c r="K169" s="11"/>
      <c r="M169" s="30">
        <f t="shared" si="32"/>
        <v>1438.2829576742527</v>
      </c>
      <c r="N169" s="22"/>
      <c r="P169" s="30">
        <f t="shared" si="27"/>
        <v>1550.6071276868815</v>
      </c>
      <c r="Q169" s="37">
        <f t="shared" si="22"/>
        <v>0.13877827419250421</v>
      </c>
      <c r="R169" s="35">
        <f t="shared" si="28"/>
        <v>1.0780960167909244</v>
      </c>
      <c r="S169" s="41">
        <f t="shared" si="29"/>
        <v>1.0045412628373773</v>
      </c>
      <c r="U169" s="30">
        <f t="shared" si="26"/>
        <v>1444.8145786195719</v>
      </c>
      <c r="V169" s="28">
        <f t="shared" si="25"/>
        <v>0.12930991362596372</v>
      </c>
      <c r="AR169">
        <v>1</v>
      </c>
      <c r="AT169" s="33"/>
    </row>
    <row r="170" spans="1:46" x14ac:dyDescent="0.35">
      <c r="A170" s="12">
        <v>47969</v>
      </c>
      <c r="B170" s="30">
        <v>81945.710000000006</v>
      </c>
      <c r="C170" s="37">
        <f t="shared" si="31"/>
        <v>7.3232899066466253</v>
      </c>
      <c r="D170" s="10"/>
      <c r="E170" s="44">
        <f>DataQ!C240</f>
        <v>11189.74</v>
      </c>
      <c r="J170" s="28">
        <f t="shared" si="30"/>
        <v>0.12826181094634032</v>
      </c>
      <c r="K170" s="11"/>
      <c r="M170" s="30">
        <f t="shared" si="32"/>
        <v>1435.216316418702</v>
      </c>
      <c r="N170" s="22"/>
      <c r="P170" s="30">
        <f t="shared" si="27"/>
        <v>1547.3009939643457</v>
      </c>
      <c r="Q170" s="37">
        <f t="shared" si="22"/>
        <v>0.13827854748764007</v>
      </c>
      <c r="R170" s="35">
        <f t="shared" si="28"/>
        <v>1.0780960167909244</v>
      </c>
      <c r="S170" s="41">
        <f t="shared" si="29"/>
        <v>1.0040871365536397</v>
      </c>
      <c r="U170" s="30">
        <f t="shared" si="26"/>
        <v>1441.0822414879169</v>
      </c>
      <c r="V170" s="28">
        <f t="shared" si="25"/>
        <v>0.12878603448229511</v>
      </c>
      <c r="AR170">
        <v>1</v>
      </c>
      <c r="AT170" s="33"/>
    </row>
    <row r="171" spans="1:46" x14ac:dyDescent="0.35">
      <c r="A171" s="12">
        <v>48061</v>
      </c>
      <c r="B171" s="30">
        <v>81679.399999999994</v>
      </c>
      <c r="C171" s="37">
        <f t="shared" si="31"/>
        <v>7.2897640001892059</v>
      </c>
      <c r="D171" s="10"/>
      <c r="E171" s="44">
        <f>DataQ!C241</f>
        <v>11204.67</v>
      </c>
      <c r="J171" s="28">
        <f t="shared" si="30"/>
        <v>0.1279376940273341</v>
      </c>
      <c r="K171" s="11"/>
      <c r="M171" s="30">
        <f t="shared" si="32"/>
        <v>1433.4996421372496</v>
      </c>
      <c r="N171" s="22"/>
      <c r="P171" s="30">
        <f t="shared" si="27"/>
        <v>1545.4502542593843</v>
      </c>
      <c r="Q171" s="37">
        <f t="shared" si="22"/>
        <v>0.13792911832828494</v>
      </c>
      <c r="R171" s="35">
        <f t="shared" si="28"/>
        <v>1.0780960167909244</v>
      </c>
      <c r="S171" s="41">
        <f t="shared" si="29"/>
        <v>1.0036784228982758</v>
      </c>
      <c r="U171" s="30">
        <f t="shared" si="26"/>
        <v>1438.7726600455574</v>
      </c>
      <c r="V171" s="28">
        <f t="shared" si="25"/>
        <v>0.12840830297059685</v>
      </c>
      <c r="AR171">
        <v>1</v>
      </c>
      <c r="AT171" s="33"/>
    </row>
    <row r="172" spans="1:46" x14ac:dyDescent="0.35">
      <c r="A172" s="12">
        <v>48153</v>
      </c>
      <c r="B172" s="30">
        <v>81447.125</v>
      </c>
      <c r="C172" s="37">
        <f t="shared" si="31"/>
        <v>7.2592379180002471</v>
      </c>
      <c r="D172" s="10"/>
      <c r="E172" s="44">
        <f>DataQ!C242</f>
        <v>11219.79</v>
      </c>
      <c r="J172" s="28">
        <f t="shared" si="30"/>
        <v>0.12760243496275991</v>
      </c>
      <c r="K172" s="11"/>
      <c r="M172" s="30">
        <f t="shared" si="32"/>
        <v>1431.6725237708242</v>
      </c>
      <c r="N172" s="22"/>
      <c r="P172" s="30">
        <f t="shared" si="27"/>
        <v>1543.4804452263356</v>
      </c>
      <c r="Q172" s="37">
        <f t="shared" si="22"/>
        <v>0.13756767686617447</v>
      </c>
      <c r="R172" s="35">
        <f t="shared" si="28"/>
        <v>1.0780960167909244</v>
      </c>
      <c r="S172" s="41">
        <f t="shared" si="29"/>
        <v>1.0033105806084481</v>
      </c>
      <c r="U172" s="30">
        <f t="shared" si="26"/>
        <v>1436.4121910656679</v>
      </c>
      <c r="V172" s="28">
        <f t="shared" si="25"/>
        <v>0.12802487310953839</v>
      </c>
      <c r="AR172">
        <v>1</v>
      </c>
      <c r="AT172" s="33"/>
    </row>
    <row r="173" spans="1:46" x14ac:dyDescent="0.35">
      <c r="A173" s="12">
        <v>48245</v>
      </c>
      <c r="B173" s="30">
        <v>81238.31</v>
      </c>
      <c r="C173" s="37">
        <f t="shared" si="31"/>
        <v>7.2308563901040941</v>
      </c>
      <c r="D173" s="10"/>
      <c r="E173" s="44">
        <f>DataQ!C243</f>
        <v>11234.95</v>
      </c>
      <c r="J173" s="28">
        <f t="shared" si="30"/>
        <v>0.12729717414087033</v>
      </c>
      <c r="K173" s="11"/>
      <c r="M173" s="30">
        <f t="shared" si="32"/>
        <v>1430.1773866139713</v>
      </c>
      <c r="N173" s="22"/>
      <c r="P173" s="30">
        <f t="shared" si="27"/>
        <v>1541.8685438129764</v>
      </c>
      <c r="Q173" s="37">
        <f t="shared" si="22"/>
        <v>0.13723857639001297</v>
      </c>
      <c r="R173" s="35">
        <f t="shared" si="28"/>
        <v>1.0780960167909244</v>
      </c>
      <c r="S173" s="41">
        <f t="shared" si="29"/>
        <v>1.0029795225476033</v>
      </c>
      <c r="U173" s="30">
        <f t="shared" si="26"/>
        <v>1434.4386323844599</v>
      </c>
      <c r="V173" s="28">
        <f t="shared" si="25"/>
        <v>0.12767645894146923</v>
      </c>
      <c r="AR173">
        <v>1</v>
      </c>
      <c r="AT173" s="33"/>
    </row>
    <row r="174" spans="1:46" x14ac:dyDescent="0.35">
      <c r="A174" s="12">
        <v>48335</v>
      </c>
      <c r="B174" s="30">
        <v>81056.960000000006</v>
      </c>
      <c r="C174" s="37">
        <f t="shared" si="31"/>
        <v>7.2041922043201891</v>
      </c>
      <c r="D174" s="10"/>
      <c r="E174" s="44">
        <f>DataQ!C244</f>
        <v>11251.36</v>
      </c>
      <c r="J174" s="28">
        <f t="shared" si="30"/>
        <v>0.12701335886190879</v>
      </c>
      <c r="K174" s="11"/>
      <c r="M174" s="30">
        <f t="shared" si="32"/>
        <v>1429.0730253645261</v>
      </c>
      <c r="N174" s="22"/>
      <c r="P174" s="30">
        <f t="shared" si="27"/>
        <v>1540.6779363488513</v>
      </c>
      <c r="Q174" s="37">
        <f t="shared" si="22"/>
        <v>0.13693259626826013</v>
      </c>
      <c r="R174" s="35">
        <f t="shared" si="28"/>
        <v>1.0780960167909244</v>
      </c>
      <c r="S174" s="41">
        <f t="shared" si="29"/>
        <v>1.0026815702928429</v>
      </c>
      <c r="U174" s="30">
        <f t="shared" si="26"/>
        <v>1432.9051851356467</v>
      </c>
      <c r="V174" s="28">
        <f t="shared" si="25"/>
        <v>0.12735395411182707</v>
      </c>
      <c r="AR174">
        <v>1</v>
      </c>
      <c r="AT174" s="33"/>
    </row>
    <row r="175" spans="1:46" x14ac:dyDescent="0.35">
      <c r="A175" s="12">
        <v>48427</v>
      </c>
      <c r="B175" s="30">
        <v>80852.55</v>
      </c>
      <c r="C175" s="37">
        <f t="shared" si="31"/>
        <v>7.1765590882462584</v>
      </c>
      <c r="D175" s="10"/>
      <c r="E175" s="44">
        <f>DataQ!C245</f>
        <v>11266.2</v>
      </c>
      <c r="J175" s="28">
        <f t="shared" si="30"/>
        <v>0.12674671700406973</v>
      </c>
      <c r="K175" s="11"/>
      <c r="M175" s="30">
        <f t="shared" si="32"/>
        <v>1427.9538631112505</v>
      </c>
      <c r="N175" s="22"/>
      <c r="P175" s="30">
        <f t="shared" si="27"/>
        <v>1539.471371981452</v>
      </c>
      <c r="Q175" s="37">
        <f t="shared" si="22"/>
        <v>0.13664513074341408</v>
      </c>
      <c r="R175" s="35">
        <f t="shared" si="28"/>
        <v>1.0780960167909244</v>
      </c>
      <c r="S175" s="41">
        <f t="shared" si="29"/>
        <v>1.0024134132635587</v>
      </c>
      <c r="U175" s="30">
        <f t="shared" si="26"/>
        <v>1431.400105904233</v>
      </c>
      <c r="V175" s="28">
        <f t="shared" si="25"/>
        <v>0.12705260921199987</v>
      </c>
      <c r="AR175">
        <v>1</v>
      </c>
      <c r="AT175" s="33"/>
    </row>
    <row r="176" spans="1:46" x14ac:dyDescent="0.35">
      <c r="A176" s="12">
        <v>48519</v>
      </c>
      <c r="B176" s="30">
        <v>80678.414099999995</v>
      </c>
      <c r="C176" s="37">
        <f t="shared" si="31"/>
        <v>7.1515491722991689</v>
      </c>
      <c r="D176" s="10"/>
      <c r="E176" s="44">
        <f>DataQ!C246</f>
        <v>11281.25</v>
      </c>
      <c r="J176" s="28">
        <f t="shared" si="30"/>
        <v>0.12647038584333042</v>
      </c>
      <c r="K176" s="11"/>
      <c r="M176" s="30">
        <f t="shared" si="32"/>
        <v>1426.7440402950713</v>
      </c>
      <c r="N176" s="22"/>
      <c r="P176" s="30">
        <f t="shared" si="27"/>
        <v>1538.1670668223064</v>
      </c>
      <c r="Q176" s="37">
        <f t="shared" si="22"/>
        <v>0.13634721921970583</v>
      </c>
      <c r="R176" s="35">
        <f t="shared" si="28"/>
        <v>1.0780960167909244</v>
      </c>
      <c r="S176" s="41">
        <f t="shared" si="29"/>
        <v>1.0021720719372029</v>
      </c>
      <c r="U176" s="30">
        <f t="shared" si="26"/>
        <v>1429.8430309865678</v>
      </c>
      <c r="V176" s="28">
        <f t="shared" si="25"/>
        <v>0.12674508861930794</v>
      </c>
      <c r="AR176">
        <v>1</v>
      </c>
      <c r="AT176" s="33"/>
    </row>
    <row r="177" spans="1:46" x14ac:dyDescent="0.35">
      <c r="A177" s="12">
        <v>48611</v>
      </c>
      <c r="B177" s="30">
        <v>80528.899999999994</v>
      </c>
      <c r="C177" s="37">
        <f t="shared" si="31"/>
        <v>7.1287729101158606</v>
      </c>
      <c r="D177" s="10"/>
      <c r="E177" s="44">
        <f>DataQ!C247</f>
        <v>11296.32</v>
      </c>
      <c r="J177" s="28">
        <f t="shared" si="30"/>
        <v>0.12622028668385954</v>
      </c>
      <c r="K177" s="11"/>
      <c r="M177" s="30">
        <f t="shared" si="32"/>
        <v>1425.8247488726161</v>
      </c>
      <c r="N177" s="22"/>
      <c r="P177" s="30">
        <f t="shared" si="27"/>
        <v>1537.1759824014873</v>
      </c>
      <c r="Q177" s="37">
        <f t="shared" si="22"/>
        <v>0.1360775883120775</v>
      </c>
      <c r="R177" s="35">
        <f t="shared" si="28"/>
        <v>1.0780960167909244</v>
      </c>
      <c r="S177" s="41">
        <f t="shared" si="29"/>
        <v>1.0019548647434826</v>
      </c>
      <c r="U177" s="30">
        <f t="shared" si="26"/>
        <v>1428.612043404572</v>
      </c>
      <c r="V177" s="28">
        <f t="shared" si="25"/>
        <v>0.12646703027221007</v>
      </c>
      <c r="AR177">
        <v>1</v>
      </c>
      <c r="AT177" s="33"/>
    </row>
    <row r="178" spans="1:46" x14ac:dyDescent="0.35">
      <c r="A178" s="12">
        <v>48700</v>
      </c>
      <c r="B178" s="30">
        <v>80414.09</v>
      </c>
      <c r="C178" s="37">
        <f t="shared" si="31"/>
        <v>7.108339874688844</v>
      </c>
      <c r="D178" s="10"/>
      <c r="E178" s="44">
        <f>DataQ!C248</f>
        <v>11312.64</v>
      </c>
      <c r="J178" s="28">
        <f t="shared" si="30"/>
        <v>0.12599252406202646</v>
      </c>
      <c r="K178" s="11"/>
      <c r="M178" s="30">
        <f t="shared" si="32"/>
        <v>1425.3080674050429</v>
      </c>
      <c r="N178" s="22"/>
      <c r="P178" s="30">
        <f t="shared" si="27"/>
        <v>1536.618950169347</v>
      </c>
      <c r="Q178" s="37">
        <f t="shared" si="22"/>
        <v>0.1358320383367054</v>
      </c>
      <c r="R178" s="35">
        <f t="shared" si="28"/>
        <v>1.0780960167909244</v>
      </c>
      <c r="S178" s="41">
        <f t="shared" si="29"/>
        <v>1.0017593782691343</v>
      </c>
      <c r="U178" s="30">
        <f t="shared" si="26"/>
        <v>1427.8157234456571</v>
      </c>
      <c r="V178" s="28">
        <f t="shared" si="25"/>
        <v>0.12621419257093455</v>
      </c>
      <c r="AR178">
        <v>1</v>
      </c>
      <c r="AT178" s="33"/>
    </row>
    <row r="179" spans="1:46" x14ac:dyDescent="0.35">
      <c r="A179" s="12">
        <v>48792</v>
      </c>
      <c r="B179" s="30">
        <v>80272.23</v>
      </c>
      <c r="C179" s="37">
        <f t="shared" si="31"/>
        <v>7.0865538428942205</v>
      </c>
      <c r="D179" s="10"/>
      <c r="E179" s="44">
        <f>DataQ!C249</f>
        <v>11327.4</v>
      </c>
      <c r="J179" s="28">
        <f t="shared" si="30"/>
        <v>0.12578819370775629</v>
      </c>
      <c r="K179" s="11"/>
      <c r="M179" s="30">
        <f t="shared" si="32"/>
        <v>1424.8531854052385</v>
      </c>
      <c r="N179" s="22"/>
      <c r="P179" s="30">
        <f t="shared" si="27"/>
        <v>1536.128543697248</v>
      </c>
      <c r="Q179" s="37">
        <f t="shared" si="22"/>
        <v>0.13561175059565725</v>
      </c>
      <c r="R179" s="35">
        <f t="shared" si="28"/>
        <v>1.0780960167909244</v>
      </c>
      <c r="S179" s="41">
        <f t="shared" si="29"/>
        <v>1.0015834404422208</v>
      </c>
      <c r="U179" s="30">
        <f t="shared" si="26"/>
        <v>1427.1093555632362</v>
      </c>
      <c r="V179" s="28">
        <f t="shared" si="25"/>
        <v>0.12598737182082706</v>
      </c>
      <c r="AR179">
        <v>1</v>
      </c>
      <c r="AT179" s="33"/>
    </row>
    <row r="180" spans="1:46" x14ac:dyDescent="0.35">
      <c r="A180" s="12">
        <v>48884</v>
      </c>
      <c r="B180" s="30">
        <v>80158.52</v>
      </c>
      <c r="C180" s="37">
        <f t="shared" si="31"/>
        <v>7.0671693242511724</v>
      </c>
      <c r="D180" s="10"/>
      <c r="E180" s="44">
        <f>DataQ!C250</f>
        <v>11342.38</v>
      </c>
      <c r="J180" s="28">
        <f t="shared" si="30"/>
        <v>0.12557033338981005</v>
      </c>
      <c r="K180" s="11"/>
      <c r="M180" s="30">
        <f t="shared" si="32"/>
        <v>1424.2664380339136</v>
      </c>
      <c r="N180" s="22"/>
      <c r="P180" s="30">
        <f t="shared" si="27"/>
        <v>1535.4959736933602</v>
      </c>
      <c r="Q180" s="37">
        <f t="shared" si="22"/>
        <v>0.13537687625466263</v>
      </c>
      <c r="R180" s="35">
        <f t="shared" si="28"/>
        <v>1.0780960167909244</v>
      </c>
      <c r="S180" s="41">
        <f t="shared" si="29"/>
        <v>1.0014250963979987</v>
      </c>
      <c r="U180" s="30">
        <f t="shared" si="26"/>
        <v>1426.2961550045461</v>
      </c>
      <c r="V180" s="28">
        <f t="shared" si="25"/>
        <v>0.12574928321961937</v>
      </c>
      <c r="AR180">
        <v>1</v>
      </c>
      <c r="AT180" s="33"/>
    </row>
    <row r="181" spans="1:46" x14ac:dyDescent="0.35">
      <c r="A181" s="12">
        <v>48976</v>
      </c>
      <c r="B181" s="30">
        <v>80065.22</v>
      </c>
      <c r="C181" s="37">
        <f t="shared" si="31"/>
        <v>7.0496330133059093</v>
      </c>
      <c r="D181" s="10"/>
      <c r="E181" s="44">
        <f>DataQ!C251</f>
        <v>11357.36</v>
      </c>
      <c r="J181" s="28">
        <f t="shared" si="30"/>
        <v>0.12537648820337957</v>
      </c>
      <c r="K181" s="11"/>
      <c r="M181" s="30">
        <f t="shared" si="32"/>
        <v>1423.9459120615352</v>
      </c>
      <c r="N181" s="22"/>
      <c r="P181" s="30">
        <f t="shared" si="27"/>
        <v>1535.1504159192609</v>
      </c>
      <c r="Q181" s="37">
        <f t="shared" si="22"/>
        <v>0.13516789253129785</v>
      </c>
      <c r="R181" s="35">
        <f t="shared" si="28"/>
        <v>1.0780960167909244</v>
      </c>
      <c r="S181" s="41">
        <f t="shared" si="29"/>
        <v>1.0012825867581989</v>
      </c>
      <c r="U181" s="30">
        <f t="shared" si="26"/>
        <v>1425.7722462327367</v>
      </c>
      <c r="V181" s="28">
        <f t="shared" si="25"/>
        <v>0.1255372944269387</v>
      </c>
      <c r="AR181">
        <v>1</v>
      </c>
      <c r="AT181" s="33"/>
    </row>
    <row r="182" spans="1:46" x14ac:dyDescent="0.35">
      <c r="A182" s="12">
        <v>49065</v>
      </c>
      <c r="B182" s="30">
        <v>79998.960000000006</v>
      </c>
      <c r="C182" s="37">
        <f t="shared" si="31"/>
        <v>7.03374129563199</v>
      </c>
      <c r="D182" s="10"/>
      <c r="E182" s="44">
        <f>DataQ!C252</f>
        <v>11373.6</v>
      </c>
      <c r="J182" s="28">
        <f t="shared" si="30"/>
        <v>0.12520112509392695</v>
      </c>
      <c r="K182" s="11"/>
      <c r="M182" s="30">
        <f t="shared" si="32"/>
        <v>1423.9875163682875</v>
      </c>
      <c r="N182" s="22"/>
      <c r="P182" s="30">
        <f t="shared" si="27"/>
        <v>1535.195269356652</v>
      </c>
      <c r="Q182" s="37">
        <f t="shared" si="22"/>
        <v>0.13497883426150489</v>
      </c>
      <c r="R182" s="35">
        <f t="shared" si="28"/>
        <v>1.0780960167909244</v>
      </c>
      <c r="S182" s="41">
        <f t="shared" si="29"/>
        <v>1.0011543280823791</v>
      </c>
      <c r="U182" s="30">
        <f t="shared" si="26"/>
        <v>1425.6312651473888</v>
      </c>
      <c r="V182" s="28">
        <f t="shared" si="25"/>
        <v>0.12534564826856834</v>
      </c>
      <c r="AR182">
        <v>1</v>
      </c>
      <c r="AT182" s="33"/>
    </row>
    <row r="183" spans="1:46" x14ac:dyDescent="0.35">
      <c r="A183" s="12">
        <v>49157</v>
      </c>
      <c r="B183" s="30">
        <v>79903.195300000007</v>
      </c>
      <c r="C183" s="37">
        <f t="shared" si="31"/>
        <v>7.0162715934904956</v>
      </c>
      <c r="D183" s="10"/>
      <c r="E183" s="44">
        <f>DataQ!C253</f>
        <v>11388.27</v>
      </c>
      <c r="J183" s="28">
        <f t="shared" si="30"/>
        <v>0.12504220791718776</v>
      </c>
      <c r="K183" s="11"/>
      <c r="M183" s="30">
        <f t="shared" si="32"/>
        <v>1424.0144251570719</v>
      </c>
      <c r="N183" s="22"/>
      <c r="P183" s="30">
        <f t="shared" si="27"/>
        <v>1535.224279614657</v>
      </c>
      <c r="Q183" s="37">
        <f t="shared" si="22"/>
        <v>0.1348075062862627</v>
      </c>
      <c r="R183" s="35">
        <f t="shared" si="28"/>
        <v>1.0780960167909244</v>
      </c>
      <c r="S183" s="41">
        <f t="shared" si="29"/>
        <v>1.0010388952741411</v>
      </c>
      <c r="U183" s="30">
        <f t="shared" si="26"/>
        <v>1425.4938270136763</v>
      </c>
      <c r="V183" s="28">
        <f t="shared" si="25"/>
        <v>0.1251721136760611</v>
      </c>
      <c r="AR183">
        <v>1</v>
      </c>
      <c r="AT183" s="33"/>
    </row>
    <row r="184" spans="1:46" x14ac:dyDescent="0.35">
      <c r="A184" s="12">
        <v>49249</v>
      </c>
      <c r="B184" s="30">
        <v>79831.164099999995</v>
      </c>
      <c r="C184" s="37">
        <f t="shared" si="31"/>
        <v>7.0007869829179077</v>
      </c>
      <c r="D184" s="10"/>
      <c r="E184" s="44">
        <f>DataQ!C254</f>
        <v>11403.17</v>
      </c>
      <c r="J184" s="28">
        <f t="shared" si="30"/>
        <v>0.12486751089577282</v>
      </c>
      <c r="K184" s="11"/>
      <c r="M184" s="30">
        <f t="shared" si="32"/>
        <v>1423.8854542213498</v>
      </c>
      <c r="N184" s="22"/>
      <c r="P184" s="30">
        <f t="shared" si="27"/>
        <v>1535.0852365625733</v>
      </c>
      <c r="Q184" s="37">
        <f t="shared" si="22"/>
        <v>0.13461916612333003</v>
      </c>
      <c r="R184" s="35">
        <f t="shared" si="28"/>
        <v>1.0780960167909244</v>
      </c>
      <c r="S184" s="41">
        <f t="shared" si="29"/>
        <v>1.000935005746727</v>
      </c>
      <c r="U184" s="30">
        <f t="shared" si="26"/>
        <v>1425.2167953037278</v>
      </c>
      <c r="V184" s="28">
        <f t="shared" si="25"/>
        <v>0.12498426273603988</v>
      </c>
      <c r="AR184">
        <v>1</v>
      </c>
      <c r="AT184" s="33"/>
    </row>
    <row r="185" spans="1:46" x14ac:dyDescent="0.35">
      <c r="A185" s="12">
        <v>49341</v>
      </c>
      <c r="B185" s="30">
        <v>79779.054699999993</v>
      </c>
      <c r="C185" s="37">
        <f t="shared" si="31"/>
        <v>6.987087546319124</v>
      </c>
      <c r="D185" s="10"/>
      <c r="E185" s="44">
        <f>DataQ!C255</f>
        <v>11418.07</v>
      </c>
      <c r="J185" s="28">
        <f t="shared" si="30"/>
        <v>0.12471266479004695</v>
      </c>
      <c r="K185" s="11"/>
      <c r="M185" s="30">
        <f t="shared" si="32"/>
        <v>1423.9779364592912</v>
      </c>
      <c r="N185" s="22"/>
      <c r="P185" s="30">
        <f t="shared" si="27"/>
        <v>1535.1849412949218</v>
      </c>
      <c r="Q185" s="37">
        <f t="shared" si="22"/>
        <v>0.13445222715353136</v>
      </c>
      <c r="R185" s="35">
        <f t="shared" si="28"/>
        <v>1.0780960167909244</v>
      </c>
      <c r="S185" s="41">
        <f t="shared" si="29"/>
        <v>1.0008415051720543</v>
      </c>
      <c r="U185" s="30">
        <f t="shared" si="26"/>
        <v>1425.1762212577128</v>
      </c>
      <c r="V185" s="28">
        <f t="shared" si="25"/>
        <v>0.12481761114248842</v>
      </c>
      <c r="AR185">
        <v>1</v>
      </c>
      <c r="AT185" s="33"/>
    </row>
    <row r="186" spans="1:46" x14ac:dyDescent="0.35">
      <c r="A186" s="12">
        <v>49430</v>
      </c>
      <c r="B186" s="30">
        <v>79754.164099999995</v>
      </c>
      <c r="C186" s="37">
        <f t="shared" si="31"/>
        <v>6.9750358441276763</v>
      </c>
      <c r="D186" s="10"/>
      <c r="E186" s="44">
        <f>DataQ!C256</f>
        <v>11434.23</v>
      </c>
      <c r="J186" s="28">
        <f t="shared" si="30"/>
        <v>0.12457567042405911</v>
      </c>
      <c r="K186" s="11"/>
      <c r="M186" s="30">
        <f t="shared" si="32"/>
        <v>1424.4268680328894</v>
      </c>
      <c r="N186" s="22"/>
      <c r="P186" s="30">
        <f t="shared" si="27"/>
        <v>1535.6689326362298</v>
      </c>
      <c r="Q186" s="37">
        <f t="shared" si="22"/>
        <v>0.13430453407323709</v>
      </c>
      <c r="R186" s="35">
        <f t="shared" si="28"/>
        <v>1.0780960167909244</v>
      </c>
      <c r="S186" s="41">
        <f t="shared" si="29"/>
        <v>1.0007573546548489</v>
      </c>
      <c r="U186" s="30">
        <f t="shared" si="26"/>
        <v>1425.505664351886</v>
      </c>
      <c r="V186" s="28">
        <f t="shared" si="25"/>
        <v>0.1246700183879357</v>
      </c>
      <c r="AR186">
        <v>1</v>
      </c>
      <c r="AT186" s="33"/>
    </row>
    <row r="187" spans="1:46" x14ac:dyDescent="0.35">
      <c r="A187" s="12">
        <v>49522</v>
      </c>
      <c r="B187" s="30">
        <v>79702.734400000001</v>
      </c>
      <c r="C187" s="37">
        <f t="shared" si="31"/>
        <v>6.9616610285261089</v>
      </c>
      <c r="D187" s="10"/>
      <c r="E187" s="44">
        <f>DataQ!C257</f>
        <v>11448.81</v>
      </c>
      <c r="J187" s="28">
        <f t="shared" si="30"/>
        <v>0.12445515340214464</v>
      </c>
      <c r="K187" s="11"/>
      <c r="M187" s="30">
        <f t="shared" si="32"/>
        <v>1424.8634048220074</v>
      </c>
      <c r="N187" s="22"/>
      <c r="P187" s="30">
        <f t="shared" si="27"/>
        <v>1536.1395612097606</v>
      </c>
      <c r="Q187" s="37">
        <f t="shared" si="22"/>
        <v>0.13417460515195559</v>
      </c>
      <c r="R187" s="35">
        <f t="shared" si="28"/>
        <v>1.0780960167909244</v>
      </c>
      <c r="S187" s="41">
        <f t="shared" si="29"/>
        <v>1.0006816191893639</v>
      </c>
      <c r="U187" s="30">
        <f t="shared" si="26"/>
        <v>1425.8346190609566</v>
      </c>
      <c r="V187" s="28">
        <f t="shared" si="25"/>
        <v>0.12453998442291878</v>
      </c>
      <c r="AR187">
        <v>1</v>
      </c>
      <c r="AT187" s="33"/>
    </row>
    <row r="188" spans="1:46" x14ac:dyDescent="0.35">
      <c r="A188" s="12">
        <v>49614</v>
      </c>
      <c r="B188" s="30">
        <v>79682.38</v>
      </c>
      <c r="C188" s="37">
        <f t="shared" si="31"/>
        <v>6.9508794763268913</v>
      </c>
      <c r="D188" s="10"/>
      <c r="E188" s="44">
        <f>DataQ!C258</f>
        <v>11463.64</v>
      </c>
      <c r="J188" s="28">
        <f t="shared" si="30"/>
        <v>0.12432140524612896</v>
      </c>
      <c r="K188" s="11"/>
      <c r="M188" s="30">
        <f t="shared" si="32"/>
        <v>1425.1758340357337</v>
      </c>
      <c r="N188" s="22"/>
      <c r="P188" s="30">
        <f t="shared" si="27"/>
        <v>1536.476389900608</v>
      </c>
      <c r="Q188" s="37">
        <f t="shared" si="22"/>
        <v>0.13403041179770195</v>
      </c>
      <c r="R188" s="35">
        <f t="shared" si="28"/>
        <v>1.0780960167909244</v>
      </c>
      <c r="S188" s="41">
        <f t="shared" si="29"/>
        <v>1.0006134572704275</v>
      </c>
      <c r="U188" s="30">
        <f t="shared" si="26"/>
        <v>1426.0501185127605</v>
      </c>
      <c r="V188" s="28">
        <f t="shared" si="25"/>
        <v>0.12439767111604697</v>
      </c>
      <c r="AR188">
        <v>1</v>
      </c>
      <c r="AT188" s="33"/>
    </row>
    <row r="189" spans="1:46" x14ac:dyDescent="0.35">
      <c r="A189" s="12">
        <v>49706</v>
      </c>
      <c r="B189" s="30">
        <v>79670.710000000006</v>
      </c>
      <c r="C189" s="37">
        <f t="shared" si="31"/>
        <v>6.9409005056436239</v>
      </c>
      <c r="D189" s="10"/>
      <c r="E189" s="44">
        <f>DataQ!C259</f>
        <v>11478.44</v>
      </c>
      <c r="J189" s="28">
        <f t="shared" si="30"/>
        <v>0.12421358972413678</v>
      </c>
      <c r="K189" s="11"/>
      <c r="M189" s="30">
        <f t="shared" si="32"/>
        <v>1425.7782368331207</v>
      </c>
      <c r="N189" s="22"/>
      <c r="P189" s="30">
        <f t="shared" si="27"/>
        <v>1537.1258379569747</v>
      </c>
      <c r="Q189" s="37">
        <f t="shared" si="22"/>
        <v>0.13391417631289396</v>
      </c>
      <c r="R189" s="35">
        <f t="shared" si="28"/>
        <v>1.0780960167909244</v>
      </c>
      <c r="S189" s="41">
        <f t="shared" si="29"/>
        <v>1.0005521115433846</v>
      </c>
      <c r="U189" s="30">
        <f t="shared" si="26"/>
        <v>1426.5654254559829</v>
      </c>
      <c r="V189" s="28">
        <f t="shared" si="25"/>
        <v>0.12428216948086873</v>
      </c>
      <c r="AR189">
        <v>1</v>
      </c>
      <c r="AT189" s="33"/>
    </row>
    <row r="190" spans="1:46" x14ac:dyDescent="0.35">
      <c r="A190" s="12">
        <v>49796</v>
      </c>
      <c r="B190" s="30">
        <v>79678.62</v>
      </c>
      <c r="C190" s="37">
        <f t="shared" si="31"/>
        <v>6.931884873735374</v>
      </c>
      <c r="D190" s="10"/>
      <c r="E190" s="44">
        <f>DataQ!C260</f>
        <v>11494.51</v>
      </c>
      <c r="J190" s="28">
        <f t="shared" si="30"/>
        <v>0.1241138000173041</v>
      </c>
      <c r="K190" s="11"/>
      <c r="M190" s="30">
        <f t="shared" si="32"/>
        <v>1426.6273154369021</v>
      </c>
      <c r="N190" s="22"/>
      <c r="P190" s="30">
        <f t="shared" si="27"/>
        <v>1538.0412262176537</v>
      </c>
      <c r="Q190" s="37">
        <f t="shared" si="22"/>
        <v>0.13380659342744089</v>
      </c>
      <c r="R190" s="35">
        <f t="shared" si="28"/>
        <v>1.0780960167909244</v>
      </c>
      <c r="S190" s="41">
        <f t="shared" si="29"/>
        <v>1.0004969003890463</v>
      </c>
      <c r="U190" s="30">
        <f t="shared" si="26"/>
        <v>1427.3362071049667</v>
      </c>
      <c r="V190" s="28">
        <f t="shared" si="25"/>
        <v>0.1241754722128187</v>
      </c>
      <c r="AR190">
        <v>1</v>
      </c>
      <c r="AT190" s="33"/>
    </row>
    <row r="191" spans="1:46" x14ac:dyDescent="0.35">
      <c r="A191" s="12">
        <v>49888</v>
      </c>
      <c r="B191" s="30">
        <v>79687.125</v>
      </c>
      <c r="C191" s="37">
        <f t="shared" si="31"/>
        <v>6.9238904997041448</v>
      </c>
      <c r="D191" s="10"/>
      <c r="E191" s="44">
        <f>DataQ!C261</f>
        <v>11509.01</v>
      </c>
      <c r="J191" s="28">
        <f t="shared" si="30"/>
        <v>0.12402364369822159</v>
      </c>
      <c r="K191" s="11"/>
      <c r="M191" s="30">
        <f t="shared" si="32"/>
        <v>1427.3893555592692</v>
      </c>
      <c r="N191" s="22"/>
      <c r="P191" s="30">
        <f t="shared" si="27"/>
        <v>1538.8627786382126</v>
      </c>
      <c r="Q191" s="37">
        <f t="shared" si="22"/>
        <v>0.13370939625894951</v>
      </c>
      <c r="R191" s="35">
        <f t="shared" si="28"/>
        <v>1.0780960167909244</v>
      </c>
      <c r="S191" s="41">
        <f t="shared" si="29"/>
        <v>1.0004472103501416</v>
      </c>
      <c r="U191" s="30">
        <f t="shared" si="26"/>
        <v>1428.0276988527573</v>
      </c>
      <c r="V191" s="28">
        <f t="shared" si="25"/>
        <v>0.1240791083553457</v>
      </c>
      <c r="AR191">
        <v>1</v>
      </c>
      <c r="AT191" s="33"/>
    </row>
    <row r="192" spans="1:46" x14ac:dyDescent="0.35">
      <c r="A192" s="12">
        <v>49980</v>
      </c>
      <c r="B192" s="30">
        <v>79706.23</v>
      </c>
      <c r="C192" s="37">
        <f t="shared" si="31"/>
        <v>6.9166920490291783</v>
      </c>
      <c r="D192" s="10"/>
      <c r="E192" s="44">
        <f>DataQ!C262</f>
        <v>11523.75</v>
      </c>
      <c r="J192" s="28">
        <f t="shared" si="30"/>
        <v>0.1239436999579093</v>
      </c>
      <c r="K192" s="11"/>
      <c r="M192" s="30">
        <f t="shared" si="32"/>
        <v>1428.2962123899572</v>
      </c>
      <c r="N192" s="22"/>
      <c r="P192" s="30">
        <f t="shared" si="27"/>
        <v>1539.840457375177</v>
      </c>
      <c r="Q192" s="37">
        <f t="shared" si="22"/>
        <v>0.13362320923095147</v>
      </c>
      <c r="R192" s="35">
        <f t="shared" si="28"/>
        <v>1.0780960167909244</v>
      </c>
      <c r="S192" s="41">
        <f t="shared" si="29"/>
        <v>1.0004024893151275</v>
      </c>
      <c r="U192" s="30">
        <f t="shared" si="26"/>
        <v>1428.8710863542813</v>
      </c>
      <c r="V192" s="28">
        <f t="shared" si="25"/>
        <v>0.12399358597281972</v>
      </c>
      <c r="AR192">
        <v>1</v>
      </c>
      <c r="AT192" s="33"/>
    </row>
    <row r="193" spans="1:46" x14ac:dyDescent="0.35">
      <c r="A193" s="12">
        <v>50072</v>
      </c>
      <c r="B193" s="30">
        <v>79733.570000000007</v>
      </c>
      <c r="C193" s="37">
        <f t="shared" si="31"/>
        <v>6.9102436546991548</v>
      </c>
      <c r="D193" s="10"/>
      <c r="E193" s="44">
        <f>DataQ!C263</f>
        <v>11538.46</v>
      </c>
      <c r="J193" s="28">
        <f t="shared" si="30"/>
        <v>0.12387171545115963</v>
      </c>
      <c r="K193" s="11"/>
      <c r="M193" s="30">
        <f t="shared" si="32"/>
        <v>1429.2888338645873</v>
      </c>
      <c r="N193" s="22"/>
      <c r="P193" s="30">
        <f t="shared" si="27"/>
        <v>1540.910598633157</v>
      </c>
      <c r="Q193" s="37">
        <f t="shared" si="22"/>
        <v>0.13354560302095403</v>
      </c>
      <c r="R193" s="35">
        <f t="shared" si="28"/>
        <v>1.0780960167909244</v>
      </c>
      <c r="S193" s="41">
        <f t="shared" si="29"/>
        <v>1.0003622403836148</v>
      </c>
      <c r="U193" s="30">
        <f t="shared" si="26"/>
        <v>1429.8065800000627</v>
      </c>
      <c r="V193" s="28">
        <f t="shared" si="25"/>
        <v>0.12391658678888368</v>
      </c>
      <c r="AR193">
        <v>1</v>
      </c>
      <c r="AT193" s="33"/>
    </row>
    <row r="194" spans="1:46" x14ac:dyDescent="0.35">
      <c r="A194" s="12">
        <v>50161</v>
      </c>
      <c r="B194" s="30">
        <v>79778.39</v>
      </c>
      <c r="C194" s="37">
        <f t="shared" si="31"/>
        <v>6.9045656907647617</v>
      </c>
      <c r="D194" s="10"/>
      <c r="E194" s="44">
        <f>DataQ!C264</f>
        <v>11554.44</v>
      </c>
      <c r="J194" s="28">
        <f t="shared" si="30"/>
        <v>0.1238072315078594</v>
      </c>
      <c r="K194" s="11"/>
      <c r="M194" s="30">
        <f t="shared" si="32"/>
        <v>1430.523228023671</v>
      </c>
      <c r="N194" s="22"/>
      <c r="P194" s="30">
        <f t="shared" si="27"/>
        <v>1542.2413940592148</v>
      </c>
      <c r="Q194" s="37">
        <f t="shared" si="22"/>
        <v>0.13347608313853504</v>
      </c>
      <c r="R194" s="35">
        <f t="shared" si="28"/>
        <v>1.0780960167909244</v>
      </c>
      <c r="S194" s="41">
        <f t="shared" si="29"/>
        <v>1.0003260163452532</v>
      </c>
      <c r="U194" s="30">
        <f t="shared" si="26"/>
        <v>1430.9896019782711</v>
      </c>
      <c r="V194" s="28">
        <f t="shared" si="25"/>
        <v>0.12384759468899151</v>
      </c>
      <c r="AR194">
        <v>1</v>
      </c>
      <c r="AT194" s="33"/>
    </row>
    <row r="195" spans="1:46" x14ac:dyDescent="0.35">
      <c r="A195" s="12">
        <v>50253</v>
      </c>
      <c r="B195" s="30">
        <v>79820.265599999999</v>
      </c>
      <c r="C195" s="37">
        <f t="shared" si="31"/>
        <v>6.899585144590862</v>
      </c>
      <c r="D195" s="10"/>
      <c r="E195" s="44">
        <f>DataQ!C265</f>
        <v>11568.85</v>
      </c>
      <c r="J195" s="28">
        <f t="shared" si="30"/>
        <v>0.12375045186851547</v>
      </c>
      <c r="K195" s="11"/>
      <c r="M195" s="30">
        <f t="shared" si="32"/>
        <v>1431.6504150990752</v>
      </c>
      <c r="N195" s="22"/>
      <c r="P195" s="30">
        <f t="shared" si="27"/>
        <v>1543.4566099553865</v>
      </c>
      <c r="Q195" s="37">
        <f t="shared" si="22"/>
        <v>0.13341486923552354</v>
      </c>
      <c r="R195" s="35">
        <f t="shared" si="28"/>
        <v>1.0780960167909244</v>
      </c>
      <c r="S195" s="41">
        <f t="shared" si="29"/>
        <v>1.0002934147107279</v>
      </c>
      <c r="U195" s="30">
        <f t="shared" si="26"/>
        <v>1432.0704823914848</v>
      </c>
      <c r="V195" s="28">
        <f t="shared" si="25"/>
        <v>0.1237867620715529</v>
      </c>
      <c r="AR195">
        <v>1</v>
      </c>
      <c r="AT195" s="33"/>
    </row>
    <row r="196" spans="1:46" x14ac:dyDescent="0.35">
      <c r="A196" s="12">
        <v>50345</v>
      </c>
      <c r="B196" s="30">
        <v>79871.34</v>
      </c>
      <c r="C196" s="37">
        <f t="shared" si="31"/>
        <v>6.8952623168625049</v>
      </c>
      <c r="D196" s="10"/>
      <c r="E196" s="44">
        <f>DataQ!C266</f>
        <v>11583.51</v>
      </c>
      <c r="J196" s="28">
        <f t="shared" si="30"/>
        <v>0.12370064640677647</v>
      </c>
      <c r="K196" s="11"/>
      <c r="M196" s="30">
        <f t="shared" si="32"/>
        <v>1432.8876746593594</v>
      </c>
      <c r="N196" s="22"/>
      <c r="P196" s="30">
        <f t="shared" si="27"/>
        <v>1544.7904945590653</v>
      </c>
      <c r="Q196" s="37">
        <f t="shared" si="22"/>
        <v>0.1333611741656083</v>
      </c>
      <c r="R196" s="35">
        <f t="shared" si="28"/>
        <v>1.0780960167909244</v>
      </c>
      <c r="S196" s="41">
        <f t="shared" si="29"/>
        <v>1.000264073239655</v>
      </c>
      <c r="U196" s="30">
        <f t="shared" si="26"/>
        <v>1433.2660619496685</v>
      </c>
      <c r="V196" s="28">
        <f t="shared" si="25"/>
        <v>0.12373331243722054</v>
      </c>
      <c r="AR196">
        <v>1</v>
      </c>
      <c r="AT196" s="33"/>
    </row>
    <row r="197" spans="1:46" x14ac:dyDescent="0.35">
      <c r="A197" s="12">
        <v>50437</v>
      </c>
      <c r="B197" s="30">
        <v>79929.509999999995</v>
      </c>
      <c r="C197" s="37">
        <f t="shared" si="31"/>
        <v>6.8915919131721335</v>
      </c>
      <c r="D197" s="10"/>
      <c r="E197" s="44">
        <f>DataQ!C267</f>
        <v>11598.12</v>
      </c>
      <c r="J197" s="28">
        <f t="shared" si="30"/>
        <v>0.12365741812949289</v>
      </c>
      <c r="K197" s="11"/>
      <c r="M197" s="30">
        <f t="shared" si="32"/>
        <v>1434.1935743560343</v>
      </c>
      <c r="N197" s="22"/>
      <c r="P197" s="30">
        <f t="shared" si="27"/>
        <v>1546.1983798203789</v>
      </c>
      <c r="Q197" s="37">
        <f t="shared" si="22"/>
        <v>0.13331456993205612</v>
      </c>
      <c r="R197" s="35">
        <f t="shared" si="28"/>
        <v>1.0780960167909244</v>
      </c>
      <c r="S197" s="41">
        <f t="shared" si="29"/>
        <v>1.0002376659156895</v>
      </c>
      <c r="U197" s="30">
        <f t="shared" si="26"/>
        <v>1434.5344332851596</v>
      </c>
      <c r="V197" s="28">
        <f t="shared" si="25"/>
        <v>0.12368680728300445</v>
      </c>
      <c r="AR197">
        <v>1</v>
      </c>
      <c r="AT197" s="33"/>
    </row>
    <row r="198" spans="1:46" x14ac:dyDescent="0.35">
      <c r="A198" s="12">
        <v>50526</v>
      </c>
      <c r="B198" s="30">
        <v>80005.36</v>
      </c>
      <c r="C198" s="37">
        <f t="shared" si="31"/>
        <v>6.8886879822834812</v>
      </c>
      <c r="D198" s="10"/>
      <c r="E198" s="44">
        <f>DataQ!C268</f>
        <v>11614.02</v>
      </c>
      <c r="J198" s="28">
        <f t="shared" si="30"/>
        <v>0.12362071409258918</v>
      </c>
      <c r="K198" s="11"/>
      <c r="M198" s="30">
        <f t="shared" si="32"/>
        <v>1435.7334458856126</v>
      </c>
      <c r="N198" s="22"/>
      <c r="P198" s="30">
        <f t="shared" si="27"/>
        <v>1547.8585091827872</v>
      </c>
      <c r="Q198" s="37">
        <f t="shared" si="22"/>
        <v>0.1332749994560701</v>
      </c>
      <c r="R198" s="35">
        <f t="shared" si="28"/>
        <v>1.0780960167909244</v>
      </c>
      <c r="S198" s="41">
        <f t="shared" si="29"/>
        <v>1.0002138993241205</v>
      </c>
      <c r="U198" s="30">
        <f t="shared" si="26"/>
        <v>1436.0405482993046</v>
      </c>
      <c r="V198" s="28">
        <f t="shared" si="25"/>
        <v>0.12364715647978086</v>
      </c>
      <c r="AR198">
        <v>1</v>
      </c>
      <c r="AT198" s="33"/>
    </row>
    <row r="199" spans="1:46" x14ac:dyDescent="0.35">
      <c r="A199" s="12">
        <v>50618</v>
      </c>
      <c r="B199" s="30">
        <v>80080.009999999995</v>
      </c>
      <c r="C199" s="37">
        <f t="shared" si="31"/>
        <v>6.8866303243887987</v>
      </c>
      <c r="D199" s="10"/>
      <c r="E199" s="44">
        <f>DataQ!C269</f>
        <v>11628.33</v>
      </c>
      <c r="J199" s="28">
        <f t="shared" si="30"/>
        <v>0.12359167478370266</v>
      </c>
      <c r="K199" s="11"/>
      <c r="M199" s="30">
        <f t="shared" si="32"/>
        <v>1437.164779637573</v>
      </c>
      <c r="N199" s="22"/>
      <c r="P199" s="30">
        <f t="shared" si="27"/>
        <v>1549.401624399474</v>
      </c>
      <c r="Q199" s="37">
        <f t="shared" si="22"/>
        <v>0.13324369229282915</v>
      </c>
      <c r="R199" s="35">
        <f t="shared" si="28"/>
        <v>1.0780960167909244</v>
      </c>
      <c r="S199" s="41">
        <f t="shared" si="29"/>
        <v>1.0001925093917086</v>
      </c>
      <c r="U199" s="30">
        <f t="shared" si="26"/>
        <v>1437.441447355086</v>
      </c>
      <c r="V199" s="28">
        <f t="shared" si="25"/>
        <v>0.1236154673418355</v>
      </c>
      <c r="AR199">
        <v>1</v>
      </c>
      <c r="AT199" s="33"/>
    </row>
    <row r="200" spans="1:46" x14ac:dyDescent="0.35">
      <c r="A200" s="12">
        <v>50710</v>
      </c>
      <c r="B200" s="30">
        <v>80162.86</v>
      </c>
      <c r="C200" s="37">
        <f t="shared" si="31"/>
        <v>6.8851164484510763</v>
      </c>
      <c r="D200" s="10"/>
      <c r="E200" s="44">
        <f>DataQ!C270</f>
        <v>11642.92</v>
      </c>
      <c r="J200" s="28">
        <f t="shared" si="30"/>
        <v>0.12357109820475583</v>
      </c>
      <c r="K200" s="11"/>
      <c r="M200" s="30">
        <f t="shared" si="32"/>
        <v>1438.7284107101157</v>
      </c>
      <c r="N200" s="22"/>
      <c r="P200" s="30">
        <f t="shared" si="27"/>
        <v>1551.0873688305128</v>
      </c>
      <c r="Q200" s="37">
        <f t="shared" si="22"/>
        <v>0.13322150876502739</v>
      </c>
      <c r="R200" s="35">
        <f t="shared" si="28"/>
        <v>1.0780960167909244</v>
      </c>
      <c r="S200" s="41">
        <f t="shared" si="29"/>
        <v>1.0001732584525378</v>
      </c>
      <c r="U200" s="30">
        <f t="shared" si="26"/>
        <v>1438.9776825681774</v>
      </c>
      <c r="V200" s="28">
        <f t="shared" si="25"/>
        <v>0.12359250794200917</v>
      </c>
      <c r="AR200">
        <v>1</v>
      </c>
      <c r="AT200" s="33"/>
    </row>
    <row r="201" spans="1:46" x14ac:dyDescent="0.35">
      <c r="A201" s="12">
        <v>50802</v>
      </c>
      <c r="B201" s="30">
        <v>80251.87</v>
      </c>
      <c r="C201" s="37">
        <f t="shared" si="31"/>
        <v>6.884176114138266</v>
      </c>
      <c r="D201" s="10"/>
      <c r="E201" s="44">
        <f>DataQ!C271</f>
        <v>11657.44</v>
      </c>
      <c r="J201" s="28">
        <f t="shared" si="30"/>
        <v>0.1235559594453786</v>
      </c>
      <c r="K201" s="11"/>
      <c r="M201" s="30">
        <f t="shared" si="32"/>
        <v>1440.3461838769344</v>
      </c>
      <c r="N201" s="22"/>
      <c r="P201" s="30">
        <f t="shared" si="27"/>
        <v>1552.8314836377313</v>
      </c>
      <c r="Q201" s="37">
        <f t="shared" ref="Q201:Q264" si="33">P201/E201</f>
        <v>0.13320518772884365</v>
      </c>
      <c r="R201" s="35">
        <f t="shared" si="28"/>
        <v>1.0780960167909244</v>
      </c>
      <c r="S201" s="41">
        <f t="shared" si="29"/>
        <v>1.000155932607284</v>
      </c>
      <c r="U201" s="30">
        <f t="shared" si="26"/>
        <v>1440.5707808127779</v>
      </c>
      <c r="V201" s="28">
        <f t="shared" si="25"/>
        <v>0.1235752258482804</v>
      </c>
      <c r="AR201">
        <v>1</v>
      </c>
      <c r="AT201" s="33"/>
    </row>
    <row r="202" spans="1:46" x14ac:dyDescent="0.35">
      <c r="A202" s="12">
        <v>50891</v>
      </c>
      <c r="B202" s="30">
        <v>80355.94</v>
      </c>
      <c r="C202" s="37">
        <f t="shared" si="31"/>
        <v>6.8837734853391179</v>
      </c>
      <c r="D202" s="10"/>
      <c r="E202" s="44">
        <f>DataQ!C272</f>
        <v>11673.24</v>
      </c>
      <c r="J202" s="28">
        <f t="shared" si="30"/>
        <v>0.1235465561022505</v>
      </c>
      <c r="K202" s="11"/>
      <c r="M202" s="30">
        <f t="shared" si="32"/>
        <v>1442.1886005550346</v>
      </c>
      <c r="N202" s="22"/>
      <c r="P202" s="30">
        <f t="shared" si="27"/>
        <v>1554.8177857196602</v>
      </c>
      <c r="Q202" s="37">
        <f t="shared" si="33"/>
        <v>0.13319505002207271</v>
      </c>
      <c r="R202" s="35">
        <f t="shared" si="28"/>
        <v>1.0780960167909244</v>
      </c>
      <c r="S202" s="41">
        <f t="shared" si="29"/>
        <v>1.0001403393465556</v>
      </c>
      <c r="U202" s="30">
        <f t="shared" si="26"/>
        <v>1442.3909963608462</v>
      </c>
      <c r="V202" s="28">
        <f t="shared" si="25"/>
        <v>0.12356389454520307</v>
      </c>
      <c r="AR202">
        <v>1</v>
      </c>
      <c r="AT202" s="33"/>
    </row>
    <row r="203" spans="1:46" x14ac:dyDescent="0.35">
      <c r="A203" s="12">
        <v>50983</v>
      </c>
      <c r="B203" s="30">
        <v>80455.42</v>
      </c>
      <c r="C203" s="37">
        <f t="shared" si="31"/>
        <v>6.8839097631136283</v>
      </c>
      <c r="D203" s="10"/>
      <c r="E203" s="44">
        <f>DataQ!C273</f>
        <v>11687.46</v>
      </c>
      <c r="J203" s="28">
        <f t="shared" si="30"/>
        <v>0.12354252981425902</v>
      </c>
      <c r="K203" s="11"/>
      <c r="M203" s="30">
        <f t="shared" si="32"/>
        <v>1443.8983755029597</v>
      </c>
      <c r="N203" s="22"/>
      <c r="P203" s="30">
        <f t="shared" si="27"/>
        <v>1556.6610872806273</v>
      </c>
      <c r="Q203" s="37">
        <f t="shared" si="33"/>
        <v>0.13319070929702667</v>
      </c>
      <c r="R203" s="35">
        <f t="shared" si="28"/>
        <v>1.0780960167909244</v>
      </c>
      <c r="S203" s="41">
        <f t="shared" si="29"/>
        <v>1.0001263054119001</v>
      </c>
      <c r="U203" s="30">
        <f t="shared" si="26"/>
        <v>1444.0807476820194</v>
      </c>
      <c r="V203" s="28">
        <f t="shared" si="25"/>
        <v>0.12355813390437438</v>
      </c>
      <c r="AR203">
        <v>1</v>
      </c>
      <c r="AT203" s="33"/>
    </row>
    <row r="204" spans="1:46" x14ac:dyDescent="0.35">
      <c r="A204" s="12">
        <v>51075</v>
      </c>
      <c r="B204" s="30">
        <v>80562.45</v>
      </c>
      <c r="C204" s="37">
        <f t="shared" si="31"/>
        <v>6.8845261819387522</v>
      </c>
      <c r="D204" s="10"/>
      <c r="E204" s="44">
        <f>DataQ!C274</f>
        <v>11701.96</v>
      </c>
      <c r="J204" s="28">
        <f t="shared" si="30"/>
        <v>0.12354389259200413</v>
      </c>
      <c r="K204" s="11"/>
      <c r="M204" s="30">
        <f t="shared" si="32"/>
        <v>1445.7056893559286</v>
      </c>
      <c r="N204" s="22"/>
      <c r="P204" s="30">
        <f t="shared" si="27"/>
        <v>1558.6095451466042</v>
      </c>
      <c r="Q204" s="37">
        <f t="shared" si="33"/>
        <v>0.13319217850228546</v>
      </c>
      <c r="R204" s="35">
        <f t="shared" si="28"/>
        <v>1.0780960167909244</v>
      </c>
      <c r="S204" s="41">
        <f t="shared" si="29"/>
        <v>1.00011367487071</v>
      </c>
      <c r="U204" s="30">
        <f t="shared" si="26"/>
        <v>1445.8700297632508</v>
      </c>
      <c r="V204" s="28">
        <f t="shared" ref="V204:V267" si="34">U204/E204</f>
        <v>0.12355793642802154</v>
      </c>
      <c r="AR204">
        <v>1</v>
      </c>
      <c r="AT204" s="33"/>
    </row>
    <row r="205" spans="1:46" x14ac:dyDescent="0.35">
      <c r="A205" s="12">
        <v>51167</v>
      </c>
      <c r="B205" s="30">
        <v>80674.734400000001</v>
      </c>
      <c r="C205" s="37">
        <f t="shared" si="31"/>
        <v>6.8856306763431405</v>
      </c>
      <c r="D205" s="10"/>
      <c r="E205" s="44">
        <f>DataQ!C275</f>
        <v>11716.39</v>
      </c>
      <c r="J205" s="28">
        <f t="shared" si="30"/>
        <v>0.12355005678025537</v>
      </c>
      <c r="K205" s="11"/>
      <c r="M205" s="30">
        <f t="shared" si="32"/>
        <v>1447.5606497596161</v>
      </c>
      <c r="N205" s="22"/>
      <c r="P205" s="30">
        <f t="shared" si="27"/>
        <v>1560.6093705691244</v>
      </c>
      <c r="Q205" s="37">
        <f t="shared" si="33"/>
        <v>0.13319882408908584</v>
      </c>
      <c r="R205" s="35">
        <f t="shared" si="28"/>
        <v>1.0780960167909244</v>
      </c>
      <c r="S205" s="41">
        <f t="shared" si="29"/>
        <v>1.000102307383639</v>
      </c>
      <c r="U205" s="30">
        <f t="shared" ref="U205:U268" si="35">M205*S205</f>
        <v>1447.7087459023519</v>
      </c>
      <c r="V205" s="28">
        <f t="shared" si="34"/>
        <v>0.12356269686331302</v>
      </c>
      <c r="AR205">
        <v>1</v>
      </c>
      <c r="AT205" s="33"/>
    </row>
    <row r="206" spans="1:46" x14ac:dyDescent="0.35">
      <c r="A206" s="12">
        <v>51257</v>
      </c>
      <c r="B206" s="30">
        <v>80802.28</v>
      </c>
      <c r="C206" s="37">
        <f t="shared" si="31"/>
        <v>6.8872819017908133</v>
      </c>
      <c r="D206" s="10"/>
      <c r="E206" s="44">
        <f>DataQ!C276</f>
        <v>11732.1</v>
      </c>
      <c r="J206" s="28">
        <f t="shared" si="30"/>
        <v>0.12356110172429925</v>
      </c>
      <c r="K206" s="11"/>
      <c r="M206" s="30">
        <f t="shared" si="32"/>
        <v>1449.6312015396513</v>
      </c>
      <c r="N206" s="22"/>
      <c r="P206" s="30">
        <f t="shared" si="27"/>
        <v>1562.8416241957398</v>
      </c>
      <c r="Q206" s="37">
        <f t="shared" si="33"/>
        <v>0.13321073159926525</v>
      </c>
      <c r="R206" s="35">
        <f t="shared" si="28"/>
        <v>1.0780960167909244</v>
      </c>
      <c r="S206" s="41">
        <f t="shared" si="29"/>
        <v>1.0000920766452752</v>
      </c>
      <c r="U206" s="30">
        <f t="shared" si="35"/>
        <v>1449.7646787175754</v>
      </c>
      <c r="V206" s="28">
        <f t="shared" si="34"/>
        <v>0.12357247881603255</v>
      </c>
      <c r="AR206">
        <v>1</v>
      </c>
      <c r="AT206" s="33"/>
    </row>
    <row r="207" spans="1:46" x14ac:dyDescent="0.35">
      <c r="A207" s="12">
        <v>51349</v>
      </c>
      <c r="B207" s="30">
        <v>80925.490000000005</v>
      </c>
      <c r="C207" s="37">
        <f t="shared" si="31"/>
        <v>6.8894862436713744</v>
      </c>
      <c r="D207" s="10"/>
      <c r="E207" s="44">
        <f>DataQ!C277</f>
        <v>11746.23</v>
      </c>
      <c r="J207" s="28">
        <f t="shared" si="30"/>
        <v>0.12357761397877598</v>
      </c>
      <c r="K207" s="11"/>
      <c r="M207" s="30">
        <f t="shared" si="32"/>
        <v>1451.5710766459176</v>
      </c>
      <c r="N207" s="22"/>
      <c r="P207" s="30">
        <f t="shared" ref="P207:P270" si="36">M207*R207</f>
        <v>1564.9329958208773</v>
      </c>
      <c r="Q207" s="37">
        <f t="shared" si="33"/>
        <v>0.13322853339504481</v>
      </c>
      <c r="R207" s="35">
        <f t="shared" ref="R207:R270" si="37">R206</f>
        <v>1.0780960167909244</v>
      </c>
      <c r="S207" s="41">
        <f t="shared" si="29"/>
        <v>1.0000828689807477</v>
      </c>
      <c r="U207" s="30">
        <f t="shared" si="35"/>
        <v>1451.6913668615221</v>
      </c>
      <c r="V207" s="28">
        <f t="shared" si="34"/>
        <v>0.12358785472968963</v>
      </c>
      <c r="AR207">
        <v>1</v>
      </c>
      <c r="AT207" s="33"/>
    </row>
    <row r="208" spans="1:46" x14ac:dyDescent="0.35">
      <c r="A208" s="12">
        <v>51441</v>
      </c>
      <c r="B208" s="30">
        <v>81055.41</v>
      </c>
      <c r="C208" s="37">
        <f t="shared" si="31"/>
        <v>6.8920858966128575</v>
      </c>
      <c r="D208" s="10"/>
      <c r="E208" s="44">
        <f>DataQ!C278</f>
        <v>11760.65</v>
      </c>
      <c r="J208" s="28">
        <f t="shared" si="30"/>
        <v>0.12359965739758159</v>
      </c>
      <c r="K208" s="11"/>
      <c r="M208" s="30">
        <f t="shared" si="32"/>
        <v>1453.6123107728679</v>
      </c>
      <c r="N208" s="22"/>
      <c r="P208" s="30">
        <f t="shared" si="36"/>
        <v>1567.1336422024801</v>
      </c>
      <c r="Q208" s="37">
        <f t="shared" si="33"/>
        <v>0.13325229831705562</v>
      </c>
      <c r="R208" s="35">
        <f t="shared" si="37"/>
        <v>1.0780960167909244</v>
      </c>
      <c r="S208" s="41">
        <f t="shared" ref="S208:S271" si="38">0.1*(1-(S207))+S207</f>
        <v>1.0000745820826729</v>
      </c>
      <c r="U208" s="30">
        <f t="shared" si="35"/>
        <v>1453.7207242064042</v>
      </c>
      <c r="V208" s="28">
        <f t="shared" si="34"/>
        <v>0.12360887571744794</v>
      </c>
      <c r="AR208">
        <v>1</v>
      </c>
      <c r="AT208" s="33"/>
    </row>
    <row r="209" spans="1:46" x14ac:dyDescent="0.35">
      <c r="A209" s="12">
        <v>51533</v>
      </c>
      <c r="B209" s="30">
        <v>81188.81</v>
      </c>
      <c r="C209" s="37">
        <f t="shared" si="31"/>
        <v>6.8950274225518857</v>
      </c>
      <c r="D209" s="10"/>
      <c r="E209" s="44">
        <f>DataQ!C279</f>
        <v>11774.98</v>
      </c>
      <c r="J209" s="28">
        <f t="shared" ref="J209:J272" si="39">MAX(0.03,J208+((C208-C207)*0.01))</f>
        <v>0.12362565392699643</v>
      </c>
      <c r="K209" s="11"/>
      <c r="M209" s="30">
        <f t="shared" si="32"/>
        <v>1455.6896024773043</v>
      </c>
      <c r="N209" s="22"/>
      <c r="P209" s="30">
        <f t="shared" si="36"/>
        <v>1569.3731621147458</v>
      </c>
      <c r="Q209" s="37">
        <f t="shared" si="33"/>
        <v>0.13328032507186813</v>
      </c>
      <c r="R209" s="35">
        <f t="shared" si="37"/>
        <v>1.0780960167909244</v>
      </c>
      <c r="S209" s="41">
        <f t="shared" si="38"/>
        <v>1.0000671238744057</v>
      </c>
      <c r="U209" s="30">
        <f t="shared" si="35"/>
        <v>1455.7873140033546</v>
      </c>
      <c r="V209" s="28">
        <f t="shared" si="34"/>
        <v>0.12363395215986393</v>
      </c>
      <c r="AR209">
        <v>1</v>
      </c>
      <c r="AT209" s="33"/>
    </row>
    <row r="210" spans="1:46" x14ac:dyDescent="0.35">
      <c r="A210" s="12">
        <v>51622</v>
      </c>
      <c r="B210" s="30">
        <v>81334.554699999993</v>
      </c>
      <c r="C210" s="37">
        <f t="shared" si="31"/>
        <v>6.898254092242972</v>
      </c>
      <c r="D210" s="10"/>
      <c r="E210" s="44">
        <f>DataQ!C280</f>
        <v>11790.6</v>
      </c>
      <c r="J210" s="28">
        <f t="shared" si="39"/>
        <v>0.1236550691863867</v>
      </c>
      <c r="K210" s="11"/>
      <c r="M210" s="30">
        <f t="shared" si="32"/>
        <v>1457.967458749011</v>
      </c>
      <c r="N210" s="22"/>
      <c r="P210" s="30">
        <f t="shared" si="36"/>
        <v>1571.828909888095</v>
      </c>
      <c r="Q210" s="37">
        <f t="shared" si="33"/>
        <v>0.13331203754584967</v>
      </c>
      <c r="R210" s="35">
        <f t="shared" si="37"/>
        <v>1.0780960167909244</v>
      </c>
      <c r="S210" s="41">
        <f t="shared" si="38"/>
        <v>1.0000604114869651</v>
      </c>
      <c r="U210" s="30">
        <f t="shared" si="35"/>
        <v>1458.0555367311408</v>
      </c>
      <c r="V210" s="28">
        <f t="shared" si="34"/>
        <v>0.12366253937298702</v>
      </c>
      <c r="AR210">
        <v>1</v>
      </c>
      <c r="AT210" s="33"/>
    </row>
    <row r="211" spans="1:46" x14ac:dyDescent="0.35">
      <c r="A211" s="12">
        <v>51714</v>
      </c>
      <c r="B211" s="30">
        <v>81470.509999999995</v>
      </c>
      <c r="C211" s="37">
        <f t="shared" si="31"/>
        <v>6.9015666720882631</v>
      </c>
      <c r="D211" s="10"/>
      <c r="E211" s="44">
        <f>DataQ!C281</f>
        <v>11804.64</v>
      </c>
      <c r="J211" s="28">
        <f t="shared" si="39"/>
        <v>0.12368733588329757</v>
      </c>
      <c r="K211" s="11"/>
      <c r="M211" s="30">
        <f t="shared" si="32"/>
        <v>1460.0844726614098</v>
      </c>
      <c r="N211" s="22"/>
      <c r="P211" s="30">
        <f t="shared" si="36"/>
        <v>1574.1112541545433</v>
      </c>
      <c r="Q211" s="37">
        <f t="shared" si="33"/>
        <v>0.13334682414326429</v>
      </c>
      <c r="R211" s="35">
        <f t="shared" si="37"/>
        <v>1.0780960167909244</v>
      </c>
      <c r="S211" s="41">
        <f t="shared" si="38"/>
        <v>1.0000543703382685</v>
      </c>
      <c r="U211" s="30">
        <f t="shared" si="35"/>
        <v>1460.1638579480889</v>
      </c>
      <c r="V211" s="28">
        <f t="shared" si="34"/>
        <v>0.12369406080558908</v>
      </c>
      <c r="AR211">
        <v>1</v>
      </c>
      <c r="AT211" s="33"/>
    </row>
    <row r="212" spans="1:46" x14ac:dyDescent="0.35">
      <c r="A212" s="12">
        <v>51806</v>
      </c>
      <c r="B212" s="30">
        <v>81612.070000000007</v>
      </c>
      <c r="C212" s="37">
        <f t="shared" si="31"/>
        <v>6.905170327727097</v>
      </c>
      <c r="D212" s="10"/>
      <c r="E212" s="44">
        <f>DataQ!C282</f>
        <v>11818.98</v>
      </c>
      <c r="J212" s="28">
        <f t="shared" si="39"/>
        <v>0.12372046168175048</v>
      </c>
      <c r="K212" s="11"/>
      <c r="M212" s="30">
        <f t="shared" si="32"/>
        <v>1462.2496622073752</v>
      </c>
      <c r="N212" s="22"/>
      <c r="P212" s="30">
        <f t="shared" si="36"/>
        <v>1576.4455363796458</v>
      </c>
      <c r="Q212" s="37">
        <f t="shared" si="33"/>
        <v>0.13338253693462937</v>
      </c>
      <c r="R212" s="35">
        <f t="shared" si="37"/>
        <v>1.0780960167909244</v>
      </c>
      <c r="S212" s="41">
        <f t="shared" si="38"/>
        <v>1.0000489333044416</v>
      </c>
      <c r="U212" s="30">
        <f t="shared" si="35"/>
        <v>1462.3212149152655</v>
      </c>
      <c r="V212" s="28">
        <f t="shared" si="34"/>
        <v>0.12372651573276759</v>
      </c>
      <c r="AR212">
        <v>1</v>
      </c>
      <c r="AT212" s="33"/>
    </row>
    <row r="213" spans="1:46" x14ac:dyDescent="0.35">
      <c r="A213" s="12">
        <v>51898</v>
      </c>
      <c r="B213" s="30">
        <v>81757.16</v>
      </c>
      <c r="C213" s="37">
        <f t="shared" si="31"/>
        <v>6.9091219465200515</v>
      </c>
      <c r="D213" s="10"/>
      <c r="E213" s="44">
        <f>DataQ!C283</f>
        <v>11833.22</v>
      </c>
      <c r="J213" s="28">
        <f t="shared" si="39"/>
        <v>0.12375649823813882</v>
      </c>
      <c r="K213" s="11"/>
      <c r="M213" s="30">
        <f t="shared" si="32"/>
        <v>1464.4378700815089</v>
      </c>
      <c r="N213" s="22"/>
      <c r="P213" s="30">
        <f t="shared" si="36"/>
        <v>1578.80463457266</v>
      </c>
      <c r="Q213" s="37">
        <f t="shared" si="33"/>
        <v>0.13342138780253052</v>
      </c>
      <c r="R213" s="35">
        <f t="shared" si="37"/>
        <v>1.0780960167909244</v>
      </c>
      <c r="S213" s="41">
        <f t="shared" si="38"/>
        <v>1.0000440399739974</v>
      </c>
      <c r="U213" s="30">
        <f t="shared" si="35"/>
        <v>1464.5023638872281</v>
      </c>
      <c r="V213" s="28">
        <f t="shared" si="34"/>
        <v>0.12376194847110322</v>
      </c>
      <c r="AR213">
        <v>1</v>
      </c>
      <c r="AT213" s="33"/>
    </row>
    <row r="214" spans="1:46" x14ac:dyDescent="0.35">
      <c r="A214" s="12">
        <v>51987</v>
      </c>
      <c r="B214" s="30">
        <v>81914.414099999995</v>
      </c>
      <c r="C214" s="37">
        <f t="shared" si="31"/>
        <v>6.9133438745385583</v>
      </c>
      <c r="D214" s="10"/>
      <c r="E214" s="44">
        <f>DataQ!C284</f>
        <v>11848.74</v>
      </c>
      <c r="J214" s="28">
        <f t="shared" si="39"/>
        <v>0.12379601442606837</v>
      </c>
      <c r="K214" s="11"/>
      <c r="M214" s="30">
        <f t="shared" si="32"/>
        <v>1466.8267879707332</v>
      </c>
      <c r="N214" s="22"/>
      <c r="P214" s="30">
        <f t="shared" si="36"/>
        <v>1581.3801174334733</v>
      </c>
      <c r="Q214" s="37">
        <f t="shared" si="33"/>
        <v>0.13346399004733611</v>
      </c>
      <c r="R214" s="35">
        <f t="shared" si="37"/>
        <v>1.0780960167909244</v>
      </c>
      <c r="S214" s="41">
        <f t="shared" si="38"/>
        <v>1.0000396359765977</v>
      </c>
      <c r="U214" s="30">
        <f t="shared" si="35"/>
        <v>1466.8849270829742</v>
      </c>
      <c r="V214" s="28">
        <f t="shared" si="34"/>
        <v>0.12380092120199905</v>
      </c>
      <c r="AR214">
        <v>1</v>
      </c>
      <c r="AT214" s="33"/>
    </row>
    <row r="215" spans="1:46" x14ac:dyDescent="0.35">
      <c r="A215" s="12">
        <v>52079</v>
      </c>
      <c r="B215" s="30">
        <v>82064.53</v>
      </c>
      <c r="C215" s="37">
        <f t="shared" si="31"/>
        <v>6.9178627125359311</v>
      </c>
      <c r="D215" s="10"/>
      <c r="E215" s="44">
        <f>DataQ!C285</f>
        <v>11862.7</v>
      </c>
      <c r="J215" s="28">
        <f t="shared" si="39"/>
        <v>0.12383823370625344</v>
      </c>
      <c r="K215" s="11"/>
      <c r="M215" s="30">
        <f t="shared" si="32"/>
        <v>1469.0558149871727</v>
      </c>
      <c r="N215" s="22"/>
      <c r="P215" s="30">
        <f t="shared" si="36"/>
        <v>1583.783222581216</v>
      </c>
      <c r="Q215" s="37">
        <f t="shared" si="33"/>
        <v>0.13350950648513543</v>
      </c>
      <c r="R215" s="35">
        <f t="shared" si="37"/>
        <v>1.0780960167909244</v>
      </c>
      <c r="S215" s="41">
        <f t="shared" si="38"/>
        <v>1.0000356723789379</v>
      </c>
      <c r="U215" s="30">
        <f t="shared" si="35"/>
        <v>1469.1082197028857</v>
      </c>
      <c r="V215" s="28">
        <f t="shared" si="34"/>
        <v>0.12384265131065318</v>
      </c>
      <c r="AR215">
        <v>1</v>
      </c>
      <c r="AT215" s="33"/>
    </row>
    <row r="216" spans="1:46" x14ac:dyDescent="0.35">
      <c r="A216" s="12">
        <v>52171</v>
      </c>
      <c r="B216" s="30">
        <v>82219.91</v>
      </c>
      <c r="C216" s="37">
        <f t="shared" ref="C216:C279" si="40">B216/E216</f>
        <v>6.9226451235376087</v>
      </c>
      <c r="D216" s="10"/>
      <c r="E216" s="44">
        <f>DataQ!C286</f>
        <v>11876.95</v>
      </c>
      <c r="J216" s="28">
        <f t="shared" si="39"/>
        <v>0.12388342208622717</v>
      </c>
      <c r="K216" s="11"/>
      <c r="M216" s="30">
        <f t="shared" si="32"/>
        <v>1471.3572099470159</v>
      </c>
      <c r="N216" s="22"/>
      <c r="P216" s="30">
        <f t="shared" si="36"/>
        <v>1586.2643473204857</v>
      </c>
      <c r="Q216" s="37">
        <f t="shared" si="33"/>
        <v>0.13355822389759034</v>
      </c>
      <c r="R216" s="35">
        <f t="shared" si="37"/>
        <v>1.0780960167909244</v>
      </c>
      <c r="S216" s="41">
        <f t="shared" si="38"/>
        <v>1.0000321051410441</v>
      </c>
      <c r="U216" s="30">
        <f t="shared" si="35"/>
        <v>1471.4044480777675</v>
      </c>
      <c r="V216" s="28">
        <f t="shared" si="34"/>
        <v>0.12388739938096627</v>
      </c>
      <c r="AR216">
        <v>1</v>
      </c>
      <c r="AT216" s="33"/>
    </row>
    <row r="217" spans="1:46" x14ac:dyDescent="0.35">
      <c r="A217" s="12">
        <v>52263</v>
      </c>
      <c r="B217" s="30">
        <v>82378.13</v>
      </c>
      <c r="C217" s="37">
        <f t="shared" si="40"/>
        <v>6.9277189895964124</v>
      </c>
      <c r="D217" s="10"/>
      <c r="E217" s="44">
        <f>DataQ!C287</f>
        <v>11891.09</v>
      </c>
      <c r="J217" s="28">
        <f t="shared" si="39"/>
        <v>0.12393124619624395</v>
      </c>
      <c r="K217" s="11"/>
      <c r="M217" s="30">
        <f t="shared" si="32"/>
        <v>1473.6776023316945</v>
      </c>
      <c r="N217" s="22"/>
      <c r="P217" s="30">
        <f t="shared" si="36"/>
        <v>1588.7659531077998</v>
      </c>
      <c r="Q217" s="37">
        <f t="shared" si="33"/>
        <v>0.133609782880106</v>
      </c>
      <c r="R217" s="35">
        <f t="shared" si="37"/>
        <v>1.0780960167909244</v>
      </c>
      <c r="S217" s="41">
        <f t="shared" si="38"/>
        <v>1.0000288946269398</v>
      </c>
      <c r="U217" s="30">
        <f t="shared" si="35"/>
        <v>1473.7201836962433</v>
      </c>
      <c r="V217" s="28">
        <f t="shared" si="34"/>
        <v>0.12393482714336897</v>
      </c>
      <c r="AR217">
        <v>1</v>
      </c>
      <c r="AT217" s="33"/>
    </row>
    <row r="218" spans="1:46" x14ac:dyDescent="0.35">
      <c r="A218" s="12">
        <v>52352</v>
      </c>
      <c r="B218" s="30">
        <v>82548.22</v>
      </c>
      <c r="C218" s="37">
        <f t="shared" si="40"/>
        <v>6.9330207877526027</v>
      </c>
      <c r="D218" s="10"/>
      <c r="E218" s="44">
        <f>DataQ!C288</f>
        <v>11906.53</v>
      </c>
      <c r="J218" s="28">
        <f t="shared" si="39"/>
        <v>0.12398198485683198</v>
      </c>
      <c r="K218" s="11"/>
      <c r="M218" s="30">
        <f t="shared" ref="M218:M281" si="41">J218*E218</f>
        <v>1476.1952221574159</v>
      </c>
      <c r="N218" s="22"/>
      <c r="P218" s="30">
        <f t="shared" si="36"/>
        <v>1591.4801890137037</v>
      </c>
      <c r="Q218" s="37">
        <f t="shared" si="33"/>
        <v>0.13366448402798325</v>
      </c>
      <c r="R218" s="35">
        <f t="shared" si="37"/>
        <v>1.0780960167909244</v>
      </c>
      <c r="S218" s="41">
        <f t="shared" si="38"/>
        <v>1.0000260051642458</v>
      </c>
      <c r="U218" s="30">
        <f t="shared" si="35"/>
        <v>1476.2336108566269</v>
      </c>
      <c r="V218" s="28">
        <f t="shared" si="34"/>
        <v>0.12398520902871171</v>
      </c>
      <c r="AR218">
        <v>1</v>
      </c>
      <c r="AT218" s="33"/>
    </row>
    <row r="219" spans="1:46" x14ac:dyDescent="0.35">
      <c r="A219" s="12">
        <v>52444</v>
      </c>
      <c r="B219" s="30">
        <v>82710.27</v>
      </c>
      <c r="C219" s="37">
        <f t="shared" si="40"/>
        <v>6.9385656653275021</v>
      </c>
      <c r="D219" s="10"/>
      <c r="E219" s="44">
        <f>DataQ!C289</f>
        <v>11920.37</v>
      </c>
      <c r="J219" s="28">
        <f t="shared" si="39"/>
        <v>0.12403500283839389</v>
      </c>
      <c r="K219" s="11"/>
      <c r="M219" s="30">
        <f t="shared" si="41"/>
        <v>1478.5431267847055</v>
      </c>
      <c r="N219" s="22"/>
      <c r="P219" s="30">
        <f t="shared" si="36"/>
        <v>1594.0114556401898</v>
      </c>
      <c r="Q219" s="37">
        <f t="shared" si="33"/>
        <v>0.13372164250272345</v>
      </c>
      <c r="R219" s="35">
        <f t="shared" si="37"/>
        <v>1.0780960167909244</v>
      </c>
      <c r="S219" s="41">
        <f t="shared" si="38"/>
        <v>1.0000234046478211</v>
      </c>
      <c r="U219" s="30">
        <f t="shared" si="35"/>
        <v>1478.5777315658763</v>
      </c>
      <c r="V219" s="28">
        <f t="shared" si="34"/>
        <v>0.12403790583395283</v>
      </c>
      <c r="AR219">
        <v>1</v>
      </c>
      <c r="AT219" s="33"/>
    </row>
    <row r="220" spans="1:46" x14ac:dyDescent="0.35">
      <c r="A220" s="12">
        <v>52536</v>
      </c>
      <c r="B220" s="30">
        <v>82877.289999999994</v>
      </c>
      <c r="C220" s="37">
        <f t="shared" si="40"/>
        <v>6.9443162917747214</v>
      </c>
      <c r="D220" s="10"/>
      <c r="E220" s="44">
        <f>DataQ!C290</f>
        <v>11934.55</v>
      </c>
      <c r="J220" s="28">
        <f t="shared" si="39"/>
        <v>0.12409045161414288</v>
      </c>
      <c r="K220" s="11"/>
      <c r="M220" s="30">
        <f t="shared" si="41"/>
        <v>1480.9636993115689</v>
      </c>
      <c r="N220" s="22"/>
      <c r="P220" s="30">
        <f t="shared" si="36"/>
        <v>1596.6210652397547</v>
      </c>
      <c r="Q220" s="37">
        <f t="shared" si="33"/>
        <v>0.13378142160699438</v>
      </c>
      <c r="R220" s="35">
        <f t="shared" si="37"/>
        <v>1.0780960167909244</v>
      </c>
      <c r="S220" s="41">
        <f t="shared" si="38"/>
        <v>1.0000210641830389</v>
      </c>
      <c r="U220" s="30">
        <f t="shared" si="35"/>
        <v>1480.9948946020052</v>
      </c>
      <c r="V220" s="28">
        <f t="shared" si="34"/>
        <v>0.12409306547812907</v>
      </c>
      <c r="AR220">
        <v>1</v>
      </c>
      <c r="AT220" s="33"/>
    </row>
    <row r="221" spans="1:46" x14ac:dyDescent="0.35">
      <c r="A221" s="12">
        <v>52628</v>
      </c>
      <c r="B221" s="30">
        <v>83046.015599999999</v>
      </c>
      <c r="C221" s="37">
        <f t="shared" si="40"/>
        <v>6.9502774469623612</v>
      </c>
      <c r="D221" s="10"/>
      <c r="E221" s="44">
        <f>DataQ!C291</f>
        <v>11948.59</v>
      </c>
      <c r="J221" s="28">
        <f t="shared" si="39"/>
        <v>0.12414795787861507</v>
      </c>
      <c r="K221" s="11"/>
      <c r="M221" s="30">
        <f t="shared" si="41"/>
        <v>1483.3930480288413</v>
      </c>
      <c r="P221" s="30">
        <f t="shared" si="36"/>
        <v>1599.2401364152422</v>
      </c>
      <c r="Q221" s="37">
        <f t="shared" si="33"/>
        <v>0.13384341888166237</v>
      </c>
      <c r="R221" s="35">
        <f t="shared" si="37"/>
        <v>1.0780960167909244</v>
      </c>
      <c r="S221" s="41">
        <f t="shared" si="38"/>
        <v>1.0000189577647349</v>
      </c>
      <c r="U221" s="30">
        <f t="shared" si="35"/>
        <v>1483.4211698452552</v>
      </c>
      <c r="V221" s="28">
        <f t="shared" si="34"/>
        <v>0.12415031144639285</v>
      </c>
      <c r="AR221">
        <v>1</v>
      </c>
      <c r="AT221" s="33"/>
    </row>
    <row r="222" spans="1:46" x14ac:dyDescent="0.35">
      <c r="A222" s="12">
        <v>52718</v>
      </c>
      <c r="B222" s="30">
        <v>83226.37</v>
      </c>
      <c r="C222" s="37">
        <f t="shared" si="40"/>
        <v>6.9564349202687401</v>
      </c>
      <c r="D222" s="10"/>
      <c r="E222" s="44">
        <f>DataQ!C292</f>
        <v>11963.94</v>
      </c>
      <c r="J222" s="28">
        <f t="shared" si="39"/>
        <v>0.12420756943049147</v>
      </c>
      <c r="K222" s="11"/>
      <c r="M222" s="30">
        <f t="shared" si="41"/>
        <v>1486.0119082122342</v>
      </c>
      <c r="P222" s="30">
        <f t="shared" si="36"/>
        <v>1602.0635191474903</v>
      </c>
      <c r="Q222" s="37">
        <f t="shared" si="33"/>
        <v>0.13390768585829502</v>
      </c>
      <c r="R222" s="35">
        <f t="shared" si="37"/>
        <v>1.0780960167909244</v>
      </c>
      <c r="S222" s="41">
        <f t="shared" si="38"/>
        <v>1.0000170619882613</v>
      </c>
      <c r="U222" s="30">
        <f t="shared" si="35"/>
        <v>1486.0372625299683</v>
      </c>
      <c r="V222" s="28">
        <f t="shared" si="34"/>
        <v>0.12420968865858306</v>
      </c>
      <c r="AR222">
        <v>1</v>
      </c>
      <c r="AT222" s="33"/>
    </row>
    <row r="223" spans="1:46" x14ac:dyDescent="0.35">
      <c r="A223" s="12">
        <v>52810</v>
      </c>
      <c r="B223" s="30">
        <v>83397.984400000001</v>
      </c>
      <c r="C223" s="37">
        <f t="shared" si="40"/>
        <v>6.9627653700081238</v>
      </c>
      <c r="D223" s="10"/>
      <c r="E223" s="44">
        <f>DataQ!C293</f>
        <v>11977.71</v>
      </c>
      <c r="J223" s="28">
        <f t="shared" si="39"/>
        <v>0.12426914416355525</v>
      </c>
      <c r="K223" s="11"/>
      <c r="M223" s="30">
        <f t="shared" si="41"/>
        <v>1488.4597707392572</v>
      </c>
      <c r="P223" s="30">
        <f t="shared" si="36"/>
        <v>1604.7025499875258</v>
      </c>
      <c r="Q223" s="37">
        <f t="shared" si="33"/>
        <v>0.13397406933274608</v>
      </c>
      <c r="R223" s="35">
        <f t="shared" si="37"/>
        <v>1.0780960167909244</v>
      </c>
      <c r="S223" s="41">
        <f t="shared" si="38"/>
        <v>1.0000153557894351</v>
      </c>
      <c r="U223" s="30">
        <f t="shared" si="35"/>
        <v>1488.4826272140795</v>
      </c>
      <c r="V223" s="28">
        <f t="shared" si="34"/>
        <v>0.12427105241436631</v>
      </c>
      <c r="AT223" s="33"/>
    </row>
    <row r="224" spans="1:46" x14ac:dyDescent="0.35">
      <c r="A224" s="12">
        <v>52902</v>
      </c>
      <c r="B224" s="30">
        <v>83574.86</v>
      </c>
      <c r="C224" s="37">
        <f t="shared" si="40"/>
        <v>6.9693398566852816</v>
      </c>
      <c r="D224" s="10"/>
      <c r="E224" s="44">
        <f>DataQ!C294</f>
        <v>11991.79</v>
      </c>
      <c r="J224" s="28">
        <f t="shared" si="39"/>
        <v>0.12433244866094909</v>
      </c>
      <c r="K224" s="11"/>
      <c r="M224" s="30">
        <f t="shared" si="41"/>
        <v>1490.9686145278827</v>
      </c>
      <c r="P224" s="30">
        <f t="shared" si="36"/>
        <v>1607.4073244827935</v>
      </c>
      <c r="Q224" s="37">
        <f t="shared" si="33"/>
        <v>0.1340423176592313</v>
      </c>
      <c r="R224" s="35">
        <f t="shared" si="37"/>
        <v>1.0780960167909244</v>
      </c>
      <c r="S224" s="41">
        <f t="shared" si="38"/>
        <v>1.0000138202104916</v>
      </c>
      <c r="U224" s="30">
        <f t="shared" si="35"/>
        <v>1490.9892200279717</v>
      </c>
      <c r="V224" s="28">
        <f t="shared" si="34"/>
        <v>0.12433416696156049</v>
      </c>
      <c r="AT224" s="33"/>
    </row>
    <row r="225" spans="1:46" x14ac:dyDescent="0.35">
      <c r="A225" s="12">
        <v>52994</v>
      </c>
      <c r="B225" s="30">
        <v>83752.740000000005</v>
      </c>
      <c r="C225" s="37">
        <f t="shared" si="40"/>
        <v>6.9760581188664759</v>
      </c>
      <c r="D225" s="10"/>
      <c r="E225" s="44">
        <f>DataQ!C295</f>
        <v>12005.74</v>
      </c>
      <c r="J225" s="28">
        <f t="shared" si="39"/>
        <v>0.12439819352772066</v>
      </c>
      <c r="K225" s="11"/>
      <c r="M225" s="30">
        <f t="shared" si="41"/>
        <v>1493.4923679634971</v>
      </c>
      <c r="P225" s="30">
        <f t="shared" si="36"/>
        <v>1610.1281730090918</v>
      </c>
      <c r="Q225" s="37">
        <f t="shared" si="33"/>
        <v>0.13411319693822221</v>
      </c>
      <c r="R225" s="35">
        <f t="shared" si="37"/>
        <v>1.0780960167909244</v>
      </c>
      <c r="S225" s="41">
        <f t="shared" si="38"/>
        <v>1.0000124381894424</v>
      </c>
      <c r="U225" s="30">
        <f t="shared" si="35"/>
        <v>1493.5109443045008</v>
      </c>
      <c r="V225" s="28">
        <f t="shared" si="34"/>
        <v>0.12439974081601807</v>
      </c>
      <c r="AT225" s="33"/>
    </row>
    <row r="226" spans="1:46" x14ac:dyDescent="0.35">
      <c r="A226" s="12">
        <v>53083</v>
      </c>
      <c r="B226" s="30">
        <v>83941.67</v>
      </c>
      <c r="C226" s="37">
        <f t="shared" si="40"/>
        <v>6.9829306762011081</v>
      </c>
      <c r="D226" s="10"/>
      <c r="E226" s="44">
        <f>DataQ!C296</f>
        <v>12020.98</v>
      </c>
      <c r="J226" s="28">
        <f t="shared" si="39"/>
        <v>0.12446537614953261</v>
      </c>
      <c r="K226" s="11"/>
      <c r="M226" s="30">
        <f t="shared" si="41"/>
        <v>1496.1957973860085</v>
      </c>
      <c r="P226" s="30">
        <f t="shared" si="36"/>
        <v>1613.0427295011766</v>
      </c>
      <c r="Q226" s="37">
        <f t="shared" si="33"/>
        <v>0.13418562625519523</v>
      </c>
      <c r="R226" s="35">
        <f t="shared" si="37"/>
        <v>1.0780960167909244</v>
      </c>
      <c r="S226" s="41">
        <f t="shared" si="38"/>
        <v>1.0000111943704981</v>
      </c>
      <c r="U226" s="30">
        <f t="shared" si="35"/>
        <v>1496.2125463561022</v>
      </c>
      <c r="V226" s="28">
        <f t="shared" si="34"/>
        <v>0.12446676946106743</v>
      </c>
      <c r="AT226" s="33"/>
    </row>
    <row r="227" spans="1:46" x14ac:dyDescent="0.35">
      <c r="A227" s="12">
        <v>53175</v>
      </c>
      <c r="B227" s="30">
        <v>84122.03</v>
      </c>
      <c r="C227" s="37">
        <f t="shared" si="40"/>
        <v>6.9899797750829684</v>
      </c>
      <c r="D227" s="10"/>
      <c r="E227" s="44">
        <f>DataQ!C297</f>
        <v>12034.66</v>
      </c>
      <c r="J227" s="28">
        <f t="shared" si="39"/>
        <v>0.12453410172287893</v>
      </c>
      <c r="K227" s="11"/>
      <c r="M227" s="30">
        <f t="shared" si="41"/>
        <v>1498.725572640262</v>
      </c>
      <c r="P227" s="30">
        <f t="shared" si="36"/>
        <v>1615.7700701261638</v>
      </c>
      <c r="Q227" s="37">
        <f t="shared" si="33"/>
        <v>0.13425971902207157</v>
      </c>
      <c r="R227" s="35">
        <f t="shared" si="37"/>
        <v>1.0780960167909244</v>
      </c>
      <c r="S227" s="41">
        <f t="shared" si="38"/>
        <v>1.0000100749334484</v>
      </c>
      <c r="U227" s="30">
        <f t="shared" si="35"/>
        <v>1498.7406722006638</v>
      </c>
      <c r="V227" s="28">
        <f t="shared" si="34"/>
        <v>0.12453535639566583</v>
      </c>
      <c r="AT227" s="33"/>
    </row>
    <row r="228" spans="1:46" x14ac:dyDescent="0.35">
      <c r="A228" s="12">
        <v>53267</v>
      </c>
      <c r="B228" s="30">
        <v>84306.57</v>
      </c>
      <c r="C228" s="37">
        <f t="shared" si="40"/>
        <v>6.997173959593848</v>
      </c>
      <c r="D228" s="10"/>
      <c r="E228" s="44">
        <f>DataQ!C298</f>
        <v>12048.66</v>
      </c>
      <c r="J228" s="28">
        <f t="shared" si="39"/>
        <v>0.12460459271169753</v>
      </c>
      <c r="K228" s="11"/>
      <c r="M228" s="30">
        <f t="shared" si="41"/>
        <v>1501.3183720217216</v>
      </c>
      <c r="P228" s="30">
        <f t="shared" si="36"/>
        <v>1618.5653568116531</v>
      </c>
      <c r="Q228" s="37">
        <f t="shared" si="33"/>
        <v>0.13433571507633654</v>
      </c>
      <c r="R228" s="35">
        <f t="shared" si="37"/>
        <v>1.0780960167909244</v>
      </c>
      <c r="S228" s="41">
        <f t="shared" si="38"/>
        <v>1.0000090674401036</v>
      </c>
      <c r="U228" s="30">
        <f t="shared" si="35"/>
        <v>1501.3319851361364</v>
      </c>
      <c r="V228" s="28">
        <f t="shared" si="34"/>
        <v>0.12460572255637858</v>
      </c>
      <c r="AT228" s="33"/>
    </row>
    <row r="229" spans="1:46" x14ac:dyDescent="0.35">
      <c r="A229" s="12">
        <v>53359</v>
      </c>
      <c r="B229" s="30">
        <v>84491.59</v>
      </c>
      <c r="C229" s="37">
        <f t="shared" si="40"/>
        <v>7.0044783382562992</v>
      </c>
      <c r="D229" s="10"/>
      <c r="E229" s="44">
        <f>DataQ!C299</f>
        <v>12062.51</v>
      </c>
      <c r="J229" s="28">
        <f t="shared" si="39"/>
        <v>0.12467653455680633</v>
      </c>
      <c r="K229" s="11"/>
      <c r="M229" s="30">
        <f t="shared" si="41"/>
        <v>1503.9119448568219</v>
      </c>
      <c r="P229" s="30">
        <f t="shared" si="36"/>
        <v>1621.3614773544321</v>
      </c>
      <c r="Q229" s="37">
        <f t="shared" si="33"/>
        <v>0.13441327529298894</v>
      </c>
      <c r="R229" s="35">
        <f t="shared" si="37"/>
        <v>1.0780960167909244</v>
      </c>
      <c r="S229" s="41">
        <f t="shared" si="38"/>
        <v>1.0000081606960933</v>
      </c>
      <c r="U229" s="30">
        <f t="shared" si="35"/>
        <v>1503.924217825155</v>
      </c>
      <c r="V229" s="28">
        <f t="shared" si="34"/>
        <v>0.12467755200411482</v>
      </c>
      <c r="AT229" s="33"/>
    </row>
    <row r="230" spans="1:46" x14ac:dyDescent="0.35">
      <c r="A230" s="12">
        <v>53448</v>
      </c>
      <c r="B230" s="30">
        <v>84687.91</v>
      </c>
      <c r="C230" s="37">
        <f t="shared" si="40"/>
        <v>7.0119468506316629</v>
      </c>
      <c r="D230" s="10"/>
      <c r="E230" s="44">
        <f>DataQ!C300</f>
        <v>12077.66</v>
      </c>
      <c r="J230" s="28">
        <f t="shared" si="39"/>
        <v>0.12474957834343084</v>
      </c>
      <c r="K230" s="11"/>
      <c r="M230" s="30">
        <f t="shared" si="41"/>
        <v>1506.682992375321</v>
      </c>
      <c r="P230" s="30">
        <f t="shared" si="36"/>
        <v>1624.3489326464642</v>
      </c>
      <c r="Q230" s="37">
        <f t="shared" si="33"/>
        <v>0.13449202350840014</v>
      </c>
      <c r="R230" s="35">
        <f t="shared" si="37"/>
        <v>1.0780960167909244</v>
      </c>
      <c r="S230" s="41">
        <f t="shared" si="38"/>
        <v>1.0000073446264839</v>
      </c>
      <c r="U230" s="30">
        <f t="shared" si="35"/>
        <v>1506.6940583991295</v>
      </c>
      <c r="V230" s="28">
        <f t="shared" si="34"/>
        <v>0.1247504945824878</v>
      </c>
      <c r="AT230" s="33"/>
    </row>
    <row r="231" spans="1:46" x14ac:dyDescent="0.35">
      <c r="A231" s="12">
        <v>53540</v>
      </c>
      <c r="B231" s="30">
        <v>84874.84</v>
      </c>
      <c r="C231" s="37">
        <f t="shared" si="40"/>
        <v>7.0195373010024618</v>
      </c>
      <c r="D231" s="10"/>
      <c r="E231" s="44">
        <f>DataQ!C301</f>
        <v>12091.23</v>
      </c>
      <c r="J231" s="28">
        <f t="shared" si="39"/>
        <v>0.12482426346718448</v>
      </c>
      <c r="K231" s="11"/>
      <c r="M231" s="30">
        <f t="shared" si="41"/>
        <v>1509.278879162325</v>
      </c>
      <c r="P231" s="30">
        <f t="shared" si="36"/>
        <v>1627.1475478515733</v>
      </c>
      <c r="Q231" s="37">
        <f t="shared" si="33"/>
        <v>0.13457254124283249</v>
      </c>
      <c r="R231" s="35">
        <f t="shared" si="37"/>
        <v>1.0780960167909244</v>
      </c>
      <c r="S231" s="41">
        <f t="shared" si="38"/>
        <v>1.0000066101638354</v>
      </c>
      <c r="U231" s="30">
        <f t="shared" si="35"/>
        <v>1509.2888557429897</v>
      </c>
      <c r="V231" s="28">
        <f t="shared" si="34"/>
        <v>0.12482508857601664</v>
      </c>
      <c r="AT231" s="33"/>
    </row>
    <row r="232" spans="1:46" x14ac:dyDescent="0.35">
      <c r="A232" s="12">
        <v>53632</v>
      </c>
      <c r="B232" s="30">
        <v>85066</v>
      </c>
      <c r="C232" s="37">
        <f t="shared" si="40"/>
        <v>7.0272569939240741</v>
      </c>
      <c r="D232" s="10"/>
      <c r="E232" s="44">
        <f>DataQ!C302</f>
        <v>12105.15</v>
      </c>
      <c r="J232" s="28">
        <f t="shared" si="39"/>
        <v>0.12490016797089247</v>
      </c>
      <c r="K232" s="11"/>
      <c r="M232" s="30">
        <f t="shared" si="41"/>
        <v>1511.9352683128488</v>
      </c>
      <c r="P232" s="30">
        <f t="shared" si="36"/>
        <v>1630.0113904137997</v>
      </c>
      <c r="Q232" s="37">
        <f t="shared" si="33"/>
        <v>0.13465437358593654</v>
      </c>
      <c r="R232" s="35">
        <f t="shared" si="37"/>
        <v>1.0780960167909244</v>
      </c>
      <c r="S232" s="41">
        <f t="shared" si="38"/>
        <v>1.0000059491474518</v>
      </c>
      <c r="U232" s="30">
        <f t="shared" si="35"/>
        <v>1511.9442630386975</v>
      </c>
      <c r="V232" s="28">
        <f t="shared" si="34"/>
        <v>0.12490091102040847</v>
      </c>
      <c r="AT232" s="33"/>
    </row>
    <row r="233" spans="1:46" x14ac:dyDescent="0.35">
      <c r="A233" s="12">
        <v>53724</v>
      </c>
      <c r="B233" s="30">
        <v>85257.34</v>
      </c>
      <c r="C233" s="37">
        <f t="shared" si="40"/>
        <v>7.0350666850401558</v>
      </c>
      <c r="D233" s="10"/>
      <c r="E233" s="44">
        <f>DataQ!C303</f>
        <v>12118.91</v>
      </c>
      <c r="J233" s="28">
        <f t="shared" si="39"/>
        <v>0.12497736490010859</v>
      </c>
      <c r="K233" s="11"/>
      <c r="M233" s="30">
        <f t="shared" si="41"/>
        <v>1514.5894372615751</v>
      </c>
      <c r="P233" s="30">
        <f t="shared" si="36"/>
        <v>1632.8728393853116</v>
      </c>
      <c r="Q233" s="37">
        <f t="shared" si="33"/>
        <v>0.13473759928783297</v>
      </c>
      <c r="R233" s="35">
        <f t="shared" si="37"/>
        <v>1.0780960167909244</v>
      </c>
      <c r="S233" s="41">
        <f t="shared" si="38"/>
        <v>1.0000053542327065</v>
      </c>
      <c r="U233" s="30">
        <f t="shared" si="35"/>
        <v>1514.597546725877</v>
      </c>
      <c r="V233" s="28">
        <f t="shared" si="34"/>
        <v>0.12497803405800333</v>
      </c>
      <c r="AT233" s="33"/>
    </row>
    <row r="234" spans="1:46" x14ac:dyDescent="0.35">
      <c r="A234" s="12">
        <v>53813</v>
      </c>
      <c r="B234" s="30">
        <v>85460.05</v>
      </c>
      <c r="C234" s="37">
        <f t="shared" si="40"/>
        <v>7.0430469525200357</v>
      </c>
      <c r="D234" s="10"/>
      <c r="E234" s="44">
        <f>DataQ!C304</f>
        <v>12133.96</v>
      </c>
      <c r="J234" s="28">
        <f t="shared" si="39"/>
        <v>0.12505546181126942</v>
      </c>
      <c r="K234" s="11"/>
      <c r="M234" s="30">
        <f t="shared" si="41"/>
        <v>1517.4179713994706</v>
      </c>
      <c r="P234" s="30">
        <f t="shared" si="36"/>
        <v>1635.922270772734</v>
      </c>
      <c r="Q234" s="37">
        <f t="shared" si="33"/>
        <v>0.13482179525667912</v>
      </c>
      <c r="R234" s="35">
        <f t="shared" si="37"/>
        <v>1.0780960167909244</v>
      </c>
      <c r="S234" s="41">
        <f t="shared" si="38"/>
        <v>1.0000048188094359</v>
      </c>
      <c r="U234" s="30">
        <f t="shared" si="35"/>
        <v>1517.4252835475095</v>
      </c>
      <c r="V234" s="28">
        <f t="shared" si="34"/>
        <v>0.12505606442970882</v>
      </c>
      <c r="AT234" s="33"/>
    </row>
    <row r="235" spans="1:46" x14ac:dyDescent="0.35">
      <c r="A235" s="12">
        <v>53905</v>
      </c>
      <c r="B235" s="30">
        <v>85652.479999999996</v>
      </c>
      <c r="C235" s="37">
        <f t="shared" si="40"/>
        <v>7.0510724893475487</v>
      </c>
      <c r="D235" s="10"/>
      <c r="E235" s="44">
        <f>DataQ!C305</f>
        <v>12147.44</v>
      </c>
      <c r="J235" s="28">
        <f t="shared" si="39"/>
        <v>0.12513526448606821</v>
      </c>
      <c r="K235" s="11"/>
      <c r="M235" s="30">
        <f t="shared" si="41"/>
        <v>1520.0731172286444</v>
      </c>
      <c r="P235" s="30">
        <f t="shared" si="36"/>
        <v>1638.7847729151654</v>
      </c>
      <c r="Q235" s="37">
        <f t="shared" si="33"/>
        <v>0.13490783020250896</v>
      </c>
      <c r="R235" s="35">
        <f t="shared" si="37"/>
        <v>1.0780960167909244</v>
      </c>
      <c r="S235" s="41">
        <f t="shared" si="38"/>
        <v>1.0000043369284923</v>
      </c>
      <c r="U235" s="30">
        <f t="shared" si="35"/>
        <v>1520.0797096770568</v>
      </c>
      <c r="V235" s="28">
        <f t="shared" si="34"/>
        <v>0.12513580718876213</v>
      </c>
      <c r="AT235" s="33"/>
    </row>
    <row r="236" spans="1:46" x14ac:dyDescent="0.35">
      <c r="A236" s="12">
        <v>53997</v>
      </c>
      <c r="B236" s="30">
        <v>85848.765599999999</v>
      </c>
      <c r="C236" s="37">
        <f t="shared" si="40"/>
        <v>7.0591941137726568</v>
      </c>
      <c r="D236" s="10"/>
      <c r="E236" s="44">
        <f>DataQ!C306</f>
        <v>12161.27</v>
      </c>
      <c r="J236" s="28">
        <f t="shared" si="39"/>
        <v>0.12521551985434334</v>
      </c>
      <c r="K236" s="11"/>
      <c r="M236" s="30">
        <f t="shared" si="41"/>
        <v>1522.7797451390302</v>
      </c>
      <c r="P236" s="30">
        <f t="shared" si="36"/>
        <v>1641.7027776842874</v>
      </c>
      <c r="Q236" s="37">
        <f t="shared" si="33"/>
        <v>0.13499435319537248</v>
      </c>
      <c r="R236" s="35">
        <f t="shared" si="37"/>
        <v>1.0780960167909244</v>
      </c>
      <c r="S236" s="41">
        <f t="shared" si="38"/>
        <v>1.0000039032356431</v>
      </c>
      <c r="U236" s="30">
        <f t="shared" si="35"/>
        <v>1522.7856889072082</v>
      </c>
      <c r="V236" s="28">
        <f t="shared" si="34"/>
        <v>0.12521600860002352</v>
      </c>
      <c r="AT236" s="33"/>
    </row>
    <row r="237" spans="1:46" x14ac:dyDescent="0.35">
      <c r="A237" s="12">
        <v>54089</v>
      </c>
      <c r="B237" s="30">
        <v>86045.62</v>
      </c>
      <c r="C237" s="37">
        <f t="shared" si="40"/>
        <v>7.0674484924746936</v>
      </c>
      <c r="D237" s="10"/>
      <c r="E237" s="44">
        <f>DataQ!C307</f>
        <v>12174.92</v>
      </c>
      <c r="J237" s="28">
        <f t="shared" si="39"/>
        <v>0.12529673609859443</v>
      </c>
      <c r="K237" s="11"/>
      <c r="M237" s="30">
        <f t="shared" si="41"/>
        <v>1525.4777382614993</v>
      </c>
      <c r="P237" s="30">
        <f t="shared" si="36"/>
        <v>1644.6114733229508</v>
      </c>
      <c r="Q237" s="37">
        <f t="shared" si="33"/>
        <v>0.13508191210479828</v>
      </c>
      <c r="R237" s="35">
        <f t="shared" si="37"/>
        <v>1.0780960167909244</v>
      </c>
      <c r="S237" s="41">
        <f t="shared" si="38"/>
        <v>1.0000035129120788</v>
      </c>
      <c r="U237" s="30">
        <f t="shared" si="35"/>
        <v>1525.4830971306719</v>
      </c>
      <c r="V237" s="28">
        <f t="shared" si="34"/>
        <v>0.1252971762550121</v>
      </c>
      <c r="AT237" s="33"/>
    </row>
    <row r="238" spans="1:46" x14ac:dyDescent="0.35">
      <c r="A238" s="12">
        <v>54179</v>
      </c>
      <c r="B238" s="30">
        <v>86252.800000000003</v>
      </c>
      <c r="C238" s="37">
        <f t="shared" si="40"/>
        <v>7.0757652448053268</v>
      </c>
      <c r="D238" s="10"/>
      <c r="E238" s="44">
        <f>DataQ!C308</f>
        <v>12189.89</v>
      </c>
      <c r="J238" s="28">
        <f t="shared" si="39"/>
        <v>0.12537927988561479</v>
      </c>
      <c r="K238" s="11"/>
      <c r="M238" s="30">
        <f t="shared" si="41"/>
        <v>1528.3596300848567</v>
      </c>
      <c r="P238" s="30">
        <f t="shared" si="36"/>
        <v>1647.7184294185347</v>
      </c>
      <c r="Q238" s="37">
        <f t="shared" si="33"/>
        <v>0.13517090223279576</v>
      </c>
      <c r="R238" s="35">
        <f t="shared" si="37"/>
        <v>1.0780960167909244</v>
      </c>
      <c r="S238" s="41">
        <f t="shared" si="38"/>
        <v>1.0000031616208709</v>
      </c>
      <c r="U238" s="30">
        <f t="shared" si="35"/>
        <v>1528.3644621785613</v>
      </c>
      <c r="V238" s="28">
        <f t="shared" si="34"/>
        <v>0.12537967628736285</v>
      </c>
      <c r="AT238" s="33"/>
    </row>
    <row r="239" spans="1:46" x14ac:dyDescent="0.35">
      <c r="A239" s="12">
        <v>54271</v>
      </c>
      <c r="B239" s="30">
        <v>86450.559999999998</v>
      </c>
      <c r="C239" s="37">
        <f t="shared" si="40"/>
        <v>7.0842126741438971</v>
      </c>
      <c r="D239" s="10"/>
      <c r="E239" s="44">
        <f>DataQ!C309</f>
        <v>12203.27</v>
      </c>
      <c r="J239" s="28">
        <f t="shared" si="39"/>
        <v>0.12546244740892112</v>
      </c>
      <c r="K239" s="11"/>
      <c r="M239" s="30">
        <f t="shared" si="41"/>
        <v>1531.0521205918649</v>
      </c>
      <c r="P239" s="30">
        <f t="shared" si="36"/>
        <v>1650.6211927093875</v>
      </c>
      <c r="Q239" s="37">
        <f t="shared" si="33"/>
        <v>0.13526056480839868</v>
      </c>
      <c r="R239" s="35">
        <f t="shared" si="37"/>
        <v>1.0780960167909244</v>
      </c>
      <c r="S239" s="41">
        <f t="shared" si="38"/>
        <v>1.0000028454587837</v>
      </c>
      <c r="U239" s="30">
        <f t="shared" si="35"/>
        <v>1531.0564771375698</v>
      </c>
      <c r="V239" s="28">
        <f t="shared" si="34"/>
        <v>0.12546280440714414</v>
      </c>
      <c r="AT239" s="33"/>
    </row>
    <row r="240" spans="1:46" x14ac:dyDescent="0.35">
      <c r="A240" s="12">
        <v>54363</v>
      </c>
      <c r="B240" s="30">
        <v>86651.83</v>
      </c>
      <c r="C240" s="37">
        <f t="shared" si="40"/>
        <v>7.0927199044610756</v>
      </c>
      <c r="D240" s="10"/>
      <c r="E240" s="44">
        <f>DataQ!C310</f>
        <v>12217.01</v>
      </c>
      <c r="J240" s="28">
        <f t="shared" si="39"/>
        <v>0.12554692170230683</v>
      </c>
      <c r="K240" s="11"/>
      <c r="M240" s="30">
        <f t="shared" si="41"/>
        <v>1533.8079979062995</v>
      </c>
      <c r="P240" s="30">
        <f t="shared" si="36"/>
        <v>1653.5922930648439</v>
      </c>
      <c r="Q240" s="37">
        <f t="shared" si="33"/>
        <v>0.13535163620761903</v>
      </c>
      <c r="R240" s="35">
        <f t="shared" si="37"/>
        <v>1.0780960167909244</v>
      </c>
      <c r="S240" s="41">
        <f t="shared" si="38"/>
        <v>1.0000025609129053</v>
      </c>
      <c r="U240" s="30">
        <f t="shared" si="35"/>
        <v>1533.8119258549957</v>
      </c>
      <c r="V240" s="28">
        <f t="shared" si="34"/>
        <v>0.12554724321703883</v>
      </c>
      <c r="AT240" s="33"/>
    </row>
    <row r="241" spans="1:46" x14ac:dyDescent="0.35">
      <c r="A241" s="12">
        <v>54455</v>
      </c>
      <c r="B241" s="30">
        <v>86853.47</v>
      </c>
      <c r="C241" s="37">
        <f t="shared" si="40"/>
        <v>7.1013543953460809</v>
      </c>
      <c r="D241" s="10"/>
      <c r="E241" s="44">
        <f>DataQ!C311</f>
        <v>12230.55</v>
      </c>
      <c r="J241" s="28">
        <f t="shared" si="39"/>
        <v>0.12563199400547861</v>
      </c>
      <c r="K241" s="11"/>
      <c r="M241" s="30">
        <f t="shared" si="41"/>
        <v>1536.5483842837064</v>
      </c>
      <c r="P241" s="30">
        <f t="shared" si="36"/>
        <v>1656.5466927027944</v>
      </c>
      <c r="Q241" s="37">
        <f t="shared" si="33"/>
        <v>0.13544335231880777</v>
      </c>
      <c r="R241" s="35">
        <f t="shared" si="37"/>
        <v>1.0780960167909244</v>
      </c>
      <c r="S241" s="41">
        <f t="shared" si="38"/>
        <v>1.0000023048216147</v>
      </c>
      <c r="U241" s="30">
        <f t="shared" si="35"/>
        <v>1536.5519257536344</v>
      </c>
      <c r="V241" s="28">
        <f t="shared" si="34"/>
        <v>0.12563228356481387</v>
      </c>
      <c r="AT241" s="33"/>
    </row>
    <row r="242" spans="1:46" x14ac:dyDescent="0.35">
      <c r="A242" s="12">
        <v>54544</v>
      </c>
      <c r="B242" s="30">
        <v>87065.31</v>
      </c>
      <c r="C242" s="37">
        <f t="shared" si="40"/>
        <v>7.1100305256985878</v>
      </c>
      <c r="D242" s="10"/>
      <c r="E242" s="44">
        <f>DataQ!C312</f>
        <v>12245.42</v>
      </c>
      <c r="J242" s="28">
        <f t="shared" si="39"/>
        <v>0.12571833891432868</v>
      </c>
      <c r="K242" s="11"/>
      <c r="M242" s="30">
        <f t="shared" si="41"/>
        <v>1539.4738617082987</v>
      </c>
      <c r="P242" s="30">
        <f t="shared" si="36"/>
        <v>1659.7006382614593</v>
      </c>
      <c r="Q242" s="37">
        <f t="shared" si="33"/>
        <v>0.13553644042110921</v>
      </c>
      <c r="R242" s="35">
        <f t="shared" si="37"/>
        <v>1.0780960167909244</v>
      </c>
      <c r="S242" s="41">
        <f t="shared" si="38"/>
        <v>1.0000020743394531</v>
      </c>
      <c r="U242" s="30">
        <f t="shared" si="35"/>
        <v>1539.477055099667</v>
      </c>
      <c r="V242" s="28">
        <f t="shared" si="34"/>
        <v>0.12571859969683907</v>
      </c>
      <c r="AT242" s="33"/>
    </row>
    <row r="243" spans="1:46" x14ac:dyDescent="0.35">
      <c r="A243" s="12">
        <v>54636</v>
      </c>
      <c r="B243" s="30">
        <v>87266.880000000005</v>
      </c>
      <c r="C243" s="37">
        <f t="shared" si="40"/>
        <v>7.1187653513297899</v>
      </c>
      <c r="D243" s="10"/>
      <c r="E243" s="44">
        <f>DataQ!C313</f>
        <v>12258.71</v>
      </c>
      <c r="J243" s="28">
        <f t="shared" si="39"/>
        <v>0.12580510021785374</v>
      </c>
      <c r="K243" s="11"/>
      <c r="M243" s="30">
        <f t="shared" si="41"/>
        <v>1542.2082400916056</v>
      </c>
      <c r="P243" s="30">
        <f t="shared" si="36"/>
        <v>1662.6485607049015</v>
      </c>
      <c r="Q243" s="37">
        <f t="shared" si="33"/>
        <v>0.13562997743685115</v>
      </c>
      <c r="R243" s="35">
        <f t="shared" si="37"/>
        <v>1.0780960167909244</v>
      </c>
      <c r="S243" s="41">
        <f t="shared" si="38"/>
        <v>1.0000018669055077</v>
      </c>
      <c r="U243" s="30">
        <f t="shared" si="35"/>
        <v>1542.2111192486632</v>
      </c>
      <c r="V243" s="28">
        <f t="shared" si="34"/>
        <v>0.12580533508408823</v>
      </c>
      <c r="AT243" s="33"/>
    </row>
    <row r="244" spans="1:46" x14ac:dyDescent="0.35">
      <c r="A244" s="12">
        <v>54728</v>
      </c>
      <c r="B244" s="30">
        <v>87471.97</v>
      </c>
      <c r="C244" s="37">
        <f t="shared" si="40"/>
        <v>7.1275648103256506</v>
      </c>
      <c r="D244" s="10"/>
      <c r="E244" s="44">
        <f>DataQ!C314</f>
        <v>12272.35</v>
      </c>
      <c r="J244" s="28">
        <f t="shared" si="39"/>
        <v>0.12589244847416575</v>
      </c>
      <c r="K244" s="11"/>
      <c r="M244" s="30">
        <f t="shared" si="41"/>
        <v>1544.9961900319281</v>
      </c>
      <c r="P244" s="30">
        <f t="shared" si="36"/>
        <v>1665.6542384305758</v>
      </c>
      <c r="Q244" s="37">
        <f t="shared" si="33"/>
        <v>0.13572414724405479</v>
      </c>
      <c r="R244" s="35">
        <f t="shared" si="37"/>
        <v>1.0780960167909244</v>
      </c>
      <c r="S244" s="41">
        <f t="shared" si="38"/>
        <v>1.0000016802149569</v>
      </c>
      <c r="U244" s="30">
        <f t="shared" si="35"/>
        <v>1544.9987859576349</v>
      </c>
      <c r="V244" s="28">
        <f t="shared" si="34"/>
        <v>0.12589266000054064</v>
      </c>
      <c r="AT244" s="33"/>
    </row>
    <row r="245" spans="1:46" x14ac:dyDescent="0.35">
      <c r="A245" s="12">
        <v>54820</v>
      </c>
      <c r="B245" s="30">
        <v>87676.57</v>
      </c>
      <c r="C245" s="37">
        <f t="shared" si="40"/>
        <v>7.1364210197309248</v>
      </c>
      <c r="D245" s="10"/>
      <c r="E245" s="44">
        <f>DataQ!C315</f>
        <v>12285.79</v>
      </c>
      <c r="J245" s="28">
        <f t="shared" si="39"/>
        <v>0.12598044306412437</v>
      </c>
      <c r="K245" s="11"/>
      <c r="M245" s="30">
        <f t="shared" si="41"/>
        <v>1547.7692675927888</v>
      </c>
      <c r="P245" s="30">
        <f t="shared" si="36"/>
        <v>1668.643882303192</v>
      </c>
      <c r="Q245" s="37">
        <f t="shared" si="33"/>
        <v>0.13581901386098832</v>
      </c>
      <c r="R245" s="35">
        <f t="shared" si="37"/>
        <v>1.0780960167909244</v>
      </c>
      <c r="S245" s="41">
        <f t="shared" si="38"/>
        <v>1.0000015121934613</v>
      </c>
      <c r="U245" s="30">
        <f t="shared" si="35"/>
        <v>1547.7716081193548</v>
      </c>
      <c r="V245" s="28">
        <f t="shared" si="34"/>
        <v>0.12598063357092662</v>
      </c>
      <c r="AT245" s="33"/>
    </row>
    <row r="246" spans="1:46" x14ac:dyDescent="0.35">
      <c r="A246" s="12">
        <v>54909</v>
      </c>
      <c r="B246" s="30">
        <v>87891.625</v>
      </c>
      <c r="C246" s="37">
        <f t="shared" si="40"/>
        <v>7.1453352530291303</v>
      </c>
      <c r="D246" s="10"/>
      <c r="E246" s="44">
        <f>DataQ!C316</f>
        <v>12300.56</v>
      </c>
      <c r="J246" s="28">
        <f t="shared" si="39"/>
        <v>0.12606900515817712</v>
      </c>
      <c r="K246" s="11"/>
      <c r="M246" s="30">
        <f t="shared" si="41"/>
        <v>1550.7193620884671</v>
      </c>
      <c r="P246" s="30">
        <f t="shared" si="36"/>
        <v>1671.8243674281396</v>
      </c>
      <c r="Q246" s="37">
        <f t="shared" si="33"/>
        <v>0.13591449230182526</v>
      </c>
      <c r="R246" s="35">
        <f t="shared" si="37"/>
        <v>1.0780960167909244</v>
      </c>
      <c r="S246" s="41">
        <f t="shared" si="38"/>
        <v>1.0000013609741152</v>
      </c>
      <c r="U246" s="30">
        <f t="shared" si="35"/>
        <v>1550.7214725773788</v>
      </c>
      <c r="V246" s="28">
        <f t="shared" si="34"/>
        <v>0.12606917673482987</v>
      </c>
      <c r="AT246" s="33"/>
    </row>
    <row r="247" spans="1:46" x14ac:dyDescent="0.35">
      <c r="A247" s="12">
        <v>55001</v>
      </c>
      <c r="B247" s="30">
        <v>88096.234400000001</v>
      </c>
      <c r="C247" s="37">
        <f t="shared" si="40"/>
        <v>7.1543035990690074</v>
      </c>
      <c r="D247" s="10"/>
      <c r="E247" s="44">
        <f>DataQ!C317</f>
        <v>12313.74</v>
      </c>
      <c r="J247" s="28">
        <f t="shared" si="39"/>
        <v>0.12615814749115917</v>
      </c>
      <c r="K247" s="11"/>
      <c r="M247" s="30">
        <f t="shared" si="41"/>
        <v>1553.4786270877862</v>
      </c>
      <c r="P247" s="30">
        <f t="shared" si="36"/>
        <v>1674.799120033176</v>
      </c>
      <c r="Q247" s="37">
        <f t="shared" si="33"/>
        <v>0.13601059629594064</v>
      </c>
      <c r="R247" s="35">
        <f t="shared" si="37"/>
        <v>1.0780960167909244</v>
      </c>
      <c r="S247" s="41">
        <f t="shared" si="38"/>
        <v>1.0000012248767036</v>
      </c>
      <c r="U247" s="30">
        <f t="shared" si="35"/>
        <v>1553.4805299075661</v>
      </c>
      <c r="V247" s="28">
        <f t="shared" si="34"/>
        <v>0.12615830201933501</v>
      </c>
      <c r="AT247" s="33"/>
    </row>
    <row r="248" spans="1:46" x14ac:dyDescent="0.35">
      <c r="A248" s="12">
        <v>55093</v>
      </c>
      <c r="B248" s="30">
        <v>88304.35</v>
      </c>
      <c r="C248" s="37">
        <f t="shared" si="40"/>
        <v>7.163322190035279</v>
      </c>
      <c r="D248" s="10"/>
      <c r="E248" s="44">
        <f>DataQ!C318</f>
        <v>12327.29</v>
      </c>
      <c r="J248" s="28">
        <f t="shared" si="39"/>
        <v>0.12624783095155795</v>
      </c>
      <c r="K248" s="11"/>
      <c r="M248" s="30">
        <f t="shared" si="41"/>
        <v>1556.2936240108309</v>
      </c>
      <c r="P248" s="30">
        <f t="shared" si="36"/>
        <v>1677.8339570031892</v>
      </c>
      <c r="Q248" s="37">
        <f t="shared" si="33"/>
        <v>0.1361072836773686</v>
      </c>
      <c r="R248" s="35">
        <f t="shared" si="37"/>
        <v>1.0780960167909244</v>
      </c>
      <c r="S248" s="41">
        <f t="shared" si="38"/>
        <v>1.0000011023890332</v>
      </c>
      <c r="U248" s="30">
        <f t="shared" si="35"/>
        <v>1556.2953396518544</v>
      </c>
      <c r="V248" s="28">
        <f t="shared" si="34"/>
        <v>0.12624797012578226</v>
      </c>
      <c r="AT248" s="33"/>
    </row>
    <row r="249" spans="1:46" x14ac:dyDescent="0.35">
      <c r="A249" s="12">
        <v>55185</v>
      </c>
      <c r="B249" s="30">
        <v>88488.57</v>
      </c>
      <c r="C249" s="37">
        <f t="shared" si="40"/>
        <v>7.172395597768733</v>
      </c>
      <c r="D249" s="10"/>
      <c r="E249" s="44">
        <f>DataQ!C319</f>
        <v>12337.38</v>
      </c>
      <c r="J249" s="28">
        <f t="shared" si="39"/>
        <v>0.12633801686122068</v>
      </c>
      <c r="K249" s="11"/>
      <c r="M249" s="30">
        <f t="shared" si="41"/>
        <v>1558.6801224632866</v>
      </c>
      <c r="P249" s="30">
        <f t="shared" si="36"/>
        <v>1680.4068314788594</v>
      </c>
      <c r="Q249" s="37">
        <f t="shared" si="33"/>
        <v>0.13620451274734666</v>
      </c>
      <c r="R249" s="35">
        <f t="shared" si="37"/>
        <v>1.0780960167909244</v>
      </c>
      <c r="S249" s="41">
        <f t="shared" si="38"/>
        <v>1.0000009921501298</v>
      </c>
      <c r="U249" s="30">
        <f t="shared" si="35"/>
        <v>1558.6816689079724</v>
      </c>
      <c r="V249" s="28">
        <f t="shared" si="34"/>
        <v>0.1263381422075005</v>
      </c>
      <c r="AT249" s="33"/>
    </row>
    <row r="250" spans="1:46" x14ac:dyDescent="0.35">
      <c r="A250" s="12">
        <v>55274</v>
      </c>
      <c r="B250" s="30">
        <v>88688.49</v>
      </c>
      <c r="C250" s="37">
        <f t="shared" si="40"/>
        <v>7.1812426214694387</v>
      </c>
      <c r="D250" s="10"/>
      <c r="E250" s="44">
        <f>DataQ!C320</f>
        <v>12350.02</v>
      </c>
      <c r="J250" s="28">
        <f t="shared" si="39"/>
        <v>0.12642875093855521</v>
      </c>
      <c r="K250" s="11"/>
      <c r="M250" s="30">
        <f t="shared" si="41"/>
        <v>1561.3976026661758</v>
      </c>
      <c r="P250" s="30">
        <f t="shared" si="36"/>
        <v>1683.3365360613025</v>
      </c>
      <c r="Q250" s="37">
        <f t="shared" si="33"/>
        <v>0.13630233279470821</v>
      </c>
      <c r="R250" s="35">
        <f t="shared" si="37"/>
        <v>1.0780960167909244</v>
      </c>
      <c r="S250" s="41">
        <f t="shared" si="38"/>
        <v>1.000000892935117</v>
      </c>
      <c r="U250" s="30">
        <f t="shared" si="35"/>
        <v>1561.3989968929268</v>
      </c>
      <c r="V250" s="28">
        <f t="shared" si="34"/>
        <v>0.12642886383122673</v>
      </c>
      <c r="AT250" s="33"/>
    </row>
    <row r="251" spans="1:46" x14ac:dyDescent="0.35">
      <c r="A251" s="12">
        <v>55366</v>
      </c>
      <c r="B251" s="30">
        <v>88866.36</v>
      </c>
      <c r="C251" s="37">
        <f t="shared" si="40"/>
        <v>7.1894045178524912</v>
      </c>
      <c r="D251" s="10"/>
      <c r="E251" s="44">
        <f>DataQ!C321</f>
        <v>12360.74</v>
      </c>
      <c r="J251" s="28">
        <f t="shared" si="39"/>
        <v>0.12651722117556227</v>
      </c>
      <c r="K251" s="11"/>
      <c r="M251" s="30">
        <f t="shared" si="41"/>
        <v>1563.8464764736195</v>
      </c>
      <c r="P251" s="30">
        <f t="shared" si="36"/>
        <v>1685.9766571587313</v>
      </c>
      <c r="Q251" s="37">
        <f t="shared" si="33"/>
        <v>0.13639771220483007</v>
      </c>
      <c r="R251" s="35">
        <f t="shared" si="37"/>
        <v>1.0780960167909244</v>
      </c>
      <c r="S251" s="41">
        <f t="shared" si="38"/>
        <v>1.0000008036416053</v>
      </c>
      <c r="U251" s="30">
        <f t="shared" si="35"/>
        <v>1563.8477332457123</v>
      </c>
      <c r="V251" s="28">
        <f t="shared" si="34"/>
        <v>0.12651732285006501</v>
      </c>
      <c r="AT251" s="33"/>
    </row>
    <row r="252" spans="1:46" x14ac:dyDescent="0.35">
      <c r="A252" s="12">
        <v>55458</v>
      </c>
      <c r="B252" s="30">
        <v>89064.5</v>
      </c>
      <c r="C252" s="37">
        <f t="shared" si="40"/>
        <v>7.1976024289266611</v>
      </c>
      <c r="D252" s="10"/>
      <c r="E252" s="44">
        <f>DataQ!C322</f>
        <v>12374.19</v>
      </c>
      <c r="J252" s="28">
        <f t="shared" si="39"/>
        <v>0.12659884013939279</v>
      </c>
      <c r="K252" s="11"/>
      <c r="M252" s="30">
        <f t="shared" si="41"/>
        <v>1566.558101664473</v>
      </c>
      <c r="P252" s="30">
        <f t="shared" si="36"/>
        <v>1688.9000494760203</v>
      </c>
      <c r="Q252" s="37">
        <f t="shared" si="33"/>
        <v>0.13648570528463036</v>
      </c>
      <c r="R252" s="35">
        <f t="shared" si="37"/>
        <v>1.0780960167909244</v>
      </c>
      <c r="S252" s="41">
        <f t="shared" si="38"/>
        <v>1.0000007232774448</v>
      </c>
      <c r="U252" s="30">
        <f t="shared" si="35"/>
        <v>1566.5592347206141</v>
      </c>
      <c r="V252" s="28">
        <f t="shared" si="34"/>
        <v>0.12659893170547842</v>
      </c>
      <c r="AT252" s="33"/>
    </row>
    <row r="253" spans="1:46" x14ac:dyDescent="0.35">
      <c r="A253" s="12">
        <v>55550</v>
      </c>
      <c r="B253" s="30">
        <v>89237.734400000001</v>
      </c>
      <c r="C253" s="37">
        <f t="shared" si="40"/>
        <v>7.2057730333812433</v>
      </c>
      <c r="D253" s="10"/>
      <c r="E253" s="44">
        <f>DataQ!C323</f>
        <v>12384.2</v>
      </c>
      <c r="J253" s="28">
        <f t="shared" si="39"/>
        <v>0.1266808192501345</v>
      </c>
      <c r="K253" s="11"/>
      <c r="M253" s="30">
        <f t="shared" si="41"/>
        <v>1568.8406017575157</v>
      </c>
      <c r="P253" s="30">
        <f t="shared" si="36"/>
        <v>1691.3608037346546</v>
      </c>
      <c r="Q253" s="37">
        <f t="shared" si="33"/>
        <v>0.13657408663738105</v>
      </c>
      <c r="R253" s="35">
        <f t="shared" si="37"/>
        <v>1.0780960167909244</v>
      </c>
      <c r="S253" s="41">
        <f t="shared" si="38"/>
        <v>1.0000006509497004</v>
      </c>
      <c r="U253" s="30">
        <f t="shared" si="35"/>
        <v>1568.8416229938355</v>
      </c>
      <c r="V253" s="28">
        <f t="shared" si="34"/>
        <v>0.12668090171297583</v>
      </c>
      <c r="AT253" s="33"/>
    </row>
    <row r="254" spans="1:46" x14ac:dyDescent="0.35">
      <c r="A254" s="12">
        <v>55640</v>
      </c>
      <c r="B254" s="30">
        <v>89430.81</v>
      </c>
      <c r="C254" s="37">
        <f t="shared" si="40"/>
        <v>7.2140528767620546</v>
      </c>
      <c r="D254" s="10"/>
      <c r="E254" s="44">
        <f>DataQ!C324</f>
        <v>12396.75</v>
      </c>
      <c r="J254" s="28">
        <f t="shared" si="39"/>
        <v>0.12676252529468032</v>
      </c>
      <c r="K254" s="11"/>
      <c r="M254" s="30">
        <f t="shared" si="41"/>
        <v>1571.4433354468283</v>
      </c>
      <c r="P254" s="30">
        <f t="shared" si="36"/>
        <v>1694.1668005578699</v>
      </c>
      <c r="Q254" s="37">
        <f t="shared" si="33"/>
        <v>0.13666217359855365</v>
      </c>
      <c r="R254" s="35">
        <f t="shared" si="37"/>
        <v>1.0780960167909244</v>
      </c>
      <c r="S254" s="41">
        <f t="shared" si="38"/>
        <v>1.0000005858547303</v>
      </c>
      <c r="U254" s="30">
        <f t="shared" si="35"/>
        <v>1571.4442560843397</v>
      </c>
      <c r="V254" s="28">
        <f t="shared" si="34"/>
        <v>0.12676259955910538</v>
      </c>
      <c r="AT254" s="33"/>
    </row>
    <row r="255" spans="1:46" x14ac:dyDescent="0.35">
      <c r="A255" s="12">
        <v>55732</v>
      </c>
      <c r="B255" s="30">
        <v>89610.82</v>
      </c>
      <c r="C255" s="37">
        <f t="shared" si="40"/>
        <v>7.2223863719708525</v>
      </c>
      <c r="D255" s="10"/>
      <c r="E255" s="44">
        <f>DataQ!C325</f>
        <v>12407.37</v>
      </c>
      <c r="J255" s="28">
        <f t="shared" si="39"/>
        <v>0.12684532372848845</v>
      </c>
      <c r="K255" s="11"/>
      <c r="M255" s="30">
        <f t="shared" si="41"/>
        <v>1573.8168642691357</v>
      </c>
      <c r="P255" s="30">
        <f t="shared" si="36"/>
        <v>1696.725692526938</v>
      </c>
      <c r="Q255" s="37">
        <f t="shared" si="33"/>
        <v>0.13675143826023869</v>
      </c>
      <c r="R255" s="35">
        <f t="shared" si="37"/>
        <v>1.0780960167909244</v>
      </c>
      <c r="S255" s="41">
        <f t="shared" si="38"/>
        <v>1.0000005272692571</v>
      </c>
      <c r="U255" s="30">
        <f t="shared" si="35"/>
        <v>1573.8176940943847</v>
      </c>
      <c r="V255" s="28">
        <f t="shared" si="34"/>
        <v>0.12684539061012806</v>
      </c>
      <c r="AT255" s="33"/>
    </row>
    <row r="256" spans="1:46" x14ac:dyDescent="0.35">
      <c r="A256" s="12">
        <v>55824</v>
      </c>
      <c r="B256" s="30">
        <v>89811.015599999999</v>
      </c>
      <c r="C256" s="37">
        <f t="shared" si="40"/>
        <v>7.230729859895626</v>
      </c>
      <c r="D256" s="10"/>
      <c r="E256" s="44">
        <f>DataQ!C326</f>
        <v>12420.74</v>
      </c>
      <c r="J256" s="28">
        <f t="shared" si="39"/>
        <v>0.12692865868057643</v>
      </c>
      <c r="K256" s="11"/>
      <c r="M256" s="30">
        <f t="shared" si="41"/>
        <v>1576.5478680201829</v>
      </c>
      <c r="P256" s="30">
        <f t="shared" si="36"/>
        <v>1699.6699767927832</v>
      </c>
      <c r="Q256" s="37">
        <f t="shared" si="33"/>
        <v>0.13684128134014426</v>
      </c>
      <c r="R256" s="35">
        <f t="shared" si="37"/>
        <v>1.0780960167909244</v>
      </c>
      <c r="S256" s="41">
        <f t="shared" si="38"/>
        <v>1.0000004745423314</v>
      </c>
      <c r="U256" s="30">
        <f t="shared" si="35"/>
        <v>1576.5486161588838</v>
      </c>
      <c r="V256" s="28">
        <f t="shared" si="34"/>
        <v>0.12692871891359805</v>
      </c>
      <c r="AT256" s="33"/>
    </row>
    <row r="257" spans="1:46" x14ac:dyDescent="0.35">
      <c r="A257" s="12">
        <v>55916</v>
      </c>
      <c r="B257" s="30">
        <v>89984.57</v>
      </c>
      <c r="C257" s="37">
        <f t="shared" si="40"/>
        <v>7.2389213444821117</v>
      </c>
      <c r="D257" s="10"/>
      <c r="E257" s="44">
        <f>DataQ!C327</f>
        <v>12430.66</v>
      </c>
      <c r="J257" s="28">
        <f t="shared" si="39"/>
        <v>0.12701209355982415</v>
      </c>
      <c r="K257" s="11"/>
      <c r="M257" s="30">
        <f t="shared" si="41"/>
        <v>1578.8441509303636</v>
      </c>
      <c r="P257" s="30">
        <f t="shared" si="36"/>
        <v>1702.1455902516741</v>
      </c>
      <c r="Q257" s="37">
        <f t="shared" si="33"/>
        <v>0.13693123215112263</v>
      </c>
      <c r="R257" s="35">
        <f t="shared" si="37"/>
        <v>1.0780960167909244</v>
      </c>
      <c r="S257" s="41">
        <f t="shared" si="38"/>
        <v>1.0000004270880982</v>
      </c>
      <c r="U257" s="30">
        <f t="shared" si="35"/>
        <v>1578.8448252359094</v>
      </c>
      <c r="V257" s="28">
        <f t="shared" si="34"/>
        <v>0.12701214780517764</v>
      </c>
      <c r="AT257" s="33"/>
    </row>
    <row r="258" spans="1:46" x14ac:dyDescent="0.35">
      <c r="A258" s="12">
        <v>56005</v>
      </c>
      <c r="B258" s="30">
        <v>90177.46</v>
      </c>
      <c r="C258" s="37">
        <f t="shared" si="40"/>
        <v>7.2471685178889889</v>
      </c>
      <c r="D258" s="10"/>
      <c r="E258" s="44">
        <f>DataQ!C328</f>
        <v>12443.13</v>
      </c>
      <c r="J258" s="28">
        <f t="shared" si="39"/>
        <v>0.12709400840568902</v>
      </c>
      <c r="K258" s="11"/>
      <c r="M258" s="30">
        <f t="shared" si="41"/>
        <v>1581.4472688130811</v>
      </c>
      <c r="P258" s="30">
        <f t="shared" si="36"/>
        <v>1704.9520012722689</v>
      </c>
      <c r="Q258" s="37">
        <f t="shared" si="33"/>
        <v>0.1370195442201656</v>
      </c>
      <c r="R258" s="35">
        <f t="shared" si="37"/>
        <v>1.0780960167909244</v>
      </c>
      <c r="S258" s="41">
        <f t="shared" si="38"/>
        <v>1.0000003843792884</v>
      </c>
      <c r="U258" s="30">
        <f t="shared" si="35"/>
        <v>1581.4478766886568</v>
      </c>
      <c r="V258" s="28">
        <f t="shared" si="34"/>
        <v>0.12709405725799353</v>
      </c>
      <c r="AT258" s="33"/>
    </row>
    <row r="259" spans="1:46" x14ac:dyDescent="0.35">
      <c r="A259" s="12">
        <v>56097</v>
      </c>
      <c r="B259" s="30">
        <v>90357.48</v>
      </c>
      <c r="C259" s="37">
        <f t="shared" si="40"/>
        <v>7.2554901486870937</v>
      </c>
      <c r="D259" s="10"/>
      <c r="E259" s="44">
        <f>DataQ!C329</f>
        <v>12453.67</v>
      </c>
      <c r="J259" s="28">
        <f t="shared" si="39"/>
        <v>0.1271764801397578</v>
      </c>
      <c r="K259" s="11"/>
      <c r="M259" s="30">
        <f t="shared" si="41"/>
        <v>1583.8139154220976</v>
      </c>
      <c r="P259" s="30">
        <f t="shared" si="36"/>
        <v>1707.5034735546014</v>
      </c>
      <c r="Q259" s="37">
        <f t="shared" si="33"/>
        <v>0.13710845666816299</v>
      </c>
      <c r="R259" s="35">
        <f t="shared" si="37"/>
        <v>1.0780960167909244</v>
      </c>
      <c r="S259" s="41">
        <f t="shared" si="38"/>
        <v>1.0000003459413596</v>
      </c>
      <c r="U259" s="30">
        <f t="shared" si="35"/>
        <v>1583.8144633288368</v>
      </c>
      <c r="V259" s="28">
        <f t="shared" si="34"/>
        <v>0.12717652413536226</v>
      </c>
      <c r="AT259" s="33"/>
    </row>
    <row r="260" spans="1:46" x14ac:dyDescent="0.35">
      <c r="A260" s="12">
        <v>56189</v>
      </c>
      <c r="B260" s="30">
        <v>90558.61</v>
      </c>
      <c r="C260" s="37">
        <f t="shared" si="40"/>
        <v>7.2639003636818655</v>
      </c>
      <c r="D260" s="10"/>
      <c r="E260" s="44">
        <f>DataQ!C330</f>
        <v>12466.94</v>
      </c>
      <c r="J260" s="28">
        <f t="shared" si="39"/>
        <v>0.12725969644773885</v>
      </c>
      <c r="K260" s="11"/>
      <c r="M260" s="30">
        <f t="shared" si="41"/>
        <v>1586.5390000321734</v>
      </c>
      <c r="P260" s="30">
        <f t="shared" si="36"/>
        <v>1710.4413764181422</v>
      </c>
      <c r="Q260" s="37">
        <f t="shared" si="33"/>
        <v>0.13719817183832939</v>
      </c>
      <c r="R260" s="35">
        <f t="shared" si="37"/>
        <v>1.0780960167909244</v>
      </c>
      <c r="S260" s="41">
        <f t="shared" si="38"/>
        <v>1.0000003113472236</v>
      </c>
      <c r="U260" s="30">
        <f t="shared" si="35"/>
        <v>1586.5394939966861</v>
      </c>
      <c r="V260" s="28">
        <f t="shared" si="34"/>
        <v>0.12725973606969201</v>
      </c>
      <c r="AT260" s="33"/>
    </row>
    <row r="261" spans="1:46" x14ac:dyDescent="0.35">
      <c r="A261" s="12">
        <v>56281</v>
      </c>
      <c r="B261" s="30">
        <v>90735.54</v>
      </c>
      <c r="C261" s="37">
        <f t="shared" si="40"/>
        <v>7.2723523216727388</v>
      </c>
      <c r="D261" s="10"/>
      <c r="E261" s="44">
        <f>DataQ!C331</f>
        <v>12476.78</v>
      </c>
      <c r="J261" s="28">
        <f t="shared" si="39"/>
        <v>0.12734379859768657</v>
      </c>
      <c r="K261" s="11"/>
      <c r="M261" s="30">
        <f t="shared" si="41"/>
        <v>1588.840559467644</v>
      </c>
      <c r="P261" s="30">
        <f t="shared" si="36"/>
        <v>1712.9226784779307</v>
      </c>
      <c r="Q261" s="37">
        <f t="shared" si="33"/>
        <v>0.1372888420311916</v>
      </c>
      <c r="R261" s="35">
        <f t="shared" si="37"/>
        <v>1.0780960167909244</v>
      </c>
      <c r="S261" s="41">
        <f t="shared" si="38"/>
        <v>1.0000002802125012</v>
      </c>
      <c r="U261" s="30">
        <f t="shared" si="35"/>
        <v>1588.8410046806312</v>
      </c>
      <c r="V261" s="28">
        <f t="shared" si="34"/>
        <v>0.1273438342810109</v>
      </c>
      <c r="AT261" s="33"/>
    </row>
    <row r="262" spans="1:46" x14ac:dyDescent="0.35">
      <c r="A262" s="12">
        <v>56370</v>
      </c>
      <c r="B262" s="30">
        <v>90931.34</v>
      </c>
      <c r="C262" s="37">
        <f t="shared" si="40"/>
        <v>7.2808269577993698</v>
      </c>
      <c r="D262" s="10"/>
      <c r="E262" s="44">
        <f>DataQ!C332</f>
        <v>12489.15</v>
      </c>
      <c r="J262" s="28">
        <f t="shared" si="39"/>
        <v>0.12742831817759531</v>
      </c>
      <c r="K262" s="11"/>
      <c r="M262" s="30">
        <f t="shared" si="41"/>
        <v>1591.4713799677145</v>
      </c>
      <c r="P262" s="30">
        <f t="shared" si="36"/>
        <v>1715.7589555799486</v>
      </c>
      <c r="Q262" s="37">
        <f t="shared" si="33"/>
        <v>0.13737996225363205</v>
      </c>
      <c r="R262" s="35">
        <f t="shared" si="37"/>
        <v>1.0780960167909244</v>
      </c>
      <c r="S262" s="41">
        <f t="shared" si="38"/>
        <v>1.000000252191251</v>
      </c>
      <c r="U262" s="30">
        <f t="shared" si="35"/>
        <v>1591.4717813228726</v>
      </c>
      <c r="V262" s="28">
        <f t="shared" si="34"/>
        <v>0.12742835031390229</v>
      </c>
      <c r="AT262" s="33"/>
    </row>
    <row r="263" spans="1:46" x14ac:dyDescent="0.35">
      <c r="A263" s="12">
        <v>56462</v>
      </c>
      <c r="B263" s="30">
        <v>91114.26</v>
      </c>
      <c r="C263" s="37">
        <f t="shared" si="40"/>
        <v>7.2893740599699184</v>
      </c>
      <c r="D263" s="10"/>
      <c r="E263" s="44">
        <f>DataQ!C333</f>
        <v>12499.6</v>
      </c>
      <c r="J263" s="28">
        <f t="shared" si="39"/>
        <v>0.12751306453886163</v>
      </c>
      <c r="K263" s="11"/>
      <c r="M263" s="30">
        <f t="shared" si="41"/>
        <v>1593.8623015099549</v>
      </c>
      <c r="P263" s="30">
        <f t="shared" si="36"/>
        <v>1718.3365985710977</v>
      </c>
      <c r="Q263" s="37">
        <f t="shared" si="33"/>
        <v>0.13747132696815079</v>
      </c>
      <c r="R263" s="35">
        <f t="shared" si="37"/>
        <v>1.0780960167909244</v>
      </c>
      <c r="S263" s="41">
        <f t="shared" si="38"/>
        <v>1.000000226972126</v>
      </c>
      <c r="U263" s="30">
        <f t="shared" si="35"/>
        <v>1593.8626632722701</v>
      </c>
      <c r="V263" s="28">
        <f t="shared" si="34"/>
        <v>0.127513093480773</v>
      </c>
      <c r="AT263" s="33"/>
    </row>
    <row r="264" spans="1:46" x14ac:dyDescent="0.35">
      <c r="A264" s="12">
        <v>56554</v>
      </c>
      <c r="B264" s="30">
        <v>91317.875</v>
      </c>
      <c r="C264" s="37">
        <f t="shared" si="40"/>
        <v>7.2979743893638256</v>
      </c>
      <c r="D264" s="10"/>
      <c r="E264" s="44">
        <f>DataQ!C334</f>
        <v>12512.77</v>
      </c>
      <c r="J264" s="28">
        <f t="shared" si="39"/>
        <v>0.12759853556056711</v>
      </c>
      <c r="K264" s="11"/>
      <c r="M264" s="30">
        <f t="shared" si="41"/>
        <v>1596.6111278061974</v>
      </c>
      <c r="P264" s="30">
        <f t="shared" si="36"/>
        <v>1721.3000972519269</v>
      </c>
      <c r="Q264" s="37">
        <f t="shared" si="33"/>
        <v>0.13756347293620252</v>
      </c>
      <c r="R264" s="35">
        <f t="shared" si="37"/>
        <v>1.0780960167909244</v>
      </c>
      <c r="S264" s="41">
        <f t="shared" si="38"/>
        <v>1.0000002042749134</v>
      </c>
      <c r="U264" s="30">
        <f t="shared" si="35"/>
        <v>1596.6114539537973</v>
      </c>
      <c r="V264" s="28">
        <f t="shared" si="34"/>
        <v>0.12759856162574693</v>
      </c>
      <c r="AT264" s="33"/>
    </row>
    <row r="265" spans="1:46" x14ac:dyDescent="0.35">
      <c r="A265" s="12">
        <v>56646</v>
      </c>
      <c r="B265" s="30">
        <v>91495.554699999993</v>
      </c>
      <c r="C265" s="37">
        <f t="shared" si="40"/>
        <v>7.3064751851263274</v>
      </c>
      <c r="D265" s="10"/>
      <c r="E265" s="44">
        <f>DataQ!C335</f>
        <v>12522.53</v>
      </c>
      <c r="J265" s="28">
        <f t="shared" si="39"/>
        <v>0.12768453885450617</v>
      </c>
      <c r="K265" s="11"/>
      <c r="M265" s="30">
        <f t="shared" si="41"/>
        <v>1598.9334683417194</v>
      </c>
      <c r="P265" s="30">
        <f t="shared" si="36"/>
        <v>1723.8038033329053</v>
      </c>
      <c r="Q265" s="37">
        <f t="shared" ref="Q265:Q288" si="42">P265/E265</f>
        <v>0.13765619274482913</v>
      </c>
      <c r="R265" s="35">
        <f t="shared" si="37"/>
        <v>1.0780960167909244</v>
      </c>
      <c r="S265" s="41">
        <f t="shared" si="38"/>
        <v>1.0000001838474222</v>
      </c>
      <c r="U265" s="30">
        <f t="shared" si="35"/>
        <v>1598.9337623015158</v>
      </c>
      <c r="V265" s="28">
        <f t="shared" si="34"/>
        <v>0.12768456232897951</v>
      </c>
      <c r="AT265" s="33"/>
    </row>
    <row r="266" spans="1:46" x14ac:dyDescent="0.35">
      <c r="A266" s="12">
        <v>56735</v>
      </c>
      <c r="B266" s="30">
        <v>91692.82</v>
      </c>
      <c r="C266" s="37">
        <f t="shared" si="40"/>
        <v>7.3150604716469356</v>
      </c>
      <c r="D266" s="10"/>
      <c r="E266" s="44">
        <f>DataQ!C336</f>
        <v>12534.8</v>
      </c>
      <c r="J266" s="28">
        <f t="shared" si="39"/>
        <v>0.12776954681213118</v>
      </c>
      <c r="K266" s="11"/>
      <c r="M266" s="30">
        <f t="shared" si="41"/>
        <v>1601.5657153807017</v>
      </c>
      <c r="P266" s="30">
        <f t="shared" si="36"/>
        <v>1726.6416183808417</v>
      </c>
      <c r="Q266" s="37">
        <f t="shared" si="42"/>
        <v>0.13774783948534017</v>
      </c>
      <c r="R266" s="35">
        <f t="shared" si="37"/>
        <v>1.0780960167909244</v>
      </c>
      <c r="S266" s="41">
        <f t="shared" si="38"/>
        <v>1.00000016546268</v>
      </c>
      <c r="U266" s="30">
        <f t="shared" si="35"/>
        <v>1601.5659803800572</v>
      </c>
      <c r="V266" s="28">
        <f t="shared" si="34"/>
        <v>0.12776956795322281</v>
      </c>
      <c r="AT266" s="33"/>
    </row>
    <row r="267" spans="1:46" x14ac:dyDescent="0.35">
      <c r="A267" s="12">
        <v>56827</v>
      </c>
      <c r="B267" s="30">
        <v>91876.195300000007</v>
      </c>
      <c r="C267" s="37">
        <f t="shared" si="40"/>
        <v>7.3236367890086704</v>
      </c>
      <c r="D267" s="10"/>
      <c r="E267" s="44">
        <f>DataQ!C337</f>
        <v>12545.16</v>
      </c>
      <c r="J267" s="28">
        <f t="shared" si="39"/>
        <v>0.12785539967733725</v>
      </c>
      <c r="K267" s="11"/>
      <c r="M267" s="30">
        <f t="shared" si="41"/>
        <v>1603.9664458161442</v>
      </c>
      <c r="P267" s="30">
        <f t="shared" si="36"/>
        <v>1729.229836300681</v>
      </c>
      <c r="Q267" s="37">
        <f t="shared" si="42"/>
        <v>0.13784039711734891</v>
      </c>
      <c r="R267" s="35">
        <f t="shared" si="37"/>
        <v>1.0780960167909244</v>
      </c>
      <c r="S267" s="41">
        <f t="shared" si="38"/>
        <v>1.0000001489164121</v>
      </c>
      <c r="U267" s="30">
        <f t="shared" si="35"/>
        <v>1603.9666846730725</v>
      </c>
      <c r="V267" s="28">
        <f t="shared" si="34"/>
        <v>0.12785541871710465</v>
      </c>
      <c r="AT267" s="33"/>
    </row>
    <row r="268" spans="1:46" x14ac:dyDescent="0.35">
      <c r="A268" s="12">
        <v>56919</v>
      </c>
      <c r="B268" s="30">
        <v>92079.98</v>
      </c>
      <c r="C268" s="37">
        <f t="shared" si="40"/>
        <v>7.3322302072342875</v>
      </c>
      <c r="D268" s="10"/>
      <c r="E268" s="44">
        <f>DataQ!C338</f>
        <v>12558.25</v>
      </c>
      <c r="J268" s="28">
        <f t="shared" si="39"/>
        <v>0.12794116285095461</v>
      </c>
      <c r="K268" s="11"/>
      <c r="M268" s="30">
        <f t="shared" si="41"/>
        <v>1606.7171083730007</v>
      </c>
      <c r="P268" s="30">
        <f t="shared" si="36"/>
        <v>1732.195314646764</v>
      </c>
      <c r="Q268" s="37">
        <f t="shared" si="42"/>
        <v>0.13793285805321315</v>
      </c>
      <c r="R268" s="35">
        <f t="shared" si="37"/>
        <v>1.0780960167909244</v>
      </c>
      <c r="S268" s="41">
        <f t="shared" si="38"/>
        <v>1.0000001340247708</v>
      </c>
      <c r="U268" s="30">
        <f t="shared" si="35"/>
        <v>1606.7173237128929</v>
      </c>
      <c r="V268" s="28">
        <f t="shared" ref="V268:V288" si="43">U268/E268</f>
        <v>0.12794117999823965</v>
      </c>
      <c r="AT268" s="33"/>
    </row>
    <row r="269" spans="1:46" x14ac:dyDescent="0.35">
      <c r="A269" s="12">
        <v>57011</v>
      </c>
      <c r="B269" s="30">
        <v>92258.66</v>
      </c>
      <c r="C269" s="37">
        <f t="shared" si="40"/>
        <v>7.3408116385301936</v>
      </c>
      <c r="D269" s="10"/>
      <c r="E269" s="44">
        <f>DataQ!C339</f>
        <v>12567.91</v>
      </c>
      <c r="J269" s="28">
        <f t="shared" si="39"/>
        <v>0.12802709703321077</v>
      </c>
      <c r="K269" s="11"/>
      <c r="M269" s="30">
        <f t="shared" si="41"/>
        <v>1609.0330330746599</v>
      </c>
      <c r="P269" s="30">
        <f t="shared" si="36"/>
        <v>1734.6921038428104</v>
      </c>
      <c r="Q269" s="37">
        <f t="shared" si="42"/>
        <v>0.13802550335280969</v>
      </c>
      <c r="R269" s="35">
        <f t="shared" si="37"/>
        <v>1.0780960167909244</v>
      </c>
      <c r="S269" s="41">
        <f t="shared" si="38"/>
        <v>1.0000001206222937</v>
      </c>
      <c r="U269" s="30">
        <f t="shared" ref="U269:U288" si="44">M269*S269</f>
        <v>1609.033227159915</v>
      </c>
      <c r="V269" s="28">
        <f t="shared" si="43"/>
        <v>0.12802711247613285</v>
      </c>
      <c r="AT269" s="33"/>
    </row>
    <row r="270" spans="1:46" x14ac:dyDescent="0.35">
      <c r="A270" s="12">
        <v>57101</v>
      </c>
      <c r="B270" s="30">
        <v>92456.37</v>
      </c>
      <c r="C270" s="37">
        <f t="shared" si="40"/>
        <v>7.349420393653781</v>
      </c>
      <c r="D270" s="10"/>
      <c r="E270" s="44">
        <f>DataQ!C340</f>
        <v>12580.09</v>
      </c>
      <c r="J270" s="28">
        <f t="shared" si="39"/>
        <v>0.12811291134616984</v>
      </c>
      <c r="K270" s="11"/>
      <c r="M270" s="30">
        <f t="shared" si="41"/>
        <v>1611.6719548968376</v>
      </c>
      <c r="P270" s="30">
        <f t="shared" si="36"/>
        <v>1737.5371149479229</v>
      </c>
      <c r="Q270" s="37">
        <f t="shared" si="42"/>
        <v>0.1381180194217945</v>
      </c>
      <c r="R270" s="35">
        <f t="shared" si="37"/>
        <v>1.0780960167909244</v>
      </c>
      <c r="S270" s="41">
        <f t="shared" si="38"/>
        <v>1.0000001085600643</v>
      </c>
      <c r="U270" s="30">
        <f t="shared" si="44"/>
        <v>1611.6721298600487</v>
      </c>
      <c r="V270" s="28">
        <f t="shared" si="43"/>
        <v>0.12811292525411572</v>
      </c>
      <c r="AT270" s="33"/>
    </row>
    <row r="271" spans="1:46" x14ac:dyDescent="0.35">
      <c r="A271" s="12">
        <v>57193</v>
      </c>
      <c r="B271" s="30">
        <v>92640.4</v>
      </c>
      <c r="C271" s="37">
        <f t="shared" si="40"/>
        <v>7.3580480288474899</v>
      </c>
      <c r="D271" s="10"/>
      <c r="E271" s="44">
        <f>DataQ!C341</f>
        <v>12590.35</v>
      </c>
      <c r="J271" s="28">
        <f t="shared" si="39"/>
        <v>0.12819899889740571</v>
      </c>
      <c r="K271" s="11"/>
      <c r="M271" s="30">
        <f t="shared" si="41"/>
        <v>1614.0702657679522</v>
      </c>
      <c r="P271" s="30">
        <f t="shared" ref="P271:P288" si="45">M271*R271</f>
        <v>1740.1227243450978</v>
      </c>
      <c r="Q271" s="37">
        <f t="shared" si="42"/>
        <v>0.13821083006787721</v>
      </c>
      <c r="R271" s="35">
        <f t="shared" ref="R271:R288" si="46">R270</f>
        <v>1.0780960167909244</v>
      </c>
      <c r="S271" s="41">
        <f t="shared" si="38"/>
        <v>1.0000000977040577</v>
      </c>
      <c r="U271" s="30">
        <f t="shared" si="44"/>
        <v>1614.0704234691666</v>
      </c>
      <c r="V271" s="28">
        <f t="shared" si="43"/>
        <v>0.12819901142296811</v>
      </c>
      <c r="AT271" s="33"/>
    </row>
    <row r="272" spans="1:46" x14ac:dyDescent="0.35">
      <c r="A272" s="12">
        <v>57285</v>
      </c>
      <c r="B272" s="30">
        <v>92845.39</v>
      </c>
      <c r="C272" s="37">
        <f t="shared" si="40"/>
        <v>7.3667231331352374</v>
      </c>
      <c r="D272" s="10"/>
      <c r="E272" s="44">
        <f>DataQ!C342</f>
        <v>12603.35</v>
      </c>
      <c r="J272" s="28">
        <f t="shared" si="39"/>
        <v>0.1282852752493428</v>
      </c>
      <c r="K272" s="11"/>
      <c r="M272" s="30">
        <f t="shared" si="41"/>
        <v>1616.8242238138046</v>
      </c>
      <c r="P272" s="30">
        <f t="shared" si="45"/>
        <v>1743.0917555447406</v>
      </c>
      <c r="Q272" s="37">
        <f t="shared" si="42"/>
        <v>0.13830384425924383</v>
      </c>
      <c r="R272" s="35">
        <f t="shared" si="46"/>
        <v>1.0780960167909244</v>
      </c>
      <c r="S272" s="41">
        <f t="shared" ref="S272:S288" si="47">0.1*(1-(S271))+S271</f>
        <v>1.0000000879336519</v>
      </c>
      <c r="U272" s="30">
        <f t="shared" si="44"/>
        <v>1616.8243659870632</v>
      </c>
      <c r="V272" s="28">
        <f t="shared" si="43"/>
        <v>0.12828528652993554</v>
      </c>
      <c r="AT272" s="33"/>
    </row>
    <row r="273" spans="1:46" x14ac:dyDescent="0.35">
      <c r="A273" s="12">
        <v>57377</v>
      </c>
      <c r="B273" s="30">
        <v>93025.49</v>
      </c>
      <c r="C273" s="37">
        <f t="shared" si="40"/>
        <v>7.3754185195961917</v>
      </c>
      <c r="D273" s="10"/>
      <c r="E273" s="44">
        <f>DataQ!C343</f>
        <v>12612.91</v>
      </c>
      <c r="J273" s="28">
        <f t="shared" ref="J273:J288" si="48">MAX(0.03,J272+((C272-C271)*0.01))</f>
        <v>0.12837202629222028</v>
      </c>
      <c r="K273" s="11"/>
      <c r="M273" s="30">
        <f t="shared" si="41"/>
        <v>1619.144814141408</v>
      </c>
      <c r="P273" s="30">
        <f t="shared" si="45"/>
        <v>1745.5935747335336</v>
      </c>
      <c r="Q273" s="37">
        <f t="shared" si="42"/>
        <v>0.13839737021302251</v>
      </c>
      <c r="R273" s="35">
        <f t="shared" si="46"/>
        <v>1.0780960167909244</v>
      </c>
      <c r="S273" s="41">
        <f t="shared" si="47"/>
        <v>1.0000000791402868</v>
      </c>
      <c r="U273" s="30">
        <f t="shared" si="44"/>
        <v>1619.1449422809928</v>
      </c>
      <c r="V273" s="28">
        <f t="shared" si="43"/>
        <v>0.12837203645161924</v>
      </c>
      <c r="AT273" s="33"/>
    </row>
    <row r="274" spans="1:46" x14ac:dyDescent="0.35">
      <c r="A274" s="12">
        <v>57466</v>
      </c>
      <c r="B274" s="30">
        <v>93225.015599999999</v>
      </c>
      <c r="C274" s="37">
        <f t="shared" si="40"/>
        <v>7.3841596514851489</v>
      </c>
      <c r="D274" s="10"/>
      <c r="E274" s="44">
        <f>DataQ!C344</f>
        <v>12625</v>
      </c>
      <c r="J274" s="28">
        <f t="shared" si="48"/>
        <v>0.12845898015682983</v>
      </c>
      <c r="K274" s="11"/>
      <c r="M274" s="30">
        <f t="shared" si="41"/>
        <v>1621.7946244799766</v>
      </c>
      <c r="P274" s="30">
        <f t="shared" si="45"/>
        <v>1748.4503247047958</v>
      </c>
      <c r="Q274" s="37">
        <f t="shared" si="42"/>
        <v>0.13849111482810264</v>
      </c>
      <c r="R274" s="35">
        <f t="shared" si="46"/>
        <v>1.0780960167909244</v>
      </c>
      <c r="S274" s="41">
        <f t="shared" si="47"/>
        <v>1.000000071226258</v>
      </c>
      <c r="U274" s="30">
        <f t="shared" si="44"/>
        <v>1621.7947399943389</v>
      </c>
      <c r="V274" s="28">
        <f t="shared" si="43"/>
        <v>0.12845898930648228</v>
      </c>
      <c r="AT274" s="33"/>
    </row>
    <row r="275" spans="1:46" x14ac:dyDescent="0.35">
      <c r="A275" s="12">
        <v>57558</v>
      </c>
      <c r="B275" s="30">
        <v>93410.554699999993</v>
      </c>
      <c r="C275" s="37">
        <f t="shared" si="40"/>
        <v>7.3928946560318085</v>
      </c>
      <c r="D275" s="10"/>
      <c r="E275" s="44">
        <f>DataQ!C345</f>
        <v>12635.18</v>
      </c>
      <c r="J275" s="28">
        <f t="shared" si="48"/>
        <v>0.12854639147571939</v>
      </c>
      <c r="K275" s="11"/>
      <c r="M275" s="30">
        <f t="shared" si="41"/>
        <v>1624.2067946461802</v>
      </c>
      <c r="P275" s="30">
        <f t="shared" si="45"/>
        <v>1751.0508757528019</v>
      </c>
      <c r="Q275" s="37">
        <f t="shared" si="42"/>
        <v>0.13858535262281993</v>
      </c>
      <c r="R275" s="35">
        <f t="shared" si="46"/>
        <v>1.0780960167909244</v>
      </c>
      <c r="S275" s="41">
        <f t="shared" si="47"/>
        <v>1.0000000641036322</v>
      </c>
      <c r="U275" s="30">
        <f t="shared" si="44"/>
        <v>1624.2068987637351</v>
      </c>
      <c r="V275" s="28">
        <f t="shared" si="43"/>
        <v>0.12854639971600998</v>
      </c>
      <c r="AT275" s="33"/>
    </row>
    <row r="276" spans="1:46" x14ac:dyDescent="0.35">
      <c r="A276" s="12">
        <v>57650</v>
      </c>
      <c r="B276" s="30">
        <v>93617.29</v>
      </c>
      <c r="C276" s="37">
        <f t="shared" si="40"/>
        <v>7.4016997046191984</v>
      </c>
      <c r="D276" s="10"/>
      <c r="E276" s="44">
        <f>DataQ!C346</f>
        <v>12648.08</v>
      </c>
      <c r="J276" s="28">
        <f t="shared" si="48"/>
        <v>0.12863374152118598</v>
      </c>
      <c r="K276" s="11"/>
      <c r="M276" s="30">
        <f t="shared" si="41"/>
        <v>1626.9698534592819</v>
      </c>
      <c r="P276" s="30">
        <f t="shared" si="45"/>
        <v>1754.0297184533658</v>
      </c>
      <c r="Q276" s="37">
        <f t="shared" si="42"/>
        <v>0.13867952435890396</v>
      </c>
      <c r="R276" s="35">
        <f t="shared" si="46"/>
        <v>1.0780960167909244</v>
      </c>
      <c r="S276" s="41">
        <f t="shared" si="47"/>
        <v>1.0000000576932691</v>
      </c>
      <c r="U276" s="30">
        <f t="shared" si="44"/>
        <v>1626.9699473244914</v>
      </c>
      <c r="V276" s="28">
        <f t="shared" si="43"/>
        <v>0.12863374894248703</v>
      </c>
      <c r="AT276" s="33"/>
    </row>
    <row r="277" spans="1:46" x14ac:dyDescent="0.35">
      <c r="A277" s="12">
        <v>57742</v>
      </c>
      <c r="B277" s="30">
        <v>93800.7</v>
      </c>
      <c r="C277" s="37">
        <f t="shared" si="40"/>
        <v>7.4106462856980331</v>
      </c>
      <c r="D277" s="10"/>
      <c r="E277" s="44">
        <f>DataQ!C347</f>
        <v>12657.56</v>
      </c>
      <c r="J277" s="28">
        <f t="shared" si="48"/>
        <v>0.12872179200705988</v>
      </c>
      <c r="K277" s="11"/>
      <c r="M277" s="30">
        <f t="shared" si="41"/>
        <v>1629.3038056368807</v>
      </c>
      <c r="P277" s="30">
        <f t="shared" si="45"/>
        <v>1756.5459429994155</v>
      </c>
      <c r="Q277" s="37">
        <f t="shared" si="42"/>
        <v>0.13877445123700111</v>
      </c>
      <c r="R277" s="35">
        <f t="shared" si="46"/>
        <v>1.0780960167909244</v>
      </c>
      <c r="S277" s="41">
        <f t="shared" si="47"/>
        <v>1.000000051923942</v>
      </c>
      <c r="U277" s="30">
        <f t="shared" si="44"/>
        <v>1629.3038902367571</v>
      </c>
      <c r="V277" s="28">
        <f t="shared" si="43"/>
        <v>0.12872179869080275</v>
      </c>
      <c r="AT277" s="33"/>
    </row>
    <row r="278" spans="1:46" x14ac:dyDescent="0.35">
      <c r="A278" s="12">
        <v>57831</v>
      </c>
      <c r="B278" s="30">
        <v>94002.804699999993</v>
      </c>
      <c r="C278" s="37">
        <f t="shared" si="40"/>
        <v>7.419585123386387</v>
      </c>
      <c r="D278" s="10"/>
      <c r="E278" s="44">
        <f>DataQ!C348</f>
        <v>12669.55</v>
      </c>
      <c r="J278" s="28">
        <f t="shared" si="48"/>
        <v>0.12881125781784822</v>
      </c>
      <c r="K278" s="11"/>
      <c r="M278" s="30">
        <f t="shared" si="41"/>
        <v>1631.9806714861188</v>
      </c>
      <c r="P278" s="30">
        <f t="shared" si="45"/>
        <v>1759.4318614089627</v>
      </c>
      <c r="Q278" s="37">
        <f t="shared" si="42"/>
        <v>0.13887090397125099</v>
      </c>
      <c r="R278" s="35">
        <f t="shared" si="46"/>
        <v>1.0780960167909244</v>
      </c>
      <c r="S278" s="41">
        <f t="shared" si="47"/>
        <v>1.0000000467315477</v>
      </c>
      <c r="U278" s="30">
        <f t="shared" si="44"/>
        <v>1631.9807477511015</v>
      </c>
      <c r="V278" s="28">
        <f t="shared" si="43"/>
        <v>0.12881126383739766</v>
      </c>
      <c r="AT278" s="33"/>
    </row>
    <row r="279" spans="1:46" x14ac:dyDescent="0.35">
      <c r="A279" s="12">
        <v>57923</v>
      </c>
      <c r="B279" s="30">
        <v>94191.61</v>
      </c>
      <c r="C279" s="37">
        <f t="shared" si="40"/>
        <v>7.4285771745705516</v>
      </c>
      <c r="D279" s="10"/>
      <c r="E279" s="44">
        <f>DataQ!C349</f>
        <v>12679.63</v>
      </c>
      <c r="J279" s="28">
        <f t="shared" si="48"/>
        <v>0.12890064619473177</v>
      </c>
      <c r="K279" s="11"/>
      <c r="M279" s="30">
        <f t="shared" si="41"/>
        <v>1634.4125005101066</v>
      </c>
      <c r="P279" s="30">
        <f t="shared" si="45"/>
        <v>1762.0536065932406</v>
      </c>
      <c r="Q279" s="37">
        <f t="shared" si="42"/>
        <v>0.13896727322431654</v>
      </c>
      <c r="R279" s="35">
        <f t="shared" si="46"/>
        <v>1.0780960167909244</v>
      </c>
      <c r="S279" s="41">
        <f t="shared" si="47"/>
        <v>1.000000042058393</v>
      </c>
      <c r="U279" s="30">
        <f t="shared" si="44"/>
        <v>1634.4125692508699</v>
      </c>
      <c r="V279" s="28">
        <f t="shared" si="43"/>
        <v>0.1289006516160858</v>
      </c>
      <c r="AT279" s="33"/>
    </row>
    <row r="280" spans="1:46" x14ac:dyDescent="0.35">
      <c r="A280" s="12">
        <v>58015</v>
      </c>
      <c r="B280" s="30">
        <v>94400.42</v>
      </c>
      <c r="C280" s="37">
        <f t="shared" ref="C280:C288" si="49">B280/E280</f>
        <v>7.4375313178553526</v>
      </c>
      <c r="D280" s="10"/>
      <c r="E280" s="44">
        <f>DataQ!C350</f>
        <v>12692.44</v>
      </c>
      <c r="J280" s="28">
        <f t="shared" si="48"/>
        <v>0.12899056670657341</v>
      </c>
      <c r="K280" s="11"/>
      <c r="M280" s="30">
        <f t="shared" si="41"/>
        <v>1637.2050284891807</v>
      </c>
      <c r="P280" s="30">
        <f t="shared" si="45"/>
        <v>1765.0642198842575</v>
      </c>
      <c r="Q280" s="37">
        <f t="shared" si="42"/>
        <v>0.13906421616996081</v>
      </c>
      <c r="R280" s="35">
        <f t="shared" si="46"/>
        <v>1.0780960167909244</v>
      </c>
      <c r="S280" s="41">
        <f t="shared" si="47"/>
        <v>1.0000000378525538</v>
      </c>
      <c r="U280" s="30">
        <f t="shared" si="44"/>
        <v>1637.2050904615721</v>
      </c>
      <c r="V280" s="28">
        <f t="shared" si="43"/>
        <v>0.12899057158919577</v>
      </c>
      <c r="AT280" s="33"/>
    </row>
    <row r="281" spans="1:46" x14ac:dyDescent="0.35">
      <c r="A281" s="12">
        <v>58107</v>
      </c>
      <c r="B281" s="30">
        <v>94584.23</v>
      </c>
      <c r="C281" s="37">
        <f t="shared" si="49"/>
        <v>7.4465100276968181</v>
      </c>
      <c r="D281" s="10"/>
      <c r="E281" s="44">
        <f>DataQ!C351</f>
        <v>12701.82</v>
      </c>
      <c r="J281" s="28">
        <f t="shared" si="48"/>
        <v>0.12908010813942142</v>
      </c>
      <c r="K281" s="11"/>
      <c r="M281" s="30">
        <f t="shared" si="41"/>
        <v>1639.5522991674657</v>
      </c>
      <c r="P281" s="30">
        <f t="shared" si="45"/>
        <v>1767.5948030528468</v>
      </c>
      <c r="Q281" s="37">
        <f t="shared" si="42"/>
        <v>0.13916075043205201</v>
      </c>
      <c r="R281" s="35">
        <f t="shared" si="46"/>
        <v>1.0780960167909244</v>
      </c>
      <c r="S281" s="41">
        <f t="shared" si="47"/>
        <v>1.0000000340672983</v>
      </c>
      <c r="U281" s="30">
        <f t="shared" si="44"/>
        <v>1639.552355022583</v>
      </c>
      <c r="V281" s="28">
        <f t="shared" si="43"/>
        <v>0.12908011253683196</v>
      </c>
      <c r="AT281" s="33"/>
    </row>
    <row r="282" spans="1:46" x14ac:dyDescent="0.35">
      <c r="A282" s="12">
        <v>58196</v>
      </c>
      <c r="B282" s="30">
        <v>94786.71</v>
      </c>
      <c r="C282" s="37">
        <f t="shared" si="49"/>
        <v>7.4554603566380608</v>
      </c>
      <c r="D282" s="10"/>
      <c r="E282" s="44">
        <f>DataQ!C352</f>
        <v>12713.73</v>
      </c>
      <c r="J282" s="28">
        <f t="shared" si="48"/>
        <v>0.12916989523783606</v>
      </c>
      <c r="K282" s="11"/>
      <c r="M282" s="30">
        <f t="shared" ref="M282:M288" si="50">J282*E282</f>
        <v>1642.2311721821334</v>
      </c>
      <c r="P282" s="30">
        <f t="shared" si="45"/>
        <v>1770.4828853794486</v>
      </c>
      <c r="Q282" s="37">
        <f t="shared" si="42"/>
        <v>0.13925754954521205</v>
      </c>
      <c r="R282" s="35">
        <f t="shared" si="46"/>
        <v>1.0780960167909244</v>
      </c>
      <c r="S282" s="41">
        <f t="shared" si="47"/>
        <v>1.0000000306605685</v>
      </c>
      <c r="U282" s="30">
        <f t="shared" si="44"/>
        <v>1642.2312225338749</v>
      </c>
      <c r="V282" s="28">
        <f t="shared" si="43"/>
        <v>0.1291698991982585</v>
      </c>
      <c r="AT282" s="33"/>
    </row>
    <row r="283" spans="1:46" x14ac:dyDescent="0.35">
      <c r="A283" s="12">
        <v>58288</v>
      </c>
      <c r="B283" s="30">
        <v>94974.96</v>
      </c>
      <c r="C283" s="37">
        <f t="shared" si="49"/>
        <v>7.4644077867225844</v>
      </c>
      <c r="D283" s="10"/>
      <c r="E283" s="44">
        <f>DataQ!C353</f>
        <v>12723.71</v>
      </c>
      <c r="J283" s="28">
        <f t="shared" si="48"/>
        <v>0.12925939852724849</v>
      </c>
      <c r="K283" s="11"/>
      <c r="M283" s="30">
        <f t="shared" si="50"/>
        <v>1644.6591016351367</v>
      </c>
      <c r="P283" s="30">
        <f t="shared" si="45"/>
        <v>1773.100426451781</v>
      </c>
      <c r="Q283" s="37">
        <f t="shared" si="42"/>
        <v>0.13935404268501728</v>
      </c>
      <c r="R283" s="35">
        <f t="shared" si="46"/>
        <v>1.0780960167909244</v>
      </c>
      <c r="S283" s="41">
        <f t="shared" si="47"/>
        <v>1.0000000275945116</v>
      </c>
      <c r="U283" s="30">
        <f t="shared" si="44"/>
        <v>1644.6591470187013</v>
      </c>
      <c r="V283" s="28">
        <f t="shared" si="43"/>
        <v>0.12925940209409845</v>
      </c>
      <c r="AT283" s="33"/>
    </row>
    <row r="284" spans="1:46" x14ac:dyDescent="0.35">
      <c r="A284" s="12">
        <v>58380</v>
      </c>
      <c r="B284" s="30">
        <v>95185.05</v>
      </c>
      <c r="C284" s="37">
        <f t="shared" si="49"/>
        <v>7.4734540789326989</v>
      </c>
      <c r="D284" s="10"/>
      <c r="E284" s="44">
        <f>DataQ!C354</f>
        <v>12736.42</v>
      </c>
      <c r="J284" s="28">
        <f t="shared" si="48"/>
        <v>0.12934887282809374</v>
      </c>
      <c r="K284" s="11"/>
      <c r="M284" s="30">
        <f t="shared" si="50"/>
        <v>1647.4415708651895</v>
      </c>
      <c r="P284" s="30">
        <f t="shared" si="45"/>
        <v>1776.1001954455442</v>
      </c>
      <c r="Q284" s="37">
        <f t="shared" si="42"/>
        <v>0.13945050457236369</v>
      </c>
      <c r="R284" s="35">
        <f t="shared" si="46"/>
        <v>1.0780960167909244</v>
      </c>
      <c r="S284" s="41">
        <f t="shared" si="47"/>
        <v>1.0000000248350605</v>
      </c>
      <c r="U284" s="30">
        <f t="shared" si="44"/>
        <v>1647.4416117795006</v>
      </c>
      <c r="V284" s="28">
        <f t="shared" si="43"/>
        <v>0.12934887604048081</v>
      </c>
      <c r="AT284" s="33"/>
    </row>
    <row r="285" spans="1:46" x14ac:dyDescent="0.35">
      <c r="A285" s="12">
        <v>58472</v>
      </c>
      <c r="B285" s="30">
        <v>95370.914099999995</v>
      </c>
      <c r="C285" s="37">
        <f t="shared" si="49"/>
        <v>7.4825893653629336</v>
      </c>
      <c r="D285" s="10"/>
      <c r="E285" s="44">
        <f>DataQ!C355</f>
        <v>12745.71</v>
      </c>
      <c r="J285" s="28">
        <f t="shared" si="48"/>
        <v>0.12943933575019487</v>
      </c>
      <c r="K285" s="11"/>
      <c r="M285" s="30">
        <f t="shared" si="50"/>
        <v>1649.7962360646161</v>
      </c>
      <c r="P285" s="30">
        <f t="shared" si="45"/>
        <v>1778.6387506179221</v>
      </c>
      <c r="Q285" s="37">
        <f t="shared" si="42"/>
        <v>0.13954803228834817</v>
      </c>
      <c r="R285" s="35">
        <f t="shared" si="46"/>
        <v>1.0780960167909244</v>
      </c>
      <c r="S285" s="41">
        <f t="shared" si="47"/>
        <v>1.0000000223515544</v>
      </c>
      <c r="U285" s="30">
        <f t="shared" si="44"/>
        <v>1649.7962729401263</v>
      </c>
      <c r="V285" s="28">
        <f t="shared" si="43"/>
        <v>0.12943933864336521</v>
      </c>
      <c r="AT285" s="33"/>
    </row>
    <row r="286" spans="1:46" x14ac:dyDescent="0.35">
      <c r="A286" s="12">
        <v>58562</v>
      </c>
      <c r="B286" s="30">
        <v>95575.86</v>
      </c>
      <c r="C286" s="37">
        <f t="shared" si="49"/>
        <v>7.4917272322520363</v>
      </c>
      <c r="D286" s="10"/>
      <c r="E286" s="44">
        <f>DataQ!C356</f>
        <v>12757.52</v>
      </c>
      <c r="J286" s="28">
        <f t="shared" si="48"/>
        <v>0.12953068861449721</v>
      </c>
      <c r="K286" s="11"/>
      <c r="M286" s="30">
        <f t="shared" si="50"/>
        <v>1652.4903506132205</v>
      </c>
      <c r="P286" s="30">
        <f t="shared" si="45"/>
        <v>1781.543264781551</v>
      </c>
      <c r="Q286" s="37">
        <f t="shared" si="42"/>
        <v>0.13964651944747497</v>
      </c>
      <c r="R286" s="35">
        <f t="shared" si="46"/>
        <v>1.0780960167909244</v>
      </c>
      <c r="S286" s="41">
        <f t="shared" si="47"/>
        <v>1.000000020116399</v>
      </c>
      <c r="U286" s="30">
        <f t="shared" si="44"/>
        <v>1652.4903838553757</v>
      </c>
      <c r="V286" s="28">
        <f t="shared" si="43"/>
        <v>0.12953069122018823</v>
      </c>
      <c r="AT286" s="33"/>
    </row>
    <row r="287" spans="1:46" x14ac:dyDescent="0.35">
      <c r="A287" s="12">
        <v>58654</v>
      </c>
      <c r="B287" s="30">
        <v>95766.34</v>
      </c>
      <c r="C287" s="37">
        <f t="shared" si="49"/>
        <v>7.500837287408106</v>
      </c>
      <c r="D287" s="10"/>
      <c r="E287" s="44">
        <f>DataQ!C357</f>
        <v>12767.42</v>
      </c>
      <c r="J287" s="28">
        <f t="shared" si="48"/>
        <v>0.12962206728338824</v>
      </c>
      <c r="K287" s="11"/>
      <c r="M287" s="30">
        <f t="shared" si="50"/>
        <v>1654.9393742752766</v>
      </c>
      <c r="P287" s="30">
        <f t="shared" si="45"/>
        <v>1784.1835474366405</v>
      </c>
      <c r="Q287" s="37">
        <f t="shared" si="42"/>
        <v>0.13974503442642605</v>
      </c>
      <c r="R287" s="35">
        <f t="shared" si="46"/>
        <v>1.0780960167909244</v>
      </c>
      <c r="S287" s="41">
        <f t="shared" si="47"/>
        <v>1.000000018104759</v>
      </c>
      <c r="U287" s="30">
        <f t="shared" si="44"/>
        <v>1654.9394042375552</v>
      </c>
      <c r="V287" s="28">
        <f t="shared" si="43"/>
        <v>0.12962206963016454</v>
      </c>
      <c r="AT287" s="33"/>
    </row>
    <row r="288" spans="1:46" x14ac:dyDescent="0.35">
      <c r="A288" s="12">
        <v>58746</v>
      </c>
      <c r="B288" s="30">
        <v>95977.65</v>
      </c>
      <c r="C288" s="37">
        <f t="shared" si="49"/>
        <v>7.5099706338717507</v>
      </c>
      <c r="D288" s="10"/>
      <c r="E288" s="44">
        <f>DataQ!C358</f>
        <v>12780.03</v>
      </c>
      <c r="J288" s="28">
        <f t="shared" si="48"/>
        <v>0.12971316783494893</v>
      </c>
      <c r="K288" s="11"/>
      <c r="M288" s="30">
        <f t="shared" si="50"/>
        <v>1657.7381763256826</v>
      </c>
      <c r="P288" s="30">
        <f t="shared" si="45"/>
        <v>1787.2009247789695</v>
      </c>
      <c r="Q288" s="37">
        <f t="shared" si="42"/>
        <v>0.13984324956819111</v>
      </c>
      <c r="R288" s="35">
        <f t="shared" si="46"/>
        <v>1.0780960167909244</v>
      </c>
      <c r="S288" s="41">
        <f t="shared" si="47"/>
        <v>1.000000016294283</v>
      </c>
      <c r="U288" s="30">
        <f t="shared" si="44"/>
        <v>1657.7382033373376</v>
      </c>
      <c r="V288" s="28">
        <f t="shared" si="43"/>
        <v>0.12971316994853202</v>
      </c>
      <c r="AT288" s="3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335E-97D3-49A9-A4A0-715E36F431CF}">
  <dimension ref="A1:AT288"/>
  <sheetViews>
    <sheetView zoomScale="85" zoomScaleNormal="85" workbookViewId="0">
      <pane xSplit="1" ySplit="4" topLeftCell="B5" activePane="bottomRight" state="frozen"/>
      <selection pane="topRight" activeCell="B1" sqref="B1"/>
      <selection pane="bottomLeft" activeCell="A5" sqref="A5"/>
      <selection pane="bottomRight" activeCell="M13" sqref="M13"/>
    </sheetView>
  </sheetViews>
  <sheetFormatPr defaultRowHeight="14.5" x14ac:dyDescent="0.35"/>
  <cols>
    <col min="1" max="1" width="10.453125" bestFit="1" customWidth="1"/>
    <col min="2" max="2" width="10.90625" bestFit="1" customWidth="1"/>
    <col min="3" max="3" width="10.90625" customWidth="1"/>
    <col min="7" max="8" width="3.81640625" customWidth="1"/>
    <col min="16" max="16" width="9.81640625" bestFit="1" customWidth="1"/>
    <col min="17" max="17" width="9.81640625" customWidth="1"/>
    <col min="18" max="18" width="10.6328125" customWidth="1"/>
    <col min="19" max="19" width="12.08984375" bestFit="1" customWidth="1"/>
  </cols>
  <sheetData>
    <row r="1" spans="1:44" x14ac:dyDescent="0.35">
      <c r="I1" s="22"/>
      <c r="K1" s="11"/>
      <c r="N1" s="22">
        <f>AVERAGE(N25:N142)</f>
        <v>0.9928924270879621</v>
      </c>
      <c r="U1" s="16" t="s">
        <v>732</v>
      </c>
      <c r="W1" t="s">
        <v>855</v>
      </c>
    </row>
    <row r="2" spans="1:44" x14ac:dyDescent="0.35">
      <c r="A2" s="34"/>
      <c r="K2" s="11"/>
      <c r="W2" t="s">
        <v>734</v>
      </c>
    </row>
    <row r="3" spans="1:44" x14ac:dyDescent="0.35">
      <c r="B3" t="s">
        <v>651</v>
      </c>
      <c r="W3" t="s">
        <v>733</v>
      </c>
    </row>
    <row r="4" spans="1:44" x14ac:dyDescent="0.35">
      <c r="A4" t="s">
        <v>423</v>
      </c>
      <c r="B4" t="s">
        <v>413</v>
      </c>
      <c r="C4" t="s">
        <v>660</v>
      </c>
      <c r="D4" t="s">
        <v>373</v>
      </c>
      <c r="E4" t="s">
        <v>417</v>
      </c>
      <c r="I4" t="s">
        <v>659</v>
      </c>
      <c r="N4" s="32"/>
      <c r="P4" t="s">
        <v>723</v>
      </c>
      <c r="R4" t="s">
        <v>730</v>
      </c>
      <c r="S4" t="s">
        <v>731</v>
      </c>
    </row>
    <row r="5" spans="1:44" x14ac:dyDescent="0.35">
      <c r="A5" s="12">
        <v>32905</v>
      </c>
      <c r="E5" s="10">
        <f>DataQ!C75</f>
        <v>9201.5</v>
      </c>
      <c r="N5" s="32"/>
      <c r="AR5">
        <v>1</v>
      </c>
    </row>
    <row r="6" spans="1:44" x14ac:dyDescent="0.35">
      <c r="A6" s="12">
        <v>32994</v>
      </c>
      <c r="E6" s="10">
        <f>DataQ!C76</f>
        <v>9278</v>
      </c>
      <c r="N6" s="32"/>
      <c r="AR6">
        <v>1</v>
      </c>
    </row>
    <row r="7" spans="1:44" x14ac:dyDescent="0.35">
      <c r="A7" s="12">
        <v>33086</v>
      </c>
      <c r="E7" s="10">
        <f>DataQ!C77</f>
        <v>9346.5</v>
      </c>
      <c r="N7" s="32"/>
      <c r="AR7">
        <v>1</v>
      </c>
    </row>
    <row r="8" spans="1:44" x14ac:dyDescent="0.35">
      <c r="A8" s="12">
        <v>33178</v>
      </c>
      <c r="D8" s="10">
        <f>'Series construction'!AH13</f>
        <v>36100</v>
      </c>
      <c r="E8" s="10">
        <f>DataQ!C78</f>
        <v>9415</v>
      </c>
      <c r="I8" s="36">
        <f>D8/E8</f>
        <v>3.8343069569835371</v>
      </c>
      <c r="P8" s="29">
        <f>D8</f>
        <v>36100</v>
      </c>
      <c r="Q8" s="36">
        <f>P8/E8</f>
        <v>3.8343069569835371</v>
      </c>
      <c r="R8" s="35"/>
      <c r="AR8">
        <v>1</v>
      </c>
    </row>
    <row r="9" spans="1:44" x14ac:dyDescent="0.35">
      <c r="A9" s="12">
        <v>33270</v>
      </c>
      <c r="B9" s="29"/>
      <c r="C9" s="36"/>
      <c r="D9" s="10">
        <f>'Series construction'!AH14</f>
        <v>44750</v>
      </c>
      <c r="E9" s="10">
        <f>DataQ!C79</f>
        <v>9521.5</v>
      </c>
      <c r="I9" s="36">
        <f>D9/E9</f>
        <v>4.6998897232578898</v>
      </c>
      <c r="J9" s="11"/>
      <c r="K9" s="11"/>
      <c r="P9" s="29">
        <f>D9</f>
        <v>44750</v>
      </c>
      <c r="Q9" s="36">
        <f t="shared" ref="Q9:Q72" si="0">P9/E9</f>
        <v>4.6998897232578898</v>
      </c>
      <c r="R9" s="35"/>
      <c r="AR9">
        <v>1</v>
      </c>
    </row>
    <row r="10" spans="1:44" x14ac:dyDescent="0.35">
      <c r="A10" s="12">
        <v>33359</v>
      </c>
      <c r="B10" s="29"/>
      <c r="C10" s="36"/>
      <c r="D10" s="10">
        <f>'Series construction'!AH15</f>
        <v>53400</v>
      </c>
      <c r="E10" s="10">
        <f>DataQ!C80</f>
        <v>9628</v>
      </c>
      <c r="I10" s="36">
        <f t="shared" ref="I10:I73" si="1">D10/E10</f>
        <v>5.5463232239302034</v>
      </c>
      <c r="J10" s="11"/>
      <c r="L10" s="31"/>
      <c r="M10" s="29"/>
      <c r="N10" s="22"/>
      <c r="P10" s="29">
        <f>D10</f>
        <v>53400</v>
      </c>
      <c r="Q10" s="36">
        <f t="shared" si="0"/>
        <v>5.5463232239302034</v>
      </c>
      <c r="R10" s="35"/>
      <c r="AR10">
        <v>1</v>
      </c>
    </row>
    <row r="11" spans="1:44" x14ac:dyDescent="0.35">
      <c r="A11" s="12">
        <v>33451</v>
      </c>
      <c r="B11" s="29"/>
      <c r="C11" s="36"/>
      <c r="D11" s="10">
        <f>'Series construction'!AH16</f>
        <v>60350</v>
      </c>
      <c r="E11" s="10">
        <f>DataQ!C81</f>
        <v>9721.5</v>
      </c>
      <c r="I11" s="36">
        <f t="shared" si="1"/>
        <v>6.2078897289512938</v>
      </c>
      <c r="J11" s="11"/>
      <c r="K11" s="11"/>
      <c r="L11" s="31"/>
      <c r="M11" s="29"/>
      <c r="N11" s="22"/>
      <c r="P11" s="29">
        <f t="shared" ref="P11:P75" si="2">D11</f>
        <v>60350</v>
      </c>
      <c r="Q11" s="36">
        <f t="shared" si="0"/>
        <v>6.2078897289512938</v>
      </c>
      <c r="R11" s="35"/>
      <c r="AR11">
        <v>1</v>
      </c>
    </row>
    <row r="12" spans="1:44" x14ac:dyDescent="0.35">
      <c r="A12" s="12">
        <v>33543</v>
      </c>
      <c r="B12" s="29"/>
      <c r="C12" s="36"/>
      <c r="D12" s="10">
        <f>'Series construction'!AH17</f>
        <v>67300</v>
      </c>
      <c r="E12" s="10">
        <f>DataQ!C82</f>
        <v>9815</v>
      </c>
      <c r="I12" s="36">
        <f t="shared" si="1"/>
        <v>6.8568517575140095</v>
      </c>
      <c r="J12" s="11"/>
      <c r="K12" s="11"/>
      <c r="L12" s="31"/>
      <c r="M12" s="29"/>
      <c r="N12" s="22"/>
      <c r="P12" s="29">
        <f t="shared" si="2"/>
        <v>67300</v>
      </c>
      <c r="Q12" s="36">
        <f t="shared" si="0"/>
        <v>6.8568517575140095</v>
      </c>
      <c r="R12" s="35"/>
      <c r="AR12">
        <v>1</v>
      </c>
    </row>
    <row r="13" spans="1:44" x14ac:dyDescent="0.35">
      <c r="A13" s="12">
        <v>33635</v>
      </c>
      <c r="B13" s="29"/>
      <c r="C13" s="36"/>
      <c r="D13" s="10">
        <f>'Series construction'!AH18</f>
        <v>67850</v>
      </c>
      <c r="E13" s="10">
        <f>DataQ!C83</f>
        <v>9827.5</v>
      </c>
      <c r="I13" s="36">
        <f t="shared" si="1"/>
        <v>6.9040956499618416</v>
      </c>
      <c r="J13" s="11"/>
      <c r="K13" s="11"/>
      <c r="L13" s="31"/>
      <c r="M13" s="29"/>
      <c r="N13" s="22"/>
      <c r="P13" s="29">
        <f t="shared" si="2"/>
        <v>67850</v>
      </c>
      <c r="Q13" s="36">
        <f t="shared" si="0"/>
        <v>6.9040956499618416</v>
      </c>
      <c r="R13" s="35"/>
      <c r="AR13">
        <v>1</v>
      </c>
    </row>
    <row r="14" spans="1:44" x14ac:dyDescent="0.35">
      <c r="A14" s="12">
        <v>33725</v>
      </c>
      <c r="B14" s="29"/>
      <c r="C14" s="36"/>
      <c r="D14" s="10">
        <f>'Series construction'!AH19</f>
        <v>68400</v>
      </c>
      <c r="E14" s="10">
        <f>DataQ!C84</f>
        <v>9840</v>
      </c>
      <c r="I14" s="36">
        <f t="shared" si="1"/>
        <v>6.9512195121951219</v>
      </c>
      <c r="J14" s="11"/>
      <c r="K14" s="11"/>
      <c r="L14" s="31"/>
      <c r="M14" s="29"/>
      <c r="N14" s="22"/>
      <c r="P14" s="29">
        <f t="shared" si="2"/>
        <v>68400</v>
      </c>
      <c r="Q14" s="36">
        <f t="shared" si="0"/>
        <v>6.9512195121951219</v>
      </c>
      <c r="R14" s="35"/>
      <c r="AR14">
        <v>1</v>
      </c>
    </row>
    <row r="15" spans="1:44" x14ac:dyDescent="0.35">
      <c r="A15" s="12">
        <v>33817</v>
      </c>
      <c r="B15" s="29"/>
      <c r="C15" s="36"/>
      <c r="D15" s="10">
        <f>'Series construction'!AH20</f>
        <v>66650</v>
      </c>
      <c r="E15" s="10">
        <f>DataQ!C85</f>
        <v>9881</v>
      </c>
      <c r="I15" s="36">
        <f t="shared" si="1"/>
        <v>6.7452686975002534</v>
      </c>
      <c r="J15" s="11"/>
      <c r="K15" s="11"/>
      <c r="L15" s="31"/>
      <c r="M15" s="29"/>
      <c r="N15" s="22"/>
      <c r="P15" s="29">
        <f t="shared" si="2"/>
        <v>66650</v>
      </c>
      <c r="Q15" s="36">
        <f t="shared" si="0"/>
        <v>6.7452686975002534</v>
      </c>
      <c r="R15" s="35"/>
      <c r="AR15">
        <v>1</v>
      </c>
    </row>
    <row r="16" spans="1:44" x14ac:dyDescent="0.35">
      <c r="A16" s="12">
        <v>33909</v>
      </c>
      <c r="B16" s="29"/>
      <c r="C16" s="36"/>
      <c r="D16" s="10">
        <f>'Series construction'!AH21</f>
        <v>64900</v>
      </c>
      <c r="E16" s="10">
        <f>DataQ!C86</f>
        <v>9922</v>
      </c>
      <c r="I16" s="36">
        <f t="shared" si="1"/>
        <v>6.541019955654102</v>
      </c>
      <c r="J16" s="11"/>
      <c r="K16" s="11"/>
      <c r="L16" s="31"/>
      <c r="M16" s="29"/>
      <c r="N16" s="22"/>
      <c r="P16" s="29">
        <f t="shared" si="2"/>
        <v>64900</v>
      </c>
      <c r="Q16" s="36">
        <f t="shared" si="0"/>
        <v>6.541019955654102</v>
      </c>
      <c r="R16" s="35"/>
      <c r="AR16">
        <v>1</v>
      </c>
    </row>
    <row r="17" spans="1:46" x14ac:dyDescent="0.35">
      <c r="A17" s="12">
        <v>34001</v>
      </c>
      <c r="B17" s="29"/>
      <c r="C17" s="36"/>
      <c r="D17" s="10">
        <f>'Series construction'!AH22</f>
        <v>59550</v>
      </c>
      <c r="E17" s="10">
        <f>DataQ!C87</f>
        <v>9960</v>
      </c>
      <c r="I17" s="36">
        <f t="shared" si="1"/>
        <v>5.9789156626506026</v>
      </c>
      <c r="J17" s="11"/>
      <c r="K17" s="11"/>
      <c r="L17" s="31"/>
      <c r="M17" s="29"/>
      <c r="N17" s="22"/>
      <c r="P17" s="29">
        <f t="shared" si="2"/>
        <v>59550</v>
      </c>
      <c r="Q17" s="36">
        <f t="shared" si="0"/>
        <v>5.9789156626506026</v>
      </c>
      <c r="R17" s="35"/>
      <c r="AR17">
        <v>1</v>
      </c>
    </row>
    <row r="18" spans="1:46" x14ac:dyDescent="0.35">
      <c r="A18" s="12">
        <v>34090</v>
      </c>
      <c r="B18" s="29"/>
      <c r="C18" s="36"/>
      <c r="D18" s="10">
        <f>'Series construction'!AH23</f>
        <v>54200</v>
      </c>
      <c r="E18" s="10">
        <f>DataQ!C88</f>
        <v>9998</v>
      </c>
      <c r="I18" s="36">
        <f t="shared" si="1"/>
        <v>5.4210842168433686</v>
      </c>
      <c r="J18" s="11"/>
      <c r="K18" s="11"/>
      <c r="L18" s="31"/>
      <c r="M18" s="29"/>
      <c r="N18" s="22"/>
      <c r="P18" s="29">
        <f t="shared" si="2"/>
        <v>54200</v>
      </c>
      <c r="Q18" s="36">
        <f t="shared" si="0"/>
        <v>5.4210842168433686</v>
      </c>
      <c r="R18" s="35"/>
      <c r="AR18">
        <v>1</v>
      </c>
    </row>
    <row r="19" spans="1:46" x14ac:dyDescent="0.35">
      <c r="A19" s="12">
        <v>34182</v>
      </c>
      <c r="B19" s="29"/>
      <c r="C19" s="36"/>
      <c r="D19" s="10">
        <f>'Series construction'!AH24</f>
        <v>47000</v>
      </c>
      <c r="E19" s="10">
        <f>DataQ!C89</f>
        <v>10067.5</v>
      </c>
      <c r="I19" s="36">
        <f t="shared" si="1"/>
        <v>4.6684877079711944</v>
      </c>
      <c r="J19" s="11"/>
      <c r="K19" s="11"/>
      <c r="L19" s="31"/>
      <c r="M19" s="29"/>
      <c r="N19" s="22"/>
      <c r="P19" s="29">
        <f t="shared" si="2"/>
        <v>47000</v>
      </c>
      <c r="Q19" s="36">
        <f t="shared" si="0"/>
        <v>4.6684877079711944</v>
      </c>
      <c r="R19" s="35"/>
      <c r="AR19">
        <v>1</v>
      </c>
    </row>
    <row r="20" spans="1:46" x14ac:dyDescent="0.35">
      <c r="A20" s="12">
        <v>34274</v>
      </c>
      <c r="B20" s="29"/>
      <c r="C20" s="36"/>
      <c r="D20" s="10">
        <f>'Series construction'!AH25</f>
        <v>39800</v>
      </c>
      <c r="E20" s="10">
        <f>DataQ!C90</f>
        <v>10137</v>
      </c>
      <c r="I20" s="36">
        <f t="shared" si="1"/>
        <v>3.9262109105257967</v>
      </c>
      <c r="J20" s="11"/>
      <c r="K20" s="11"/>
      <c r="L20" s="31"/>
      <c r="M20" s="29"/>
      <c r="N20" s="22"/>
      <c r="P20" s="29">
        <f t="shared" si="2"/>
        <v>39800</v>
      </c>
      <c r="Q20" s="36">
        <f t="shared" si="0"/>
        <v>3.9262109105257967</v>
      </c>
      <c r="R20" s="35"/>
      <c r="AR20">
        <v>1</v>
      </c>
    </row>
    <row r="21" spans="1:46" x14ac:dyDescent="0.35">
      <c r="A21" s="12">
        <v>34366</v>
      </c>
      <c r="B21" s="29"/>
      <c r="C21" s="36"/>
      <c r="D21" s="10">
        <f>'Series construction'!AH26</f>
        <v>36450</v>
      </c>
      <c r="E21" s="10">
        <f>DataQ!C91</f>
        <v>10256</v>
      </c>
      <c r="I21" s="36">
        <f t="shared" si="1"/>
        <v>3.5540171606864273</v>
      </c>
      <c r="J21" s="11"/>
      <c r="K21" s="11"/>
      <c r="L21" s="31"/>
      <c r="M21" s="29"/>
      <c r="N21" s="22"/>
      <c r="P21" s="29">
        <f t="shared" si="2"/>
        <v>36450</v>
      </c>
      <c r="Q21" s="36">
        <f t="shared" si="0"/>
        <v>3.5540171606864273</v>
      </c>
      <c r="R21" s="35"/>
      <c r="AR21">
        <v>1</v>
      </c>
    </row>
    <row r="22" spans="1:46" x14ac:dyDescent="0.35">
      <c r="A22" s="12">
        <v>34455</v>
      </c>
      <c r="B22" s="29"/>
      <c r="C22" s="36"/>
      <c r="D22" s="10">
        <f>'Series construction'!AH27</f>
        <v>33100</v>
      </c>
      <c r="E22" s="10">
        <f>DataQ!C92</f>
        <v>10375</v>
      </c>
      <c r="I22" s="36">
        <f t="shared" si="1"/>
        <v>3.1903614457831324</v>
      </c>
      <c r="J22" s="11"/>
      <c r="K22" s="11"/>
      <c r="L22" s="31"/>
      <c r="M22" s="29"/>
      <c r="N22" s="22"/>
      <c r="P22" s="29">
        <f t="shared" si="2"/>
        <v>33100</v>
      </c>
      <c r="Q22" s="36">
        <f t="shared" si="0"/>
        <v>3.1903614457831324</v>
      </c>
      <c r="R22" s="35"/>
      <c r="AR22">
        <v>1</v>
      </c>
    </row>
    <row r="23" spans="1:46" x14ac:dyDescent="0.35">
      <c r="A23" s="12">
        <v>34547</v>
      </c>
      <c r="B23" s="29"/>
      <c r="C23" s="36"/>
      <c r="D23" s="10">
        <f>'Series construction'!AH28</f>
        <v>31200</v>
      </c>
      <c r="E23" s="10">
        <f>DataQ!C93</f>
        <v>10392.5</v>
      </c>
      <c r="I23" s="36">
        <f t="shared" si="1"/>
        <v>3.0021650228530188</v>
      </c>
      <c r="J23" s="11"/>
      <c r="K23" s="11"/>
      <c r="L23" s="31"/>
      <c r="M23" s="29"/>
      <c r="N23" s="22"/>
      <c r="P23" s="29">
        <f t="shared" si="2"/>
        <v>31200</v>
      </c>
      <c r="Q23" s="36">
        <f t="shared" si="0"/>
        <v>3.0021650228530188</v>
      </c>
      <c r="R23" s="35"/>
      <c r="AR23">
        <v>1</v>
      </c>
    </row>
    <row r="24" spans="1:46" x14ac:dyDescent="0.35">
      <c r="A24" s="12">
        <v>34639</v>
      </c>
      <c r="B24" s="29">
        <v>423600</v>
      </c>
      <c r="C24" s="36">
        <f t="shared" ref="C24:C73" si="3">B24/E24</f>
        <v>40.691642651296831</v>
      </c>
      <c r="D24" s="10">
        <f>'Series construction'!AH29</f>
        <v>29300</v>
      </c>
      <c r="E24" s="10">
        <f>DataQ!C94</f>
        <v>10410</v>
      </c>
      <c r="I24" s="36">
        <f t="shared" si="1"/>
        <v>2.8146013448607108</v>
      </c>
      <c r="J24" s="11"/>
      <c r="K24" s="11"/>
      <c r="L24" s="31"/>
      <c r="M24" s="29"/>
      <c r="N24" s="22"/>
      <c r="P24" s="29">
        <f t="shared" si="2"/>
        <v>29300</v>
      </c>
      <c r="Q24" s="36">
        <f t="shared" si="0"/>
        <v>2.8146013448607108</v>
      </c>
      <c r="R24" s="35"/>
      <c r="AR24">
        <v>1</v>
      </c>
      <c r="AT24" s="33">
        <f>D24/B24</f>
        <v>6.916902738432483E-2</v>
      </c>
    </row>
    <row r="25" spans="1:46" x14ac:dyDescent="0.35">
      <c r="A25" s="12">
        <v>34731</v>
      </c>
      <c r="B25" s="54">
        <v>425900</v>
      </c>
      <c r="C25" s="36">
        <f t="shared" si="3"/>
        <v>40.847839639380425</v>
      </c>
      <c r="D25" s="10">
        <f>'Series construction'!AH30</f>
        <v>29500</v>
      </c>
      <c r="E25" s="10">
        <f>DataQ!C95</f>
        <v>10426.5</v>
      </c>
      <c r="I25" s="36">
        <f t="shared" si="1"/>
        <v>2.8293291133170286</v>
      </c>
      <c r="J25" s="11"/>
      <c r="K25" s="11"/>
      <c r="L25" s="31"/>
      <c r="M25" s="29"/>
      <c r="N25" s="22"/>
      <c r="P25" s="29">
        <f t="shared" si="2"/>
        <v>29500</v>
      </c>
      <c r="Q25" s="36">
        <f t="shared" si="0"/>
        <v>2.8293291133170286</v>
      </c>
      <c r="R25" s="35"/>
      <c r="S25" s="41">
        <f>N25</f>
        <v>0</v>
      </c>
      <c r="AR25">
        <v>1</v>
      </c>
      <c r="AT25" s="33">
        <f>D25/B25</f>
        <v>6.9265085700868742E-2</v>
      </c>
    </row>
    <row r="26" spans="1:46" x14ac:dyDescent="0.35">
      <c r="A26" s="12">
        <v>34820</v>
      </c>
      <c r="B26" s="54">
        <v>428200</v>
      </c>
      <c r="C26" s="36">
        <f t="shared" si="3"/>
        <v>41.003543043186824</v>
      </c>
      <c r="D26" s="10">
        <f>'Series construction'!AH31</f>
        <v>29700</v>
      </c>
      <c r="E26" s="10">
        <f>DataQ!C96</f>
        <v>10443</v>
      </c>
      <c r="I26" s="36">
        <f t="shared" si="1"/>
        <v>2.8440103418557885</v>
      </c>
      <c r="J26" s="11">
        <f t="shared" ref="J26:J89" si="4">MAX(0.03,I25+((C25-C24)*0.01))</f>
        <v>2.8308910831978644</v>
      </c>
      <c r="K26" s="11"/>
      <c r="L26" s="31"/>
      <c r="M26" s="29">
        <f t="shared" ref="M26:M41" si="5">J26*E26</f>
        <v>29562.995581835297</v>
      </c>
      <c r="N26" s="22">
        <f t="shared" ref="N26:N41" si="6">D26/M26</f>
        <v>1.0046343212339715</v>
      </c>
      <c r="P26" s="29">
        <f t="shared" si="2"/>
        <v>29700</v>
      </c>
      <c r="Q26" s="36">
        <f t="shared" si="0"/>
        <v>2.8440103418557885</v>
      </c>
      <c r="R26" s="35">
        <f t="shared" ref="R26:R89" si="7">N26</f>
        <v>1.0046343212339715</v>
      </c>
      <c r="S26" s="41">
        <f t="shared" ref="S26:S89" si="8">N26</f>
        <v>1.0046343212339715</v>
      </c>
      <c r="AR26">
        <v>1</v>
      </c>
      <c r="AT26" s="33">
        <f t="shared" ref="AT26:AT89" si="9">D26/B26</f>
        <v>6.9360112097150858E-2</v>
      </c>
    </row>
    <row r="27" spans="1:46" x14ac:dyDescent="0.35">
      <c r="A27" s="12">
        <v>34912</v>
      </c>
      <c r="B27" s="54">
        <v>412150</v>
      </c>
      <c r="C27" s="36">
        <f t="shared" si="3"/>
        <v>39.319786300324367</v>
      </c>
      <c r="D27" s="10">
        <f>'Series construction'!AH32</f>
        <v>28400</v>
      </c>
      <c r="E27" s="10">
        <f>DataQ!C97</f>
        <v>10482</v>
      </c>
      <c r="I27" s="36">
        <f t="shared" si="1"/>
        <v>2.709406601793551</v>
      </c>
      <c r="J27" s="11">
        <f t="shared" si="4"/>
        <v>2.8455673758938524</v>
      </c>
      <c r="K27" s="11"/>
      <c r="L27" s="31"/>
      <c r="M27" s="29">
        <f t="shared" si="5"/>
        <v>29827.237234119362</v>
      </c>
      <c r="N27" s="22">
        <f t="shared" si="6"/>
        <v>0.95214986815853175</v>
      </c>
      <c r="P27" s="29">
        <f t="shared" si="2"/>
        <v>28400</v>
      </c>
      <c r="Q27" s="36">
        <f t="shared" si="0"/>
        <v>2.709406601793551</v>
      </c>
      <c r="R27" s="35">
        <f t="shared" si="7"/>
        <v>0.95214986815853175</v>
      </c>
      <c r="S27" s="41">
        <f t="shared" si="8"/>
        <v>0.95214986815853175</v>
      </c>
      <c r="AR27">
        <v>1</v>
      </c>
      <c r="AT27" s="33">
        <f t="shared" si="9"/>
        <v>6.8906951352662865E-2</v>
      </c>
    </row>
    <row r="28" spans="1:46" x14ac:dyDescent="0.35">
      <c r="A28" s="12">
        <v>35004</v>
      </c>
      <c r="B28" s="54">
        <v>396100</v>
      </c>
      <c r="C28" s="36">
        <f t="shared" si="3"/>
        <v>37.648512498811897</v>
      </c>
      <c r="D28" s="10">
        <f>'Series construction'!AH33</f>
        <v>27100</v>
      </c>
      <c r="E28" s="10">
        <f>DataQ!C98</f>
        <v>10521</v>
      </c>
      <c r="I28" s="36">
        <f t="shared" si="1"/>
        <v>2.5758007793935938</v>
      </c>
      <c r="J28" s="11">
        <f t="shared" si="4"/>
        <v>2.6925690343649262</v>
      </c>
      <c r="K28" s="11"/>
      <c r="L28" s="31"/>
      <c r="M28" s="29">
        <f t="shared" si="5"/>
        <v>28328.518810553389</v>
      </c>
      <c r="N28" s="22">
        <f t="shared" si="6"/>
        <v>0.95663314348451844</v>
      </c>
      <c r="P28" s="29">
        <f t="shared" si="2"/>
        <v>27100</v>
      </c>
      <c r="Q28" s="36">
        <f t="shared" si="0"/>
        <v>2.5758007793935938</v>
      </c>
      <c r="R28" s="35">
        <f t="shared" si="7"/>
        <v>0.95663314348451844</v>
      </c>
      <c r="S28" s="41">
        <f t="shared" si="8"/>
        <v>0.95663314348451844</v>
      </c>
      <c r="AR28">
        <v>1</v>
      </c>
      <c r="AT28" s="33">
        <f t="shared" si="9"/>
        <v>6.8417066397374396E-2</v>
      </c>
    </row>
    <row r="29" spans="1:46" x14ac:dyDescent="0.35">
      <c r="A29" s="12">
        <v>35096</v>
      </c>
      <c r="B29" s="54">
        <v>372200</v>
      </c>
      <c r="C29" s="36">
        <f t="shared" si="3"/>
        <v>35.259568018188709</v>
      </c>
      <c r="D29" s="10">
        <f>'Series construction'!AH34</f>
        <v>25500</v>
      </c>
      <c r="E29" s="10">
        <f>DataQ!C99</f>
        <v>10556</v>
      </c>
      <c r="I29" s="36">
        <f t="shared" si="1"/>
        <v>2.4156877605153468</v>
      </c>
      <c r="J29" s="11">
        <f t="shared" si="4"/>
        <v>2.5590880413784691</v>
      </c>
      <c r="K29" s="11"/>
      <c r="L29" s="31"/>
      <c r="M29" s="29">
        <f t="shared" si="5"/>
        <v>27013.733364791122</v>
      </c>
      <c r="N29" s="22">
        <f t="shared" si="6"/>
        <v>0.94396430347668736</v>
      </c>
      <c r="P29" s="29">
        <f t="shared" si="2"/>
        <v>25500</v>
      </c>
      <c r="Q29" s="36">
        <f t="shared" si="0"/>
        <v>2.4156877605153468</v>
      </c>
      <c r="R29" s="35">
        <f t="shared" si="7"/>
        <v>0.94396430347668736</v>
      </c>
      <c r="S29" s="41">
        <f t="shared" si="8"/>
        <v>0.94396430347668736</v>
      </c>
      <c r="AR29">
        <v>1</v>
      </c>
      <c r="AT29" s="33">
        <f t="shared" si="9"/>
        <v>6.8511552928533045E-2</v>
      </c>
    </row>
    <row r="30" spans="1:46" x14ac:dyDescent="0.35">
      <c r="A30" s="12">
        <v>35186</v>
      </c>
      <c r="B30" s="54">
        <v>348300</v>
      </c>
      <c r="C30" s="36">
        <f t="shared" si="3"/>
        <v>32.886412992163159</v>
      </c>
      <c r="D30" s="10">
        <f>'Series construction'!AH35</f>
        <v>23900</v>
      </c>
      <c r="E30" s="10">
        <f>DataQ!C100</f>
        <v>10591</v>
      </c>
      <c r="I30" s="36">
        <f t="shared" si="1"/>
        <v>2.2566329902747615</v>
      </c>
      <c r="J30" s="11">
        <f t="shared" si="4"/>
        <v>2.3917983157091149</v>
      </c>
      <c r="K30" s="11"/>
      <c r="L30" s="31"/>
      <c r="M30" s="29">
        <f t="shared" si="5"/>
        <v>25331.535961675236</v>
      </c>
      <c r="N30" s="22">
        <f t="shared" si="6"/>
        <v>0.94348799204907885</v>
      </c>
      <c r="P30" s="29">
        <f t="shared" si="2"/>
        <v>23900</v>
      </c>
      <c r="Q30" s="36">
        <f t="shared" si="0"/>
        <v>2.2566329902747615</v>
      </c>
      <c r="R30" s="35">
        <f t="shared" si="7"/>
        <v>0.94348799204907885</v>
      </c>
      <c r="S30" s="41">
        <f t="shared" si="8"/>
        <v>0.94348799204907885</v>
      </c>
      <c r="AR30">
        <v>1</v>
      </c>
      <c r="AT30" s="33">
        <f t="shared" si="9"/>
        <v>6.861900660350273E-2</v>
      </c>
    </row>
    <row r="31" spans="1:46" x14ac:dyDescent="0.35">
      <c r="A31" s="12">
        <v>35278</v>
      </c>
      <c r="B31" s="54">
        <v>321750</v>
      </c>
      <c r="C31" s="36">
        <f t="shared" si="3"/>
        <v>30.313736574335781</v>
      </c>
      <c r="D31" s="10">
        <f>'Series construction'!AH36</f>
        <v>20000</v>
      </c>
      <c r="E31" s="10">
        <f>DataQ!C101</f>
        <v>10614</v>
      </c>
      <c r="I31" s="36">
        <f t="shared" si="1"/>
        <v>1.8843037497644621</v>
      </c>
      <c r="J31" s="11">
        <f t="shared" si="4"/>
        <v>2.2329014400145062</v>
      </c>
      <c r="K31" s="11"/>
      <c r="L31" s="31"/>
      <c r="M31" s="29">
        <f t="shared" si="5"/>
        <v>23700.015884313969</v>
      </c>
      <c r="N31" s="22">
        <f t="shared" si="6"/>
        <v>0.84388129095040598</v>
      </c>
      <c r="P31" s="29">
        <f t="shared" si="2"/>
        <v>20000</v>
      </c>
      <c r="Q31" s="36">
        <f t="shared" si="0"/>
        <v>1.8843037497644621</v>
      </c>
      <c r="R31" s="35">
        <f t="shared" si="7"/>
        <v>0.84388129095040598</v>
      </c>
      <c r="S31" s="41">
        <f t="shared" si="8"/>
        <v>0.84388129095040598</v>
      </c>
      <c r="AR31">
        <v>1</v>
      </c>
      <c r="AT31" s="33">
        <f t="shared" si="9"/>
        <v>6.216006216006216E-2</v>
      </c>
    </row>
    <row r="32" spans="1:46" x14ac:dyDescent="0.35">
      <c r="A32" s="12">
        <v>35370</v>
      </c>
      <c r="B32" s="54">
        <v>295200</v>
      </c>
      <c r="C32" s="36">
        <f t="shared" si="3"/>
        <v>27.752185766663533</v>
      </c>
      <c r="D32" s="10">
        <f>'Series construction'!AH37</f>
        <v>16100</v>
      </c>
      <c r="E32" s="10">
        <f>DataQ!C102</f>
        <v>10637</v>
      </c>
      <c r="I32" s="36">
        <f t="shared" si="1"/>
        <v>1.5135846573281941</v>
      </c>
      <c r="J32" s="11">
        <f t="shared" si="4"/>
        <v>1.8585769855861884</v>
      </c>
      <c r="K32" s="11"/>
      <c r="L32" s="31"/>
      <c r="M32" s="29">
        <f t="shared" si="5"/>
        <v>19769.683395680288</v>
      </c>
      <c r="N32" s="22">
        <f t="shared" si="6"/>
        <v>0.81437824156141414</v>
      </c>
      <c r="P32" s="29">
        <f t="shared" si="2"/>
        <v>16100</v>
      </c>
      <c r="Q32" s="36">
        <f t="shared" si="0"/>
        <v>1.5135846573281941</v>
      </c>
      <c r="R32" s="35">
        <f t="shared" si="7"/>
        <v>0.81437824156141414</v>
      </c>
      <c r="S32" s="41">
        <f t="shared" si="8"/>
        <v>0.81437824156141414</v>
      </c>
      <c r="AR32">
        <v>1</v>
      </c>
      <c r="AT32" s="33">
        <f t="shared" si="9"/>
        <v>5.4539295392953928E-2</v>
      </c>
    </row>
    <row r="33" spans="1:46" x14ac:dyDescent="0.35">
      <c r="A33" s="12">
        <v>35462</v>
      </c>
      <c r="B33" s="54">
        <v>280200</v>
      </c>
      <c r="C33" s="36">
        <f t="shared" si="3"/>
        <v>26.24209786935144</v>
      </c>
      <c r="D33" s="10">
        <f>'Series construction'!AH38</f>
        <v>15050</v>
      </c>
      <c r="E33" s="10">
        <f>DataQ!C103</f>
        <v>10677.5</v>
      </c>
      <c r="I33" s="36">
        <f t="shared" si="1"/>
        <v>1.4095059704987123</v>
      </c>
      <c r="J33" s="11">
        <f t="shared" si="4"/>
        <v>1.4879691492514717</v>
      </c>
      <c r="K33" s="11"/>
      <c r="L33" s="31"/>
      <c r="M33" s="29">
        <f t="shared" si="5"/>
        <v>15887.790591132589</v>
      </c>
      <c r="N33" s="22">
        <f t="shared" si="6"/>
        <v>0.94726827582935402</v>
      </c>
      <c r="P33" s="29">
        <f t="shared" si="2"/>
        <v>15050</v>
      </c>
      <c r="Q33" s="36">
        <f t="shared" si="0"/>
        <v>1.4095059704987123</v>
      </c>
      <c r="R33" s="35">
        <f t="shared" si="7"/>
        <v>0.94726827582935402</v>
      </c>
      <c r="S33" s="41">
        <f t="shared" si="8"/>
        <v>0.94726827582935402</v>
      </c>
      <c r="AR33">
        <v>1</v>
      </c>
      <c r="AT33" s="33">
        <f t="shared" si="9"/>
        <v>5.3711634546752318E-2</v>
      </c>
    </row>
    <row r="34" spans="1:46" x14ac:dyDescent="0.35">
      <c r="A34" s="12">
        <v>35551</v>
      </c>
      <c r="B34" s="54">
        <v>265200</v>
      </c>
      <c r="C34" s="36">
        <f t="shared" si="3"/>
        <v>24.743422280276171</v>
      </c>
      <c r="D34" s="10">
        <f>'Series construction'!AH39</f>
        <v>14000</v>
      </c>
      <c r="E34" s="10">
        <f>DataQ!C104</f>
        <v>10718</v>
      </c>
      <c r="I34" s="36">
        <f t="shared" si="1"/>
        <v>1.3062138458667663</v>
      </c>
      <c r="J34" s="11">
        <f t="shared" si="4"/>
        <v>1.3944050915255914</v>
      </c>
      <c r="K34" s="11"/>
      <c r="L34" s="31"/>
      <c r="M34" s="29">
        <f t="shared" si="5"/>
        <v>14945.233770971288</v>
      </c>
      <c r="N34" s="22">
        <f t="shared" si="6"/>
        <v>0.93675349710439104</v>
      </c>
      <c r="P34" s="29">
        <f t="shared" si="2"/>
        <v>14000</v>
      </c>
      <c r="Q34" s="36">
        <f t="shared" si="0"/>
        <v>1.3062138458667663</v>
      </c>
      <c r="R34" s="35">
        <f t="shared" si="7"/>
        <v>0.93675349710439104</v>
      </c>
      <c r="S34" s="41">
        <f t="shared" si="8"/>
        <v>0.93675349710439104</v>
      </c>
      <c r="AR34">
        <v>1</v>
      </c>
      <c r="AT34" s="33">
        <f t="shared" si="9"/>
        <v>5.2790346907993967E-2</v>
      </c>
    </row>
    <row r="35" spans="1:46" x14ac:dyDescent="0.35">
      <c r="A35" s="12">
        <v>35643</v>
      </c>
      <c r="B35" s="54">
        <v>258750</v>
      </c>
      <c r="C35" s="36">
        <f t="shared" si="3"/>
        <v>24.119127516778523</v>
      </c>
      <c r="D35" s="10">
        <f>'Series construction'!AH40</f>
        <v>13900</v>
      </c>
      <c r="E35" s="10">
        <f>DataQ!C105</f>
        <v>10728</v>
      </c>
      <c r="I35" s="36">
        <f t="shared" si="1"/>
        <v>1.2956748695003728</v>
      </c>
      <c r="J35" s="11">
        <f t="shared" si="4"/>
        <v>1.2912270899760137</v>
      </c>
      <c r="K35" s="11"/>
      <c r="L35" s="31"/>
      <c r="M35" s="29">
        <f t="shared" si="5"/>
        <v>13852.284221262675</v>
      </c>
      <c r="N35" s="22">
        <f t="shared" si="6"/>
        <v>1.0034446144747797</v>
      </c>
      <c r="P35" s="29">
        <f t="shared" si="2"/>
        <v>13900</v>
      </c>
      <c r="Q35" s="36">
        <f t="shared" si="0"/>
        <v>1.2956748695003728</v>
      </c>
      <c r="R35" s="35">
        <f t="shared" si="7"/>
        <v>1.0034446144747797</v>
      </c>
      <c r="S35" s="41">
        <f t="shared" si="8"/>
        <v>1.0034446144747797</v>
      </c>
      <c r="AR35">
        <v>1</v>
      </c>
      <c r="AT35" s="33">
        <f t="shared" si="9"/>
        <v>5.3719806763285027E-2</v>
      </c>
    </row>
    <row r="36" spans="1:46" x14ac:dyDescent="0.35">
      <c r="A36" s="12">
        <v>35735</v>
      </c>
      <c r="B36" s="54">
        <v>252300</v>
      </c>
      <c r="C36" s="36">
        <f t="shared" si="3"/>
        <v>23.495995529893836</v>
      </c>
      <c r="D36" s="10">
        <f>'Series construction'!AH41</f>
        <v>13800</v>
      </c>
      <c r="E36" s="10">
        <f>DataQ!C106</f>
        <v>10738</v>
      </c>
      <c r="I36" s="36">
        <f t="shared" si="1"/>
        <v>1.2851555224436579</v>
      </c>
      <c r="J36" s="11">
        <f t="shared" si="4"/>
        <v>1.2894319218653962</v>
      </c>
      <c r="K36" s="11"/>
      <c r="L36" s="31"/>
      <c r="M36" s="29">
        <f t="shared" si="5"/>
        <v>13845.919976990624</v>
      </c>
      <c r="N36" s="22">
        <f t="shared" si="6"/>
        <v>0.99668350119985272</v>
      </c>
      <c r="P36" s="29">
        <f t="shared" si="2"/>
        <v>13800</v>
      </c>
      <c r="Q36" s="36">
        <f t="shared" si="0"/>
        <v>1.2851555224436579</v>
      </c>
      <c r="R36" s="35">
        <f t="shared" si="7"/>
        <v>0.99668350119985272</v>
      </c>
      <c r="S36" s="41">
        <f t="shared" si="8"/>
        <v>0.99668350119985272</v>
      </c>
      <c r="AR36">
        <v>1</v>
      </c>
      <c r="AT36" s="33">
        <f t="shared" si="9"/>
        <v>5.4696789536266346E-2</v>
      </c>
    </row>
    <row r="37" spans="1:46" x14ac:dyDescent="0.35">
      <c r="A37" s="12">
        <v>35827</v>
      </c>
      <c r="B37" s="54">
        <v>255650</v>
      </c>
      <c r="C37" s="36">
        <f t="shared" si="3"/>
        <v>23.75377468060395</v>
      </c>
      <c r="D37" s="10">
        <f>'Series construction'!AH42</f>
        <v>14450</v>
      </c>
      <c r="E37" s="10">
        <f>DataQ!C107</f>
        <v>10762.5</v>
      </c>
      <c r="I37" s="36">
        <f t="shared" si="1"/>
        <v>1.3426248548199768</v>
      </c>
      <c r="J37" s="11">
        <f t="shared" si="4"/>
        <v>1.2789242025748111</v>
      </c>
      <c r="K37" s="11"/>
      <c r="L37" s="31"/>
      <c r="M37" s="29">
        <f t="shared" si="5"/>
        <v>13764.421730211405</v>
      </c>
      <c r="N37" s="22">
        <f t="shared" si="6"/>
        <v>1.0498079965309277</v>
      </c>
      <c r="P37" s="29">
        <f t="shared" si="2"/>
        <v>14450</v>
      </c>
      <c r="Q37" s="36">
        <f t="shared" si="0"/>
        <v>1.3426248548199768</v>
      </c>
      <c r="R37" s="35">
        <f t="shared" si="7"/>
        <v>1.0498079965309277</v>
      </c>
      <c r="S37" s="41">
        <f t="shared" si="8"/>
        <v>1.0498079965309277</v>
      </c>
      <c r="AR37">
        <v>1</v>
      </c>
      <c r="AT37" s="33">
        <f t="shared" si="9"/>
        <v>5.6522589477801685E-2</v>
      </c>
    </row>
    <row r="38" spans="1:46" x14ac:dyDescent="0.35">
      <c r="A38" s="12">
        <v>35916</v>
      </c>
      <c r="B38" s="54">
        <v>259000</v>
      </c>
      <c r="C38" s="36">
        <f t="shared" si="3"/>
        <v>24.01038286826736</v>
      </c>
      <c r="D38" s="10">
        <f>'Series construction'!AH43</f>
        <v>15100</v>
      </c>
      <c r="E38" s="10">
        <f>DataQ!C108</f>
        <v>10787</v>
      </c>
      <c r="I38" s="36">
        <f t="shared" si="1"/>
        <v>1.3998331324742745</v>
      </c>
      <c r="J38" s="11">
        <f t="shared" si="4"/>
        <v>1.3452026463270781</v>
      </c>
      <c r="K38" s="11"/>
      <c r="L38" s="31"/>
      <c r="M38" s="29">
        <f t="shared" si="5"/>
        <v>14510.700945930192</v>
      </c>
      <c r="N38" s="22">
        <f t="shared" si="6"/>
        <v>1.0406113430540438</v>
      </c>
      <c r="P38" s="29">
        <f t="shared" si="2"/>
        <v>15100</v>
      </c>
      <c r="Q38" s="36">
        <f t="shared" si="0"/>
        <v>1.3998331324742745</v>
      </c>
      <c r="R38" s="35">
        <f t="shared" si="7"/>
        <v>1.0406113430540438</v>
      </c>
      <c r="S38" s="41">
        <f t="shared" si="8"/>
        <v>1.0406113430540438</v>
      </c>
      <c r="AR38">
        <v>1</v>
      </c>
      <c r="AT38" s="33">
        <f t="shared" si="9"/>
        <v>5.8301158301158298E-2</v>
      </c>
    </row>
    <row r="39" spans="1:46" x14ac:dyDescent="0.35">
      <c r="A39" s="12">
        <v>36008</v>
      </c>
      <c r="B39" s="54">
        <v>259200</v>
      </c>
      <c r="C39" s="36">
        <f t="shared" si="3"/>
        <v>23.991114402073308</v>
      </c>
      <c r="D39" s="10">
        <f>'Series construction'!AH44</f>
        <v>14450</v>
      </c>
      <c r="E39" s="10">
        <f>DataQ!C109</f>
        <v>10804</v>
      </c>
      <c r="I39" s="36">
        <f t="shared" si="1"/>
        <v>1.3374676045908922</v>
      </c>
      <c r="J39" s="11">
        <f t="shared" si="4"/>
        <v>1.4023992143509088</v>
      </c>
      <c r="K39" s="11"/>
      <c r="L39" s="31"/>
      <c r="M39" s="29">
        <f t="shared" si="5"/>
        <v>15151.521111847218</v>
      </c>
      <c r="N39" s="22">
        <f t="shared" si="6"/>
        <v>0.95369962483181392</v>
      </c>
      <c r="P39" s="29">
        <f t="shared" si="2"/>
        <v>14450</v>
      </c>
      <c r="Q39" s="36">
        <f t="shared" si="0"/>
        <v>1.3374676045908922</v>
      </c>
      <c r="R39" s="35">
        <f t="shared" si="7"/>
        <v>0.95369962483181392</v>
      </c>
      <c r="S39" s="41">
        <f t="shared" si="8"/>
        <v>0.95369962483181392</v>
      </c>
      <c r="AR39">
        <v>1</v>
      </c>
      <c r="AT39" s="33">
        <f t="shared" si="9"/>
        <v>5.5748456790123455E-2</v>
      </c>
    </row>
    <row r="40" spans="1:46" x14ac:dyDescent="0.35">
      <c r="A40" s="12">
        <v>36100</v>
      </c>
      <c r="B40" s="54">
        <v>259400</v>
      </c>
      <c r="C40" s="36">
        <f t="shared" si="3"/>
        <v>23.971906478144348</v>
      </c>
      <c r="D40" s="10">
        <f>'Series construction'!AH45</f>
        <v>13800</v>
      </c>
      <c r="E40" s="10">
        <f>DataQ!C110</f>
        <v>10821</v>
      </c>
      <c r="I40" s="36">
        <f t="shared" si="1"/>
        <v>1.275298031605212</v>
      </c>
      <c r="J40" s="11">
        <f t="shared" si="4"/>
        <v>1.3372749199289518</v>
      </c>
      <c r="K40" s="11"/>
      <c r="L40" s="31"/>
      <c r="M40" s="29">
        <f t="shared" si="5"/>
        <v>14470.651908551186</v>
      </c>
      <c r="N40" s="22">
        <f t="shared" si="6"/>
        <v>0.95365434033038443</v>
      </c>
      <c r="P40" s="29">
        <f t="shared" si="2"/>
        <v>13800</v>
      </c>
      <c r="Q40" s="36">
        <f t="shared" si="0"/>
        <v>1.275298031605212</v>
      </c>
      <c r="R40" s="35">
        <f t="shared" si="7"/>
        <v>0.95365434033038443</v>
      </c>
      <c r="S40" s="41">
        <f t="shared" si="8"/>
        <v>0.95365434033038443</v>
      </c>
      <c r="AR40">
        <v>1</v>
      </c>
      <c r="AT40" s="33">
        <f t="shared" si="9"/>
        <v>5.319969159599075E-2</v>
      </c>
    </row>
    <row r="41" spans="1:46" x14ac:dyDescent="0.35">
      <c r="A41" s="12">
        <v>36192</v>
      </c>
      <c r="B41" s="54">
        <v>245100</v>
      </c>
      <c r="C41" s="36">
        <f t="shared" si="3"/>
        <v>22.566982782432557</v>
      </c>
      <c r="D41" s="10">
        <f>'Series construction'!AH46</f>
        <v>13400</v>
      </c>
      <c r="E41" s="10">
        <f>DataQ!C111</f>
        <v>10861</v>
      </c>
      <c r="I41" s="36">
        <f t="shared" si="1"/>
        <v>1.2337722125034527</v>
      </c>
      <c r="J41" s="11">
        <f t="shared" si="4"/>
        <v>1.2751059523659225</v>
      </c>
      <c r="K41" s="11"/>
      <c r="L41" s="31"/>
      <c r="M41" s="29">
        <f t="shared" si="5"/>
        <v>13848.925748646285</v>
      </c>
      <c r="N41" s="22">
        <f t="shared" si="6"/>
        <v>0.96758407426004389</v>
      </c>
      <c r="P41" s="29">
        <f t="shared" si="2"/>
        <v>13400</v>
      </c>
      <c r="Q41" s="36">
        <f t="shared" si="0"/>
        <v>1.2337722125034527</v>
      </c>
      <c r="R41" s="35">
        <f t="shared" si="7"/>
        <v>0.96758407426004389</v>
      </c>
      <c r="S41" s="41">
        <f t="shared" si="8"/>
        <v>0.96758407426004389</v>
      </c>
      <c r="AR41">
        <v>1</v>
      </c>
      <c r="AT41" s="33">
        <f t="shared" si="9"/>
        <v>5.4671562627498983E-2</v>
      </c>
    </row>
    <row r="42" spans="1:46" x14ac:dyDescent="0.35">
      <c r="A42" s="12">
        <v>36281</v>
      </c>
      <c r="B42" s="54">
        <v>230800</v>
      </c>
      <c r="C42" s="36">
        <f t="shared" si="3"/>
        <v>21.172369507384644</v>
      </c>
      <c r="D42" s="10">
        <f>'Series construction'!AH47</f>
        <v>13000</v>
      </c>
      <c r="E42" s="10">
        <f>DataQ!C112</f>
        <v>10901</v>
      </c>
      <c r="I42" s="36">
        <f t="shared" si="1"/>
        <v>1.1925511420970554</v>
      </c>
      <c r="J42" s="11">
        <f t="shared" si="4"/>
        <v>1.2197229755463348</v>
      </c>
      <c r="K42" s="11"/>
      <c r="L42" s="31"/>
      <c r="M42" s="29">
        <f t="shared" ref="M42:M105" si="10">J42*E42</f>
        <v>13296.200156430596</v>
      </c>
      <c r="N42" s="22">
        <f t="shared" ref="N42:N73" si="11">D42/M42</f>
        <v>0.97772294693628381</v>
      </c>
      <c r="P42" s="29">
        <f t="shared" si="2"/>
        <v>13000</v>
      </c>
      <c r="Q42" s="36">
        <f t="shared" si="0"/>
        <v>1.1925511420970554</v>
      </c>
      <c r="R42" s="35">
        <f t="shared" si="7"/>
        <v>0.97772294693628381</v>
      </c>
      <c r="S42" s="41">
        <f t="shared" si="8"/>
        <v>0.97772294693628381</v>
      </c>
      <c r="AR42">
        <v>1</v>
      </c>
      <c r="AT42" s="33">
        <f t="shared" si="9"/>
        <v>5.6325823223570187E-2</v>
      </c>
    </row>
    <row r="43" spans="1:46" x14ac:dyDescent="0.35">
      <c r="A43" s="12">
        <v>36373</v>
      </c>
      <c r="B43" s="54">
        <v>218800</v>
      </c>
      <c r="C43" s="36">
        <f t="shared" si="3"/>
        <v>19.997258145592468</v>
      </c>
      <c r="D43" s="10">
        <f>'Series construction'!AH48</f>
        <v>11850</v>
      </c>
      <c r="E43" s="10">
        <f>DataQ!C113</f>
        <v>10941.5</v>
      </c>
      <c r="I43" s="36">
        <f t="shared" si="1"/>
        <v>1.0830324909747293</v>
      </c>
      <c r="J43" s="11">
        <f t="shared" si="4"/>
        <v>1.1786050093465763</v>
      </c>
      <c r="K43" s="11"/>
      <c r="L43" s="31"/>
      <c r="M43" s="29">
        <f t="shared" si="10"/>
        <v>12895.706709765565</v>
      </c>
      <c r="N43" s="22">
        <f t="shared" si="11"/>
        <v>0.91891047669580761</v>
      </c>
      <c r="P43" s="29">
        <f t="shared" si="2"/>
        <v>11850</v>
      </c>
      <c r="Q43" s="36">
        <f t="shared" si="0"/>
        <v>1.0830324909747293</v>
      </c>
      <c r="R43" s="35">
        <f t="shared" si="7"/>
        <v>0.91891047669580761</v>
      </c>
      <c r="S43" s="41">
        <f t="shared" si="8"/>
        <v>0.91891047669580761</v>
      </c>
      <c r="AR43">
        <v>1</v>
      </c>
      <c r="AT43" s="33">
        <f t="shared" si="9"/>
        <v>5.4159049360146254E-2</v>
      </c>
    </row>
    <row r="44" spans="1:46" x14ac:dyDescent="0.35">
      <c r="A44" s="12">
        <v>36465</v>
      </c>
      <c r="B44" s="54">
        <v>206800</v>
      </c>
      <c r="C44" s="36">
        <f t="shared" si="3"/>
        <v>18.830814059369878</v>
      </c>
      <c r="D44" s="10">
        <f>'Series construction'!AH49</f>
        <v>10700</v>
      </c>
      <c r="E44" s="10">
        <f>DataQ!C114</f>
        <v>10982</v>
      </c>
      <c r="I44" s="36">
        <f t="shared" si="1"/>
        <v>0.97432161719176835</v>
      </c>
      <c r="J44" s="11">
        <f t="shared" si="4"/>
        <v>1.0712813773568075</v>
      </c>
      <c r="K44" s="11"/>
      <c r="L44" s="31"/>
      <c r="M44" s="29">
        <f t="shared" si="10"/>
        <v>11764.812086132461</v>
      </c>
      <c r="N44" s="22">
        <f t="shared" si="11"/>
        <v>0.90949178972543154</v>
      </c>
      <c r="P44" s="29">
        <f t="shared" si="2"/>
        <v>10700</v>
      </c>
      <c r="Q44" s="36">
        <f t="shared" si="0"/>
        <v>0.97432161719176835</v>
      </c>
      <c r="R44" s="35">
        <f t="shared" si="7"/>
        <v>0.90949178972543154</v>
      </c>
      <c r="S44" s="41">
        <f t="shared" si="8"/>
        <v>0.90949178972543154</v>
      </c>
      <c r="AR44">
        <v>1</v>
      </c>
      <c r="AT44" s="33">
        <f t="shared" si="9"/>
        <v>5.1740812379110254E-2</v>
      </c>
    </row>
    <row r="45" spans="1:46" x14ac:dyDescent="0.35">
      <c r="A45" s="12">
        <v>36557</v>
      </c>
      <c r="B45" s="54">
        <v>202800</v>
      </c>
      <c r="C45" s="36">
        <f t="shared" si="3"/>
        <v>18.328061455038409</v>
      </c>
      <c r="D45" s="10">
        <f>'Series construction'!AH50</f>
        <v>9900</v>
      </c>
      <c r="E45" s="10">
        <f>DataQ!C115</f>
        <v>11065</v>
      </c>
      <c r="I45" s="36">
        <f t="shared" si="1"/>
        <v>0.89471305919566202</v>
      </c>
      <c r="J45" s="11">
        <f t="shared" si="4"/>
        <v>0.9626571763295424</v>
      </c>
      <c r="K45" s="11"/>
      <c r="L45" s="31"/>
      <c r="M45" s="29">
        <f t="shared" si="10"/>
        <v>10651.801656086387</v>
      </c>
      <c r="N45" s="22">
        <f t="shared" si="11"/>
        <v>0.92942023515272543</v>
      </c>
      <c r="P45" s="29">
        <f t="shared" si="2"/>
        <v>9900</v>
      </c>
      <c r="Q45" s="36">
        <f t="shared" si="0"/>
        <v>0.89471305919566202</v>
      </c>
      <c r="R45" s="35">
        <f t="shared" si="7"/>
        <v>0.92942023515272543</v>
      </c>
      <c r="S45" s="41">
        <f t="shared" si="8"/>
        <v>0.92942023515272543</v>
      </c>
      <c r="AR45">
        <v>1</v>
      </c>
      <c r="AT45" s="33">
        <f t="shared" si="9"/>
        <v>4.8816568047337278E-2</v>
      </c>
    </row>
    <row r="46" spans="1:46" x14ac:dyDescent="0.35">
      <c r="A46" s="12">
        <v>36647</v>
      </c>
      <c r="B46" s="54">
        <v>198800</v>
      </c>
      <c r="C46" s="36">
        <f t="shared" si="3"/>
        <v>17.832795120200934</v>
      </c>
      <c r="D46" s="10">
        <f>'Series construction'!AH51</f>
        <v>9100</v>
      </c>
      <c r="E46" s="10">
        <f>DataQ!C116</f>
        <v>11148</v>
      </c>
      <c r="I46" s="36">
        <f t="shared" si="1"/>
        <v>0.81628991747398638</v>
      </c>
      <c r="J46" s="11">
        <f t="shared" si="4"/>
        <v>0.88968553315234733</v>
      </c>
      <c r="K46" s="11"/>
      <c r="L46" s="31"/>
      <c r="M46" s="29">
        <f t="shared" si="10"/>
        <v>9918.2143235823678</v>
      </c>
      <c r="N46" s="22">
        <f t="shared" si="11"/>
        <v>0.91750386744144929</v>
      </c>
      <c r="P46" s="29">
        <f t="shared" si="2"/>
        <v>9100</v>
      </c>
      <c r="Q46" s="36">
        <f t="shared" si="0"/>
        <v>0.81628991747398638</v>
      </c>
      <c r="R46" s="35">
        <f t="shared" si="7"/>
        <v>0.91750386744144929</v>
      </c>
      <c r="S46" s="41">
        <f t="shared" si="8"/>
        <v>0.91750386744144929</v>
      </c>
      <c r="AR46">
        <v>1</v>
      </c>
      <c r="AT46" s="33">
        <f t="shared" si="9"/>
        <v>4.5774647887323945E-2</v>
      </c>
    </row>
    <row r="47" spans="1:46" x14ac:dyDescent="0.35">
      <c r="A47" s="12">
        <v>36739</v>
      </c>
      <c r="B47" s="54">
        <v>182400</v>
      </c>
      <c r="C47" s="36">
        <f t="shared" si="3"/>
        <v>16.343353792392815</v>
      </c>
      <c r="D47" s="10">
        <f>'Series construction'!AH52</f>
        <v>8450</v>
      </c>
      <c r="E47" s="10">
        <f>DataQ!C117</f>
        <v>11160.5</v>
      </c>
      <c r="I47" s="36">
        <f t="shared" si="1"/>
        <v>0.75713453698311006</v>
      </c>
      <c r="J47" s="11">
        <f t="shared" si="4"/>
        <v>0.81133725412561164</v>
      </c>
      <c r="K47" s="11"/>
      <c r="L47" s="31"/>
      <c r="M47" s="29">
        <f t="shared" si="10"/>
        <v>9054.9294246688878</v>
      </c>
      <c r="N47" s="22">
        <f t="shared" si="11"/>
        <v>0.93319335841306039</v>
      </c>
      <c r="P47" s="29">
        <f t="shared" si="2"/>
        <v>8450</v>
      </c>
      <c r="Q47" s="36">
        <f t="shared" si="0"/>
        <v>0.75713453698311006</v>
      </c>
      <c r="R47" s="35">
        <f t="shared" si="7"/>
        <v>0.93319335841306039</v>
      </c>
      <c r="S47" s="41">
        <f t="shared" si="8"/>
        <v>0.93319335841306039</v>
      </c>
      <c r="AR47">
        <v>1</v>
      </c>
      <c r="AT47" s="33">
        <f t="shared" si="9"/>
        <v>4.6326754385964911E-2</v>
      </c>
    </row>
    <row r="48" spans="1:46" x14ac:dyDescent="0.35">
      <c r="A48" s="12">
        <v>36831</v>
      </c>
      <c r="B48" s="54">
        <v>166000</v>
      </c>
      <c r="C48" s="36">
        <f t="shared" si="3"/>
        <v>14.857245144544885</v>
      </c>
      <c r="D48" s="10">
        <f>'Series construction'!AH53</f>
        <v>7800</v>
      </c>
      <c r="E48" s="10">
        <f>DataQ!C118</f>
        <v>11173</v>
      </c>
      <c r="I48" s="36">
        <f t="shared" si="1"/>
        <v>0.69811151884006084</v>
      </c>
      <c r="J48" s="11">
        <f t="shared" si="4"/>
        <v>0.7422401237050289</v>
      </c>
      <c r="K48" s="11"/>
      <c r="L48" s="31"/>
      <c r="M48" s="29">
        <f t="shared" si="10"/>
        <v>8293.048902156288</v>
      </c>
      <c r="N48" s="22">
        <f t="shared" si="11"/>
        <v>0.94054672678608109</v>
      </c>
      <c r="P48" s="29">
        <f t="shared" si="2"/>
        <v>7800</v>
      </c>
      <c r="Q48" s="36">
        <f t="shared" si="0"/>
        <v>0.69811151884006084</v>
      </c>
      <c r="R48" s="35">
        <f t="shared" si="7"/>
        <v>0.94054672678608109</v>
      </c>
      <c r="S48" s="41">
        <f t="shared" si="8"/>
        <v>0.94054672678608109</v>
      </c>
      <c r="AR48">
        <v>1</v>
      </c>
      <c r="AT48" s="33">
        <f t="shared" si="9"/>
        <v>4.6987951807228916E-2</v>
      </c>
    </row>
    <row r="49" spans="1:46" x14ac:dyDescent="0.35">
      <c r="A49" s="12">
        <v>36923</v>
      </c>
      <c r="B49" s="54">
        <v>160950</v>
      </c>
      <c r="C49" s="36">
        <f t="shared" si="3"/>
        <v>14.388521365993206</v>
      </c>
      <c r="D49" s="10">
        <f>'Series construction'!AH54</f>
        <v>7500</v>
      </c>
      <c r="E49" s="10">
        <f>DataQ!C119</f>
        <v>11186</v>
      </c>
      <c r="I49" s="36">
        <f t="shared" si="1"/>
        <v>0.67048095834078314</v>
      </c>
      <c r="J49" s="11">
        <f t="shared" si="4"/>
        <v>0.68325043236158156</v>
      </c>
      <c r="K49" s="11"/>
      <c r="L49" s="31"/>
      <c r="M49" s="29">
        <f t="shared" si="10"/>
        <v>7642.8393363966516</v>
      </c>
      <c r="N49" s="22">
        <f t="shared" si="11"/>
        <v>0.98131069748955424</v>
      </c>
      <c r="P49" s="29">
        <f t="shared" si="2"/>
        <v>7500</v>
      </c>
      <c r="Q49" s="36">
        <f t="shared" si="0"/>
        <v>0.67048095834078314</v>
      </c>
      <c r="R49" s="35">
        <f t="shared" si="7"/>
        <v>0.98131069748955424</v>
      </c>
      <c r="S49" s="41">
        <f t="shared" si="8"/>
        <v>0.98131069748955424</v>
      </c>
      <c r="AR49">
        <v>1</v>
      </c>
      <c r="AT49" s="33">
        <f t="shared" si="9"/>
        <v>4.6598322460391424E-2</v>
      </c>
    </row>
    <row r="50" spans="1:46" x14ac:dyDescent="0.35">
      <c r="A50" s="12">
        <v>37012</v>
      </c>
      <c r="B50" s="54">
        <v>155900</v>
      </c>
      <c r="C50" s="36">
        <f t="shared" si="3"/>
        <v>13.920885793374408</v>
      </c>
      <c r="D50" s="10">
        <f>'Series construction'!AH55</f>
        <v>7200</v>
      </c>
      <c r="E50" s="10">
        <f>DataQ!C120</f>
        <v>11199</v>
      </c>
      <c r="I50" s="36">
        <f t="shared" si="1"/>
        <v>0.64291454594160191</v>
      </c>
      <c r="J50" s="11">
        <f t="shared" si="4"/>
        <v>0.66579372055526631</v>
      </c>
      <c r="K50" s="11"/>
      <c r="L50" s="31"/>
      <c r="M50" s="29">
        <f t="shared" si="10"/>
        <v>7456.2238764984277</v>
      </c>
      <c r="N50" s="22">
        <f t="shared" si="11"/>
        <v>0.96563624151549021</v>
      </c>
      <c r="P50" s="29">
        <f t="shared" si="2"/>
        <v>7200</v>
      </c>
      <c r="Q50" s="36">
        <f t="shared" si="0"/>
        <v>0.64291454594160191</v>
      </c>
      <c r="R50" s="35">
        <f t="shared" si="7"/>
        <v>0.96563624151549021</v>
      </c>
      <c r="S50" s="41">
        <f t="shared" si="8"/>
        <v>0.96563624151549021</v>
      </c>
      <c r="AR50">
        <v>1</v>
      </c>
      <c r="AT50" s="33">
        <f t="shared" si="9"/>
        <v>4.6183450930083386E-2</v>
      </c>
    </row>
    <row r="51" spans="1:46" x14ac:dyDescent="0.35">
      <c r="A51" s="12">
        <v>37104</v>
      </c>
      <c r="B51" s="54">
        <v>147250</v>
      </c>
      <c r="C51" s="36">
        <f t="shared" si="3"/>
        <v>13.120377795598325</v>
      </c>
      <c r="D51" s="10">
        <f>'Series construction'!AH56</f>
        <v>6350</v>
      </c>
      <c r="E51" s="10">
        <f>DataQ!C121</f>
        <v>11223</v>
      </c>
      <c r="I51" s="36">
        <f t="shared" si="1"/>
        <v>0.56580237013276302</v>
      </c>
      <c r="J51" s="11">
        <f t="shared" si="4"/>
        <v>0.63823819021541395</v>
      </c>
      <c r="K51" s="11"/>
      <c r="L51" s="31"/>
      <c r="M51" s="29">
        <f t="shared" si="10"/>
        <v>7162.9472087875911</v>
      </c>
      <c r="N51" s="22">
        <f t="shared" si="11"/>
        <v>0.88650660334474374</v>
      </c>
      <c r="P51" s="29">
        <f t="shared" si="2"/>
        <v>6350</v>
      </c>
      <c r="Q51" s="36">
        <f t="shared" si="0"/>
        <v>0.56580237013276302</v>
      </c>
      <c r="R51" s="35">
        <f t="shared" si="7"/>
        <v>0.88650660334474374</v>
      </c>
      <c r="S51" s="41">
        <f t="shared" si="8"/>
        <v>0.88650660334474374</v>
      </c>
      <c r="AR51">
        <v>1</v>
      </c>
      <c r="AT51" s="33">
        <f t="shared" si="9"/>
        <v>4.3123938879456709E-2</v>
      </c>
    </row>
    <row r="52" spans="1:46" x14ac:dyDescent="0.35">
      <c r="A52" s="12">
        <v>37196</v>
      </c>
      <c r="B52" s="54">
        <v>138600</v>
      </c>
      <c r="C52" s="36">
        <f t="shared" si="3"/>
        <v>12.323286209655908</v>
      </c>
      <c r="D52" s="10">
        <f>'Series construction'!AH57</f>
        <v>5500</v>
      </c>
      <c r="E52" s="10">
        <f>DataQ!C122</f>
        <v>11247</v>
      </c>
      <c r="I52" s="36">
        <f t="shared" si="1"/>
        <v>0.4890192940339646</v>
      </c>
      <c r="J52" s="11">
        <f t="shared" si="4"/>
        <v>0.55779729015500223</v>
      </c>
      <c r="K52" s="11"/>
      <c r="L52" s="31"/>
      <c r="M52" s="29">
        <f t="shared" si="10"/>
        <v>6273.54612237331</v>
      </c>
      <c r="N52" s="22">
        <f t="shared" si="11"/>
        <v>0.87669714906301288</v>
      </c>
      <c r="P52" s="29">
        <f t="shared" si="2"/>
        <v>5500</v>
      </c>
      <c r="Q52" s="36">
        <f t="shared" si="0"/>
        <v>0.4890192940339646</v>
      </c>
      <c r="R52" s="35">
        <f t="shared" si="7"/>
        <v>0.87669714906301288</v>
      </c>
      <c r="S52" s="41">
        <f t="shared" si="8"/>
        <v>0.87669714906301288</v>
      </c>
      <c r="AR52">
        <v>1</v>
      </c>
      <c r="AT52" s="33">
        <f t="shared" si="9"/>
        <v>3.968253968253968E-2</v>
      </c>
    </row>
    <row r="53" spans="1:46" x14ac:dyDescent="0.35">
      <c r="A53" s="12">
        <v>37288</v>
      </c>
      <c r="B53" s="54">
        <v>128350</v>
      </c>
      <c r="C53" s="36">
        <f t="shared" si="3"/>
        <v>11.40027534751521</v>
      </c>
      <c r="D53" s="10">
        <f>'Series construction'!AH58</f>
        <v>4750</v>
      </c>
      <c r="E53" s="10">
        <f>DataQ!C123</f>
        <v>11258.5</v>
      </c>
      <c r="I53" s="36">
        <f t="shared" si="1"/>
        <v>0.42190345072611807</v>
      </c>
      <c r="J53" s="11">
        <f t="shared" si="4"/>
        <v>0.48104837817454044</v>
      </c>
      <c r="K53" s="11"/>
      <c r="L53" s="31"/>
      <c r="M53" s="29">
        <f t="shared" si="10"/>
        <v>5415.8831656780631</v>
      </c>
      <c r="N53" s="22">
        <f t="shared" si="11"/>
        <v>0.87704993898355355</v>
      </c>
      <c r="P53" s="29">
        <f t="shared" si="2"/>
        <v>4750</v>
      </c>
      <c r="Q53" s="36">
        <f t="shared" si="0"/>
        <v>0.42190345072611807</v>
      </c>
      <c r="R53" s="35">
        <f t="shared" si="7"/>
        <v>0.87704993898355355</v>
      </c>
      <c r="S53" s="41">
        <f t="shared" si="8"/>
        <v>0.87704993898355355</v>
      </c>
      <c r="AR53">
        <v>1</v>
      </c>
      <c r="AT53" s="33">
        <f t="shared" si="9"/>
        <v>3.7008180755746009E-2</v>
      </c>
    </row>
    <row r="54" spans="1:46" x14ac:dyDescent="0.35">
      <c r="A54" s="12">
        <v>37377</v>
      </c>
      <c r="B54" s="54">
        <v>118100</v>
      </c>
      <c r="C54" s="36">
        <f t="shared" si="3"/>
        <v>10.479148181011535</v>
      </c>
      <c r="D54" s="10">
        <f>'Series construction'!AH59</f>
        <v>4000</v>
      </c>
      <c r="E54" s="10">
        <f>DataQ!C124</f>
        <v>11270</v>
      </c>
      <c r="I54" s="36">
        <f t="shared" si="1"/>
        <v>0.35492457852706299</v>
      </c>
      <c r="J54" s="11">
        <f t="shared" si="4"/>
        <v>0.41267334210471107</v>
      </c>
      <c r="K54" s="11"/>
      <c r="L54" s="31"/>
      <c r="M54" s="29">
        <f t="shared" si="10"/>
        <v>4650.8285655200934</v>
      </c>
      <c r="N54" s="22">
        <f t="shared" si="11"/>
        <v>0.860061802676377</v>
      </c>
      <c r="P54" s="29">
        <f t="shared" si="2"/>
        <v>4000</v>
      </c>
      <c r="Q54" s="36">
        <f t="shared" si="0"/>
        <v>0.35492457852706299</v>
      </c>
      <c r="R54" s="35">
        <f t="shared" si="7"/>
        <v>0.860061802676377</v>
      </c>
      <c r="S54" s="41">
        <f t="shared" si="8"/>
        <v>0.860061802676377</v>
      </c>
      <c r="AR54">
        <v>1</v>
      </c>
      <c r="AT54" s="33">
        <f t="shared" si="9"/>
        <v>3.3869602032176122E-2</v>
      </c>
    </row>
    <row r="55" spans="1:46" x14ac:dyDescent="0.35">
      <c r="A55" s="12">
        <v>37469</v>
      </c>
      <c r="B55" s="54">
        <v>109850</v>
      </c>
      <c r="C55" s="36">
        <f t="shared" si="3"/>
        <v>9.7066360342847045</v>
      </c>
      <c r="D55" s="10">
        <f>'Series construction'!AH60</f>
        <v>3350</v>
      </c>
      <c r="E55" s="10">
        <f>DataQ!C125</f>
        <v>11317</v>
      </c>
      <c r="I55" s="36">
        <f t="shared" si="1"/>
        <v>0.29601484492356633</v>
      </c>
      <c r="J55" s="11">
        <f t="shared" si="4"/>
        <v>0.34571330686202623</v>
      </c>
      <c r="K55" s="11"/>
      <c r="L55" s="31"/>
      <c r="M55" s="29">
        <f t="shared" si="10"/>
        <v>3912.4374937575508</v>
      </c>
      <c r="N55" s="22">
        <f t="shared" si="11"/>
        <v>0.85624371132958876</v>
      </c>
      <c r="P55" s="29">
        <f t="shared" si="2"/>
        <v>3350</v>
      </c>
      <c r="Q55" s="36">
        <f t="shared" si="0"/>
        <v>0.29601484492356633</v>
      </c>
      <c r="R55" s="35">
        <f t="shared" si="7"/>
        <v>0.85624371132958876</v>
      </c>
      <c r="S55" s="41">
        <f t="shared" si="8"/>
        <v>0.85624371132958876</v>
      </c>
      <c r="AR55">
        <v>1</v>
      </c>
      <c r="AT55" s="33">
        <f t="shared" si="9"/>
        <v>3.0496131087847066E-2</v>
      </c>
    </row>
    <row r="56" spans="1:46" x14ac:dyDescent="0.35">
      <c r="A56" s="12">
        <v>37561</v>
      </c>
      <c r="B56" s="54">
        <v>101600</v>
      </c>
      <c r="C56" s="36">
        <f t="shared" si="3"/>
        <v>8.940513903555086</v>
      </c>
      <c r="D56" s="10">
        <f>'Series construction'!AH61</f>
        <v>2700</v>
      </c>
      <c r="E56" s="10">
        <f>DataQ!C126</f>
        <v>11364</v>
      </c>
      <c r="I56" s="36">
        <f t="shared" si="1"/>
        <v>0.2375923970432946</v>
      </c>
      <c r="J56" s="11">
        <f t="shared" si="4"/>
        <v>0.28828972345629805</v>
      </c>
      <c r="K56" s="11"/>
      <c r="L56" s="31"/>
      <c r="M56" s="29">
        <f t="shared" si="10"/>
        <v>3276.1244173573709</v>
      </c>
      <c r="N56" s="22">
        <f t="shared" si="11"/>
        <v>0.82414452445548703</v>
      </c>
      <c r="P56" s="29">
        <f t="shared" si="2"/>
        <v>2700</v>
      </c>
      <c r="Q56" s="36">
        <f t="shared" si="0"/>
        <v>0.2375923970432946</v>
      </c>
      <c r="R56" s="35">
        <f t="shared" si="7"/>
        <v>0.82414452445548703</v>
      </c>
      <c r="S56" s="41">
        <f t="shared" si="8"/>
        <v>0.82414452445548703</v>
      </c>
      <c r="AR56">
        <v>1</v>
      </c>
      <c r="AT56" s="33">
        <f t="shared" si="9"/>
        <v>2.6574803149606301E-2</v>
      </c>
    </row>
    <row r="57" spans="1:46" x14ac:dyDescent="0.35">
      <c r="A57" s="12">
        <v>37653</v>
      </c>
      <c r="B57" s="54">
        <v>101950</v>
      </c>
      <c r="C57" s="36">
        <f t="shared" si="3"/>
        <v>8.9500482837327713</v>
      </c>
      <c r="D57" s="10">
        <f>'Series construction'!AH62</f>
        <v>2650</v>
      </c>
      <c r="E57" s="10">
        <f>DataQ!C127</f>
        <v>11391</v>
      </c>
      <c r="I57" s="36">
        <f t="shared" si="1"/>
        <v>0.23263980335352472</v>
      </c>
      <c r="J57" s="11">
        <f t="shared" si="4"/>
        <v>0.22993117573599842</v>
      </c>
      <c r="K57" s="11"/>
      <c r="L57" s="31"/>
      <c r="M57" s="29">
        <f t="shared" si="10"/>
        <v>2619.1460228087581</v>
      </c>
      <c r="N57" s="22">
        <f t="shared" si="11"/>
        <v>1.0117801668645241</v>
      </c>
      <c r="P57" s="29">
        <f t="shared" si="2"/>
        <v>2650</v>
      </c>
      <c r="Q57" s="36">
        <f t="shared" si="0"/>
        <v>0.23263980335352472</v>
      </c>
      <c r="R57" s="35">
        <f t="shared" si="7"/>
        <v>1.0117801668645241</v>
      </c>
      <c r="S57" s="41">
        <f t="shared" si="8"/>
        <v>1.0117801668645241</v>
      </c>
      <c r="AR57">
        <v>1</v>
      </c>
      <c r="AT57" s="33">
        <f t="shared" si="9"/>
        <v>2.5993133889161354E-2</v>
      </c>
    </row>
    <row r="58" spans="1:46" x14ac:dyDescent="0.35">
      <c r="A58" s="12">
        <v>37742</v>
      </c>
      <c r="B58" s="54">
        <v>102300</v>
      </c>
      <c r="C58" s="36">
        <f t="shared" si="3"/>
        <v>8.9595375722543356</v>
      </c>
      <c r="D58" s="10">
        <f>'Series construction'!AH63</f>
        <v>2600</v>
      </c>
      <c r="E58" s="10">
        <f>DataQ!C128</f>
        <v>11418</v>
      </c>
      <c r="I58" s="36">
        <f t="shared" si="1"/>
        <v>0.22771063233490979</v>
      </c>
      <c r="J58" s="11">
        <f t="shared" si="4"/>
        <v>0.23273514715530158</v>
      </c>
      <c r="K58" s="11"/>
      <c r="L58" s="31"/>
      <c r="M58" s="29">
        <f t="shared" si="10"/>
        <v>2657.3699102192336</v>
      </c>
      <c r="N58" s="22">
        <f t="shared" si="11"/>
        <v>0.97841101835366961</v>
      </c>
      <c r="P58" s="29">
        <f t="shared" si="2"/>
        <v>2600</v>
      </c>
      <c r="Q58" s="36">
        <f t="shared" si="0"/>
        <v>0.22771063233490979</v>
      </c>
      <c r="R58" s="35">
        <f t="shared" si="7"/>
        <v>0.97841101835366961</v>
      </c>
      <c r="S58" s="41">
        <f t="shared" si="8"/>
        <v>0.97841101835366961</v>
      </c>
      <c r="AR58">
        <v>1</v>
      </c>
      <c r="AT58" s="33">
        <f t="shared" si="9"/>
        <v>2.5415444770283482E-2</v>
      </c>
    </row>
    <row r="59" spans="1:46" x14ac:dyDescent="0.35">
      <c r="A59" s="12">
        <v>37834</v>
      </c>
      <c r="B59" s="54">
        <v>97250</v>
      </c>
      <c r="C59" s="36">
        <f t="shared" si="3"/>
        <v>8.5060788944284091</v>
      </c>
      <c r="D59" s="10">
        <f>'Series construction'!AH64</f>
        <v>2600</v>
      </c>
      <c r="E59" s="10">
        <f>DataQ!C129</f>
        <v>11433</v>
      </c>
      <c r="I59" s="36">
        <f t="shared" si="1"/>
        <v>0.22741187789731479</v>
      </c>
      <c r="J59" s="11">
        <f t="shared" si="4"/>
        <v>0.22780552522012543</v>
      </c>
      <c r="K59" s="11"/>
      <c r="L59" s="31"/>
      <c r="M59" s="29">
        <f t="shared" si="10"/>
        <v>2604.500569841694</v>
      </c>
      <c r="N59" s="22">
        <f t="shared" si="11"/>
        <v>0.99827200274255745</v>
      </c>
      <c r="P59" s="29">
        <f t="shared" si="2"/>
        <v>2600</v>
      </c>
      <c r="Q59" s="36">
        <f t="shared" si="0"/>
        <v>0.22741187789731479</v>
      </c>
      <c r="R59" s="35">
        <f t="shared" si="7"/>
        <v>0.99827200274255745</v>
      </c>
      <c r="S59" s="41">
        <f t="shared" si="8"/>
        <v>0.99827200274255745</v>
      </c>
      <c r="AR59">
        <v>1</v>
      </c>
      <c r="AT59" s="33">
        <f t="shared" si="9"/>
        <v>2.6735218508997429E-2</v>
      </c>
    </row>
    <row r="60" spans="1:46" x14ac:dyDescent="0.35">
      <c r="A60" s="12">
        <v>37926</v>
      </c>
      <c r="B60" s="54">
        <v>92200</v>
      </c>
      <c r="C60" s="36">
        <f t="shared" si="3"/>
        <v>8.0538085255066392</v>
      </c>
      <c r="D60" s="10">
        <f>'Series construction'!AH65</f>
        <v>2600</v>
      </c>
      <c r="E60" s="10">
        <f>DataQ!C130</f>
        <v>11448</v>
      </c>
      <c r="I60" s="36">
        <f t="shared" si="1"/>
        <v>0.22711390635918938</v>
      </c>
      <c r="J60" s="11">
        <f t="shared" si="4"/>
        <v>0.22287729111905552</v>
      </c>
      <c r="K60" s="11"/>
      <c r="L60" s="31"/>
      <c r="M60" s="29">
        <f t="shared" si="10"/>
        <v>2551.4992287309474</v>
      </c>
      <c r="N60" s="22">
        <f t="shared" si="11"/>
        <v>1.0190087344424461</v>
      </c>
      <c r="P60" s="29">
        <f t="shared" si="2"/>
        <v>2600</v>
      </c>
      <c r="Q60" s="36">
        <f t="shared" si="0"/>
        <v>0.22711390635918938</v>
      </c>
      <c r="R60" s="35">
        <f t="shared" si="7"/>
        <v>1.0190087344424461</v>
      </c>
      <c r="S60" s="41">
        <f t="shared" si="8"/>
        <v>1.0190087344424461</v>
      </c>
      <c r="AR60">
        <v>1</v>
      </c>
      <c r="AT60" s="33">
        <f t="shared" si="9"/>
        <v>2.8199566160520606E-2</v>
      </c>
    </row>
    <row r="61" spans="1:46" x14ac:dyDescent="0.35">
      <c r="A61" s="12">
        <v>38018</v>
      </c>
      <c r="B61" s="54">
        <v>92150</v>
      </c>
      <c r="C61" s="36">
        <f t="shared" si="3"/>
        <v>8.0210645428036731</v>
      </c>
      <c r="D61" s="10">
        <f>'Series construction'!AH66</f>
        <v>2550</v>
      </c>
      <c r="E61" s="10">
        <f>DataQ!C131</f>
        <v>11488.5</v>
      </c>
      <c r="I61" s="36">
        <f t="shared" si="1"/>
        <v>0.22196109152630891</v>
      </c>
      <c r="J61" s="11">
        <f t="shared" si="4"/>
        <v>0.22259120266997168</v>
      </c>
      <c r="K61" s="11"/>
      <c r="L61" s="31"/>
      <c r="M61" s="29">
        <f t="shared" si="10"/>
        <v>2557.2390318739695</v>
      </c>
      <c r="N61" s="22">
        <f t="shared" si="11"/>
        <v>0.99716920014760424</v>
      </c>
      <c r="P61" s="29">
        <f t="shared" si="2"/>
        <v>2550</v>
      </c>
      <c r="Q61" s="36">
        <f t="shared" si="0"/>
        <v>0.22196109152630891</v>
      </c>
      <c r="R61" s="35">
        <f t="shared" si="7"/>
        <v>0.99716920014760424</v>
      </c>
      <c r="S61" s="41">
        <f t="shared" si="8"/>
        <v>0.99716920014760424</v>
      </c>
      <c r="Y61" s="11"/>
      <c r="Z61" s="11"/>
      <c r="AR61">
        <v>1</v>
      </c>
      <c r="AT61" s="33">
        <f t="shared" si="9"/>
        <v>2.7672273467173086E-2</v>
      </c>
    </row>
    <row r="62" spans="1:46" x14ac:dyDescent="0.35">
      <c r="A62" s="12">
        <v>38108</v>
      </c>
      <c r="B62" s="54">
        <v>92100</v>
      </c>
      <c r="C62" s="36">
        <f t="shared" si="3"/>
        <v>7.9885506115014309</v>
      </c>
      <c r="D62" s="10">
        <f>'Series construction'!AH67</f>
        <v>2500</v>
      </c>
      <c r="E62" s="10">
        <f>DataQ!C132</f>
        <v>11529</v>
      </c>
      <c r="I62" s="36">
        <f t="shared" si="1"/>
        <v>0.21684447913956112</v>
      </c>
      <c r="J62" s="11">
        <f t="shared" si="4"/>
        <v>0.22163365169927926</v>
      </c>
      <c r="K62" s="11"/>
      <c r="L62" s="31"/>
      <c r="M62" s="29">
        <f t="shared" si="10"/>
        <v>2555.2143704409905</v>
      </c>
      <c r="N62" s="22">
        <f t="shared" si="11"/>
        <v>0.97839149189214158</v>
      </c>
      <c r="P62" s="29">
        <f t="shared" si="2"/>
        <v>2500</v>
      </c>
      <c r="Q62" s="36">
        <f t="shared" si="0"/>
        <v>0.21684447913956112</v>
      </c>
      <c r="R62" s="35">
        <f t="shared" si="7"/>
        <v>0.97839149189214158</v>
      </c>
      <c r="S62" s="41">
        <f t="shared" si="8"/>
        <v>0.97839149189214158</v>
      </c>
      <c r="Y62" s="11"/>
      <c r="Z62" s="11"/>
      <c r="AC62" s="18"/>
      <c r="AR62">
        <v>1</v>
      </c>
      <c r="AT62" s="33">
        <f t="shared" si="9"/>
        <v>2.714440825190011E-2</v>
      </c>
    </row>
    <row r="63" spans="1:46" x14ac:dyDescent="0.35">
      <c r="A63" s="12">
        <v>38200</v>
      </c>
      <c r="B63" s="54">
        <v>97650</v>
      </c>
      <c r="C63" s="36">
        <f t="shared" si="3"/>
        <v>8.4765625</v>
      </c>
      <c r="D63" s="10">
        <f>'Series construction'!AH68</f>
        <v>3000</v>
      </c>
      <c r="E63" s="10">
        <f>DataQ!C133</f>
        <v>11520</v>
      </c>
      <c r="I63" s="36">
        <f t="shared" si="1"/>
        <v>0.26041666666666669</v>
      </c>
      <c r="J63" s="11">
        <f t="shared" si="4"/>
        <v>0.2165193398265387</v>
      </c>
      <c r="K63" s="11"/>
      <c r="L63" s="31"/>
      <c r="M63" s="29">
        <f t="shared" si="10"/>
        <v>2494.3027948017257</v>
      </c>
      <c r="N63" s="22">
        <f t="shared" si="11"/>
        <v>1.2027409046937594</v>
      </c>
      <c r="P63" s="29">
        <f t="shared" si="2"/>
        <v>3000</v>
      </c>
      <c r="Q63" s="36">
        <f t="shared" si="0"/>
        <v>0.26041666666666669</v>
      </c>
      <c r="R63" s="35">
        <f t="shared" si="7"/>
        <v>1.2027409046937594</v>
      </c>
      <c r="S63" s="41">
        <f t="shared" si="8"/>
        <v>1.2027409046937594</v>
      </c>
      <c r="Y63" s="11"/>
      <c r="Z63" s="11"/>
      <c r="AR63">
        <v>1</v>
      </c>
      <c r="AT63" s="33">
        <f t="shared" si="9"/>
        <v>3.0721966205837174E-2</v>
      </c>
    </row>
    <row r="64" spans="1:46" x14ac:dyDescent="0.35">
      <c r="A64" s="12">
        <v>38292</v>
      </c>
      <c r="B64" s="54">
        <v>103200</v>
      </c>
      <c r="C64" s="36">
        <f t="shared" si="3"/>
        <v>8.9653375032577536</v>
      </c>
      <c r="D64" s="10">
        <f>'Series construction'!AH69</f>
        <v>3500</v>
      </c>
      <c r="E64" s="10">
        <f>DataQ!C134</f>
        <v>11511</v>
      </c>
      <c r="I64" s="36">
        <f t="shared" si="1"/>
        <v>0.30405698896707495</v>
      </c>
      <c r="J64" s="11">
        <f t="shared" si="4"/>
        <v>0.26529678555165237</v>
      </c>
      <c r="K64" s="11"/>
      <c r="L64" s="31"/>
      <c r="M64" s="29">
        <f t="shared" si="10"/>
        <v>3053.8312984850704</v>
      </c>
      <c r="N64" s="22">
        <f t="shared" si="11"/>
        <v>1.1461012930662748</v>
      </c>
      <c r="P64" s="29">
        <f t="shared" si="2"/>
        <v>3500</v>
      </c>
      <c r="Q64" s="36">
        <f t="shared" si="0"/>
        <v>0.30405698896707495</v>
      </c>
      <c r="R64" s="35">
        <f t="shared" si="7"/>
        <v>1.1461012930662748</v>
      </c>
      <c r="S64" s="41">
        <f t="shared" si="8"/>
        <v>1.1461012930662748</v>
      </c>
      <c r="Y64" s="11"/>
      <c r="Z64" s="11"/>
      <c r="AR64">
        <v>1</v>
      </c>
      <c r="AT64" s="33">
        <f t="shared" si="9"/>
        <v>3.391472868217054E-2</v>
      </c>
    </row>
    <row r="65" spans="1:46" x14ac:dyDescent="0.35">
      <c r="A65" s="12">
        <v>38384</v>
      </c>
      <c r="B65" s="54">
        <v>110450</v>
      </c>
      <c r="C65" s="36">
        <f t="shared" si="3"/>
        <v>9.5801890883858096</v>
      </c>
      <c r="D65" s="10">
        <f>'Series construction'!AH70</f>
        <v>4700</v>
      </c>
      <c r="E65" s="10">
        <f>DataQ!C135</f>
        <v>11529</v>
      </c>
      <c r="I65" s="36">
        <f t="shared" si="1"/>
        <v>0.4076676207823749</v>
      </c>
      <c r="J65" s="11">
        <f t="shared" si="4"/>
        <v>0.30894473899965247</v>
      </c>
      <c r="K65" s="11"/>
      <c r="L65" s="31"/>
      <c r="M65" s="29">
        <f t="shared" si="10"/>
        <v>3561.8238959269934</v>
      </c>
      <c r="N65" s="22">
        <f t="shared" si="11"/>
        <v>1.3195486743110827</v>
      </c>
      <c r="P65" s="29">
        <f t="shared" si="2"/>
        <v>4700</v>
      </c>
      <c r="Q65" s="36">
        <f t="shared" si="0"/>
        <v>0.4076676207823749</v>
      </c>
      <c r="R65" s="35">
        <f t="shared" si="7"/>
        <v>1.3195486743110827</v>
      </c>
      <c r="S65" s="41">
        <f t="shared" si="8"/>
        <v>1.3195486743110827</v>
      </c>
      <c r="Y65" s="11"/>
      <c r="Z65" s="11"/>
      <c r="AR65">
        <v>1</v>
      </c>
      <c r="AT65" s="33">
        <f t="shared" si="9"/>
        <v>4.2553191489361701E-2</v>
      </c>
    </row>
    <row r="66" spans="1:46" x14ac:dyDescent="0.35">
      <c r="A66" s="12">
        <v>38473</v>
      </c>
      <c r="B66" s="54">
        <v>117700</v>
      </c>
      <c r="C66" s="36">
        <f t="shared" si="3"/>
        <v>10.193123755087901</v>
      </c>
      <c r="D66" s="10">
        <f>'Series construction'!AH71</f>
        <v>5900</v>
      </c>
      <c r="E66" s="10">
        <f>DataQ!C136</f>
        <v>11547</v>
      </c>
      <c r="I66" s="36">
        <f t="shared" si="1"/>
        <v>0.51095522646574865</v>
      </c>
      <c r="J66" s="11">
        <f t="shared" si="4"/>
        <v>0.41381613663365546</v>
      </c>
      <c r="K66" s="11"/>
      <c r="L66" s="31"/>
      <c r="M66" s="29">
        <f t="shared" si="10"/>
        <v>4778.3349297088198</v>
      </c>
      <c r="N66" s="22">
        <f t="shared" si="11"/>
        <v>1.2347397339850206</v>
      </c>
      <c r="P66" s="29">
        <f t="shared" si="2"/>
        <v>5900</v>
      </c>
      <c r="Q66" s="36">
        <f t="shared" si="0"/>
        <v>0.51095522646574865</v>
      </c>
      <c r="R66" s="35">
        <f t="shared" si="7"/>
        <v>1.2347397339850206</v>
      </c>
      <c r="S66" s="41">
        <f t="shared" si="8"/>
        <v>1.2347397339850206</v>
      </c>
      <c r="Y66" s="11"/>
      <c r="Z66" s="11"/>
      <c r="AR66">
        <v>1</v>
      </c>
      <c r="AT66" s="33">
        <f t="shared" si="9"/>
        <v>5.0127442650807139E-2</v>
      </c>
    </row>
    <row r="67" spans="1:46" x14ac:dyDescent="0.35">
      <c r="A67" s="12">
        <v>38565</v>
      </c>
      <c r="B67" s="54">
        <v>117700</v>
      </c>
      <c r="C67" s="36">
        <f t="shared" si="3"/>
        <v>10.168027299036758</v>
      </c>
      <c r="D67" s="10">
        <f>'Series construction'!AH72</f>
        <v>5850</v>
      </c>
      <c r="E67" s="10">
        <f>DataQ!C137</f>
        <v>11575.5</v>
      </c>
      <c r="I67" s="36">
        <f t="shared" si="1"/>
        <v>0.50537773746274461</v>
      </c>
      <c r="J67" s="11">
        <f t="shared" si="4"/>
        <v>0.51708457313276956</v>
      </c>
      <c r="K67" s="11"/>
      <c r="L67" s="31"/>
      <c r="M67" s="29">
        <f t="shared" si="10"/>
        <v>5985.5124762983742</v>
      </c>
      <c r="N67" s="22">
        <f t="shared" si="11"/>
        <v>0.97735992083635592</v>
      </c>
      <c r="P67" s="29">
        <f t="shared" si="2"/>
        <v>5850</v>
      </c>
      <c r="Q67" s="36">
        <f t="shared" si="0"/>
        <v>0.50537773746274461</v>
      </c>
      <c r="R67" s="35">
        <f t="shared" si="7"/>
        <v>0.97735992083635592</v>
      </c>
      <c r="S67" s="41">
        <f t="shared" si="8"/>
        <v>0.97735992083635592</v>
      </c>
      <c r="U67" t="s">
        <v>729</v>
      </c>
      <c r="Y67" s="11"/>
      <c r="Z67" s="11"/>
      <c r="AR67">
        <v>1</v>
      </c>
      <c r="AT67" s="33">
        <f t="shared" si="9"/>
        <v>4.9702633814783348E-2</v>
      </c>
    </row>
    <row r="68" spans="1:46" x14ac:dyDescent="0.35">
      <c r="A68" s="12">
        <v>38657</v>
      </c>
      <c r="B68" s="54">
        <v>117700</v>
      </c>
      <c r="C68" s="36">
        <f t="shared" si="3"/>
        <v>10.143054119269218</v>
      </c>
      <c r="D68" s="10">
        <f>'Series construction'!AH73</f>
        <v>5800</v>
      </c>
      <c r="E68" s="10">
        <f>DataQ!C138</f>
        <v>11604</v>
      </c>
      <c r="I68" s="36">
        <f t="shared" si="1"/>
        <v>0.49982764563943466</v>
      </c>
      <c r="J68" s="11">
        <f t="shared" si="4"/>
        <v>0.50512677290223318</v>
      </c>
      <c r="K68" s="11"/>
      <c r="L68" s="31"/>
      <c r="M68" s="29">
        <f t="shared" si="10"/>
        <v>5861.4910727575134</v>
      </c>
      <c r="N68" s="22">
        <f t="shared" si="11"/>
        <v>0.98950931222205463</v>
      </c>
      <c r="P68" s="29">
        <f t="shared" si="2"/>
        <v>5800</v>
      </c>
      <c r="Q68" s="36">
        <f t="shared" si="0"/>
        <v>0.49982764563943466</v>
      </c>
      <c r="R68" s="35">
        <f t="shared" si="7"/>
        <v>0.98950931222205463</v>
      </c>
      <c r="S68" s="41">
        <f t="shared" si="8"/>
        <v>0.98950931222205463</v>
      </c>
      <c r="Y68" s="11"/>
      <c r="Z68" s="11"/>
      <c r="AR68">
        <v>1</v>
      </c>
      <c r="AT68" s="33">
        <f t="shared" si="9"/>
        <v>4.9277824978759557E-2</v>
      </c>
    </row>
    <row r="69" spans="1:46" x14ac:dyDescent="0.35">
      <c r="A69" s="12">
        <v>38749</v>
      </c>
      <c r="B69" s="54">
        <v>116900</v>
      </c>
      <c r="C69" s="36">
        <f t="shared" si="3"/>
        <v>10.045112781954888</v>
      </c>
      <c r="D69" s="10">
        <f>'Series construction'!AH74</f>
        <v>6900</v>
      </c>
      <c r="E69" s="10">
        <f>DataQ!C139</f>
        <v>11637.5</v>
      </c>
      <c r="I69" s="36">
        <f t="shared" si="1"/>
        <v>0.59291084854994625</v>
      </c>
      <c r="J69" s="11">
        <f t="shared" si="4"/>
        <v>0.49957791384175926</v>
      </c>
      <c r="K69" s="11"/>
      <c r="L69" s="31"/>
      <c r="M69" s="29">
        <f t="shared" si="10"/>
        <v>5813.8379723334738</v>
      </c>
      <c r="N69" s="22">
        <f t="shared" si="11"/>
        <v>1.1868235807112764</v>
      </c>
      <c r="P69" s="29">
        <f t="shared" si="2"/>
        <v>6900</v>
      </c>
      <c r="Q69" s="36">
        <f t="shared" si="0"/>
        <v>0.59291084854994625</v>
      </c>
      <c r="R69" s="35">
        <f t="shared" si="7"/>
        <v>1.1868235807112764</v>
      </c>
      <c r="S69" s="41">
        <f t="shared" si="8"/>
        <v>1.1868235807112764</v>
      </c>
      <c r="Y69" s="11"/>
      <c r="Z69" s="11"/>
      <c r="AR69">
        <v>1</v>
      </c>
      <c r="AT69" s="33">
        <f t="shared" si="9"/>
        <v>5.9024807527801537E-2</v>
      </c>
    </row>
    <row r="70" spans="1:46" x14ac:dyDescent="0.35">
      <c r="A70" s="12">
        <v>38838</v>
      </c>
      <c r="B70" s="54">
        <v>116100</v>
      </c>
      <c r="C70" s="36">
        <f t="shared" si="3"/>
        <v>9.9477336989118328</v>
      </c>
      <c r="D70" s="10">
        <f>'Series construction'!AH75</f>
        <v>8000</v>
      </c>
      <c r="E70" s="10">
        <f>DataQ!C140</f>
        <v>11671</v>
      </c>
      <c r="I70" s="36">
        <f t="shared" si="1"/>
        <v>0.68545968640219346</v>
      </c>
      <c r="J70" s="11">
        <f t="shared" si="4"/>
        <v>0.59193143517680291</v>
      </c>
      <c r="K70" s="11"/>
      <c r="L70" s="31"/>
      <c r="M70" s="29">
        <f t="shared" si="10"/>
        <v>6908.431779948467</v>
      </c>
      <c r="N70" s="22">
        <f t="shared" si="11"/>
        <v>1.158005210852596</v>
      </c>
      <c r="P70" s="29">
        <f t="shared" si="2"/>
        <v>8000</v>
      </c>
      <c r="Q70" s="36">
        <f t="shared" si="0"/>
        <v>0.68545968640219346</v>
      </c>
      <c r="R70" s="35">
        <f t="shared" si="7"/>
        <v>1.158005210852596</v>
      </c>
      <c r="S70" s="41">
        <f t="shared" si="8"/>
        <v>1.158005210852596</v>
      </c>
      <c r="W70" s="42"/>
      <c r="Y70" s="11"/>
      <c r="Z70" s="11"/>
      <c r="AR70">
        <v>1</v>
      </c>
      <c r="AT70" s="33">
        <f t="shared" si="9"/>
        <v>6.890611541774333E-2</v>
      </c>
    </row>
    <row r="71" spans="1:46" x14ac:dyDescent="0.35">
      <c r="A71" s="12">
        <v>38930</v>
      </c>
      <c r="B71" s="54">
        <v>113750</v>
      </c>
      <c r="C71" s="36">
        <f t="shared" si="3"/>
        <v>9.7168239866740702</v>
      </c>
      <c r="D71" s="10">
        <f>'Series construction'!AH76</f>
        <v>8200</v>
      </c>
      <c r="E71" s="10">
        <f>DataQ!C141</f>
        <v>11706.5</v>
      </c>
      <c r="I71" s="36">
        <f t="shared" si="1"/>
        <v>0.70046555332507576</v>
      </c>
      <c r="J71" s="11">
        <f t="shared" si="4"/>
        <v>0.68448589557176287</v>
      </c>
      <c r="K71" s="11"/>
      <c r="L71" s="31"/>
      <c r="M71" s="29">
        <f t="shared" si="10"/>
        <v>8012.9341365108421</v>
      </c>
      <c r="N71" s="22">
        <f t="shared" si="11"/>
        <v>1.0233454887188944</v>
      </c>
      <c r="P71" s="29">
        <f t="shared" si="2"/>
        <v>8200</v>
      </c>
      <c r="Q71" s="36">
        <f t="shared" si="0"/>
        <v>0.70046555332507576</v>
      </c>
      <c r="R71" s="35">
        <f t="shared" si="7"/>
        <v>1.0233454887188944</v>
      </c>
      <c r="S71" s="41">
        <f t="shared" si="8"/>
        <v>1.0233454887188944</v>
      </c>
      <c r="W71" s="42"/>
      <c r="Y71" s="11"/>
      <c r="Z71" s="11"/>
      <c r="AR71">
        <v>1</v>
      </c>
      <c r="AT71" s="33">
        <f t="shared" si="9"/>
        <v>7.2087912087912084E-2</v>
      </c>
    </row>
    <row r="72" spans="1:46" x14ac:dyDescent="0.35">
      <c r="A72" s="12">
        <v>39022</v>
      </c>
      <c r="B72" s="54">
        <v>111400</v>
      </c>
      <c r="C72" s="36">
        <f t="shared" si="3"/>
        <v>9.4873105092829153</v>
      </c>
      <c r="D72" s="10">
        <f>'Series construction'!AH77</f>
        <v>8400</v>
      </c>
      <c r="E72" s="10">
        <f>DataQ!C142</f>
        <v>11742</v>
      </c>
      <c r="I72" s="36">
        <f t="shared" si="1"/>
        <v>0.71538068472151251</v>
      </c>
      <c r="J72" s="11">
        <f t="shared" si="4"/>
        <v>0.69815645620269817</v>
      </c>
      <c r="K72" s="11"/>
      <c r="L72" s="31"/>
      <c r="M72" s="29">
        <f t="shared" si="10"/>
        <v>8197.7531087320822</v>
      </c>
      <c r="N72" s="22">
        <f t="shared" si="11"/>
        <v>1.0246710151654224</v>
      </c>
      <c r="P72" s="29">
        <f t="shared" si="2"/>
        <v>8400</v>
      </c>
      <c r="Q72" s="36">
        <f t="shared" si="0"/>
        <v>0.71538068472151251</v>
      </c>
      <c r="R72" s="35">
        <f t="shared" si="7"/>
        <v>1.0246710151654224</v>
      </c>
      <c r="S72" s="41">
        <f t="shared" si="8"/>
        <v>1.0246710151654224</v>
      </c>
      <c r="W72" s="42"/>
      <c r="Y72" s="11"/>
      <c r="Z72" s="10">
        <f>(MAX(0.03, (D71/E71)+0.02*((B72/E72)-(B71/E71)))*E72)*1</f>
        <v>8170.9675821125011</v>
      </c>
      <c r="AB72" s="17" t="s">
        <v>735</v>
      </c>
      <c r="AR72">
        <v>1</v>
      </c>
      <c r="AT72" s="33">
        <f t="shared" si="9"/>
        <v>7.5403949730700179E-2</v>
      </c>
    </row>
    <row r="73" spans="1:46" x14ac:dyDescent="0.35">
      <c r="A73" s="12">
        <v>39114</v>
      </c>
      <c r="B73" s="54">
        <v>115500</v>
      </c>
      <c r="C73" s="36">
        <f t="shared" si="3"/>
        <v>9.797268640257867</v>
      </c>
      <c r="D73" s="10">
        <f>'Series construction'!AH78</f>
        <v>9100</v>
      </c>
      <c r="E73" s="10">
        <f>DataQ!C143</f>
        <v>11789</v>
      </c>
      <c r="I73" s="36">
        <f t="shared" si="1"/>
        <v>0.77190601408092285</v>
      </c>
      <c r="J73" s="11">
        <f t="shared" si="4"/>
        <v>0.71308554994760098</v>
      </c>
      <c r="K73" s="11"/>
      <c r="L73" s="31"/>
      <c r="M73" s="29">
        <f t="shared" si="10"/>
        <v>8406.565548332268</v>
      </c>
      <c r="N73" s="22">
        <f t="shared" si="11"/>
        <v>1.0824872473403004</v>
      </c>
      <c r="P73" s="29">
        <f t="shared" si="2"/>
        <v>9100</v>
      </c>
      <c r="Q73" s="36">
        <f t="shared" ref="Q73:Q136" si="12">P73/E73</f>
        <v>0.77190601408092285</v>
      </c>
      <c r="R73" s="35">
        <f t="shared" si="7"/>
        <v>1.0824872473403004</v>
      </c>
      <c r="S73" s="41">
        <f t="shared" si="8"/>
        <v>1.0824872473403004</v>
      </c>
      <c r="W73" s="42"/>
      <c r="Y73" s="11"/>
      <c r="Z73" s="10">
        <f>(MAX(0.03, (D72/E72)+0.02*((B73/E73)-(B72/E72)))*E73)*1</f>
        <v>8506.7048203031845</v>
      </c>
      <c r="AR73">
        <v>1</v>
      </c>
      <c r="AT73" s="33">
        <f t="shared" si="9"/>
        <v>7.8787878787878782E-2</v>
      </c>
    </row>
    <row r="74" spans="1:46" x14ac:dyDescent="0.35">
      <c r="A74" s="12">
        <v>39203</v>
      </c>
      <c r="B74" s="54">
        <v>119600</v>
      </c>
      <c r="C74" s="36">
        <f t="shared" ref="C74:C137" si="13">B74/E74</f>
        <v>10.104765123352484</v>
      </c>
      <c r="D74" s="10">
        <f>'Series construction'!AH79</f>
        <v>9800</v>
      </c>
      <c r="E74" s="10">
        <f>DataQ!C144</f>
        <v>11836</v>
      </c>
      <c r="I74" s="36">
        <f>D74/E74</f>
        <v>0.82798242649543763</v>
      </c>
      <c r="J74" s="11">
        <f t="shared" si="4"/>
        <v>0.77500559539067237</v>
      </c>
      <c r="K74" s="11"/>
      <c r="L74" s="31"/>
      <c r="M74" s="29">
        <f t="shared" si="10"/>
        <v>9172.9662270439985</v>
      </c>
      <c r="N74" s="22">
        <f t="shared" ref="N74:N137" si="14">D74/M74</f>
        <v>1.0683567078997154</v>
      </c>
      <c r="P74" s="29">
        <f t="shared" si="2"/>
        <v>9800</v>
      </c>
      <c r="Q74" s="36">
        <f t="shared" si="12"/>
        <v>0.82798242649543763</v>
      </c>
      <c r="R74" s="35">
        <f t="shared" si="7"/>
        <v>1.0683567078997154</v>
      </c>
      <c r="S74" s="41">
        <f t="shared" si="8"/>
        <v>1.0683567078997154</v>
      </c>
      <c r="W74" s="42"/>
      <c r="Y74" s="11"/>
      <c r="Z74" s="10">
        <f>(MAX(0.03, (D73/E73)+0.02*((B74/E74)-(B73/E73)))*E74)*1</f>
        <v>9209.0701501399599</v>
      </c>
      <c r="AR74">
        <v>1</v>
      </c>
      <c r="AT74" s="33">
        <f t="shared" si="9"/>
        <v>8.193979933110368E-2</v>
      </c>
    </row>
    <row r="75" spans="1:46" x14ac:dyDescent="0.35">
      <c r="A75" s="12">
        <v>39295</v>
      </c>
      <c r="B75" s="54">
        <v>123750</v>
      </c>
      <c r="C75" s="36">
        <f t="shared" si="13"/>
        <v>10.461577479076846</v>
      </c>
      <c r="D75" s="10">
        <f>'Series construction'!AH80</f>
        <v>11000</v>
      </c>
      <c r="E75" s="10">
        <f>DataQ!C145</f>
        <v>11829</v>
      </c>
      <c r="I75" s="36">
        <f t="shared" ref="I75:I138" si="15">D75/E75</f>
        <v>0.92991799814016396</v>
      </c>
      <c r="J75" s="11">
        <f t="shared" si="4"/>
        <v>0.83105739132638379</v>
      </c>
      <c r="K75" s="11"/>
      <c r="M75" s="29">
        <f t="shared" si="10"/>
        <v>9830.577881999794</v>
      </c>
      <c r="N75" s="22">
        <f t="shared" si="14"/>
        <v>1.1189576169414688</v>
      </c>
      <c r="P75" s="29">
        <f t="shared" si="2"/>
        <v>11000</v>
      </c>
      <c r="Q75" s="36">
        <f t="shared" si="12"/>
        <v>0.92991799814016396</v>
      </c>
      <c r="R75" s="35">
        <f t="shared" si="7"/>
        <v>1.1189576169414688</v>
      </c>
      <c r="S75" s="41">
        <f t="shared" si="8"/>
        <v>1.1189576169414688</v>
      </c>
      <c r="U75" s="29">
        <f>M75*S75</f>
        <v>11000.000000000002</v>
      </c>
      <c r="V75" s="11">
        <f>U75/E75</f>
        <v>0.92991799814016418</v>
      </c>
      <c r="X75" s="42">
        <f>MAX(0.03,(D74/E74)+0.2*((B75/E75)-(B74/E74)))*E75</f>
        <v>10638.350794187227</v>
      </c>
      <c r="AR75">
        <v>1</v>
      </c>
      <c r="AT75" s="33">
        <f t="shared" si="9"/>
        <v>8.8888888888888892E-2</v>
      </c>
    </row>
    <row r="76" spans="1:46" x14ac:dyDescent="0.35">
      <c r="A76" s="12">
        <v>39387</v>
      </c>
      <c r="B76" s="54">
        <v>127900</v>
      </c>
      <c r="C76" s="36">
        <f t="shared" si="13"/>
        <v>10.818812383691423</v>
      </c>
      <c r="D76" s="10">
        <f>'Series construction'!AH81</f>
        <v>12200</v>
      </c>
      <c r="E76" s="10">
        <f>DataQ!C146</f>
        <v>11822</v>
      </c>
      <c r="I76" s="36">
        <f t="shared" si="15"/>
        <v>1.0319742852309255</v>
      </c>
      <c r="J76" s="11">
        <f t="shared" si="4"/>
        <v>0.93348612169740752</v>
      </c>
      <c r="K76" s="11"/>
      <c r="M76" s="29">
        <f t="shared" si="10"/>
        <v>11035.672930706753</v>
      </c>
      <c r="N76" s="22">
        <f t="shared" si="14"/>
        <v>1.1055057608724075</v>
      </c>
      <c r="P76" s="29">
        <f t="shared" ref="P76:P139" si="16">D76</f>
        <v>12200</v>
      </c>
      <c r="Q76" s="36">
        <f t="shared" si="12"/>
        <v>1.0319742852309255</v>
      </c>
      <c r="R76" s="35">
        <f t="shared" si="7"/>
        <v>1.1055057608724075</v>
      </c>
      <c r="S76" s="41">
        <f t="shared" si="8"/>
        <v>1.1055057608724075</v>
      </c>
      <c r="U76" s="29">
        <f>M76*S76</f>
        <v>12200</v>
      </c>
      <c r="V76" s="11">
        <f t="shared" ref="V76:V139" si="17">U76/E76</f>
        <v>1.0319742852309255</v>
      </c>
      <c r="AR76">
        <v>1</v>
      </c>
      <c r="AT76" s="33">
        <f t="shared" si="9"/>
        <v>9.5387021110242373E-2</v>
      </c>
    </row>
    <row r="77" spans="1:46" x14ac:dyDescent="0.35">
      <c r="A77" s="12">
        <v>39479</v>
      </c>
      <c r="B77" s="54">
        <v>127000</v>
      </c>
      <c r="C77" s="36">
        <f t="shared" si="13"/>
        <v>10.791061262639136</v>
      </c>
      <c r="D77" s="10">
        <f>'Series construction'!AH82</f>
        <v>15600</v>
      </c>
      <c r="E77" s="10">
        <f>DataQ!C147</f>
        <v>11769</v>
      </c>
      <c r="I77" s="36">
        <f t="shared" si="15"/>
        <v>1.3255161865918939</v>
      </c>
      <c r="J77" s="11">
        <f t="shared" si="4"/>
        <v>1.0355466342770712</v>
      </c>
      <c r="K77" s="11"/>
      <c r="M77" s="29">
        <f t="shared" si="10"/>
        <v>12187.348338806851</v>
      </c>
      <c r="N77" s="22">
        <f t="shared" si="14"/>
        <v>1.2800159285122434</v>
      </c>
      <c r="P77" s="29">
        <f t="shared" si="16"/>
        <v>15600</v>
      </c>
      <c r="Q77" s="36">
        <f t="shared" si="12"/>
        <v>1.3255161865918939</v>
      </c>
      <c r="R77" s="35">
        <f t="shared" si="7"/>
        <v>1.2800159285122434</v>
      </c>
      <c r="S77" s="41">
        <f t="shared" si="8"/>
        <v>1.2800159285122434</v>
      </c>
      <c r="U77" s="29">
        <f t="shared" ref="U77:U139" si="18">M77*S77</f>
        <v>15599.999999999998</v>
      </c>
      <c r="V77" s="11">
        <f t="shared" si="17"/>
        <v>1.3255161865918939</v>
      </c>
      <c r="AR77">
        <v>1</v>
      </c>
      <c r="AT77" s="33">
        <f t="shared" si="9"/>
        <v>0.12283464566929134</v>
      </c>
    </row>
    <row r="78" spans="1:46" x14ac:dyDescent="0.35">
      <c r="A78" s="12">
        <v>39569</v>
      </c>
      <c r="B78" s="54">
        <v>139700</v>
      </c>
      <c r="C78" s="36">
        <f t="shared" si="13"/>
        <v>11.902530459231491</v>
      </c>
      <c r="D78" s="10">
        <f>'Series construction'!AH83</f>
        <v>18700</v>
      </c>
      <c r="E78" s="10">
        <f>DataQ!C148</f>
        <v>11737</v>
      </c>
      <c r="I78" s="36">
        <f t="shared" si="15"/>
        <v>1.5932521087160263</v>
      </c>
      <c r="J78" s="11">
        <f t="shared" si="4"/>
        <v>1.325238675381371</v>
      </c>
      <c r="K78" s="11"/>
      <c r="M78" s="29">
        <f t="shared" si="10"/>
        <v>15554.326332951152</v>
      </c>
      <c r="N78" s="22">
        <f t="shared" si="14"/>
        <v>1.202237859725553</v>
      </c>
      <c r="P78" s="29">
        <f t="shared" si="16"/>
        <v>18700</v>
      </c>
      <c r="Q78" s="36">
        <f t="shared" si="12"/>
        <v>1.5932521087160263</v>
      </c>
      <c r="R78" s="35">
        <f t="shared" si="7"/>
        <v>1.202237859725553</v>
      </c>
      <c r="S78" s="41">
        <f t="shared" si="8"/>
        <v>1.202237859725553</v>
      </c>
      <c r="U78" s="29">
        <f t="shared" si="18"/>
        <v>18700</v>
      </c>
      <c r="V78" s="11">
        <f t="shared" si="17"/>
        <v>1.5932521087160263</v>
      </c>
      <c r="AR78">
        <v>1</v>
      </c>
      <c r="AT78" s="33">
        <f t="shared" si="9"/>
        <v>0.13385826771653545</v>
      </c>
    </row>
    <row r="79" spans="1:46" x14ac:dyDescent="0.35">
      <c r="A79" s="12">
        <v>39661</v>
      </c>
      <c r="B79" s="54">
        <v>150800</v>
      </c>
      <c r="C79" s="36">
        <f t="shared" si="13"/>
        <v>12.897707834416694</v>
      </c>
      <c r="D79" s="10">
        <f>'Series construction'!AH84</f>
        <v>22600</v>
      </c>
      <c r="E79" s="10">
        <f>DataQ!C149</f>
        <v>11692</v>
      </c>
      <c r="I79" s="36">
        <f t="shared" si="15"/>
        <v>1.9329456038316797</v>
      </c>
      <c r="J79" s="11">
        <f t="shared" si="4"/>
        <v>1.6043668006819498</v>
      </c>
      <c r="K79" s="11"/>
      <c r="M79" s="29">
        <f t="shared" si="10"/>
        <v>18758.256633573357</v>
      </c>
      <c r="N79" s="22">
        <f t="shared" si="14"/>
        <v>1.2048027938561585</v>
      </c>
      <c r="P79" s="29">
        <f t="shared" si="16"/>
        <v>22600</v>
      </c>
      <c r="Q79" s="36">
        <f t="shared" si="12"/>
        <v>1.9329456038316797</v>
      </c>
      <c r="R79" s="35">
        <f t="shared" si="7"/>
        <v>1.2048027938561585</v>
      </c>
      <c r="S79" s="41">
        <f t="shared" si="8"/>
        <v>1.2048027938561585</v>
      </c>
      <c r="U79" s="29">
        <f t="shared" si="18"/>
        <v>22600</v>
      </c>
      <c r="V79" s="11">
        <f t="shared" si="17"/>
        <v>1.9329456038316797</v>
      </c>
      <c r="AR79">
        <v>1</v>
      </c>
      <c r="AT79" s="33">
        <f t="shared" si="9"/>
        <v>0.14986737400530503</v>
      </c>
    </row>
    <row r="80" spans="1:46" x14ac:dyDescent="0.35">
      <c r="A80" s="12">
        <v>39753</v>
      </c>
      <c r="B80" s="54">
        <v>182600</v>
      </c>
      <c r="C80" s="36">
        <f t="shared" si="13"/>
        <v>15.650981400531414</v>
      </c>
      <c r="D80" s="10">
        <f>'Series construction'!AH85</f>
        <v>22700</v>
      </c>
      <c r="E80" s="10">
        <f>DataQ!C150</f>
        <v>11667</v>
      </c>
      <c r="I80" s="36">
        <f t="shared" si="15"/>
        <v>1.9456586954658439</v>
      </c>
      <c r="J80" s="11">
        <f t="shared" si="4"/>
        <v>1.9428973775835316</v>
      </c>
      <c r="K80" s="11"/>
      <c r="M80" s="29">
        <f t="shared" si="10"/>
        <v>22667.783704267065</v>
      </c>
      <c r="N80" s="22">
        <f t="shared" si="14"/>
        <v>1.0014212371246012</v>
      </c>
      <c r="P80" s="29">
        <f t="shared" si="16"/>
        <v>22700</v>
      </c>
      <c r="Q80" s="36">
        <f t="shared" si="12"/>
        <v>1.9456586954658439</v>
      </c>
      <c r="R80" s="35">
        <f t="shared" si="7"/>
        <v>1.0014212371246012</v>
      </c>
      <c r="S80" s="41">
        <f t="shared" si="8"/>
        <v>1.0014212371246012</v>
      </c>
      <c r="U80" s="29">
        <f t="shared" si="18"/>
        <v>22700</v>
      </c>
      <c r="V80" s="11">
        <f t="shared" si="17"/>
        <v>1.9456586954658439</v>
      </c>
      <c r="AR80">
        <v>1</v>
      </c>
      <c r="AT80" s="33">
        <f t="shared" si="9"/>
        <v>0.12431544359255203</v>
      </c>
    </row>
    <row r="81" spans="1:46" x14ac:dyDescent="0.35">
      <c r="A81" s="12">
        <v>39845</v>
      </c>
      <c r="B81" s="54">
        <v>209600</v>
      </c>
      <c r="C81" s="36">
        <f t="shared" si="13"/>
        <v>18.142473816324763</v>
      </c>
      <c r="D81" s="10">
        <f>'Series construction'!AH86</f>
        <v>24400</v>
      </c>
      <c r="E81" s="10">
        <f>DataQ!C151</f>
        <v>11553</v>
      </c>
      <c r="I81" s="36">
        <f t="shared" si="15"/>
        <v>2.1120055396866615</v>
      </c>
      <c r="J81" s="11">
        <f t="shared" si="4"/>
        <v>1.9731914311269911</v>
      </c>
      <c r="K81" s="11"/>
      <c r="M81" s="29">
        <f t="shared" si="10"/>
        <v>22796.28060381013</v>
      </c>
      <c r="N81" s="22">
        <f t="shared" si="14"/>
        <v>1.070350046310705</v>
      </c>
      <c r="P81" s="29">
        <f t="shared" si="16"/>
        <v>24400</v>
      </c>
      <c r="Q81" s="36">
        <f t="shared" si="12"/>
        <v>2.1120055396866615</v>
      </c>
      <c r="R81" s="35">
        <f t="shared" si="7"/>
        <v>1.070350046310705</v>
      </c>
      <c r="S81" s="41">
        <f t="shared" si="8"/>
        <v>1.070350046310705</v>
      </c>
      <c r="U81" s="29">
        <f t="shared" si="18"/>
        <v>24399.999999999996</v>
      </c>
      <c r="V81" s="11">
        <f t="shared" si="17"/>
        <v>2.112005539686661</v>
      </c>
      <c r="AR81">
        <v>1</v>
      </c>
      <c r="AT81" s="33">
        <f t="shared" si="9"/>
        <v>0.11641221374045801</v>
      </c>
    </row>
    <row r="82" spans="1:46" x14ac:dyDescent="0.35">
      <c r="A82" s="12">
        <v>39934</v>
      </c>
      <c r="B82" s="54">
        <v>216400</v>
      </c>
      <c r="C82" s="36">
        <f t="shared" si="13"/>
        <v>18.753791489730478</v>
      </c>
      <c r="D82" s="10">
        <f>'Series construction'!AH87</f>
        <v>21900</v>
      </c>
      <c r="E82" s="10">
        <f>DataQ!C152</f>
        <v>11539</v>
      </c>
      <c r="I82" s="36">
        <f t="shared" si="15"/>
        <v>1.8979114307998961</v>
      </c>
      <c r="J82" s="11">
        <f t="shared" si="4"/>
        <v>2.1369204638445951</v>
      </c>
      <c r="K82" s="11"/>
      <c r="M82" s="29">
        <f t="shared" si="10"/>
        <v>24657.925232302783</v>
      </c>
      <c r="N82" s="22">
        <f t="shared" si="14"/>
        <v>0.88815258354787285</v>
      </c>
      <c r="P82" s="29">
        <f t="shared" si="16"/>
        <v>21900</v>
      </c>
      <c r="Q82" s="36">
        <f t="shared" si="12"/>
        <v>1.8979114307998961</v>
      </c>
      <c r="R82" s="35">
        <f t="shared" si="7"/>
        <v>0.88815258354787285</v>
      </c>
      <c r="S82" s="41">
        <f t="shared" si="8"/>
        <v>0.88815258354787285</v>
      </c>
      <c r="U82" s="29">
        <f t="shared" si="18"/>
        <v>21900</v>
      </c>
      <c r="V82" s="11">
        <f t="shared" si="17"/>
        <v>1.8979114307998961</v>
      </c>
      <c r="AR82">
        <v>1</v>
      </c>
      <c r="AT82" s="33">
        <f t="shared" si="9"/>
        <v>0.1012014787430684</v>
      </c>
    </row>
    <row r="83" spans="1:46" x14ac:dyDescent="0.35">
      <c r="A83" s="12">
        <v>40026</v>
      </c>
      <c r="B83" s="54">
        <v>207200</v>
      </c>
      <c r="C83" s="36">
        <f t="shared" si="13"/>
        <v>17.978308026030369</v>
      </c>
      <c r="D83" s="10">
        <f>'Series construction'!AH88</f>
        <v>19300</v>
      </c>
      <c r="E83" s="10">
        <f>DataQ!C153</f>
        <v>11525</v>
      </c>
      <c r="I83" s="36">
        <f t="shared" si="15"/>
        <v>1.6746203904555315</v>
      </c>
      <c r="J83" s="11">
        <f t="shared" si="4"/>
        <v>1.9040246075339533</v>
      </c>
      <c r="K83" s="11"/>
      <c r="M83" s="29">
        <f t="shared" si="10"/>
        <v>21943.883601828813</v>
      </c>
      <c r="N83" s="22">
        <f t="shared" si="14"/>
        <v>0.87951614901892428</v>
      </c>
      <c r="P83" s="29">
        <f t="shared" si="16"/>
        <v>19300</v>
      </c>
      <c r="Q83" s="36">
        <f t="shared" si="12"/>
        <v>1.6746203904555315</v>
      </c>
      <c r="R83" s="35">
        <f t="shared" si="7"/>
        <v>0.87951614901892428</v>
      </c>
      <c r="S83" s="41">
        <f t="shared" si="8"/>
        <v>0.87951614901892428</v>
      </c>
      <c r="U83" s="29">
        <f t="shared" si="18"/>
        <v>19300</v>
      </c>
      <c r="V83" s="11">
        <f t="shared" si="17"/>
        <v>1.6746203904555315</v>
      </c>
      <c r="AR83">
        <v>1</v>
      </c>
      <c r="AT83" s="33">
        <f t="shared" si="9"/>
        <v>9.3146718146718141E-2</v>
      </c>
    </row>
    <row r="84" spans="1:46" x14ac:dyDescent="0.35">
      <c r="A84" s="12">
        <v>40118</v>
      </c>
      <c r="B84" s="54">
        <v>199600</v>
      </c>
      <c r="C84" s="36">
        <f t="shared" si="13"/>
        <v>17.350486787204449</v>
      </c>
      <c r="D84" s="10">
        <f>'Series construction'!AH89</f>
        <v>16200</v>
      </c>
      <c r="E84" s="10">
        <f>DataQ!C154</f>
        <v>11504</v>
      </c>
      <c r="I84" s="36">
        <f t="shared" si="15"/>
        <v>1.4082058414464533</v>
      </c>
      <c r="J84" s="11">
        <f t="shared" si="4"/>
        <v>1.6668655558185304</v>
      </c>
      <c r="K84" s="11"/>
      <c r="M84" s="29">
        <f t="shared" si="10"/>
        <v>19175.621354136372</v>
      </c>
      <c r="N84" s="22">
        <f t="shared" si="14"/>
        <v>0.84482268922699078</v>
      </c>
      <c r="P84" s="29">
        <f t="shared" si="16"/>
        <v>16200</v>
      </c>
      <c r="Q84" s="36">
        <f t="shared" si="12"/>
        <v>1.4082058414464533</v>
      </c>
      <c r="R84" s="35">
        <f t="shared" si="7"/>
        <v>0.84482268922699078</v>
      </c>
      <c r="S84" s="41">
        <f t="shared" si="8"/>
        <v>0.84482268922699078</v>
      </c>
      <c r="U84" s="29">
        <f t="shared" si="18"/>
        <v>16200</v>
      </c>
      <c r="V84" s="11">
        <f t="shared" si="17"/>
        <v>1.4082058414464533</v>
      </c>
      <c r="AR84">
        <v>1</v>
      </c>
      <c r="AT84" s="33">
        <f t="shared" si="9"/>
        <v>8.1162324649298595E-2</v>
      </c>
    </row>
    <row r="85" spans="1:46" x14ac:dyDescent="0.35">
      <c r="A85" s="12">
        <v>40210</v>
      </c>
      <c r="B85" s="54">
        <v>196500</v>
      </c>
      <c r="C85" s="36">
        <f t="shared" si="13"/>
        <v>17.097363612633778</v>
      </c>
      <c r="D85" s="10">
        <f>'Series construction'!AH90</f>
        <v>15900</v>
      </c>
      <c r="E85" s="10">
        <f>DataQ!C155</f>
        <v>11493</v>
      </c>
      <c r="I85" s="36">
        <f t="shared" si="15"/>
        <v>1.383450796136779</v>
      </c>
      <c r="J85" s="11">
        <f t="shared" si="4"/>
        <v>1.4019276290581941</v>
      </c>
      <c r="K85" s="11"/>
      <c r="M85" s="29">
        <f t="shared" si="10"/>
        <v>16112.354240765824</v>
      </c>
      <c r="N85" s="22">
        <f t="shared" si="14"/>
        <v>0.98682040888670708</v>
      </c>
      <c r="P85" s="29">
        <f t="shared" si="16"/>
        <v>15900</v>
      </c>
      <c r="Q85" s="36">
        <f t="shared" si="12"/>
        <v>1.383450796136779</v>
      </c>
      <c r="R85" s="35">
        <f t="shared" si="7"/>
        <v>0.98682040888670708</v>
      </c>
      <c r="S85" s="41">
        <f t="shared" si="8"/>
        <v>0.98682040888670708</v>
      </c>
      <c r="U85" s="29">
        <f t="shared" si="18"/>
        <v>15900</v>
      </c>
      <c r="V85" s="11">
        <f t="shared" si="17"/>
        <v>1.383450796136779</v>
      </c>
      <c r="AR85">
        <v>1</v>
      </c>
      <c r="AT85" s="33">
        <f t="shared" si="9"/>
        <v>8.0916030534351147E-2</v>
      </c>
    </row>
    <row r="86" spans="1:46" x14ac:dyDescent="0.35">
      <c r="A86" s="12">
        <v>40299</v>
      </c>
      <c r="B86" s="54">
        <v>185500</v>
      </c>
      <c r="C86" s="36">
        <f t="shared" si="13"/>
        <v>16.143068488382212</v>
      </c>
      <c r="D86" s="10">
        <f>'Series construction'!AH91</f>
        <v>15200</v>
      </c>
      <c r="E86" s="10">
        <f>DataQ!C156</f>
        <v>11491</v>
      </c>
      <c r="I86" s="36">
        <f t="shared" si="15"/>
        <v>1.3227743451396745</v>
      </c>
      <c r="J86" s="11">
        <f t="shared" si="4"/>
        <v>1.3809195643910723</v>
      </c>
      <c r="K86" s="11"/>
      <c r="M86" s="29">
        <f t="shared" si="10"/>
        <v>15868.146714417811</v>
      </c>
      <c r="N86" s="22">
        <f t="shared" si="14"/>
        <v>0.95789384063289928</v>
      </c>
      <c r="P86" s="29">
        <f t="shared" si="16"/>
        <v>15200</v>
      </c>
      <c r="Q86" s="36">
        <f t="shared" si="12"/>
        <v>1.3227743451396745</v>
      </c>
      <c r="R86" s="35">
        <f t="shared" si="7"/>
        <v>0.95789384063289928</v>
      </c>
      <c r="S86" s="41">
        <f t="shared" si="8"/>
        <v>0.95789384063289928</v>
      </c>
      <c r="U86" s="29">
        <f t="shared" si="18"/>
        <v>15200</v>
      </c>
      <c r="V86" s="11">
        <f t="shared" si="17"/>
        <v>1.3227743451396745</v>
      </c>
      <c r="AR86">
        <v>1</v>
      </c>
      <c r="AT86" s="33">
        <f t="shared" si="9"/>
        <v>8.1940700808625339E-2</v>
      </c>
    </row>
    <row r="87" spans="1:46" x14ac:dyDescent="0.35">
      <c r="A87" s="12">
        <v>40391</v>
      </c>
      <c r="B87" s="54">
        <v>179800</v>
      </c>
      <c r="C87" s="36">
        <f t="shared" si="13"/>
        <v>15.662020905923345</v>
      </c>
      <c r="D87" s="10">
        <f>'Series construction'!AH92</f>
        <v>14700</v>
      </c>
      <c r="E87" s="10">
        <f>DataQ!C157</f>
        <v>11480</v>
      </c>
      <c r="I87" s="36">
        <f t="shared" si="15"/>
        <v>1.2804878048780488</v>
      </c>
      <c r="J87" s="11">
        <f t="shared" si="4"/>
        <v>1.3132313938971589</v>
      </c>
      <c r="K87" s="11"/>
      <c r="M87" s="29">
        <f t="shared" si="10"/>
        <v>15075.896401939384</v>
      </c>
      <c r="N87" s="22">
        <f t="shared" si="14"/>
        <v>0.97506639791640992</v>
      </c>
      <c r="P87" s="29">
        <f t="shared" si="16"/>
        <v>14700</v>
      </c>
      <c r="Q87" s="36">
        <f t="shared" si="12"/>
        <v>1.2804878048780488</v>
      </c>
      <c r="R87" s="35">
        <f t="shared" si="7"/>
        <v>0.97506639791640992</v>
      </c>
      <c r="S87" s="41">
        <f t="shared" si="8"/>
        <v>0.97506639791640992</v>
      </c>
      <c r="U87" s="29">
        <f t="shared" si="18"/>
        <v>14700</v>
      </c>
      <c r="V87" s="11">
        <f t="shared" si="17"/>
        <v>1.2804878048780488</v>
      </c>
      <c r="AR87">
        <v>1</v>
      </c>
      <c r="AT87" s="33">
        <f t="shared" si="9"/>
        <v>8.1757508342602897E-2</v>
      </c>
    </row>
    <row r="88" spans="1:46" x14ac:dyDescent="0.35">
      <c r="A88" s="12">
        <v>40483</v>
      </c>
      <c r="B88" s="54">
        <v>175800</v>
      </c>
      <c r="C88" s="36">
        <f t="shared" si="13"/>
        <v>15.316257187663355</v>
      </c>
      <c r="D88" s="10">
        <f>'Series construction'!AH93</f>
        <v>13700</v>
      </c>
      <c r="E88" s="10">
        <f>DataQ!C158</f>
        <v>11478</v>
      </c>
      <c r="I88" s="36">
        <f t="shared" si="15"/>
        <v>1.193587733054539</v>
      </c>
      <c r="J88" s="11">
        <f t="shared" si="4"/>
        <v>1.2756773290534602</v>
      </c>
      <c r="K88" s="11"/>
      <c r="M88" s="29">
        <f t="shared" si="10"/>
        <v>14642.224382875616</v>
      </c>
      <c r="N88" s="22">
        <f t="shared" si="14"/>
        <v>0.93565018823386104</v>
      </c>
      <c r="P88" s="29">
        <f t="shared" si="16"/>
        <v>13700</v>
      </c>
      <c r="Q88" s="36">
        <f t="shared" si="12"/>
        <v>1.193587733054539</v>
      </c>
      <c r="R88" s="35">
        <f t="shared" si="7"/>
        <v>0.93565018823386104</v>
      </c>
      <c r="S88" s="41">
        <f t="shared" si="8"/>
        <v>0.93565018823386104</v>
      </c>
      <c r="U88" s="29">
        <f t="shared" si="18"/>
        <v>13700</v>
      </c>
      <c r="V88" s="11">
        <f t="shared" si="17"/>
        <v>1.193587733054539</v>
      </c>
      <c r="AR88">
        <v>1</v>
      </c>
      <c r="AT88" s="33">
        <f t="shared" si="9"/>
        <v>7.7929465301478956E-2</v>
      </c>
    </row>
    <row r="89" spans="1:46" x14ac:dyDescent="0.35">
      <c r="A89" s="12">
        <v>40575</v>
      </c>
      <c r="B89" s="54">
        <v>171900</v>
      </c>
      <c r="C89" s="36">
        <f t="shared" si="13"/>
        <v>15.00785751702462</v>
      </c>
      <c r="D89" s="10">
        <f>'Series construction'!AH94</f>
        <v>14200</v>
      </c>
      <c r="E89" s="10">
        <f>DataQ!C159</f>
        <v>11454</v>
      </c>
      <c r="I89" s="36">
        <f t="shared" si="15"/>
        <v>1.2397415749956346</v>
      </c>
      <c r="J89" s="11">
        <f t="shared" si="4"/>
        <v>1.1901300958719392</v>
      </c>
      <c r="K89" s="11"/>
      <c r="M89" s="29">
        <f t="shared" si="10"/>
        <v>13631.750118117192</v>
      </c>
      <c r="N89" s="22">
        <f t="shared" si="14"/>
        <v>1.0416857613262422</v>
      </c>
      <c r="P89" s="29">
        <f t="shared" si="16"/>
        <v>14200</v>
      </c>
      <c r="Q89" s="36">
        <f t="shared" si="12"/>
        <v>1.2397415749956346</v>
      </c>
      <c r="R89" s="35">
        <f t="shared" si="7"/>
        <v>1.0416857613262422</v>
      </c>
      <c r="S89" s="41">
        <f t="shared" si="8"/>
        <v>1.0416857613262422</v>
      </c>
      <c r="U89" s="29">
        <f t="shared" si="18"/>
        <v>14200</v>
      </c>
      <c r="V89" s="11">
        <f t="shared" si="17"/>
        <v>1.2397415749956346</v>
      </c>
      <c r="AR89">
        <v>1</v>
      </c>
      <c r="AT89" s="33">
        <f t="shared" si="9"/>
        <v>8.2606166375799886E-2</v>
      </c>
    </row>
    <row r="90" spans="1:46" x14ac:dyDescent="0.35">
      <c r="A90" s="12">
        <v>40664</v>
      </c>
      <c r="B90" s="54">
        <v>169200</v>
      </c>
      <c r="C90" s="36">
        <f t="shared" si="13"/>
        <v>14.794089359097665</v>
      </c>
      <c r="D90" s="10">
        <f>'Series construction'!AH95</f>
        <v>14500</v>
      </c>
      <c r="E90" s="10">
        <f>DataQ!C160</f>
        <v>11437</v>
      </c>
      <c r="I90" s="36">
        <f t="shared" si="15"/>
        <v>1.267814986447495</v>
      </c>
      <c r="J90" s="11">
        <f t="shared" ref="J90:J143" si="19">MAX(0.03,I89+((C89-C88)*0.01))</f>
        <v>1.2366575782892473</v>
      </c>
      <c r="K90" s="11"/>
      <c r="M90" s="29">
        <f t="shared" si="10"/>
        <v>14143.652722894121</v>
      </c>
      <c r="N90" s="22">
        <f t="shared" si="14"/>
        <v>1.0251948548290546</v>
      </c>
      <c r="P90" s="29">
        <f t="shared" si="16"/>
        <v>14500</v>
      </c>
      <c r="Q90" s="36">
        <f t="shared" si="12"/>
        <v>1.267814986447495</v>
      </c>
      <c r="R90" s="35">
        <f t="shared" ref="R90:R142" si="20">N90</f>
        <v>1.0251948548290546</v>
      </c>
      <c r="S90" s="41">
        <f t="shared" ref="S90:S142" si="21">N90</f>
        <v>1.0251948548290546</v>
      </c>
      <c r="U90" s="29">
        <f t="shared" si="18"/>
        <v>14500.000000000002</v>
      </c>
      <c r="V90" s="11">
        <f t="shared" si="17"/>
        <v>1.2678149864474952</v>
      </c>
      <c r="AR90">
        <v>1</v>
      </c>
      <c r="AT90" s="33">
        <f t="shared" ref="AT90:AT142" si="22">D90/B90</f>
        <v>8.569739952718676E-2</v>
      </c>
    </row>
    <row r="91" spans="1:46" x14ac:dyDescent="0.35">
      <c r="A91" s="12">
        <v>40756</v>
      </c>
      <c r="B91" s="54">
        <v>165300</v>
      </c>
      <c r="C91" s="36">
        <f t="shared" si="13"/>
        <v>14.483483746604749</v>
      </c>
      <c r="D91" s="10">
        <f>'Series construction'!AH96</f>
        <v>14700</v>
      </c>
      <c r="E91" s="10">
        <f>DataQ!C161</f>
        <v>11413</v>
      </c>
      <c r="I91" s="36">
        <f t="shared" si="15"/>
        <v>1.2880049066853587</v>
      </c>
      <c r="J91" s="11">
        <f t="shared" si="19"/>
        <v>1.2656773048682255</v>
      </c>
      <c r="K91" s="11"/>
      <c r="M91" s="29">
        <f t="shared" si="10"/>
        <v>14445.175080461058</v>
      </c>
      <c r="N91" s="22">
        <f t="shared" si="14"/>
        <v>1.0176408328815361</v>
      </c>
      <c r="P91" s="29">
        <f t="shared" si="16"/>
        <v>14700</v>
      </c>
      <c r="Q91" s="36">
        <f t="shared" si="12"/>
        <v>1.2880049066853587</v>
      </c>
      <c r="R91" s="35">
        <f t="shared" si="20"/>
        <v>1.0176408328815361</v>
      </c>
      <c r="S91" s="41">
        <f t="shared" si="21"/>
        <v>1.0176408328815361</v>
      </c>
      <c r="U91" s="29">
        <f t="shared" si="18"/>
        <v>14700.000000000002</v>
      </c>
      <c r="V91" s="11">
        <f t="shared" si="17"/>
        <v>1.2880049066853589</v>
      </c>
      <c r="AR91">
        <v>1</v>
      </c>
      <c r="AT91" s="33">
        <f t="shared" si="22"/>
        <v>8.8929219600725959E-2</v>
      </c>
    </row>
    <row r="92" spans="1:46" x14ac:dyDescent="0.35">
      <c r="A92" s="12">
        <v>40848</v>
      </c>
      <c r="B92" s="54">
        <v>161400</v>
      </c>
      <c r="C92" s="36">
        <f t="shared" si="13"/>
        <v>14.177793394237526</v>
      </c>
      <c r="D92" s="10">
        <f>'Series construction'!AH97</f>
        <v>13900</v>
      </c>
      <c r="E92" s="10">
        <f>DataQ!C162</f>
        <v>11384</v>
      </c>
      <c r="I92" s="36">
        <f t="shared" si="15"/>
        <v>1.2210119465917078</v>
      </c>
      <c r="J92" s="11">
        <f t="shared" si="19"/>
        <v>1.2848988505604295</v>
      </c>
      <c r="K92" s="11"/>
      <c r="M92" s="29">
        <f t="shared" si="10"/>
        <v>14627.28851477993</v>
      </c>
      <c r="N92" s="22">
        <f t="shared" si="14"/>
        <v>0.95027865116319732</v>
      </c>
      <c r="P92" s="29">
        <f t="shared" si="16"/>
        <v>13900</v>
      </c>
      <c r="Q92" s="36">
        <f t="shared" si="12"/>
        <v>1.2210119465917078</v>
      </c>
      <c r="R92" s="35">
        <f t="shared" si="20"/>
        <v>0.95027865116319732</v>
      </c>
      <c r="S92" s="41">
        <f t="shared" si="21"/>
        <v>0.95027865116319732</v>
      </c>
      <c r="U92" s="29">
        <f t="shared" si="18"/>
        <v>13900</v>
      </c>
      <c r="V92" s="11">
        <f t="shared" si="17"/>
        <v>1.2210119465917078</v>
      </c>
      <c r="AR92">
        <v>1</v>
      </c>
      <c r="AT92" s="33">
        <f t="shared" si="22"/>
        <v>8.6121437422552669E-2</v>
      </c>
    </row>
    <row r="93" spans="1:46" x14ac:dyDescent="0.35">
      <c r="A93" s="12">
        <v>40940</v>
      </c>
      <c r="B93" s="54">
        <v>159100</v>
      </c>
      <c r="C93" s="36">
        <f t="shared" si="13"/>
        <v>13.976983220592111</v>
      </c>
      <c r="D93" s="10">
        <f>'Series construction'!AH98</f>
        <v>13900</v>
      </c>
      <c r="E93" s="10">
        <f>DataQ!C163</f>
        <v>11383</v>
      </c>
      <c r="I93" s="36">
        <f t="shared" si="15"/>
        <v>1.2211192128612844</v>
      </c>
      <c r="J93" s="11">
        <f t="shared" si="19"/>
        <v>1.2179550430680355</v>
      </c>
      <c r="K93" s="11"/>
      <c r="M93" s="29">
        <f t="shared" si="10"/>
        <v>13863.982255243447</v>
      </c>
      <c r="N93" s="22">
        <f t="shared" si="14"/>
        <v>1.0025979364437609</v>
      </c>
      <c r="P93" s="29">
        <f t="shared" si="16"/>
        <v>13900</v>
      </c>
      <c r="Q93" s="36">
        <f t="shared" si="12"/>
        <v>1.2211192128612844</v>
      </c>
      <c r="R93" s="35">
        <f t="shared" si="20"/>
        <v>1.0025979364437609</v>
      </c>
      <c r="S93" s="41">
        <f t="shared" si="21"/>
        <v>1.0025979364437609</v>
      </c>
      <c r="U93" s="29">
        <f t="shared" si="18"/>
        <v>13899.999999999998</v>
      </c>
      <c r="V93" s="11">
        <f t="shared" si="17"/>
        <v>1.2211192128612842</v>
      </c>
      <c r="AR93">
        <v>1</v>
      </c>
      <c r="AT93" s="33">
        <f t="shared" si="22"/>
        <v>8.7366436203645509E-2</v>
      </c>
    </row>
    <row r="94" spans="1:46" x14ac:dyDescent="0.35">
      <c r="A94" s="12">
        <v>41030</v>
      </c>
      <c r="B94" s="54">
        <v>158700</v>
      </c>
      <c r="C94" s="36">
        <f t="shared" si="13"/>
        <v>13.965153115100318</v>
      </c>
      <c r="D94" s="10">
        <f>'Series construction'!AH99</f>
        <v>13500</v>
      </c>
      <c r="E94" s="10">
        <f>DataQ!C164</f>
        <v>11364</v>
      </c>
      <c r="I94" s="36">
        <f t="shared" si="15"/>
        <v>1.1879619852164731</v>
      </c>
      <c r="J94" s="11">
        <f t="shared" si="19"/>
        <v>1.2191111111248303</v>
      </c>
      <c r="K94" s="11"/>
      <c r="M94" s="29">
        <f t="shared" si="10"/>
        <v>13853.978666822572</v>
      </c>
      <c r="N94" s="22">
        <f t="shared" si="14"/>
        <v>0.97444931341851437</v>
      </c>
      <c r="P94" s="29">
        <f t="shared" si="16"/>
        <v>13500</v>
      </c>
      <c r="Q94" s="36">
        <f t="shared" si="12"/>
        <v>1.1879619852164731</v>
      </c>
      <c r="R94" s="35">
        <f t="shared" si="20"/>
        <v>0.97444931341851437</v>
      </c>
      <c r="S94" s="41">
        <f t="shared" si="21"/>
        <v>0.97444931341851437</v>
      </c>
      <c r="U94" s="29">
        <f t="shared" si="18"/>
        <v>13500</v>
      </c>
      <c r="V94" s="11">
        <f t="shared" si="17"/>
        <v>1.1879619852164731</v>
      </c>
      <c r="AR94">
        <v>1</v>
      </c>
      <c r="AT94" s="33">
        <f t="shared" si="22"/>
        <v>8.5066162570888462E-2</v>
      </c>
    </row>
    <row r="95" spans="1:46" x14ac:dyDescent="0.35">
      <c r="A95" s="12">
        <v>41122</v>
      </c>
      <c r="B95" s="54">
        <v>159100</v>
      </c>
      <c r="C95" s="36">
        <f t="shared" si="13"/>
        <v>14.041126114199983</v>
      </c>
      <c r="D95" s="10">
        <f>'Series construction'!AH100</f>
        <v>13000</v>
      </c>
      <c r="E95" s="10">
        <f>DataQ!C165</f>
        <v>11331</v>
      </c>
      <c r="I95" s="36">
        <f t="shared" si="15"/>
        <v>1.1472950313299797</v>
      </c>
      <c r="J95" s="11">
        <f t="shared" si="19"/>
        <v>1.1878436841615552</v>
      </c>
      <c r="K95" s="11"/>
      <c r="M95" s="29">
        <f t="shared" si="10"/>
        <v>13459.456785234581</v>
      </c>
      <c r="N95" s="22">
        <f t="shared" si="14"/>
        <v>0.96586364572018846</v>
      </c>
      <c r="P95" s="29">
        <f t="shared" si="16"/>
        <v>13000</v>
      </c>
      <c r="Q95" s="36">
        <f t="shared" si="12"/>
        <v>1.1472950313299797</v>
      </c>
      <c r="R95" s="35">
        <f t="shared" si="20"/>
        <v>0.96586364572018846</v>
      </c>
      <c r="S95" s="41">
        <f t="shared" si="21"/>
        <v>0.96586364572018846</v>
      </c>
      <c r="U95" s="29">
        <f t="shared" si="18"/>
        <v>13000</v>
      </c>
      <c r="V95" s="11">
        <f t="shared" si="17"/>
        <v>1.1472950313299797</v>
      </c>
      <c r="AR95">
        <v>1</v>
      </c>
      <c r="AT95" s="33">
        <f t="shared" si="22"/>
        <v>8.1709616593337517E-2</v>
      </c>
    </row>
    <row r="96" spans="1:46" x14ac:dyDescent="0.35">
      <c r="A96" s="12">
        <v>41214</v>
      </c>
      <c r="B96" s="54">
        <v>157900</v>
      </c>
      <c r="C96" s="36">
        <f t="shared" si="13"/>
        <v>13.993264799716412</v>
      </c>
      <c r="D96" s="10">
        <f>'Series construction'!AH101</f>
        <v>11500</v>
      </c>
      <c r="E96" s="10">
        <f>DataQ!C166</f>
        <v>11284</v>
      </c>
      <c r="I96" s="36">
        <f t="shared" si="15"/>
        <v>1.0191421481744063</v>
      </c>
      <c r="J96" s="11">
        <f t="shared" si="19"/>
        <v>1.1480547613209764</v>
      </c>
      <c r="K96" s="11"/>
      <c r="M96" s="29">
        <f t="shared" si="10"/>
        <v>12954.649926745898</v>
      </c>
      <c r="N96" s="22">
        <f t="shared" si="14"/>
        <v>0.88771213927265924</v>
      </c>
      <c r="P96" s="29">
        <f t="shared" si="16"/>
        <v>11500</v>
      </c>
      <c r="Q96" s="36">
        <f t="shared" si="12"/>
        <v>1.0191421481744063</v>
      </c>
      <c r="R96" s="35">
        <f t="shared" si="20"/>
        <v>0.88771213927265924</v>
      </c>
      <c r="S96" s="41">
        <f t="shared" si="21"/>
        <v>0.88771213927265924</v>
      </c>
      <c r="U96" s="29">
        <f t="shared" si="18"/>
        <v>11500</v>
      </c>
      <c r="V96" s="11">
        <f t="shared" si="17"/>
        <v>1.0191421481744063</v>
      </c>
      <c r="AR96">
        <v>1</v>
      </c>
      <c r="AT96" s="33">
        <f t="shared" si="22"/>
        <v>7.2830905636478788E-2</v>
      </c>
    </row>
    <row r="97" spans="1:46" x14ac:dyDescent="0.35">
      <c r="A97" s="12">
        <v>41306</v>
      </c>
      <c r="B97" s="54">
        <v>159600</v>
      </c>
      <c r="C97" s="36">
        <f t="shared" si="13"/>
        <v>14.181624311355963</v>
      </c>
      <c r="D97" s="10">
        <f>'Series construction'!AH102</f>
        <v>11100</v>
      </c>
      <c r="E97" s="10">
        <f>DataQ!C167</f>
        <v>11254</v>
      </c>
      <c r="I97" s="36">
        <f t="shared" si="15"/>
        <v>0.98631597654167402</v>
      </c>
      <c r="J97" s="11">
        <f t="shared" si="19"/>
        <v>1.0186635350295705</v>
      </c>
      <c r="K97" s="11"/>
      <c r="M97" s="29">
        <f t="shared" si="10"/>
        <v>11464.039423222786</v>
      </c>
      <c r="N97" s="22">
        <f t="shared" si="14"/>
        <v>0.96824510019693855</v>
      </c>
      <c r="P97" s="29">
        <f t="shared" si="16"/>
        <v>11100</v>
      </c>
      <c r="Q97" s="36">
        <f t="shared" si="12"/>
        <v>0.98631597654167402</v>
      </c>
      <c r="R97" s="35">
        <f t="shared" si="20"/>
        <v>0.96824510019693855</v>
      </c>
      <c r="S97" s="41">
        <f t="shared" si="21"/>
        <v>0.96824510019693855</v>
      </c>
      <c r="U97" s="29">
        <f t="shared" si="18"/>
        <v>11100</v>
      </c>
      <c r="V97" s="11">
        <f t="shared" si="17"/>
        <v>0.98631597654167402</v>
      </c>
      <c r="AR97">
        <v>1</v>
      </c>
      <c r="AT97" s="33">
        <f t="shared" si="22"/>
        <v>6.9548872180451124E-2</v>
      </c>
    </row>
    <row r="98" spans="1:46" x14ac:dyDescent="0.35">
      <c r="A98" s="12">
        <v>41395</v>
      </c>
      <c r="B98" s="54">
        <v>154900</v>
      </c>
      <c r="C98" s="36">
        <f t="shared" si="13"/>
        <v>13.788499198860602</v>
      </c>
      <c r="D98" s="10">
        <f>'Series construction'!AH103</f>
        <v>10300</v>
      </c>
      <c r="E98" s="10">
        <f>DataQ!C168</f>
        <v>11234</v>
      </c>
      <c r="I98" s="36">
        <f t="shared" si="15"/>
        <v>0.9168595335588392</v>
      </c>
      <c r="J98" s="11">
        <f t="shared" si="19"/>
        <v>0.98819957165806949</v>
      </c>
      <c r="K98" s="11"/>
      <c r="M98" s="29">
        <f t="shared" si="10"/>
        <v>11101.433988006753</v>
      </c>
      <c r="N98" s="22">
        <f t="shared" si="14"/>
        <v>0.927808066158609</v>
      </c>
      <c r="P98" s="29">
        <f t="shared" si="16"/>
        <v>10300</v>
      </c>
      <c r="Q98" s="36">
        <f t="shared" si="12"/>
        <v>0.9168595335588392</v>
      </c>
      <c r="R98" s="35">
        <f t="shared" si="20"/>
        <v>0.927808066158609</v>
      </c>
      <c r="S98" s="41">
        <f t="shared" si="21"/>
        <v>0.927808066158609</v>
      </c>
      <c r="U98" s="29">
        <f t="shared" si="18"/>
        <v>10300</v>
      </c>
      <c r="V98" s="11">
        <f t="shared" si="17"/>
        <v>0.9168595335588392</v>
      </c>
      <c r="AR98">
        <v>1</v>
      </c>
      <c r="AT98" s="33">
        <f t="shared" si="22"/>
        <v>6.6494512588766944E-2</v>
      </c>
    </row>
    <row r="99" spans="1:46" x14ac:dyDescent="0.35">
      <c r="A99" s="12">
        <v>41487</v>
      </c>
      <c r="B99" s="54">
        <v>149400</v>
      </c>
      <c r="C99" s="36">
        <f t="shared" si="13"/>
        <v>13.329764453961456</v>
      </c>
      <c r="D99" s="10">
        <f>'Series construction'!AH104</f>
        <v>9900</v>
      </c>
      <c r="E99" s="10">
        <f>DataQ!C169</f>
        <v>11208</v>
      </c>
      <c r="I99" s="36">
        <f t="shared" si="15"/>
        <v>0.88329764453961457</v>
      </c>
      <c r="J99" s="11">
        <f t="shared" si="19"/>
        <v>0.91292828243388557</v>
      </c>
      <c r="K99" s="11"/>
      <c r="M99" s="29">
        <f t="shared" si="10"/>
        <v>10232.100189518989</v>
      </c>
      <c r="N99" s="22">
        <f t="shared" si="14"/>
        <v>0.96754330163233071</v>
      </c>
      <c r="P99" s="29">
        <f t="shared" si="16"/>
        <v>9900</v>
      </c>
      <c r="Q99" s="36">
        <f t="shared" si="12"/>
        <v>0.88329764453961457</v>
      </c>
      <c r="R99" s="35">
        <f t="shared" si="20"/>
        <v>0.96754330163233071</v>
      </c>
      <c r="S99" s="41">
        <f t="shared" si="21"/>
        <v>0.96754330163233071</v>
      </c>
      <c r="U99" s="29">
        <f t="shared" si="18"/>
        <v>9900</v>
      </c>
      <c r="V99" s="11">
        <f t="shared" si="17"/>
        <v>0.88329764453961457</v>
      </c>
      <c r="AR99">
        <v>1</v>
      </c>
      <c r="AT99" s="33">
        <f t="shared" si="22"/>
        <v>6.6265060240963861E-2</v>
      </c>
    </row>
    <row r="100" spans="1:46" x14ac:dyDescent="0.35">
      <c r="A100" s="12">
        <v>41579</v>
      </c>
      <c r="B100" s="54">
        <v>144600</v>
      </c>
      <c r="C100" s="36">
        <f t="shared" si="13"/>
        <v>12.926872876810299</v>
      </c>
      <c r="D100" s="10">
        <f>'Series construction'!AH105</f>
        <v>8400</v>
      </c>
      <c r="E100" s="10">
        <f>DataQ!C170</f>
        <v>11186</v>
      </c>
      <c r="I100" s="36">
        <f t="shared" si="15"/>
        <v>0.75093867334167708</v>
      </c>
      <c r="J100" s="11">
        <f t="shared" si="19"/>
        <v>0.87871029709062309</v>
      </c>
      <c r="K100" s="11"/>
      <c r="M100" s="29">
        <f t="shared" si="10"/>
        <v>9829.2533832557092</v>
      </c>
      <c r="N100" s="22">
        <f t="shared" si="14"/>
        <v>0.85459186699872192</v>
      </c>
      <c r="P100" s="29">
        <f t="shared" si="16"/>
        <v>8400</v>
      </c>
      <c r="Q100" s="36">
        <f t="shared" si="12"/>
        <v>0.75093867334167708</v>
      </c>
      <c r="R100" s="35">
        <f t="shared" si="20"/>
        <v>0.85459186699872192</v>
      </c>
      <c r="S100" s="41">
        <f t="shared" si="21"/>
        <v>0.85459186699872192</v>
      </c>
      <c r="U100" s="29">
        <f t="shared" si="18"/>
        <v>8400</v>
      </c>
      <c r="V100" s="11">
        <f t="shared" si="17"/>
        <v>0.75093867334167708</v>
      </c>
      <c r="AR100">
        <v>1</v>
      </c>
      <c r="AT100" s="33">
        <f t="shared" si="22"/>
        <v>5.8091286307053944E-2</v>
      </c>
    </row>
    <row r="101" spans="1:46" x14ac:dyDescent="0.35">
      <c r="A101" s="12">
        <v>41671</v>
      </c>
      <c r="B101" s="54">
        <v>138200</v>
      </c>
      <c r="C101" s="36">
        <f t="shared" si="13"/>
        <v>12.375749977612609</v>
      </c>
      <c r="D101" s="10">
        <f>'Series construction'!AH106</f>
        <v>8500</v>
      </c>
      <c r="E101" s="10">
        <f>DataQ!C171</f>
        <v>11167</v>
      </c>
      <c r="I101" s="36">
        <f t="shared" si="15"/>
        <v>0.76117130831915469</v>
      </c>
      <c r="J101" s="11">
        <f t="shared" si="19"/>
        <v>0.74690975757016553</v>
      </c>
      <c r="K101" s="11"/>
      <c r="M101" s="29">
        <f t="shared" si="10"/>
        <v>8340.7412627860376</v>
      </c>
      <c r="N101" s="22">
        <f t="shared" si="14"/>
        <v>1.0190940747586223</v>
      </c>
      <c r="P101" s="29">
        <f t="shared" si="16"/>
        <v>8500</v>
      </c>
      <c r="Q101" s="36">
        <f t="shared" si="12"/>
        <v>0.76117130831915469</v>
      </c>
      <c r="R101" s="35">
        <f t="shared" si="20"/>
        <v>1.0190940747586223</v>
      </c>
      <c r="S101" s="41">
        <f t="shared" si="21"/>
        <v>1.0190940747586223</v>
      </c>
      <c r="U101" s="29">
        <f t="shared" si="18"/>
        <v>8500</v>
      </c>
      <c r="V101" s="11">
        <f t="shared" si="17"/>
        <v>0.76117130831915469</v>
      </c>
      <c r="AR101">
        <v>1</v>
      </c>
      <c r="AT101" s="33">
        <f t="shared" si="22"/>
        <v>6.1505065123010128E-2</v>
      </c>
    </row>
    <row r="102" spans="1:46" x14ac:dyDescent="0.35">
      <c r="A102" s="12">
        <v>41760</v>
      </c>
      <c r="B102" s="54">
        <v>129170</v>
      </c>
      <c r="C102" s="36">
        <f t="shared" si="13"/>
        <v>11.513503877350923</v>
      </c>
      <c r="D102" s="10">
        <f>'Series construction'!AH107</f>
        <v>7880</v>
      </c>
      <c r="E102" s="10">
        <f>DataQ!C172</f>
        <v>11219</v>
      </c>
      <c r="I102" s="36">
        <f t="shared" si="15"/>
        <v>0.70237989125590516</v>
      </c>
      <c r="J102" s="11">
        <f t="shared" si="19"/>
        <v>0.75566007932717782</v>
      </c>
      <c r="K102" s="11"/>
      <c r="M102" s="29">
        <f t="shared" si="10"/>
        <v>8477.7504299716074</v>
      </c>
      <c r="N102" s="22">
        <f t="shared" si="14"/>
        <v>0.92949185813982382</v>
      </c>
      <c r="P102" s="29">
        <f t="shared" si="16"/>
        <v>7880</v>
      </c>
      <c r="Q102" s="36">
        <f t="shared" si="12"/>
        <v>0.70237989125590516</v>
      </c>
      <c r="R102" s="35">
        <f t="shared" si="20"/>
        <v>0.92949185813982382</v>
      </c>
      <c r="S102" s="41">
        <f t="shared" si="21"/>
        <v>0.92949185813982382</v>
      </c>
      <c r="U102" s="29">
        <f t="shared" si="18"/>
        <v>7880</v>
      </c>
      <c r="V102" s="11">
        <f t="shared" si="17"/>
        <v>0.70237989125590516</v>
      </c>
      <c r="AR102">
        <v>1</v>
      </c>
      <c r="AT102" s="33">
        <f t="shared" si="22"/>
        <v>6.1004877293489197E-2</v>
      </c>
    </row>
    <row r="103" spans="1:46" x14ac:dyDescent="0.35">
      <c r="A103" s="12">
        <v>41852</v>
      </c>
      <c r="B103" s="54">
        <v>122110</v>
      </c>
      <c r="C103" s="36">
        <f t="shared" si="13"/>
        <v>10.909497007057983</v>
      </c>
      <c r="D103" s="10">
        <f>'Series construction'!AH108</f>
        <v>7150</v>
      </c>
      <c r="E103" s="10">
        <f>DataQ!C173</f>
        <v>11193</v>
      </c>
      <c r="I103" s="36">
        <f t="shared" si="15"/>
        <v>0.63879210220673632</v>
      </c>
      <c r="J103" s="11">
        <f t="shared" si="19"/>
        <v>0.69375743025328829</v>
      </c>
      <c r="K103" s="11"/>
      <c r="M103" s="29">
        <f t="shared" si="10"/>
        <v>7765.2269168250559</v>
      </c>
      <c r="N103" s="22">
        <f t="shared" si="14"/>
        <v>0.92077154686979812</v>
      </c>
      <c r="P103" s="29">
        <f t="shared" si="16"/>
        <v>7150</v>
      </c>
      <c r="Q103" s="36">
        <f t="shared" si="12"/>
        <v>0.63879210220673632</v>
      </c>
      <c r="R103" s="35">
        <f t="shared" si="20"/>
        <v>0.92077154686979812</v>
      </c>
      <c r="S103" s="41">
        <f t="shared" si="21"/>
        <v>0.92077154686979812</v>
      </c>
      <c r="U103" s="29">
        <f t="shared" si="18"/>
        <v>7150</v>
      </c>
      <c r="V103" s="11">
        <f t="shared" si="17"/>
        <v>0.63879210220673632</v>
      </c>
      <c r="AR103">
        <v>1</v>
      </c>
      <c r="AT103" s="33">
        <f t="shared" si="22"/>
        <v>5.8553763000573252E-2</v>
      </c>
    </row>
    <row r="104" spans="1:46" x14ac:dyDescent="0.35">
      <c r="A104" s="12">
        <v>41944</v>
      </c>
      <c r="B104" s="54">
        <v>114410</v>
      </c>
      <c r="C104" s="36">
        <f t="shared" si="13"/>
        <v>10.264668939529876</v>
      </c>
      <c r="D104" s="10">
        <f>'Series construction'!AH109</f>
        <v>6170</v>
      </c>
      <c r="E104" s="10">
        <f>DataQ!C174</f>
        <v>11146</v>
      </c>
      <c r="I104" s="36">
        <f t="shared" si="15"/>
        <v>0.55356181589808007</v>
      </c>
      <c r="J104" s="11">
        <f t="shared" si="19"/>
        <v>0.63275203350380693</v>
      </c>
      <c r="K104" s="11"/>
      <c r="M104" s="29">
        <f t="shared" si="10"/>
        <v>7052.6541654334324</v>
      </c>
      <c r="N104" s="22">
        <f t="shared" si="14"/>
        <v>0.874847944514349</v>
      </c>
      <c r="P104" s="29">
        <f t="shared" si="16"/>
        <v>6170</v>
      </c>
      <c r="Q104" s="36">
        <f t="shared" si="12"/>
        <v>0.55356181589808007</v>
      </c>
      <c r="R104" s="35">
        <f t="shared" si="20"/>
        <v>0.874847944514349</v>
      </c>
      <c r="S104" s="41">
        <f t="shared" si="21"/>
        <v>0.874847944514349</v>
      </c>
      <c r="U104" s="29">
        <f t="shared" si="18"/>
        <v>6170</v>
      </c>
      <c r="V104" s="11">
        <f t="shared" si="17"/>
        <v>0.55356181589808007</v>
      </c>
      <c r="AR104">
        <v>1</v>
      </c>
      <c r="AT104" s="33">
        <f t="shared" si="22"/>
        <v>5.3928852373044317E-2</v>
      </c>
    </row>
    <row r="105" spans="1:46" x14ac:dyDescent="0.35">
      <c r="A105" s="12">
        <v>42036</v>
      </c>
      <c r="B105" s="54">
        <v>111190</v>
      </c>
      <c r="C105" s="36">
        <f t="shared" si="13"/>
        <v>10.000899442345746</v>
      </c>
      <c r="D105" s="10">
        <f>'Series construction'!AH110</f>
        <v>4880</v>
      </c>
      <c r="E105" s="10">
        <f>DataQ!C175</f>
        <v>11118</v>
      </c>
      <c r="I105" s="36">
        <f t="shared" si="15"/>
        <v>0.43892786472387119</v>
      </c>
      <c r="J105" s="11">
        <f t="shared" si="19"/>
        <v>0.54711353522279904</v>
      </c>
      <c r="K105" s="11"/>
      <c r="M105" s="29">
        <f t="shared" si="10"/>
        <v>6082.8082846070802</v>
      </c>
      <c r="N105" s="22">
        <f t="shared" si="14"/>
        <v>0.80226102347317763</v>
      </c>
      <c r="P105" s="29">
        <f t="shared" si="16"/>
        <v>4880</v>
      </c>
      <c r="Q105" s="36">
        <f t="shared" si="12"/>
        <v>0.43892786472387119</v>
      </c>
      <c r="R105" s="35">
        <f t="shared" si="20"/>
        <v>0.80226102347317763</v>
      </c>
      <c r="S105" s="41">
        <f t="shared" si="21"/>
        <v>0.80226102347317763</v>
      </c>
      <c r="U105" s="29">
        <f t="shared" si="18"/>
        <v>4880</v>
      </c>
      <c r="V105" s="11">
        <f t="shared" si="17"/>
        <v>0.43892786472387119</v>
      </c>
      <c r="AR105">
        <v>1</v>
      </c>
      <c r="AT105" s="33">
        <f t="shared" si="22"/>
        <v>4.3888838924363703E-2</v>
      </c>
    </row>
    <row r="106" spans="1:46" x14ac:dyDescent="0.35">
      <c r="A106" s="12">
        <v>42125</v>
      </c>
      <c r="B106" s="54">
        <v>106730</v>
      </c>
      <c r="C106" s="36">
        <f t="shared" si="13"/>
        <v>9.6066606660666061</v>
      </c>
      <c r="D106" s="10">
        <f>'Series construction'!AH111</f>
        <v>2500</v>
      </c>
      <c r="E106" s="10">
        <f>DataQ!C176</f>
        <v>11110</v>
      </c>
      <c r="I106" s="36">
        <f t="shared" si="15"/>
        <v>0.22502250225022502</v>
      </c>
      <c r="J106" s="11">
        <f t="shared" si="19"/>
        <v>0.43629016975202989</v>
      </c>
      <c r="K106" s="11"/>
      <c r="M106" s="29">
        <f t="shared" ref="M106:M142" si="23">J106*E106</f>
        <v>4847.1837859450525</v>
      </c>
      <c r="N106" s="22">
        <f t="shared" si="14"/>
        <v>0.51576340209113336</v>
      </c>
      <c r="P106" s="29">
        <f t="shared" si="16"/>
        <v>2500</v>
      </c>
      <c r="Q106" s="36">
        <f t="shared" si="12"/>
        <v>0.22502250225022502</v>
      </c>
      <c r="R106" s="35">
        <f t="shared" si="20"/>
        <v>0.51576340209113336</v>
      </c>
      <c r="S106" s="41">
        <f t="shared" si="21"/>
        <v>0.51576340209113336</v>
      </c>
      <c r="U106" s="29">
        <f t="shared" si="18"/>
        <v>2500</v>
      </c>
      <c r="V106" s="11">
        <f t="shared" si="17"/>
        <v>0.22502250225022502</v>
      </c>
      <c r="AR106">
        <v>1</v>
      </c>
      <c r="AT106" s="33">
        <f t="shared" si="22"/>
        <v>2.3423592242106248E-2</v>
      </c>
    </row>
    <row r="107" spans="1:46" x14ac:dyDescent="0.35">
      <c r="A107" s="12">
        <v>42217</v>
      </c>
      <c r="B107" s="54">
        <v>104970</v>
      </c>
      <c r="C107" s="36">
        <f t="shared" si="13"/>
        <v>9.4482448244824475</v>
      </c>
      <c r="D107" s="10">
        <f>'Series construction'!AH112</f>
        <v>2490</v>
      </c>
      <c r="E107" s="10">
        <f>DataQ!C177</f>
        <v>11110</v>
      </c>
      <c r="I107" s="36">
        <f t="shared" si="15"/>
        <v>0.22412241224122412</v>
      </c>
      <c r="J107" s="11">
        <f t="shared" si="19"/>
        <v>0.22108011448743362</v>
      </c>
      <c r="K107" s="11"/>
      <c r="M107" s="29">
        <f t="shared" si="23"/>
        <v>2456.2000719553876</v>
      </c>
      <c r="N107" s="22">
        <f t="shared" si="14"/>
        <v>1.0137610646748758</v>
      </c>
      <c r="P107" s="29">
        <f t="shared" si="16"/>
        <v>2490</v>
      </c>
      <c r="Q107" s="36">
        <f t="shared" si="12"/>
        <v>0.22412241224122412</v>
      </c>
      <c r="R107" s="35">
        <f t="shared" si="20"/>
        <v>1.0137610646748758</v>
      </c>
      <c r="S107" s="41">
        <f t="shared" si="21"/>
        <v>1.0137610646748758</v>
      </c>
      <c r="U107" s="29">
        <f t="shared" si="18"/>
        <v>2490.0000000000005</v>
      </c>
      <c r="V107" s="11">
        <f t="shared" si="17"/>
        <v>0.22412241224122417</v>
      </c>
      <c r="AR107">
        <v>1</v>
      </c>
      <c r="AT107" s="33">
        <f t="shared" si="22"/>
        <v>2.3721063160903114E-2</v>
      </c>
    </row>
    <row r="108" spans="1:46" x14ac:dyDescent="0.35">
      <c r="A108" s="12">
        <v>42309</v>
      </c>
      <c r="B108" s="54">
        <v>101540</v>
      </c>
      <c r="C108" s="36">
        <f t="shared" si="13"/>
        <v>9.1395139513951396</v>
      </c>
      <c r="D108" s="10">
        <f>'Series construction'!AH113</f>
        <v>2170</v>
      </c>
      <c r="E108" s="10">
        <f>DataQ!C178</f>
        <v>11110</v>
      </c>
      <c r="I108" s="36">
        <f t="shared" si="15"/>
        <v>0.19531953195319532</v>
      </c>
      <c r="J108" s="11">
        <f t="shared" si="19"/>
        <v>0.22253825382538253</v>
      </c>
      <c r="K108" s="11"/>
      <c r="M108" s="29">
        <f t="shared" si="23"/>
        <v>2472.4</v>
      </c>
      <c r="N108" s="22">
        <f t="shared" si="14"/>
        <v>0.87768969422423548</v>
      </c>
      <c r="P108" s="29">
        <f t="shared" si="16"/>
        <v>2170</v>
      </c>
      <c r="Q108" s="36">
        <f t="shared" si="12"/>
        <v>0.19531953195319532</v>
      </c>
      <c r="R108" s="35">
        <f t="shared" si="20"/>
        <v>0.87768969422423548</v>
      </c>
      <c r="S108" s="41">
        <f t="shared" si="21"/>
        <v>0.87768969422423548</v>
      </c>
      <c r="U108" s="29">
        <f t="shared" si="18"/>
        <v>2170</v>
      </c>
      <c r="V108" s="11">
        <f t="shared" si="17"/>
        <v>0.19531953195319532</v>
      </c>
      <c r="AR108">
        <v>1</v>
      </c>
      <c r="AT108" s="33">
        <f t="shared" si="22"/>
        <v>2.1370888319873941E-2</v>
      </c>
    </row>
    <row r="109" spans="1:46" x14ac:dyDescent="0.35">
      <c r="A109" s="12">
        <v>42401</v>
      </c>
      <c r="B109" s="54">
        <v>95590</v>
      </c>
      <c r="C109" s="36">
        <f t="shared" si="13"/>
        <v>8.596223021582734</v>
      </c>
      <c r="D109" s="10">
        <f>'Series construction'!AH114</f>
        <v>2110</v>
      </c>
      <c r="E109" s="10">
        <f>DataQ!C179</f>
        <v>11120</v>
      </c>
      <c r="I109" s="36">
        <f t="shared" si="15"/>
        <v>0.18974820143884893</v>
      </c>
      <c r="J109" s="11">
        <f t="shared" si="19"/>
        <v>0.19223222322232225</v>
      </c>
      <c r="K109" s="11"/>
      <c r="M109" s="29">
        <f t="shared" si="23"/>
        <v>2137.6223222322233</v>
      </c>
      <c r="N109" s="22">
        <f t="shared" si="14"/>
        <v>0.98707801563216346</v>
      </c>
      <c r="P109" s="29">
        <f t="shared" si="16"/>
        <v>2110</v>
      </c>
      <c r="Q109" s="36">
        <f t="shared" si="12"/>
        <v>0.18974820143884893</v>
      </c>
      <c r="R109" s="35">
        <f t="shared" si="20"/>
        <v>0.98707801563216346</v>
      </c>
      <c r="S109" s="41">
        <f t="shared" si="21"/>
        <v>0.98707801563216346</v>
      </c>
      <c r="U109" s="29">
        <f t="shared" si="18"/>
        <v>2110</v>
      </c>
      <c r="V109" s="11">
        <f t="shared" si="17"/>
        <v>0.18974820143884893</v>
      </c>
      <c r="AR109">
        <v>1</v>
      </c>
      <c r="AT109" s="33">
        <f t="shared" si="22"/>
        <v>2.2073438644209645E-2</v>
      </c>
    </row>
    <row r="110" spans="1:46" x14ac:dyDescent="0.35">
      <c r="A110" s="12">
        <v>42491</v>
      </c>
      <c r="B110" s="54">
        <v>93140</v>
      </c>
      <c r="C110" s="36">
        <f t="shared" si="13"/>
        <v>8.4061371841155239</v>
      </c>
      <c r="D110" s="10">
        <f>'Series construction'!AH115</f>
        <v>1890</v>
      </c>
      <c r="E110" s="10">
        <f>DataQ!C180</f>
        <v>11080</v>
      </c>
      <c r="I110" s="36">
        <f t="shared" si="15"/>
        <v>0.17057761732851986</v>
      </c>
      <c r="J110" s="11">
        <f t="shared" si="19"/>
        <v>0.18431529214072487</v>
      </c>
      <c r="K110" s="11"/>
      <c r="M110" s="29">
        <f t="shared" si="23"/>
        <v>2042.2134369192315</v>
      </c>
      <c r="N110" s="22">
        <f t="shared" si="14"/>
        <v>0.9254664403986822</v>
      </c>
      <c r="P110" s="29">
        <f t="shared" si="16"/>
        <v>1890</v>
      </c>
      <c r="Q110" s="36">
        <f t="shared" si="12"/>
        <v>0.17057761732851986</v>
      </c>
      <c r="R110" s="35">
        <f t="shared" si="20"/>
        <v>0.9254664403986822</v>
      </c>
      <c r="S110" s="41">
        <f t="shared" si="21"/>
        <v>0.9254664403986822</v>
      </c>
      <c r="U110" s="29">
        <f t="shared" si="18"/>
        <v>1890</v>
      </c>
      <c r="V110" s="11">
        <f t="shared" si="17"/>
        <v>0.17057761732851986</v>
      </c>
      <c r="AR110">
        <v>1</v>
      </c>
      <c r="AT110" s="33">
        <f t="shared" si="22"/>
        <v>2.029203349796006E-2</v>
      </c>
    </row>
    <row r="111" spans="1:46" x14ac:dyDescent="0.35">
      <c r="A111" s="12">
        <v>42583</v>
      </c>
      <c r="B111" s="54">
        <v>92890</v>
      </c>
      <c r="C111" s="36">
        <f t="shared" si="13"/>
        <v>8.3835740072202167</v>
      </c>
      <c r="D111" s="10">
        <f>'Series construction'!AH116</f>
        <v>1860</v>
      </c>
      <c r="E111" s="10">
        <f>DataQ!C181</f>
        <v>11080</v>
      </c>
      <c r="I111" s="36">
        <f t="shared" si="15"/>
        <v>0.16787003610108303</v>
      </c>
      <c r="J111" s="11">
        <f t="shared" si="19"/>
        <v>0.16867675895384776</v>
      </c>
      <c r="K111" s="11"/>
      <c r="M111" s="29">
        <f t="shared" si="23"/>
        <v>1868.9384892086332</v>
      </c>
      <c r="N111" s="22">
        <f t="shared" si="14"/>
        <v>0.99521734435871234</v>
      </c>
      <c r="P111" s="29">
        <f t="shared" si="16"/>
        <v>1860</v>
      </c>
      <c r="Q111" s="36">
        <f t="shared" si="12"/>
        <v>0.16787003610108303</v>
      </c>
      <c r="R111" s="35">
        <f t="shared" si="20"/>
        <v>0.99521734435871234</v>
      </c>
      <c r="S111" s="41">
        <f t="shared" si="21"/>
        <v>0.99521734435871234</v>
      </c>
      <c r="U111" s="29">
        <f t="shared" si="18"/>
        <v>1860</v>
      </c>
      <c r="V111" s="11">
        <f t="shared" si="17"/>
        <v>0.16787003610108303</v>
      </c>
      <c r="AR111">
        <v>1</v>
      </c>
      <c r="AT111" s="33">
        <f t="shared" si="22"/>
        <v>2.0023683927225751E-2</v>
      </c>
    </row>
    <row r="112" spans="1:46" x14ac:dyDescent="0.35">
      <c r="A112" s="12">
        <v>42675</v>
      </c>
      <c r="B112" s="54">
        <v>93480</v>
      </c>
      <c r="C112" s="36">
        <f t="shared" si="13"/>
        <v>8.4444444444444446</v>
      </c>
      <c r="D112" s="10">
        <f>'Series construction'!AH117</f>
        <v>1800</v>
      </c>
      <c r="E112" s="10">
        <f>DataQ!C182</f>
        <v>11070</v>
      </c>
      <c r="I112" s="36">
        <f t="shared" si="15"/>
        <v>0.16260162601626016</v>
      </c>
      <c r="J112" s="11">
        <f t="shared" si="19"/>
        <v>0.16764440433212996</v>
      </c>
      <c r="K112" s="11"/>
      <c r="M112" s="29">
        <f t="shared" si="23"/>
        <v>1855.8235559566785</v>
      </c>
      <c r="N112" s="22">
        <f t="shared" si="14"/>
        <v>0.96991979341058565</v>
      </c>
      <c r="P112" s="29">
        <f t="shared" si="16"/>
        <v>1800</v>
      </c>
      <c r="Q112" s="36">
        <f t="shared" si="12"/>
        <v>0.16260162601626016</v>
      </c>
      <c r="R112" s="35">
        <f t="shared" si="20"/>
        <v>0.96991979341058565</v>
      </c>
      <c r="S112" s="41">
        <f t="shared" si="21"/>
        <v>0.96991979341058565</v>
      </c>
      <c r="U112" s="29">
        <f t="shared" si="18"/>
        <v>1800</v>
      </c>
      <c r="V112" s="11">
        <f t="shared" si="17"/>
        <v>0.16260162601626016</v>
      </c>
      <c r="AR112">
        <v>1</v>
      </c>
      <c r="AT112" s="33">
        <f t="shared" si="22"/>
        <v>1.9255455712451863E-2</v>
      </c>
    </row>
    <row r="113" spans="1:46" x14ac:dyDescent="0.35">
      <c r="A113" s="12">
        <v>42767</v>
      </c>
      <c r="B113" s="54">
        <v>90740</v>
      </c>
      <c r="C113" s="36">
        <f t="shared" si="13"/>
        <v>8.1969286359530269</v>
      </c>
      <c r="D113" s="10">
        <f>'Series construction'!AH118</f>
        <v>1880</v>
      </c>
      <c r="E113" s="10">
        <f>DataQ!C183</f>
        <v>11070</v>
      </c>
      <c r="I113" s="36">
        <f t="shared" si="15"/>
        <v>0.16982836495031617</v>
      </c>
      <c r="J113" s="11">
        <f t="shared" si="19"/>
        <v>0.16321033038850244</v>
      </c>
      <c r="K113" s="11"/>
      <c r="M113" s="29">
        <f t="shared" si="23"/>
        <v>1806.738357400722</v>
      </c>
      <c r="N113" s="22">
        <f t="shared" si="14"/>
        <v>1.040549115647645</v>
      </c>
      <c r="P113" s="29">
        <f t="shared" si="16"/>
        <v>1880</v>
      </c>
      <c r="Q113" s="36">
        <f t="shared" si="12"/>
        <v>0.16982836495031617</v>
      </c>
      <c r="R113" s="35">
        <f t="shared" si="20"/>
        <v>1.040549115647645</v>
      </c>
      <c r="S113" s="41">
        <f t="shared" si="21"/>
        <v>1.040549115647645</v>
      </c>
      <c r="U113" s="29">
        <f t="shared" si="18"/>
        <v>1880</v>
      </c>
      <c r="V113" s="11">
        <f t="shared" si="17"/>
        <v>0.16982836495031617</v>
      </c>
      <c r="AR113">
        <v>1</v>
      </c>
      <c r="AT113" s="33">
        <f t="shared" si="22"/>
        <v>2.0718536477848798E-2</v>
      </c>
    </row>
    <row r="114" spans="1:46" x14ac:dyDescent="0.35">
      <c r="A114" s="12">
        <v>42856</v>
      </c>
      <c r="B114" s="54">
        <v>88260</v>
      </c>
      <c r="C114" s="36">
        <f t="shared" si="13"/>
        <v>8.0018132366273793</v>
      </c>
      <c r="D114" s="10">
        <f>'Series construction'!AH119</f>
        <v>1800</v>
      </c>
      <c r="E114" s="10">
        <f>DataQ!C184</f>
        <v>11030</v>
      </c>
      <c r="I114" s="36">
        <f t="shared" si="15"/>
        <v>0.16319129646418859</v>
      </c>
      <c r="J114" s="11">
        <f t="shared" si="19"/>
        <v>0.167353206865402</v>
      </c>
      <c r="K114" s="11"/>
      <c r="M114" s="29">
        <f t="shared" si="23"/>
        <v>1845.905871725384</v>
      </c>
      <c r="N114" s="22">
        <f t="shared" si="14"/>
        <v>0.97513097908807478</v>
      </c>
      <c r="P114" s="29">
        <f t="shared" si="16"/>
        <v>1800</v>
      </c>
      <c r="Q114" s="36">
        <f t="shared" si="12"/>
        <v>0.16319129646418859</v>
      </c>
      <c r="R114" s="35">
        <f t="shared" si="20"/>
        <v>0.97513097908807478</v>
      </c>
      <c r="S114" s="41">
        <f t="shared" si="21"/>
        <v>0.97513097908807478</v>
      </c>
      <c r="U114" s="29">
        <f t="shared" si="18"/>
        <v>1800</v>
      </c>
      <c r="V114" s="11">
        <f t="shared" si="17"/>
        <v>0.16319129646418859</v>
      </c>
      <c r="AR114">
        <v>1</v>
      </c>
      <c r="AT114" s="33">
        <f t="shared" si="22"/>
        <v>2.0394289598912305E-2</v>
      </c>
    </row>
    <row r="115" spans="1:46" x14ac:dyDescent="0.35">
      <c r="A115" s="12">
        <v>42948</v>
      </c>
      <c r="B115" s="54">
        <v>86890</v>
      </c>
      <c r="C115" s="36">
        <f t="shared" si="13"/>
        <v>7.8704710144927539</v>
      </c>
      <c r="D115" s="10">
        <f>'Series construction'!AH120</f>
        <v>1950</v>
      </c>
      <c r="E115" s="10">
        <f>DataQ!C185</f>
        <v>11040</v>
      </c>
      <c r="I115" s="36">
        <f t="shared" si="15"/>
        <v>0.1766304347826087</v>
      </c>
      <c r="J115" s="11">
        <f t="shared" si="19"/>
        <v>0.1612401424709321</v>
      </c>
      <c r="K115" s="11"/>
      <c r="M115" s="29">
        <f t="shared" si="23"/>
        <v>1780.0911728790904</v>
      </c>
      <c r="N115" s="22">
        <f t="shared" si="14"/>
        <v>1.0954495082665354</v>
      </c>
      <c r="P115" s="29">
        <f t="shared" si="16"/>
        <v>1950</v>
      </c>
      <c r="Q115" s="36">
        <f t="shared" si="12"/>
        <v>0.1766304347826087</v>
      </c>
      <c r="R115" s="35">
        <f t="shared" si="20"/>
        <v>1.0954495082665354</v>
      </c>
      <c r="S115" s="41">
        <f t="shared" si="21"/>
        <v>1.0954495082665354</v>
      </c>
      <c r="U115" s="29">
        <f t="shared" si="18"/>
        <v>1950</v>
      </c>
      <c r="V115" s="11">
        <f t="shared" si="17"/>
        <v>0.1766304347826087</v>
      </c>
      <c r="AR115">
        <v>1</v>
      </c>
      <c r="AT115" s="33">
        <f t="shared" si="22"/>
        <v>2.2442168258717921E-2</v>
      </c>
    </row>
    <row r="116" spans="1:46" x14ac:dyDescent="0.35">
      <c r="A116" s="12">
        <v>43040</v>
      </c>
      <c r="B116" s="54">
        <v>85960</v>
      </c>
      <c r="C116" s="36">
        <f t="shared" si="13"/>
        <v>7.8145454545454545</v>
      </c>
      <c r="D116" s="10">
        <f>'Series construction'!AH121</f>
        <v>1790</v>
      </c>
      <c r="E116" s="10">
        <f>DataQ!C186</f>
        <v>11000</v>
      </c>
      <c r="I116" s="36">
        <f t="shared" si="15"/>
        <v>0.16272727272727272</v>
      </c>
      <c r="J116" s="11">
        <f t="shared" si="19"/>
        <v>0.17531701256126245</v>
      </c>
      <c r="K116" s="11"/>
      <c r="M116" s="29">
        <f t="shared" si="23"/>
        <v>1928.4871381738869</v>
      </c>
      <c r="N116" s="22">
        <f t="shared" si="14"/>
        <v>0.92818871568673122</v>
      </c>
      <c r="P116" s="29">
        <f t="shared" si="16"/>
        <v>1790</v>
      </c>
      <c r="Q116" s="36">
        <f t="shared" si="12"/>
        <v>0.16272727272727272</v>
      </c>
      <c r="R116" s="35">
        <f t="shared" si="20"/>
        <v>0.92818871568673122</v>
      </c>
      <c r="S116" s="41">
        <f t="shared" si="21"/>
        <v>0.92818871568673122</v>
      </c>
      <c r="U116" s="29">
        <f t="shared" si="18"/>
        <v>1790</v>
      </c>
      <c r="V116" s="11">
        <f t="shared" si="17"/>
        <v>0.16272727272727272</v>
      </c>
      <c r="AR116">
        <v>1</v>
      </c>
      <c r="AT116" s="33">
        <f t="shared" si="22"/>
        <v>2.0823638901814798E-2</v>
      </c>
    </row>
    <row r="117" spans="1:46" x14ac:dyDescent="0.35">
      <c r="A117" s="12">
        <v>43132</v>
      </c>
      <c r="B117" s="54">
        <v>84170</v>
      </c>
      <c r="C117" s="36">
        <f t="shared" si="13"/>
        <v>7.6727438468550595</v>
      </c>
      <c r="D117" s="10">
        <f>'Series construction'!AH122</f>
        <v>1910</v>
      </c>
      <c r="E117" s="10">
        <f>DataQ!C187</f>
        <v>10970</v>
      </c>
      <c r="I117" s="36">
        <f t="shared" si="15"/>
        <v>0.17411121239744759</v>
      </c>
      <c r="J117" s="11">
        <f t="shared" si="19"/>
        <v>0.16216801712779971</v>
      </c>
      <c r="K117" s="11"/>
      <c r="M117" s="29">
        <f t="shared" si="23"/>
        <v>1778.9831478919627</v>
      </c>
      <c r="N117" s="22">
        <f t="shared" si="14"/>
        <v>1.0736470450904989</v>
      </c>
      <c r="P117" s="29">
        <f t="shared" si="16"/>
        <v>1910</v>
      </c>
      <c r="Q117" s="36">
        <f t="shared" si="12"/>
        <v>0.17411121239744759</v>
      </c>
      <c r="R117" s="35">
        <f t="shared" si="20"/>
        <v>1.0736470450904989</v>
      </c>
      <c r="S117" s="41">
        <f t="shared" si="21"/>
        <v>1.0736470450904989</v>
      </c>
      <c r="U117" s="29">
        <f t="shared" si="18"/>
        <v>1909.9999999999998</v>
      </c>
      <c r="V117" s="11">
        <f t="shared" si="17"/>
        <v>0.17411121239744756</v>
      </c>
      <c r="AR117">
        <v>1</v>
      </c>
      <c r="AT117" s="33">
        <f t="shared" si="22"/>
        <v>2.269217060710467E-2</v>
      </c>
    </row>
    <row r="118" spans="1:46" x14ac:dyDescent="0.35">
      <c r="A118" s="12">
        <v>43221</v>
      </c>
      <c r="B118" s="54">
        <v>82680</v>
      </c>
      <c r="C118" s="36">
        <f t="shared" si="13"/>
        <v>7.5369188696444853</v>
      </c>
      <c r="D118" s="10">
        <f>'Series construction'!AH123</f>
        <v>1680</v>
      </c>
      <c r="E118" s="10">
        <f>DataQ!C188</f>
        <v>10970</v>
      </c>
      <c r="I118" s="36">
        <f t="shared" si="15"/>
        <v>0.15314494074749316</v>
      </c>
      <c r="J118" s="11">
        <f t="shared" si="19"/>
        <v>0.17269319632054364</v>
      </c>
      <c r="K118" s="11"/>
      <c r="M118" s="29">
        <f t="shared" si="23"/>
        <v>1894.4443636363637</v>
      </c>
      <c r="N118" s="22">
        <f t="shared" si="14"/>
        <v>0.88680355688844814</v>
      </c>
      <c r="P118" s="29">
        <f t="shared" si="16"/>
        <v>1680</v>
      </c>
      <c r="Q118" s="36">
        <f t="shared" si="12"/>
        <v>0.15314494074749316</v>
      </c>
      <c r="R118" s="35">
        <f t="shared" si="20"/>
        <v>0.88680355688844814</v>
      </c>
      <c r="S118" s="41">
        <f t="shared" si="21"/>
        <v>0.88680355688844814</v>
      </c>
      <c r="U118" s="29">
        <f t="shared" si="18"/>
        <v>1680</v>
      </c>
      <c r="V118" s="11">
        <f t="shared" si="17"/>
        <v>0.15314494074749316</v>
      </c>
      <c r="AR118">
        <v>1</v>
      </c>
      <c r="AT118" s="33">
        <f t="shared" si="22"/>
        <v>2.0319303338171262E-2</v>
      </c>
    </row>
    <row r="119" spans="1:46" x14ac:dyDescent="0.35">
      <c r="A119" s="12">
        <v>43313</v>
      </c>
      <c r="B119" s="54">
        <v>83590</v>
      </c>
      <c r="C119" s="36">
        <f t="shared" si="13"/>
        <v>7.6268248175182478</v>
      </c>
      <c r="D119" s="10">
        <f>'Series construction'!AH124</f>
        <v>1690</v>
      </c>
      <c r="E119" s="10">
        <f>DataQ!C189</f>
        <v>10960</v>
      </c>
      <c r="I119" s="36">
        <f t="shared" si="15"/>
        <v>0.1541970802919708</v>
      </c>
      <c r="J119" s="11">
        <f t="shared" si="19"/>
        <v>0.15178669097538741</v>
      </c>
      <c r="K119" s="11"/>
      <c r="M119" s="29">
        <f t="shared" si="23"/>
        <v>1663.5821330902461</v>
      </c>
      <c r="N119" s="22">
        <f t="shared" si="14"/>
        <v>1.0158801097849497</v>
      </c>
      <c r="P119" s="29">
        <f t="shared" si="16"/>
        <v>1690</v>
      </c>
      <c r="Q119" s="36">
        <f t="shared" si="12"/>
        <v>0.1541970802919708</v>
      </c>
      <c r="R119" s="35">
        <f t="shared" si="20"/>
        <v>1.0158801097849497</v>
      </c>
      <c r="S119" s="41">
        <f t="shared" si="21"/>
        <v>1.0158801097849497</v>
      </c>
      <c r="U119" s="29">
        <f t="shared" si="18"/>
        <v>1690</v>
      </c>
      <c r="V119" s="11">
        <f t="shared" si="17"/>
        <v>0.1541970802919708</v>
      </c>
      <c r="AR119">
        <v>1</v>
      </c>
      <c r="AT119" s="33">
        <f t="shared" si="22"/>
        <v>2.0217729393468119E-2</v>
      </c>
    </row>
    <row r="120" spans="1:46" x14ac:dyDescent="0.35">
      <c r="A120" s="12">
        <v>43405</v>
      </c>
      <c r="B120" s="54">
        <v>89920</v>
      </c>
      <c r="C120" s="36">
        <f t="shared" si="13"/>
        <v>8.2268984446477589</v>
      </c>
      <c r="D120" s="10">
        <f>'Series construction'!AH125</f>
        <v>1690</v>
      </c>
      <c r="E120" s="10">
        <f>DataQ!C190</f>
        <v>10930</v>
      </c>
      <c r="I120" s="36">
        <f t="shared" si="15"/>
        <v>0.1546203110704483</v>
      </c>
      <c r="J120" s="11">
        <f t="shared" si="19"/>
        <v>0.15509613977070841</v>
      </c>
      <c r="K120" s="11"/>
      <c r="M120" s="29">
        <f t="shared" si="23"/>
        <v>1695.200807693843</v>
      </c>
      <c r="N120" s="22">
        <f t="shared" si="14"/>
        <v>0.99693204033985905</v>
      </c>
      <c r="P120" s="29">
        <f t="shared" si="16"/>
        <v>1690</v>
      </c>
      <c r="Q120" s="36">
        <f t="shared" si="12"/>
        <v>0.1546203110704483</v>
      </c>
      <c r="R120" s="35">
        <f t="shared" si="20"/>
        <v>0.99693204033985905</v>
      </c>
      <c r="S120" s="41">
        <f t="shared" si="21"/>
        <v>0.99693204033985905</v>
      </c>
      <c r="U120" s="29">
        <f t="shared" si="18"/>
        <v>1690</v>
      </c>
      <c r="V120" s="11">
        <f t="shared" si="17"/>
        <v>0.1546203110704483</v>
      </c>
      <c r="AR120">
        <v>1</v>
      </c>
      <c r="AT120" s="33">
        <f t="shared" si="22"/>
        <v>1.8794483985765123E-2</v>
      </c>
    </row>
    <row r="121" spans="1:46" x14ac:dyDescent="0.35">
      <c r="A121" s="12">
        <v>43497</v>
      </c>
      <c r="B121" s="54">
        <v>86470</v>
      </c>
      <c r="C121" s="36">
        <f t="shared" si="13"/>
        <v>7.9112534309240621</v>
      </c>
      <c r="D121" s="10">
        <f>'Series construction'!AH126</f>
        <v>1980</v>
      </c>
      <c r="E121" s="10">
        <f>DataQ!C191</f>
        <v>10930</v>
      </c>
      <c r="I121" s="36">
        <f t="shared" si="15"/>
        <v>0.18115279048490393</v>
      </c>
      <c r="J121" s="11">
        <f t="shared" si="19"/>
        <v>0.1606210473417434</v>
      </c>
      <c r="K121" s="11"/>
      <c r="M121" s="29">
        <f t="shared" si="23"/>
        <v>1755.5880474452554</v>
      </c>
      <c r="N121" s="22">
        <f t="shared" si="14"/>
        <v>1.1278272273961483</v>
      </c>
      <c r="P121" s="29">
        <f t="shared" si="16"/>
        <v>1980</v>
      </c>
      <c r="Q121" s="36">
        <f t="shared" si="12"/>
        <v>0.18115279048490393</v>
      </c>
      <c r="R121" s="35">
        <f t="shared" si="20"/>
        <v>1.1278272273961483</v>
      </c>
      <c r="S121" s="41">
        <f t="shared" si="21"/>
        <v>1.1278272273961483</v>
      </c>
      <c r="U121" s="29">
        <f t="shared" si="18"/>
        <v>1980</v>
      </c>
      <c r="V121" s="11">
        <f t="shared" si="17"/>
        <v>0.18115279048490393</v>
      </c>
      <c r="AR121">
        <v>1</v>
      </c>
      <c r="AT121" s="33">
        <f t="shared" si="22"/>
        <v>2.2898114953162945E-2</v>
      </c>
    </row>
    <row r="122" spans="1:46" x14ac:dyDescent="0.35">
      <c r="A122" s="12">
        <v>43586</v>
      </c>
      <c r="B122" s="54">
        <v>85890</v>
      </c>
      <c r="C122" s="36">
        <f t="shared" si="13"/>
        <v>7.8510054844606945</v>
      </c>
      <c r="D122" s="10">
        <f>'Series construction'!AH127</f>
        <v>1920</v>
      </c>
      <c r="E122" s="10">
        <f>DataQ!C192</f>
        <v>10940</v>
      </c>
      <c r="I122" s="36">
        <f t="shared" si="15"/>
        <v>0.17550274223034734</v>
      </c>
      <c r="J122" s="11">
        <f t="shared" si="19"/>
        <v>0.17799634034766695</v>
      </c>
      <c r="K122" s="11"/>
      <c r="M122" s="29">
        <f t="shared" si="23"/>
        <v>1947.2799634034766</v>
      </c>
      <c r="N122" s="22">
        <f t="shared" si="14"/>
        <v>0.98599073378447522</v>
      </c>
      <c r="P122" s="29">
        <f t="shared" si="16"/>
        <v>1920</v>
      </c>
      <c r="Q122" s="36">
        <f t="shared" si="12"/>
        <v>0.17550274223034734</v>
      </c>
      <c r="R122" s="35">
        <f t="shared" si="20"/>
        <v>0.98599073378447522</v>
      </c>
      <c r="S122" s="41">
        <f t="shared" si="21"/>
        <v>0.98599073378447522</v>
      </c>
      <c r="U122" s="29">
        <f t="shared" si="18"/>
        <v>1920</v>
      </c>
      <c r="V122" s="11">
        <f t="shared" si="17"/>
        <v>0.17550274223034734</v>
      </c>
      <c r="AR122">
        <v>1</v>
      </c>
      <c r="AT122" s="33">
        <f t="shared" si="22"/>
        <v>2.2354173943415996E-2</v>
      </c>
    </row>
    <row r="123" spans="1:46" x14ac:dyDescent="0.35">
      <c r="A123" s="12">
        <v>43678</v>
      </c>
      <c r="B123" s="54">
        <v>81400</v>
      </c>
      <c r="C123" s="36">
        <f t="shared" si="13"/>
        <v>7.4542124542124544</v>
      </c>
      <c r="D123" s="10">
        <f>'Series construction'!AH128</f>
        <v>2130</v>
      </c>
      <c r="E123" s="10">
        <f>DataQ!C193</f>
        <v>10920</v>
      </c>
      <c r="I123" s="36">
        <f t="shared" si="15"/>
        <v>0.19505494505494506</v>
      </c>
      <c r="J123" s="11">
        <f t="shared" si="19"/>
        <v>0.17490026276571366</v>
      </c>
      <c r="K123" s="11"/>
      <c r="M123" s="29">
        <f t="shared" si="23"/>
        <v>1909.9108694015931</v>
      </c>
      <c r="N123" s="22">
        <f t="shared" si="14"/>
        <v>1.1152352887898713</v>
      </c>
      <c r="P123" s="29">
        <f t="shared" si="16"/>
        <v>2130</v>
      </c>
      <c r="Q123" s="36">
        <f t="shared" si="12"/>
        <v>0.19505494505494506</v>
      </c>
      <c r="R123" s="35">
        <f t="shared" si="20"/>
        <v>1.1152352887898713</v>
      </c>
      <c r="S123" s="41">
        <f t="shared" si="21"/>
        <v>1.1152352887898713</v>
      </c>
      <c r="U123" s="29">
        <f t="shared" si="18"/>
        <v>2130</v>
      </c>
      <c r="V123" s="11">
        <f t="shared" si="17"/>
        <v>0.19505494505494506</v>
      </c>
      <c r="AR123">
        <v>1</v>
      </c>
      <c r="AT123" s="33">
        <f t="shared" si="22"/>
        <v>2.6167076167076166E-2</v>
      </c>
    </row>
    <row r="124" spans="1:46" x14ac:dyDescent="0.35">
      <c r="A124" s="12">
        <v>43770</v>
      </c>
      <c r="B124" s="54">
        <v>80590</v>
      </c>
      <c r="C124" s="36">
        <f t="shared" si="13"/>
        <v>7.3531021897810218</v>
      </c>
      <c r="D124" s="10">
        <f>'Series construction'!AH129</f>
        <v>1990</v>
      </c>
      <c r="E124" s="10">
        <f>DataQ!C194</f>
        <v>10960</v>
      </c>
      <c r="I124" s="36">
        <f t="shared" si="15"/>
        <v>0.18156934306569342</v>
      </c>
      <c r="J124" s="11">
        <f t="shared" si="19"/>
        <v>0.19108701475246265</v>
      </c>
      <c r="K124" s="11"/>
      <c r="M124" s="29">
        <f t="shared" si="23"/>
        <v>2094.3136816869905</v>
      </c>
      <c r="N124" s="22">
        <f t="shared" si="14"/>
        <v>0.95019194946815955</v>
      </c>
      <c r="P124" s="29">
        <f t="shared" si="16"/>
        <v>1990</v>
      </c>
      <c r="Q124" s="36">
        <f t="shared" si="12"/>
        <v>0.18156934306569342</v>
      </c>
      <c r="R124" s="35">
        <f t="shared" si="20"/>
        <v>0.95019194946815955</v>
      </c>
      <c r="S124" s="41">
        <f t="shared" si="21"/>
        <v>0.95019194946815955</v>
      </c>
      <c r="U124" s="29">
        <f t="shared" si="18"/>
        <v>1990</v>
      </c>
      <c r="V124" s="11">
        <f t="shared" si="17"/>
        <v>0.18156934306569342</v>
      </c>
      <c r="AR124">
        <v>1</v>
      </c>
      <c r="AT124" s="33">
        <f t="shared" si="22"/>
        <v>2.4692889936716714E-2</v>
      </c>
    </row>
    <row r="125" spans="1:46" x14ac:dyDescent="0.35">
      <c r="A125" s="69">
        <v>43862</v>
      </c>
      <c r="B125" s="54">
        <v>82290</v>
      </c>
      <c r="C125" s="36">
        <f t="shared" si="13"/>
        <v>7.5082116788321169</v>
      </c>
      <c r="D125" s="10">
        <f>'Series construction'!AH130</f>
        <v>1710</v>
      </c>
      <c r="E125" s="10">
        <f>DataQ!C195</f>
        <v>10960</v>
      </c>
      <c r="I125" s="36">
        <f t="shared" si="15"/>
        <v>0.15602189781021897</v>
      </c>
      <c r="J125" s="11">
        <f t="shared" si="19"/>
        <v>0.18055824042137908</v>
      </c>
      <c r="K125" s="11"/>
      <c r="M125" s="29">
        <f t="shared" si="23"/>
        <v>1978.9183150183146</v>
      </c>
      <c r="N125" s="22">
        <f t="shared" si="14"/>
        <v>0.86410843086475464</v>
      </c>
      <c r="P125" s="29">
        <f t="shared" si="16"/>
        <v>1710</v>
      </c>
      <c r="Q125" s="36">
        <f t="shared" si="12"/>
        <v>0.15602189781021897</v>
      </c>
      <c r="R125" s="35">
        <f t="shared" si="20"/>
        <v>0.86410843086475464</v>
      </c>
      <c r="S125" s="41">
        <f t="shared" si="21"/>
        <v>0.86410843086475464</v>
      </c>
      <c r="U125" s="29">
        <f t="shared" si="18"/>
        <v>1710</v>
      </c>
      <c r="V125" s="11">
        <f t="shared" si="17"/>
        <v>0.15602189781021897</v>
      </c>
      <c r="AR125">
        <v>1</v>
      </c>
      <c r="AT125" s="33">
        <f t="shared" si="22"/>
        <v>2.0780167699598978E-2</v>
      </c>
    </row>
    <row r="126" spans="1:46" x14ac:dyDescent="0.35">
      <c r="A126" s="69">
        <v>43952</v>
      </c>
      <c r="B126" s="54">
        <v>85510</v>
      </c>
      <c r="C126" s="36">
        <f t="shared" si="13"/>
        <v>7.8234217749313819</v>
      </c>
      <c r="D126" s="10">
        <f>'Series construction'!AH131</f>
        <v>220</v>
      </c>
      <c r="E126" s="10">
        <f>DataQ!C196</f>
        <v>10930</v>
      </c>
      <c r="I126" s="36">
        <f t="shared" si="15"/>
        <v>2.0128087831655993E-2</v>
      </c>
      <c r="J126" s="11">
        <f t="shared" si="19"/>
        <v>0.15757299270072991</v>
      </c>
      <c r="K126" s="11">
        <f>I125+((C125-C124)*0.01)</f>
        <v>0.15757299270072991</v>
      </c>
      <c r="M126" s="29">
        <f t="shared" si="23"/>
        <v>1722.2728102189781</v>
      </c>
      <c r="N126" s="22">
        <f t="shared" si="14"/>
        <v>0.1277381833439199</v>
      </c>
      <c r="P126" s="29">
        <f t="shared" si="16"/>
        <v>220</v>
      </c>
      <c r="Q126" s="36">
        <f t="shared" si="12"/>
        <v>2.0128087831655993E-2</v>
      </c>
      <c r="R126" s="35">
        <f t="shared" si="20"/>
        <v>0.1277381833439199</v>
      </c>
      <c r="S126" s="41">
        <f t="shared" si="21"/>
        <v>0.1277381833439199</v>
      </c>
      <c r="U126" s="29">
        <f t="shared" si="18"/>
        <v>219.99999999999997</v>
      </c>
      <c r="V126" s="11">
        <f t="shared" si="17"/>
        <v>2.012808783165599E-2</v>
      </c>
      <c r="AR126">
        <v>1</v>
      </c>
      <c r="AT126" s="33">
        <f t="shared" si="22"/>
        <v>2.5727985030990527E-3</v>
      </c>
    </row>
    <row r="127" spans="1:46" x14ac:dyDescent="0.35">
      <c r="A127" s="69">
        <v>44044</v>
      </c>
      <c r="B127" s="54">
        <v>86120</v>
      </c>
      <c r="C127" s="36">
        <f t="shared" si="13"/>
        <v>7.8792314730100639</v>
      </c>
      <c r="D127" s="10">
        <f>'Series construction'!AH132</f>
        <v>370</v>
      </c>
      <c r="E127" s="10">
        <f>DataQ!C197</f>
        <v>10930</v>
      </c>
      <c r="I127" s="36">
        <f t="shared" si="15"/>
        <v>3.385178408051235E-2</v>
      </c>
      <c r="J127" s="11">
        <f t="shared" si="19"/>
        <v>0.03</v>
      </c>
      <c r="K127" s="11">
        <f>I126+((C126-C125)*0.01)</f>
        <v>2.3280188792648641E-2</v>
      </c>
      <c r="M127" s="29">
        <f t="shared" si="23"/>
        <v>327.9</v>
      </c>
      <c r="N127" s="22">
        <f t="shared" si="14"/>
        <v>1.1283928026837451</v>
      </c>
      <c r="P127" s="29">
        <f t="shared" si="16"/>
        <v>370</v>
      </c>
      <c r="Q127" s="36">
        <f t="shared" si="12"/>
        <v>3.385178408051235E-2</v>
      </c>
      <c r="R127" s="35">
        <f t="shared" si="20"/>
        <v>1.1283928026837451</v>
      </c>
      <c r="S127" s="41">
        <f t="shared" si="21"/>
        <v>1.1283928026837451</v>
      </c>
      <c r="U127" s="29">
        <f t="shared" si="18"/>
        <v>370</v>
      </c>
      <c r="V127" s="11">
        <f t="shared" si="17"/>
        <v>3.385178408051235E-2</v>
      </c>
      <c r="AR127">
        <v>1</v>
      </c>
      <c r="AT127" s="33">
        <f t="shared" si="22"/>
        <v>4.2963307013469581E-3</v>
      </c>
    </row>
    <row r="128" spans="1:46" x14ac:dyDescent="0.35">
      <c r="A128" s="69">
        <v>44136</v>
      </c>
      <c r="B128" s="54">
        <v>89310</v>
      </c>
      <c r="C128" s="36">
        <f t="shared" si="13"/>
        <v>8.1487226277372269</v>
      </c>
      <c r="D128" s="10">
        <f>'Series construction'!AH133</f>
        <v>330</v>
      </c>
      <c r="E128" s="10">
        <f>DataQ!C198</f>
        <v>10960</v>
      </c>
      <c r="I128" s="36">
        <f t="shared" si="15"/>
        <v>3.0109489051094892E-2</v>
      </c>
      <c r="J128" s="11">
        <f t="shared" si="19"/>
        <v>3.440988106129917E-2</v>
      </c>
      <c r="K128" s="11">
        <f>I127+((C127-C126)*0.01)</f>
        <v>3.440988106129917E-2</v>
      </c>
      <c r="M128" s="29">
        <f t="shared" si="23"/>
        <v>377.13229643183888</v>
      </c>
      <c r="N128" s="22">
        <f t="shared" si="14"/>
        <v>0.87502450233572782</v>
      </c>
      <c r="P128" s="29">
        <f t="shared" si="16"/>
        <v>330</v>
      </c>
      <c r="Q128" s="36">
        <f t="shared" si="12"/>
        <v>3.0109489051094892E-2</v>
      </c>
      <c r="R128" s="35">
        <f t="shared" si="20"/>
        <v>0.87502450233572782</v>
      </c>
      <c r="S128" s="41">
        <f t="shared" si="21"/>
        <v>0.87502450233572782</v>
      </c>
      <c r="U128" s="29">
        <f t="shared" si="18"/>
        <v>330</v>
      </c>
      <c r="V128" s="11">
        <f t="shared" si="17"/>
        <v>3.0109489051094892E-2</v>
      </c>
      <c r="AR128">
        <v>1</v>
      </c>
      <c r="AT128" s="33">
        <f t="shared" si="22"/>
        <v>3.6949949613705071E-3</v>
      </c>
    </row>
    <row r="129" spans="1:46" x14ac:dyDescent="0.35">
      <c r="A129" s="12">
        <v>44228</v>
      </c>
      <c r="B129" s="54">
        <v>90190</v>
      </c>
      <c r="C129" s="36">
        <f t="shared" si="13"/>
        <v>8.214025500910747</v>
      </c>
      <c r="D129" s="10">
        <f>'Series construction'!AH134</f>
        <v>380</v>
      </c>
      <c r="E129" s="10">
        <f>DataQ!C199</f>
        <v>10980</v>
      </c>
      <c r="I129" s="36">
        <f t="shared" si="15"/>
        <v>3.4608378870673952E-2</v>
      </c>
      <c r="J129" s="11">
        <f t="shared" si="19"/>
        <v>3.280440059836652E-2</v>
      </c>
      <c r="K129" s="11">
        <f>I128+((C128-C127)*0.01)</f>
        <v>3.280440059836652E-2</v>
      </c>
      <c r="M129" s="29">
        <f t="shared" si="23"/>
        <v>360.1923185700644</v>
      </c>
      <c r="N129" s="22">
        <f t="shared" si="14"/>
        <v>1.0549919595969468</v>
      </c>
      <c r="P129" s="29">
        <f t="shared" si="16"/>
        <v>380</v>
      </c>
      <c r="Q129" s="36">
        <f t="shared" si="12"/>
        <v>3.4608378870673952E-2</v>
      </c>
      <c r="R129" s="35">
        <f t="shared" si="20"/>
        <v>1.0549919595969468</v>
      </c>
      <c r="S129" s="41">
        <f t="shared" si="21"/>
        <v>1.0549919595969468</v>
      </c>
      <c r="U129" s="29">
        <f t="shared" si="18"/>
        <v>380</v>
      </c>
      <c r="V129" s="11">
        <f t="shared" si="17"/>
        <v>3.4608378870673952E-2</v>
      </c>
      <c r="AR129">
        <v>1</v>
      </c>
      <c r="AT129" s="33">
        <f t="shared" si="22"/>
        <v>4.2133274198913407E-3</v>
      </c>
    </row>
    <row r="130" spans="1:46" x14ac:dyDescent="0.35">
      <c r="A130" s="12">
        <v>44317</v>
      </c>
      <c r="B130" s="54">
        <v>88640</v>
      </c>
      <c r="C130" s="36">
        <f t="shared" si="13"/>
        <v>8.0508628519527701</v>
      </c>
      <c r="D130" s="10">
        <f>'Series construction'!AH135</f>
        <v>450</v>
      </c>
      <c r="E130" s="10">
        <f>DataQ!C200</f>
        <v>11010</v>
      </c>
      <c r="I130" s="36">
        <f t="shared" si="15"/>
        <v>4.0871934604904632E-2</v>
      </c>
      <c r="J130" s="11">
        <f t="shared" si="19"/>
        <v>3.5261407602409152E-2</v>
      </c>
      <c r="K130" s="11">
        <f>I129+((C129-C128)*0.01)</f>
        <v>3.5261407602409152E-2</v>
      </c>
      <c r="M130" s="29">
        <f t="shared" si="23"/>
        <v>388.22809770252474</v>
      </c>
      <c r="N130" s="22">
        <f t="shared" si="14"/>
        <v>1.1591123946541533</v>
      </c>
      <c r="P130" s="29">
        <f t="shared" si="16"/>
        <v>450</v>
      </c>
      <c r="Q130" s="36">
        <f t="shared" si="12"/>
        <v>4.0871934604904632E-2</v>
      </c>
      <c r="R130" s="35">
        <f t="shared" si="20"/>
        <v>1.1591123946541533</v>
      </c>
      <c r="S130" s="41">
        <f t="shared" si="21"/>
        <v>1.1591123946541533</v>
      </c>
      <c r="U130" s="29">
        <f t="shared" si="18"/>
        <v>450</v>
      </c>
      <c r="V130" s="11">
        <f t="shared" si="17"/>
        <v>4.0871934604904632E-2</v>
      </c>
      <c r="AR130">
        <v>1</v>
      </c>
      <c r="AT130" s="33">
        <f t="shared" si="22"/>
        <v>5.0767148014440435E-3</v>
      </c>
    </row>
    <row r="131" spans="1:46" x14ac:dyDescent="0.35">
      <c r="A131" s="12">
        <v>44409</v>
      </c>
      <c r="B131" s="54">
        <v>86240</v>
      </c>
      <c r="C131" s="36">
        <f t="shared" si="13"/>
        <v>7.8328792007266124</v>
      </c>
      <c r="D131" s="10">
        <f>'Series construction'!AH136</f>
        <v>730</v>
      </c>
      <c r="E131" s="10">
        <f>DataQ!C201</f>
        <v>11010</v>
      </c>
      <c r="I131" s="36">
        <f t="shared" si="15"/>
        <v>6.630336058128973E-2</v>
      </c>
      <c r="J131" s="11">
        <f t="shared" si="19"/>
        <v>3.9240308115324862E-2</v>
      </c>
      <c r="K131" s="11"/>
      <c r="M131" s="29">
        <f t="shared" si="23"/>
        <v>432.03579234972676</v>
      </c>
      <c r="N131" s="22">
        <f t="shared" si="14"/>
        <v>1.6896748207590067</v>
      </c>
      <c r="P131" s="29">
        <f t="shared" si="16"/>
        <v>730</v>
      </c>
      <c r="Q131" s="36">
        <f t="shared" si="12"/>
        <v>6.630336058128973E-2</v>
      </c>
      <c r="R131" s="35">
        <f t="shared" si="20"/>
        <v>1.6896748207590067</v>
      </c>
      <c r="S131" s="41">
        <f t="shared" si="21"/>
        <v>1.6896748207590067</v>
      </c>
      <c r="U131" s="29">
        <f t="shared" si="18"/>
        <v>730</v>
      </c>
      <c r="V131" s="11">
        <f t="shared" si="17"/>
        <v>6.630336058128973E-2</v>
      </c>
      <c r="AR131">
        <v>1</v>
      </c>
      <c r="AT131" s="33">
        <f t="shared" si="22"/>
        <v>8.4647495361781077E-3</v>
      </c>
    </row>
    <row r="132" spans="1:46" x14ac:dyDescent="0.35">
      <c r="A132" s="12">
        <v>44501</v>
      </c>
      <c r="B132" s="54">
        <v>85650</v>
      </c>
      <c r="C132" s="36">
        <f t="shared" si="13"/>
        <v>7.7934485896269337</v>
      </c>
      <c r="D132" s="10">
        <f>'Series construction'!AH137</f>
        <v>720</v>
      </c>
      <c r="E132" s="10">
        <f>DataQ!C202</f>
        <v>10990</v>
      </c>
      <c r="I132" s="36">
        <f t="shared" si="15"/>
        <v>6.5514103730664242E-2</v>
      </c>
      <c r="J132" s="11">
        <f t="shared" si="19"/>
        <v>6.4123524069028159E-2</v>
      </c>
      <c r="K132" s="11"/>
      <c r="M132" s="29">
        <f t="shared" si="23"/>
        <v>704.71752951861947</v>
      </c>
      <c r="N132" s="22">
        <f t="shared" si="14"/>
        <v>1.0216859519470443</v>
      </c>
      <c r="P132" s="29">
        <f t="shared" si="16"/>
        <v>720</v>
      </c>
      <c r="Q132" s="36">
        <f t="shared" si="12"/>
        <v>6.5514103730664242E-2</v>
      </c>
      <c r="R132" s="35">
        <f t="shared" si="20"/>
        <v>1.0216859519470443</v>
      </c>
      <c r="S132" s="41">
        <f t="shared" si="21"/>
        <v>1.0216859519470443</v>
      </c>
      <c r="U132" s="29">
        <f t="shared" si="18"/>
        <v>720</v>
      </c>
      <c r="V132" s="11">
        <f t="shared" si="17"/>
        <v>6.5514103730664242E-2</v>
      </c>
      <c r="AR132">
        <v>1</v>
      </c>
      <c r="AT132" s="33">
        <f t="shared" si="22"/>
        <v>8.4063047285464106E-3</v>
      </c>
    </row>
    <row r="133" spans="1:46" x14ac:dyDescent="0.35">
      <c r="A133" s="12">
        <v>44593</v>
      </c>
      <c r="B133" s="54">
        <v>81570</v>
      </c>
      <c r="C133" s="36">
        <f t="shared" si="13"/>
        <v>7.4289617486338795</v>
      </c>
      <c r="D133" s="10">
        <f>'Series construction'!AH138</f>
        <v>1040</v>
      </c>
      <c r="E133" s="10">
        <f>DataQ!C203</f>
        <v>10980</v>
      </c>
      <c r="I133" s="36">
        <f t="shared" si="15"/>
        <v>9.4717668488160295E-2</v>
      </c>
      <c r="J133" s="11">
        <f t="shared" si="19"/>
        <v>6.5119797619667449E-2</v>
      </c>
      <c r="K133" s="11"/>
      <c r="M133" s="29">
        <f t="shared" si="23"/>
        <v>715.01537786394863</v>
      </c>
      <c r="N133" s="22">
        <f t="shared" si="14"/>
        <v>1.4545141715789625</v>
      </c>
      <c r="P133" s="29">
        <f t="shared" si="16"/>
        <v>1040</v>
      </c>
      <c r="Q133" s="36">
        <f t="shared" si="12"/>
        <v>9.4717668488160295E-2</v>
      </c>
      <c r="R133" s="35">
        <f t="shared" si="20"/>
        <v>1.4545141715789625</v>
      </c>
      <c r="S133" s="41">
        <f t="shared" si="21"/>
        <v>1.4545141715789625</v>
      </c>
      <c r="U133" s="29">
        <f t="shared" si="18"/>
        <v>1040</v>
      </c>
      <c r="V133" s="11">
        <f t="shared" si="17"/>
        <v>9.4717668488160295E-2</v>
      </c>
      <c r="AR133">
        <v>1</v>
      </c>
      <c r="AT133" s="33">
        <f t="shared" si="22"/>
        <v>1.2749785460340812E-2</v>
      </c>
    </row>
    <row r="134" spans="1:46" x14ac:dyDescent="0.35">
      <c r="A134" s="12">
        <v>44682</v>
      </c>
      <c r="B134" s="54">
        <v>80640</v>
      </c>
      <c r="C134" s="36">
        <f t="shared" si="13"/>
        <v>7.350957155879672</v>
      </c>
      <c r="D134" s="10">
        <f>'Series construction'!AH139</f>
        <v>1180</v>
      </c>
      <c r="E134" s="10">
        <f>DataQ!C204</f>
        <v>10970</v>
      </c>
      <c r="I134" s="36">
        <f t="shared" si="15"/>
        <v>0.10756608933454877</v>
      </c>
      <c r="J134" s="11">
        <f t="shared" si="19"/>
        <v>9.1072800078229751E-2</v>
      </c>
      <c r="K134" s="11"/>
      <c r="M134" s="29">
        <f t="shared" si="23"/>
        <v>999.06861685818035</v>
      </c>
      <c r="N134" s="22">
        <f t="shared" si="14"/>
        <v>1.1811000566815955</v>
      </c>
      <c r="P134" s="29">
        <f t="shared" si="16"/>
        <v>1180</v>
      </c>
      <c r="Q134" s="36">
        <f t="shared" si="12"/>
        <v>0.10756608933454877</v>
      </c>
      <c r="R134" s="35">
        <f t="shared" si="20"/>
        <v>1.1811000566815955</v>
      </c>
      <c r="S134" s="41">
        <f t="shared" si="21"/>
        <v>1.1811000566815955</v>
      </c>
      <c r="U134" s="29">
        <f t="shared" si="18"/>
        <v>1180</v>
      </c>
      <c r="V134" s="11">
        <f t="shared" si="17"/>
        <v>0.10756608933454877</v>
      </c>
      <c r="AR134">
        <v>1</v>
      </c>
      <c r="AT134" s="33">
        <f t="shared" si="22"/>
        <v>1.4632936507936508E-2</v>
      </c>
    </row>
    <row r="135" spans="1:46" x14ac:dyDescent="0.35">
      <c r="A135" s="12">
        <v>44774</v>
      </c>
      <c r="B135" s="54">
        <v>80180</v>
      </c>
      <c r="C135" s="36">
        <f t="shared" si="13"/>
        <v>7.3090246125797629</v>
      </c>
      <c r="D135" s="10">
        <f>'Series construction'!AH140</f>
        <v>1280</v>
      </c>
      <c r="E135" s="10">
        <f>DataQ!C205</f>
        <v>10970</v>
      </c>
      <c r="I135" s="36">
        <f t="shared" si="15"/>
        <v>0.11668185961713765</v>
      </c>
      <c r="J135" s="11">
        <f t="shared" si="19"/>
        <v>0.10678604340700669</v>
      </c>
      <c r="K135" s="11"/>
      <c r="M135" s="29">
        <f t="shared" si="23"/>
        <v>1171.4428961748633</v>
      </c>
      <c r="N135" s="22">
        <f t="shared" si="14"/>
        <v>1.0926695651829128</v>
      </c>
      <c r="P135" s="29">
        <f t="shared" si="16"/>
        <v>1280</v>
      </c>
      <c r="Q135" s="36">
        <f t="shared" si="12"/>
        <v>0.11668185961713765</v>
      </c>
      <c r="R135" s="35">
        <f t="shared" si="20"/>
        <v>1.0926695651829128</v>
      </c>
      <c r="S135" s="41">
        <f t="shared" si="21"/>
        <v>1.0926695651829128</v>
      </c>
      <c r="U135" s="29">
        <f t="shared" si="18"/>
        <v>1280</v>
      </c>
      <c r="V135" s="11">
        <f t="shared" si="17"/>
        <v>0.11668185961713765</v>
      </c>
      <c r="AR135">
        <v>1</v>
      </c>
      <c r="AT135" s="33">
        <f t="shared" si="22"/>
        <v>1.5964080818159143E-2</v>
      </c>
    </row>
    <row r="136" spans="1:46" x14ac:dyDescent="0.35">
      <c r="A136" s="12">
        <v>44866</v>
      </c>
      <c r="B136" s="54">
        <v>81230</v>
      </c>
      <c r="C136" s="36">
        <f t="shared" si="13"/>
        <v>7.4250457038391229</v>
      </c>
      <c r="D136" s="10">
        <f>'Series construction'!AH141</f>
        <v>1090</v>
      </c>
      <c r="E136" s="10">
        <f>DataQ!C206</f>
        <v>10940</v>
      </c>
      <c r="I136" s="36">
        <f t="shared" si="15"/>
        <v>9.9634369287020116E-2</v>
      </c>
      <c r="J136" s="11">
        <f t="shared" si="19"/>
        <v>0.11626253418413855</v>
      </c>
      <c r="K136" s="11"/>
      <c r="M136" s="29">
        <f t="shared" si="23"/>
        <v>1271.9121239744757</v>
      </c>
      <c r="N136" s="22">
        <f t="shared" si="14"/>
        <v>0.85697744321672475</v>
      </c>
      <c r="P136" s="29">
        <f t="shared" si="16"/>
        <v>1090</v>
      </c>
      <c r="Q136" s="36">
        <f t="shared" si="12"/>
        <v>9.9634369287020116E-2</v>
      </c>
      <c r="R136" s="35">
        <f t="shared" si="20"/>
        <v>0.85697744321672475</v>
      </c>
      <c r="S136" s="41">
        <f t="shared" si="21"/>
        <v>0.85697744321672475</v>
      </c>
      <c r="U136" s="29">
        <f t="shared" si="18"/>
        <v>1090</v>
      </c>
      <c r="V136" s="11">
        <f t="shared" si="17"/>
        <v>9.9634369287020116E-2</v>
      </c>
      <c r="AR136">
        <v>1</v>
      </c>
      <c r="AT136" s="33">
        <f t="shared" si="22"/>
        <v>1.3418687676966638E-2</v>
      </c>
    </row>
    <row r="137" spans="1:46" x14ac:dyDescent="0.35">
      <c r="A137" s="12">
        <v>44958</v>
      </c>
      <c r="B137" s="54">
        <v>83640</v>
      </c>
      <c r="C137" s="36">
        <f t="shared" si="13"/>
        <v>7.6875</v>
      </c>
      <c r="D137" s="10">
        <f>'Series construction'!AH142</f>
        <v>1260</v>
      </c>
      <c r="E137" s="10">
        <f>DataQ!C207</f>
        <v>10880</v>
      </c>
      <c r="I137" s="36">
        <f t="shared" si="15"/>
        <v>0.11580882352941177</v>
      </c>
      <c r="J137" s="11">
        <f t="shared" si="19"/>
        <v>0.10079458019961372</v>
      </c>
      <c r="K137" s="11"/>
      <c r="M137" s="29">
        <f t="shared" si="23"/>
        <v>1096.6450325717974</v>
      </c>
      <c r="N137" s="22">
        <f t="shared" si="14"/>
        <v>1.1489588358824829</v>
      </c>
      <c r="P137" s="29">
        <f t="shared" si="16"/>
        <v>1260</v>
      </c>
      <c r="Q137" s="36">
        <f t="shared" ref="Q137:Q200" si="24">P137/E137</f>
        <v>0.11580882352941177</v>
      </c>
      <c r="R137" s="35">
        <f t="shared" si="20"/>
        <v>1.1489588358824829</v>
      </c>
      <c r="S137" s="41">
        <f t="shared" si="21"/>
        <v>1.1489588358824829</v>
      </c>
      <c r="U137" s="29">
        <f t="shared" si="18"/>
        <v>1260</v>
      </c>
      <c r="V137" s="11">
        <f t="shared" si="17"/>
        <v>0.11580882352941177</v>
      </c>
      <c r="AR137">
        <v>1</v>
      </c>
      <c r="AT137" s="33">
        <f t="shared" si="22"/>
        <v>1.5064562410329985E-2</v>
      </c>
    </row>
    <row r="138" spans="1:46" x14ac:dyDescent="0.35">
      <c r="A138" s="12">
        <v>45047</v>
      </c>
      <c r="B138" s="54">
        <v>90840</v>
      </c>
      <c r="C138" s="36">
        <f t="shared" ref="C138:C142" si="25">B138/E138</f>
        <v>8.3878116343490312</v>
      </c>
      <c r="D138" s="10">
        <f>'Series construction'!AH143</f>
        <v>1220</v>
      </c>
      <c r="E138" s="10">
        <f>DataQ!C208</f>
        <v>10830</v>
      </c>
      <c r="I138" s="36">
        <f t="shared" si="15"/>
        <v>0.11265004616805172</v>
      </c>
      <c r="J138" s="11">
        <f t="shared" si="19"/>
        <v>0.11843336649102054</v>
      </c>
      <c r="K138" s="11"/>
      <c r="M138" s="29">
        <f t="shared" si="23"/>
        <v>1282.6333590977524</v>
      </c>
      <c r="N138" s="22">
        <f t="shared" ref="N138:N142" si="26">D138/M138</f>
        <v>0.95116815054474269</v>
      </c>
      <c r="P138" s="29">
        <f t="shared" si="16"/>
        <v>1220</v>
      </c>
      <c r="Q138" s="36">
        <f t="shared" si="24"/>
        <v>0.11265004616805172</v>
      </c>
      <c r="R138" s="35">
        <f t="shared" si="20"/>
        <v>0.95116815054474269</v>
      </c>
      <c r="S138" s="41">
        <f t="shared" si="21"/>
        <v>0.95116815054474269</v>
      </c>
      <c r="U138" s="29">
        <f t="shared" si="18"/>
        <v>1220</v>
      </c>
      <c r="V138" s="11">
        <f t="shared" si="17"/>
        <v>0.11265004616805172</v>
      </c>
      <c r="AR138">
        <v>1</v>
      </c>
      <c r="AT138" s="33">
        <f t="shared" si="22"/>
        <v>1.3430206957287539E-2</v>
      </c>
    </row>
    <row r="139" spans="1:46" x14ac:dyDescent="0.35">
      <c r="A139" s="12">
        <v>45139</v>
      </c>
      <c r="B139" s="54">
        <v>99470</v>
      </c>
      <c r="C139" s="36">
        <f t="shared" si="25"/>
        <v>9.2358402971216336</v>
      </c>
      <c r="D139" s="10">
        <f>'Series construction'!AH144</f>
        <v>1120</v>
      </c>
      <c r="E139" s="10">
        <f>DataQ!C209</f>
        <v>10770</v>
      </c>
      <c r="I139" s="36">
        <f t="shared" ref="I139:I142" si="27">D139/E139</f>
        <v>0.10399257195914577</v>
      </c>
      <c r="J139" s="11">
        <f t="shared" si="19"/>
        <v>0.11965316251154202</v>
      </c>
      <c r="K139" s="11"/>
      <c r="M139" s="29">
        <f t="shared" si="23"/>
        <v>1288.6645602493077</v>
      </c>
      <c r="N139" s="22">
        <f t="shared" si="26"/>
        <v>0.86911678535128067</v>
      </c>
      <c r="P139" s="29">
        <f t="shared" si="16"/>
        <v>1120</v>
      </c>
      <c r="Q139" s="36">
        <f t="shared" si="24"/>
        <v>0.10399257195914577</v>
      </c>
      <c r="R139" s="35">
        <f t="shared" si="20"/>
        <v>0.86911678535128067</v>
      </c>
      <c r="S139" s="41">
        <f t="shared" si="21"/>
        <v>0.86911678535128067</v>
      </c>
      <c r="U139" s="29">
        <f t="shared" si="18"/>
        <v>1120</v>
      </c>
      <c r="V139" s="11">
        <f t="shared" si="17"/>
        <v>0.10399257195914577</v>
      </c>
      <c r="AR139">
        <v>1</v>
      </c>
      <c r="AT139" s="33">
        <f t="shared" si="22"/>
        <v>1.1259676284306826E-2</v>
      </c>
    </row>
    <row r="140" spans="1:46" x14ac:dyDescent="0.35">
      <c r="A140" s="12">
        <v>45231</v>
      </c>
      <c r="B140" s="54">
        <v>107250</v>
      </c>
      <c r="C140" s="36">
        <f t="shared" si="25"/>
        <v>9.9767441860465116</v>
      </c>
      <c r="D140" s="10">
        <f>'Series construction'!AH145</f>
        <v>1180</v>
      </c>
      <c r="E140" s="10">
        <f>DataQ!C210</f>
        <v>10750</v>
      </c>
      <c r="I140" s="36">
        <f t="shared" si="27"/>
        <v>0.10976744186046512</v>
      </c>
      <c r="J140" s="11">
        <f t="shared" si="19"/>
        <v>0.1124728585868718</v>
      </c>
      <c r="K140" s="11"/>
      <c r="M140" s="29">
        <f t="shared" si="23"/>
        <v>1209.0832298088719</v>
      </c>
      <c r="N140" s="22">
        <f t="shared" si="26"/>
        <v>0.97594604813643038</v>
      </c>
      <c r="P140" s="29">
        <f t="shared" ref="P140:P142" si="28">D140</f>
        <v>1180</v>
      </c>
      <c r="Q140" s="36">
        <f t="shared" si="24"/>
        <v>0.10976744186046512</v>
      </c>
      <c r="R140" s="35">
        <f t="shared" si="20"/>
        <v>0.97594604813643038</v>
      </c>
      <c r="S140" s="41">
        <f t="shared" si="21"/>
        <v>0.97594604813643038</v>
      </c>
      <c r="U140" s="29">
        <f t="shared" ref="U140:U203" si="29">M140*S140</f>
        <v>1180</v>
      </c>
      <c r="V140" s="11">
        <f t="shared" ref="V140:V203" si="30">U140/E140</f>
        <v>0.10976744186046512</v>
      </c>
      <c r="AR140">
        <v>1</v>
      </c>
      <c r="AT140" s="33">
        <f t="shared" si="22"/>
        <v>1.1002331002331002E-2</v>
      </c>
    </row>
    <row r="141" spans="1:46" x14ac:dyDescent="0.35">
      <c r="A141" s="12">
        <v>45323</v>
      </c>
      <c r="B141" s="54">
        <v>109910</v>
      </c>
      <c r="C141" s="36">
        <f t="shared" si="25"/>
        <v>10.21382969825944</v>
      </c>
      <c r="D141" s="10">
        <f>'Series construction'!AH146</f>
        <v>1540</v>
      </c>
      <c r="E141" s="44">
        <f>DataQ!C211</f>
        <v>10760.9</v>
      </c>
      <c r="I141" s="36">
        <f t="shared" si="27"/>
        <v>0.1431107063535578</v>
      </c>
      <c r="J141" s="11">
        <f t="shared" si="19"/>
        <v>0.1171764807497139</v>
      </c>
      <c r="K141" s="11"/>
      <c r="M141" s="29">
        <f t="shared" si="23"/>
        <v>1260.9243916995963</v>
      </c>
      <c r="N141" s="22">
        <f t="shared" si="26"/>
        <v>1.2213262033294783</v>
      </c>
      <c r="P141" s="29">
        <f t="shared" si="28"/>
        <v>1540</v>
      </c>
      <c r="Q141" s="36">
        <f t="shared" si="24"/>
        <v>0.1431107063535578</v>
      </c>
      <c r="R141" s="35">
        <f t="shared" si="20"/>
        <v>1.2213262033294783</v>
      </c>
      <c r="S141" s="41">
        <f t="shared" si="21"/>
        <v>1.2213262033294783</v>
      </c>
      <c r="U141" s="29">
        <f t="shared" si="29"/>
        <v>1539.9999999999998</v>
      </c>
      <c r="V141" s="11">
        <f t="shared" si="30"/>
        <v>0.14311070635355777</v>
      </c>
      <c r="AR141">
        <v>1</v>
      </c>
      <c r="AT141" s="33">
        <f t="shared" si="22"/>
        <v>1.401146392502957E-2</v>
      </c>
    </row>
    <row r="142" spans="1:46" x14ac:dyDescent="0.35">
      <c r="A142" s="12">
        <v>45413</v>
      </c>
      <c r="B142" s="54">
        <v>109640</v>
      </c>
      <c r="C142" s="36">
        <f t="shared" si="25"/>
        <v>10.175311598036213</v>
      </c>
      <c r="D142" s="10">
        <f>'Series construction'!AH147</f>
        <v>1690</v>
      </c>
      <c r="E142" s="44">
        <f>DataQ!C212</f>
        <v>10775.1</v>
      </c>
      <c r="I142" s="36">
        <f t="shared" si="27"/>
        <v>0.15684309194346224</v>
      </c>
      <c r="J142" s="11">
        <f t="shared" si="19"/>
        <v>0.14548156147568708</v>
      </c>
      <c r="K142" s="11"/>
      <c r="M142" s="29">
        <f t="shared" si="23"/>
        <v>1567.5783730566759</v>
      </c>
      <c r="N142" s="22">
        <f t="shared" si="26"/>
        <v>1.0780960167909244</v>
      </c>
      <c r="P142" s="29">
        <f t="shared" si="28"/>
        <v>1690</v>
      </c>
      <c r="Q142" s="36">
        <f t="shared" si="24"/>
        <v>0.15684309194346224</v>
      </c>
      <c r="R142" s="35">
        <f t="shared" si="20"/>
        <v>1.0780960167909244</v>
      </c>
      <c r="S142" s="41">
        <f t="shared" si="21"/>
        <v>1.0780960167909244</v>
      </c>
      <c r="U142" s="29">
        <f t="shared" si="29"/>
        <v>1690</v>
      </c>
      <c r="V142" s="11">
        <f t="shared" si="30"/>
        <v>0.15684309194346224</v>
      </c>
      <c r="AR142">
        <v>1</v>
      </c>
      <c r="AT142" s="33">
        <f t="shared" si="22"/>
        <v>1.5414082451659978E-2</v>
      </c>
    </row>
    <row r="143" spans="1:46" x14ac:dyDescent="0.35">
      <c r="A143" s="12">
        <v>45505</v>
      </c>
      <c r="B143" s="30">
        <v>109044.125</v>
      </c>
      <c r="C143" s="37">
        <f t="shared" ref="C143:C201" si="31">B143/E143</f>
        <v>10.111414691411371</v>
      </c>
      <c r="D143" s="10"/>
      <c r="E143" s="44">
        <f>DataQ!C213</f>
        <v>10784.26</v>
      </c>
      <c r="J143" s="28">
        <f t="shared" si="19"/>
        <v>0.15645791094122996</v>
      </c>
      <c r="K143" s="11"/>
      <c r="M143" s="30">
        <f t="shared" ref="M143:M202" si="32">J143*E143</f>
        <v>1687.2827906470686</v>
      </c>
      <c r="N143" s="22"/>
      <c r="P143" s="30">
        <f t="shared" ref="P143:P174" si="33">M143*R143</f>
        <v>1819.0528557964799</v>
      </c>
      <c r="Q143" s="37">
        <f t="shared" si="24"/>
        <v>0.16867665058116921</v>
      </c>
      <c r="R143" s="35">
        <f t="shared" ref="R143:R204" si="34">R142</f>
        <v>1.0780960167909244</v>
      </c>
      <c r="S143" s="41">
        <f>0.1*(1-(S142))+S142</f>
        <v>1.0702864151118319</v>
      </c>
      <c r="U143" s="30">
        <f t="shared" si="29"/>
        <v>1805.8758492815386</v>
      </c>
      <c r="V143" s="28">
        <f t="shared" si="30"/>
        <v>0.16745477661717528</v>
      </c>
      <c r="AR143">
        <v>1</v>
      </c>
      <c r="AT143" s="33"/>
    </row>
    <row r="144" spans="1:46" x14ac:dyDescent="0.35">
      <c r="A144" s="12">
        <v>45597</v>
      </c>
      <c r="B144" s="30">
        <v>111981.2</v>
      </c>
      <c r="C144" s="37">
        <f t="shared" si="31"/>
        <v>10.37433551416242</v>
      </c>
      <c r="D144" s="10"/>
      <c r="E144" s="44">
        <f>DataQ!C214</f>
        <v>10794.06</v>
      </c>
      <c r="J144" s="28">
        <f>MAX(0.03,J143+((C143-C142)*0.01))</f>
        <v>0.15581894187498155</v>
      </c>
      <c r="K144" s="11"/>
      <c r="M144" s="30">
        <f t="shared" si="32"/>
        <v>1681.9190077350634</v>
      </c>
      <c r="N144" s="22"/>
      <c r="P144" s="30">
        <f t="shared" si="33"/>
        <v>1813.2701828041156</v>
      </c>
      <c r="Q144" s="37">
        <f t="shared" si="24"/>
        <v>0.16798778057599417</v>
      </c>
      <c r="R144" s="35">
        <f t="shared" si="34"/>
        <v>1.0780960167909244</v>
      </c>
      <c r="S144" s="41">
        <f t="shared" ref="S144:S207" si="35">0.1*(1-(S143))+S143</f>
        <v>1.0632577736006488</v>
      </c>
      <c r="U144" s="30">
        <f t="shared" si="29"/>
        <v>1788.3134595409958</v>
      </c>
      <c r="V144" s="28">
        <f t="shared" si="30"/>
        <v>0.16567570122280179</v>
      </c>
      <c r="AR144">
        <v>1</v>
      </c>
      <c r="AT144" s="33"/>
    </row>
    <row r="145" spans="1:46" x14ac:dyDescent="0.35">
      <c r="A145" s="12">
        <v>45689</v>
      </c>
      <c r="B145" s="30">
        <v>111686.625</v>
      </c>
      <c r="C145" s="37">
        <f t="shared" si="31"/>
        <v>10.335631289341643</v>
      </c>
      <c r="D145" s="10"/>
      <c r="E145" s="44">
        <f>DataQ!C215</f>
        <v>10805.98</v>
      </c>
      <c r="J145" s="28">
        <f t="shared" ref="J145:J208" si="36">MAX(0.03,J144+((C144-C143)*0.01))</f>
        <v>0.15844815010249202</v>
      </c>
      <c r="K145" s="11"/>
      <c r="M145" s="30">
        <f t="shared" si="32"/>
        <v>1712.1875410445266</v>
      </c>
      <c r="N145" s="22"/>
      <c r="P145" s="30">
        <f t="shared" si="33"/>
        <v>1845.9025679991514</v>
      </c>
      <c r="Q145" s="37">
        <f t="shared" si="24"/>
        <v>0.17082231949338714</v>
      </c>
      <c r="R145" s="35">
        <f t="shared" si="34"/>
        <v>1.0780960167909244</v>
      </c>
      <c r="S145" s="41">
        <f t="shared" si="35"/>
        <v>1.0569319962405839</v>
      </c>
      <c r="U145" s="30">
        <f t="shared" si="29"/>
        <v>1809.6657956944482</v>
      </c>
      <c r="V145" s="28">
        <f t="shared" si="30"/>
        <v>0.16746891958845456</v>
      </c>
      <c r="AR145">
        <v>1</v>
      </c>
      <c r="AT145" s="33"/>
    </row>
    <row r="146" spans="1:46" x14ac:dyDescent="0.35">
      <c r="A146" s="12">
        <v>45778</v>
      </c>
      <c r="B146" s="30">
        <v>110929.992</v>
      </c>
      <c r="C146" s="37">
        <f t="shared" si="31"/>
        <v>10.25215819359418</v>
      </c>
      <c r="D146" s="10"/>
      <c r="E146" s="44">
        <f>DataQ!C216</f>
        <v>10820.16</v>
      </c>
      <c r="J146" s="28">
        <f t="shared" si="36"/>
        <v>0.15806110785428426</v>
      </c>
      <c r="K146" s="11"/>
      <c r="M146" s="30">
        <f t="shared" si="32"/>
        <v>1710.2464767606123</v>
      </c>
      <c r="N146" s="22"/>
      <c r="P146" s="30">
        <f t="shared" si="33"/>
        <v>1843.8099143263282</v>
      </c>
      <c r="Q146" s="37">
        <f t="shared" si="24"/>
        <v>0.17040505078726453</v>
      </c>
      <c r="R146" s="35">
        <f t="shared" si="34"/>
        <v>1.0780960167909244</v>
      </c>
      <c r="S146" s="41">
        <f t="shared" si="35"/>
        <v>1.0512387966165255</v>
      </c>
      <c r="U146" s="30">
        <f t="shared" si="29"/>
        <v>1797.8774481474786</v>
      </c>
      <c r="V146" s="28">
        <f t="shared" si="30"/>
        <v>0.16615996881261264</v>
      </c>
      <c r="AR146">
        <v>1</v>
      </c>
      <c r="AT146" s="33"/>
    </row>
    <row r="147" spans="1:46" x14ac:dyDescent="0.35">
      <c r="A147" s="12">
        <v>45870</v>
      </c>
      <c r="B147" s="30">
        <v>109481.133</v>
      </c>
      <c r="C147" s="37">
        <f t="shared" si="31"/>
        <v>10.105058384075006</v>
      </c>
      <c r="D147" s="10"/>
      <c r="E147" s="44">
        <f>DataQ!C217</f>
        <v>10834.29</v>
      </c>
      <c r="J147" s="28">
        <f t="shared" si="36"/>
        <v>0.15722637689680963</v>
      </c>
      <c r="K147" s="11"/>
      <c r="M147" s="30">
        <f t="shared" si="32"/>
        <v>1703.4361629493358</v>
      </c>
      <c r="N147" s="22"/>
      <c r="P147" s="30">
        <f t="shared" si="33"/>
        <v>1836.4677421332949</v>
      </c>
      <c r="Q147" s="37">
        <f t="shared" si="24"/>
        <v>0.16950513066691908</v>
      </c>
      <c r="R147" s="35">
        <f t="shared" si="34"/>
        <v>1.0780960167909244</v>
      </c>
      <c r="S147" s="41">
        <f t="shared" si="35"/>
        <v>1.0461149169548729</v>
      </c>
      <c r="U147" s="30">
        <f t="shared" si="29"/>
        <v>1781.9899801416718</v>
      </c>
      <c r="V147" s="28">
        <f t="shared" si="30"/>
        <v>0.16447685821052158</v>
      </c>
      <c r="AR147">
        <v>1</v>
      </c>
      <c r="AT147" s="33"/>
    </row>
    <row r="148" spans="1:46" x14ac:dyDescent="0.35">
      <c r="A148" s="12">
        <v>45962</v>
      </c>
      <c r="B148" s="30">
        <v>107618.266</v>
      </c>
      <c r="C148" s="37">
        <f t="shared" si="31"/>
        <v>9.9198678927361286</v>
      </c>
      <c r="D148" s="10"/>
      <c r="E148" s="44">
        <f>DataQ!C218</f>
        <v>10848.76</v>
      </c>
      <c r="J148" s="28">
        <f t="shared" si="36"/>
        <v>0.15575537880161788</v>
      </c>
      <c r="K148" s="11"/>
      <c r="M148" s="30">
        <f t="shared" si="32"/>
        <v>1689.7527233278402</v>
      </c>
      <c r="N148" s="22"/>
      <c r="P148" s="30">
        <f t="shared" si="33"/>
        <v>1821.7156803813614</v>
      </c>
      <c r="Q148" s="37">
        <f t="shared" si="24"/>
        <v>0.16791925347978584</v>
      </c>
      <c r="R148" s="35">
        <f t="shared" si="34"/>
        <v>1.0780960167909244</v>
      </c>
      <c r="S148" s="41">
        <f t="shared" si="35"/>
        <v>1.0415034252593856</v>
      </c>
      <c r="U148" s="30">
        <f t="shared" si="29"/>
        <v>1759.8832491873204</v>
      </c>
      <c r="V148" s="28">
        <f t="shared" si="30"/>
        <v>0.16221976052445813</v>
      </c>
      <c r="AR148">
        <v>1</v>
      </c>
      <c r="AT148" s="33"/>
    </row>
    <row r="149" spans="1:46" x14ac:dyDescent="0.35">
      <c r="A149" s="12">
        <v>46054</v>
      </c>
      <c r="B149" s="30">
        <v>105727.93</v>
      </c>
      <c r="C149" s="37">
        <f t="shared" si="31"/>
        <v>9.7322389834752112</v>
      </c>
      <c r="D149" s="10"/>
      <c r="E149" s="44">
        <f>DataQ!C219</f>
        <v>10863.68</v>
      </c>
      <c r="J149" s="28">
        <f t="shared" si="36"/>
        <v>0.15390347388822911</v>
      </c>
      <c r="K149" s="11"/>
      <c r="M149" s="30">
        <f t="shared" si="32"/>
        <v>1671.9580912100769</v>
      </c>
      <c r="N149" s="22"/>
      <c r="P149" s="30">
        <f t="shared" si="33"/>
        <v>1802.531358374941</v>
      </c>
      <c r="Q149" s="37">
        <f t="shared" si="24"/>
        <v>0.16592272216918585</v>
      </c>
      <c r="R149" s="35">
        <f t="shared" si="34"/>
        <v>1.0780960167909244</v>
      </c>
      <c r="S149" s="41">
        <f t="shared" si="35"/>
        <v>1.037353082733447</v>
      </c>
      <c r="U149" s="30">
        <f t="shared" si="29"/>
        <v>1734.4108801179029</v>
      </c>
      <c r="V149" s="28">
        <f t="shared" si="30"/>
        <v>0.15965224308134102</v>
      </c>
      <c r="AR149">
        <v>1</v>
      </c>
      <c r="AT149" s="33"/>
    </row>
    <row r="150" spans="1:46" x14ac:dyDescent="0.35">
      <c r="A150" s="12">
        <v>46143</v>
      </c>
      <c r="B150" s="30">
        <v>103884.461</v>
      </c>
      <c r="C150" s="37">
        <f t="shared" si="31"/>
        <v>9.5484937502699978</v>
      </c>
      <c r="D150" s="10"/>
      <c r="E150" s="44">
        <f>DataQ!C220</f>
        <v>10879.67</v>
      </c>
      <c r="J150" s="28">
        <f t="shared" si="36"/>
        <v>0.15202718479561994</v>
      </c>
      <c r="K150" s="11"/>
      <c r="M150" s="30">
        <f t="shared" si="32"/>
        <v>1654.0056016053625</v>
      </c>
      <c r="N150" s="22"/>
      <c r="P150" s="30">
        <f t="shared" si="33"/>
        <v>1783.1768508406178</v>
      </c>
      <c r="Q150" s="37">
        <f t="shared" si="24"/>
        <v>0.16389990237209565</v>
      </c>
      <c r="R150" s="35">
        <f t="shared" si="34"/>
        <v>1.0780960167909244</v>
      </c>
      <c r="S150" s="41">
        <f t="shared" si="35"/>
        <v>1.0336177744601023</v>
      </c>
      <c r="U150" s="30">
        <f t="shared" si="29"/>
        <v>1709.6095888758773</v>
      </c>
      <c r="V150" s="28">
        <f t="shared" si="30"/>
        <v>0.15713800040588338</v>
      </c>
      <c r="AR150">
        <v>1</v>
      </c>
      <c r="AT150" s="33"/>
    </row>
    <row r="151" spans="1:46" x14ac:dyDescent="0.35">
      <c r="A151" s="12">
        <v>46235</v>
      </c>
      <c r="B151" s="30">
        <v>102152.641</v>
      </c>
      <c r="C151" s="37">
        <f t="shared" si="31"/>
        <v>9.3767225553226101</v>
      </c>
      <c r="D151" s="10"/>
      <c r="E151" s="44">
        <f>DataQ!C221</f>
        <v>10894.28</v>
      </c>
      <c r="J151" s="28">
        <f t="shared" si="36"/>
        <v>0.15018973246356782</v>
      </c>
      <c r="K151" s="11"/>
      <c r="M151" s="30">
        <f t="shared" si="32"/>
        <v>1636.2089985831976</v>
      </c>
      <c r="N151" s="22"/>
      <c r="P151" s="30">
        <f t="shared" si="33"/>
        <v>1763.9904040100125</v>
      </c>
      <c r="Q151" s="37">
        <f t="shared" si="24"/>
        <v>0.16191895233186704</v>
      </c>
      <c r="R151" s="35">
        <f t="shared" si="34"/>
        <v>1.0780960167909244</v>
      </c>
      <c r="S151" s="41">
        <f t="shared" si="35"/>
        <v>1.0302559970140921</v>
      </c>
      <c r="U151" s="30">
        <f t="shared" si="29"/>
        <v>1685.7141331587616</v>
      </c>
      <c r="V151" s="28">
        <f t="shared" si="30"/>
        <v>0.15473387256053281</v>
      </c>
      <c r="AR151">
        <v>1</v>
      </c>
      <c r="AT151" s="33"/>
    </row>
    <row r="152" spans="1:46" x14ac:dyDescent="0.35">
      <c r="A152" s="12">
        <v>46327</v>
      </c>
      <c r="B152" s="30">
        <v>100923.836</v>
      </c>
      <c r="C152" s="37">
        <f t="shared" si="31"/>
        <v>9.2513015221167549</v>
      </c>
      <c r="D152" s="10"/>
      <c r="E152" s="44">
        <f>DataQ!C222</f>
        <v>10909.15</v>
      </c>
      <c r="J152" s="28">
        <f t="shared" si="36"/>
        <v>0.14847202051409394</v>
      </c>
      <c r="K152" s="11"/>
      <c r="M152" s="30">
        <f t="shared" si="32"/>
        <v>1619.703542591328</v>
      </c>
      <c r="N152" s="22"/>
      <c r="P152" s="30">
        <f t="shared" si="33"/>
        <v>1746.1959376498601</v>
      </c>
      <c r="Q152" s="37">
        <f t="shared" si="24"/>
        <v>0.1600670939211451</v>
      </c>
      <c r="R152" s="35">
        <f t="shared" si="34"/>
        <v>1.0780960167909244</v>
      </c>
      <c r="S152" s="41">
        <f t="shared" si="35"/>
        <v>1.0272303973126828</v>
      </c>
      <c r="U152" s="30">
        <f t="shared" si="29"/>
        <v>1663.8087135848498</v>
      </c>
      <c r="V152" s="28">
        <f t="shared" si="30"/>
        <v>0.15251497262250954</v>
      </c>
      <c r="AR152">
        <v>1</v>
      </c>
      <c r="AT152" s="33"/>
    </row>
    <row r="153" spans="1:46" x14ac:dyDescent="0.35">
      <c r="A153" s="12">
        <v>46419</v>
      </c>
      <c r="B153" s="30">
        <v>99905.68</v>
      </c>
      <c r="C153" s="37">
        <f t="shared" si="31"/>
        <v>9.1452120351104895</v>
      </c>
      <c r="D153" s="10"/>
      <c r="E153" s="44">
        <f>DataQ!C223</f>
        <v>10924.37</v>
      </c>
      <c r="J153" s="28">
        <f t="shared" si="36"/>
        <v>0.14721781018203539</v>
      </c>
      <c r="K153" s="11"/>
      <c r="M153" s="30">
        <f t="shared" si="32"/>
        <v>1608.261829018322</v>
      </c>
      <c r="N153" s="22"/>
      <c r="P153" s="30">
        <f t="shared" si="33"/>
        <v>1733.8606718215397</v>
      </c>
      <c r="Q153" s="37">
        <f t="shared" si="24"/>
        <v>0.15871493475793474</v>
      </c>
      <c r="R153" s="35">
        <f t="shared" si="34"/>
        <v>1.0780960167909244</v>
      </c>
      <c r="S153" s="41">
        <f t="shared" si="35"/>
        <v>1.0245073575814145</v>
      </c>
      <c r="U153" s="30">
        <f t="shared" si="29"/>
        <v>1647.6760767466137</v>
      </c>
      <c r="V153" s="28">
        <f t="shared" si="30"/>
        <v>0.15082572969851932</v>
      </c>
      <c r="AR153">
        <v>1</v>
      </c>
      <c r="AT153" s="33"/>
    </row>
    <row r="154" spans="1:46" x14ac:dyDescent="0.35">
      <c r="A154" s="12">
        <v>46508</v>
      </c>
      <c r="B154" s="30">
        <v>98655.05</v>
      </c>
      <c r="C154" s="37">
        <f t="shared" si="31"/>
        <v>9.017120226380742</v>
      </c>
      <c r="D154" s="10"/>
      <c r="E154" s="44">
        <f>DataQ!C224</f>
        <v>10940.86</v>
      </c>
      <c r="J154" s="28">
        <f t="shared" si="36"/>
        <v>0.14615691531197272</v>
      </c>
      <c r="K154" s="11"/>
      <c r="M154" s="30">
        <f t="shared" si="32"/>
        <v>1599.0823484601499</v>
      </c>
      <c r="N154" s="22"/>
      <c r="P154" s="30">
        <f t="shared" si="33"/>
        <v>1723.9643103955646</v>
      </c>
      <c r="Q154" s="37">
        <f t="shared" si="24"/>
        <v>0.15757118822428626</v>
      </c>
      <c r="R154" s="35">
        <f t="shared" si="34"/>
        <v>1.0780960167909244</v>
      </c>
      <c r="S154" s="41">
        <f t="shared" si="35"/>
        <v>1.0220566218232732</v>
      </c>
      <c r="U154" s="30">
        <f t="shared" si="29"/>
        <v>1634.352703084407</v>
      </c>
      <c r="V154" s="28">
        <f t="shared" si="30"/>
        <v>0.14938064311986507</v>
      </c>
      <c r="AR154">
        <v>1</v>
      </c>
      <c r="AT154" s="33"/>
    </row>
    <row r="155" spans="1:46" x14ac:dyDescent="0.35">
      <c r="A155" s="12">
        <v>46600</v>
      </c>
      <c r="B155" s="30">
        <v>97036.875</v>
      </c>
      <c r="C155" s="37">
        <f t="shared" si="31"/>
        <v>8.8570346963419748</v>
      </c>
      <c r="D155" s="10"/>
      <c r="E155" s="44">
        <f>DataQ!C225</f>
        <v>10955.91</v>
      </c>
      <c r="J155" s="28">
        <f t="shared" si="36"/>
        <v>0.14487599722467526</v>
      </c>
      <c r="K155" s="11"/>
      <c r="M155" s="30">
        <f t="shared" si="32"/>
        <v>1587.2483867537919</v>
      </c>
      <c r="N155" s="22"/>
      <c r="P155" s="30">
        <f t="shared" si="33"/>
        <v>1711.2061634170836</v>
      </c>
      <c r="Q155" s="37">
        <f t="shared" si="24"/>
        <v>0.15619023553653541</v>
      </c>
      <c r="R155" s="35">
        <f t="shared" si="34"/>
        <v>1.0780960167909244</v>
      </c>
      <c r="S155" s="41">
        <f t="shared" si="35"/>
        <v>1.0198509596409457</v>
      </c>
      <c r="U155" s="30">
        <f t="shared" si="29"/>
        <v>1618.7567904193977</v>
      </c>
      <c r="V155" s="28">
        <f t="shared" si="30"/>
        <v>0.14775192479852406</v>
      </c>
      <c r="AR155">
        <v>1</v>
      </c>
      <c r="AT155" s="33"/>
    </row>
    <row r="156" spans="1:46" x14ac:dyDescent="0.35">
      <c r="A156" s="12">
        <v>46692</v>
      </c>
      <c r="B156" s="30">
        <v>95081.05</v>
      </c>
      <c r="C156" s="37">
        <f t="shared" si="31"/>
        <v>8.6664773820016734</v>
      </c>
      <c r="D156" s="10"/>
      <c r="E156" s="44">
        <f>DataQ!C226</f>
        <v>10971.13</v>
      </c>
      <c r="J156" s="28">
        <f t="shared" si="36"/>
        <v>0.14327514192428759</v>
      </c>
      <c r="K156" s="11"/>
      <c r="M156" s="30">
        <f t="shared" si="32"/>
        <v>1571.8902078198091</v>
      </c>
      <c r="N156" s="22"/>
      <c r="P156" s="30">
        <f t="shared" si="33"/>
        <v>1694.6485718831946</v>
      </c>
      <c r="Q156" s="37">
        <f t="shared" si="24"/>
        <v>0.15446435981372883</v>
      </c>
      <c r="R156" s="35">
        <f t="shared" si="34"/>
        <v>1.0780960167909244</v>
      </c>
      <c r="S156" s="41">
        <f t="shared" si="35"/>
        <v>1.0178658636768512</v>
      </c>
      <c r="U156" s="30">
        <f t="shared" si="29"/>
        <v>1599.9733839876951</v>
      </c>
      <c r="V156" s="28">
        <f t="shared" si="30"/>
        <v>0.1458348760781884</v>
      </c>
      <c r="AR156">
        <v>1</v>
      </c>
      <c r="AT156" s="33"/>
    </row>
    <row r="157" spans="1:46" x14ac:dyDescent="0.35">
      <c r="A157" s="12">
        <v>46784</v>
      </c>
      <c r="B157" s="30">
        <v>92931.625</v>
      </c>
      <c r="C157" s="37">
        <f t="shared" si="31"/>
        <v>8.4586183011699685</v>
      </c>
      <c r="D157" s="10"/>
      <c r="E157" s="44">
        <f>DataQ!C227</f>
        <v>10986.62</v>
      </c>
      <c r="J157" s="28">
        <f t="shared" si="36"/>
        <v>0.14136956878088458</v>
      </c>
      <c r="K157" s="11"/>
      <c r="M157" s="30">
        <f t="shared" si="32"/>
        <v>1553.1737317594423</v>
      </c>
      <c r="N157" s="22"/>
      <c r="P157" s="30">
        <f t="shared" si="33"/>
        <v>1674.4704135941504</v>
      </c>
      <c r="Q157" s="37">
        <f t="shared" si="24"/>
        <v>0.15240996899812229</v>
      </c>
      <c r="R157" s="35">
        <f t="shared" si="34"/>
        <v>1.0780960167909244</v>
      </c>
      <c r="S157" s="41">
        <f t="shared" si="35"/>
        <v>1.016079277309166</v>
      </c>
      <c r="U157" s="30">
        <f t="shared" si="29"/>
        <v>1578.1476429017146</v>
      </c>
      <c r="V157" s="28">
        <f t="shared" si="30"/>
        <v>0.14364268928038965</v>
      </c>
      <c r="AR157">
        <v>1</v>
      </c>
      <c r="AT157" s="33"/>
    </row>
    <row r="158" spans="1:46" x14ac:dyDescent="0.35">
      <c r="A158" s="12">
        <v>46874</v>
      </c>
      <c r="B158" s="30">
        <v>91230.7</v>
      </c>
      <c r="C158" s="37">
        <f t="shared" si="31"/>
        <v>8.2912578476884988</v>
      </c>
      <c r="D158" s="10"/>
      <c r="E158" s="44">
        <f>DataQ!C228</f>
        <v>11003.24</v>
      </c>
      <c r="J158" s="28">
        <f t="shared" si="36"/>
        <v>0.13929097797256754</v>
      </c>
      <c r="K158" s="11"/>
      <c r="M158" s="30">
        <f t="shared" si="32"/>
        <v>1532.652060466874</v>
      </c>
      <c r="N158" s="22"/>
      <c r="P158" s="30">
        <f t="shared" si="33"/>
        <v>1652.3460815157398</v>
      </c>
      <c r="Q158" s="37">
        <f t="shared" si="24"/>
        <v>0.15016904852713744</v>
      </c>
      <c r="R158" s="35">
        <f t="shared" si="34"/>
        <v>1.0780960167909244</v>
      </c>
      <c r="S158" s="41">
        <f t="shared" si="35"/>
        <v>1.0144713495782494</v>
      </c>
      <c r="U158" s="30">
        <f t="shared" si="29"/>
        <v>1554.8316042157144</v>
      </c>
      <c r="V158" s="28">
        <f t="shared" si="30"/>
        <v>0.1413067064079048</v>
      </c>
      <c r="AR158">
        <v>1</v>
      </c>
      <c r="AT158" s="33"/>
    </row>
    <row r="159" spans="1:46" x14ac:dyDescent="0.35">
      <c r="A159" s="12">
        <v>46966</v>
      </c>
      <c r="B159" s="30">
        <v>89558.054699999993</v>
      </c>
      <c r="C159" s="37">
        <f t="shared" si="31"/>
        <v>8.1281191018578181</v>
      </c>
      <c r="D159" s="10"/>
      <c r="E159" s="44">
        <f>DataQ!C229</f>
        <v>11018.3</v>
      </c>
      <c r="J159" s="28">
        <f t="shared" si="36"/>
        <v>0.13761737343775285</v>
      </c>
      <c r="K159" s="11"/>
      <c r="M159" s="30">
        <f t="shared" si="32"/>
        <v>1516.3095057491921</v>
      </c>
      <c r="N159" s="22"/>
      <c r="P159" s="30">
        <f t="shared" si="33"/>
        <v>1634.7272383704192</v>
      </c>
      <c r="Q159" s="37">
        <f t="shared" si="24"/>
        <v>0.14836474214447049</v>
      </c>
      <c r="R159" s="35">
        <f t="shared" si="34"/>
        <v>1.0780960167909244</v>
      </c>
      <c r="S159" s="41">
        <f t="shared" si="35"/>
        <v>1.0130242146204245</v>
      </c>
      <c r="U159" s="30">
        <f t="shared" si="29"/>
        <v>1536.0582461830593</v>
      </c>
      <c r="V159" s="28">
        <f t="shared" si="30"/>
        <v>0.13940973164490525</v>
      </c>
      <c r="AR159">
        <v>1</v>
      </c>
      <c r="AT159" s="33"/>
    </row>
    <row r="160" spans="1:46" x14ac:dyDescent="0.35">
      <c r="A160" s="12">
        <v>47058</v>
      </c>
      <c r="B160" s="30">
        <v>87951.91</v>
      </c>
      <c r="C160" s="37">
        <f t="shared" si="31"/>
        <v>7.9713012198227782</v>
      </c>
      <c r="D160" s="10"/>
      <c r="E160" s="44">
        <f>DataQ!C230</f>
        <v>11033.57</v>
      </c>
      <c r="J160" s="28">
        <f t="shared" si="36"/>
        <v>0.13598598597944603</v>
      </c>
      <c r="K160" s="11"/>
      <c r="M160" s="30">
        <f t="shared" si="32"/>
        <v>1500.4108953232362</v>
      </c>
      <c r="N160" s="22"/>
      <c r="P160" s="30">
        <f t="shared" si="33"/>
        <v>1617.5870097976856</v>
      </c>
      <c r="Q160" s="37">
        <f t="shared" si="24"/>
        <v>0.14660594982382724</v>
      </c>
      <c r="R160" s="35">
        <f t="shared" si="34"/>
        <v>1.0780960167909244</v>
      </c>
      <c r="S160" s="41">
        <f t="shared" si="35"/>
        <v>1.011721793158382</v>
      </c>
      <c r="U160" s="30">
        <f t="shared" si="29"/>
        <v>1517.998401490798</v>
      </c>
      <c r="V160" s="28">
        <f t="shared" si="30"/>
        <v>0.13757998557953571</v>
      </c>
      <c r="AR160">
        <v>1</v>
      </c>
      <c r="AT160" s="33"/>
    </row>
    <row r="161" spans="1:46" x14ac:dyDescent="0.35">
      <c r="A161" s="12">
        <v>47150</v>
      </c>
      <c r="B161" s="30">
        <v>86641.39</v>
      </c>
      <c r="C161" s="37">
        <f t="shared" si="31"/>
        <v>7.8415736113197783</v>
      </c>
      <c r="D161" s="10"/>
      <c r="E161" s="44">
        <f>DataQ!C231</f>
        <v>11048.98</v>
      </c>
      <c r="J161" s="28">
        <f t="shared" si="36"/>
        <v>0.13441780715909563</v>
      </c>
      <c r="K161" s="11"/>
      <c r="M161" s="30">
        <f t="shared" si="32"/>
        <v>1485.1796629447044</v>
      </c>
      <c r="N161" s="22"/>
      <c r="P161" s="30">
        <f t="shared" si="33"/>
        <v>1601.1662788395736</v>
      </c>
      <c r="Q161" s="37">
        <f t="shared" si="24"/>
        <v>0.14491530248399162</v>
      </c>
      <c r="R161" s="35">
        <f t="shared" si="34"/>
        <v>1.0780960167909244</v>
      </c>
      <c r="S161" s="41">
        <f t="shared" si="35"/>
        <v>1.0105496138425438</v>
      </c>
      <c r="U161" s="30">
        <f t="shared" si="29"/>
        <v>1500.8477348755705</v>
      </c>
      <c r="V161" s="28">
        <f t="shared" si="30"/>
        <v>0.13583586311818563</v>
      </c>
      <c r="AR161">
        <v>1</v>
      </c>
      <c r="AT161" s="33"/>
    </row>
    <row r="162" spans="1:46" x14ac:dyDescent="0.35">
      <c r="A162" s="12">
        <v>47239</v>
      </c>
      <c r="B162" s="30">
        <v>85713.18</v>
      </c>
      <c r="C162" s="37">
        <f t="shared" si="31"/>
        <v>7.7459064615506952</v>
      </c>
      <c r="D162" s="10"/>
      <c r="E162" s="44">
        <f>DataQ!C232</f>
        <v>11065.61</v>
      </c>
      <c r="J162" s="28">
        <f t="shared" si="36"/>
        <v>0.13312053107406563</v>
      </c>
      <c r="K162" s="11"/>
      <c r="M162" s="30">
        <f t="shared" si="32"/>
        <v>1473.0598798584915</v>
      </c>
      <c r="N162" s="22"/>
      <c r="P162" s="30">
        <f t="shared" si="33"/>
        <v>1588.0999889699574</v>
      </c>
      <c r="Q162" s="37">
        <f t="shared" si="24"/>
        <v>0.14351671430404264</v>
      </c>
      <c r="R162" s="35">
        <f t="shared" si="34"/>
        <v>1.0780960167909244</v>
      </c>
      <c r="S162" s="41">
        <f t="shared" si="35"/>
        <v>1.0094946524582895</v>
      </c>
      <c r="U162" s="30">
        <f t="shared" si="29"/>
        <v>1487.0460714679975</v>
      </c>
      <c r="V162" s="28">
        <f t="shared" si="30"/>
        <v>0.1343844642516768</v>
      </c>
      <c r="AR162">
        <v>1</v>
      </c>
      <c r="AT162" s="33"/>
    </row>
    <row r="163" spans="1:46" x14ac:dyDescent="0.35">
      <c r="A163" s="12">
        <v>47331</v>
      </c>
      <c r="B163" s="30">
        <v>85104.86</v>
      </c>
      <c r="C163" s="37">
        <f t="shared" si="31"/>
        <v>7.6804657471691744</v>
      </c>
      <c r="D163" s="10"/>
      <c r="E163" s="44">
        <f>DataQ!C233</f>
        <v>11080.69</v>
      </c>
      <c r="J163" s="28">
        <f t="shared" si="36"/>
        <v>0.1321638595763748</v>
      </c>
      <c r="K163" s="11"/>
      <c r="M163" s="30">
        <f t="shared" si="32"/>
        <v>1464.4667571693406</v>
      </c>
      <c r="N163" s="22"/>
      <c r="P163" s="30">
        <f t="shared" si="33"/>
        <v>1578.8357776269879</v>
      </c>
      <c r="Q163" s="37">
        <f t="shared" si="24"/>
        <v>0.14248533057300475</v>
      </c>
      <c r="R163" s="35">
        <f t="shared" si="34"/>
        <v>1.0780960167909244</v>
      </c>
      <c r="S163" s="41">
        <f t="shared" si="35"/>
        <v>1.0085451872124604</v>
      </c>
      <c r="U163" s="30">
        <f t="shared" si="29"/>
        <v>1476.9808997757775</v>
      </c>
      <c r="V163" s="28">
        <f t="shared" si="30"/>
        <v>0.13329322449917627</v>
      </c>
      <c r="AR163">
        <v>1</v>
      </c>
      <c r="AT163" s="33"/>
    </row>
    <row r="164" spans="1:46" x14ac:dyDescent="0.35">
      <c r="A164" s="12">
        <v>47423</v>
      </c>
      <c r="B164" s="30">
        <v>84576.82</v>
      </c>
      <c r="C164" s="37">
        <f t="shared" si="31"/>
        <v>7.6223213175269517</v>
      </c>
      <c r="D164" s="10"/>
      <c r="E164" s="44">
        <f>DataQ!C234</f>
        <v>11095.94</v>
      </c>
      <c r="J164" s="28">
        <f t="shared" si="36"/>
        <v>0.1315094524325596</v>
      </c>
      <c r="K164" s="11"/>
      <c r="M164" s="30">
        <f t="shared" si="32"/>
        <v>1459.2209936245354</v>
      </c>
      <c r="N164" s="22"/>
      <c r="P164" s="30">
        <f t="shared" si="33"/>
        <v>1573.1803408443063</v>
      </c>
      <c r="Q164" s="37">
        <f t="shared" si="24"/>
        <v>0.14177981683789803</v>
      </c>
      <c r="R164" s="35">
        <f t="shared" si="34"/>
        <v>1.0780960167909244</v>
      </c>
      <c r="S164" s="41">
        <f t="shared" si="35"/>
        <v>1.0076906684912144</v>
      </c>
      <c r="U164" s="30">
        <f t="shared" si="29"/>
        <v>1470.4433785419221</v>
      </c>
      <c r="V164" s="28">
        <f t="shared" si="30"/>
        <v>0.13252084803467953</v>
      </c>
      <c r="AR164">
        <v>1</v>
      </c>
      <c r="AT164" s="33"/>
    </row>
    <row r="165" spans="1:46" x14ac:dyDescent="0.35">
      <c r="A165" s="12">
        <v>47515</v>
      </c>
      <c r="B165" s="30">
        <v>84068.5</v>
      </c>
      <c r="C165" s="37">
        <f t="shared" si="31"/>
        <v>7.5660499960400598</v>
      </c>
      <c r="D165" s="10"/>
      <c r="E165" s="44">
        <f>DataQ!C235</f>
        <v>11111.28</v>
      </c>
      <c r="J165" s="28">
        <f t="shared" si="36"/>
        <v>0.13092800813613736</v>
      </c>
      <c r="K165" s="11"/>
      <c r="M165" s="30">
        <f t="shared" si="32"/>
        <v>1454.7777582429005</v>
      </c>
      <c r="N165" s="22"/>
      <c r="P165" s="30">
        <f t="shared" si="33"/>
        <v>1568.3901064777015</v>
      </c>
      <c r="Q165" s="37">
        <f t="shared" si="24"/>
        <v>0.14115296405793945</v>
      </c>
      <c r="R165" s="35">
        <f t="shared" si="34"/>
        <v>1.0780960167909244</v>
      </c>
      <c r="S165" s="41">
        <f t="shared" si="35"/>
        <v>1.006921601642093</v>
      </c>
      <c r="U165" s="30">
        <f t="shared" si="29"/>
        <v>1464.847150363235</v>
      </c>
      <c r="V165" s="28">
        <f t="shared" si="30"/>
        <v>0.13183423965224841</v>
      </c>
      <c r="AR165">
        <v>1</v>
      </c>
      <c r="AT165" s="33"/>
    </row>
    <row r="166" spans="1:46" x14ac:dyDescent="0.35">
      <c r="A166" s="12">
        <v>47604</v>
      </c>
      <c r="B166" s="30">
        <v>83585.149999999994</v>
      </c>
      <c r="C166" s="37">
        <f t="shared" si="31"/>
        <v>7.5113611548702659</v>
      </c>
      <c r="D166" s="10"/>
      <c r="E166" s="44">
        <f>DataQ!C236</f>
        <v>11127.83</v>
      </c>
      <c r="J166" s="28">
        <f t="shared" si="36"/>
        <v>0.13036529492126844</v>
      </c>
      <c r="K166" s="11"/>
      <c r="M166" s="30">
        <f t="shared" si="32"/>
        <v>1450.6828397837387</v>
      </c>
      <c r="N166" s="22"/>
      <c r="P166" s="30">
        <f t="shared" si="33"/>
        <v>1563.9753911977955</v>
      </c>
      <c r="Q166" s="37">
        <f t="shared" si="24"/>
        <v>0.14054630518239364</v>
      </c>
      <c r="R166" s="35">
        <f t="shared" si="34"/>
        <v>1.0780960167909244</v>
      </c>
      <c r="S166" s="41">
        <f t="shared" si="35"/>
        <v>1.0062294414778836</v>
      </c>
      <c r="U166" s="30">
        <f t="shared" si="29"/>
        <v>1459.7197836371415</v>
      </c>
      <c r="V166" s="28">
        <f t="shared" si="30"/>
        <v>0.13117739789672753</v>
      </c>
      <c r="AR166">
        <v>1</v>
      </c>
      <c r="AT166" s="33"/>
    </row>
    <row r="167" spans="1:46" x14ac:dyDescent="0.35">
      <c r="A167" s="12">
        <v>47696</v>
      </c>
      <c r="B167" s="30">
        <v>83071.835900000005</v>
      </c>
      <c r="C167" s="37">
        <f t="shared" si="31"/>
        <v>7.4551829203173705</v>
      </c>
      <c r="D167" s="10"/>
      <c r="E167" s="44">
        <f>DataQ!C237</f>
        <v>11142.83</v>
      </c>
      <c r="J167" s="28">
        <f t="shared" si="36"/>
        <v>0.12981840650957049</v>
      </c>
      <c r="K167" s="11"/>
      <c r="M167" s="30">
        <f t="shared" si="32"/>
        <v>1446.5444346070374</v>
      </c>
      <c r="N167" s="22"/>
      <c r="P167" s="30">
        <f t="shared" si="33"/>
        <v>1559.5137930609267</v>
      </c>
      <c r="Q167" s="37">
        <f t="shared" si="24"/>
        <v>0.13995670696411294</v>
      </c>
      <c r="R167" s="35">
        <f t="shared" si="34"/>
        <v>1.0780960167909244</v>
      </c>
      <c r="S167" s="41">
        <f t="shared" si="35"/>
        <v>1.0056064973300953</v>
      </c>
      <c r="U167" s="30">
        <f t="shared" si="29"/>
        <v>1454.654482117526</v>
      </c>
      <c r="V167" s="28">
        <f t="shared" si="30"/>
        <v>0.13054623305906363</v>
      </c>
      <c r="AR167">
        <v>1</v>
      </c>
      <c r="AT167" s="33"/>
    </row>
    <row r="168" spans="1:46" x14ac:dyDescent="0.35">
      <c r="A168" s="12">
        <v>47788</v>
      </c>
      <c r="B168" s="30">
        <v>82592.27</v>
      </c>
      <c r="C168" s="37">
        <f t="shared" si="31"/>
        <v>7.4020543071261748</v>
      </c>
      <c r="D168" s="10"/>
      <c r="E168" s="44">
        <f>DataQ!C238</f>
        <v>11158.02</v>
      </c>
      <c r="J168" s="28">
        <f t="shared" si="36"/>
        <v>0.12925662416404154</v>
      </c>
      <c r="K168" s="11"/>
      <c r="M168" s="30">
        <f t="shared" si="32"/>
        <v>1442.2479975548588</v>
      </c>
      <c r="N168" s="22"/>
      <c r="P168" s="30">
        <f t="shared" si="33"/>
        <v>1554.8818213885802</v>
      </c>
      <c r="Q168" s="37">
        <f t="shared" si="24"/>
        <v>0.13935105165509473</v>
      </c>
      <c r="R168" s="35">
        <f t="shared" si="34"/>
        <v>1.0780960167909244</v>
      </c>
      <c r="S168" s="41">
        <f t="shared" si="35"/>
        <v>1.0050458475970858</v>
      </c>
      <c r="U168" s="30">
        <f t="shared" si="29"/>
        <v>1449.5253611477228</v>
      </c>
      <c r="V168" s="28">
        <f t="shared" si="30"/>
        <v>0.12990883339048709</v>
      </c>
      <c r="AR168">
        <v>1</v>
      </c>
      <c r="AT168" s="33"/>
    </row>
    <row r="169" spans="1:46" x14ac:dyDescent="0.35">
      <c r="A169" s="12">
        <v>47880</v>
      </c>
      <c r="B169" s="30">
        <v>82187.240000000005</v>
      </c>
      <c r="C169" s="37">
        <f t="shared" si="31"/>
        <v>7.3557015985472471</v>
      </c>
      <c r="D169" s="10"/>
      <c r="E169" s="44">
        <f>DataQ!C239</f>
        <v>11173.27</v>
      </c>
      <c r="J169" s="28">
        <f t="shared" si="36"/>
        <v>0.1287253380321296</v>
      </c>
      <c r="K169" s="11"/>
      <c r="M169" s="30">
        <f t="shared" si="32"/>
        <v>1438.2829576742527</v>
      </c>
      <c r="N169" s="22"/>
      <c r="P169" s="30">
        <f t="shared" si="33"/>
        <v>1550.6071276868815</v>
      </c>
      <c r="Q169" s="37">
        <f t="shared" si="24"/>
        <v>0.13877827419250421</v>
      </c>
      <c r="R169" s="35">
        <f t="shared" si="34"/>
        <v>1.0780960167909244</v>
      </c>
      <c r="S169" s="41">
        <f t="shared" si="35"/>
        <v>1.0045412628373773</v>
      </c>
      <c r="U169" s="30">
        <f t="shared" si="29"/>
        <v>1444.8145786195719</v>
      </c>
      <c r="V169" s="28">
        <f t="shared" si="30"/>
        <v>0.12930991362596372</v>
      </c>
      <c r="AR169">
        <v>1</v>
      </c>
      <c r="AT169" s="33"/>
    </row>
    <row r="170" spans="1:46" x14ac:dyDescent="0.35">
      <c r="A170" s="12">
        <v>47969</v>
      </c>
      <c r="B170" s="30">
        <v>81945.710000000006</v>
      </c>
      <c r="C170" s="37">
        <f t="shared" si="31"/>
        <v>7.3232899066466253</v>
      </c>
      <c r="D170" s="10"/>
      <c r="E170" s="44">
        <f>DataQ!C240</f>
        <v>11189.74</v>
      </c>
      <c r="J170" s="28">
        <f t="shared" si="36"/>
        <v>0.12826181094634032</v>
      </c>
      <c r="K170" s="11"/>
      <c r="M170" s="30">
        <f t="shared" si="32"/>
        <v>1435.216316418702</v>
      </c>
      <c r="N170" s="22"/>
      <c r="P170" s="30">
        <f t="shared" si="33"/>
        <v>1547.3009939643457</v>
      </c>
      <c r="Q170" s="37">
        <f t="shared" si="24"/>
        <v>0.13827854748764007</v>
      </c>
      <c r="R170" s="35">
        <f t="shared" si="34"/>
        <v>1.0780960167909244</v>
      </c>
      <c r="S170" s="41">
        <f t="shared" si="35"/>
        <v>1.0040871365536397</v>
      </c>
      <c r="U170" s="30">
        <f t="shared" si="29"/>
        <v>1441.0822414879169</v>
      </c>
      <c r="V170" s="28">
        <f t="shared" si="30"/>
        <v>0.12878603448229511</v>
      </c>
      <c r="AR170">
        <v>1</v>
      </c>
      <c r="AT170" s="33"/>
    </row>
    <row r="171" spans="1:46" x14ac:dyDescent="0.35">
      <c r="A171" s="12">
        <v>48061</v>
      </c>
      <c r="B171" s="30">
        <v>81679.399999999994</v>
      </c>
      <c r="C171" s="37">
        <f t="shared" si="31"/>
        <v>7.2897640001892059</v>
      </c>
      <c r="D171" s="10"/>
      <c r="E171" s="44">
        <f>DataQ!C241</f>
        <v>11204.67</v>
      </c>
      <c r="J171" s="28">
        <f t="shared" si="36"/>
        <v>0.1279376940273341</v>
      </c>
      <c r="K171" s="11"/>
      <c r="M171" s="30">
        <f t="shared" si="32"/>
        <v>1433.4996421372496</v>
      </c>
      <c r="N171" s="22"/>
      <c r="P171" s="30">
        <f t="shared" si="33"/>
        <v>1545.4502542593843</v>
      </c>
      <c r="Q171" s="37">
        <f t="shared" si="24"/>
        <v>0.13792911832828494</v>
      </c>
      <c r="R171" s="35">
        <f t="shared" si="34"/>
        <v>1.0780960167909244</v>
      </c>
      <c r="S171" s="41">
        <f t="shared" si="35"/>
        <v>1.0036784228982758</v>
      </c>
      <c r="U171" s="30">
        <f t="shared" si="29"/>
        <v>1438.7726600455574</v>
      </c>
      <c r="V171" s="28">
        <f t="shared" si="30"/>
        <v>0.12840830297059685</v>
      </c>
      <c r="AR171">
        <v>1</v>
      </c>
      <c r="AT171" s="33"/>
    </row>
    <row r="172" spans="1:46" x14ac:dyDescent="0.35">
      <c r="A172" s="12">
        <v>48153</v>
      </c>
      <c r="B172" s="30">
        <v>81447.125</v>
      </c>
      <c r="C172" s="37">
        <f t="shared" si="31"/>
        <v>7.2592379180002471</v>
      </c>
      <c r="D172" s="10"/>
      <c r="E172" s="44">
        <f>DataQ!C242</f>
        <v>11219.79</v>
      </c>
      <c r="J172" s="28">
        <f t="shared" si="36"/>
        <v>0.12760243496275991</v>
      </c>
      <c r="K172" s="11"/>
      <c r="M172" s="30">
        <f t="shared" si="32"/>
        <v>1431.6725237708242</v>
      </c>
      <c r="N172" s="22"/>
      <c r="P172" s="30">
        <f t="shared" si="33"/>
        <v>1543.4804452263356</v>
      </c>
      <c r="Q172" s="37">
        <f t="shared" si="24"/>
        <v>0.13756767686617447</v>
      </c>
      <c r="R172" s="35">
        <f t="shared" si="34"/>
        <v>1.0780960167909244</v>
      </c>
      <c r="S172" s="41">
        <f t="shared" si="35"/>
        <v>1.0033105806084481</v>
      </c>
      <c r="U172" s="30">
        <f t="shared" si="29"/>
        <v>1436.4121910656679</v>
      </c>
      <c r="V172" s="28">
        <f t="shared" si="30"/>
        <v>0.12802487310953839</v>
      </c>
      <c r="AR172">
        <v>1</v>
      </c>
      <c r="AT172" s="33"/>
    </row>
    <row r="173" spans="1:46" x14ac:dyDescent="0.35">
      <c r="A173" s="12">
        <v>48245</v>
      </c>
      <c r="B173" s="30">
        <v>81238.31</v>
      </c>
      <c r="C173" s="37">
        <f t="shared" si="31"/>
        <v>7.2308563901040941</v>
      </c>
      <c r="D173" s="10"/>
      <c r="E173" s="44">
        <f>DataQ!C243</f>
        <v>11234.95</v>
      </c>
      <c r="J173" s="28">
        <f t="shared" si="36"/>
        <v>0.12729717414087033</v>
      </c>
      <c r="K173" s="11"/>
      <c r="M173" s="30">
        <f t="shared" si="32"/>
        <v>1430.1773866139713</v>
      </c>
      <c r="N173" s="22"/>
      <c r="P173" s="30">
        <f t="shared" si="33"/>
        <v>1541.8685438129764</v>
      </c>
      <c r="Q173" s="37">
        <f t="shared" si="24"/>
        <v>0.13723857639001297</v>
      </c>
      <c r="R173" s="35">
        <f t="shared" si="34"/>
        <v>1.0780960167909244</v>
      </c>
      <c r="S173" s="41">
        <f t="shared" si="35"/>
        <v>1.0029795225476033</v>
      </c>
      <c r="U173" s="30">
        <f t="shared" si="29"/>
        <v>1434.4386323844599</v>
      </c>
      <c r="V173" s="28">
        <f t="shared" si="30"/>
        <v>0.12767645894146923</v>
      </c>
      <c r="AR173">
        <v>1</v>
      </c>
      <c r="AT173" s="33"/>
    </row>
    <row r="174" spans="1:46" x14ac:dyDescent="0.35">
      <c r="A174" s="12">
        <v>48335</v>
      </c>
      <c r="B174" s="30">
        <v>81056.960000000006</v>
      </c>
      <c r="C174" s="37">
        <f t="shared" si="31"/>
        <v>7.2041922043201891</v>
      </c>
      <c r="D174" s="10"/>
      <c r="E174" s="44">
        <f>DataQ!C244</f>
        <v>11251.36</v>
      </c>
      <c r="J174" s="28">
        <f t="shared" si="36"/>
        <v>0.12701335886190879</v>
      </c>
      <c r="K174" s="11"/>
      <c r="M174" s="30">
        <f t="shared" si="32"/>
        <v>1429.0730253645261</v>
      </c>
      <c r="N174" s="22"/>
      <c r="P174" s="30">
        <f t="shared" si="33"/>
        <v>1540.6779363488513</v>
      </c>
      <c r="Q174" s="37">
        <f t="shared" si="24"/>
        <v>0.13693259626826013</v>
      </c>
      <c r="R174" s="35">
        <f t="shared" si="34"/>
        <v>1.0780960167909244</v>
      </c>
      <c r="S174" s="41">
        <f t="shared" si="35"/>
        <v>1.0026815702928429</v>
      </c>
      <c r="U174" s="30">
        <f t="shared" si="29"/>
        <v>1432.9051851356467</v>
      </c>
      <c r="V174" s="28">
        <f t="shared" si="30"/>
        <v>0.12735395411182707</v>
      </c>
      <c r="AR174">
        <v>1</v>
      </c>
      <c r="AT174" s="33"/>
    </row>
    <row r="175" spans="1:46" x14ac:dyDescent="0.35">
      <c r="A175" s="12">
        <v>48427</v>
      </c>
      <c r="B175" s="30">
        <v>80852.55</v>
      </c>
      <c r="C175" s="37">
        <f t="shared" si="31"/>
        <v>7.1765590882462584</v>
      </c>
      <c r="D175" s="10"/>
      <c r="E175" s="44">
        <f>DataQ!C245</f>
        <v>11266.2</v>
      </c>
      <c r="J175" s="28">
        <f t="shared" si="36"/>
        <v>0.12674671700406973</v>
      </c>
      <c r="K175" s="11"/>
      <c r="M175" s="30">
        <f t="shared" si="32"/>
        <v>1427.9538631112505</v>
      </c>
      <c r="N175" s="22"/>
      <c r="P175" s="30">
        <f t="shared" ref="P175:P203" si="37">M175*R175</f>
        <v>1539.471371981452</v>
      </c>
      <c r="Q175" s="37">
        <f t="shared" si="24"/>
        <v>0.13664513074341408</v>
      </c>
      <c r="R175" s="35">
        <f t="shared" si="34"/>
        <v>1.0780960167909244</v>
      </c>
      <c r="S175" s="41">
        <f t="shared" si="35"/>
        <v>1.0024134132635587</v>
      </c>
      <c r="U175" s="30">
        <f t="shared" si="29"/>
        <v>1431.400105904233</v>
      </c>
      <c r="V175" s="28">
        <f t="shared" si="30"/>
        <v>0.12705260921199987</v>
      </c>
      <c r="AR175">
        <v>1</v>
      </c>
      <c r="AT175" s="33"/>
    </row>
    <row r="176" spans="1:46" x14ac:dyDescent="0.35">
      <c r="A176" s="12">
        <v>48519</v>
      </c>
      <c r="B176" s="30">
        <v>80678.414099999995</v>
      </c>
      <c r="C176" s="37">
        <f t="shared" si="31"/>
        <v>7.1515491722991689</v>
      </c>
      <c r="D176" s="10"/>
      <c r="E176" s="44">
        <f>DataQ!C246</f>
        <v>11281.25</v>
      </c>
      <c r="J176" s="28">
        <f t="shared" si="36"/>
        <v>0.12647038584333042</v>
      </c>
      <c r="K176" s="11"/>
      <c r="M176" s="30">
        <f t="shared" si="32"/>
        <v>1426.7440402950713</v>
      </c>
      <c r="N176" s="22"/>
      <c r="P176" s="30">
        <f t="shared" si="37"/>
        <v>1538.1670668223064</v>
      </c>
      <c r="Q176" s="37">
        <f t="shared" si="24"/>
        <v>0.13634721921970583</v>
      </c>
      <c r="R176" s="35">
        <f t="shared" si="34"/>
        <v>1.0780960167909244</v>
      </c>
      <c r="S176" s="41">
        <f t="shared" si="35"/>
        <v>1.0021720719372029</v>
      </c>
      <c r="U176" s="30">
        <f t="shared" si="29"/>
        <v>1429.8430309865678</v>
      </c>
      <c r="V176" s="28">
        <f t="shared" si="30"/>
        <v>0.12674508861930794</v>
      </c>
      <c r="AR176">
        <v>1</v>
      </c>
      <c r="AT176" s="33"/>
    </row>
    <row r="177" spans="1:46" x14ac:dyDescent="0.35">
      <c r="A177" s="12">
        <v>48611</v>
      </c>
      <c r="B177" s="30">
        <v>80528.899999999994</v>
      </c>
      <c r="C177" s="37">
        <f t="shared" si="31"/>
        <v>7.1287729101158606</v>
      </c>
      <c r="D177" s="10"/>
      <c r="E177" s="44">
        <f>DataQ!C247</f>
        <v>11296.32</v>
      </c>
      <c r="J177" s="28">
        <f t="shared" si="36"/>
        <v>0.12622028668385954</v>
      </c>
      <c r="K177" s="11"/>
      <c r="M177" s="30">
        <f t="shared" si="32"/>
        <v>1425.8247488726161</v>
      </c>
      <c r="N177" s="22"/>
      <c r="P177" s="30">
        <f t="shared" si="37"/>
        <v>1537.1759824014873</v>
      </c>
      <c r="Q177" s="37">
        <f t="shared" si="24"/>
        <v>0.1360775883120775</v>
      </c>
      <c r="R177" s="35">
        <f t="shared" si="34"/>
        <v>1.0780960167909244</v>
      </c>
      <c r="S177" s="41">
        <f t="shared" si="35"/>
        <v>1.0019548647434826</v>
      </c>
      <c r="U177" s="30">
        <f t="shared" si="29"/>
        <v>1428.612043404572</v>
      </c>
      <c r="V177" s="28">
        <f t="shared" si="30"/>
        <v>0.12646703027221007</v>
      </c>
      <c r="AR177">
        <v>1</v>
      </c>
      <c r="AT177" s="33"/>
    </row>
    <row r="178" spans="1:46" x14ac:dyDescent="0.35">
      <c r="A178" s="12">
        <v>48700</v>
      </c>
      <c r="B178" s="30">
        <v>80414.09</v>
      </c>
      <c r="C178" s="37">
        <f t="shared" si="31"/>
        <v>7.108339874688844</v>
      </c>
      <c r="D178" s="10"/>
      <c r="E178" s="44">
        <f>DataQ!C248</f>
        <v>11312.64</v>
      </c>
      <c r="J178" s="28">
        <f t="shared" si="36"/>
        <v>0.12599252406202646</v>
      </c>
      <c r="K178" s="11"/>
      <c r="M178" s="30">
        <f t="shared" si="32"/>
        <v>1425.3080674050429</v>
      </c>
      <c r="N178" s="22"/>
      <c r="P178" s="30">
        <f t="shared" si="37"/>
        <v>1536.618950169347</v>
      </c>
      <c r="Q178" s="37">
        <f t="shared" si="24"/>
        <v>0.1358320383367054</v>
      </c>
      <c r="R178" s="35">
        <f t="shared" si="34"/>
        <v>1.0780960167909244</v>
      </c>
      <c r="S178" s="41">
        <f t="shared" si="35"/>
        <v>1.0017593782691343</v>
      </c>
      <c r="U178" s="30">
        <f t="shared" si="29"/>
        <v>1427.8157234456571</v>
      </c>
      <c r="V178" s="28">
        <f t="shared" si="30"/>
        <v>0.12621419257093455</v>
      </c>
      <c r="AR178">
        <v>1</v>
      </c>
      <c r="AT178" s="33"/>
    </row>
    <row r="179" spans="1:46" x14ac:dyDescent="0.35">
      <c r="A179" s="12">
        <v>48792</v>
      </c>
      <c r="B179" s="30">
        <v>80272.23</v>
      </c>
      <c r="C179" s="37">
        <f t="shared" si="31"/>
        <v>7.0865538428942205</v>
      </c>
      <c r="D179" s="10"/>
      <c r="E179" s="44">
        <f>DataQ!C249</f>
        <v>11327.4</v>
      </c>
      <c r="J179" s="28">
        <f t="shared" si="36"/>
        <v>0.12578819370775629</v>
      </c>
      <c r="K179" s="11"/>
      <c r="M179" s="30">
        <f t="shared" si="32"/>
        <v>1424.8531854052385</v>
      </c>
      <c r="N179" s="22"/>
      <c r="P179" s="30">
        <f t="shared" si="37"/>
        <v>1536.128543697248</v>
      </c>
      <c r="Q179" s="37">
        <f t="shared" si="24"/>
        <v>0.13561175059565725</v>
      </c>
      <c r="R179" s="35">
        <f t="shared" si="34"/>
        <v>1.0780960167909244</v>
      </c>
      <c r="S179" s="41">
        <f t="shared" si="35"/>
        <v>1.0015834404422208</v>
      </c>
      <c r="U179" s="30">
        <f t="shared" si="29"/>
        <v>1427.1093555632362</v>
      </c>
      <c r="V179" s="28">
        <f t="shared" si="30"/>
        <v>0.12598737182082706</v>
      </c>
      <c r="AR179">
        <v>1</v>
      </c>
      <c r="AT179" s="33"/>
    </row>
    <row r="180" spans="1:46" x14ac:dyDescent="0.35">
      <c r="A180" s="12">
        <v>48884</v>
      </c>
      <c r="B180" s="30">
        <v>80158.52</v>
      </c>
      <c r="C180" s="37">
        <f t="shared" si="31"/>
        <v>7.0671693242511724</v>
      </c>
      <c r="D180" s="10"/>
      <c r="E180" s="44">
        <f>DataQ!C250</f>
        <v>11342.38</v>
      </c>
      <c r="J180" s="28">
        <f t="shared" si="36"/>
        <v>0.12557033338981005</v>
      </c>
      <c r="K180" s="11"/>
      <c r="M180" s="30">
        <f t="shared" si="32"/>
        <v>1424.2664380339136</v>
      </c>
      <c r="N180" s="22"/>
      <c r="P180" s="30">
        <f t="shared" si="37"/>
        <v>1535.4959736933602</v>
      </c>
      <c r="Q180" s="37">
        <f t="shared" si="24"/>
        <v>0.13537687625466263</v>
      </c>
      <c r="R180" s="35">
        <f t="shared" si="34"/>
        <v>1.0780960167909244</v>
      </c>
      <c r="S180" s="41">
        <f t="shared" si="35"/>
        <v>1.0014250963979987</v>
      </c>
      <c r="U180" s="30">
        <f t="shared" si="29"/>
        <v>1426.2961550045461</v>
      </c>
      <c r="V180" s="28">
        <f t="shared" si="30"/>
        <v>0.12574928321961937</v>
      </c>
      <c r="AR180">
        <v>1</v>
      </c>
      <c r="AT180" s="33"/>
    </row>
    <row r="181" spans="1:46" x14ac:dyDescent="0.35">
      <c r="A181" s="12">
        <v>48976</v>
      </c>
      <c r="B181" s="30">
        <v>80065.22</v>
      </c>
      <c r="C181" s="37">
        <f t="shared" si="31"/>
        <v>7.0496330133059093</v>
      </c>
      <c r="D181" s="10"/>
      <c r="E181" s="44">
        <f>DataQ!C251</f>
        <v>11357.36</v>
      </c>
      <c r="J181" s="28">
        <f t="shared" si="36"/>
        <v>0.12537648820337957</v>
      </c>
      <c r="K181" s="11"/>
      <c r="M181" s="30">
        <f t="shared" si="32"/>
        <v>1423.9459120615352</v>
      </c>
      <c r="N181" s="22"/>
      <c r="P181" s="30">
        <f t="shared" si="37"/>
        <v>1535.1504159192609</v>
      </c>
      <c r="Q181" s="37">
        <f t="shared" si="24"/>
        <v>0.13516789253129785</v>
      </c>
      <c r="R181" s="35">
        <f t="shared" si="34"/>
        <v>1.0780960167909244</v>
      </c>
      <c r="S181" s="41">
        <f t="shared" si="35"/>
        <v>1.0012825867581989</v>
      </c>
      <c r="U181" s="30">
        <f t="shared" si="29"/>
        <v>1425.7722462327367</v>
      </c>
      <c r="V181" s="28">
        <f t="shared" si="30"/>
        <v>0.1255372944269387</v>
      </c>
      <c r="AR181">
        <v>1</v>
      </c>
      <c r="AT181" s="33"/>
    </row>
    <row r="182" spans="1:46" x14ac:dyDescent="0.35">
      <c r="A182" s="12">
        <v>49065</v>
      </c>
      <c r="B182" s="30">
        <v>79998.960000000006</v>
      </c>
      <c r="C182" s="37">
        <f t="shared" si="31"/>
        <v>7.03374129563199</v>
      </c>
      <c r="D182" s="10"/>
      <c r="E182" s="44">
        <f>DataQ!C252</f>
        <v>11373.6</v>
      </c>
      <c r="J182" s="28">
        <f t="shared" si="36"/>
        <v>0.12520112509392695</v>
      </c>
      <c r="K182" s="11"/>
      <c r="M182" s="30">
        <f t="shared" si="32"/>
        <v>1423.9875163682875</v>
      </c>
      <c r="N182" s="22"/>
      <c r="P182" s="30">
        <f t="shared" si="37"/>
        <v>1535.195269356652</v>
      </c>
      <c r="Q182" s="37">
        <f t="shared" si="24"/>
        <v>0.13497883426150489</v>
      </c>
      <c r="R182" s="35">
        <f t="shared" si="34"/>
        <v>1.0780960167909244</v>
      </c>
      <c r="S182" s="41">
        <f t="shared" si="35"/>
        <v>1.0011543280823791</v>
      </c>
      <c r="U182" s="30">
        <f t="shared" si="29"/>
        <v>1425.6312651473888</v>
      </c>
      <c r="V182" s="28">
        <f t="shared" si="30"/>
        <v>0.12534564826856834</v>
      </c>
      <c r="AR182">
        <v>1</v>
      </c>
      <c r="AT182" s="33"/>
    </row>
    <row r="183" spans="1:46" x14ac:dyDescent="0.35">
      <c r="A183" s="12">
        <v>49157</v>
      </c>
      <c r="B183" s="30">
        <v>79903.195300000007</v>
      </c>
      <c r="C183" s="37">
        <f t="shared" si="31"/>
        <v>7.0162715934904956</v>
      </c>
      <c r="D183" s="10"/>
      <c r="E183" s="44">
        <f>DataQ!C253</f>
        <v>11388.27</v>
      </c>
      <c r="J183" s="28">
        <f t="shared" si="36"/>
        <v>0.12504220791718776</v>
      </c>
      <c r="K183" s="11"/>
      <c r="M183" s="30">
        <f t="shared" si="32"/>
        <v>1424.0144251570719</v>
      </c>
      <c r="N183" s="22"/>
      <c r="P183" s="30">
        <f t="shared" si="37"/>
        <v>1535.224279614657</v>
      </c>
      <c r="Q183" s="37">
        <f t="shared" si="24"/>
        <v>0.1348075062862627</v>
      </c>
      <c r="R183" s="35">
        <f t="shared" si="34"/>
        <v>1.0780960167909244</v>
      </c>
      <c r="S183" s="41">
        <f t="shared" si="35"/>
        <v>1.0010388952741411</v>
      </c>
      <c r="U183" s="30">
        <f t="shared" si="29"/>
        <v>1425.4938270136763</v>
      </c>
      <c r="V183" s="28">
        <f t="shared" si="30"/>
        <v>0.1251721136760611</v>
      </c>
      <c r="AR183">
        <v>1</v>
      </c>
      <c r="AT183" s="33"/>
    </row>
    <row r="184" spans="1:46" x14ac:dyDescent="0.35">
      <c r="A184" s="12">
        <v>49249</v>
      </c>
      <c r="B184" s="30">
        <v>79831.164099999995</v>
      </c>
      <c r="C184" s="37">
        <f t="shared" si="31"/>
        <v>7.0007869829179077</v>
      </c>
      <c r="D184" s="10"/>
      <c r="E184" s="44">
        <f>DataQ!C254</f>
        <v>11403.17</v>
      </c>
      <c r="J184" s="28">
        <f t="shared" si="36"/>
        <v>0.12486751089577282</v>
      </c>
      <c r="K184" s="11"/>
      <c r="M184" s="30">
        <f t="shared" si="32"/>
        <v>1423.8854542213498</v>
      </c>
      <c r="N184" s="22"/>
      <c r="P184" s="30">
        <f t="shared" si="37"/>
        <v>1535.0852365625733</v>
      </c>
      <c r="Q184" s="37">
        <f t="shared" si="24"/>
        <v>0.13461916612333003</v>
      </c>
      <c r="R184" s="35">
        <f t="shared" si="34"/>
        <v>1.0780960167909244</v>
      </c>
      <c r="S184" s="41">
        <f t="shared" si="35"/>
        <v>1.000935005746727</v>
      </c>
      <c r="U184" s="30">
        <f t="shared" si="29"/>
        <v>1425.2167953037278</v>
      </c>
      <c r="V184" s="28">
        <f t="shared" si="30"/>
        <v>0.12498426273603988</v>
      </c>
      <c r="AR184">
        <v>1</v>
      </c>
      <c r="AT184" s="33"/>
    </row>
    <row r="185" spans="1:46" x14ac:dyDescent="0.35">
      <c r="A185" s="12">
        <v>49341</v>
      </c>
      <c r="B185" s="30">
        <v>79779.054699999993</v>
      </c>
      <c r="C185" s="37">
        <f t="shared" si="31"/>
        <v>6.987087546319124</v>
      </c>
      <c r="D185" s="10"/>
      <c r="E185" s="44">
        <f>DataQ!C255</f>
        <v>11418.07</v>
      </c>
      <c r="J185" s="28">
        <f t="shared" si="36"/>
        <v>0.12471266479004695</v>
      </c>
      <c r="K185" s="11"/>
      <c r="M185" s="30">
        <f t="shared" si="32"/>
        <v>1423.9779364592912</v>
      </c>
      <c r="N185" s="22"/>
      <c r="P185" s="30">
        <f t="shared" si="37"/>
        <v>1535.1849412949218</v>
      </c>
      <c r="Q185" s="37">
        <f t="shared" si="24"/>
        <v>0.13445222715353136</v>
      </c>
      <c r="R185" s="35">
        <f t="shared" si="34"/>
        <v>1.0780960167909244</v>
      </c>
      <c r="S185" s="41">
        <f t="shared" si="35"/>
        <v>1.0008415051720543</v>
      </c>
      <c r="U185" s="30">
        <f t="shared" si="29"/>
        <v>1425.1762212577128</v>
      </c>
      <c r="V185" s="28">
        <f t="shared" si="30"/>
        <v>0.12481761114248842</v>
      </c>
      <c r="AR185">
        <v>1</v>
      </c>
      <c r="AT185" s="33"/>
    </row>
    <row r="186" spans="1:46" x14ac:dyDescent="0.35">
      <c r="A186" s="12">
        <v>49430</v>
      </c>
      <c r="B186" s="30">
        <v>79754.164099999995</v>
      </c>
      <c r="C186" s="37">
        <f t="shared" si="31"/>
        <v>6.9750358441276763</v>
      </c>
      <c r="D186" s="10"/>
      <c r="E186" s="44">
        <f>DataQ!C256</f>
        <v>11434.23</v>
      </c>
      <c r="J186" s="28">
        <f t="shared" si="36"/>
        <v>0.12457567042405911</v>
      </c>
      <c r="K186" s="11"/>
      <c r="M186" s="30">
        <f t="shared" si="32"/>
        <v>1424.4268680328894</v>
      </c>
      <c r="N186" s="22"/>
      <c r="P186" s="30">
        <f t="shared" si="37"/>
        <v>1535.6689326362298</v>
      </c>
      <c r="Q186" s="37">
        <f t="shared" si="24"/>
        <v>0.13430453407323709</v>
      </c>
      <c r="R186" s="35">
        <f t="shared" si="34"/>
        <v>1.0780960167909244</v>
      </c>
      <c r="S186" s="41">
        <f t="shared" si="35"/>
        <v>1.0007573546548489</v>
      </c>
      <c r="U186" s="30">
        <f t="shared" si="29"/>
        <v>1425.505664351886</v>
      </c>
      <c r="V186" s="28">
        <f t="shared" si="30"/>
        <v>0.1246700183879357</v>
      </c>
      <c r="AR186">
        <v>1</v>
      </c>
      <c r="AT186" s="33"/>
    </row>
    <row r="187" spans="1:46" x14ac:dyDescent="0.35">
      <c r="A187" s="12">
        <v>49522</v>
      </c>
      <c r="B187" s="30">
        <v>79702.734400000001</v>
      </c>
      <c r="C187" s="37">
        <f t="shared" si="31"/>
        <v>6.9616610285261089</v>
      </c>
      <c r="D187" s="10"/>
      <c r="E187" s="44">
        <f>DataQ!C257</f>
        <v>11448.81</v>
      </c>
      <c r="J187" s="28">
        <f t="shared" si="36"/>
        <v>0.12445515340214464</v>
      </c>
      <c r="K187" s="11"/>
      <c r="M187" s="30">
        <f t="shared" si="32"/>
        <v>1424.8634048220074</v>
      </c>
      <c r="N187" s="22"/>
      <c r="P187" s="30">
        <f t="shared" si="37"/>
        <v>1536.1395612097606</v>
      </c>
      <c r="Q187" s="37">
        <f t="shared" si="24"/>
        <v>0.13417460515195559</v>
      </c>
      <c r="R187" s="35">
        <f t="shared" si="34"/>
        <v>1.0780960167909244</v>
      </c>
      <c r="S187" s="41">
        <f t="shared" si="35"/>
        <v>1.0006816191893639</v>
      </c>
      <c r="U187" s="30">
        <f t="shared" si="29"/>
        <v>1425.8346190609566</v>
      </c>
      <c r="V187" s="28">
        <f t="shared" si="30"/>
        <v>0.12453998442291878</v>
      </c>
      <c r="AR187">
        <v>1</v>
      </c>
      <c r="AT187" s="33"/>
    </row>
    <row r="188" spans="1:46" x14ac:dyDescent="0.35">
      <c r="A188" s="12">
        <v>49614</v>
      </c>
      <c r="B188" s="30">
        <v>79682.38</v>
      </c>
      <c r="C188" s="37">
        <f t="shared" si="31"/>
        <v>6.9508794763268913</v>
      </c>
      <c r="D188" s="10"/>
      <c r="E188" s="44">
        <f>DataQ!C258</f>
        <v>11463.64</v>
      </c>
      <c r="J188" s="28">
        <f t="shared" si="36"/>
        <v>0.12432140524612896</v>
      </c>
      <c r="K188" s="11"/>
      <c r="M188" s="30">
        <f t="shared" si="32"/>
        <v>1425.1758340357337</v>
      </c>
      <c r="N188" s="22"/>
      <c r="P188" s="30">
        <f t="shared" si="37"/>
        <v>1536.476389900608</v>
      </c>
      <c r="Q188" s="37">
        <f t="shared" si="24"/>
        <v>0.13403041179770195</v>
      </c>
      <c r="R188" s="35">
        <f t="shared" si="34"/>
        <v>1.0780960167909244</v>
      </c>
      <c r="S188" s="41">
        <f t="shared" si="35"/>
        <v>1.0006134572704275</v>
      </c>
      <c r="U188" s="30">
        <f t="shared" si="29"/>
        <v>1426.0501185127605</v>
      </c>
      <c r="V188" s="28">
        <f t="shared" si="30"/>
        <v>0.12439767111604697</v>
      </c>
      <c r="AR188">
        <v>1</v>
      </c>
      <c r="AT188" s="33"/>
    </row>
    <row r="189" spans="1:46" x14ac:dyDescent="0.35">
      <c r="A189" s="12">
        <v>49706</v>
      </c>
      <c r="B189" s="30">
        <v>79670.710000000006</v>
      </c>
      <c r="C189" s="37">
        <f t="shared" si="31"/>
        <v>6.9409005056436239</v>
      </c>
      <c r="D189" s="10"/>
      <c r="E189" s="44">
        <f>DataQ!C259</f>
        <v>11478.44</v>
      </c>
      <c r="J189" s="28">
        <f t="shared" si="36"/>
        <v>0.12421358972413678</v>
      </c>
      <c r="K189" s="11"/>
      <c r="M189" s="30">
        <f t="shared" si="32"/>
        <v>1425.7782368331207</v>
      </c>
      <c r="N189" s="22"/>
      <c r="P189" s="30">
        <f t="shared" si="37"/>
        <v>1537.1258379569747</v>
      </c>
      <c r="Q189" s="37">
        <f t="shared" si="24"/>
        <v>0.13391417631289396</v>
      </c>
      <c r="R189" s="35">
        <f t="shared" si="34"/>
        <v>1.0780960167909244</v>
      </c>
      <c r="S189" s="41">
        <f t="shared" si="35"/>
        <v>1.0005521115433846</v>
      </c>
      <c r="U189" s="30">
        <f t="shared" si="29"/>
        <v>1426.5654254559829</v>
      </c>
      <c r="V189" s="28">
        <f t="shared" si="30"/>
        <v>0.12428216948086873</v>
      </c>
      <c r="AR189">
        <v>1</v>
      </c>
      <c r="AT189" s="33"/>
    </row>
    <row r="190" spans="1:46" x14ac:dyDescent="0.35">
      <c r="A190" s="12">
        <v>49796</v>
      </c>
      <c r="B190" s="30">
        <v>79678.62</v>
      </c>
      <c r="C190" s="37">
        <f t="shared" si="31"/>
        <v>6.931884873735374</v>
      </c>
      <c r="D190" s="10"/>
      <c r="E190" s="44">
        <f>DataQ!C260</f>
        <v>11494.51</v>
      </c>
      <c r="J190" s="28">
        <f t="shared" si="36"/>
        <v>0.1241138000173041</v>
      </c>
      <c r="K190" s="11"/>
      <c r="M190" s="30">
        <f t="shared" si="32"/>
        <v>1426.6273154369021</v>
      </c>
      <c r="N190" s="22"/>
      <c r="P190" s="30">
        <f t="shared" si="37"/>
        <v>1538.0412262176537</v>
      </c>
      <c r="Q190" s="37">
        <f t="shared" si="24"/>
        <v>0.13380659342744089</v>
      </c>
      <c r="R190" s="35">
        <f t="shared" si="34"/>
        <v>1.0780960167909244</v>
      </c>
      <c r="S190" s="41">
        <f t="shared" si="35"/>
        <v>1.0004969003890463</v>
      </c>
      <c r="U190" s="30">
        <f t="shared" si="29"/>
        <v>1427.3362071049667</v>
      </c>
      <c r="V190" s="28">
        <f t="shared" si="30"/>
        <v>0.1241754722128187</v>
      </c>
      <c r="AR190">
        <v>1</v>
      </c>
      <c r="AT190" s="33"/>
    </row>
    <row r="191" spans="1:46" x14ac:dyDescent="0.35">
      <c r="A191" s="12">
        <v>49888</v>
      </c>
      <c r="B191" s="30">
        <v>79687.125</v>
      </c>
      <c r="C191" s="37">
        <f t="shared" si="31"/>
        <v>6.9238904997041448</v>
      </c>
      <c r="D191" s="10"/>
      <c r="E191" s="44">
        <f>DataQ!C261</f>
        <v>11509.01</v>
      </c>
      <c r="J191" s="28">
        <f t="shared" si="36"/>
        <v>0.12402364369822159</v>
      </c>
      <c r="K191" s="11"/>
      <c r="M191" s="30">
        <f t="shared" si="32"/>
        <v>1427.3893555592692</v>
      </c>
      <c r="N191" s="22"/>
      <c r="P191" s="30">
        <f t="shared" si="37"/>
        <v>1538.8627786382126</v>
      </c>
      <c r="Q191" s="37">
        <f t="shared" si="24"/>
        <v>0.13370939625894951</v>
      </c>
      <c r="R191" s="35">
        <f t="shared" si="34"/>
        <v>1.0780960167909244</v>
      </c>
      <c r="S191" s="41">
        <f t="shared" si="35"/>
        <v>1.0004472103501416</v>
      </c>
      <c r="U191" s="30">
        <f t="shared" si="29"/>
        <v>1428.0276988527573</v>
      </c>
      <c r="V191" s="28">
        <f t="shared" si="30"/>
        <v>0.1240791083553457</v>
      </c>
      <c r="AR191">
        <v>1</v>
      </c>
      <c r="AT191" s="33"/>
    </row>
    <row r="192" spans="1:46" x14ac:dyDescent="0.35">
      <c r="A192" s="12">
        <v>49980</v>
      </c>
      <c r="B192" s="30">
        <v>79706.23</v>
      </c>
      <c r="C192" s="37">
        <f t="shared" si="31"/>
        <v>6.9166920490291783</v>
      </c>
      <c r="D192" s="10"/>
      <c r="E192" s="44">
        <f>DataQ!C262</f>
        <v>11523.75</v>
      </c>
      <c r="J192" s="28">
        <f t="shared" si="36"/>
        <v>0.1239436999579093</v>
      </c>
      <c r="K192" s="11"/>
      <c r="M192" s="30">
        <f t="shared" si="32"/>
        <v>1428.2962123899572</v>
      </c>
      <c r="N192" s="22"/>
      <c r="P192" s="30">
        <f t="shared" si="37"/>
        <v>1539.840457375177</v>
      </c>
      <c r="Q192" s="37">
        <f t="shared" si="24"/>
        <v>0.13362320923095147</v>
      </c>
      <c r="R192" s="35">
        <f t="shared" si="34"/>
        <v>1.0780960167909244</v>
      </c>
      <c r="S192" s="41">
        <f t="shared" si="35"/>
        <v>1.0004024893151275</v>
      </c>
      <c r="U192" s="30">
        <f t="shared" si="29"/>
        <v>1428.8710863542813</v>
      </c>
      <c r="V192" s="28">
        <f t="shared" si="30"/>
        <v>0.12399358597281972</v>
      </c>
      <c r="AR192">
        <v>1</v>
      </c>
      <c r="AT192" s="33"/>
    </row>
    <row r="193" spans="1:46" x14ac:dyDescent="0.35">
      <c r="A193" s="12">
        <v>50072</v>
      </c>
      <c r="B193" s="30">
        <v>79733.570000000007</v>
      </c>
      <c r="C193" s="37">
        <f t="shared" si="31"/>
        <v>6.9102436546991548</v>
      </c>
      <c r="D193" s="10"/>
      <c r="E193" s="44">
        <f>DataQ!C263</f>
        <v>11538.46</v>
      </c>
      <c r="J193" s="28">
        <f t="shared" si="36"/>
        <v>0.12387171545115963</v>
      </c>
      <c r="K193" s="11"/>
      <c r="M193" s="30">
        <f t="shared" si="32"/>
        <v>1429.2888338645873</v>
      </c>
      <c r="N193" s="22"/>
      <c r="P193" s="30">
        <f t="shared" si="37"/>
        <v>1540.910598633157</v>
      </c>
      <c r="Q193" s="37">
        <f t="shared" si="24"/>
        <v>0.13354560302095403</v>
      </c>
      <c r="R193" s="35">
        <f t="shared" si="34"/>
        <v>1.0780960167909244</v>
      </c>
      <c r="S193" s="41">
        <f t="shared" si="35"/>
        <v>1.0003622403836148</v>
      </c>
      <c r="U193" s="30">
        <f t="shared" si="29"/>
        <v>1429.8065800000627</v>
      </c>
      <c r="V193" s="28">
        <f t="shared" si="30"/>
        <v>0.12391658678888368</v>
      </c>
      <c r="AR193">
        <v>1</v>
      </c>
      <c r="AT193" s="33"/>
    </row>
    <row r="194" spans="1:46" x14ac:dyDescent="0.35">
      <c r="A194" s="12">
        <v>50161</v>
      </c>
      <c r="B194" s="30">
        <v>79778.39</v>
      </c>
      <c r="C194" s="37">
        <f t="shared" si="31"/>
        <v>6.9045656907647617</v>
      </c>
      <c r="D194" s="10"/>
      <c r="E194" s="44">
        <f>DataQ!C264</f>
        <v>11554.44</v>
      </c>
      <c r="J194" s="28">
        <f t="shared" si="36"/>
        <v>0.1238072315078594</v>
      </c>
      <c r="K194" s="11"/>
      <c r="M194" s="30">
        <f t="shared" si="32"/>
        <v>1430.523228023671</v>
      </c>
      <c r="N194" s="22"/>
      <c r="P194" s="30">
        <f t="shared" si="37"/>
        <v>1542.2413940592148</v>
      </c>
      <c r="Q194" s="37">
        <f t="shared" si="24"/>
        <v>0.13347608313853504</v>
      </c>
      <c r="R194" s="35">
        <f t="shared" si="34"/>
        <v>1.0780960167909244</v>
      </c>
      <c r="S194" s="41">
        <f t="shared" si="35"/>
        <v>1.0003260163452532</v>
      </c>
      <c r="U194" s="30">
        <f t="shared" si="29"/>
        <v>1430.9896019782711</v>
      </c>
      <c r="V194" s="28">
        <f t="shared" si="30"/>
        <v>0.12384759468899151</v>
      </c>
      <c r="AR194">
        <v>1</v>
      </c>
      <c r="AT194" s="33"/>
    </row>
    <row r="195" spans="1:46" x14ac:dyDescent="0.35">
      <c r="A195" s="12">
        <v>50253</v>
      </c>
      <c r="B195" s="30">
        <v>79820.265599999999</v>
      </c>
      <c r="C195" s="37">
        <f t="shared" si="31"/>
        <v>6.899585144590862</v>
      </c>
      <c r="D195" s="10"/>
      <c r="E195" s="44">
        <f>DataQ!C265</f>
        <v>11568.85</v>
      </c>
      <c r="J195" s="28">
        <f t="shared" si="36"/>
        <v>0.12375045186851547</v>
      </c>
      <c r="K195" s="11"/>
      <c r="M195" s="30">
        <f t="shared" si="32"/>
        <v>1431.6504150990752</v>
      </c>
      <c r="N195" s="22"/>
      <c r="P195" s="30">
        <f t="shared" si="37"/>
        <v>1543.4566099553865</v>
      </c>
      <c r="Q195" s="37">
        <f t="shared" si="24"/>
        <v>0.13341486923552354</v>
      </c>
      <c r="R195" s="35">
        <f t="shared" si="34"/>
        <v>1.0780960167909244</v>
      </c>
      <c r="S195" s="41">
        <f t="shared" si="35"/>
        <v>1.0002934147107279</v>
      </c>
      <c r="U195" s="30">
        <f t="shared" si="29"/>
        <v>1432.0704823914848</v>
      </c>
      <c r="V195" s="28">
        <f t="shared" si="30"/>
        <v>0.1237867620715529</v>
      </c>
      <c r="AR195">
        <v>1</v>
      </c>
      <c r="AT195" s="33"/>
    </row>
    <row r="196" spans="1:46" x14ac:dyDescent="0.35">
      <c r="A196" s="12">
        <v>50345</v>
      </c>
      <c r="B196" s="30">
        <v>79871.34</v>
      </c>
      <c r="C196" s="37">
        <f t="shared" si="31"/>
        <v>6.8952623168625049</v>
      </c>
      <c r="D196" s="10"/>
      <c r="E196" s="44">
        <f>DataQ!C266</f>
        <v>11583.51</v>
      </c>
      <c r="J196" s="28">
        <f t="shared" si="36"/>
        <v>0.12370064640677647</v>
      </c>
      <c r="K196" s="11"/>
      <c r="M196" s="30">
        <f t="shared" si="32"/>
        <v>1432.8876746593594</v>
      </c>
      <c r="N196" s="22"/>
      <c r="P196" s="30">
        <f t="shared" si="37"/>
        <v>1544.7904945590653</v>
      </c>
      <c r="Q196" s="37">
        <f t="shared" si="24"/>
        <v>0.1333611741656083</v>
      </c>
      <c r="R196" s="35">
        <f t="shared" si="34"/>
        <v>1.0780960167909244</v>
      </c>
      <c r="S196" s="41">
        <f t="shared" si="35"/>
        <v>1.000264073239655</v>
      </c>
      <c r="U196" s="30">
        <f t="shared" si="29"/>
        <v>1433.2660619496685</v>
      </c>
      <c r="V196" s="28">
        <f t="shared" si="30"/>
        <v>0.12373331243722054</v>
      </c>
      <c r="AR196">
        <v>1</v>
      </c>
      <c r="AT196" s="33"/>
    </row>
    <row r="197" spans="1:46" x14ac:dyDescent="0.35">
      <c r="A197" s="12">
        <v>50437</v>
      </c>
      <c r="B197" s="30">
        <v>79929.509999999995</v>
      </c>
      <c r="C197" s="37">
        <f t="shared" si="31"/>
        <v>6.8915919131721335</v>
      </c>
      <c r="D197" s="10"/>
      <c r="E197" s="44">
        <f>DataQ!C267</f>
        <v>11598.12</v>
      </c>
      <c r="J197" s="28">
        <f t="shared" si="36"/>
        <v>0.12365741812949289</v>
      </c>
      <c r="K197" s="11"/>
      <c r="M197" s="30">
        <f t="shared" si="32"/>
        <v>1434.1935743560343</v>
      </c>
      <c r="N197" s="22"/>
      <c r="P197" s="30">
        <f t="shared" si="37"/>
        <v>1546.1983798203789</v>
      </c>
      <c r="Q197" s="37">
        <f t="shared" si="24"/>
        <v>0.13331456993205612</v>
      </c>
      <c r="R197" s="35">
        <f t="shared" si="34"/>
        <v>1.0780960167909244</v>
      </c>
      <c r="S197" s="41">
        <f t="shared" si="35"/>
        <v>1.0002376659156895</v>
      </c>
      <c r="U197" s="30">
        <f t="shared" si="29"/>
        <v>1434.5344332851596</v>
      </c>
      <c r="V197" s="28">
        <f t="shared" si="30"/>
        <v>0.12368680728300445</v>
      </c>
      <c r="AR197">
        <v>1</v>
      </c>
      <c r="AT197" s="33"/>
    </row>
    <row r="198" spans="1:46" x14ac:dyDescent="0.35">
      <c r="A198" s="12">
        <v>50526</v>
      </c>
      <c r="B198" s="30">
        <v>80005.36</v>
      </c>
      <c r="C198" s="37">
        <f t="shared" si="31"/>
        <v>6.8886879822834812</v>
      </c>
      <c r="D198" s="10"/>
      <c r="E198" s="44">
        <f>DataQ!C268</f>
        <v>11614.02</v>
      </c>
      <c r="J198" s="28">
        <f t="shared" si="36"/>
        <v>0.12362071409258918</v>
      </c>
      <c r="K198" s="11"/>
      <c r="M198" s="30">
        <f t="shared" si="32"/>
        <v>1435.7334458856126</v>
      </c>
      <c r="N198" s="22"/>
      <c r="P198" s="30">
        <f t="shared" si="37"/>
        <v>1547.8585091827872</v>
      </c>
      <c r="Q198" s="37">
        <f t="shared" si="24"/>
        <v>0.1332749994560701</v>
      </c>
      <c r="R198" s="35">
        <f t="shared" si="34"/>
        <v>1.0780960167909244</v>
      </c>
      <c r="S198" s="41">
        <f t="shared" si="35"/>
        <v>1.0002138993241205</v>
      </c>
      <c r="U198" s="30">
        <f t="shared" si="29"/>
        <v>1436.0405482993046</v>
      </c>
      <c r="V198" s="28">
        <f t="shared" si="30"/>
        <v>0.12364715647978086</v>
      </c>
      <c r="AR198">
        <v>1</v>
      </c>
      <c r="AT198" s="33"/>
    </row>
    <row r="199" spans="1:46" x14ac:dyDescent="0.35">
      <c r="A199" s="12">
        <v>50618</v>
      </c>
      <c r="B199" s="30">
        <v>80080.009999999995</v>
      </c>
      <c r="C199" s="37">
        <f t="shared" si="31"/>
        <v>6.8866303243887987</v>
      </c>
      <c r="D199" s="10"/>
      <c r="E199" s="44">
        <f>DataQ!C269</f>
        <v>11628.33</v>
      </c>
      <c r="J199" s="28">
        <f t="shared" si="36"/>
        <v>0.12359167478370266</v>
      </c>
      <c r="K199" s="11"/>
      <c r="M199" s="30">
        <f t="shared" si="32"/>
        <v>1437.164779637573</v>
      </c>
      <c r="N199" s="22"/>
      <c r="P199" s="30">
        <f t="shared" si="37"/>
        <v>1549.401624399474</v>
      </c>
      <c r="Q199" s="37">
        <f t="shared" si="24"/>
        <v>0.13324369229282915</v>
      </c>
      <c r="R199" s="35">
        <f t="shared" si="34"/>
        <v>1.0780960167909244</v>
      </c>
      <c r="S199" s="41">
        <f t="shared" si="35"/>
        <v>1.0001925093917086</v>
      </c>
      <c r="U199" s="30">
        <f t="shared" si="29"/>
        <v>1437.441447355086</v>
      </c>
      <c r="V199" s="28">
        <f t="shared" si="30"/>
        <v>0.1236154673418355</v>
      </c>
      <c r="AR199">
        <v>1</v>
      </c>
      <c r="AT199" s="33"/>
    </row>
    <row r="200" spans="1:46" x14ac:dyDescent="0.35">
      <c r="A200" s="12">
        <v>50710</v>
      </c>
      <c r="B200" s="30">
        <v>80162.86</v>
      </c>
      <c r="C200" s="37">
        <f t="shared" si="31"/>
        <v>6.8851164484510763</v>
      </c>
      <c r="D200" s="10"/>
      <c r="E200" s="44">
        <f>DataQ!C270</f>
        <v>11642.92</v>
      </c>
      <c r="J200" s="28">
        <f t="shared" si="36"/>
        <v>0.12357109820475583</v>
      </c>
      <c r="K200" s="11"/>
      <c r="M200" s="30">
        <f t="shared" si="32"/>
        <v>1438.7284107101157</v>
      </c>
      <c r="N200" s="22"/>
      <c r="P200" s="30">
        <f t="shared" si="37"/>
        <v>1551.0873688305128</v>
      </c>
      <c r="Q200" s="37">
        <f t="shared" si="24"/>
        <v>0.13322150876502739</v>
      </c>
      <c r="R200" s="35">
        <f t="shared" si="34"/>
        <v>1.0780960167909244</v>
      </c>
      <c r="S200" s="41">
        <f t="shared" si="35"/>
        <v>1.0001732584525378</v>
      </c>
      <c r="U200" s="30">
        <f t="shared" si="29"/>
        <v>1438.9776825681774</v>
      </c>
      <c r="V200" s="28">
        <f t="shared" si="30"/>
        <v>0.12359250794200917</v>
      </c>
      <c r="AR200">
        <v>1</v>
      </c>
      <c r="AT200" s="33"/>
    </row>
    <row r="201" spans="1:46" x14ac:dyDescent="0.35">
      <c r="A201" s="12">
        <v>50802</v>
      </c>
      <c r="B201" s="30">
        <v>80251.87</v>
      </c>
      <c r="C201" s="37">
        <f t="shared" si="31"/>
        <v>6.884176114138266</v>
      </c>
      <c r="D201" s="10"/>
      <c r="E201" s="44">
        <f>DataQ!C271</f>
        <v>11657.44</v>
      </c>
      <c r="J201" s="28">
        <f t="shared" si="36"/>
        <v>0.1235559594453786</v>
      </c>
      <c r="K201" s="11"/>
      <c r="M201" s="30">
        <f t="shared" si="32"/>
        <v>1440.3461838769344</v>
      </c>
      <c r="N201" s="22"/>
      <c r="P201" s="30">
        <f t="shared" si="37"/>
        <v>1552.8314836377313</v>
      </c>
      <c r="Q201" s="37">
        <f t="shared" ref="Q201:Q220" si="38">P201/E201</f>
        <v>0.13320518772884365</v>
      </c>
      <c r="R201" s="35">
        <f t="shared" si="34"/>
        <v>1.0780960167909244</v>
      </c>
      <c r="S201" s="41">
        <f t="shared" si="35"/>
        <v>1.000155932607284</v>
      </c>
      <c r="U201" s="30">
        <f t="shared" si="29"/>
        <v>1440.5707808127779</v>
      </c>
      <c r="V201" s="28">
        <f t="shared" si="30"/>
        <v>0.1235752258482804</v>
      </c>
      <c r="AR201">
        <v>1</v>
      </c>
      <c r="AT201" s="33"/>
    </row>
    <row r="202" spans="1:46" x14ac:dyDescent="0.35">
      <c r="A202" s="12">
        <v>50891</v>
      </c>
      <c r="B202" s="30">
        <v>80355.94</v>
      </c>
      <c r="C202" s="37">
        <f t="shared" ref="C202:C265" si="39">B202/E202</f>
        <v>6.8837734853391179</v>
      </c>
      <c r="D202" s="10"/>
      <c r="E202" s="44">
        <f>DataQ!C272</f>
        <v>11673.24</v>
      </c>
      <c r="J202" s="28">
        <f t="shared" si="36"/>
        <v>0.1235465561022505</v>
      </c>
      <c r="K202" s="11"/>
      <c r="M202" s="30">
        <f t="shared" si="32"/>
        <v>1442.1886005550346</v>
      </c>
      <c r="N202" s="22"/>
      <c r="P202" s="30">
        <f t="shared" si="37"/>
        <v>1554.8177857196602</v>
      </c>
      <c r="Q202" s="37">
        <f t="shared" si="38"/>
        <v>0.13319505002207271</v>
      </c>
      <c r="R202" s="35">
        <f t="shared" si="34"/>
        <v>1.0780960167909244</v>
      </c>
      <c r="S202" s="41">
        <f t="shared" si="35"/>
        <v>1.0001403393465556</v>
      </c>
      <c r="U202" s="30">
        <f t="shared" si="29"/>
        <v>1442.3909963608462</v>
      </c>
      <c r="V202" s="28">
        <f t="shared" si="30"/>
        <v>0.12356389454520307</v>
      </c>
      <c r="AR202">
        <v>1</v>
      </c>
      <c r="AT202" s="33"/>
    </row>
    <row r="203" spans="1:46" x14ac:dyDescent="0.35">
      <c r="A203" s="12">
        <v>50983</v>
      </c>
      <c r="B203" s="30">
        <v>80455.42</v>
      </c>
      <c r="C203" s="37">
        <f t="shared" si="39"/>
        <v>6.8839097631136283</v>
      </c>
      <c r="D203" s="10"/>
      <c r="E203" s="44">
        <f>DataQ!C273</f>
        <v>11687.46</v>
      </c>
      <c r="J203" s="28">
        <f t="shared" si="36"/>
        <v>0.12354252981425902</v>
      </c>
      <c r="K203" s="11"/>
      <c r="M203" s="30">
        <f t="shared" ref="M203:M266" si="40">J203*E203</f>
        <v>1443.8983755029597</v>
      </c>
      <c r="N203" s="22"/>
      <c r="P203" s="30">
        <f t="shared" si="37"/>
        <v>1556.6610872806273</v>
      </c>
      <c r="Q203" s="37">
        <f t="shared" si="38"/>
        <v>0.13319070929702667</v>
      </c>
      <c r="R203" s="35">
        <f t="shared" si="34"/>
        <v>1.0780960167909244</v>
      </c>
      <c r="S203" s="41">
        <f t="shared" si="35"/>
        <v>1.0001263054119001</v>
      </c>
      <c r="U203" s="30">
        <f t="shared" si="29"/>
        <v>1444.0807476820194</v>
      </c>
      <c r="V203" s="28">
        <f t="shared" si="30"/>
        <v>0.12355813390437438</v>
      </c>
      <c r="AR203">
        <v>1</v>
      </c>
      <c r="AT203" s="33"/>
    </row>
    <row r="204" spans="1:46" x14ac:dyDescent="0.35">
      <c r="A204" s="12">
        <v>51075</v>
      </c>
      <c r="B204" s="30">
        <v>80562.45</v>
      </c>
      <c r="C204" s="37">
        <f t="shared" si="39"/>
        <v>6.8845261819387522</v>
      </c>
      <c r="D204" s="10"/>
      <c r="E204" s="44">
        <f>DataQ!C274</f>
        <v>11701.96</v>
      </c>
      <c r="J204" s="28">
        <f t="shared" si="36"/>
        <v>0.12354389259200413</v>
      </c>
      <c r="K204" s="11"/>
      <c r="M204" s="30">
        <f t="shared" si="40"/>
        <v>1445.7056893559286</v>
      </c>
      <c r="N204" s="22"/>
      <c r="P204" s="30">
        <f t="shared" ref="P204:P220" si="41">M204*R204</f>
        <v>1558.6095451466042</v>
      </c>
      <c r="Q204" s="37">
        <f t="shared" si="38"/>
        <v>0.13319217850228546</v>
      </c>
      <c r="R204" s="35">
        <f t="shared" si="34"/>
        <v>1.0780960167909244</v>
      </c>
      <c r="S204" s="41">
        <f t="shared" si="35"/>
        <v>1.00011367487071</v>
      </c>
      <c r="U204" s="30">
        <f t="shared" ref="U204:U267" si="42">M204*S204</f>
        <v>1445.8700297632508</v>
      </c>
      <c r="V204" s="28">
        <f t="shared" ref="V204:V267" si="43">U204/E204</f>
        <v>0.12355793642802154</v>
      </c>
      <c r="AR204">
        <v>1</v>
      </c>
      <c r="AT204" s="33"/>
    </row>
    <row r="205" spans="1:46" x14ac:dyDescent="0.35">
      <c r="A205" s="12">
        <v>51167</v>
      </c>
      <c r="B205" s="30">
        <v>80674.734400000001</v>
      </c>
      <c r="C205" s="37">
        <f t="shared" si="39"/>
        <v>6.8856306763431405</v>
      </c>
      <c r="D205" s="10"/>
      <c r="E205" s="44">
        <f>DataQ!C275</f>
        <v>11716.39</v>
      </c>
      <c r="J205" s="28">
        <f t="shared" si="36"/>
        <v>0.12355005678025537</v>
      </c>
      <c r="K205" s="11"/>
      <c r="M205" s="30">
        <f t="shared" si="40"/>
        <v>1447.5606497596161</v>
      </c>
      <c r="N205" s="22"/>
      <c r="P205" s="30">
        <f t="shared" si="41"/>
        <v>1560.6093705691244</v>
      </c>
      <c r="Q205" s="37">
        <f t="shared" si="38"/>
        <v>0.13319882408908584</v>
      </c>
      <c r="R205" s="35">
        <f t="shared" ref="R205:R268" si="44">R204</f>
        <v>1.0780960167909244</v>
      </c>
      <c r="S205" s="41">
        <f t="shared" si="35"/>
        <v>1.000102307383639</v>
      </c>
      <c r="U205" s="30">
        <f t="shared" si="42"/>
        <v>1447.7087459023519</v>
      </c>
      <c r="V205" s="28">
        <f t="shared" si="43"/>
        <v>0.12356269686331302</v>
      </c>
      <c r="AR205">
        <v>1</v>
      </c>
      <c r="AT205" s="33"/>
    </row>
    <row r="206" spans="1:46" x14ac:dyDescent="0.35">
      <c r="A206" s="12">
        <v>51257</v>
      </c>
      <c r="B206" s="30">
        <v>80802.28</v>
      </c>
      <c r="C206" s="37">
        <f t="shared" si="39"/>
        <v>6.8872819017908133</v>
      </c>
      <c r="D206" s="10"/>
      <c r="E206" s="44">
        <f>DataQ!C276</f>
        <v>11732.1</v>
      </c>
      <c r="J206" s="28">
        <f t="shared" si="36"/>
        <v>0.12356110172429925</v>
      </c>
      <c r="K206" s="11"/>
      <c r="M206" s="30">
        <f t="shared" si="40"/>
        <v>1449.6312015396513</v>
      </c>
      <c r="N206" s="22"/>
      <c r="P206" s="30">
        <f t="shared" si="41"/>
        <v>1562.8416241957398</v>
      </c>
      <c r="Q206" s="37">
        <f t="shared" si="38"/>
        <v>0.13321073159926525</v>
      </c>
      <c r="R206" s="35">
        <f t="shared" si="44"/>
        <v>1.0780960167909244</v>
      </c>
      <c r="S206" s="41">
        <f t="shared" si="35"/>
        <v>1.0000920766452752</v>
      </c>
      <c r="U206" s="30">
        <f t="shared" si="42"/>
        <v>1449.7646787175754</v>
      </c>
      <c r="V206" s="28">
        <f t="shared" si="43"/>
        <v>0.12357247881603255</v>
      </c>
      <c r="AR206">
        <v>1</v>
      </c>
      <c r="AT206" s="33"/>
    </row>
    <row r="207" spans="1:46" x14ac:dyDescent="0.35">
      <c r="A207" s="12">
        <v>51349</v>
      </c>
      <c r="B207" s="30">
        <v>80925.490000000005</v>
      </c>
      <c r="C207" s="37">
        <f t="shared" si="39"/>
        <v>6.8894862436713744</v>
      </c>
      <c r="D207" s="10"/>
      <c r="E207" s="44">
        <f>DataQ!C277</f>
        <v>11746.23</v>
      </c>
      <c r="J207" s="28">
        <f t="shared" si="36"/>
        <v>0.12357761397877598</v>
      </c>
      <c r="K207" s="11"/>
      <c r="M207" s="30">
        <f t="shared" si="40"/>
        <v>1451.5710766459176</v>
      </c>
      <c r="N207" s="22"/>
      <c r="P207" s="30">
        <f t="shared" si="41"/>
        <v>1564.9329958208773</v>
      </c>
      <c r="Q207" s="37">
        <f t="shared" si="38"/>
        <v>0.13322853339504481</v>
      </c>
      <c r="R207" s="35">
        <f t="shared" si="44"/>
        <v>1.0780960167909244</v>
      </c>
      <c r="S207" s="41">
        <f t="shared" si="35"/>
        <v>1.0000828689807477</v>
      </c>
      <c r="U207" s="30">
        <f t="shared" si="42"/>
        <v>1451.6913668615221</v>
      </c>
      <c r="V207" s="28">
        <f t="shared" si="43"/>
        <v>0.12358785472968963</v>
      </c>
      <c r="AR207">
        <v>1</v>
      </c>
      <c r="AT207" s="33"/>
    </row>
    <row r="208" spans="1:46" x14ac:dyDescent="0.35">
      <c r="A208" s="12">
        <v>51441</v>
      </c>
      <c r="B208" s="30">
        <v>81055.41</v>
      </c>
      <c r="C208" s="37">
        <f t="shared" si="39"/>
        <v>6.8920858966128575</v>
      </c>
      <c r="D208" s="10"/>
      <c r="E208" s="44">
        <f>DataQ!C278</f>
        <v>11760.65</v>
      </c>
      <c r="J208" s="28">
        <f t="shared" si="36"/>
        <v>0.12359965739758159</v>
      </c>
      <c r="K208" s="11"/>
      <c r="M208" s="30">
        <f t="shared" si="40"/>
        <v>1453.6123107728679</v>
      </c>
      <c r="N208" s="22"/>
      <c r="P208" s="30">
        <f t="shared" si="41"/>
        <v>1567.1336422024801</v>
      </c>
      <c r="Q208" s="37">
        <f t="shared" si="38"/>
        <v>0.13325229831705562</v>
      </c>
      <c r="R208" s="35">
        <f t="shared" si="44"/>
        <v>1.0780960167909244</v>
      </c>
      <c r="S208" s="41">
        <f t="shared" ref="S208:S271" si="45">0.1*(1-(S207))+S207</f>
        <v>1.0000745820826729</v>
      </c>
      <c r="U208" s="30">
        <f t="shared" si="42"/>
        <v>1453.7207242064042</v>
      </c>
      <c r="V208" s="28">
        <f t="shared" si="43"/>
        <v>0.12360887571744794</v>
      </c>
      <c r="AR208">
        <v>1</v>
      </c>
      <c r="AT208" s="33"/>
    </row>
    <row r="209" spans="1:46" x14ac:dyDescent="0.35">
      <c r="A209" s="12">
        <v>51533</v>
      </c>
      <c r="B209" s="30">
        <v>81188.81</v>
      </c>
      <c r="C209" s="37">
        <f t="shared" si="39"/>
        <v>6.8950274225518857</v>
      </c>
      <c r="D209" s="10"/>
      <c r="E209" s="44">
        <f>DataQ!C279</f>
        <v>11774.98</v>
      </c>
      <c r="J209" s="28">
        <f t="shared" ref="J209:J272" si="46">MAX(0.03,J208+((C208-C207)*0.01))</f>
        <v>0.12362565392699643</v>
      </c>
      <c r="K209" s="11"/>
      <c r="M209" s="30">
        <f t="shared" si="40"/>
        <v>1455.6896024773043</v>
      </c>
      <c r="N209" s="22"/>
      <c r="P209" s="30">
        <f t="shared" si="41"/>
        <v>1569.3731621147458</v>
      </c>
      <c r="Q209" s="37">
        <f t="shared" si="38"/>
        <v>0.13328032507186813</v>
      </c>
      <c r="R209" s="35">
        <f t="shared" si="44"/>
        <v>1.0780960167909244</v>
      </c>
      <c r="S209" s="41">
        <f t="shared" si="45"/>
        <v>1.0000671238744057</v>
      </c>
      <c r="U209" s="30">
        <f t="shared" si="42"/>
        <v>1455.7873140033546</v>
      </c>
      <c r="V209" s="28">
        <f t="shared" si="43"/>
        <v>0.12363395215986393</v>
      </c>
      <c r="AR209">
        <v>1</v>
      </c>
      <c r="AT209" s="33"/>
    </row>
    <row r="210" spans="1:46" x14ac:dyDescent="0.35">
      <c r="A210" s="12">
        <v>51622</v>
      </c>
      <c r="B210" s="30">
        <v>81334.554699999993</v>
      </c>
      <c r="C210" s="37">
        <f t="shared" si="39"/>
        <v>6.898254092242972</v>
      </c>
      <c r="D210" s="10"/>
      <c r="E210" s="44">
        <f>DataQ!C280</f>
        <v>11790.6</v>
      </c>
      <c r="J210" s="28">
        <f t="shared" si="46"/>
        <v>0.1236550691863867</v>
      </c>
      <c r="K210" s="11"/>
      <c r="M210" s="30">
        <f t="shared" si="40"/>
        <v>1457.967458749011</v>
      </c>
      <c r="N210" s="22"/>
      <c r="P210" s="30">
        <f t="shared" si="41"/>
        <v>1571.828909888095</v>
      </c>
      <c r="Q210" s="37">
        <f t="shared" si="38"/>
        <v>0.13331203754584967</v>
      </c>
      <c r="R210" s="35">
        <f t="shared" si="44"/>
        <v>1.0780960167909244</v>
      </c>
      <c r="S210" s="41">
        <f t="shared" si="45"/>
        <v>1.0000604114869651</v>
      </c>
      <c r="U210" s="30">
        <f t="shared" si="42"/>
        <v>1458.0555367311408</v>
      </c>
      <c r="V210" s="28">
        <f t="shared" si="43"/>
        <v>0.12366253937298702</v>
      </c>
      <c r="AR210">
        <v>1</v>
      </c>
      <c r="AT210" s="33"/>
    </row>
    <row r="211" spans="1:46" x14ac:dyDescent="0.35">
      <c r="A211" s="12">
        <v>51714</v>
      </c>
      <c r="B211" s="30">
        <v>81470.509999999995</v>
      </c>
      <c r="C211" s="37">
        <f t="shared" si="39"/>
        <v>6.9015666720882631</v>
      </c>
      <c r="D211" s="10"/>
      <c r="E211" s="44">
        <f>DataQ!C281</f>
        <v>11804.64</v>
      </c>
      <c r="J211" s="28">
        <f t="shared" si="46"/>
        <v>0.12368733588329757</v>
      </c>
      <c r="K211" s="11"/>
      <c r="M211" s="30">
        <f t="shared" si="40"/>
        <v>1460.0844726614098</v>
      </c>
      <c r="N211" s="22"/>
      <c r="P211" s="30">
        <f t="shared" si="41"/>
        <v>1574.1112541545433</v>
      </c>
      <c r="Q211" s="37">
        <f t="shared" si="38"/>
        <v>0.13334682414326429</v>
      </c>
      <c r="R211" s="35">
        <f t="shared" si="44"/>
        <v>1.0780960167909244</v>
      </c>
      <c r="S211" s="41">
        <f t="shared" si="45"/>
        <v>1.0000543703382685</v>
      </c>
      <c r="U211" s="30">
        <f t="shared" si="42"/>
        <v>1460.1638579480889</v>
      </c>
      <c r="V211" s="28">
        <f t="shared" si="43"/>
        <v>0.12369406080558908</v>
      </c>
      <c r="AR211">
        <v>1</v>
      </c>
      <c r="AT211" s="33"/>
    </row>
    <row r="212" spans="1:46" x14ac:dyDescent="0.35">
      <c r="A212" s="12">
        <v>51806</v>
      </c>
      <c r="B212" s="30">
        <v>81612.070000000007</v>
      </c>
      <c r="C212" s="37">
        <f t="shared" si="39"/>
        <v>6.905170327727097</v>
      </c>
      <c r="D212" s="10"/>
      <c r="E212" s="44">
        <f>DataQ!C282</f>
        <v>11818.98</v>
      </c>
      <c r="J212" s="28">
        <f t="shared" si="46"/>
        <v>0.12372046168175048</v>
      </c>
      <c r="K212" s="11"/>
      <c r="M212" s="30">
        <f t="shared" si="40"/>
        <v>1462.2496622073752</v>
      </c>
      <c r="N212" s="22"/>
      <c r="P212" s="30">
        <f t="shared" si="41"/>
        <v>1576.4455363796458</v>
      </c>
      <c r="Q212" s="37">
        <f t="shared" si="38"/>
        <v>0.13338253693462937</v>
      </c>
      <c r="R212" s="35">
        <f t="shared" si="44"/>
        <v>1.0780960167909244</v>
      </c>
      <c r="S212" s="41">
        <f t="shared" si="45"/>
        <v>1.0000489333044416</v>
      </c>
      <c r="U212" s="30">
        <f t="shared" si="42"/>
        <v>1462.3212149152655</v>
      </c>
      <c r="V212" s="28">
        <f t="shared" si="43"/>
        <v>0.12372651573276759</v>
      </c>
      <c r="AR212">
        <v>1</v>
      </c>
      <c r="AT212" s="33"/>
    </row>
    <row r="213" spans="1:46" x14ac:dyDescent="0.35">
      <c r="A213" s="12">
        <v>51898</v>
      </c>
      <c r="B213" s="30">
        <v>81757.16</v>
      </c>
      <c r="C213" s="37">
        <f t="shared" si="39"/>
        <v>6.9091219465200515</v>
      </c>
      <c r="D213" s="10"/>
      <c r="E213" s="44">
        <f>DataQ!C283</f>
        <v>11833.22</v>
      </c>
      <c r="J213" s="28">
        <f t="shared" si="46"/>
        <v>0.12375649823813882</v>
      </c>
      <c r="K213" s="11"/>
      <c r="M213" s="30">
        <f t="shared" si="40"/>
        <v>1464.4378700815089</v>
      </c>
      <c r="N213" s="22"/>
      <c r="P213" s="30">
        <f t="shared" si="41"/>
        <v>1578.80463457266</v>
      </c>
      <c r="Q213" s="37">
        <f t="shared" si="38"/>
        <v>0.13342138780253052</v>
      </c>
      <c r="R213" s="35">
        <f t="shared" si="44"/>
        <v>1.0780960167909244</v>
      </c>
      <c r="S213" s="41">
        <f t="shared" si="45"/>
        <v>1.0000440399739974</v>
      </c>
      <c r="U213" s="30">
        <f t="shared" si="42"/>
        <v>1464.5023638872281</v>
      </c>
      <c r="V213" s="28">
        <f t="shared" si="43"/>
        <v>0.12376194847110322</v>
      </c>
      <c r="AR213">
        <v>1</v>
      </c>
      <c r="AT213" s="33"/>
    </row>
    <row r="214" spans="1:46" x14ac:dyDescent="0.35">
      <c r="A214" s="12">
        <v>51987</v>
      </c>
      <c r="B214" s="30">
        <v>81914.414099999995</v>
      </c>
      <c r="C214" s="37">
        <f t="shared" si="39"/>
        <v>6.9133438745385583</v>
      </c>
      <c r="D214" s="10"/>
      <c r="E214" s="44">
        <f>DataQ!C284</f>
        <v>11848.74</v>
      </c>
      <c r="J214" s="28">
        <f t="shared" si="46"/>
        <v>0.12379601442606837</v>
      </c>
      <c r="K214" s="11"/>
      <c r="M214" s="30">
        <f t="shared" si="40"/>
        <v>1466.8267879707332</v>
      </c>
      <c r="N214" s="22"/>
      <c r="P214" s="30">
        <f t="shared" si="41"/>
        <v>1581.3801174334733</v>
      </c>
      <c r="Q214" s="37">
        <f t="shared" si="38"/>
        <v>0.13346399004733611</v>
      </c>
      <c r="R214" s="35">
        <f t="shared" si="44"/>
        <v>1.0780960167909244</v>
      </c>
      <c r="S214" s="41">
        <f t="shared" si="45"/>
        <v>1.0000396359765977</v>
      </c>
      <c r="U214" s="30">
        <f t="shared" si="42"/>
        <v>1466.8849270829742</v>
      </c>
      <c r="V214" s="28">
        <f t="shared" si="43"/>
        <v>0.12380092120199905</v>
      </c>
      <c r="AR214">
        <v>1</v>
      </c>
      <c r="AT214" s="33"/>
    </row>
    <row r="215" spans="1:46" x14ac:dyDescent="0.35">
      <c r="A215" s="12">
        <v>52079</v>
      </c>
      <c r="B215" s="30">
        <v>82064.53</v>
      </c>
      <c r="C215" s="37">
        <f t="shared" si="39"/>
        <v>6.9178627125359311</v>
      </c>
      <c r="D215" s="10"/>
      <c r="E215" s="44">
        <f>DataQ!C285</f>
        <v>11862.7</v>
      </c>
      <c r="J215" s="28">
        <f t="shared" si="46"/>
        <v>0.12383823370625344</v>
      </c>
      <c r="K215" s="11"/>
      <c r="M215" s="30">
        <f t="shared" si="40"/>
        <v>1469.0558149871727</v>
      </c>
      <c r="N215" s="22"/>
      <c r="P215" s="30">
        <f t="shared" si="41"/>
        <v>1583.783222581216</v>
      </c>
      <c r="Q215" s="37">
        <f t="shared" si="38"/>
        <v>0.13350950648513543</v>
      </c>
      <c r="R215" s="35">
        <f t="shared" si="44"/>
        <v>1.0780960167909244</v>
      </c>
      <c r="S215" s="41">
        <f t="shared" si="45"/>
        <v>1.0000356723789379</v>
      </c>
      <c r="U215" s="30">
        <f t="shared" si="42"/>
        <v>1469.1082197028857</v>
      </c>
      <c r="V215" s="28">
        <f t="shared" si="43"/>
        <v>0.12384265131065318</v>
      </c>
      <c r="AR215">
        <v>1</v>
      </c>
      <c r="AT215" s="33"/>
    </row>
    <row r="216" spans="1:46" x14ac:dyDescent="0.35">
      <c r="A216" s="12">
        <v>52171</v>
      </c>
      <c r="B216" s="30">
        <v>82219.91</v>
      </c>
      <c r="C216" s="37">
        <f t="shared" si="39"/>
        <v>6.9226451235376087</v>
      </c>
      <c r="D216" s="10"/>
      <c r="E216" s="44">
        <f>DataQ!C286</f>
        <v>11876.95</v>
      </c>
      <c r="J216" s="28">
        <f t="shared" si="46"/>
        <v>0.12388342208622717</v>
      </c>
      <c r="K216" s="11"/>
      <c r="M216" s="30">
        <f t="shared" si="40"/>
        <v>1471.3572099470159</v>
      </c>
      <c r="N216" s="22"/>
      <c r="P216" s="30">
        <f t="shared" si="41"/>
        <v>1586.2643473204857</v>
      </c>
      <c r="Q216" s="37">
        <f t="shared" si="38"/>
        <v>0.13355822389759034</v>
      </c>
      <c r="R216" s="35">
        <f t="shared" si="44"/>
        <v>1.0780960167909244</v>
      </c>
      <c r="S216" s="41">
        <f t="shared" si="45"/>
        <v>1.0000321051410441</v>
      </c>
      <c r="U216" s="30">
        <f t="shared" si="42"/>
        <v>1471.4044480777675</v>
      </c>
      <c r="V216" s="28">
        <f t="shared" si="43"/>
        <v>0.12388739938096627</v>
      </c>
      <c r="AR216">
        <v>1</v>
      </c>
      <c r="AT216" s="33"/>
    </row>
    <row r="217" spans="1:46" x14ac:dyDescent="0.35">
      <c r="A217" s="12">
        <v>52263</v>
      </c>
      <c r="B217" s="30">
        <v>82378.13</v>
      </c>
      <c r="C217" s="37">
        <f t="shared" si="39"/>
        <v>6.9277189895964124</v>
      </c>
      <c r="D217" s="10"/>
      <c r="E217" s="44">
        <f>DataQ!C287</f>
        <v>11891.09</v>
      </c>
      <c r="J217" s="28">
        <f t="shared" si="46"/>
        <v>0.12393124619624395</v>
      </c>
      <c r="K217" s="11"/>
      <c r="M217" s="30">
        <f t="shared" si="40"/>
        <v>1473.6776023316945</v>
      </c>
      <c r="N217" s="22"/>
      <c r="P217" s="30">
        <f t="shared" si="41"/>
        <v>1588.7659531077998</v>
      </c>
      <c r="Q217" s="37">
        <f t="shared" si="38"/>
        <v>0.133609782880106</v>
      </c>
      <c r="R217" s="35">
        <f t="shared" si="44"/>
        <v>1.0780960167909244</v>
      </c>
      <c r="S217" s="41">
        <f t="shared" si="45"/>
        <v>1.0000288946269398</v>
      </c>
      <c r="U217" s="30">
        <f t="shared" si="42"/>
        <v>1473.7201836962433</v>
      </c>
      <c r="V217" s="28">
        <f t="shared" si="43"/>
        <v>0.12393482714336897</v>
      </c>
      <c r="AR217">
        <v>1</v>
      </c>
      <c r="AT217" s="33"/>
    </row>
    <row r="218" spans="1:46" x14ac:dyDescent="0.35">
      <c r="A218" s="12">
        <v>52352</v>
      </c>
      <c r="B218" s="30">
        <v>82548.22</v>
      </c>
      <c r="C218" s="37">
        <f t="shared" si="39"/>
        <v>6.9330207877526027</v>
      </c>
      <c r="D218" s="10"/>
      <c r="E218" s="44">
        <f>DataQ!C288</f>
        <v>11906.53</v>
      </c>
      <c r="J218" s="28">
        <f t="shared" si="46"/>
        <v>0.12398198485683198</v>
      </c>
      <c r="K218" s="11"/>
      <c r="M218" s="30">
        <f t="shared" si="40"/>
        <v>1476.1952221574159</v>
      </c>
      <c r="N218" s="22"/>
      <c r="P218" s="30">
        <f t="shared" si="41"/>
        <v>1591.4801890137037</v>
      </c>
      <c r="Q218" s="37">
        <f t="shared" si="38"/>
        <v>0.13366448402798325</v>
      </c>
      <c r="R218" s="35">
        <f t="shared" si="44"/>
        <v>1.0780960167909244</v>
      </c>
      <c r="S218" s="41">
        <f t="shared" si="45"/>
        <v>1.0000260051642458</v>
      </c>
      <c r="U218" s="30">
        <f t="shared" si="42"/>
        <v>1476.2336108566269</v>
      </c>
      <c r="V218" s="28">
        <f t="shared" si="43"/>
        <v>0.12398520902871171</v>
      </c>
      <c r="AR218">
        <v>1</v>
      </c>
      <c r="AT218" s="33"/>
    </row>
    <row r="219" spans="1:46" x14ac:dyDescent="0.35">
      <c r="A219" s="12">
        <v>52444</v>
      </c>
      <c r="B219" s="30">
        <v>82710.27</v>
      </c>
      <c r="C219" s="37">
        <f t="shared" si="39"/>
        <v>6.9385656653275021</v>
      </c>
      <c r="D219" s="10"/>
      <c r="E219" s="44">
        <f>DataQ!C289</f>
        <v>11920.37</v>
      </c>
      <c r="J219" s="28">
        <f t="shared" si="46"/>
        <v>0.12403500283839389</v>
      </c>
      <c r="K219" s="11"/>
      <c r="M219" s="30">
        <f t="shared" si="40"/>
        <v>1478.5431267847055</v>
      </c>
      <c r="N219" s="22"/>
      <c r="P219" s="30">
        <f t="shared" si="41"/>
        <v>1594.0114556401898</v>
      </c>
      <c r="Q219" s="37">
        <f t="shared" si="38"/>
        <v>0.13372164250272345</v>
      </c>
      <c r="R219" s="35">
        <f t="shared" si="44"/>
        <v>1.0780960167909244</v>
      </c>
      <c r="S219" s="41">
        <f t="shared" si="45"/>
        <v>1.0000234046478211</v>
      </c>
      <c r="U219" s="30">
        <f t="shared" si="42"/>
        <v>1478.5777315658763</v>
      </c>
      <c r="V219" s="28">
        <f t="shared" si="43"/>
        <v>0.12403790583395283</v>
      </c>
      <c r="AR219">
        <v>1</v>
      </c>
      <c r="AT219" s="33"/>
    </row>
    <row r="220" spans="1:46" x14ac:dyDescent="0.35">
      <c r="A220" s="12">
        <v>52536</v>
      </c>
      <c r="B220" s="30">
        <v>82877.289999999994</v>
      </c>
      <c r="C220" s="37">
        <f t="shared" si="39"/>
        <v>6.9443162917747214</v>
      </c>
      <c r="D220" s="10"/>
      <c r="E220" s="44">
        <f>DataQ!C290</f>
        <v>11934.55</v>
      </c>
      <c r="J220" s="28">
        <f t="shared" si="46"/>
        <v>0.12409045161414288</v>
      </c>
      <c r="K220" s="11"/>
      <c r="M220" s="30">
        <f t="shared" si="40"/>
        <v>1480.9636993115689</v>
      </c>
      <c r="N220" s="22"/>
      <c r="P220" s="30">
        <f t="shared" si="41"/>
        <v>1596.6210652397547</v>
      </c>
      <c r="Q220" s="37">
        <f t="shared" si="38"/>
        <v>0.13378142160699438</v>
      </c>
      <c r="R220" s="35">
        <f t="shared" si="44"/>
        <v>1.0780960167909244</v>
      </c>
      <c r="S220" s="41">
        <f t="shared" si="45"/>
        <v>1.0000210641830389</v>
      </c>
      <c r="U220" s="30">
        <f t="shared" si="42"/>
        <v>1480.9948946020052</v>
      </c>
      <c r="V220" s="28">
        <f t="shared" si="43"/>
        <v>0.12409306547812907</v>
      </c>
      <c r="AR220">
        <v>1</v>
      </c>
      <c r="AT220" s="33"/>
    </row>
    <row r="221" spans="1:46" x14ac:dyDescent="0.35">
      <c r="A221" s="12">
        <v>52628</v>
      </c>
      <c r="B221" s="30">
        <v>83046.015599999999</v>
      </c>
      <c r="C221" s="37">
        <f t="shared" si="39"/>
        <v>6.9502774469623612</v>
      </c>
      <c r="D221" s="10"/>
      <c r="E221" s="44">
        <f>DataQ!C291</f>
        <v>11948.59</v>
      </c>
      <c r="J221" s="28">
        <f t="shared" si="46"/>
        <v>0.12414795787861507</v>
      </c>
      <c r="K221" s="11"/>
      <c r="M221" s="30">
        <f t="shared" si="40"/>
        <v>1483.3930480288413</v>
      </c>
      <c r="P221" s="30">
        <f t="shared" ref="P221:P284" si="47">M221*R221</f>
        <v>1599.2401364152422</v>
      </c>
      <c r="Q221" s="37">
        <f t="shared" ref="Q221:Q284" si="48">P221/E221</f>
        <v>0.13384341888166237</v>
      </c>
      <c r="R221" s="35">
        <f t="shared" si="44"/>
        <v>1.0780960167909244</v>
      </c>
      <c r="S221" s="41">
        <f t="shared" si="45"/>
        <v>1.0000189577647349</v>
      </c>
      <c r="U221" s="30">
        <f t="shared" si="42"/>
        <v>1483.4211698452552</v>
      </c>
      <c r="V221" s="28">
        <f t="shared" si="43"/>
        <v>0.12415031144639285</v>
      </c>
      <c r="AR221">
        <v>1</v>
      </c>
      <c r="AT221" s="33"/>
    </row>
    <row r="222" spans="1:46" x14ac:dyDescent="0.35">
      <c r="A222" s="12">
        <v>52718</v>
      </c>
      <c r="B222" s="30">
        <v>83226.37</v>
      </c>
      <c r="C222" s="37">
        <f t="shared" si="39"/>
        <v>6.9564349202687401</v>
      </c>
      <c r="D222" s="10"/>
      <c r="E222" s="44">
        <f>DataQ!C292</f>
        <v>11963.94</v>
      </c>
      <c r="J222" s="28">
        <f t="shared" si="46"/>
        <v>0.12420756943049147</v>
      </c>
      <c r="K222" s="11"/>
      <c r="M222" s="30">
        <f t="shared" si="40"/>
        <v>1486.0119082122342</v>
      </c>
      <c r="P222" s="30">
        <f t="shared" si="47"/>
        <v>1602.0635191474903</v>
      </c>
      <c r="Q222" s="37">
        <f t="shared" si="48"/>
        <v>0.13390768585829502</v>
      </c>
      <c r="R222" s="35">
        <f t="shared" si="44"/>
        <v>1.0780960167909244</v>
      </c>
      <c r="S222" s="41">
        <f t="shared" si="45"/>
        <v>1.0000170619882613</v>
      </c>
      <c r="U222" s="30">
        <f t="shared" si="42"/>
        <v>1486.0372625299683</v>
      </c>
      <c r="V222" s="28">
        <f t="shared" si="43"/>
        <v>0.12420968865858306</v>
      </c>
      <c r="AR222">
        <v>1</v>
      </c>
      <c r="AT222" s="33"/>
    </row>
    <row r="223" spans="1:46" x14ac:dyDescent="0.35">
      <c r="A223" s="12">
        <v>52810</v>
      </c>
      <c r="B223" s="30">
        <v>83397.984400000001</v>
      </c>
      <c r="C223" s="37">
        <f t="shared" si="39"/>
        <v>6.9627653700081238</v>
      </c>
      <c r="D223" s="10"/>
      <c r="E223" s="44">
        <f>DataQ!C293</f>
        <v>11977.71</v>
      </c>
      <c r="J223" s="28">
        <f t="shared" si="46"/>
        <v>0.12426914416355525</v>
      </c>
      <c r="K223" s="11"/>
      <c r="M223" s="30">
        <f t="shared" si="40"/>
        <v>1488.4597707392572</v>
      </c>
      <c r="P223" s="30">
        <f t="shared" si="47"/>
        <v>1604.7025499875258</v>
      </c>
      <c r="Q223" s="37">
        <f t="shared" si="48"/>
        <v>0.13397406933274608</v>
      </c>
      <c r="R223" s="35">
        <f t="shared" si="44"/>
        <v>1.0780960167909244</v>
      </c>
      <c r="S223" s="41">
        <f t="shared" si="45"/>
        <v>1.0000153557894351</v>
      </c>
      <c r="U223" s="30">
        <f t="shared" si="42"/>
        <v>1488.4826272140795</v>
      </c>
      <c r="V223" s="28">
        <f t="shared" si="43"/>
        <v>0.12427105241436631</v>
      </c>
      <c r="AT223" s="33"/>
    </row>
    <row r="224" spans="1:46" x14ac:dyDescent="0.35">
      <c r="A224" s="12">
        <v>52902</v>
      </c>
      <c r="B224" s="30">
        <v>83574.86</v>
      </c>
      <c r="C224" s="37">
        <f t="shared" si="39"/>
        <v>6.9693398566852816</v>
      </c>
      <c r="D224" s="10"/>
      <c r="E224" s="44">
        <f>DataQ!C294</f>
        <v>11991.79</v>
      </c>
      <c r="J224" s="28">
        <f t="shared" si="46"/>
        <v>0.12433244866094909</v>
      </c>
      <c r="K224" s="11"/>
      <c r="M224" s="30">
        <f t="shared" si="40"/>
        <v>1490.9686145278827</v>
      </c>
      <c r="P224" s="30">
        <f t="shared" si="47"/>
        <v>1607.4073244827935</v>
      </c>
      <c r="Q224" s="37">
        <f t="shared" si="48"/>
        <v>0.1340423176592313</v>
      </c>
      <c r="R224" s="35">
        <f t="shared" si="44"/>
        <v>1.0780960167909244</v>
      </c>
      <c r="S224" s="41">
        <f t="shared" si="45"/>
        <v>1.0000138202104916</v>
      </c>
      <c r="U224" s="30">
        <f t="shared" si="42"/>
        <v>1490.9892200279717</v>
      </c>
      <c r="V224" s="28">
        <f t="shared" si="43"/>
        <v>0.12433416696156049</v>
      </c>
      <c r="AT224" s="33"/>
    </row>
    <row r="225" spans="1:46" x14ac:dyDescent="0.35">
      <c r="A225" s="12">
        <v>52994</v>
      </c>
      <c r="B225" s="30">
        <v>83752.740000000005</v>
      </c>
      <c r="C225" s="37">
        <f t="shared" si="39"/>
        <v>6.9760581188664759</v>
      </c>
      <c r="D225" s="10"/>
      <c r="E225" s="44">
        <f>DataQ!C295</f>
        <v>12005.74</v>
      </c>
      <c r="J225" s="28">
        <f t="shared" si="46"/>
        <v>0.12439819352772066</v>
      </c>
      <c r="K225" s="11"/>
      <c r="M225" s="30">
        <f t="shared" si="40"/>
        <v>1493.4923679634971</v>
      </c>
      <c r="P225" s="30">
        <f t="shared" si="47"/>
        <v>1610.1281730090918</v>
      </c>
      <c r="Q225" s="37">
        <f t="shared" si="48"/>
        <v>0.13411319693822221</v>
      </c>
      <c r="R225" s="35">
        <f t="shared" si="44"/>
        <v>1.0780960167909244</v>
      </c>
      <c r="S225" s="41">
        <f t="shared" si="45"/>
        <v>1.0000124381894424</v>
      </c>
      <c r="U225" s="30">
        <f t="shared" si="42"/>
        <v>1493.5109443045008</v>
      </c>
      <c r="V225" s="28">
        <f t="shared" si="43"/>
        <v>0.12439974081601807</v>
      </c>
      <c r="AT225" s="33"/>
    </row>
    <row r="226" spans="1:46" x14ac:dyDescent="0.35">
      <c r="A226" s="12">
        <v>53083</v>
      </c>
      <c r="B226" s="30">
        <v>83941.67</v>
      </c>
      <c r="C226" s="37">
        <f t="shared" si="39"/>
        <v>6.9829306762011081</v>
      </c>
      <c r="D226" s="10"/>
      <c r="E226" s="44">
        <f>DataQ!C296</f>
        <v>12020.98</v>
      </c>
      <c r="J226" s="28">
        <f t="shared" si="46"/>
        <v>0.12446537614953261</v>
      </c>
      <c r="K226" s="11"/>
      <c r="M226" s="30">
        <f t="shared" si="40"/>
        <v>1496.1957973860085</v>
      </c>
      <c r="P226" s="30">
        <f t="shared" si="47"/>
        <v>1613.0427295011766</v>
      </c>
      <c r="Q226" s="37">
        <f t="shared" si="48"/>
        <v>0.13418562625519523</v>
      </c>
      <c r="R226" s="35">
        <f t="shared" si="44"/>
        <v>1.0780960167909244</v>
      </c>
      <c r="S226" s="41">
        <f t="shared" si="45"/>
        <v>1.0000111943704981</v>
      </c>
      <c r="U226" s="30">
        <f t="shared" si="42"/>
        <v>1496.2125463561022</v>
      </c>
      <c r="V226" s="28">
        <f t="shared" si="43"/>
        <v>0.12446676946106743</v>
      </c>
      <c r="AT226" s="33"/>
    </row>
    <row r="227" spans="1:46" x14ac:dyDescent="0.35">
      <c r="A227" s="12">
        <v>53175</v>
      </c>
      <c r="B227" s="30">
        <v>84122.03</v>
      </c>
      <c r="C227" s="37">
        <f t="shared" si="39"/>
        <v>6.9899797750829684</v>
      </c>
      <c r="D227" s="10"/>
      <c r="E227" s="44">
        <f>DataQ!C297</f>
        <v>12034.66</v>
      </c>
      <c r="J227" s="28">
        <f t="shared" si="46"/>
        <v>0.12453410172287893</v>
      </c>
      <c r="K227" s="11"/>
      <c r="M227" s="30">
        <f t="shared" si="40"/>
        <v>1498.725572640262</v>
      </c>
      <c r="P227" s="30">
        <f t="shared" si="47"/>
        <v>1615.7700701261638</v>
      </c>
      <c r="Q227" s="37">
        <f t="shared" si="48"/>
        <v>0.13425971902207157</v>
      </c>
      <c r="R227" s="35">
        <f t="shared" si="44"/>
        <v>1.0780960167909244</v>
      </c>
      <c r="S227" s="41">
        <f t="shared" si="45"/>
        <v>1.0000100749334484</v>
      </c>
      <c r="U227" s="30">
        <f t="shared" si="42"/>
        <v>1498.7406722006638</v>
      </c>
      <c r="V227" s="28">
        <f t="shared" si="43"/>
        <v>0.12453535639566583</v>
      </c>
      <c r="AT227" s="33"/>
    </row>
    <row r="228" spans="1:46" x14ac:dyDescent="0.35">
      <c r="A228" s="12">
        <v>53267</v>
      </c>
      <c r="B228" s="30">
        <v>84306.57</v>
      </c>
      <c r="C228" s="37">
        <f t="shared" si="39"/>
        <v>6.997173959593848</v>
      </c>
      <c r="D228" s="10"/>
      <c r="E228" s="44">
        <f>DataQ!C298</f>
        <v>12048.66</v>
      </c>
      <c r="J228" s="28">
        <f t="shared" si="46"/>
        <v>0.12460459271169753</v>
      </c>
      <c r="K228" s="11"/>
      <c r="M228" s="30">
        <f t="shared" si="40"/>
        <v>1501.3183720217216</v>
      </c>
      <c r="P228" s="30">
        <f t="shared" si="47"/>
        <v>1618.5653568116531</v>
      </c>
      <c r="Q228" s="37">
        <f t="shared" si="48"/>
        <v>0.13433571507633654</v>
      </c>
      <c r="R228" s="35">
        <f t="shared" si="44"/>
        <v>1.0780960167909244</v>
      </c>
      <c r="S228" s="41">
        <f t="shared" si="45"/>
        <v>1.0000090674401036</v>
      </c>
      <c r="U228" s="30">
        <f t="shared" si="42"/>
        <v>1501.3319851361364</v>
      </c>
      <c r="V228" s="28">
        <f t="shared" si="43"/>
        <v>0.12460572255637858</v>
      </c>
      <c r="AT228" s="33"/>
    </row>
    <row r="229" spans="1:46" x14ac:dyDescent="0.35">
      <c r="A229" s="12">
        <v>53359</v>
      </c>
      <c r="B229" s="30">
        <v>84491.59</v>
      </c>
      <c r="C229" s="37">
        <f t="shared" si="39"/>
        <v>7.0044783382562992</v>
      </c>
      <c r="D229" s="10"/>
      <c r="E229" s="44">
        <f>DataQ!C299</f>
        <v>12062.51</v>
      </c>
      <c r="J229" s="28">
        <f t="shared" si="46"/>
        <v>0.12467653455680633</v>
      </c>
      <c r="K229" s="11"/>
      <c r="M229" s="30">
        <f t="shared" si="40"/>
        <v>1503.9119448568219</v>
      </c>
      <c r="P229" s="30">
        <f t="shared" si="47"/>
        <v>1621.3614773544321</v>
      </c>
      <c r="Q229" s="37">
        <f t="shared" si="48"/>
        <v>0.13441327529298894</v>
      </c>
      <c r="R229" s="35">
        <f t="shared" si="44"/>
        <v>1.0780960167909244</v>
      </c>
      <c r="S229" s="41">
        <f t="shared" si="45"/>
        <v>1.0000081606960933</v>
      </c>
      <c r="U229" s="30">
        <f t="shared" si="42"/>
        <v>1503.924217825155</v>
      </c>
      <c r="V229" s="28">
        <f t="shared" si="43"/>
        <v>0.12467755200411482</v>
      </c>
      <c r="AT229" s="33"/>
    </row>
    <row r="230" spans="1:46" x14ac:dyDescent="0.35">
      <c r="A230" s="12">
        <v>53448</v>
      </c>
      <c r="B230" s="30">
        <v>84687.91</v>
      </c>
      <c r="C230" s="37">
        <f t="shared" si="39"/>
        <v>7.0119468506316629</v>
      </c>
      <c r="D230" s="10"/>
      <c r="E230" s="44">
        <f>DataQ!C300</f>
        <v>12077.66</v>
      </c>
      <c r="J230" s="28">
        <f t="shared" si="46"/>
        <v>0.12474957834343084</v>
      </c>
      <c r="K230" s="11"/>
      <c r="M230" s="30">
        <f t="shared" si="40"/>
        <v>1506.682992375321</v>
      </c>
      <c r="P230" s="30">
        <f t="shared" si="47"/>
        <v>1624.3489326464642</v>
      </c>
      <c r="Q230" s="37">
        <f t="shared" si="48"/>
        <v>0.13449202350840014</v>
      </c>
      <c r="R230" s="35">
        <f t="shared" si="44"/>
        <v>1.0780960167909244</v>
      </c>
      <c r="S230" s="41">
        <f t="shared" si="45"/>
        <v>1.0000073446264839</v>
      </c>
      <c r="U230" s="30">
        <f t="shared" si="42"/>
        <v>1506.6940583991295</v>
      </c>
      <c r="V230" s="28">
        <f t="shared" si="43"/>
        <v>0.1247504945824878</v>
      </c>
      <c r="AT230" s="33"/>
    </row>
    <row r="231" spans="1:46" x14ac:dyDescent="0.35">
      <c r="A231" s="12">
        <v>53540</v>
      </c>
      <c r="B231" s="30">
        <v>84874.84</v>
      </c>
      <c r="C231" s="37">
        <f t="shared" si="39"/>
        <v>7.0195373010024618</v>
      </c>
      <c r="D231" s="10"/>
      <c r="E231" s="44">
        <f>DataQ!C301</f>
        <v>12091.23</v>
      </c>
      <c r="J231" s="28">
        <f t="shared" si="46"/>
        <v>0.12482426346718448</v>
      </c>
      <c r="K231" s="11"/>
      <c r="M231" s="30">
        <f t="shared" si="40"/>
        <v>1509.278879162325</v>
      </c>
      <c r="P231" s="30">
        <f t="shared" si="47"/>
        <v>1627.1475478515733</v>
      </c>
      <c r="Q231" s="37">
        <f t="shared" si="48"/>
        <v>0.13457254124283249</v>
      </c>
      <c r="R231" s="35">
        <f t="shared" si="44"/>
        <v>1.0780960167909244</v>
      </c>
      <c r="S231" s="41">
        <f t="shared" si="45"/>
        <v>1.0000066101638354</v>
      </c>
      <c r="U231" s="30">
        <f t="shared" si="42"/>
        <v>1509.2888557429897</v>
      </c>
      <c r="V231" s="28">
        <f t="shared" si="43"/>
        <v>0.12482508857601664</v>
      </c>
      <c r="AT231" s="33"/>
    </row>
    <row r="232" spans="1:46" x14ac:dyDescent="0.35">
      <c r="A232" s="12">
        <v>53632</v>
      </c>
      <c r="B232" s="30">
        <v>85066</v>
      </c>
      <c r="C232" s="37">
        <f t="shared" si="39"/>
        <v>7.0272569939240741</v>
      </c>
      <c r="D232" s="10"/>
      <c r="E232" s="44">
        <f>DataQ!C302</f>
        <v>12105.15</v>
      </c>
      <c r="J232" s="28">
        <f t="shared" si="46"/>
        <v>0.12490016797089247</v>
      </c>
      <c r="K232" s="11"/>
      <c r="M232" s="30">
        <f t="shared" si="40"/>
        <v>1511.9352683128488</v>
      </c>
      <c r="P232" s="30">
        <f t="shared" si="47"/>
        <v>1630.0113904137997</v>
      </c>
      <c r="Q232" s="37">
        <f t="shared" si="48"/>
        <v>0.13465437358593654</v>
      </c>
      <c r="R232" s="35">
        <f t="shared" si="44"/>
        <v>1.0780960167909244</v>
      </c>
      <c r="S232" s="41">
        <f t="shared" si="45"/>
        <v>1.0000059491474518</v>
      </c>
      <c r="U232" s="30">
        <f t="shared" si="42"/>
        <v>1511.9442630386975</v>
      </c>
      <c r="V232" s="28">
        <f t="shared" si="43"/>
        <v>0.12490091102040847</v>
      </c>
      <c r="AT232" s="33"/>
    </row>
    <row r="233" spans="1:46" x14ac:dyDescent="0.35">
      <c r="A233" s="12">
        <v>53724</v>
      </c>
      <c r="B233" s="30">
        <v>85257.34</v>
      </c>
      <c r="C233" s="37">
        <f t="shared" si="39"/>
        <v>7.0350666850401558</v>
      </c>
      <c r="D233" s="10"/>
      <c r="E233" s="44">
        <f>DataQ!C303</f>
        <v>12118.91</v>
      </c>
      <c r="J233" s="28">
        <f t="shared" si="46"/>
        <v>0.12497736490010859</v>
      </c>
      <c r="K233" s="11"/>
      <c r="M233" s="30">
        <f t="shared" si="40"/>
        <v>1514.5894372615751</v>
      </c>
      <c r="P233" s="30">
        <f t="shared" si="47"/>
        <v>1632.8728393853116</v>
      </c>
      <c r="Q233" s="37">
        <f t="shared" si="48"/>
        <v>0.13473759928783297</v>
      </c>
      <c r="R233" s="35">
        <f t="shared" si="44"/>
        <v>1.0780960167909244</v>
      </c>
      <c r="S233" s="41">
        <f t="shared" si="45"/>
        <v>1.0000053542327065</v>
      </c>
      <c r="U233" s="30">
        <f t="shared" si="42"/>
        <v>1514.597546725877</v>
      </c>
      <c r="V233" s="28">
        <f t="shared" si="43"/>
        <v>0.12497803405800333</v>
      </c>
      <c r="AT233" s="33"/>
    </row>
    <row r="234" spans="1:46" x14ac:dyDescent="0.35">
      <c r="A234" s="12">
        <v>53813</v>
      </c>
      <c r="B234" s="30">
        <v>85460.05</v>
      </c>
      <c r="C234" s="37">
        <f t="shared" si="39"/>
        <v>7.0430469525200357</v>
      </c>
      <c r="D234" s="10"/>
      <c r="E234" s="44">
        <f>DataQ!C304</f>
        <v>12133.96</v>
      </c>
      <c r="J234" s="28">
        <f t="shared" si="46"/>
        <v>0.12505546181126942</v>
      </c>
      <c r="K234" s="11"/>
      <c r="M234" s="30">
        <f t="shared" si="40"/>
        <v>1517.4179713994706</v>
      </c>
      <c r="P234" s="30">
        <f t="shared" si="47"/>
        <v>1635.922270772734</v>
      </c>
      <c r="Q234" s="37">
        <f t="shared" si="48"/>
        <v>0.13482179525667912</v>
      </c>
      <c r="R234" s="35">
        <f t="shared" si="44"/>
        <v>1.0780960167909244</v>
      </c>
      <c r="S234" s="41">
        <f t="shared" si="45"/>
        <v>1.0000048188094359</v>
      </c>
      <c r="U234" s="30">
        <f t="shared" si="42"/>
        <v>1517.4252835475095</v>
      </c>
      <c r="V234" s="28">
        <f t="shared" si="43"/>
        <v>0.12505606442970882</v>
      </c>
      <c r="AT234" s="33"/>
    </row>
    <row r="235" spans="1:46" x14ac:dyDescent="0.35">
      <c r="A235" s="12">
        <v>53905</v>
      </c>
      <c r="B235" s="30">
        <v>85652.479999999996</v>
      </c>
      <c r="C235" s="37">
        <f t="shared" si="39"/>
        <v>7.0510724893475487</v>
      </c>
      <c r="D235" s="10"/>
      <c r="E235" s="44">
        <f>DataQ!C305</f>
        <v>12147.44</v>
      </c>
      <c r="J235" s="28">
        <f t="shared" si="46"/>
        <v>0.12513526448606821</v>
      </c>
      <c r="K235" s="11"/>
      <c r="M235" s="30">
        <f t="shared" si="40"/>
        <v>1520.0731172286444</v>
      </c>
      <c r="P235" s="30">
        <f t="shared" si="47"/>
        <v>1638.7847729151654</v>
      </c>
      <c r="Q235" s="37">
        <f t="shared" si="48"/>
        <v>0.13490783020250896</v>
      </c>
      <c r="R235" s="35">
        <f t="shared" si="44"/>
        <v>1.0780960167909244</v>
      </c>
      <c r="S235" s="41">
        <f t="shared" si="45"/>
        <v>1.0000043369284923</v>
      </c>
      <c r="U235" s="30">
        <f t="shared" si="42"/>
        <v>1520.0797096770568</v>
      </c>
      <c r="V235" s="28">
        <f t="shared" si="43"/>
        <v>0.12513580718876213</v>
      </c>
      <c r="AT235" s="33"/>
    </row>
    <row r="236" spans="1:46" x14ac:dyDescent="0.35">
      <c r="A236" s="12">
        <v>53997</v>
      </c>
      <c r="B236" s="30">
        <v>85848.765599999999</v>
      </c>
      <c r="C236" s="37">
        <f t="shared" si="39"/>
        <v>7.0591941137726568</v>
      </c>
      <c r="D236" s="10"/>
      <c r="E236" s="44">
        <f>DataQ!C306</f>
        <v>12161.27</v>
      </c>
      <c r="J236" s="28">
        <f t="shared" si="46"/>
        <v>0.12521551985434334</v>
      </c>
      <c r="K236" s="11"/>
      <c r="M236" s="30">
        <f t="shared" si="40"/>
        <v>1522.7797451390302</v>
      </c>
      <c r="P236" s="30">
        <f t="shared" si="47"/>
        <v>1641.7027776842874</v>
      </c>
      <c r="Q236" s="37">
        <f t="shared" si="48"/>
        <v>0.13499435319537248</v>
      </c>
      <c r="R236" s="35">
        <f t="shared" si="44"/>
        <v>1.0780960167909244</v>
      </c>
      <c r="S236" s="41">
        <f t="shared" si="45"/>
        <v>1.0000039032356431</v>
      </c>
      <c r="U236" s="30">
        <f t="shared" si="42"/>
        <v>1522.7856889072082</v>
      </c>
      <c r="V236" s="28">
        <f t="shared" si="43"/>
        <v>0.12521600860002352</v>
      </c>
      <c r="AT236" s="33"/>
    </row>
    <row r="237" spans="1:46" x14ac:dyDescent="0.35">
      <c r="A237" s="12">
        <v>54089</v>
      </c>
      <c r="B237" s="30">
        <v>86045.62</v>
      </c>
      <c r="C237" s="37">
        <f t="shared" si="39"/>
        <v>7.0674484924746936</v>
      </c>
      <c r="D237" s="10"/>
      <c r="E237" s="44">
        <f>DataQ!C307</f>
        <v>12174.92</v>
      </c>
      <c r="J237" s="28">
        <f t="shared" si="46"/>
        <v>0.12529673609859443</v>
      </c>
      <c r="K237" s="11"/>
      <c r="M237" s="30">
        <f t="shared" si="40"/>
        <v>1525.4777382614993</v>
      </c>
      <c r="P237" s="30">
        <f t="shared" si="47"/>
        <v>1644.6114733229508</v>
      </c>
      <c r="Q237" s="37">
        <f t="shared" si="48"/>
        <v>0.13508191210479828</v>
      </c>
      <c r="R237" s="35">
        <f t="shared" si="44"/>
        <v>1.0780960167909244</v>
      </c>
      <c r="S237" s="41">
        <f t="shared" si="45"/>
        <v>1.0000035129120788</v>
      </c>
      <c r="U237" s="30">
        <f t="shared" si="42"/>
        <v>1525.4830971306719</v>
      </c>
      <c r="V237" s="28">
        <f t="shared" si="43"/>
        <v>0.1252971762550121</v>
      </c>
      <c r="AT237" s="33"/>
    </row>
    <row r="238" spans="1:46" x14ac:dyDescent="0.35">
      <c r="A238" s="12">
        <v>54179</v>
      </c>
      <c r="B238" s="30">
        <v>86252.800000000003</v>
      </c>
      <c r="C238" s="37">
        <f t="shared" si="39"/>
        <v>7.0757652448053268</v>
      </c>
      <c r="D238" s="10"/>
      <c r="E238" s="44">
        <f>DataQ!C308</f>
        <v>12189.89</v>
      </c>
      <c r="J238" s="28">
        <f t="shared" si="46"/>
        <v>0.12537927988561479</v>
      </c>
      <c r="K238" s="11"/>
      <c r="M238" s="30">
        <f t="shared" si="40"/>
        <v>1528.3596300848567</v>
      </c>
      <c r="P238" s="30">
        <f t="shared" si="47"/>
        <v>1647.7184294185347</v>
      </c>
      <c r="Q238" s="37">
        <f t="shared" si="48"/>
        <v>0.13517090223279576</v>
      </c>
      <c r="R238" s="35">
        <f t="shared" si="44"/>
        <v>1.0780960167909244</v>
      </c>
      <c r="S238" s="41">
        <f t="shared" si="45"/>
        <v>1.0000031616208709</v>
      </c>
      <c r="U238" s="30">
        <f t="shared" si="42"/>
        <v>1528.3644621785613</v>
      </c>
      <c r="V238" s="28">
        <f t="shared" si="43"/>
        <v>0.12537967628736285</v>
      </c>
      <c r="AT238" s="33"/>
    </row>
    <row r="239" spans="1:46" x14ac:dyDescent="0.35">
      <c r="A239" s="12">
        <v>54271</v>
      </c>
      <c r="B239" s="30">
        <v>86450.559999999998</v>
      </c>
      <c r="C239" s="37">
        <f t="shared" si="39"/>
        <v>7.0842126741438971</v>
      </c>
      <c r="D239" s="10"/>
      <c r="E239" s="44">
        <f>DataQ!C309</f>
        <v>12203.27</v>
      </c>
      <c r="J239" s="28">
        <f t="shared" si="46"/>
        <v>0.12546244740892112</v>
      </c>
      <c r="K239" s="11"/>
      <c r="M239" s="30">
        <f t="shared" si="40"/>
        <v>1531.0521205918649</v>
      </c>
      <c r="P239" s="30">
        <f t="shared" si="47"/>
        <v>1650.6211927093875</v>
      </c>
      <c r="Q239" s="37">
        <f t="shared" si="48"/>
        <v>0.13526056480839868</v>
      </c>
      <c r="R239" s="35">
        <f t="shared" si="44"/>
        <v>1.0780960167909244</v>
      </c>
      <c r="S239" s="41">
        <f t="shared" si="45"/>
        <v>1.0000028454587837</v>
      </c>
      <c r="U239" s="30">
        <f t="shared" si="42"/>
        <v>1531.0564771375698</v>
      </c>
      <c r="V239" s="28">
        <f t="shared" si="43"/>
        <v>0.12546280440714414</v>
      </c>
      <c r="AT239" s="33"/>
    </row>
    <row r="240" spans="1:46" x14ac:dyDescent="0.35">
      <c r="A240" s="12">
        <v>54363</v>
      </c>
      <c r="B240" s="30">
        <v>86651.83</v>
      </c>
      <c r="C240" s="37">
        <f t="shared" si="39"/>
        <v>7.0927199044610756</v>
      </c>
      <c r="D240" s="10"/>
      <c r="E240" s="44">
        <f>DataQ!C310</f>
        <v>12217.01</v>
      </c>
      <c r="J240" s="28">
        <f t="shared" si="46"/>
        <v>0.12554692170230683</v>
      </c>
      <c r="K240" s="11"/>
      <c r="M240" s="30">
        <f t="shared" si="40"/>
        <v>1533.8079979062995</v>
      </c>
      <c r="P240" s="30">
        <f t="shared" si="47"/>
        <v>1653.5922930648439</v>
      </c>
      <c r="Q240" s="37">
        <f t="shared" si="48"/>
        <v>0.13535163620761903</v>
      </c>
      <c r="R240" s="35">
        <f t="shared" si="44"/>
        <v>1.0780960167909244</v>
      </c>
      <c r="S240" s="41">
        <f t="shared" si="45"/>
        <v>1.0000025609129053</v>
      </c>
      <c r="U240" s="30">
        <f t="shared" si="42"/>
        <v>1533.8119258549957</v>
      </c>
      <c r="V240" s="28">
        <f t="shared" si="43"/>
        <v>0.12554724321703883</v>
      </c>
      <c r="AT240" s="33"/>
    </row>
    <row r="241" spans="1:46" x14ac:dyDescent="0.35">
      <c r="A241" s="12">
        <v>54455</v>
      </c>
      <c r="B241" s="30">
        <v>86853.47</v>
      </c>
      <c r="C241" s="37">
        <f t="shared" si="39"/>
        <v>7.1013543953460809</v>
      </c>
      <c r="D241" s="10"/>
      <c r="E241" s="44">
        <f>DataQ!C311</f>
        <v>12230.55</v>
      </c>
      <c r="J241" s="28">
        <f t="shared" si="46"/>
        <v>0.12563199400547861</v>
      </c>
      <c r="K241" s="11"/>
      <c r="M241" s="30">
        <f t="shared" si="40"/>
        <v>1536.5483842837064</v>
      </c>
      <c r="P241" s="30">
        <f t="shared" si="47"/>
        <v>1656.5466927027944</v>
      </c>
      <c r="Q241" s="37">
        <f t="shared" si="48"/>
        <v>0.13544335231880777</v>
      </c>
      <c r="R241" s="35">
        <f t="shared" si="44"/>
        <v>1.0780960167909244</v>
      </c>
      <c r="S241" s="41">
        <f t="shared" si="45"/>
        <v>1.0000023048216147</v>
      </c>
      <c r="U241" s="30">
        <f t="shared" si="42"/>
        <v>1536.5519257536344</v>
      </c>
      <c r="V241" s="28">
        <f t="shared" si="43"/>
        <v>0.12563228356481387</v>
      </c>
      <c r="AT241" s="33"/>
    </row>
    <row r="242" spans="1:46" x14ac:dyDescent="0.35">
      <c r="A242" s="12">
        <v>54544</v>
      </c>
      <c r="B242" s="30">
        <v>87065.31</v>
      </c>
      <c r="C242" s="37">
        <f t="shared" si="39"/>
        <v>7.1100305256985878</v>
      </c>
      <c r="D242" s="10"/>
      <c r="E242" s="44">
        <f>DataQ!C312</f>
        <v>12245.42</v>
      </c>
      <c r="J242" s="28">
        <f t="shared" si="46"/>
        <v>0.12571833891432868</v>
      </c>
      <c r="K242" s="11"/>
      <c r="M242" s="30">
        <f t="shared" si="40"/>
        <v>1539.4738617082987</v>
      </c>
      <c r="P242" s="30">
        <f t="shared" si="47"/>
        <v>1659.7006382614593</v>
      </c>
      <c r="Q242" s="37">
        <f t="shared" si="48"/>
        <v>0.13553644042110921</v>
      </c>
      <c r="R242" s="35">
        <f t="shared" si="44"/>
        <v>1.0780960167909244</v>
      </c>
      <c r="S242" s="41">
        <f t="shared" si="45"/>
        <v>1.0000020743394531</v>
      </c>
      <c r="U242" s="30">
        <f t="shared" si="42"/>
        <v>1539.477055099667</v>
      </c>
      <c r="V242" s="28">
        <f t="shared" si="43"/>
        <v>0.12571859969683907</v>
      </c>
      <c r="AT242" s="33"/>
    </row>
    <row r="243" spans="1:46" x14ac:dyDescent="0.35">
      <c r="A243" s="12">
        <v>54636</v>
      </c>
      <c r="B243" s="30">
        <v>87266.880000000005</v>
      </c>
      <c r="C243" s="37">
        <f t="shared" si="39"/>
        <v>7.1187653513297899</v>
      </c>
      <c r="D243" s="10"/>
      <c r="E243" s="44">
        <f>DataQ!C313</f>
        <v>12258.71</v>
      </c>
      <c r="J243" s="28">
        <f t="shared" si="46"/>
        <v>0.12580510021785374</v>
      </c>
      <c r="K243" s="11"/>
      <c r="M243" s="30">
        <f t="shared" si="40"/>
        <v>1542.2082400916056</v>
      </c>
      <c r="P243" s="30">
        <f t="shared" si="47"/>
        <v>1662.6485607049015</v>
      </c>
      <c r="Q243" s="37">
        <f t="shared" si="48"/>
        <v>0.13562997743685115</v>
      </c>
      <c r="R243" s="35">
        <f t="shared" si="44"/>
        <v>1.0780960167909244</v>
      </c>
      <c r="S243" s="41">
        <f t="shared" si="45"/>
        <v>1.0000018669055077</v>
      </c>
      <c r="U243" s="30">
        <f t="shared" si="42"/>
        <v>1542.2111192486632</v>
      </c>
      <c r="V243" s="28">
        <f t="shared" si="43"/>
        <v>0.12580533508408823</v>
      </c>
      <c r="AT243" s="33"/>
    </row>
    <row r="244" spans="1:46" x14ac:dyDescent="0.35">
      <c r="A244" s="12">
        <v>54728</v>
      </c>
      <c r="B244" s="30">
        <v>87471.97</v>
      </c>
      <c r="C244" s="37">
        <f t="shared" si="39"/>
        <v>7.1275648103256506</v>
      </c>
      <c r="D244" s="10"/>
      <c r="E244" s="44">
        <f>DataQ!C314</f>
        <v>12272.35</v>
      </c>
      <c r="J244" s="28">
        <f t="shared" si="46"/>
        <v>0.12589244847416575</v>
      </c>
      <c r="K244" s="11"/>
      <c r="M244" s="30">
        <f t="shared" si="40"/>
        <v>1544.9961900319281</v>
      </c>
      <c r="P244" s="30">
        <f t="shared" si="47"/>
        <v>1665.6542384305758</v>
      </c>
      <c r="Q244" s="37">
        <f t="shared" si="48"/>
        <v>0.13572414724405479</v>
      </c>
      <c r="R244" s="35">
        <f t="shared" si="44"/>
        <v>1.0780960167909244</v>
      </c>
      <c r="S244" s="41">
        <f t="shared" si="45"/>
        <v>1.0000016802149569</v>
      </c>
      <c r="U244" s="30">
        <f t="shared" si="42"/>
        <v>1544.9987859576349</v>
      </c>
      <c r="V244" s="28">
        <f t="shared" si="43"/>
        <v>0.12589266000054064</v>
      </c>
      <c r="AT244" s="33"/>
    </row>
    <row r="245" spans="1:46" x14ac:dyDescent="0.35">
      <c r="A245" s="12">
        <v>54820</v>
      </c>
      <c r="B245" s="30">
        <v>87676.57</v>
      </c>
      <c r="C245" s="37">
        <f t="shared" si="39"/>
        <v>7.1364210197309248</v>
      </c>
      <c r="D245" s="10"/>
      <c r="E245" s="44">
        <f>DataQ!C315</f>
        <v>12285.79</v>
      </c>
      <c r="J245" s="28">
        <f t="shared" si="46"/>
        <v>0.12598044306412437</v>
      </c>
      <c r="K245" s="11"/>
      <c r="M245" s="30">
        <f t="shared" si="40"/>
        <v>1547.7692675927888</v>
      </c>
      <c r="P245" s="30">
        <f t="shared" si="47"/>
        <v>1668.643882303192</v>
      </c>
      <c r="Q245" s="37">
        <f t="shared" si="48"/>
        <v>0.13581901386098832</v>
      </c>
      <c r="R245" s="35">
        <f t="shared" si="44"/>
        <v>1.0780960167909244</v>
      </c>
      <c r="S245" s="41">
        <f t="shared" si="45"/>
        <v>1.0000015121934613</v>
      </c>
      <c r="U245" s="30">
        <f t="shared" si="42"/>
        <v>1547.7716081193548</v>
      </c>
      <c r="V245" s="28">
        <f t="shared" si="43"/>
        <v>0.12598063357092662</v>
      </c>
      <c r="AT245" s="33"/>
    </row>
    <row r="246" spans="1:46" x14ac:dyDescent="0.35">
      <c r="A246" s="12">
        <v>54909</v>
      </c>
      <c r="B246" s="30">
        <v>87891.625</v>
      </c>
      <c r="C246" s="37">
        <f t="shared" si="39"/>
        <v>7.1453352530291303</v>
      </c>
      <c r="D246" s="10"/>
      <c r="E246" s="44">
        <f>DataQ!C316</f>
        <v>12300.56</v>
      </c>
      <c r="J246" s="28">
        <f t="shared" si="46"/>
        <v>0.12606900515817712</v>
      </c>
      <c r="K246" s="11"/>
      <c r="M246" s="30">
        <f t="shared" si="40"/>
        <v>1550.7193620884671</v>
      </c>
      <c r="P246" s="30">
        <f t="shared" si="47"/>
        <v>1671.8243674281396</v>
      </c>
      <c r="Q246" s="37">
        <f t="shared" si="48"/>
        <v>0.13591449230182526</v>
      </c>
      <c r="R246" s="35">
        <f t="shared" si="44"/>
        <v>1.0780960167909244</v>
      </c>
      <c r="S246" s="41">
        <f t="shared" si="45"/>
        <v>1.0000013609741152</v>
      </c>
      <c r="U246" s="30">
        <f t="shared" si="42"/>
        <v>1550.7214725773788</v>
      </c>
      <c r="V246" s="28">
        <f t="shared" si="43"/>
        <v>0.12606917673482987</v>
      </c>
      <c r="AT246" s="33"/>
    </row>
    <row r="247" spans="1:46" x14ac:dyDescent="0.35">
      <c r="A247" s="12">
        <v>55001</v>
      </c>
      <c r="B247" s="30">
        <v>88096.234400000001</v>
      </c>
      <c r="C247" s="37">
        <f t="shared" si="39"/>
        <v>7.1543035990690074</v>
      </c>
      <c r="D247" s="10"/>
      <c r="E247" s="44">
        <f>DataQ!C317</f>
        <v>12313.74</v>
      </c>
      <c r="J247" s="28">
        <f t="shared" si="46"/>
        <v>0.12615814749115917</v>
      </c>
      <c r="K247" s="11"/>
      <c r="M247" s="30">
        <f t="shared" si="40"/>
        <v>1553.4786270877862</v>
      </c>
      <c r="P247" s="30">
        <f t="shared" si="47"/>
        <v>1674.799120033176</v>
      </c>
      <c r="Q247" s="37">
        <f t="shared" si="48"/>
        <v>0.13601059629594064</v>
      </c>
      <c r="R247" s="35">
        <f t="shared" si="44"/>
        <v>1.0780960167909244</v>
      </c>
      <c r="S247" s="41">
        <f t="shared" si="45"/>
        <v>1.0000012248767036</v>
      </c>
      <c r="U247" s="30">
        <f t="shared" si="42"/>
        <v>1553.4805299075661</v>
      </c>
      <c r="V247" s="28">
        <f t="shared" si="43"/>
        <v>0.12615830201933501</v>
      </c>
      <c r="AT247" s="33"/>
    </row>
    <row r="248" spans="1:46" x14ac:dyDescent="0.35">
      <c r="A248" s="12">
        <v>55093</v>
      </c>
      <c r="B248" s="30">
        <v>88304.35</v>
      </c>
      <c r="C248" s="37">
        <f t="shared" si="39"/>
        <v>7.163322190035279</v>
      </c>
      <c r="D248" s="10"/>
      <c r="E248" s="44">
        <f>DataQ!C318</f>
        <v>12327.29</v>
      </c>
      <c r="J248" s="28">
        <f t="shared" si="46"/>
        <v>0.12624783095155795</v>
      </c>
      <c r="K248" s="11"/>
      <c r="M248" s="30">
        <f t="shared" si="40"/>
        <v>1556.2936240108309</v>
      </c>
      <c r="P248" s="30">
        <f t="shared" si="47"/>
        <v>1677.8339570031892</v>
      </c>
      <c r="Q248" s="37">
        <f t="shared" si="48"/>
        <v>0.1361072836773686</v>
      </c>
      <c r="R248" s="35">
        <f t="shared" si="44"/>
        <v>1.0780960167909244</v>
      </c>
      <c r="S248" s="41">
        <f t="shared" si="45"/>
        <v>1.0000011023890332</v>
      </c>
      <c r="U248" s="30">
        <f t="shared" si="42"/>
        <v>1556.2953396518544</v>
      </c>
      <c r="V248" s="28">
        <f t="shared" si="43"/>
        <v>0.12624797012578226</v>
      </c>
      <c r="AT248" s="33"/>
    </row>
    <row r="249" spans="1:46" x14ac:dyDescent="0.35">
      <c r="A249" s="12">
        <v>55185</v>
      </c>
      <c r="B249" s="30">
        <v>88488.57</v>
      </c>
      <c r="C249" s="37">
        <f t="shared" si="39"/>
        <v>7.172395597768733</v>
      </c>
      <c r="D249" s="10"/>
      <c r="E249" s="44">
        <f>DataQ!C319</f>
        <v>12337.38</v>
      </c>
      <c r="J249" s="28">
        <f t="shared" si="46"/>
        <v>0.12633801686122068</v>
      </c>
      <c r="K249" s="11"/>
      <c r="M249" s="30">
        <f t="shared" si="40"/>
        <v>1558.6801224632866</v>
      </c>
      <c r="P249" s="30">
        <f t="shared" si="47"/>
        <v>1680.4068314788594</v>
      </c>
      <c r="Q249" s="37">
        <f t="shared" si="48"/>
        <v>0.13620451274734666</v>
      </c>
      <c r="R249" s="35">
        <f t="shared" si="44"/>
        <v>1.0780960167909244</v>
      </c>
      <c r="S249" s="41">
        <f t="shared" si="45"/>
        <v>1.0000009921501298</v>
      </c>
      <c r="U249" s="30">
        <f t="shared" si="42"/>
        <v>1558.6816689079724</v>
      </c>
      <c r="V249" s="28">
        <f t="shared" si="43"/>
        <v>0.1263381422075005</v>
      </c>
      <c r="AT249" s="33"/>
    </row>
    <row r="250" spans="1:46" x14ac:dyDescent="0.35">
      <c r="A250" s="12">
        <v>55274</v>
      </c>
      <c r="B250" s="30">
        <v>88688.49</v>
      </c>
      <c r="C250" s="37">
        <f t="shared" si="39"/>
        <v>7.1812426214694387</v>
      </c>
      <c r="D250" s="10"/>
      <c r="E250" s="44">
        <f>DataQ!C320</f>
        <v>12350.02</v>
      </c>
      <c r="J250" s="28">
        <f t="shared" si="46"/>
        <v>0.12642875093855521</v>
      </c>
      <c r="K250" s="11"/>
      <c r="M250" s="30">
        <f t="shared" si="40"/>
        <v>1561.3976026661758</v>
      </c>
      <c r="P250" s="30">
        <f t="shared" si="47"/>
        <v>1683.3365360613025</v>
      </c>
      <c r="Q250" s="37">
        <f t="shared" si="48"/>
        <v>0.13630233279470821</v>
      </c>
      <c r="R250" s="35">
        <f t="shared" si="44"/>
        <v>1.0780960167909244</v>
      </c>
      <c r="S250" s="41">
        <f t="shared" si="45"/>
        <v>1.000000892935117</v>
      </c>
      <c r="U250" s="30">
        <f t="shared" si="42"/>
        <v>1561.3989968929268</v>
      </c>
      <c r="V250" s="28">
        <f t="shared" si="43"/>
        <v>0.12642886383122673</v>
      </c>
      <c r="AT250" s="33"/>
    </row>
    <row r="251" spans="1:46" x14ac:dyDescent="0.35">
      <c r="A251" s="12">
        <v>55366</v>
      </c>
      <c r="B251" s="30">
        <v>88866.36</v>
      </c>
      <c r="C251" s="37">
        <f t="shared" si="39"/>
        <v>7.1894045178524912</v>
      </c>
      <c r="D251" s="10"/>
      <c r="E251" s="44">
        <f>DataQ!C321</f>
        <v>12360.74</v>
      </c>
      <c r="J251" s="28">
        <f t="shared" si="46"/>
        <v>0.12651722117556227</v>
      </c>
      <c r="K251" s="11"/>
      <c r="M251" s="30">
        <f t="shared" si="40"/>
        <v>1563.8464764736195</v>
      </c>
      <c r="P251" s="30">
        <f t="shared" si="47"/>
        <v>1685.9766571587313</v>
      </c>
      <c r="Q251" s="37">
        <f t="shared" si="48"/>
        <v>0.13639771220483007</v>
      </c>
      <c r="R251" s="35">
        <f t="shared" si="44"/>
        <v>1.0780960167909244</v>
      </c>
      <c r="S251" s="41">
        <f t="shared" si="45"/>
        <v>1.0000008036416053</v>
      </c>
      <c r="U251" s="30">
        <f t="shared" si="42"/>
        <v>1563.8477332457123</v>
      </c>
      <c r="V251" s="28">
        <f t="shared" si="43"/>
        <v>0.12651732285006501</v>
      </c>
      <c r="AT251" s="33"/>
    </row>
    <row r="252" spans="1:46" x14ac:dyDescent="0.35">
      <c r="A252" s="12">
        <v>55458</v>
      </c>
      <c r="B252" s="30">
        <v>89064.5</v>
      </c>
      <c r="C252" s="37">
        <f t="shared" si="39"/>
        <v>7.1976024289266611</v>
      </c>
      <c r="D252" s="10"/>
      <c r="E252" s="44">
        <f>DataQ!C322</f>
        <v>12374.19</v>
      </c>
      <c r="J252" s="28">
        <f t="shared" si="46"/>
        <v>0.12659884013939279</v>
      </c>
      <c r="K252" s="11"/>
      <c r="M252" s="30">
        <f t="shared" si="40"/>
        <v>1566.558101664473</v>
      </c>
      <c r="P252" s="30">
        <f t="shared" si="47"/>
        <v>1688.9000494760203</v>
      </c>
      <c r="Q252" s="37">
        <f t="shared" si="48"/>
        <v>0.13648570528463036</v>
      </c>
      <c r="R252" s="35">
        <f t="shared" si="44"/>
        <v>1.0780960167909244</v>
      </c>
      <c r="S252" s="41">
        <f t="shared" si="45"/>
        <v>1.0000007232774448</v>
      </c>
      <c r="U252" s="30">
        <f t="shared" si="42"/>
        <v>1566.5592347206141</v>
      </c>
      <c r="V252" s="28">
        <f t="shared" si="43"/>
        <v>0.12659893170547842</v>
      </c>
      <c r="AT252" s="33"/>
    </row>
    <row r="253" spans="1:46" x14ac:dyDescent="0.35">
      <c r="A253" s="12">
        <v>55550</v>
      </c>
      <c r="B253" s="30">
        <v>89237.734400000001</v>
      </c>
      <c r="C253" s="37">
        <f t="shared" si="39"/>
        <v>7.2057730333812433</v>
      </c>
      <c r="D253" s="10"/>
      <c r="E253" s="44">
        <f>DataQ!C323</f>
        <v>12384.2</v>
      </c>
      <c r="J253" s="28">
        <f t="shared" si="46"/>
        <v>0.1266808192501345</v>
      </c>
      <c r="K253" s="11"/>
      <c r="M253" s="30">
        <f t="shared" si="40"/>
        <v>1568.8406017575157</v>
      </c>
      <c r="P253" s="30">
        <f t="shared" si="47"/>
        <v>1691.3608037346546</v>
      </c>
      <c r="Q253" s="37">
        <f t="shared" si="48"/>
        <v>0.13657408663738105</v>
      </c>
      <c r="R253" s="35">
        <f t="shared" si="44"/>
        <v>1.0780960167909244</v>
      </c>
      <c r="S253" s="41">
        <f t="shared" si="45"/>
        <v>1.0000006509497004</v>
      </c>
      <c r="U253" s="30">
        <f t="shared" si="42"/>
        <v>1568.8416229938355</v>
      </c>
      <c r="V253" s="28">
        <f t="shared" si="43"/>
        <v>0.12668090171297583</v>
      </c>
      <c r="AT253" s="33"/>
    </row>
    <row r="254" spans="1:46" x14ac:dyDescent="0.35">
      <c r="A254" s="12">
        <v>55640</v>
      </c>
      <c r="B254" s="30">
        <v>89430.81</v>
      </c>
      <c r="C254" s="37">
        <f t="shared" si="39"/>
        <v>7.2140528767620546</v>
      </c>
      <c r="D254" s="10"/>
      <c r="E254" s="44">
        <f>DataQ!C324</f>
        <v>12396.75</v>
      </c>
      <c r="J254" s="28">
        <f t="shared" si="46"/>
        <v>0.12676252529468032</v>
      </c>
      <c r="K254" s="11"/>
      <c r="M254" s="30">
        <f t="shared" si="40"/>
        <v>1571.4433354468283</v>
      </c>
      <c r="P254" s="30">
        <f t="shared" si="47"/>
        <v>1694.1668005578699</v>
      </c>
      <c r="Q254" s="37">
        <f t="shared" si="48"/>
        <v>0.13666217359855365</v>
      </c>
      <c r="R254" s="35">
        <f t="shared" si="44"/>
        <v>1.0780960167909244</v>
      </c>
      <c r="S254" s="41">
        <f t="shared" si="45"/>
        <v>1.0000005858547303</v>
      </c>
      <c r="U254" s="30">
        <f t="shared" si="42"/>
        <v>1571.4442560843397</v>
      </c>
      <c r="V254" s="28">
        <f t="shared" si="43"/>
        <v>0.12676259955910538</v>
      </c>
      <c r="AT254" s="33"/>
    </row>
    <row r="255" spans="1:46" x14ac:dyDescent="0.35">
      <c r="A255" s="12">
        <v>55732</v>
      </c>
      <c r="B255" s="30">
        <v>89610.82</v>
      </c>
      <c r="C255" s="37">
        <f t="shared" si="39"/>
        <v>7.2223863719708525</v>
      </c>
      <c r="D255" s="10"/>
      <c r="E255" s="44">
        <f>DataQ!C325</f>
        <v>12407.37</v>
      </c>
      <c r="J255" s="28">
        <f t="shared" si="46"/>
        <v>0.12684532372848845</v>
      </c>
      <c r="K255" s="11"/>
      <c r="M255" s="30">
        <f t="shared" si="40"/>
        <v>1573.8168642691357</v>
      </c>
      <c r="P255" s="30">
        <f t="shared" si="47"/>
        <v>1696.725692526938</v>
      </c>
      <c r="Q255" s="37">
        <f t="shared" si="48"/>
        <v>0.13675143826023869</v>
      </c>
      <c r="R255" s="35">
        <f t="shared" si="44"/>
        <v>1.0780960167909244</v>
      </c>
      <c r="S255" s="41">
        <f t="shared" si="45"/>
        <v>1.0000005272692571</v>
      </c>
      <c r="U255" s="30">
        <f t="shared" si="42"/>
        <v>1573.8176940943847</v>
      </c>
      <c r="V255" s="28">
        <f t="shared" si="43"/>
        <v>0.12684539061012806</v>
      </c>
      <c r="AT255" s="33"/>
    </row>
    <row r="256" spans="1:46" x14ac:dyDescent="0.35">
      <c r="A256" s="12">
        <v>55824</v>
      </c>
      <c r="B256" s="30">
        <v>89811.015599999999</v>
      </c>
      <c r="C256" s="37">
        <f t="shared" si="39"/>
        <v>7.230729859895626</v>
      </c>
      <c r="D256" s="10"/>
      <c r="E256" s="44">
        <f>DataQ!C326</f>
        <v>12420.74</v>
      </c>
      <c r="J256" s="28">
        <f t="shared" si="46"/>
        <v>0.12692865868057643</v>
      </c>
      <c r="K256" s="11"/>
      <c r="M256" s="30">
        <f t="shared" si="40"/>
        <v>1576.5478680201829</v>
      </c>
      <c r="P256" s="30">
        <f t="shared" si="47"/>
        <v>1699.6699767927832</v>
      </c>
      <c r="Q256" s="37">
        <f t="shared" si="48"/>
        <v>0.13684128134014426</v>
      </c>
      <c r="R256" s="35">
        <f t="shared" si="44"/>
        <v>1.0780960167909244</v>
      </c>
      <c r="S256" s="41">
        <f t="shared" si="45"/>
        <v>1.0000004745423314</v>
      </c>
      <c r="U256" s="30">
        <f t="shared" si="42"/>
        <v>1576.5486161588838</v>
      </c>
      <c r="V256" s="28">
        <f t="shared" si="43"/>
        <v>0.12692871891359805</v>
      </c>
      <c r="AT256" s="33"/>
    </row>
    <row r="257" spans="1:46" x14ac:dyDescent="0.35">
      <c r="A257" s="12">
        <v>55916</v>
      </c>
      <c r="B257" s="30">
        <v>89984.57</v>
      </c>
      <c r="C257" s="37">
        <f t="shared" si="39"/>
        <v>7.2389213444821117</v>
      </c>
      <c r="D257" s="10"/>
      <c r="E257" s="44">
        <f>DataQ!C327</f>
        <v>12430.66</v>
      </c>
      <c r="J257" s="28">
        <f t="shared" si="46"/>
        <v>0.12701209355982415</v>
      </c>
      <c r="K257" s="11"/>
      <c r="M257" s="30">
        <f t="shared" si="40"/>
        <v>1578.8441509303636</v>
      </c>
      <c r="P257" s="30">
        <f t="shared" si="47"/>
        <v>1702.1455902516741</v>
      </c>
      <c r="Q257" s="37">
        <f t="shared" si="48"/>
        <v>0.13693123215112263</v>
      </c>
      <c r="R257" s="35">
        <f t="shared" si="44"/>
        <v>1.0780960167909244</v>
      </c>
      <c r="S257" s="41">
        <f t="shared" si="45"/>
        <v>1.0000004270880982</v>
      </c>
      <c r="U257" s="30">
        <f t="shared" si="42"/>
        <v>1578.8448252359094</v>
      </c>
      <c r="V257" s="28">
        <f t="shared" si="43"/>
        <v>0.12701214780517764</v>
      </c>
      <c r="AT257" s="33"/>
    </row>
    <row r="258" spans="1:46" x14ac:dyDescent="0.35">
      <c r="A258" s="12">
        <v>56005</v>
      </c>
      <c r="B258" s="30">
        <v>90177.46</v>
      </c>
      <c r="C258" s="37">
        <f t="shared" si="39"/>
        <v>7.2471685178889889</v>
      </c>
      <c r="D258" s="10"/>
      <c r="E258" s="44">
        <f>DataQ!C328</f>
        <v>12443.13</v>
      </c>
      <c r="J258" s="28">
        <f t="shared" si="46"/>
        <v>0.12709400840568902</v>
      </c>
      <c r="K258" s="11"/>
      <c r="M258" s="30">
        <f t="shared" si="40"/>
        <v>1581.4472688130811</v>
      </c>
      <c r="P258" s="30">
        <f t="shared" si="47"/>
        <v>1704.9520012722689</v>
      </c>
      <c r="Q258" s="37">
        <f t="shared" si="48"/>
        <v>0.1370195442201656</v>
      </c>
      <c r="R258" s="35">
        <f t="shared" si="44"/>
        <v>1.0780960167909244</v>
      </c>
      <c r="S258" s="41">
        <f t="shared" si="45"/>
        <v>1.0000003843792884</v>
      </c>
      <c r="U258" s="30">
        <f t="shared" si="42"/>
        <v>1581.4478766886568</v>
      </c>
      <c r="V258" s="28">
        <f t="shared" si="43"/>
        <v>0.12709405725799353</v>
      </c>
      <c r="AT258" s="33"/>
    </row>
    <row r="259" spans="1:46" x14ac:dyDescent="0.35">
      <c r="A259" s="12">
        <v>56097</v>
      </c>
      <c r="B259" s="30">
        <v>90357.48</v>
      </c>
      <c r="C259" s="37">
        <f t="shared" si="39"/>
        <v>7.2554901486870937</v>
      </c>
      <c r="D259" s="10"/>
      <c r="E259" s="44">
        <f>DataQ!C329</f>
        <v>12453.67</v>
      </c>
      <c r="J259" s="28">
        <f t="shared" si="46"/>
        <v>0.1271764801397578</v>
      </c>
      <c r="K259" s="11"/>
      <c r="M259" s="30">
        <f t="shared" si="40"/>
        <v>1583.8139154220976</v>
      </c>
      <c r="P259" s="30">
        <f t="shared" si="47"/>
        <v>1707.5034735546014</v>
      </c>
      <c r="Q259" s="37">
        <f t="shared" si="48"/>
        <v>0.13710845666816299</v>
      </c>
      <c r="R259" s="35">
        <f t="shared" si="44"/>
        <v>1.0780960167909244</v>
      </c>
      <c r="S259" s="41">
        <f t="shared" si="45"/>
        <v>1.0000003459413596</v>
      </c>
      <c r="U259" s="30">
        <f t="shared" si="42"/>
        <v>1583.8144633288368</v>
      </c>
      <c r="V259" s="28">
        <f t="shared" si="43"/>
        <v>0.12717652413536226</v>
      </c>
      <c r="AT259" s="33"/>
    </row>
    <row r="260" spans="1:46" x14ac:dyDescent="0.35">
      <c r="A260" s="12">
        <v>56189</v>
      </c>
      <c r="B260" s="30">
        <v>90558.61</v>
      </c>
      <c r="C260" s="37">
        <f t="shared" si="39"/>
        <v>7.2639003636818655</v>
      </c>
      <c r="D260" s="10"/>
      <c r="E260" s="44">
        <f>DataQ!C330</f>
        <v>12466.94</v>
      </c>
      <c r="J260" s="28">
        <f t="shared" si="46"/>
        <v>0.12725969644773885</v>
      </c>
      <c r="K260" s="11"/>
      <c r="M260" s="30">
        <f t="shared" si="40"/>
        <v>1586.5390000321734</v>
      </c>
      <c r="P260" s="30">
        <f t="shared" si="47"/>
        <v>1710.4413764181422</v>
      </c>
      <c r="Q260" s="37">
        <f t="shared" si="48"/>
        <v>0.13719817183832939</v>
      </c>
      <c r="R260" s="35">
        <f t="shared" si="44"/>
        <v>1.0780960167909244</v>
      </c>
      <c r="S260" s="41">
        <f t="shared" si="45"/>
        <v>1.0000003113472236</v>
      </c>
      <c r="U260" s="30">
        <f t="shared" si="42"/>
        <v>1586.5394939966861</v>
      </c>
      <c r="V260" s="28">
        <f t="shared" si="43"/>
        <v>0.12725973606969201</v>
      </c>
      <c r="AT260" s="33"/>
    </row>
    <row r="261" spans="1:46" x14ac:dyDescent="0.35">
      <c r="A261" s="12">
        <v>56281</v>
      </c>
      <c r="B261" s="30">
        <v>90735.54</v>
      </c>
      <c r="C261" s="37">
        <f t="shared" si="39"/>
        <v>7.2723523216727388</v>
      </c>
      <c r="D261" s="10"/>
      <c r="E261" s="44">
        <f>DataQ!C331</f>
        <v>12476.78</v>
      </c>
      <c r="J261" s="28">
        <f t="shared" si="46"/>
        <v>0.12734379859768657</v>
      </c>
      <c r="K261" s="11"/>
      <c r="M261" s="30">
        <f t="shared" si="40"/>
        <v>1588.840559467644</v>
      </c>
      <c r="P261" s="30">
        <f t="shared" si="47"/>
        <v>1712.9226784779307</v>
      </c>
      <c r="Q261" s="37">
        <f t="shared" si="48"/>
        <v>0.1372888420311916</v>
      </c>
      <c r="R261" s="35">
        <f t="shared" si="44"/>
        <v>1.0780960167909244</v>
      </c>
      <c r="S261" s="41">
        <f t="shared" si="45"/>
        <v>1.0000002802125012</v>
      </c>
      <c r="U261" s="30">
        <f t="shared" si="42"/>
        <v>1588.8410046806312</v>
      </c>
      <c r="V261" s="28">
        <f t="shared" si="43"/>
        <v>0.1273438342810109</v>
      </c>
      <c r="AT261" s="33"/>
    </row>
    <row r="262" spans="1:46" x14ac:dyDescent="0.35">
      <c r="A262" s="12">
        <v>56370</v>
      </c>
      <c r="B262" s="30">
        <v>90931.34</v>
      </c>
      <c r="C262" s="37">
        <f t="shared" si="39"/>
        <v>7.2808269577993698</v>
      </c>
      <c r="D262" s="10"/>
      <c r="E262" s="44">
        <f>DataQ!C332</f>
        <v>12489.15</v>
      </c>
      <c r="J262" s="28">
        <f t="shared" si="46"/>
        <v>0.12742831817759531</v>
      </c>
      <c r="K262" s="11"/>
      <c r="M262" s="30">
        <f t="shared" si="40"/>
        <v>1591.4713799677145</v>
      </c>
      <c r="P262" s="30">
        <f t="shared" si="47"/>
        <v>1715.7589555799486</v>
      </c>
      <c r="Q262" s="37">
        <f t="shared" si="48"/>
        <v>0.13737996225363205</v>
      </c>
      <c r="R262" s="35">
        <f t="shared" si="44"/>
        <v>1.0780960167909244</v>
      </c>
      <c r="S262" s="41">
        <f t="shared" si="45"/>
        <v>1.000000252191251</v>
      </c>
      <c r="U262" s="30">
        <f t="shared" si="42"/>
        <v>1591.4717813228726</v>
      </c>
      <c r="V262" s="28">
        <f t="shared" si="43"/>
        <v>0.12742835031390229</v>
      </c>
      <c r="AT262" s="33"/>
    </row>
    <row r="263" spans="1:46" x14ac:dyDescent="0.35">
      <c r="A263" s="12">
        <v>56462</v>
      </c>
      <c r="B263" s="30">
        <v>91114.26</v>
      </c>
      <c r="C263" s="37">
        <f t="shared" si="39"/>
        <v>7.2893740599699184</v>
      </c>
      <c r="D263" s="10"/>
      <c r="E263" s="44">
        <f>DataQ!C333</f>
        <v>12499.6</v>
      </c>
      <c r="J263" s="28">
        <f t="shared" si="46"/>
        <v>0.12751306453886163</v>
      </c>
      <c r="K263" s="11"/>
      <c r="M263" s="30">
        <f t="shared" si="40"/>
        <v>1593.8623015099549</v>
      </c>
      <c r="P263" s="30">
        <f t="shared" si="47"/>
        <v>1718.3365985710977</v>
      </c>
      <c r="Q263" s="37">
        <f t="shared" si="48"/>
        <v>0.13747132696815079</v>
      </c>
      <c r="R263" s="35">
        <f t="shared" si="44"/>
        <v>1.0780960167909244</v>
      </c>
      <c r="S263" s="41">
        <f t="shared" si="45"/>
        <v>1.000000226972126</v>
      </c>
      <c r="U263" s="30">
        <f t="shared" si="42"/>
        <v>1593.8626632722701</v>
      </c>
      <c r="V263" s="28">
        <f t="shared" si="43"/>
        <v>0.127513093480773</v>
      </c>
      <c r="AT263" s="33"/>
    </row>
    <row r="264" spans="1:46" x14ac:dyDescent="0.35">
      <c r="A264" s="12">
        <v>56554</v>
      </c>
      <c r="B264" s="30">
        <v>91317.875</v>
      </c>
      <c r="C264" s="37">
        <f t="shared" si="39"/>
        <v>7.2979743893638256</v>
      </c>
      <c r="D264" s="10"/>
      <c r="E264" s="44">
        <f>DataQ!C334</f>
        <v>12512.77</v>
      </c>
      <c r="J264" s="28">
        <f t="shared" si="46"/>
        <v>0.12759853556056711</v>
      </c>
      <c r="K264" s="11"/>
      <c r="M264" s="30">
        <f t="shared" si="40"/>
        <v>1596.6111278061974</v>
      </c>
      <c r="P264" s="30">
        <f t="shared" si="47"/>
        <v>1721.3000972519269</v>
      </c>
      <c r="Q264" s="37">
        <f t="shared" si="48"/>
        <v>0.13756347293620252</v>
      </c>
      <c r="R264" s="35">
        <f t="shared" si="44"/>
        <v>1.0780960167909244</v>
      </c>
      <c r="S264" s="41">
        <f t="shared" si="45"/>
        <v>1.0000002042749134</v>
      </c>
      <c r="U264" s="30">
        <f t="shared" si="42"/>
        <v>1596.6114539537973</v>
      </c>
      <c r="V264" s="28">
        <f t="shared" si="43"/>
        <v>0.12759856162574693</v>
      </c>
      <c r="AT264" s="33"/>
    </row>
    <row r="265" spans="1:46" x14ac:dyDescent="0.35">
      <c r="A265" s="12">
        <v>56646</v>
      </c>
      <c r="B265" s="30">
        <v>91495.554699999993</v>
      </c>
      <c r="C265" s="37">
        <f t="shared" si="39"/>
        <v>7.3064751851263274</v>
      </c>
      <c r="D265" s="10"/>
      <c r="E265" s="44">
        <f>DataQ!C335</f>
        <v>12522.53</v>
      </c>
      <c r="J265" s="28">
        <f t="shared" si="46"/>
        <v>0.12768453885450617</v>
      </c>
      <c r="K265" s="11"/>
      <c r="M265" s="30">
        <f t="shared" si="40"/>
        <v>1598.9334683417194</v>
      </c>
      <c r="P265" s="30">
        <f t="shared" si="47"/>
        <v>1723.8038033329053</v>
      </c>
      <c r="Q265" s="37">
        <f t="shared" si="48"/>
        <v>0.13765619274482913</v>
      </c>
      <c r="R265" s="35">
        <f t="shared" si="44"/>
        <v>1.0780960167909244</v>
      </c>
      <c r="S265" s="41">
        <f t="shared" si="45"/>
        <v>1.0000001838474222</v>
      </c>
      <c r="U265" s="30">
        <f t="shared" si="42"/>
        <v>1598.9337623015158</v>
      </c>
      <c r="V265" s="28">
        <f t="shared" si="43"/>
        <v>0.12768456232897951</v>
      </c>
      <c r="AT265" s="33"/>
    </row>
    <row r="266" spans="1:46" x14ac:dyDescent="0.35">
      <c r="A266" s="12">
        <v>56735</v>
      </c>
      <c r="B266" s="30">
        <v>91692.82</v>
      </c>
      <c r="C266" s="37">
        <f t="shared" ref="C266:C288" si="49">B266/E266</f>
        <v>7.3150604716469356</v>
      </c>
      <c r="D266" s="10"/>
      <c r="E266" s="44">
        <f>DataQ!C336</f>
        <v>12534.8</v>
      </c>
      <c r="J266" s="28">
        <f t="shared" si="46"/>
        <v>0.12776954681213118</v>
      </c>
      <c r="K266" s="11"/>
      <c r="M266" s="30">
        <f t="shared" si="40"/>
        <v>1601.5657153807017</v>
      </c>
      <c r="P266" s="30">
        <f t="shared" si="47"/>
        <v>1726.6416183808417</v>
      </c>
      <c r="Q266" s="37">
        <f t="shared" si="48"/>
        <v>0.13774783948534017</v>
      </c>
      <c r="R266" s="35">
        <f t="shared" si="44"/>
        <v>1.0780960167909244</v>
      </c>
      <c r="S266" s="41">
        <f t="shared" si="45"/>
        <v>1.00000016546268</v>
      </c>
      <c r="U266" s="30">
        <f t="shared" si="42"/>
        <v>1601.5659803800572</v>
      </c>
      <c r="V266" s="28">
        <f t="shared" si="43"/>
        <v>0.12776956795322281</v>
      </c>
      <c r="AT266" s="33"/>
    </row>
    <row r="267" spans="1:46" x14ac:dyDescent="0.35">
      <c r="A267" s="12">
        <v>56827</v>
      </c>
      <c r="B267" s="30">
        <v>91876.195300000007</v>
      </c>
      <c r="C267" s="37">
        <f t="shared" si="49"/>
        <v>7.3236367890086704</v>
      </c>
      <c r="D267" s="10"/>
      <c r="E267" s="44">
        <f>DataQ!C337</f>
        <v>12545.16</v>
      </c>
      <c r="J267" s="28">
        <f t="shared" si="46"/>
        <v>0.12785539967733725</v>
      </c>
      <c r="K267" s="11"/>
      <c r="M267" s="30">
        <f t="shared" ref="M267:M288" si="50">J267*E267</f>
        <v>1603.9664458161442</v>
      </c>
      <c r="P267" s="30">
        <f t="shared" si="47"/>
        <v>1729.229836300681</v>
      </c>
      <c r="Q267" s="37">
        <f t="shared" si="48"/>
        <v>0.13784039711734891</v>
      </c>
      <c r="R267" s="35">
        <f t="shared" si="44"/>
        <v>1.0780960167909244</v>
      </c>
      <c r="S267" s="41">
        <f t="shared" si="45"/>
        <v>1.0000001489164121</v>
      </c>
      <c r="U267" s="30">
        <f t="shared" si="42"/>
        <v>1603.9666846730725</v>
      </c>
      <c r="V267" s="28">
        <f t="shared" si="43"/>
        <v>0.12785541871710465</v>
      </c>
      <c r="AT267" s="33"/>
    </row>
    <row r="268" spans="1:46" x14ac:dyDescent="0.35">
      <c r="A268" s="12">
        <v>56919</v>
      </c>
      <c r="B268" s="30">
        <v>92079.98</v>
      </c>
      <c r="C268" s="37">
        <f t="shared" si="49"/>
        <v>7.3322302072342875</v>
      </c>
      <c r="D268" s="10"/>
      <c r="E268" s="44">
        <f>DataQ!C338</f>
        <v>12558.25</v>
      </c>
      <c r="J268" s="28">
        <f t="shared" si="46"/>
        <v>0.12794116285095461</v>
      </c>
      <c r="K268" s="11"/>
      <c r="M268" s="30">
        <f t="shared" si="50"/>
        <v>1606.7171083730007</v>
      </c>
      <c r="P268" s="30">
        <f t="shared" si="47"/>
        <v>1732.195314646764</v>
      </c>
      <c r="Q268" s="37">
        <f t="shared" si="48"/>
        <v>0.13793285805321315</v>
      </c>
      <c r="R268" s="35">
        <f t="shared" si="44"/>
        <v>1.0780960167909244</v>
      </c>
      <c r="S268" s="41">
        <f t="shared" si="45"/>
        <v>1.0000001340247708</v>
      </c>
      <c r="U268" s="30">
        <f t="shared" ref="U268:U288" si="51">M268*S268</f>
        <v>1606.7173237128929</v>
      </c>
      <c r="V268" s="28">
        <f t="shared" ref="V268:V288" si="52">U268/E268</f>
        <v>0.12794117999823965</v>
      </c>
      <c r="AT268" s="33"/>
    </row>
    <row r="269" spans="1:46" x14ac:dyDescent="0.35">
      <c r="A269" s="12">
        <v>57011</v>
      </c>
      <c r="B269" s="30">
        <v>92258.66</v>
      </c>
      <c r="C269" s="37">
        <f t="shared" si="49"/>
        <v>7.3408116385301936</v>
      </c>
      <c r="D269" s="10"/>
      <c r="E269" s="44">
        <f>DataQ!C339</f>
        <v>12567.91</v>
      </c>
      <c r="J269" s="28">
        <f t="shared" si="46"/>
        <v>0.12802709703321077</v>
      </c>
      <c r="K269" s="11"/>
      <c r="M269" s="30">
        <f t="shared" si="50"/>
        <v>1609.0330330746599</v>
      </c>
      <c r="P269" s="30">
        <f t="shared" si="47"/>
        <v>1734.6921038428104</v>
      </c>
      <c r="Q269" s="37">
        <f t="shared" si="48"/>
        <v>0.13802550335280969</v>
      </c>
      <c r="R269" s="35">
        <f t="shared" ref="R269:R288" si="53">R268</f>
        <v>1.0780960167909244</v>
      </c>
      <c r="S269" s="41">
        <f t="shared" si="45"/>
        <v>1.0000001206222937</v>
      </c>
      <c r="U269" s="30">
        <f t="shared" si="51"/>
        <v>1609.033227159915</v>
      </c>
      <c r="V269" s="28">
        <f t="shared" si="52"/>
        <v>0.12802711247613285</v>
      </c>
      <c r="AT269" s="33"/>
    </row>
    <row r="270" spans="1:46" x14ac:dyDescent="0.35">
      <c r="A270" s="12">
        <v>57101</v>
      </c>
      <c r="B270" s="30">
        <v>92456.37</v>
      </c>
      <c r="C270" s="37">
        <f t="shared" si="49"/>
        <v>7.349420393653781</v>
      </c>
      <c r="D270" s="10"/>
      <c r="E270" s="44">
        <f>DataQ!C340</f>
        <v>12580.09</v>
      </c>
      <c r="J270" s="28">
        <f t="shared" si="46"/>
        <v>0.12811291134616984</v>
      </c>
      <c r="K270" s="11"/>
      <c r="M270" s="30">
        <f t="shared" si="50"/>
        <v>1611.6719548968376</v>
      </c>
      <c r="P270" s="30">
        <f t="shared" si="47"/>
        <v>1737.5371149479229</v>
      </c>
      <c r="Q270" s="37">
        <f t="shared" si="48"/>
        <v>0.1381180194217945</v>
      </c>
      <c r="R270" s="35">
        <f t="shared" si="53"/>
        <v>1.0780960167909244</v>
      </c>
      <c r="S270" s="41">
        <f t="shared" si="45"/>
        <v>1.0000001085600643</v>
      </c>
      <c r="U270" s="30">
        <f t="shared" si="51"/>
        <v>1611.6721298600487</v>
      </c>
      <c r="V270" s="28">
        <f t="shared" si="52"/>
        <v>0.12811292525411572</v>
      </c>
      <c r="AT270" s="33"/>
    </row>
    <row r="271" spans="1:46" x14ac:dyDescent="0.35">
      <c r="A271" s="12">
        <v>57193</v>
      </c>
      <c r="B271" s="30">
        <v>92640.4</v>
      </c>
      <c r="C271" s="37">
        <f t="shared" si="49"/>
        <v>7.3580480288474899</v>
      </c>
      <c r="D271" s="10"/>
      <c r="E271" s="44">
        <f>DataQ!C341</f>
        <v>12590.35</v>
      </c>
      <c r="J271" s="28">
        <f t="shared" si="46"/>
        <v>0.12819899889740571</v>
      </c>
      <c r="K271" s="11"/>
      <c r="M271" s="30">
        <f t="shared" si="50"/>
        <v>1614.0702657679522</v>
      </c>
      <c r="P271" s="30">
        <f t="shared" si="47"/>
        <v>1740.1227243450978</v>
      </c>
      <c r="Q271" s="37">
        <f t="shared" si="48"/>
        <v>0.13821083006787721</v>
      </c>
      <c r="R271" s="35">
        <f t="shared" si="53"/>
        <v>1.0780960167909244</v>
      </c>
      <c r="S271" s="41">
        <f t="shared" si="45"/>
        <v>1.0000000977040577</v>
      </c>
      <c r="U271" s="30">
        <f t="shared" si="51"/>
        <v>1614.0704234691666</v>
      </c>
      <c r="V271" s="28">
        <f t="shared" si="52"/>
        <v>0.12819901142296811</v>
      </c>
      <c r="AT271" s="33"/>
    </row>
    <row r="272" spans="1:46" x14ac:dyDescent="0.35">
      <c r="A272" s="12">
        <v>57285</v>
      </c>
      <c r="B272" s="30">
        <v>92845.39</v>
      </c>
      <c r="C272" s="37">
        <f t="shared" si="49"/>
        <v>7.3667231331352374</v>
      </c>
      <c r="D272" s="10"/>
      <c r="E272" s="44">
        <f>DataQ!C342</f>
        <v>12603.35</v>
      </c>
      <c r="J272" s="28">
        <f t="shared" si="46"/>
        <v>0.1282852752493428</v>
      </c>
      <c r="K272" s="11"/>
      <c r="M272" s="30">
        <f t="shared" si="50"/>
        <v>1616.8242238138046</v>
      </c>
      <c r="P272" s="30">
        <f t="shared" si="47"/>
        <v>1743.0917555447406</v>
      </c>
      <c r="Q272" s="37">
        <f t="shared" si="48"/>
        <v>0.13830384425924383</v>
      </c>
      <c r="R272" s="35">
        <f t="shared" si="53"/>
        <v>1.0780960167909244</v>
      </c>
      <c r="S272" s="41">
        <f t="shared" ref="S272:S288" si="54">0.1*(1-(S271))+S271</f>
        <v>1.0000000879336519</v>
      </c>
      <c r="U272" s="30">
        <f t="shared" si="51"/>
        <v>1616.8243659870632</v>
      </c>
      <c r="V272" s="28">
        <f t="shared" si="52"/>
        <v>0.12828528652993554</v>
      </c>
      <c r="AT272" s="33"/>
    </row>
    <row r="273" spans="1:46" x14ac:dyDescent="0.35">
      <c r="A273" s="12">
        <v>57377</v>
      </c>
      <c r="B273" s="30">
        <v>93025.49</v>
      </c>
      <c r="C273" s="37">
        <f t="shared" si="49"/>
        <v>7.3754185195961917</v>
      </c>
      <c r="D273" s="10"/>
      <c r="E273" s="44">
        <f>DataQ!C343</f>
        <v>12612.91</v>
      </c>
      <c r="J273" s="28">
        <f t="shared" ref="J273:J288" si="55">MAX(0.03,J272+((C272-C271)*0.01))</f>
        <v>0.12837202629222028</v>
      </c>
      <c r="K273" s="11"/>
      <c r="M273" s="30">
        <f t="shared" si="50"/>
        <v>1619.144814141408</v>
      </c>
      <c r="P273" s="30">
        <f t="shared" si="47"/>
        <v>1745.5935747335336</v>
      </c>
      <c r="Q273" s="37">
        <f t="shared" si="48"/>
        <v>0.13839737021302251</v>
      </c>
      <c r="R273" s="35">
        <f t="shared" si="53"/>
        <v>1.0780960167909244</v>
      </c>
      <c r="S273" s="41">
        <f t="shared" si="54"/>
        <v>1.0000000791402868</v>
      </c>
      <c r="U273" s="30">
        <f t="shared" si="51"/>
        <v>1619.1449422809928</v>
      </c>
      <c r="V273" s="28">
        <f t="shared" si="52"/>
        <v>0.12837203645161924</v>
      </c>
      <c r="AT273" s="33"/>
    </row>
    <row r="274" spans="1:46" x14ac:dyDescent="0.35">
      <c r="A274" s="12">
        <v>57466</v>
      </c>
      <c r="B274" s="30">
        <v>93225.015599999999</v>
      </c>
      <c r="C274" s="37">
        <f t="shared" si="49"/>
        <v>7.3841596514851489</v>
      </c>
      <c r="D274" s="10"/>
      <c r="E274" s="44">
        <f>DataQ!C344</f>
        <v>12625</v>
      </c>
      <c r="J274" s="28">
        <f t="shared" si="55"/>
        <v>0.12845898015682983</v>
      </c>
      <c r="K274" s="11"/>
      <c r="M274" s="30">
        <f t="shared" si="50"/>
        <v>1621.7946244799766</v>
      </c>
      <c r="P274" s="30">
        <f t="shared" si="47"/>
        <v>1748.4503247047958</v>
      </c>
      <c r="Q274" s="37">
        <f t="shared" si="48"/>
        <v>0.13849111482810264</v>
      </c>
      <c r="R274" s="35">
        <f t="shared" si="53"/>
        <v>1.0780960167909244</v>
      </c>
      <c r="S274" s="41">
        <f t="shared" si="54"/>
        <v>1.000000071226258</v>
      </c>
      <c r="U274" s="30">
        <f t="shared" si="51"/>
        <v>1621.7947399943389</v>
      </c>
      <c r="V274" s="28">
        <f t="shared" si="52"/>
        <v>0.12845898930648228</v>
      </c>
      <c r="AT274" s="33"/>
    </row>
    <row r="275" spans="1:46" x14ac:dyDescent="0.35">
      <c r="A275" s="12">
        <v>57558</v>
      </c>
      <c r="B275" s="30">
        <v>93410.554699999993</v>
      </c>
      <c r="C275" s="37">
        <f t="shared" si="49"/>
        <v>7.3928946560318085</v>
      </c>
      <c r="D275" s="10"/>
      <c r="E275" s="44">
        <f>DataQ!C345</f>
        <v>12635.18</v>
      </c>
      <c r="J275" s="28">
        <f t="shared" si="55"/>
        <v>0.12854639147571939</v>
      </c>
      <c r="K275" s="11"/>
      <c r="M275" s="30">
        <f t="shared" si="50"/>
        <v>1624.2067946461802</v>
      </c>
      <c r="P275" s="30">
        <f t="shared" si="47"/>
        <v>1751.0508757528019</v>
      </c>
      <c r="Q275" s="37">
        <f t="shared" si="48"/>
        <v>0.13858535262281993</v>
      </c>
      <c r="R275" s="35">
        <f t="shared" si="53"/>
        <v>1.0780960167909244</v>
      </c>
      <c r="S275" s="41">
        <f t="shared" si="54"/>
        <v>1.0000000641036322</v>
      </c>
      <c r="U275" s="30">
        <f t="shared" si="51"/>
        <v>1624.2068987637351</v>
      </c>
      <c r="V275" s="28">
        <f t="shared" si="52"/>
        <v>0.12854639971600998</v>
      </c>
      <c r="AT275" s="33"/>
    </row>
    <row r="276" spans="1:46" x14ac:dyDescent="0.35">
      <c r="A276" s="12">
        <v>57650</v>
      </c>
      <c r="B276" s="30">
        <v>93617.29</v>
      </c>
      <c r="C276" s="37">
        <f t="shared" si="49"/>
        <v>7.4016997046191984</v>
      </c>
      <c r="D276" s="10"/>
      <c r="E276" s="44">
        <f>DataQ!C346</f>
        <v>12648.08</v>
      </c>
      <c r="J276" s="28">
        <f t="shared" si="55"/>
        <v>0.12863374152118598</v>
      </c>
      <c r="K276" s="11"/>
      <c r="M276" s="30">
        <f t="shared" si="50"/>
        <v>1626.9698534592819</v>
      </c>
      <c r="P276" s="30">
        <f t="shared" si="47"/>
        <v>1754.0297184533658</v>
      </c>
      <c r="Q276" s="37">
        <f t="shared" si="48"/>
        <v>0.13867952435890396</v>
      </c>
      <c r="R276" s="35">
        <f t="shared" si="53"/>
        <v>1.0780960167909244</v>
      </c>
      <c r="S276" s="41">
        <f t="shared" si="54"/>
        <v>1.0000000576932691</v>
      </c>
      <c r="U276" s="30">
        <f t="shared" si="51"/>
        <v>1626.9699473244914</v>
      </c>
      <c r="V276" s="28">
        <f t="shared" si="52"/>
        <v>0.12863374894248703</v>
      </c>
      <c r="AT276" s="33"/>
    </row>
    <row r="277" spans="1:46" x14ac:dyDescent="0.35">
      <c r="A277" s="12">
        <v>57742</v>
      </c>
      <c r="B277" s="30">
        <v>93800.7</v>
      </c>
      <c r="C277" s="37">
        <f t="shared" si="49"/>
        <v>7.4106462856980331</v>
      </c>
      <c r="D277" s="10"/>
      <c r="E277" s="44">
        <f>DataQ!C347</f>
        <v>12657.56</v>
      </c>
      <c r="J277" s="28">
        <f t="shared" si="55"/>
        <v>0.12872179200705988</v>
      </c>
      <c r="K277" s="11"/>
      <c r="M277" s="30">
        <f t="shared" si="50"/>
        <v>1629.3038056368807</v>
      </c>
      <c r="P277" s="30">
        <f t="shared" si="47"/>
        <v>1756.5459429994155</v>
      </c>
      <c r="Q277" s="37">
        <f t="shared" si="48"/>
        <v>0.13877445123700111</v>
      </c>
      <c r="R277" s="35">
        <f t="shared" si="53"/>
        <v>1.0780960167909244</v>
      </c>
      <c r="S277" s="41">
        <f t="shared" si="54"/>
        <v>1.000000051923942</v>
      </c>
      <c r="U277" s="30">
        <f t="shared" si="51"/>
        <v>1629.3038902367571</v>
      </c>
      <c r="V277" s="28">
        <f t="shared" si="52"/>
        <v>0.12872179869080275</v>
      </c>
      <c r="AT277" s="33"/>
    </row>
    <row r="278" spans="1:46" x14ac:dyDescent="0.35">
      <c r="A278" s="12">
        <v>57831</v>
      </c>
      <c r="B278" s="30">
        <v>94002.804699999993</v>
      </c>
      <c r="C278" s="37">
        <f t="shared" si="49"/>
        <v>7.419585123386387</v>
      </c>
      <c r="D278" s="10"/>
      <c r="E278" s="44">
        <f>DataQ!C348</f>
        <v>12669.55</v>
      </c>
      <c r="J278" s="28">
        <f t="shared" si="55"/>
        <v>0.12881125781784822</v>
      </c>
      <c r="K278" s="11"/>
      <c r="M278" s="30">
        <f t="shared" si="50"/>
        <v>1631.9806714861188</v>
      </c>
      <c r="P278" s="30">
        <f t="shared" si="47"/>
        <v>1759.4318614089627</v>
      </c>
      <c r="Q278" s="37">
        <f t="shared" si="48"/>
        <v>0.13887090397125099</v>
      </c>
      <c r="R278" s="35">
        <f t="shared" si="53"/>
        <v>1.0780960167909244</v>
      </c>
      <c r="S278" s="41">
        <f t="shared" si="54"/>
        <v>1.0000000467315477</v>
      </c>
      <c r="U278" s="30">
        <f t="shared" si="51"/>
        <v>1631.9807477511015</v>
      </c>
      <c r="V278" s="28">
        <f t="shared" si="52"/>
        <v>0.12881126383739766</v>
      </c>
      <c r="AT278" s="33"/>
    </row>
    <row r="279" spans="1:46" x14ac:dyDescent="0.35">
      <c r="A279" s="12">
        <v>57923</v>
      </c>
      <c r="B279" s="30">
        <v>94191.61</v>
      </c>
      <c r="C279" s="37">
        <f t="shared" si="49"/>
        <v>7.4285771745705516</v>
      </c>
      <c r="D279" s="10"/>
      <c r="E279" s="44">
        <f>DataQ!C349</f>
        <v>12679.63</v>
      </c>
      <c r="J279" s="28">
        <f t="shared" si="55"/>
        <v>0.12890064619473177</v>
      </c>
      <c r="K279" s="11"/>
      <c r="M279" s="30">
        <f t="shared" si="50"/>
        <v>1634.4125005101066</v>
      </c>
      <c r="P279" s="30">
        <f t="shared" si="47"/>
        <v>1762.0536065932406</v>
      </c>
      <c r="Q279" s="37">
        <f t="shared" si="48"/>
        <v>0.13896727322431654</v>
      </c>
      <c r="R279" s="35">
        <f t="shared" si="53"/>
        <v>1.0780960167909244</v>
      </c>
      <c r="S279" s="41">
        <f t="shared" si="54"/>
        <v>1.000000042058393</v>
      </c>
      <c r="U279" s="30">
        <f t="shared" si="51"/>
        <v>1634.4125692508699</v>
      </c>
      <c r="V279" s="28">
        <f t="shared" si="52"/>
        <v>0.1289006516160858</v>
      </c>
      <c r="AT279" s="33"/>
    </row>
    <row r="280" spans="1:46" x14ac:dyDescent="0.35">
      <c r="A280" s="12">
        <v>58015</v>
      </c>
      <c r="B280" s="30">
        <v>94400.42</v>
      </c>
      <c r="C280" s="37">
        <f t="shared" si="49"/>
        <v>7.4375313178553526</v>
      </c>
      <c r="D280" s="10"/>
      <c r="E280" s="44">
        <f>DataQ!C350</f>
        <v>12692.44</v>
      </c>
      <c r="J280" s="28">
        <f t="shared" si="55"/>
        <v>0.12899056670657341</v>
      </c>
      <c r="K280" s="11"/>
      <c r="M280" s="30">
        <f t="shared" si="50"/>
        <v>1637.2050284891807</v>
      </c>
      <c r="P280" s="30">
        <f t="shared" si="47"/>
        <v>1765.0642198842575</v>
      </c>
      <c r="Q280" s="37">
        <f t="shared" si="48"/>
        <v>0.13906421616996081</v>
      </c>
      <c r="R280" s="35">
        <f t="shared" si="53"/>
        <v>1.0780960167909244</v>
      </c>
      <c r="S280" s="41">
        <f t="shared" si="54"/>
        <v>1.0000000378525538</v>
      </c>
      <c r="U280" s="30">
        <f t="shared" si="51"/>
        <v>1637.2050904615721</v>
      </c>
      <c r="V280" s="28">
        <f t="shared" si="52"/>
        <v>0.12899057158919577</v>
      </c>
      <c r="AT280" s="33"/>
    </row>
    <row r="281" spans="1:46" x14ac:dyDescent="0.35">
      <c r="A281" s="12">
        <v>58107</v>
      </c>
      <c r="B281" s="30">
        <v>94584.23</v>
      </c>
      <c r="C281" s="37">
        <f t="shared" si="49"/>
        <v>7.4465100276968181</v>
      </c>
      <c r="D281" s="10"/>
      <c r="E281" s="44">
        <f>DataQ!C351</f>
        <v>12701.82</v>
      </c>
      <c r="J281" s="28">
        <f t="shared" si="55"/>
        <v>0.12908010813942142</v>
      </c>
      <c r="K281" s="11"/>
      <c r="M281" s="30">
        <f t="shared" si="50"/>
        <v>1639.5522991674657</v>
      </c>
      <c r="P281" s="30">
        <f t="shared" si="47"/>
        <v>1767.5948030528468</v>
      </c>
      <c r="Q281" s="37">
        <f t="shared" si="48"/>
        <v>0.13916075043205201</v>
      </c>
      <c r="R281" s="35">
        <f t="shared" si="53"/>
        <v>1.0780960167909244</v>
      </c>
      <c r="S281" s="41">
        <f t="shared" si="54"/>
        <v>1.0000000340672983</v>
      </c>
      <c r="U281" s="30">
        <f t="shared" si="51"/>
        <v>1639.552355022583</v>
      </c>
      <c r="V281" s="28">
        <f t="shared" si="52"/>
        <v>0.12908011253683196</v>
      </c>
      <c r="AT281" s="33"/>
    </row>
    <row r="282" spans="1:46" x14ac:dyDescent="0.35">
      <c r="A282" s="12">
        <v>58196</v>
      </c>
      <c r="B282" s="30">
        <v>94786.71</v>
      </c>
      <c r="C282" s="37">
        <f t="shared" si="49"/>
        <v>7.4554603566380608</v>
      </c>
      <c r="D282" s="10"/>
      <c r="E282" s="44">
        <f>DataQ!C352</f>
        <v>12713.73</v>
      </c>
      <c r="J282" s="28">
        <f t="shared" si="55"/>
        <v>0.12916989523783606</v>
      </c>
      <c r="K282" s="11"/>
      <c r="M282" s="30">
        <f t="shared" si="50"/>
        <v>1642.2311721821334</v>
      </c>
      <c r="P282" s="30">
        <f t="shared" si="47"/>
        <v>1770.4828853794486</v>
      </c>
      <c r="Q282" s="37">
        <f t="shared" si="48"/>
        <v>0.13925754954521205</v>
      </c>
      <c r="R282" s="35">
        <f t="shared" si="53"/>
        <v>1.0780960167909244</v>
      </c>
      <c r="S282" s="41">
        <f t="shared" si="54"/>
        <v>1.0000000306605685</v>
      </c>
      <c r="U282" s="30">
        <f t="shared" si="51"/>
        <v>1642.2312225338749</v>
      </c>
      <c r="V282" s="28">
        <f t="shared" si="52"/>
        <v>0.1291698991982585</v>
      </c>
      <c r="AT282" s="33"/>
    </row>
    <row r="283" spans="1:46" x14ac:dyDescent="0.35">
      <c r="A283" s="12">
        <v>58288</v>
      </c>
      <c r="B283" s="30">
        <v>94974.96</v>
      </c>
      <c r="C283" s="37">
        <f t="shared" si="49"/>
        <v>7.4644077867225844</v>
      </c>
      <c r="D283" s="10"/>
      <c r="E283" s="44">
        <f>DataQ!C353</f>
        <v>12723.71</v>
      </c>
      <c r="J283" s="28">
        <f t="shared" si="55"/>
        <v>0.12925939852724849</v>
      </c>
      <c r="K283" s="11"/>
      <c r="M283" s="30">
        <f t="shared" si="50"/>
        <v>1644.6591016351367</v>
      </c>
      <c r="P283" s="30">
        <f t="shared" si="47"/>
        <v>1773.100426451781</v>
      </c>
      <c r="Q283" s="37">
        <f t="shared" si="48"/>
        <v>0.13935404268501728</v>
      </c>
      <c r="R283" s="35">
        <f t="shared" si="53"/>
        <v>1.0780960167909244</v>
      </c>
      <c r="S283" s="41">
        <f t="shared" si="54"/>
        <v>1.0000000275945116</v>
      </c>
      <c r="U283" s="30">
        <f t="shared" si="51"/>
        <v>1644.6591470187013</v>
      </c>
      <c r="V283" s="28">
        <f t="shared" si="52"/>
        <v>0.12925940209409845</v>
      </c>
      <c r="AT283" s="33"/>
    </row>
    <row r="284" spans="1:46" x14ac:dyDescent="0.35">
      <c r="A284" s="12">
        <v>58380</v>
      </c>
      <c r="B284" s="30">
        <v>95185.05</v>
      </c>
      <c r="C284" s="37">
        <f t="shared" si="49"/>
        <v>7.4734540789326989</v>
      </c>
      <c r="D284" s="10"/>
      <c r="E284" s="44">
        <f>DataQ!C354</f>
        <v>12736.42</v>
      </c>
      <c r="J284" s="28">
        <f t="shared" si="55"/>
        <v>0.12934887282809374</v>
      </c>
      <c r="K284" s="11"/>
      <c r="M284" s="30">
        <f t="shared" si="50"/>
        <v>1647.4415708651895</v>
      </c>
      <c r="P284" s="30">
        <f t="shared" si="47"/>
        <v>1776.1001954455442</v>
      </c>
      <c r="Q284" s="37">
        <f t="shared" si="48"/>
        <v>0.13945050457236369</v>
      </c>
      <c r="R284" s="35">
        <f t="shared" si="53"/>
        <v>1.0780960167909244</v>
      </c>
      <c r="S284" s="41">
        <f t="shared" si="54"/>
        <v>1.0000000248350605</v>
      </c>
      <c r="U284" s="30">
        <f t="shared" si="51"/>
        <v>1647.4416117795006</v>
      </c>
      <c r="V284" s="28">
        <f t="shared" si="52"/>
        <v>0.12934887604048081</v>
      </c>
      <c r="AT284" s="33"/>
    </row>
    <row r="285" spans="1:46" x14ac:dyDescent="0.35">
      <c r="A285" s="12">
        <v>58472</v>
      </c>
      <c r="B285" s="30">
        <v>95370.914099999995</v>
      </c>
      <c r="C285" s="37">
        <f t="shared" si="49"/>
        <v>7.4825893653629336</v>
      </c>
      <c r="D285" s="10"/>
      <c r="E285" s="44">
        <f>DataQ!C355</f>
        <v>12745.71</v>
      </c>
      <c r="J285" s="28">
        <f t="shared" si="55"/>
        <v>0.12943933575019487</v>
      </c>
      <c r="K285" s="11"/>
      <c r="M285" s="30">
        <f t="shared" si="50"/>
        <v>1649.7962360646161</v>
      </c>
      <c r="P285" s="30">
        <f t="shared" ref="P285:P288" si="56">M285*R285</f>
        <v>1778.6387506179221</v>
      </c>
      <c r="Q285" s="37">
        <f t="shared" ref="Q285:Q288" si="57">P285/E285</f>
        <v>0.13954803228834817</v>
      </c>
      <c r="R285" s="35">
        <f t="shared" si="53"/>
        <v>1.0780960167909244</v>
      </c>
      <c r="S285" s="41">
        <f t="shared" si="54"/>
        <v>1.0000000223515544</v>
      </c>
      <c r="U285" s="30">
        <f t="shared" si="51"/>
        <v>1649.7962729401263</v>
      </c>
      <c r="V285" s="28">
        <f t="shared" si="52"/>
        <v>0.12943933864336521</v>
      </c>
      <c r="AT285" s="33"/>
    </row>
    <row r="286" spans="1:46" x14ac:dyDescent="0.35">
      <c r="A286" s="12">
        <v>58562</v>
      </c>
      <c r="B286" s="30">
        <v>95575.86</v>
      </c>
      <c r="C286" s="37">
        <f t="shared" si="49"/>
        <v>7.4917272322520363</v>
      </c>
      <c r="D286" s="10"/>
      <c r="E286" s="44">
        <f>DataQ!C356</f>
        <v>12757.52</v>
      </c>
      <c r="J286" s="28">
        <f t="shared" si="55"/>
        <v>0.12953068861449721</v>
      </c>
      <c r="K286" s="11"/>
      <c r="M286" s="30">
        <f t="shared" si="50"/>
        <v>1652.4903506132205</v>
      </c>
      <c r="P286" s="30">
        <f t="shared" si="56"/>
        <v>1781.543264781551</v>
      </c>
      <c r="Q286" s="37">
        <f t="shared" si="57"/>
        <v>0.13964651944747497</v>
      </c>
      <c r="R286" s="35">
        <f t="shared" si="53"/>
        <v>1.0780960167909244</v>
      </c>
      <c r="S286" s="41">
        <f t="shared" si="54"/>
        <v>1.000000020116399</v>
      </c>
      <c r="U286" s="30">
        <f t="shared" si="51"/>
        <v>1652.4903838553757</v>
      </c>
      <c r="V286" s="28">
        <f t="shared" si="52"/>
        <v>0.12953069122018823</v>
      </c>
      <c r="AT286" s="33"/>
    </row>
    <row r="287" spans="1:46" x14ac:dyDescent="0.35">
      <c r="A287" s="12">
        <v>58654</v>
      </c>
      <c r="B287" s="30">
        <v>95766.34</v>
      </c>
      <c r="C287" s="37">
        <f t="shared" si="49"/>
        <v>7.500837287408106</v>
      </c>
      <c r="D287" s="10"/>
      <c r="E287" s="44">
        <f>DataQ!C357</f>
        <v>12767.42</v>
      </c>
      <c r="J287" s="28">
        <f t="shared" si="55"/>
        <v>0.12962206728338824</v>
      </c>
      <c r="K287" s="11"/>
      <c r="M287" s="30">
        <f t="shared" si="50"/>
        <v>1654.9393742752766</v>
      </c>
      <c r="P287" s="30">
        <f t="shared" si="56"/>
        <v>1784.1835474366405</v>
      </c>
      <c r="Q287" s="37">
        <f t="shared" si="57"/>
        <v>0.13974503442642605</v>
      </c>
      <c r="R287" s="35">
        <f t="shared" si="53"/>
        <v>1.0780960167909244</v>
      </c>
      <c r="S287" s="41">
        <f t="shared" si="54"/>
        <v>1.000000018104759</v>
      </c>
      <c r="U287" s="30">
        <f t="shared" si="51"/>
        <v>1654.9394042375552</v>
      </c>
      <c r="V287" s="28">
        <f t="shared" si="52"/>
        <v>0.12962206963016454</v>
      </c>
      <c r="AT287" s="33"/>
    </row>
    <row r="288" spans="1:46" x14ac:dyDescent="0.35">
      <c r="A288" s="12">
        <v>58746</v>
      </c>
      <c r="B288" s="30">
        <v>95977.65</v>
      </c>
      <c r="C288" s="37">
        <f t="shared" si="49"/>
        <v>7.5099706338717507</v>
      </c>
      <c r="D288" s="10"/>
      <c r="E288" s="44">
        <f>DataQ!C358</f>
        <v>12780.03</v>
      </c>
      <c r="J288" s="28">
        <f t="shared" si="55"/>
        <v>0.12971316783494893</v>
      </c>
      <c r="K288" s="11"/>
      <c r="M288" s="30">
        <f t="shared" si="50"/>
        <v>1657.7381763256826</v>
      </c>
      <c r="P288" s="30">
        <f t="shared" si="56"/>
        <v>1787.2009247789695</v>
      </c>
      <c r="Q288" s="37">
        <f t="shared" si="57"/>
        <v>0.13984324956819111</v>
      </c>
      <c r="R288" s="35">
        <f t="shared" si="53"/>
        <v>1.0780960167909244</v>
      </c>
      <c r="S288" s="41">
        <f t="shared" si="54"/>
        <v>1.000000016294283</v>
      </c>
      <c r="U288" s="30">
        <f t="shared" si="51"/>
        <v>1657.7382033373376</v>
      </c>
      <c r="V288" s="28">
        <f t="shared" si="52"/>
        <v>0.12971316994853202</v>
      </c>
      <c r="AT288" s="33"/>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9C6F-C72F-4B5D-9ACD-A708CBE4D77C}">
  <sheetPr>
    <tabColor rgb="FF000000"/>
  </sheetPr>
  <dimension ref="A1:BY507"/>
  <sheetViews>
    <sheetView zoomScale="85" zoomScaleNormal="85" workbookViewId="0">
      <selection activeCell="G11" sqref="G11"/>
    </sheetView>
  </sheetViews>
  <sheetFormatPr defaultRowHeight="14.5" x14ac:dyDescent="0.35"/>
  <cols>
    <col min="1" max="1" width="11.08984375" customWidth="1"/>
    <col min="2" max="2" width="12.1796875" customWidth="1"/>
    <col min="14" max="14" width="3" customWidth="1"/>
    <col min="38" max="38" width="9.36328125" bestFit="1" customWidth="1"/>
    <col min="39" max="39" width="8.81640625" bestFit="1" customWidth="1"/>
  </cols>
  <sheetData>
    <row r="1" spans="1:77" x14ac:dyDescent="0.35">
      <c r="B1" s="52" t="s">
        <v>856</v>
      </c>
      <c r="I1" t="s">
        <v>873</v>
      </c>
    </row>
    <row r="2" spans="1:77" x14ac:dyDescent="0.35">
      <c r="B2" s="52" t="s">
        <v>872</v>
      </c>
    </row>
    <row r="4" spans="1:77" x14ac:dyDescent="0.35">
      <c r="B4" t="s">
        <v>857</v>
      </c>
      <c r="C4" t="s">
        <v>859</v>
      </c>
      <c r="D4" t="s">
        <v>871</v>
      </c>
      <c r="E4" t="s">
        <v>920</v>
      </c>
      <c r="F4" s="16"/>
      <c r="G4" t="s">
        <v>861</v>
      </c>
      <c r="H4" t="s">
        <v>863</v>
      </c>
      <c r="I4" t="s">
        <v>866</v>
      </c>
      <c r="J4" t="s">
        <v>916</v>
      </c>
      <c r="K4" t="s">
        <v>919</v>
      </c>
      <c r="M4" t="s">
        <v>417</v>
      </c>
      <c r="O4" t="s">
        <v>858</v>
      </c>
      <c r="P4" t="s">
        <v>860</v>
      </c>
      <c r="Q4" t="s">
        <v>922</v>
      </c>
      <c r="R4" t="s">
        <v>921</v>
      </c>
      <c r="T4" t="s">
        <v>862</v>
      </c>
      <c r="U4" t="s">
        <v>864</v>
      </c>
      <c r="V4" t="s">
        <v>865</v>
      </c>
      <c r="W4" t="s">
        <v>917</v>
      </c>
      <c r="X4" t="s">
        <v>918</v>
      </c>
      <c r="AH4" t="s">
        <v>423</v>
      </c>
      <c r="AI4" t="s">
        <v>867</v>
      </c>
      <c r="AJ4" t="s">
        <v>868</v>
      </c>
      <c r="AK4" t="s">
        <v>911</v>
      </c>
      <c r="AL4" t="s">
        <v>413</v>
      </c>
      <c r="AM4" t="s">
        <v>373</v>
      </c>
      <c r="AO4" t="s">
        <v>869</v>
      </c>
      <c r="AP4" t="s">
        <v>405</v>
      </c>
      <c r="AQ4" t="s">
        <v>401</v>
      </c>
      <c r="AR4" t="s">
        <v>578</v>
      </c>
      <c r="AS4" t="s">
        <v>870</v>
      </c>
      <c r="BX4" t="s">
        <v>413</v>
      </c>
      <c r="BY4" t="s">
        <v>373</v>
      </c>
    </row>
    <row r="5" spans="1:77" x14ac:dyDescent="0.35">
      <c r="A5" s="12">
        <v>42036</v>
      </c>
      <c r="B5" s="29">
        <v>4880</v>
      </c>
      <c r="C5" s="29">
        <v>4880</v>
      </c>
      <c r="D5" s="29">
        <v>4880</v>
      </c>
      <c r="E5" s="29">
        <v>4880</v>
      </c>
      <c r="F5" s="29"/>
      <c r="G5" s="29">
        <v>111190</v>
      </c>
      <c r="H5" s="29">
        <v>111190</v>
      </c>
      <c r="I5" s="29">
        <v>111190</v>
      </c>
      <c r="J5" s="29">
        <v>111190</v>
      </c>
      <c r="K5" s="29">
        <v>111190</v>
      </c>
      <c r="L5" s="29"/>
      <c r="M5" s="10">
        <v>11118</v>
      </c>
      <c r="N5" s="10"/>
      <c r="O5" s="11">
        <f t="shared" ref="O5:O36" si="0">B5/M5</f>
        <v>0.43892786472387119</v>
      </c>
      <c r="P5" s="11">
        <f t="shared" ref="P5:P36" si="1">C5/M5</f>
        <v>0.43892786472387119</v>
      </c>
      <c r="Q5" s="11">
        <f>D5/M5</f>
        <v>0.43892786472387119</v>
      </c>
      <c r="R5" s="11">
        <f>E5/M5</f>
        <v>0.43892786472387119</v>
      </c>
      <c r="S5" s="11"/>
      <c r="T5" s="11">
        <f>G5/$M5</f>
        <v>10.000899442345746</v>
      </c>
      <c r="U5" s="11">
        <f>H5/$M5</f>
        <v>10.000899442345746</v>
      </c>
      <c r="V5" s="11">
        <f>I5/$M5</f>
        <v>10.000899442345746</v>
      </c>
      <c r="W5" s="11">
        <f>J5/$M5</f>
        <v>10.000899442345746</v>
      </c>
      <c r="X5" s="11">
        <f>K5/$M5</f>
        <v>10.000899442345746</v>
      </c>
      <c r="AH5" s="7">
        <v>2000</v>
      </c>
      <c r="AI5" s="32">
        <f>(AL5/DataQ!C115)/100</f>
        <v>0.18328061455038408</v>
      </c>
      <c r="AJ5" s="11">
        <f>AM5/DataQ!C115</f>
        <v>0.89471305919566202</v>
      </c>
      <c r="AK5" s="11" t="e">
        <f>NA()</f>
        <v>#N/A</v>
      </c>
      <c r="AL5" s="29">
        <v>202800</v>
      </c>
      <c r="AM5" s="29">
        <v>9900</v>
      </c>
      <c r="AO5" s="32">
        <f>DataQ!H115/DataQ!E115</f>
        <v>7.0611222782450508E-2</v>
      </c>
      <c r="AP5" s="15">
        <f>DataQ!F115</f>
        <v>5.8</v>
      </c>
      <c r="AQ5" s="15">
        <f>DataQ!J115</f>
        <v>7.056667</v>
      </c>
      <c r="AR5" s="15">
        <f>DataQ!P115</f>
        <v>3.3381090000000002</v>
      </c>
      <c r="AS5" s="15" t="e">
        <f>NA()</f>
        <v>#N/A</v>
      </c>
      <c r="AU5" s="15">
        <v>7.0466666666666669</v>
      </c>
      <c r="BM5" s="29"/>
      <c r="BN5" s="29"/>
    </row>
    <row r="6" spans="1:77" x14ac:dyDescent="0.35">
      <c r="A6" s="12">
        <v>42125</v>
      </c>
      <c r="B6" s="29">
        <v>2500</v>
      </c>
      <c r="C6" s="29">
        <v>2500</v>
      </c>
      <c r="D6" s="29">
        <v>2500</v>
      </c>
      <c r="E6" s="29">
        <v>2500</v>
      </c>
      <c r="F6" s="29"/>
      <c r="G6" s="29">
        <v>106730</v>
      </c>
      <c r="H6" s="29">
        <v>106730</v>
      </c>
      <c r="I6" s="29">
        <v>106730</v>
      </c>
      <c r="J6" s="29">
        <v>106730</v>
      </c>
      <c r="K6" s="29">
        <v>106730</v>
      </c>
      <c r="L6" s="29"/>
      <c r="M6" s="10">
        <v>11110</v>
      </c>
      <c r="N6" s="10"/>
      <c r="O6" s="11">
        <f t="shared" si="0"/>
        <v>0.22502250225022502</v>
      </c>
      <c r="P6" s="11">
        <f t="shared" si="1"/>
        <v>0.22502250225022502</v>
      </c>
      <c r="Q6" s="11">
        <f t="shared" ref="Q6:Q69" si="2">D6/M6</f>
        <v>0.22502250225022502</v>
      </c>
      <c r="R6" s="11">
        <f t="shared" ref="R6:R69" si="3">E6/M6</f>
        <v>0.22502250225022502</v>
      </c>
      <c r="S6" s="11"/>
      <c r="T6" s="11">
        <f t="shared" ref="T6:T69" si="4">G6/$M6</f>
        <v>9.6066606660666061</v>
      </c>
      <c r="U6" s="11">
        <f t="shared" ref="U6:U37" si="5">H6/$M6</f>
        <v>9.6066606660666061</v>
      </c>
      <c r="V6" s="11">
        <f t="shared" ref="V6:V37" si="6">I6/$M6</f>
        <v>9.6066606660666061</v>
      </c>
      <c r="W6" s="11">
        <f t="shared" ref="W6:W69" si="7">J6/$M6</f>
        <v>9.6066606660666061</v>
      </c>
      <c r="X6" s="11">
        <f t="shared" ref="X6:X69" si="8">K6/$M6</f>
        <v>9.6066606660666061</v>
      </c>
      <c r="AH6" s="7"/>
      <c r="AI6" s="32">
        <f>(AL6/DataQ!C116)/100</f>
        <v>0.17832795120200934</v>
      </c>
      <c r="AJ6" s="11">
        <f>AM6/DataQ!C116</f>
        <v>0.81628991747398638</v>
      </c>
      <c r="AK6" s="11" t="e">
        <f>NA()</f>
        <v>#N/A</v>
      </c>
      <c r="AL6" s="29">
        <v>198800</v>
      </c>
      <c r="AM6" s="29">
        <v>9100</v>
      </c>
      <c r="AO6" s="32">
        <f>DataQ!H116/DataQ!E116</f>
        <v>7.2534650931165526E-2</v>
      </c>
      <c r="AP6" s="15">
        <f>DataQ!F116</f>
        <v>5.5</v>
      </c>
      <c r="AQ6" s="15">
        <f>DataQ!J116</f>
        <v>7.1433330000000002</v>
      </c>
      <c r="AR6" s="15">
        <f>DataQ!P116</f>
        <v>3.4089360000000002</v>
      </c>
      <c r="AS6" s="15" t="e">
        <f>NA()</f>
        <v>#N/A</v>
      </c>
      <c r="AU6" s="15">
        <v>6.8966666666666674</v>
      </c>
      <c r="BM6" s="29"/>
      <c r="BN6" s="29"/>
    </row>
    <row r="7" spans="1:77" x14ac:dyDescent="0.35">
      <c r="A7" s="12">
        <v>42217</v>
      </c>
      <c r="B7" s="29">
        <v>2490</v>
      </c>
      <c r="C7" s="29">
        <v>2490</v>
      </c>
      <c r="D7" s="29">
        <v>2490</v>
      </c>
      <c r="E7" s="29">
        <v>2490</v>
      </c>
      <c r="F7" s="29"/>
      <c r="G7" s="29">
        <v>104970</v>
      </c>
      <c r="H7" s="29">
        <v>104970</v>
      </c>
      <c r="I7" s="29">
        <v>104970</v>
      </c>
      <c r="J7" s="29">
        <v>104970</v>
      </c>
      <c r="K7" s="29">
        <v>104970</v>
      </c>
      <c r="L7" s="29"/>
      <c r="M7" s="10">
        <v>11110</v>
      </c>
      <c r="N7" s="10"/>
      <c r="O7" s="11">
        <f t="shared" si="0"/>
        <v>0.22412241224122412</v>
      </c>
      <c r="P7" s="11">
        <f t="shared" si="1"/>
        <v>0.22412241224122412</v>
      </c>
      <c r="Q7" s="11">
        <f t="shared" si="2"/>
        <v>0.22412241224122412</v>
      </c>
      <c r="R7" s="11">
        <f t="shared" si="3"/>
        <v>0.22412241224122412</v>
      </c>
      <c r="S7" s="11"/>
      <c r="T7" s="11">
        <f t="shared" si="4"/>
        <v>9.4482448244824475</v>
      </c>
      <c r="U7" s="11">
        <f t="shared" si="5"/>
        <v>9.4482448244824475</v>
      </c>
      <c r="V7" s="11">
        <f t="shared" si="6"/>
        <v>9.4482448244824475</v>
      </c>
      <c r="W7" s="11">
        <f t="shared" si="7"/>
        <v>9.4482448244824475</v>
      </c>
      <c r="X7" s="11">
        <f t="shared" si="8"/>
        <v>9.4482448244824475</v>
      </c>
      <c r="AH7" s="7"/>
      <c r="AI7" s="32">
        <f>(AL7/DataQ!C117)/100</f>
        <v>0.16343353792392815</v>
      </c>
      <c r="AJ7" s="11">
        <f>AM7/DataQ!C117</f>
        <v>0.75713453698311006</v>
      </c>
      <c r="AK7" s="11" t="e">
        <f>NA()</f>
        <v>#N/A</v>
      </c>
      <c r="AL7" s="29">
        <v>182400</v>
      </c>
      <c r="AM7" s="29">
        <v>8450</v>
      </c>
      <c r="AO7" s="32">
        <f>DataQ!H117/DataQ!E117</f>
        <v>7.0910160847391129E-2</v>
      </c>
      <c r="AP7" s="15">
        <f>DataQ!F117</f>
        <v>5.3</v>
      </c>
      <c r="AQ7" s="15">
        <f>DataQ!J117</f>
        <v>7.1133329999999999</v>
      </c>
      <c r="AR7" s="15">
        <f>DataQ!P117</f>
        <v>3.1251069999999999</v>
      </c>
      <c r="AS7" s="15" t="e">
        <f>NA()</f>
        <v>#N/A</v>
      </c>
      <c r="AU7" s="15">
        <v>6.7566666666666668</v>
      </c>
      <c r="BM7" s="29"/>
      <c r="BN7" s="29"/>
    </row>
    <row r="8" spans="1:77" x14ac:dyDescent="0.35">
      <c r="A8" s="12">
        <v>42309</v>
      </c>
      <c r="B8" s="29">
        <v>2170</v>
      </c>
      <c r="C8" s="29">
        <v>2170</v>
      </c>
      <c r="D8" s="29">
        <v>2170</v>
      </c>
      <c r="E8" s="29">
        <v>2170</v>
      </c>
      <c r="F8" s="29"/>
      <c r="G8" s="29">
        <v>101540</v>
      </c>
      <c r="H8" s="29">
        <v>101540</v>
      </c>
      <c r="I8" s="29">
        <v>101540</v>
      </c>
      <c r="J8" s="29">
        <v>101540</v>
      </c>
      <c r="K8" s="29">
        <v>101540</v>
      </c>
      <c r="L8" s="29"/>
      <c r="M8" s="10">
        <v>11110</v>
      </c>
      <c r="N8" s="10"/>
      <c r="O8" s="11">
        <f t="shared" si="0"/>
        <v>0.19531953195319532</v>
      </c>
      <c r="P8" s="11">
        <f t="shared" si="1"/>
        <v>0.19531953195319532</v>
      </c>
      <c r="Q8" s="11">
        <f t="shared" si="2"/>
        <v>0.19531953195319532</v>
      </c>
      <c r="R8" s="11">
        <f t="shared" si="3"/>
        <v>0.19531953195319532</v>
      </c>
      <c r="S8" s="11"/>
      <c r="T8" s="11">
        <f t="shared" si="4"/>
        <v>9.1395139513951396</v>
      </c>
      <c r="U8" s="11">
        <f t="shared" si="5"/>
        <v>9.1395139513951396</v>
      </c>
      <c r="V8" s="11">
        <f t="shared" si="6"/>
        <v>9.1395139513951396</v>
      </c>
      <c r="W8" s="11">
        <f t="shared" si="7"/>
        <v>9.1395139513951396</v>
      </c>
      <c r="X8" s="11">
        <f t="shared" si="8"/>
        <v>9.1395139513951396</v>
      </c>
      <c r="AH8" s="7"/>
      <c r="AI8" s="32">
        <f>(AL8/DataQ!C118)/100</f>
        <v>0.14857245144544884</v>
      </c>
      <c r="AJ8" s="11">
        <f>AM8/DataQ!C118</f>
        <v>0.69811151884006084</v>
      </c>
      <c r="AK8" s="11" t="e">
        <f>NA()</f>
        <v>#N/A</v>
      </c>
      <c r="AL8" s="29">
        <v>166000</v>
      </c>
      <c r="AM8" s="29">
        <v>7800</v>
      </c>
      <c r="AO8" s="32">
        <f>DataQ!H118/DataQ!E118</f>
        <v>7.0869058676359259E-2</v>
      </c>
      <c r="AP8" s="15">
        <f>DataQ!F118</f>
        <v>5.2</v>
      </c>
      <c r="AQ8" s="15">
        <f>DataQ!J118</f>
        <v>7.056667</v>
      </c>
      <c r="AR8" s="15">
        <f>DataQ!P118</f>
        <v>3.9570259999999999</v>
      </c>
      <c r="AS8" s="15" t="e">
        <f>NA()</f>
        <v>#N/A</v>
      </c>
      <c r="AU8" s="15">
        <v>6.4633333333333338</v>
      </c>
      <c r="BM8" s="29"/>
      <c r="BN8" s="29"/>
    </row>
    <row r="9" spans="1:77" x14ac:dyDescent="0.35">
      <c r="A9" s="12">
        <v>42401</v>
      </c>
      <c r="B9" s="29">
        <v>2110</v>
      </c>
      <c r="C9" s="29">
        <v>2110</v>
      </c>
      <c r="D9" s="29">
        <v>2110</v>
      </c>
      <c r="E9" s="29">
        <v>2110</v>
      </c>
      <c r="F9" s="29"/>
      <c r="G9" s="29">
        <v>95590</v>
      </c>
      <c r="H9" s="29">
        <v>95590</v>
      </c>
      <c r="I9" s="29">
        <v>95590</v>
      </c>
      <c r="J9" s="29">
        <v>95590</v>
      </c>
      <c r="K9" s="29">
        <v>95590</v>
      </c>
      <c r="L9" s="29"/>
      <c r="M9" s="10">
        <v>11120</v>
      </c>
      <c r="N9" s="10"/>
      <c r="O9" s="11">
        <f t="shared" si="0"/>
        <v>0.18974820143884893</v>
      </c>
      <c r="P9" s="11">
        <f t="shared" si="1"/>
        <v>0.18974820143884893</v>
      </c>
      <c r="Q9" s="11">
        <f t="shared" si="2"/>
        <v>0.18974820143884893</v>
      </c>
      <c r="R9" s="11">
        <f t="shared" si="3"/>
        <v>0.18974820143884893</v>
      </c>
      <c r="S9" s="11"/>
      <c r="T9" s="11">
        <f t="shared" si="4"/>
        <v>8.596223021582734</v>
      </c>
      <c r="U9" s="11">
        <f t="shared" si="5"/>
        <v>8.596223021582734</v>
      </c>
      <c r="V9" s="11">
        <f t="shared" si="6"/>
        <v>8.596223021582734</v>
      </c>
      <c r="W9" s="11">
        <f t="shared" si="7"/>
        <v>8.596223021582734</v>
      </c>
      <c r="X9" s="11">
        <f t="shared" si="8"/>
        <v>8.596223021582734</v>
      </c>
      <c r="AH9" s="7">
        <v>2001</v>
      </c>
      <c r="AI9" s="32">
        <f>(AL9/DataQ!C119)/100</f>
        <v>0.14388521365993207</v>
      </c>
      <c r="AJ9" s="11">
        <f>AM9/DataQ!C119</f>
        <v>0.67048095834078314</v>
      </c>
      <c r="AK9" s="11">
        <f>AJ5</f>
        <v>0.89471305919566202</v>
      </c>
      <c r="AL9" s="29">
        <v>160950</v>
      </c>
      <c r="AM9" s="29">
        <v>7500</v>
      </c>
      <c r="AO9" s="32">
        <f>DataQ!H119/DataQ!E119</f>
        <v>7.0080720420526502E-2</v>
      </c>
      <c r="AP9" s="15">
        <f>DataQ!F119</f>
        <v>5.0999999999999996</v>
      </c>
      <c r="AQ9" s="15">
        <f>DataQ!J119</f>
        <v>6.9366659999999998</v>
      </c>
      <c r="AR9" s="15">
        <f>DataQ!P119</f>
        <v>3.8239489999999998</v>
      </c>
      <c r="AS9" s="15">
        <f>AU5</f>
        <v>7.0466666666666669</v>
      </c>
      <c r="AU9" s="15">
        <v>6.0166666666666666</v>
      </c>
      <c r="BM9" s="29"/>
      <c r="BN9" s="29"/>
    </row>
    <row r="10" spans="1:77" x14ac:dyDescent="0.35">
      <c r="A10" s="12">
        <v>42491</v>
      </c>
      <c r="B10" s="29">
        <v>1890</v>
      </c>
      <c r="C10" s="29">
        <v>1890</v>
      </c>
      <c r="D10" s="29">
        <v>1890</v>
      </c>
      <c r="E10" s="29">
        <v>1890</v>
      </c>
      <c r="F10" s="29"/>
      <c r="G10" s="29">
        <v>93140</v>
      </c>
      <c r="H10" s="29">
        <v>93140</v>
      </c>
      <c r="I10" s="29">
        <v>93140</v>
      </c>
      <c r="J10" s="29">
        <v>93140</v>
      </c>
      <c r="K10" s="29">
        <v>93140</v>
      </c>
      <c r="L10" s="29"/>
      <c r="M10" s="10">
        <v>11080</v>
      </c>
      <c r="N10" s="10"/>
      <c r="O10" s="11">
        <f t="shared" si="0"/>
        <v>0.17057761732851986</v>
      </c>
      <c r="P10" s="11">
        <f t="shared" si="1"/>
        <v>0.17057761732851986</v>
      </c>
      <c r="Q10" s="11">
        <f t="shared" si="2"/>
        <v>0.17057761732851986</v>
      </c>
      <c r="R10" s="11">
        <f t="shared" si="3"/>
        <v>0.17057761732851986</v>
      </c>
      <c r="S10" s="11"/>
      <c r="T10" s="11">
        <f t="shared" si="4"/>
        <v>8.4061371841155239</v>
      </c>
      <c r="U10" s="11">
        <f t="shared" si="5"/>
        <v>8.4061371841155239</v>
      </c>
      <c r="V10" s="11">
        <f t="shared" si="6"/>
        <v>8.4061371841155239</v>
      </c>
      <c r="W10" s="11">
        <f t="shared" si="7"/>
        <v>8.4061371841155239</v>
      </c>
      <c r="X10" s="11">
        <f t="shared" si="8"/>
        <v>8.4061371841155239</v>
      </c>
      <c r="AH10" s="7"/>
      <c r="AI10" s="32">
        <f>(AL10/DataQ!C120)/100</f>
        <v>0.13920885793374407</v>
      </c>
      <c r="AJ10" s="11">
        <f>AM10/DataQ!C120</f>
        <v>0.64291454594160191</v>
      </c>
      <c r="AK10" s="11">
        <f t="shared" ref="AK10:AK73" si="9">AJ6</f>
        <v>0.81628991747398638</v>
      </c>
      <c r="AL10" s="29">
        <v>155900</v>
      </c>
      <c r="AM10" s="29">
        <v>7200</v>
      </c>
      <c r="AO10" s="32">
        <f>DataQ!H120/DataQ!E120</f>
        <v>6.8968072101060027E-2</v>
      </c>
      <c r="AP10" s="15">
        <f>DataQ!F120</f>
        <v>5</v>
      </c>
      <c r="AQ10" s="15">
        <f>DataQ!J120</f>
        <v>6.6133329999999999</v>
      </c>
      <c r="AR10" s="15">
        <f>DataQ!P120</f>
        <v>4.1770610000000001</v>
      </c>
      <c r="AS10" s="15">
        <f t="shared" ref="AS10:AS73" si="10">AU6</f>
        <v>6.8966666666666674</v>
      </c>
      <c r="AU10" s="15">
        <v>5.8233333333333333</v>
      </c>
      <c r="BM10" s="29"/>
      <c r="BN10" s="29"/>
    </row>
    <row r="11" spans="1:77" x14ac:dyDescent="0.35">
      <c r="A11" s="12">
        <v>42583</v>
      </c>
      <c r="B11" s="29">
        <v>1860</v>
      </c>
      <c r="C11" s="29">
        <v>1860</v>
      </c>
      <c r="D11" s="29">
        <v>1860</v>
      </c>
      <c r="E11" s="29">
        <v>1860</v>
      </c>
      <c r="F11" s="29"/>
      <c r="G11" s="29">
        <v>92890</v>
      </c>
      <c r="H11" s="29">
        <v>92890</v>
      </c>
      <c r="I11" s="29">
        <v>92890</v>
      </c>
      <c r="J11" s="29">
        <v>92890</v>
      </c>
      <c r="K11" s="29">
        <v>92890</v>
      </c>
      <c r="L11" s="29"/>
      <c r="M11" s="10">
        <v>11080</v>
      </c>
      <c r="N11" s="10"/>
      <c r="O11" s="11">
        <f t="shared" si="0"/>
        <v>0.16787003610108303</v>
      </c>
      <c r="P11" s="11">
        <f t="shared" si="1"/>
        <v>0.16787003610108303</v>
      </c>
      <c r="Q11" s="11">
        <f t="shared" si="2"/>
        <v>0.16787003610108303</v>
      </c>
      <c r="R11" s="11">
        <f t="shared" si="3"/>
        <v>0.16787003610108303</v>
      </c>
      <c r="S11" s="11"/>
      <c r="T11" s="11">
        <f t="shared" si="4"/>
        <v>8.3835740072202167</v>
      </c>
      <c r="U11" s="11">
        <f t="shared" si="5"/>
        <v>8.3835740072202167</v>
      </c>
      <c r="V11" s="11">
        <f t="shared" si="6"/>
        <v>8.3835740072202167</v>
      </c>
      <c r="W11" s="11">
        <f t="shared" si="7"/>
        <v>8.3835740072202167</v>
      </c>
      <c r="X11" s="11">
        <f t="shared" si="8"/>
        <v>8.3835740072202167</v>
      </c>
      <c r="AH11" s="7"/>
      <c r="AI11" s="32">
        <f>(AL11/DataQ!C121)/100</f>
        <v>0.13120377795598326</v>
      </c>
      <c r="AJ11" s="11">
        <f>AM11/DataQ!C121</f>
        <v>0.56580237013276302</v>
      </c>
      <c r="AK11" s="11">
        <f t="shared" si="9"/>
        <v>0.75713453698311006</v>
      </c>
      <c r="AL11" s="29">
        <v>147250</v>
      </c>
      <c r="AM11" s="29">
        <v>6350</v>
      </c>
      <c r="AO11" s="32">
        <f>DataQ!H121/DataQ!E121</f>
        <v>6.6706294515575845E-2</v>
      </c>
      <c r="AP11" s="15">
        <f>DataQ!F121</f>
        <v>5.0999999999999996</v>
      </c>
      <c r="AQ11" s="15">
        <f>DataQ!J121</f>
        <v>6.35</v>
      </c>
      <c r="AR11" s="15">
        <f>DataQ!P121</f>
        <v>4.4101819999999998</v>
      </c>
      <c r="AS11" s="15">
        <f t="shared" si="10"/>
        <v>6.7566666666666668</v>
      </c>
      <c r="AU11" s="15">
        <v>5.916666666666667</v>
      </c>
      <c r="BM11" s="29"/>
      <c r="BN11" s="29"/>
    </row>
    <row r="12" spans="1:77" x14ac:dyDescent="0.35">
      <c r="A12" s="12">
        <v>42675</v>
      </c>
      <c r="B12" s="29">
        <v>1800</v>
      </c>
      <c r="C12" s="29">
        <v>1800</v>
      </c>
      <c r="D12" s="29">
        <v>1800</v>
      </c>
      <c r="E12" s="29">
        <v>1800</v>
      </c>
      <c r="F12" s="29"/>
      <c r="G12" s="29">
        <v>93480</v>
      </c>
      <c r="H12" s="29">
        <v>93480</v>
      </c>
      <c r="I12" s="29">
        <v>93480</v>
      </c>
      <c r="J12" s="29">
        <v>93480</v>
      </c>
      <c r="K12" s="29">
        <v>93480</v>
      </c>
      <c r="L12" s="29"/>
      <c r="M12" s="10">
        <v>11070</v>
      </c>
      <c r="N12" s="10"/>
      <c r="O12" s="11">
        <f t="shared" si="0"/>
        <v>0.16260162601626016</v>
      </c>
      <c r="P12" s="11">
        <f t="shared" si="1"/>
        <v>0.16260162601626016</v>
      </c>
      <c r="Q12" s="11">
        <f t="shared" si="2"/>
        <v>0.16260162601626016</v>
      </c>
      <c r="R12" s="11">
        <f t="shared" si="3"/>
        <v>0.16260162601626016</v>
      </c>
      <c r="S12" s="11"/>
      <c r="T12" s="11">
        <f t="shared" si="4"/>
        <v>8.4444444444444446</v>
      </c>
      <c r="U12" s="11">
        <f t="shared" si="5"/>
        <v>8.4444444444444446</v>
      </c>
      <c r="V12" s="11">
        <f t="shared" si="6"/>
        <v>8.4444444444444446</v>
      </c>
      <c r="W12" s="11">
        <f t="shared" si="7"/>
        <v>8.4444444444444446</v>
      </c>
      <c r="X12" s="11">
        <f t="shared" si="8"/>
        <v>8.4444444444444446</v>
      </c>
      <c r="AH12" s="7"/>
      <c r="AI12" s="32">
        <f>(AL12/DataQ!C122)/100</f>
        <v>0.12323286209655908</v>
      </c>
      <c r="AJ12" s="11">
        <f>AM12/DataQ!C122</f>
        <v>0.4890192940339646</v>
      </c>
      <c r="AK12" s="11">
        <f t="shared" si="9"/>
        <v>0.69811151884006084</v>
      </c>
      <c r="AL12" s="29">
        <v>138600</v>
      </c>
      <c r="AM12" s="29">
        <v>5500</v>
      </c>
      <c r="AO12" s="32">
        <f>DataQ!H122/DataQ!E122</f>
        <v>6.4570401488076579E-2</v>
      </c>
      <c r="AP12" s="15">
        <f>DataQ!F122</f>
        <v>5.2</v>
      </c>
      <c r="AQ12" s="15">
        <f>DataQ!J122</f>
        <v>5.8466670000000001</v>
      </c>
      <c r="AR12" s="15">
        <f>DataQ!P122</f>
        <v>3.4463200000000001</v>
      </c>
      <c r="AS12" s="15">
        <f t="shared" si="10"/>
        <v>6.4633333333333338</v>
      </c>
      <c r="AU12" s="15">
        <v>5.583333333333333</v>
      </c>
      <c r="BM12" s="29"/>
      <c r="BN12" s="29"/>
    </row>
    <row r="13" spans="1:77" x14ac:dyDescent="0.35">
      <c r="A13" s="12">
        <v>42767</v>
      </c>
      <c r="B13" s="29">
        <v>1880</v>
      </c>
      <c r="C13" s="29">
        <v>1880</v>
      </c>
      <c r="D13" s="29">
        <v>1880</v>
      </c>
      <c r="E13" s="29">
        <v>1880</v>
      </c>
      <c r="F13" s="29"/>
      <c r="G13" s="29">
        <v>90740</v>
      </c>
      <c r="H13" s="29">
        <v>90740</v>
      </c>
      <c r="I13" s="29">
        <v>90740</v>
      </c>
      <c r="J13" s="29">
        <v>90740</v>
      </c>
      <c r="K13" s="29">
        <v>90740</v>
      </c>
      <c r="L13" s="29"/>
      <c r="M13" s="10">
        <v>11070</v>
      </c>
      <c r="N13" s="10"/>
      <c r="O13" s="11">
        <f t="shared" si="0"/>
        <v>0.16982836495031617</v>
      </c>
      <c r="P13" s="11">
        <f t="shared" si="1"/>
        <v>0.16982836495031617</v>
      </c>
      <c r="Q13" s="11">
        <f t="shared" si="2"/>
        <v>0.16982836495031617</v>
      </c>
      <c r="R13" s="11">
        <f t="shared" si="3"/>
        <v>0.16982836495031617</v>
      </c>
      <c r="S13" s="11"/>
      <c r="T13" s="11">
        <f t="shared" si="4"/>
        <v>8.1969286359530269</v>
      </c>
      <c r="U13" s="11">
        <f t="shared" si="5"/>
        <v>8.1969286359530269</v>
      </c>
      <c r="V13" s="11">
        <f t="shared" si="6"/>
        <v>8.1969286359530269</v>
      </c>
      <c r="W13" s="11">
        <f t="shared" si="7"/>
        <v>8.1969286359530269</v>
      </c>
      <c r="X13" s="11">
        <f t="shared" si="8"/>
        <v>8.1969286359530269</v>
      </c>
      <c r="AH13" s="7">
        <v>2002</v>
      </c>
      <c r="AI13" s="32">
        <f>(AL13/DataQ!C123)/100</f>
        <v>0.1140027534751521</v>
      </c>
      <c r="AJ13" s="11">
        <f>AM13/DataQ!C123</f>
        <v>0.42190345072611807</v>
      </c>
      <c r="AK13" s="11">
        <f t="shared" si="9"/>
        <v>0.67048095834078314</v>
      </c>
      <c r="AL13" s="29">
        <v>128350</v>
      </c>
      <c r="AM13" s="29">
        <v>4750</v>
      </c>
      <c r="AO13" s="32">
        <f>DataQ!H123/DataQ!E123</f>
        <v>6.2589387687907061E-2</v>
      </c>
      <c r="AP13" s="15">
        <f>DataQ!F123</f>
        <v>5.2</v>
      </c>
      <c r="AQ13" s="15">
        <f>DataQ!J123</f>
        <v>5.5133330000000003</v>
      </c>
      <c r="AR13" s="15">
        <f>DataQ!P123</f>
        <v>4.407572</v>
      </c>
      <c r="AS13" s="15">
        <f t="shared" si="10"/>
        <v>6.0166666666666666</v>
      </c>
      <c r="AU13" s="15">
        <v>5.7133333333333338</v>
      </c>
      <c r="BM13" s="29"/>
      <c r="BN13" s="29"/>
    </row>
    <row r="14" spans="1:77" x14ac:dyDescent="0.35">
      <c r="A14" s="12">
        <v>42856</v>
      </c>
      <c r="B14" s="29">
        <v>1800</v>
      </c>
      <c r="C14" s="29">
        <v>1800</v>
      </c>
      <c r="D14" s="29">
        <v>1800</v>
      </c>
      <c r="E14" s="29">
        <v>1800</v>
      </c>
      <c r="F14" s="29"/>
      <c r="G14" s="29">
        <v>88260</v>
      </c>
      <c r="H14" s="29">
        <v>88260</v>
      </c>
      <c r="I14" s="29">
        <v>88260</v>
      </c>
      <c r="J14" s="29">
        <v>88260</v>
      </c>
      <c r="K14" s="29">
        <v>88260</v>
      </c>
      <c r="L14" s="29"/>
      <c r="M14" s="10">
        <v>11030</v>
      </c>
      <c r="N14" s="10"/>
      <c r="O14" s="11">
        <f t="shared" si="0"/>
        <v>0.16319129646418859</v>
      </c>
      <c r="P14" s="11">
        <f t="shared" si="1"/>
        <v>0.16319129646418859</v>
      </c>
      <c r="Q14" s="11">
        <f t="shared" si="2"/>
        <v>0.16319129646418859</v>
      </c>
      <c r="R14" s="11">
        <f t="shared" si="3"/>
        <v>0.16319129646418859</v>
      </c>
      <c r="S14" s="11"/>
      <c r="T14" s="11">
        <f t="shared" si="4"/>
        <v>8.0018132366273793</v>
      </c>
      <c r="U14" s="11">
        <f t="shared" si="5"/>
        <v>8.0018132366273793</v>
      </c>
      <c r="V14" s="11">
        <f t="shared" si="6"/>
        <v>8.0018132366273793</v>
      </c>
      <c r="W14" s="11">
        <f t="shared" si="7"/>
        <v>8.0018132366273793</v>
      </c>
      <c r="X14" s="11">
        <f t="shared" si="8"/>
        <v>8.0018132366273793</v>
      </c>
      <c r="AH14" s="7"/>
      <c r="AI14" s="32">
        <f>(AL14/DataQ!C124)/100</f>
        <v>0.10479148181011536</v>
      </c>
      <c r="AJ14" s="11">
        <f>AM14/DataQ!C124</f>
        <v>0.35492457852706299</v>
      </c>
      <c r="AK14" s="11">
        <f t="shared" si="9"/>
        <v>0.64291454594160191</v>
      </c>
      <c r="AL14" s="29">
        <v>118100</v>
      </c>
      <c r="AM14" s="29">
        <v>4000</v>
      </c>
      <c r="AO14" s="32">
        <f>DataQ!H124/DataQ!E124</f>
        <v>6.2493955727933953E-2</v>
      </c>
      <c r="AP14" s="15">
        <f>DataQ!F124</f>
        <v>5.2</v>
      </c>
      <c r="AQ14" s="15">
        <f>DataQ!J124</f>
        <v>5.4366659999999998</v>
      </c>
      <c r="AR14" s="15">
        <f>DataQ!P124</f>
        <v>2.9660920000000002</v>
      </c>
      <c r="AS14" s="15">
        <f t="shared" si="10"/>
        <v>5.8233333333333333</v>
      </c>
      <c r="AU14" s="15">
        <v>5.8466666666666667</v>
      </c>
      <c r="BM14" s="29"/>
      <c r="BN14" s="29"/>
    </row>
    <row r="15" spans="1:77" x14ac:dyDescent="0.35">
      <c r="A15" s="12">
        <v>42948</v>
      </c>
      <c r="B15" s="29">
        <v>1950</v>
      </c>
      <c r="C15" s="29">
        <v>1950</v>
      </c>
      <c r="D15" s="29">
        <v>1950</v>
      </c>
      <c r="E15" s="29">
        <v>1950</v>
      </c>
      <c r="F15" s="29"/>
      <c r="G15" s="29">
        <v>86890</v>
      </c>
      <c r="H15" s="29">
        <v>86890</v>
      </c>
      <c r="I15" s="29">
        <v>86890</v>
      </c>
      <c r="J15" s="29">
        <v>86890</v>
      </c>
      <c r="K15" s="29">
        <v>86890</v>
      </c>
      <c r="L15" s="29"/>
      <c r="M15" s="10">
        <v>11040</v>
      </c>
      <c r="N15" s="10"/>
      <c r="O15" s="11">
        <f t="shared" si="0"/>
        <v>0.1766304347826087</v>
      </c>
      <c r="P15" s="11">
        <f t="shared" si="1"/>
        <v>0.1766304347826087</v>
      </c>
      <c r="Q15" s="11">
        <f t="shared" si="2"/>
        <v>0.1766304347826087</v>
      </c>
      <c r="R15" s="11">
        <f t="shared" si="3"/>
        <v>0.1766304347826087</v>
      </c>
      <c r="S15" s="11"/>
      <c r="T15" s="11">
        <f t="shared" si="4"/>
        <v>7.8704710144927539</v>
      </c>
      <c r="U15" s="11">
        <f t="shared" si="5"/>
        <v>7.8704710144927539</v>
      </c>
      <c r="V15" s="11">
        <f t="shared" si="6"/>
        <v>7.8704710144927539</v>
      </c>
      <c r="W15" s="11">
        <f t="shared" si="7"/>
        <v>7.8704710144927539</v>
      </c>
      <c r="X15" s="11">
        <f t="shared" si="8"/>
        <v>7.8704710144927539</v>
      </c>
      <c r="AH15" s="7"/>
      <c r="AI15" s="32">
        <f>(AL15/DataQ!C125)/100</f>
        <v>9.7066360342847047E-2</v>
      </c>
      <c r="AJ15" s="11">
        <f>AM15/DataQ!C125</f>
        <v>0.29601484492356633</v>
      </c>
      <c r="AK15" s="11">
        <f t="shared" si="9"/>
        <v>0.56580237013276302</v>
      </c>
      <c r="AL15" s="29">
        <v>109850</v>
      </c>
      <c r="AM15" s="29">
        <v>3350</v>
      </c>
      <c r="AO15" s="32">
        <f>DataQ!H125/DataQ!E125</f>
        <v>6.353843251813672E-2</v>
      </c>
      <c r="AP15" s="15">
        <f>DataQ!F125</f>
        <v>5.3</v>
      </c>
      <c r="AQ15" s="15">
        <f>DataQ!J125</f>
        <v>5.3133340000000002</v>
      </c>
      <c r="AR15" s="15">
        <f>DataQ!P125</f>
        <v>1.9969460000000001</v>
      </c>
      <c r="AS15" s="15">
        <f t="shared" si="10"/>
        <v>5.916666666666667</v>
      </c>
      <c r="AU15" s="15">
        <v>5.3499999999999988</v>
      </c>
      <c r="BM15" s="29"/>
      <c r="BN15" s="29"/>
    </row>
    <row r="16" spans="1:77" x14ac:dyDescent="0.35">
      <c r="A16" s="12">
        <v>43040</v>
      </c>
      <c r="B16" s="29">
        <v>1790</v>
      </c>
      <c r="C16" s="29">
        <v>1790</v>
      </c>
      <c r="D16" s="29">
        <v>1790</v>
      </c>
      <c r="E16" s="29">
        <v>1790</v>
      </c>
      <c r="F16" s="29"/>
      <c r="G16" s="29">
        <v>85960</v>
      </c>
      <c r="H16" s="29">
        <v>85960</v>
      </c>
      <c r="I16" s="29">
        <v>85960</v>
      </c>
      <c r="J16" s="29">
        <v>85960</v>
      </c>
      <c r="K16" s="29">
        <v>85960</v>
      </c>
      <c r="L16" s="29"/>
      <c r="M16" s="10">
        <v>11000</v>
      </c>
      <c r="N16" s="10"/>
      <c r="O16" s="11">
        <f t="shared" si="0"/>
        <v>0.16272727272727272</v>
      </c>
      <c r="P16" s="11">
        <f t="shared" si="1"/>
        <v>0.16272727272727272</v>
      </c>
      <c r="Q16" s="11">
        <f t="shared" si="2"/>
        <v>0.16272727272727272</v>
      </c>
      <c r="R16" s="11">
        <f t="shared" si="3"/>
        <v>0.16272727272727272</v>
      </c>
      <c r="S16" s="11"/>
      <c r="T16" s="11">
        <f t="shared" si="4"/>
        <v>7.8145454545454545</v>
      </c>
      <c r="U16" s="11">
        <f t="shared" si="5"/>
        <v>7.8145454545454545</v>
      </c>
      <c r="V16" s="11">
        <f t="shared" si="6"/>
        <v>7.8145454545454545</v>
      </c>
      <c r="W16" s="11">
        <f t="shared" si="7"/>
        <v>7.8145454545454545</v>
      </c>
      <c r="X16" s="11">
        <f t="shared" si="8"/>
        <v>7.8145454545454545</v>
      </c>
      <c r="AH16" s="7"/>
      <c r="AI16" s="32">
        <f>(AL16/DataQ!C126)/100</f>
        <v>8.9405139035550862E-2</v>
      </c>
      <c r="AJ16" s="11">
        <f>AM16/DataQ!C126</f>
        <v>0.2375923970432946</v>
      </c>
      <c r="AK16" s="11">
        <f t="shared" si="9"/>
        <v>0.4890192940339646</v>
      </c>
      <c r="AL16" s="29">
        <v>101600</v>
      </c>
      <c r="AM16" s="29">
        <v>2700</v>
      </c>
      <c r="AO16" s="32">
        <f>DataQ!H126/DataQ!E126</f>
        <v>6.4733943843795383E-2</v>
      </c>
      <c r="AP16" s="15">
        <f>DataQ!F126</f>
        <v>5.0999999999999996</v>
      </c>
      <c r="AQ16" s="15">
        <f>DataQ!J126</f>
        <v>5.2966670000000002</v>
      </c>
      <c r="AR16" s="15">
        <f>DataQ!P126</f>
        <v>1.4136139999999999</v>
      </c>
      <c r="AS16" s="15">
        <f t="shared" si="10"/>
        <v>5.583333333333333</v>
      </c>
      <c r="AU16" s="15">
        <v>5.03</v>
      </c>
      <c r="BM16" s="29"/>
      <c r="BN16" s="29"/>
    </row>
    <row r="17" spans="1:66" x14ac:dyDescent="0.35">
      <c r="A17" s="12">
        <v>43132</v>
      </c>
      <c r="B17" s="29">
        <v>1910</v>
      </c>
      <c r="C17" s="29">
        <v>1910</v>
      </c>
      <c r="D17" s="29">
        <v>1910</v>
      </c>
      <c r="E17" s="29">
        <v>1910</v>
      </c>
      <c r="F17" s="29"/>
      <c r="G17" s="29">
        <v>84170</v>
      </c>
      <c r="H17" s="29">
        <v>84170</v>
      </c>
      <c r="I17" s="29">
        <v>84170</v>
      </c>
      <c r="J17" s="29">
        <v>84170</v>
      </c>
      <c r="K17" s="29">
        <v>84170</v>
      </c>
      <c r="L17" s="29"/>
      <c r="M17" s="10">
        <v>10970</v>
      </c>
      <c r="N17" s="10"/>
      <c r="O17" s="11">
        <f t="shared" si="0"/>
        <v>0.17411121239744759</v>
      </c>
      <c r="P17" s="11">
        <f t="shared" si="1"/>
        <v>0.17411121239744759</v>
      </c>
      <c r="Q17" s="11">
        <f t="shared" si="2"/>
        <v>0.17411121239744759</v>
      </c>
      <c r="R17" s="11">
        <f t="shared" si="3"/>
        <v>0.17411121239744759</v>
      </c>
      <c r="S17" s="11"/>
      <c r="T17" s="11">
        <f t="shared" si="4"/>
        <v>7.6727438468550595</v>
      </c>
      <c r="U17" s="11">
        <f t="shared" si="5"/>
        <v>7.6727438468550595</v>
      </c>
      <c r="V17" s="11">
        <f t="shared" si="6"/>
        <v>7.6727438468550595</v>
      </c>
      <c r="W17" s="11">
        <f t="shared" si="7"/>
        <v>7.6727438468550595</v>
      </c>
      <c r="X17" s="11">
        <f t="shared" si="8"/>
        <v>7.6727438468550595</v>
      </c>
      <c r="AH17" s="7">
        <v>2003</v>
      </c>
      <c r="AI17" s="32">
        <f>(AL17/DataQ!C127)/100</f>
        <v>8.9500482837327713E-2</v>
      </c>
      <c r="AJ17" s="11">
        <f>AM17/DataQ!C127</f>
        <v>0.23263980335352472</v>
      </c>
      <c r="AK17" s="11">
        <f t="shared" si="9"/>
        <v>0.42190345072611807</v>
      </c>
      <c r="AL17" s="29">
        <v>101950</v>
      </c>
      <c r="AM17" s="29">
        <v>2650</v>
      </c>
      <c r="AO17" s="32">
        <f>DataQ!H127/DataQ!E127</f>
        <v>6.3926781042161818E-2</v>
      </c>
      <c r="AP17" s="15">
        <f>DataQ!F127</f>
        <v>5.2</v>
      </c>
      <c r="AQ17" s="15">
        <f>DataQ!J127</f>
        <v>5.1733330000000004</v>
      </c>
      <c r="AR17" s="15">
        <f>DataQ!P127</f>
        <v>-0.47116780000000003</v>
      </c>
      <c r="AS17" s="15">
        <f t="shared" si="10"/>
        <v>5.7133333333333338</v>
      </c>
      <c r="AU17" s="15">
        <v>4.83</v>
      </c>
      <c r="BM17" s="29"/>
      <c r="BN17" s="29"/>
    </row>
    <row r="18" spans="1:66" x14ac:dyDescent="0.35">
      <c r="A18" s="12">
        <v>43221</v>
      </c>
      <c r="B18" s="29">
        <v>1680</v>
      </c>
      <c r="C18" s="29">
        <v>1680</v>
      </c>
      <c r="D18" s="29">
        <v>1680</v>
      </c>
      <c r="E18" s="29">
        <v>1680</v>
      </c>
      <c r="F18" s="29"/>
      <c r="G18" s="29">
        <v>82680</v>
      </c>
      <c r="H18" s="29">
        <v>82680</v>
      </c>
      <c r="I18" s="29">
        <v>82680</v>
      </c>
      <c r="J18" s="29">
        <v>82680</v>
      </c>
      <c r="K18" s="29">
        <v>82680</v>
      </c>
      <c r="L18" s="29"/>
      <c r="M18" s="10">
        <v>10970</v>
      </c>
      <c r="N18" s="10"/>
      <c r="O18" s="11">
        <f t="shared" si="0"/>
        <v>0.15314494074749316</v>
      </c>
      <c r="P18" s="11">
        <f t="shared" si="1"/>
        <v>0.15314494074749316</v>
      </c>
      <c r="Q18" s="11">
        <f t="shared" si="2"/>
        <v>0.15314494074749316</v>
      </c>
      <c r="R18" s="11">
        <f t="shared" si="3"/>
        <v>0.15314494074749316</v>
      </c>
      <c r="S18" s="11"/>
      <c r="T18" s="11">
        <f t="shared" si="4"/>
        <v>7.5369188696444853</v>
      </c>
      <c r="U18" s="11">
        <f t="shared" si="5"/>
        <v>7.5369188696444853</v>
      </c>
      <c r="V18" s="11">
        <f t="shared" si="6"/>
        <v>7.5369188696444853</v>
      </c>
      <c r="W18" s="11">
        <f t="shared" si="7"/>
        <v>7.5369188696444853</v>
      </c>
      <c r="X18" s="11">
        <f t="shared" si="8"/>
        <v>7.5369188696444853</v>
      </c>
      <c r="AH18" s="7"/>
      <c r="AI18" s="32">
        <f>(AL18/DataQ!C128)/100</f>
        <v>8.9595375722543349E-2</v>
      </c>
      <c r="AJ18" s="11">
        <f>AM18/DataQ!C128</f>
        <v>0.22771063233490979</v>
      </c>
      <c r="AK18" s="11">
        <f t="shared" si="9"/>
        <v>0.35492457852706299</v>
      </c>
      <c r="AL18" s="29">
        <v>102300</v>
      </c>
      <c r="AM18" s="29">
        <v>2600</v>
      </c>
      <c r="AO18" s="32">
        <f>DataQ!H128/DataQ!E128</f>
        <v>6.3669910424664466E-2</v>
      </c>
      <c r="AP18" s="15">
        <f>DataQ!F128</f>
        <v>4.9000000000000004</v>
      </c>
      <c r="AQ18" s="15">
        <f>DataQ!J128</f>
        <v>5.01</v>
      </c>
      <c r="AR18" s="15">
        <f>DataQ!P128</f>
        <v>0.27644659999999999</v>
      </c>
      <c r="AS18" s="15">
        <f t="shared" si="10"/>
        <v>5.8466666666666667</v>
      </c>
      <c r="AU18" s="15">
        <v>4.583333333333333</v>
      </c>
      <c r="BM18" s="29"/>
      <c r="BN18" s="29"/>
    </row>
    <row r="19" spans="1:66" x14ac:dyDescent="0.35">
      <c r="A19" s="12">
        <v>43313</v>
      </c>
      <c r="B19" s="29">
        <v>1690</v>
      </c>
      <c r="C19" s="29">
        <v>1690</v>
      </c>
      <c r="D19" s="29">
        <v>1690</v>
      </c>
      <c r="E19" s="29">
        <v>1690</v>
      </c>
      <c r="F19" s="29"/>
      <c r="G19" s="29">
        <v>83590</v>
      </c>
      <c r="H19" s="29">
        <v>83590</v>
      </c>
      <c r="I19" s="29">
        <v>83590</v>
      </c>
      <c r="J19" s="29">
        <v>83590</v>
      </c>
      <c r="K19" s="29">
        <v>83590</v>
      </c>
      <c r="L19" s="29"/>
      <c r="M19" s="10">
        <v>10960</v>
      </c>
      <c r="N19" s="10"/>
      <c r="O19" s="11">
        <f t="shared" si="0"/>
        <v>0.1541970802919708</v>
      </c>
      <c r="P19" s="11">
        <f t="shared" si="1"/>
        <v>0.1541970802919708</v>
      </c>
      <c r="Q19" s="11">
        <f t="shared" si="2"/>
        <v>0.1541970802919708</v>
      </c>
      <c r="R19" s="11">
        <f t="shared" si="3"/>
        <v>0.1541970802919708</v>
      </c>
      <c r="S19" s="11"/>
      <c r="T19" s="11">
        <f t="shared" si="4"/>
        <v>7.6268248175182478</v>
      </c>
      <c r="U19" s="11">
        <f t="shared" si="5"/>
        <v>7.6268248175182478</v>
      </c>
      <c r="V19" s="11">
        <f t="shared" si="6"/>
        <v>7.6268248175182478</v>
      </c>
      <c r="W19" s="11">
        <f t="shared" si="7"/>
        <v>7.6268248175182478</v>
      </c>
      <c r="X19" s="11">
        <f t="shared" si="8"/>
        <v>7.6268248175182478</v>
      </c>
      <c r="AH19" s="7"/>
      <c r="AI19" s="32">
        <f>(AL19/DataQ!C129)/100</f>
        <v>8.5060788944284094E-2</v>
      </c>
      <c r="AJ19" s="11">
        <f>AM19/DataQ!C129</f>
        <v>0.22741187789731479</v>
      </c>
      <c r="AK19" s="11">
        <f t="shared" si="9"/>
        <v>0.29601484492356633</v>
      </c>
      <c r="AL19" s="29">
        <v>97250</v>
      </c>
      <c r="AM19" s="29">
        <v>2600</v>
      </c>
      <c r="AO19" s="32">
        <f>DataQ!H129/DataQ!E129</f>
        <v>6.2666026250526877E-2</v>
      </c>
      <c r="AP19" s="15">
        <f>DataQ!F129</f>
        <v>5</v>
      </c>
      <c r="AQ19" s="15">
        <f>DataQ!J129</f>
        <v>4.8499999999999996</v>
      </c>
      <c r="AR19" s="15">
        <f>DataQ!P129</f>
        <v>0.88579479999999999</v>
      </c>
      <c r="AS19" s="15">
        <f t="shared" si="10"/>
        <v>5.3499999999999988</v>
      </c>
      <c r="AU19" s="15">
        <v>4.78</v>
      </c>
      <c r="BM19" s="29"/>
      <c r="BN19" s="29"/>
    </row>
    <row r="20" spans="1:66" x14ac:dyDescent="0.35">
      <c r="A20" s="12">
        <v>43405</v>
      </c>
      <c r="B20" s="29">
        <v>1690</v>
      </c>
      <c r="C20" s="29">
        <v>1690</v>
      </c>
      <c r="D20" s="29">
        <v>1690</v>
      </c>
      <c r="E20" s="29">
        <v>1690</v>
      </c>
      <c r="F20" s="29"/>
      <c r="G20" s="29">
        <v>89920</v>
      </c>
      <c r="H20" s="29">
        <v>89920</v>
      </c>
      <c r="I20" s="29">
        <v>89920</v>
      </c>
      <c r="J20" s="29">
        <v>89920</v>
      </c>
      <c r="K20" s="29">
        <v>89920</v>
      </c>
      <c r="L20" s="29"/>
      <c r="M20" s="10">
        <v>10930</v>
      </c>
      <c r="N20" s="10"/>
      <c r="O20" s="11">
        <f t="shared" si="0"/>
        <v>0.1546203110704483</v>
      </c>
      <c r="P20" s="11">
        <f t="shared" si="1"/>
        <v>0.1546203110704483</v>
      </c>
      <c r="Q20" s="11">
        <f t="shared" si="2"/>
        <v>0.1546203110704483</v>
      </c>
      <c r="R20" s="11">
        <f t="shared" si="3"/>
        <v>0.1546203110704483</v>
      </c>
      <c r="S20" s="11"/>
      <c r="T20" s="11">
        <f t="shared" si="4"/>
        <v>8.2268984446477589</v>
      </c>
      <c r="U20" s="11">
        <f t="shared" si="5"/>
        <v>8.2268984446477589</v>
      </c>
      <c r="V20" s="11">
        <f t="shared" si="6"/>
        <v>8.2268984446477589</v>
      </c>
      <c r="W20" s="11">
        <f t="shared" si="7"/>
        <v>8.2268984446477589</v>
      </c>
      <c r="X20" s="11">
        <f t="shared" si="8"/>
        <v>8.2268984446477589</v>
      </c>
      <c r="AH20" s="7"/>
      <c r="AI20" s="32">
        <f>(AL20/DataQ!C130)/100</f>
        <v>8.0538085255066394E-2</v>
      </c>
      <c r="AJ20" s="11">
        <f>AM20/DataQ!C130</f>
        <v>0.22711390635918938</v>
      </c>
      <c r="AK20" s="11">
        <f t="shared" si="9"/>
        <v>0.2375923970432946</v>
      </c>
      <c r="AL20" s="29">
        <v>92200</v>
      </c>
      <c r="AM20" s="29">
        <v>2600</v>
      </c>
      <c r="AO20" s="32">
        <f>DataQ!H130/DataQ!E130</f>
        <v>6.3288152731299799E-2</v>
      </c>
      <c r="AP20" s="15">
        <f>DataQ!F130</f>
        <v>4.9000000000000004</v>
      </c>
      <c r="AQ20" s="15">
        <f>DataQ!J130</f>
        <v>4.806667</v>
      </c>
      <c r="AR20" s="15">
        <f>DataQ!P130</f>
        <v>1.6848970000000001</v>
      </c>
      <c r="AS20" s="15">
        <f t="shared" si="10"/>
        <v>5.03</v>
      </c>
      <c r="AU20" s="15">
        <v>5.4933333333333332</v>
      </c>
      <c r="BM20" s="29"/>
      <c r="BN20" s="29"/>
    </row>
    <row r="21" spans="1:66" x14ac:dyDescent="0.35">
      <c r="A21" s="12">
        <v>43497</v>
      </c>
      <c r="B21" s="29">
        <v>1980</v>
      </c>
      <c r="C21" s="29">
        <v>1980</v>
      </c>
      <c r="D21" s="29">
        <v>1980</v>
      </c>
      <c r="E21" s="29">
        <v>1980</v>
      </c>
      <c r="F21" s="29"/>
      <c r="G21" s="29">
        <v>86470</v>
      </c>
      <c r="H21" s="29">
        <v>86470</v>
      </c>
      <c r="I21" s="29">
        <v>86470</v>
      </c>
      <c r="J21" s="29">
        <v>86470</v>
      </c>
      <c r="K21" s="29">
        <v>86470</v>
      </c>
      <c r="L21" s="29"/>
      <c r="M21" s="10">
        <v>10930</v>
      </c>
      <c r="N21" s="10"/>
      <c r="O21" s="11">
        <f t="shared" si="0"/>
        <v>0.18115279048490393</v>
      </c>
      <c r="P21" s="11">
        <f t="shared" si="1"/>
        <v>0.18115279048490393</v>
      </c>
      <c r="Q21" s="11">
        <f t="shared" si="2"/>
        <v>0.18115279048490393</v>
      </c>
      <c r="R21" s="11">
        <f t="shared" si="3"/>
        <v>0.18115279048490393</v>
      </c>
      <c r="S21" s="11"/>
      <c r="T21" s="11">
        <f t="shared" si="4"/>
        <v>7.9112534309240621</v>
      </c>
      <c r="U21" s="11">
        <f t="shared" si="5"/>
        <v>7.9112534309240621</v>
      </c>
      <c r="V21" s="11">
        <f t="shared" si="6"/>
        <v>7.9112534309240621</v>
      </c>
      <c r="W21" s="11">
        <f t="shared" si="7"/>
        <v>7.9112534309240621</v>
      </c>
      <c r="X21" s="11">
        <f t="shared" si="8"/>
        <v>7.9112534309240621</v>
      </c>
      <c r="AH21" s="7">
        <v>2004</v>
      </c>
      <c r="AI21" s="32">
        <f>(AL21/DataQ!C131)/100</f>
        <v>8.0210645428036728E-2</v>
      </c>
      <c r="AJ21" s="11">
        <f>AM21/DataQ!C131</f>
        <v>0.22196109152630891</v>
      </c>
      <c r="AK21" s="11">
        <f t="shared" si="9"/>
        <v>0.23263980335352472</v>
      </c>
      <c r="AL21" s="29">
        <v>92150</v>
      </c>
      <c r="AM21" s="29">
        <v>2550</v>
      </c>
      <c r="AO21" s="32">
        <f>DataQ!H131/DataQ!E131</f>
        <v>6.7666690590683989E-2</v>
      </c>
      <c r="AP21" s="15">
        <f>DataQ!F131</f>
        <v>4.8</v>
      </c>
      <c r="AQ21" s="15">
        <f>DataQ!J131</f>
        <v>4.983333</v>
      </c>
      <c r="AR21" s="15">
        <f>DataQ!P131</f>
        <v>2.5849530000000001</v>
      </c>
      <c r="AS21" s="15">
        <f t="shared" si="10"/>
        <v>4.83</v>
      </c>
      <c r="AU21" s="15">
        <v>5.3999999999999995</v>
      </c>
      <c r="BM21" s="29"/>
      <c r="BN21" s="29"/>
    </row>
    <row r="22" spans="1:66" x14ac:dyDescent="0.35">
      <c r="A22" s="12">
        <v>43586</v>
      </c>
      <c r="B22" s="29">
        <v>1920</v>
      </c>
      <c r="C22" s="29">
        <v>1920</v>
      </c>
      <c r="D22" s="29">
        <v>1920</v>
      </c>
      <c r="E22" s="29">
        <v>1920</v>
      </c>
      <c r="F22" s="29"/>
      <c r="G22" s="29">
        <v>85890</v>
      </c>
      <c r="H22" s="29">
        <v>85890</v>
      </c>
      <c r="I22" s="29">
        <v>85890</v>
      </c>
      <c r="J22" s="29">
        <v>85890</v>
      </c>
      <c r="K22" s="29">
        <v>85890</v>
      </c>
      <c r="L22" s="29"/>
      <c r="M22" s="10">
        <v>10940</v>
      </c>
      <c r="N22" s="10"/>
      <c r="O22" s="11">
        <f t="shared" si="0"/>
        <v>0.17550274223034734</v>
      </c>
      <c r="P22" s="11">
        <f t="shared" si="1"/>
        <v>0.17550274223034734</v>
      </c>
      <c r="Q22" s="11">
        <f t="shared" si="2"/>
        <v>0.17550274223034734</v>
      </c>
      <c r="R22" s="11">
        <f t="shared" si="3"/>
        <v>0.17550274223034734</v>
      </c>
      <c r="S22" s="11"/>
      <c r="T22" s="11">
        <f t="shared" si="4"/>
        <v>7.8510054844606945</v>
      </c>
      <c r="U22" s="11">
        <f t="shared" si="5"/>
        <v>7.8510054844606945</v>
      </c>
      <c r="V22" s="11">
        <f t="shared" si="6"/>
        <v>7.8510054844606945</v>
      </c>
      <c r="W22" s="11">
        <f t="shared" si="7"/>
        <v>7.8510054844606945</v>
      </c>
      <c r="X22" s="11">
        <f t="shared" si="8"/>
        <v>7.8510054844606945</v>
      </c>
      <c r="AH22" s="7"/>
      <c r="AI22" s="32">
        <f>(AL22/DataQ!C132)/100</f>
        <v>7.9885506115014313E-2</v>
      </c>
      <c r="AJ22" s="11">
        <f>AM22/DataQ!C132</f>
        <v>0.21684447913956112</v>
      </c>
      <c r="AK22" s="11">
        <f t="shared" si="9"/>
        <v>0.22771063233490979</v>
      </c>
      <c r="AL22" s="29">
        <v>92100</v>
      </c>
      <c r="AM22" s="29">
        <v>2500</v>
      </c>
      <c r="AO22" s="32">
        <f>DataQ!H132/DataQ!E132</f>
        <v>7.0765562863981599E-2</v>
      </c>
      <c r="AP22" s="15">
        <f>DataQ!F132</f>
        <v>4.8</v>
      </c>
      <c r="AQ22" s="15">
        <f>DataQ!J132</f>
        <v>5.1033330000000001</v>
      </c>
      <c r="AR22" s="15">
        <f>DataQ!P132</f>
        <v>2.9491969999999998</v>
      </c>
      <c r="AS22" s="15">
        <f t="shared" si="10"/>
        <v>4.583333333333333</v>
      </c>
      <c r="AU22" s="15">
        <v>5.6533333333333333</v>
      </c>
      <c r="BM22" s="29"/>
      <c r="BN22" s="29"/>
    </row>
    <row r="23" spans="1:66" x14ac:dyDescent="0.35">
      <c r="A23" s="12">
        <v>43678</v>
      </c>
      <c r="B23" s="29">
        <v>2130</v>
      </c>
      <c r="C23" s="29">
        <v>2130</v>
      </c>
      <c r="D23" s="29">
        <v>2130</v>
      </c>
      <c r="E23" s="29">
        <v>2130</v>
      </c>
      <c r="F23" s="29"/>
      <c r="G23" s="29">
        <v>81400</v>
      </c>
      <c r="H23" s="29">
        <v>81400</v>
      </c>
      <c r="I23" s="29">
        <v>81400</v>
      </c>
      <c r="J23" s="29">
        <v>81400</v>
      </c>
      <c r="K23" s="29">
        <v>81400</v>
      </c>
      <c r="L23" s="29"/>
      <c r="M23" s="10">
        <v>10920</v>
      </c>
      <c r="N23" s="10"/>
      <c r="O23" s="11">
        <f t="shared" si="0"/>
        <v>0.19505494505494506</v>
      </c>
      <c r="P23" s="11">
        <f t="shared" si="1"/>
        <v>0.19505494505494506</v>
      </c>
      <c r="Q23" s="11">
        <f t="shared" si="2"/>
        <v>0.19505494505494506</v>
      </c>
      <c r="R23" s="11">
        <f t="shared" si="3"/>
        <v>0.19505494505494506</v>
      </c>
      <c r="S23" s="11"/>
      <c r="T23" s="11">
        <f t="shared" si="4"/>
        <v>7.4542124542124544</v>
      </c>
      <c r="U23" s="11">
        <f t="shared" si="5"/>
        <v>7.4542124542124544</v>
      </c>
      <c r="V23" s="11">
        <f t="shared" si="6"/>
        <v>7.4542124542124544</v>
      </c>
      <c r="W23" s="11">
        <f t="shared" si="7"/>
        <v>7.4542124542124544</v>
      </c>
      <c r="X23" s="11">
        <f t="shared" si="8"/>
        <v>7.4542124542124544</v>
      </c>
      <c r="AH23" s="7"/>
      <c r="AI23" s="32">
        <f>(AL23/DataQ!C133)/100</f>
        <v>8.4765624999999997E-2</v>
      </c>
      <c r="AJ23" s="11">
        <f>AM23/DataQ!C133</f>
        <v>0.26041666666666669</v>
      </c>
      <c r="AK23" s="11">
        <f t="shared" si="9"/>
        <v>0.22741187789731479</v>
      </c>
      <c r="AL23" s="29">
        <v>97650</v>
      </c>
      <c r="AM23" s="29">
        <v>3000</v>
      </c>
      <c r="AO23" s="32">
        <f>DataQ!H133/DataQ!E133</f>
        <v>7.5461596476689721E-2</v>
      </c>
      <c r="AP23" s="15">
        <f>DataQ!F133</f>
        <v>4.7</v>
      </c>
      <c r="AQ23" s="15">
        <f>DataQ!J133</f>
        <v>5.4633330000000004</v>
      </c>
      <c r="AR23" s="15">
        <f>DataQ!P133</f>
        <v>2.6200649999999999</v>
      </c>
      <c r="AS23" s="15">
        <f t="shared" si="10"/>
        <v>4.78</v>
      </c>
      <c r="AU23" s="15">
        <v>5.836666666666666</v>
      </c>
      <c r="BM23" s="29"/>
      <c r="BN23" s="29"/>
    </row>
    <row r="24" spans="1:66" x14ac:dyDescent="0.35">
      <c r="A24" s="12">
        <v>43770</v>
      </c>
      <c r="B24" s="29">
        <v>1990</v>
      </c>
      <c r="C24" s="29">
        <v>1990</v>
      </c>
      <c r="D24" s="29">
        <v>1990</v>
      </c>
      <c r="E24" s="29">
        <v>1990</v>
      </c>
      <c r="F24" s="29"/>
      <c r="G24" s="29">
        <v>80590</v>
      </c>
      <c r="H24" s="29">
        <v>80590</v>
      </c>
      <c r="I24" s="29">
        <v>80590</v>
      </c>
      <c r="J24" s="29">
        <v>80590</v>
      </c>
      <c r="K24" s="29">
        <v>80590</v>
      </c>
      <c r="L24" s="29"/>
      <c r="M24" s="10">
        <v>10960</v>
      </c>
      <c r="N24" s="10"/>
      <c r="O24" s="11">
        <f t="shared" si="0"/>
        <v>0.18156934306569342</v>
      </c>
      <c r="P24" s="11">
        <f t="shared" si="1"/>
        <v>0.18156934306569342</v>
      </c>
      <c r="Q24" s="11">
        <f t="shared" si="2"/>
        <v>0.18156934306569342</v>
      </c>
      <c r="R24" s="11">
        <f t="shared" si="3"/>
        <v>0.18156934306569342</v>
      </c>
      <c r="S24" s="11"/>
      <c r="T24" s="11">
        <f t="shared" si="4"/>
        <v>7.3531021897810218</v>
      </c>
      <c r="U24" s="11">
        <f t="shared" si="5"/>
        <v>7.3531021897810218</v>
      </c>
      <c r="V24" s="11">
        <f t="shared" si="6"/>
        <v>7.3531021897810218</v>
      </c>
      <c r="W24" s="11">
        <f t="shared" si="7"/>
        <v>7.3531021897810218</v>
      </c>
      <c r="X24" s="11">
        <f t="shared" si="8"/>
        <v>7.3531021897810218</v>
      </c>
      <c r="AH24" s="7"/>
      <c r="AI24" s="32">
        <f>(AL24/DataQ!C134)/100</f>
        <v>8.9653375032577531E-2</v>
      </c>
      <c r="AJ24" s="11">
        <f>AM24/DataQ!C134</f>
        <v>0.30405698896707495</v>
      </c>
      <c r="AK24" s="11">
        <f t="shared" si="9"/>
        <v>0.22711390635918938</v>
      </c>
      <c r="AL24" s="29">
        <v>103200</v>
      </c>
      <c r="AM24" s="29">
        <v>3500</v>
      </c>
      <c r="AO24" s="32">
        <f>DataQ!H134/DataQ!E134</f>
        <v>7.8483745519465242E-2</v>
      </c>
      <c r="AP24" s="15">
        <f>DataQ!F134</f>
        <v>4.7</v>
      </c>
      <c r="AQ24" s="15">
        <f>DataQ!J134</f>
        <v>5.5733329999999999</v>
      </c>
      <c r="AR24" s="15">
        <f>DataQ!P134</f>
        <v>2.3125680000000002</v>
      </c>
      <c r="AS24" s="15">
        <f t="shared" si="10"/>
        <v>5.4933333333333332</v>
      </c>
      <c r="AU24" s="15">
        <v>5.5133333333333328</v>
      </c>
      <c r="BM24" s="29"/>
      <c r="BN24" s="29"/>
    </row>
    <row r="25" spans="1:66" x14ac:dyDescent="0.35">
      <c r="A25" s="12">
        <v>43862</v>
      </c>
      <c r="B25" s="29">
        <v>1710</v>
      </c>
      <c r="C25" s="29">
        <v>1710</v>
      </c>
      <c r="D25" s="29">
        <v>1710</v>
      </c>
      <c r="E25" s="29">
        <v>1710</v>
      </c>
      <c r="F25" s="29"/>
      <c r="G25" s="29">
        <v>82290</v>
      </c>
      <c r="H25" s="29">
        <v>82290</v>
      </c>
      <c r="I25" s="29">
        <v>82290</v>
      </c>
      <c r="J25" s="29">
        <v>82290</v>
      </c>
      <c r="K25" s="29">
        <v>82290</v>
      </c>
      <c r="L25" s="29"/>
      <c r="M25" s="10">
        <v>10960</v>
      </c>
      <c r="N25" s="10"/>
      <c r="O25" s="11">
        <f t="shared" si="0"/>
        <v>0.15602189781021897</v>
      </c>
      <c r="P25" s="11">
        <f t="shared" si="1"/>
        <v>0.15602189781021897</v>
      </c>
      <c r="Q25" s="11">
        <f t="shared" si="2"/>
        <v>0.15602189781021897</v>
      </c>
      <c r="R25" s="11">
        <f t="shared" si="3"/>
        <v>0.15602189781021897</v>
      </c>
      <c r="S25" s="11"/>
      <c r="T25" s="11">
        <f t="shared" si="4"/>
        <v>7.5082116788321169</v>
      </c>
      <c r="U25" s="11">
        <f t="shared" si="5"/>
        <v>7.5082116788321169</v>
      </c>
      <c r="V25" s="11">
        <f t="shared" si="6"/>
        <v>7.5082116788321169</v>
      </c>
      <c r="W25" s="11">
        <f t="shared" si="7"/>
        <v>7.5082116788321169</v>
      </c>
      <c r="X25" s="11">
        <f t="shared" si="8"/>
        <v>7.5082116788321169</v>
      </c>
      <c r="AH25" s="7">
        <v>2005</v>
      </c>
      <c r="AI25" s="32">
        <f>(AL25/DataQ!C135)/100</f>
        <v>9.5801890883858098E-2</v>
      </c>
      <c r="AJ25" s="11">
        <f>AM25/DataQ!C135</f>
        <v>0.4076676207823749</v>
      </c>
      <c r="AK25" s="11">
        <f t="shared" si="9"/>
        <v>0.22196109152630891</v>
      </c>
      <c r="AL25" s="29">
        <v>110450</v>
      </c>
      <c r="AM25" s="29">
        <v>4700</v>
      </c>
      <c r="AO25" s="32">
        <f>DataQ!H135/DataQ!E135</f>
        <v>8.1156678046974615E-2</v>
      </c>
      <c r="AP25" s="15">
        <f>DataQ!F135</f>
        <v>4.7</v>
      </c>
      <c r="AQ25" s="15">
        <f>DataQ!J135</f>
        <v>5.53</v>
      </c>
      <c r="AR25" s="15">
        <f>DataQ!P135</f>
        <v>2.6139049999999999</v>
      </c>
      <c r="AS25" s="15">
        <f t="shared" si="10"/>
        <v>5.3999999999999995</v>
      </c>
      <c r="AU25" s="15">
        <v>5.2433333333333332</v>
      </c>
      <c r="BM25" s="29"/>
      <c r="BN25" s="29"/>
    </row>
    <row r="26" spans="1:66" x14ac:dyDescent="0.35">
      <c r="A26" s="12">
        <v>43952</v>
      </c>
      <c r="B26" s="29">
        <v>220</v>
      </c>
      <c r="C26" s="29">
        <v>220</v>
      </c>
      <c r="D26" s="29">
        <v>220</v>
      </c>
      <c r="E26" s="29">
        <v>220</v>
      </c>
      <c r="F26" s="29"/>
      <c r="G26" s="29">
        <v>85510</v>
      </c>
      <c r="H26" s="29">
        <v>85510</v>
      </c>
      <c r="I26" s="29">
        <v>85510</v>
      </c>
      <c r="J26" s="29">
        <v>85510</v>
      </c>
      <c r="K26" s="29">
        <v>85510</v>
      </c>
      <c r="L26" s="29"/>
      <c r="M26" s="10">
        <v>10930</v>
      </c>
      <c r="N26" s="10"/>
      <c r="O26" s="11">
        <f t="shared" si="0"/>
        <v>2.0128087831655993E-2</v>
      </c>
      <c r="P26" s="11">
        <f t="shared" si="1"/>
        <v>2.0128087831655993E-2</v>
      </c>
      <c r="Q26" s="11">
        <f t="shared" si="2"/>
        <v>2.0128087831655993E-2</v>
      </c>
      <c r="R26" s="11">
        <f t="shared" si="3"/>
        <v>2.0128087831655993E-2</v>
      </c>
      <c r="S26" s="11"/>
      <c r="T26" s="11">
        <f t="shared" si="4"/>
        <v>7.8234217749313819</v>
      </c>
      <c r="U26" s="11">
        <f t="shared" si="5"/>
        <v>7.8234217749313819</v>
      </c>
      <c r="V26" s="11">
        <f t="shared" si="6"/>
        <v>7.8234217749313819</v>
      </c>
      <c r="W26" s="11">
        <f t="shared" si="7"/>
        <v>7.8234217749313819</v>
      </c>
      <c r="X26" s="11">
        <f t="shared" si="8"/>
        <v>7.8234217749313819</v>
      </c>
      <c r="AH26" s="7"/>
      <c r="AI26" s="32">
        <f>(AL26/DataQ!C136)/100</f>
        <v>0.10193123755087902</v>
      </c>
      <c r="AJ26" s="11">
        <f>AM26/DataQ!C136</f>
        <v>0.51095522646574865</v>
      </c>
      <c r="AK26" s="11">
        <f t="shared" si="9"/>
        <v>0.21684447913956112</v>
      </c>
      <c r="AL26" s="29">
        <v>117700</v>
      </c>
      <c r="AM26" s="29">
        <v>5900</v>
      </c>
      <c r="AO26" s="32">
        <f>DataQ!H136/DataQ!E136</f>
        <v>8.2748967105411686E-2</v>
      </c>
      <c r="AP26" s="15">
        <f>DataQ!F136</f>
        <v>4.8</v>
      </c>
      <c r="AQ26" s="15">
        <f>DataQ!J136</f>
        <v>5.5033339999999997</v>
      </c>
      <c r="AR26" s="15">
        <f>DataQ!P136</f>
        <v>2.9994969999999999</v>
      </c>
      <c r="AS26" s="15">
        <f t="shared" si="10"/>
        <v>5.6533333333333333</v>
      </c>
      <c r="AU26" s="15">
        <v>5.0666666666666673</v>
      </c>
      <c r="BM26" s="29"/>
      <c r="BN26" s="29"/>
    </row>
    <row r="27" spans="1:66" x14ac:dyDescent="0.35">
      <c r="A27" s="12">
        <v>44044</v>
      </c>
      <c r="B27" s="29">
        <v>370</v>
      </c>
      <c r="C27" s="29">
        <v>370</v>
      </c>
      <c r="D27" s="29">
        <v>370</v>
      </c>
      <c r="E27" s="29">
        <v>370</v>
      </c>
      <c r="F27" s="29"/>
      <c r="G27" s="29">
        <v>86120</v>
      </c>
      <c r="H27" s="29">
        <v>86120</v>
      </c>
      <c r="I27" s="29">
        <v>86120</v>
      </c>
      <c r="J27" s="29">
        <v>86120</v>
      </c>
      <c r="K27" s="29">
        <v>86120</v>
      </c>
      <c r="L27" s="29"/>
      <c r="M27" s="10">
        <v>10930</v>
      </c>
      <c r="N27" s="10"/>
      <c r="O27" s="11">
        <f t="shared" si="0"/>
        <v>3.385178408051235E-2</v>
      </c>
      <c r="P27" s="11">
        <f t="shared" si="1"/>
        <v>3.385178408051235E-2</v>
      </c>
      <c r="Q27" s="11">
        <f t="shared" si="2"/>
        <v>3.385178408051235E-2</v>
      </c>
      <c r="R27" s="11">
        <f t="shared" si="3"/>
        <v>3.385178408051235E-2</v>
      </c>
      <c r="S27" s="11"/>
      <c r="T27" s="11">
        <f t="shared" si="4"/>
        <v>7.8792314730100639</v>
      </c>
      <c r="U27" s="11">
        <f t="shared" si="5"/>
        <v>7.8792314730100639</v>
      </c>
      <c r="V27" s="11">
        <f t="shared" si="6"/>
        <v>7.8792314730100639</v>
      </c>
      <c r="W27" s="11">
        <f t="shared" si="7"/>
        <v>7.8792314730100639</v>
      </c>
      <c r="X27" s="11">
        <f t="shared" si="8"/>
        <v>7.8792314730100639</v>
      </c>
      <c r="AH27" s="7"/>
      <c r="AI27" s="32">
        <f>(AL27/DataQ!C137)/100</f>
        <v>0.10168027299036758</v>
      </c>
      <c r="AJ27" s="11">
        <f>AM27/DataQ!C137</f>
        <v>0.50537773746274461</v>
      </c>
      <c r="AK27" s="11">
        <f t="shared" si="9"/>
        <v>0.26041666666666669</v>
      </c>
      <c r="AL27" s="29">
        <v>117700</v>
      </c>
      <c r="AM27" s="29">
        <v>5850</v>
      </c>
      <c r="AO27" s="32">
        <f>DataQ!H137/DataQ!E137</f>
        <v>8.2429829879810262E-2</v>
      </c>
      <c r="AP27" s="15">
        <f>DataQ!F137</f>
        <v>4.7</v>
      </c>
      <c r="AQ27" s="15">
        <f>DataQ!J137</f>
        <v>5.4766659999999998</v>
      </c>
      <c r="AR27" s="15">
        <f>DataQ!P137</f>
        <v>3.9579580000000001</v>
      </c>
      <c r="AS27" s="15">
        <f t="shared" si="10"/>
        <v>5.836666666666666</v>
      </c>
      <c r="AU27" s="15">
        <v>4.8366666666666669</v>
      </c>
      <c r="BM27" s="29"/>
      <c r="BN27" s="29"/>
    </row>
    <row r="28" spans="1:66" x14ac:dyDescent="0.35">
      <c r="A28" s="12">
        <v>44136</v>
      </c>
      <c r="B28" s="29">
        <v>330</v>
      </c>
      <c r="C28" s="29">
        <v>330</v>
      </c>
      <c r="D28" s="29">
        <v>330</v>
      </c>
      <c r="E28" s="29">
        <v>330</v>
      </c>
      <c r="F28" s="29"/>
      <c r="G28" s="29">
        <v>89310</v>
      </c>
      <c r="H28" s="29">
        <v>89310</v>
      </c>
      <c r="I28" s="29">
        <v>89310</v>
      </c>
      <c r="J28" s="29">
        <v>89310</v>
      </c>
      <c r="K28" s="29">
        <v>89310</v>
      </c>
      <c r="L28" s="29"/>
      <c r="M28" s="10">
        <v>10960</v>
      </c>
      <c r="N28" s="10"/>
      <c r="O28" s="11">
        <f t="shared" si="0"/>
        <v>3.0109489051094892E-2</v>
      </c>
      <c r="P28" s="11">
        <f t="shared" si="1"/>
        <v>3.0109489051094892E-2</v>
      </c>
      <c r="Q28" s="11">
        <f t="shared" si="2"/>
        <v>3.0109489051094892E-2</v>
      </c>
      <c r="R28" s="11">
        <f t="shared" si="3"/>
        <v>3.0109489051094892E-2</v>
      </c>
      <c r="S28" s="11"/>
      <c r="T28" s="11">
        <f t="shared" si="4"/>
        <v>8.1487226277372269</v>
      </c>
      <c r="U28" s="11">
        <f t="shared" si="5"/>
        <v>8.1487226277372269</v>
      </c>
      <c r="V28" s="11">
        <f t="shared" si="6"/>
        <v>8.1487226277372269</v>
      </c>
      <c r="W28" s="11">
        <f t="shared" si="7"/>
        <v>8.1487226277372269</v>
      </c>
      <c r="X28" s="11">
        <f t="shared" si="8"/>
        <v>8.1487226277372269</v>
      </c>
      <c r="AH28" s="7"/>
      <c r="AI28" s="32">
        <f>(AL28/DataQ!C138)/100</f>
        <v>0.10143054119269218</v>
      </c>
      <c r="AJ28" s="11">
        <f>AM28/DataQ!C138</f>
        <v>0.49982764563943466</v>
      </c>
      <c r="AK28" s="11">
        <f t="shared" si="9"/>
        <v>0.30405698896707495</v>
      </c>
      <c r="AL28" s="29">
        <v>117700</v>
      </c>
      <c r="AM28" s="29">
        <v>5800</v>
      </c>
      <c r="AO28" s="32">
        <f>DataQ!H138/DataQ!E138</f>
        <v>8.2623825337384299E-2</v>
      </c>
      <c r="AP28" s="15">
        <f>DataQ!F138</f>
        <v>5.0999999999999996</v>
      </c>
      <c r="AQ28" s="15">
        <f>DataQ!J138</f>
        <v>5.35</v>
      </c>
      <c r="AR28" s="15">
        <f>DataQ!P138</f>
        <v>4.536829</v>
      </c>
      <c r="AS28" s="15">
        <f t="shared" si="10"/>
        <v>5.5133333333333328</v>
      </c>
      <c r="AU28" s="15">
        <v>4.9433333333333334</v>
      </c>
      <c r="BM28" s="29"/>
      <c r="BN28" s="29"/>
    </row>
    <row r="29" spans="1:66" x14ac:dyDescent="0.35">
      <c r="A29" s="12">
        <v>44228</v>
      </c>
      <c r="B29" s="29">
        <v>380</v>
      </c>
      <c r="C29" s="29">
        <v>380</v>
      </c>
      <c r="D29" s="29">
        <v>380</v>
      </c>
      <c r="E29" s="29">
        <v>380</v>
      </c>
      <c r="F29" s="29"/>
      <c r="G29" s="29">
        <v>90190</v>
      </c>
      <c r="H29" s="29">
        <v>90190</v>
      </c>
      <c r="I29" s="29">
        <v>90190</v>
      </c>
      <c r="J29" s="29">
        <v>90190</v>
      </c>
      <c r="K29" s="29">
        <v>90190</v>
      </c>
      <c r="L29" s="29"/>
      <c r="M29" s="10">
        <v>10980</v>
      </c>
      <c r="N29" s="10"/>
      <c r="O29" s="11">
        <f t="shared" si="0"/>
        <v>3.4608378870673952E-2</v>
      </c>
      <c r="P29" s="11">
        <f t="shared" si="1"/>
        <v>3.4608378870673952E-2</v>
      </c>
      <c r="Q29" s="11">
        <f t="shared" si="2"/>
        <v>3.4608378870673952E-2</v>
      </c>
      <c r="R29" s="11">
        <f t="shared" si="3"/>
        <v>3.4608378870673952E-2</v>
      </c>
      <c r="S29" s="11"/>
      <c r="T29" s="11">
        <f t="shared" si="4"/>
        <v>8.214025500910747</v>
      </c>
      <c r="U29" s="11">
        <f t="shared" si="5"/>
        <v>8.214025500910747</v>
      </c>
      <c r="V29" s="11">
        <f t="shared" si="6"/>
        <v>8.214025500910747</v>
      </c>
      <c r="W29" s="11">
        <f t="shared" si="7"/>
        <v>8.214025500910747</v>
      </c>
      <c r="X29" s="11">
        <f t="shared" si="8"/>
        <v>8.214025500910747</v>
      </c>
      <c r="AH29" s="7">
        <v>2006</v>
      </c>
      <c r="AI29" s="32">
        <f>(AL29/DataQ!C139)/100</f>
        <v>0.10045112781954887</v>
      </c>
      <c r="AJ29" s="11">
        <f>AM29/DataQ!C139</f>
        <v>0.59291084854994625</v>
      </c>
      <c r="AK29" s="11">
        <f t="shared" si="9"/>
        <v>0.4076676207823749</v>
      </c>
      <c r="AL29" s="29">
        <v>116900</v>
      </c>
      <c r="AM29" s="29">
        <v>6900</v>
      </c>
      <c r="AO29" s="32">
        <f>DataQ!H139/DataQ!E139</f>
        <v>8.2749674616613492E-2</v>
      </c>
      <c r="AP29" s="15">
        <f>DataQ!F139</f>
        <v>5.2</v>
      </c>
      <c r="AQ29" s="15">
        <f>DataQ!J139</f>
        <v>5.3266669999999996</v>
      </c>
      <c r="AR29" s="15">
        <f>DataQ!P139</f>
        <v>4.7549619999999999</v>
      </c>
      <c r="AS29" s="15">
        <f t="shared" si="10"/>
        <v>5.2433333333333332</v>
      </c>
      <c r="AU29" s="15">
        <v>4.9433333333333334</v>
      </c>
      <c r="BM29" s="29"/>
      <c r="BN29" s="29"/>
    </row>
    <row r="30" spans="1:66" x14ac:dyDescent="0.35">
      <c r="A30" s="12">
        <v>44317</v>
      </c>
      <c r="B30" s="29">
        <v>450</v>
      </c>
      <c r="C30" s="29">
        <v>450</v>
      </c>
      <c r="D30" s="29">
        <v>450</v>
      </c>
      <c r="E30" s="29">
        <v>450</v>
      </c>
      <c r="F30" s="29"/>
      <c r="G30" s="29">
        <v>88640</v>
      </c>
      <c r="H30" s="29">
        <v>88640</v>
      </c>
      <c r="I30" s="29">
        <v>88640</v>
      </c>
      <c r="J30" s="29">
        <v>88640</v>
      </c>
      <c r="K30" s="29">
        <v>88640</v>
      </c>
      <c r="L30" s="29"/>
      <c r="M30" s="10">
        <v>11010</v>
      </c>
      <c r="N30" s="10"/>
      <c r="O30" s="11">
        <f t="shared" si="0"/>
        <v>4.0871934604904632E-2</v>
      </c>
      <c r="P30" s="11">
        <f t="shared" si="1"/>
        <v>4.0871934604904632E-2</v>
      </c>
      <c r="Q30" s="11">
        <f t="shared" si="2"/>
        <v>4.0871934604904632E-2</v>
      </c>
      <c r="R30" s="11">
        <f t="shared" si="3"/>
        <v>4.0871934604904632E-2</v>
      </c>
      <c r="S30" s="11"/>
      <c r="T30" s="11">
        <f t="shared" si="4"/>
        <v>8.0508628519527701</v>
      </c>
      <c r="U30" s="11">
        <f t="shared" si="5"/>
        <v>8.0508628519527701</v>
      </c>
      <c r="V30" s="11">
        <f t="shared" si="6"/>
        <v>8.0508628519527701</v>
      </c>
      <c r="W30" s="11">
        <f t="shared" si="7"/>
        <v>8.0508628519527701</v>
      </c>
      <c r="X30" s="11">
        <f t="shared" si="8"/>
        <v>8.0508628519527701</v>
      </c>
      <c r="AH30" s="7"/>
      <c r="AI30" s="32">
        <f>(AL30/DataQ!C140)/100</f>
        <v>9.9477336989118328E-2</v>
      </c>
      <c r="AJ30" s="11">
        <f>AM30/DataQ!C140</f>
        <v>0.68545968640219346</v>
      </c>
      <c r="AK30" s="11">
        <f t="shared" si="9"/>
        <v>0.51095522646574865</v>
      </c>
      <c r="AL30" s="29">
        <v>116100</v>
      </c>
      <c r="AM30" s="29">
        <v>8000</v>
      </c>
      <c r="AO30" s="32">
        <f>DataQ!H140/DataQ!E140</f>
        <v>8.3905438738723193E-2</v>
      </c>
      <c r="AP30" s="15">
        <f>DataQ!F140</f>
        <v>5.5</v>
      </c>
      <c r="AQ30" s="15">
        <f>DataQ!J140</f>
        <v>5.31</v>
      </c>
      <c r="AR30" s="15">
        <f>DataQ!P140</f>
        <v>3.7626189999999999</v>
      </c>
      <c r="AS30" s="15">
        <f t="shared" si="10"/>
        <v>5.0666666666666673</v>
      </c>
      <c r="AU30" s="15">
        <v>5.2633333333333328</v>
      </c>
      <c r="BM30" s="29"/>
      <c r="BN30" s="29"/>
    </row>
    <row r="31" spans="1:66" x14ac:dyDescent="0.35">
      <c r="A31" s="12">
        <v>44409</v>
      </c>
      <c r="B31" s="29">
        <v>730</v>
      </c>
      <c r="C31" s="29">
        <v>730</v>
      </c>
      <c r="D31" s="29">
        <v>730</v>
      </c>
      <c r="E31" s="29">
        <v>730</v>
      </c>
      <c r="F31" s="29"/>
      <c r="G31" s="29">
        <v>86240</v>
      </c>
      <c r="H31" s="29">
        <v>86240</v>
      </c>
      <c r="I31" s="29">
        <v>86240</v>
      </c>
      <c r="J31" s="29">
        <v>86240</v>
      </c>
      <c r="K31" s="29">
        <v>86240</v>
      </c>
      <c r="L31" s="29"/>
      <c r="M31" s="10">
        <v>11010</v>
      </c>
      <c r="N31" s="10"/>
      <c r="O31" s="11">
        <f t="shared" si="0"/>
        <v>6.630336058128973E-2</v>
      </c>
      <c r="P31" s="11">
        <f t="shared" si="1"/>
        <v>6.630336058128973E-2</v>
      </c>
      <c r="Q31" s="11">
        <f t="shared" si="2"/>
        <v>6.630336058128973E-2</v>
      </c>
      <c r="R31" s="11">
        <f t="shared" si="3"/>
        <v>6.630336058128973E-2</v>
      </c>
      <c r="S31" s="11"/>
      <c r="T31" s="11">
        <f t="shared" si="4"/>
        <v>7.8328792007266124</v>
      </c>
      <c r="U31" s="11">
        <f t="shared" si="5"/>
        <v>7.8328792007266124</v>
      </c>
      <c r="V31" s="11">
        <f t="shared" si="6"/>
        <v>7.8328792007266124</v>
      </c>
      <c r="W31" s="11">
        <f t="shared" si="7"/>
        <v>7.8328792007266124</v>
      </c>
      <c r="X31" s="11">
        <f t="shared" si="8"/>
        <v>7.8328792007266124</v>
      </c>
      <c r="AH31" s="7"/>
      <c r="AI31" s="32">
        <f>(AL31/DataQ!C141)/100</f>
        <v>9.7168239866740697E-2</v>
      </c>
      <c r="AJ31" s="11">
        <f>AM31/DataQ!C141</f>
        <v>0.70046555332507576</v>
      </c>
      <c r="AK31" s="11">
        <f t="shared" si="9"/>
        <v>0.50537773746274461</v>
      </c>
      <c r="AL31" s="29">
        <v>113750</v>
      </c>
      <c r="AM31" s="29">
        <v>8200</v>
      </c>
      <c r="AO31" s="32">
        <f>DataQ!H141/DataQ!E141</f>
        <v>8.5561791803452289E-2</v>
      </c>
      <c r="AP31" s="15">
        <f>DataQ!F141</f>
        <v>5.5</v>
      </c>
      <c r="AQ31" s="15">
        <f>DataQ!J141</f>
        <v>5.33</v>
      </c>
      <c r="AR31" s="15">
        <f>DataQ!P141</f>
        <v>3.5849880000000001</v>
      </c>
      <c r="AS31" s="15">
        <f t="shared" si="10"/>
        <v>4.8366666666666669</v>
      </c>
      <c r="AU31" s="15">
        <v>5.3666666666666671</v>
      </c>
      <c r="BM31" s="29"/>
      <c r="BN31" s="29"/>
    </row>
    <row r="32" spans="1:66" x14ac:dyDescent="0.35">
      <c r="A32" s="12">
        <v>44501</v>
      </c>
      <c r="B32" s="29">
        <v>720</v>
      </c>
      <c r="C32" s="29">
        <v>720</v>
      </c>
      <c r="D32" s="29">
        <v>720</v>
      </c>
      <c r="E32" s="29">
        <v>720</v>
      </c>
      <c r="F32" s="29"/>
      <c r="G32" s="29">
        <v>85650</v>
      </c>
      <c r="H32" s="29">
        <v>85650</v>
      </c>
      <c r="I32" s="29">
        <v>85650</v>
      </c>
      <c r="J32" s="29">
        <v>85650</v>
      </c>
      <c r="K32" s="29">
        <v>85650</v>
      </c>
      <c r="L32" s="29"/>
      <c r="M32" s="10">
        <v>10990</v>
      </c>
      <c r="N32" s="10"/>
      <c r="O32" s="11">
        <f t="shared" si="0"/>
        <v>6.5514103730664242E-2</v>
      </c>
      <c r="P32" s="11">
        <f t="shared" si="1"/>
        <v>6.5514103730664242E-2</v>
      </c>
      <c r="Q32" s="11">
        <f t="shared" si="2"/>
        <v>6.5514103730664242E-2</v>
      </c>
      <c r="R32" s="11">
        <f t="shared" si="3"/>
        <v>6.5514103730664242E-2</v>
      </c>
      <c r="S32" s="11"/>
      <c r="T32" s="11">
        <f t="shared" si="4"/>
        <v>7.7934485896269337</v>
      </c>
      <c r="U32" s="11">
        <f t="shared" si="5"/>
        <v>7.7934485896269337</v>
      </c>
      <c r="V32" s="11">
        <f t="shared" si="6"/>
        <v>7.7934485896269337</v>
      </c>
      <c r="W32" s="11">
        <f t="shared" si="7"/>
        <v>7.7934485896269337</v>
      </c>
      <c r="X32" s="11">
        <f t="shared" si="8"/>
        <v>7.7934485896269337</v>
      </c>
      <c r="AH32" s="7"/>
      <c r="AI32" s="32">
        <f>(AL32/DataQ!C142)/100</f>
        <v>9.4873105092829146E-2</v>
      </c>
      <c r="AJ32" s="11">
        <f>AM32/DataQ!C142</f>
        <v>0.71538068472151251</v>
      </c>
      <c r="AK32" s="11">
        <f t="shared" si="9"/>
        <v>0.49982764563943466</v>
      </c>
      <c r="AL32" s="29">
        <v>111400</v>
      </c>
      <c r="AM32" s="29">
        <v>8400</v>
      </c>
      <c r="AO32" s="32">
        <f>DataQ!H142/DataQ!E142</f>
        <v>8.9230743315800776E-2</v>
      </c>
      <c r="AP32" s="15">
        <f>DataQ!F142</f>
        <v>5.5</v>
      </c>
      <c r="AQ32" s="15">
        <f>DataQ!J142</f>
        <v>5.45</v>
      </c>
      <c r="AR32" s="15">
        <f>DataQ!P142</f>
        <v>3.5386929999999999</v>
      </c>
      <c r="AS32" s="15">
        <f t="shared" si="10"/>
        <v>4.9433333333333334</v>
      </c>
      <c r="AU32" s="15">
        <v>5.4433333333333325</v>
      </c>
      <c r="BM32" s="29"/>
      <c r="BN32" s="29"/>
    </row>
    <row r="33" spans="1:66" x14ac:dyDescent="0.35">
      <c r="A33" s="12">
        <v>44593</v>
      </c>
      <c r="B33" s="29">
        <v>1040</v>
      </c>
      <c r="C33" s="29">
        <v>1040</v>
      </c>
      <c r="D33" s="29">
        <v>1040</v>
      </c>
      <c r="E33" s="29">
        <v>1040</v>
      </c>
      <c r="F33" s="29"/>
      <c r="G33" s="29">
        <v>81570</v>
      </c>
      <c r="H33" s="29">
        <v>81570</v>
      </c>
      <c r="I33" s="29">
        <v>81570</v>
      </c>
      <c r="J33" s="29">
        <v>81570</v>
      </c>
      <c r="K33" s="29">
        <v>81570</v>
      </c>
      <c r="L33" s="29"/>
      <c r="M33" s="10">
        <v>10980</v>
      </c>
      <c r="N33" s="10"/>
      <c r="O33" s="11">
        <f t="shared" si="0"/>
        <v>9.4717668488160295E-2</v>
      </c>
      <c r="P33" s="11">
        <f t="shared" si="1"/>
        <v>9.4717668488160295E-2</v>
      </c>
      <c r="Q33" s="11">
        <f t="shared" si="2"/>
        <v>9.4717668488160295E-2</v>
      </c>
      <c r="R33" s="11">
        <f t="shared" si="3"/>
        <v>9.4717668488160295E-2</v>
      </c>
      <c r="S33" s="11"/>
      <c r="T33" s="11">
        <f t="shared" si="4"/>
        <v>7.4289617486338795</v>
      </c>
      <c r="U33" s="11">
        <f t="shared" si="5"/>
        <v>7.4289617486338795</v>
      </c>
      <c r="V33" s="11">
        <f t="shared" si="6"/>
        <v>7.4289617486338795</v>
      </c>
      <c r="W33" s="11">
        <f t="shared" si="7"/>
        <v>7.4289617486338795</v>
      </c>
      <c r="X33" s="11">
        <f t="shared" si="8"/>
        <v>7.4289617486338795</v>
      </c>
      <c r="AH33" s="7">
        <v>2007</v>
      </c>
      <c r="AI33" s="32">
        <f>(AL33/DataQ!C143)/100</f>
        <v>9.7972686402578668E-2</v>
      </c>
      <c r="AJ33" s="11">
        <f>AM33/DataQ!C143</f>
        <v>0.77190601408092285</v>
      </c>
      <c r="AK33" s="11">
        <f t="shared" si="9"/>
        <v>0.59291084854994625</v>
      </c>
      <c r="AL33" s="29">
        <v>115500</v>
      </c>
      <c r="AM33" s="29">
        <v>9100</v>
      </c>
      <c r="AO33" s="32">
        <f>DataQ!H143/DataQ!E143</f>
        <v>9.2159548518989262E-2</v>
      </c>
      <c r="AP33" s="15">
        <f>DataQ!F143</f>
        <v>5.5</v>
      </c>
      <c r="AQ33" s="15">
        <f>DataQ!J143</f>
        <v>5.6233329999999997</v>
      </c>
      <c r="AR33" s="15">
        <f>DataQ!P143</f>
        <v>3.291687</v>
      </c>
      <c r="AS33" s="15">
        <f t="shared" si="10"/>
        <v>4.9433333333333334</v>
      </c>
      <c r="AU33" s="15">
        <v>5.69</v>
      </c>
      <c r="BM33" s="29"/>
      <c r="BN33" s="29"/>
    </row>
    <row r="34" spans="1:66" x14ac:dyDescent="0.35">
      <c r="A34" s="12">
        <v>44682</v>
      </c>
      <c r="B34" s="29">
        <v>1180</v>
      </c>
      <c r="C34" s="29">
        <v>1180</v>
      </c>
      <c r="D34" s="29">
        <v>1180</v>
      </c>
      <c r="E34" s="29">
        <v>1180</v>
      </c>
      <c r="F34" s="29"/>
      <c r="G34" s="29">
        <v>80640</v>
      </c>
      <c r="H34" s="29">
        <v>80640</v>
      </c>
      <c r="I34" s="29">
        <v>80640</v>
      </c>
      <c r="J34" s="29">
        <v>80640</v>
      </c>
      <c r="K34" s="29">
        <v>80640</v>
      </c>
      <c r="L34" s="29"/>
      <c r="M34" s="10">
        <v>10970</v>
      </c>
      <c r="N34" s="10"/>
      <c r="O34" s="11">
        <f t="shared" si="0"/>
        <v>0.10756608933454877</v>
      </c>
      <c r="P34" s="11">
        <f t="shared" si="1"/>
        <v>0.10756608933454877</v>
      </c>
      <c r="Q34" s="11">
        <f t="shared" si="2"/>
        <v>0.10756608933454877</v>
      </c>
      <c r="R34" s="11">
        <f t="shared" si="3"/>
        <v>0.10756608933454877</v>
      </c>
      <c r="S34" s="11"/>
      <c r="T34" s="11">
        <f t="shared" si="4"/>
        <v>7.350957155879672</v>
      </c>
      <c r="U34" s="11">
        <f t="shared" si="5"/>
        <v>7.350957155879672</v>
      </c>
      <c r="V34" s="11">
        <f t="shared" si="6"/>
        <v>7.350957155879672</v>
      </c>
      <c r="W34" s="11">
        <f t="shared" si="7"/>
        <v>7.350957155879672</v>
      </c>
      <c r="X34" s="11">
        <f t="shared" si="8"/>
        <v>7.350957155879672</v>
      </c>
      <c r="AH34" s="7"/>
      <c r="AI34" s="32">
        <f>(AL34/DataQ!C144)/100</f>
        <v>0.10104765123352484</v>
      </c>
      <c r="AJ34" s="11">
        <f>AM34/DataQ!C144</f>
        <v>0.82798242649543763</v>
      </c>
      <c r="AK34" s="11">
        <f t="shared" si="9"/>
        <v>0.68545968640219346</v>
      </c>
      <c r="AL34" s="29">
        <v>119600</v>
      </c>
      <c r="AM34" s="29">
        <v>9800</v>
      </c>
      <c r="AO34" s="32">
        <f>DataQ!H144/DataQ!E144</f>
        <v>9.4986386715396498E-2</v>
      </c>
      <c r="AP34" s="15">
        <f>DataQ!F144</f>
        <v>5.4</v>
      </c>
      <c r="AQ34" s="15">
        <f>DataQ!J144</f>
        <v>5.7033329999999998</v>
      </c>
      <c r="AR34" s="15">
        <f>DataQ!P144</f>
        <v>3.189997</v>
      </c>
      <c r="AS34" s="15">
        <f t="shared" si="10"/>
        <v>5.2633333333333328</v>
      </c>
      <c r="AU34" s="15">
        <v>5.94</v>
      </c>
      <c r="BN34" s="29"/>
    </row>
    <row r="35" spans="1:66" x14ac:dyDescent="0.35">
      <c r="A35" s="12">
        <v>44774</v>
      </c>
      <c r="B35" s="29">
        <v>1280</v>
      </c>
      <c r="C35" s="29">
        <v>1280</v>
      </c>
      <c r="D35" s="29">
        <v>1280</v>
      </c>
      <c r="E35" s="29">
        <v>1280</v>
      </c>
      <c r="F35" s="29"/>
      <c r="G35" s="29">
        <v>80180</v>
      </c>
      <c r="H35" s="29">
        <v>80180</v>
      </c>
      <c r="I35" s="29">
        <v>80180</v>
      </c>
      <c r="J35" s="29">
        <v>80180</v>
      </c>
      <c r="K35" s="29">
        <v>80180</v>
      </c>
      <c r="L35" s="29"/>
      <c r="M35" s="10">
        <v>10970</v>
      </c>
      <c r="N35" s="10"/>
      <c r="O35" s="11">
        <f t="shared" si="0"/>
        <v>0.11668185961713765</v>
      </c>
      <c r="P35" s="11">
        <f t="shared" si="1"/>
        <v>0.11668185961713765</v>
      </c>
      <c r="Q35" s="11">
        <f t="shared" si="2"/>
        <v>0.11668185961713765</v>
      </c>
      <c r="R35" s="11">
        <f t="shared" si="3"/>
        <v>0.11668185961713765</v>
      </c>
      <c r="S35" s="11"/>
      <c r="T35" s="11">
        <f t="shared" si="4"/>
        <v>7.3090246125797629</v>
      </c>
      <c r="U35" s="11">
        <f t="shared" si="5"/>
        <v>7.3090246125797629</v>
      </c>
      <c r="V35" s="11">
        <f t="shared" si="6"/>
        <v>7.3090246125797629</v>
      </c>
      <c r="W35" s="11">
        <f t="shared" si="7"/>
        <v>7.3090246125797629</v>
      </c>
      <c r="X35" s="11">
        <f t="shared" si="8"/>
        <v>7.3090246125797629</v>
      </c>
      <c r="AH35" s="7"/>
      <c r="AI35" s="32">
        <f>(AL35/DataQ!C145)/100</f>
        <v>0.10461577479076846</v>
      </c>
      <c r="AJ35" s="11">
        <f>AM35/DataQ!C145</f>
        <v>0.92991799814016396</v>
      </c>
      <c r="AK35" s="11">
        <f t="shared" si="9"/>
        <v>0.70046555332507576</v>
      </c>
      <c r="AL35" s="29">
        <v>123750</v>
      </c>
      <c r="AM35" s="29">
        <v>11000</v>
      </c>
      <c r="AO35" s="32">
        <f>DataQ!H145/DataQ!E145</f>
        <v>9.7057004473931521E-2</v>
      </c>
      <c r="AP35" s="15">
        <f>DataQ!F145</f>
        <v>5.3</v>
      </c>
      <c r="AQ35" s="15">
        <f>DataQ!J145</f>
        <v>5.8833330000000004</v>
      </c>
      <c r="AR35" s="15">
        <f>DataQ!P145</f>
        <v>3.354333</v>
      </c>
      <c r="AS35" s="15">
        <f t="shared" si="10"/>
        <v>5.3666666666666671</v>
      </c>
      <c r="AU35" s="15">
        <v>6.2666666666666666</v>
      </c>
      <c r="BN35" s="29"/>
    </row>
    <row r="36" spans="1:66" x14ac:dyDescent="0.35">
      <c r="A36" s="12">
        <v>44866</v>
      </c>
      <c r="B36" s="29">
        <v>1090</v>
      </c>
      <c r="C36" s="29">
        <v>1090</v>
      </c>
      <c r="D36" s="29">
        <v>1090</v>
      </c>
      <c r="E36" s="29">
        <v>1090</v>
      </c>
      <c r="F36" s="29"/>
      <c r="G36" s="29">
        <v>81230</v>
      </c>
      <c r="H36" s="29">
        <v>81230</v>
      </c>
      <c r="I36" s="29">
        <v>81230</v>
      </c>
      <c r="J36" s="29">
        <v>81230</v>
      </c>
      <c r="K36" s="29">
        <v>81230</v>
      </c>
      <c r="L36" s="29"/>
      <c r="M36" s="10">
        <v>10940</v>
      </c>
      <c r="N36" s="10"/>
      <c r="O36" s="11">
        <f t="shared" si="0"/>
        <v>9.9634369287020116E-2</v>
      </c>
      <c r="P36" s="11">
        <f t="shared" si="1"/>
        <v>9.9634369287020116E-2</v>
      </c>
      <c r="Q36" s="11">
        <f t="shared" si="2"/>
        <v>9.9634369287020116E-2</v>
      </c>
      <c r="R36" s="11">
        <f t="shared" si="3"/>
        <v>9.9634369287020116E-2</v>
      </c>
      <c r="S36" s="11"/>
      <c r="T36" s="11">
        <f t="shared" si="4"/>
        <v>7.4250457038391229</v>
      </c>
      <c r="U36" s="11">
        <f t="shared" si="5"/>
        <v>7.4250457038391229</v>
      </c>
      <c r="V36" s="11">
        <f t="shared" si="6"/>
        <v>7.4250457038391229</v>
      </c>
      <c r="W36" s="11">
        <f t="shared" si="7"/>
        <v>7.4250457038391229</v>
      </c>
      <c r="X36" s="11">
        <f t="shared" si="8"/>
        <v>7.4250457038391229</v>
      </c>
      <c r="AH36" s="7"/>
      <c r="AI36" s="32">
        <f>(AL36/DataQ!C146)/100</f>
        <v>0.10818812383691423</v>
      </c>
      <c r="AJ36" s="11">
        <f>AM36/DataQ!C146</f>
        <v>1.0319742852309255</v>
      </c>
      <c r="AK36" s="11">
        <f t="shared" si="9"/>
        <v>0.71538068472151251</v>
      </c>
      <c r="AL36" s="29">
        <v>127900</v>
      </c>
      <c r="AM36" s="29">
        <v>12200</v>
      </c>
      <c r="AO36" s="32">
        <f>DataQ!H146/DataQ!E146</f>
        <v>9.8537894568178172E-2</v>
      </c>
      <c r="AP36" s="15">
        <f>DataQ!F146</f>
        <v>5.2</v>
      </c>
      <c r="AQ36" s="15">
        <f>DataQ!J146</f>
        <v>5.95</v>
      </c>
      <c r="AR36" s="15">
        <f>DataQ!P146</f>
        <v>3.501979</v>
      </c>
      <c r="AS36" s="15">
        <f t="shared" si="10"/>
        <v>5.4433333333333325</v>
      </c>
      <c r="AU36" s="15">
        <v>6.0733333333333333</v>
      </c>
    </row>
    <row r="37" spans="1:66" x14ac:dyDescent="0.35">
      <c r="A37" s="12">
        <v>44958</v>
      </c>
      <c r="B37" s="29">
        <v>1260</v>
      </c>
      <c r="C37" s="29">
        <v>1260</v>
      </c>
      <c r="D37" s="29">
        <v>1260</v>
      </c>
      <c r="E37" s="29">
        <v>1260</v>
      </c>
      <c r="F37" s="29"/>
      <c r="G37" s="29">
        <v>83640</v>
      </c>
      <c r="H37" s="29">
        <v>83640</v>
      </c>
      <c r="I37" s="29">
        <v>83640</v>
      </c>
      <c r="J37" s="29">
        <v>83640</v>
      </c>
      <c r="K37" s="29">
        <v>83640</v>
      </c>
      <c r="L37" s="29"/>
      <c r="M37" s="10">
        <v>10880</v>
      </c>
      <c r="N37" s="10"/>
      <c r="O37" s="11">
        <f t="shared" ref="O37:O68" si="11">B37/M37</f>
        <v>0.11580882352941177</v>
      </c>
      <c r="P37" s="11">
        <f t="shared" ref="P37:P68" si="12">C37/M37</f>
        <v>0.11580882352941177</v>
      </c>
      <c r="Q37" s="11">
        <f t="shared" si="2"/>
        <v>0.11580882352941177</v>
      </c>
      <c r="R37" s="11">
        <f t="shared" si="3"/>
        <v>0.11580882352941177</v>
      </c>
      <c r="S37" s="11"/>
      <c r="T37" s="11">
        <f t="shared" si="4"/>
        <v>7.6875</v>
      </c>
      <c r="U37" s="11">
        <f t="shared" si="5"/>
        <v>7.6875</v>
      </c>
      <c r="V37" s="11">
        <f t="shared" si="6"/>
        <v>7.6875</v>
      </c>
      <c r="W37" s="11">
        <f t="shared" si="7"/>
        <v>7.6875</v>
      </c>
      <c r="X37" s="11">
        <f t="shared" si="8"/>
        <v>7.6875</v>
      </c>
      <c r="AH37" s="7">
        <v>2008</v>
      </c>
      <c r="AI37" s="32">
        <f>(AL37/DataQ!C147)/100</f>
        <v>0.10791061262639136</v>
      </c>
      <c r="AJ37" s="11">
        <f>AM37/DataQ!C147</f>
        <v>1.3255161865918939</v>
      </c>
      <c r="AK37" s="11">
        <f t="shared" si="9"/>
        <v>0.77190601408092285</v>
      </c>
      <c r="AL37" s="29">
        <v>127000</v>
      </c>
      <c r="AM37" s="29">
        <v>15600</v>
      </c>
      <c r="AO37" s="32">
        <f>DataQ!H147/DataQ!E147</f>
        <v>9.9443822023047371E-2</v>
      </c>
      <c r="AP37" s="15">
        <f>DataQ!F147</f>
        <v>5.2</v>
      </c>
      <c r="AQ37" s="15">
        <f>DataQ!J147</f>
        <v>5.8566669999999998</v>
      </c>
      <c r="AR37" s="15">
        <f>DataQ!P147</f>
        <v>3.8883350000000001</v>
      </c>
      <c r="AS37" s="15">
        <f t="shared" si="10"/>
        <v>5.69</v>
      </c>
      <c r="AU37" s="15">
        <v>5.7633333333333328</v>
      </c>
    </row>
    <row r="38" spans="1:66" x14ac:dyDescent="0.35">
      <c r="A38" s="12">
        <v>45047</v>
      </c>
      <c r="B38" s="29">
        <v>1220</v>
      </c>
      <c r="C38" s="29">
        <v>1220</v>
      </c>
      <c r="D38" s="29">
        <v>1220</v>
      </c>
      <c r="E38" s="29">
        <v>1220</v>
      </c>
      <c r="F38" s="29"/>
      <c r="G38" s="29">
        <v>90840</v>
      </c>
      <c r="H38" s="29">
        <v>90840</v>
      </c>
      <c r="I38" s="29">
        <v>90840</v>
      </c>
      <c r="J38" s="29">
        <v>90840</v>
      </c>
      <c r="K38" s="29">
        <v>90840</v>
      </c>
      <c r="L38" s="29"/>
      <c r="M38" s="10">
        <v>10830</v>
      </c>
      <c r="N38" s="10"/>
      <c r="O38" s="11">
        <f t="shared" si="11"/>
        <v>0.11265004616805172</v>
      </c>
      <c r="P38" s="11">
        <f t="shared" si="12"/>
        <v>0.11265004616805172</v>
      </c>
      <c r="Q38" s="11">
        <f t="shared" si="2"/>
        <v>0.11265004616805172</v>
      </c>
      <c r="R38" s="11">
        <f t="shared" si="3"/>
        <v>0.11265004616805172</v>
      </c>
      <c r="S38" s="11"/>
      <c r="T38" s="11">
        <f t="shared" si="4"/>
        <v>8.3878116343490312</v>
      </c>
      <c r="U38" s="11">
        <f t="shared" ref="U38:U69" si="13">H38/$M38</f>
        <v>8.3878116343490312</v>
      </c>
      <c r="V38" s="11">
        <f t="shared" ref="V38:V69" si="14">I38/$M38</f>
        <v>8.3878116343490312</v>
      </c>
      <c r="W38" s="11">
        <f t="shared" si="7"/>
        <v>8.3878116343490312</v>
      </c>
      <c r="X38" s="11">
        <f t="shared" si="8"/>
        <v>8.3878116343490312</v>
      </c>
      <c r="AH38" s="7"/>
      <c r="AI38" s="32">
        <f>(AL38/DataQ!C148)/100</f>
        <v>0.1190253045923149</v>
      </c>
      <c r="AJ38" s="11">
        <f>AM38/DataQ!C148</f>
        <v>1.5932521087160263</v>
      </c>
      <c r="AK38" s="11">
        <f t="shared" si="9"/>
        <v>0.82798242649543763</v>
      </c>
      <c r="AL38" s="29">
        <v>139700</v>
      </c>
      <c r="AM38" s="29">
        <v>18700</v>
      </c>
      <c r="AO38" s="32">
        <f>DataQ!H148/DataQ!E148</f>
        <v>9.5408358222922332E-2</v>
      </c>
      <c r="AP38" s="15">
        <f>DataQ!F148</f>
        <v>5.4</v>
      </c>
      <c r="AQ38" s="15">
        <f>DataQ!J148</f>
        <v>5.7633330000000003</v>
      </c>
      <c r="AR38" s="15">
        <f>DataQ!P148</f>
        <v>4.8367579999999997</v>
      </c>
      <c r="AS38" s="15">
        <f t="shared" si="10"/>
        <v>5.94</v>
      </c>
      <c r="AU38" s="15">
        <v>6.12</v>
      </c>
    </row>
    <row r="39" spans="1:66" x14ac:dyDescent="0.35">
      <c r="A39" s="12">
        <v>45139</v>
      </c>
      <c r="B39" s="29">
        <v>1190</v>
      </c>
      <c r="C39" s="29">
        <v>1190</v>
      </c>
      <c r="D39" s="29">
        <v>1190</v>
      </c>
      <c r="E39" s="29">
        <v>1190</v>
      </c>
      <c r="F39" s="29"/>
      <c r="G39" s="29">
        <v>99470</v>
      </c>
      <c r="H39" s="29">
        <v>99470</v>
      </c>
      <c r="I39" s="29">
        <v>99470</v>
      </c>
      <c r="J39" s="29">
        <v>99470</v>
      </c>
      <c r="K39" s="29">
        <v>99470</v>
      </c>
      <c r="L39" s="29"/>
      <c r="M39" s="10">
        <v>10770</v>
      </c>
      <c r="N39" s="10"/>
      <c r="O39" s="11">
        <f t="shared" si="11"/>
        <v>0.11049210770659239</v>
      </c>
      <c r="P39" s="11">
        <f t="shared" si="12"/>
        <v>0.11049210770659239</v>
      </c>
      <c r="Q39" s="11">
        <f t="shared" si="2"/>
        <v>0.11049210770659239</v>
      </c>
      <c r="R39" s="11">
        <f t="shared" si="3"/>
        <v>0.11049210770659239</v>
      </c>
      <c r="S39" s="11"/>
      <c r="T39" s="11">
        <f t="shared" si="4"/>
        <v>9.2358402971216336</v>
      </c>
      <c r="U39" s="11">
        <f t="shared" si="13"/>
        <v>9.2358402971216336</v>
      </c>
      <c r="V39" s="11">
        <f t="shared" si="14"/>
        <v>9.2358402971216336</v>
      </c>
      <c r="W39" s="11">
        <f t="shared" si="7"/>
        <v>9.2358402971216336</v>
      </c>
      <c r="X39" s="11">
        <f t="shared" si="8"/>
        <v>9.2358402971216336</v>
      </c>
      <c r="AH39" s="7"/>
      <c r="AI39" s="32">
        <f>(AL39/DataQ!C149)/100</f>
        <v>0.12897707834416694</v>
      </c>
      <c r="AJ39" s="11">
        <f>AM39/DataQ!C149</f>
        <v>1.9329456038316797</v>
      </c>
      <c r="AK39" s="11">
        <f t="shared" si="9"/>
        <v>0.92991799814016396</v>
      </c>
      <c r="AL39" s="29">
        <v>150800</v>
      </c>
      <c r="AM39" s="29">
        <v>22600</v>
      </c>
      <c r="AO39" s="32">
        <f>DataQ!H149/DataQ!E149</f>
        <v>9.731039874902267E-2</v>
      </c>
      <c r="AP39" s="15">
        <f>DataQ!F149</f>
        <v>5.9</v>
      </c>
      <c r="AQ39" s="15">
        <f>DataQ!J149</f>
        <v>5.7966670000000002</v>
      </c>
      <c r="AR39" s="15">
        <f>DataQ!P149</f>
        <v>5.9534979999999997</v>
      </c>
      <c r="AS39" s="15">
        <f t="shared" si="10"/>
        <v>6.2666666666666666</v>
      </c>
      <c r="AU39" s="15">
        <v>6.1000000000000005</v>
      </c>
    </row>
    <row r="40" spans="1:66" x14ac:dyDescent="0.35">
      <c r="A40" s="12">
        <v>45231</v>
      </c>
      <c r="B40" s="29">
        <v>1180</v>
      </c>
      <c r="C40" s="29">
        <v>1180</v>
      </c>
      <c r="D40" s="29">
        <v>1180</v>
      </c>
      <c r="E40" s="29">
        <v>1180</v>
      </c>
      <c r="F40" s="29"/>
      <c r="G40" s="29">
        <v>107250</v>
      </c>
      <c r="H40" s="29">
        <v>107250</v>
      </c>
      <c r="I40" s="29">
        <v>107250</v>
      </c>
      <c r="J40" s="29">
        <v>107250</v>
      </c>
      <c r="K40" s="29">
        <v>107250</v>
      </c>
      <c r="L40" s="29"/>
      <c r="M40" s="10">
        <v>10750</v>
      </c>
      <c r="N40" s="10"/>
      <c r="O40" s="11">
        <f t="shared" si="11"/>
        <v>0.10976744186046512</v>
      </c>
      <c r="P40" s="11">
        <f t="shared" si="12"/>
        <v>0.10976744186046512</v>
      </c>
      <c r="Q40" s="11">
        <f t="shared" si="2"/>
        <v>0.10976744186046512</v>
      </c>
      <c r="R40" s="11">
        <f t="shared" si="3"/>
        <v>0.10976744186046512</v>
      </c>
      <c r="S40" s="11"/>
      <c r="T40" s="11">
        <f t="shared" si="4"/>
        <v>9.9767441860465116</v>
      </c>
      <c r="U40" s="11">
        <f t="shared" si="13"/>
        <v>9.9767441860465116</v>
      </c>
      <c r="V40" s="11">
        <f t="shared" si="14"/>
        <v>9.9767441860465116</v>
      </c>
      <c r="W40" s="11">
        <f t="shared" si="7"/>
        <v>9.9767441860465116</v>
      </c>
      <c r="X40" s="11">
        <f t="shared" si="8"/>
        <v>9.9767441860465116</v>
      </c>
      <c r="AH40" s="7"/>
      <c r="AI40" s="32">
        <f>(AL40/DataQ!C150)/100</f>
        <v>0.15650981400531414</v>
      </c>
      <c r="AJ40" s="11">
        <f>AM40/DataQ!C150</f>
        <v>1.9456586954658439</v>
      </c>
      <c r="AK40" s="11">
        <f t="shared" si="9"/>
        <v>1.0319742852309255</v>
      </c>
      <c r="AL40" s="29">
        <v>182600</v>
      </c>
      <c r="AM40" s="29">
        <v>22700</v>
      </c>
      <c r="AO40" s="32">
        <f>DataQ!H150/DataQ!E150</f>
        <v>9.2966920883655157E-2</v>
      </c>
      <c r="AP40" s="15">
        <f>DataQ!F150</f>
        <v>6.4</v>
      </c>
      <c r="AQ40" s="15">
        <f>DataQ!J150</f>
        <v>5.3866670000000001</v>
      </c>
      <c r="AR40" s="15">
        <f>DataQ!P150</f>
        <v>7.2612490000000003</v>
      </c>
      <c r="AS40" s="15">
        <f t="shared" si="10"/>
        <v>6.0733333333333333</v>
      </c>
      <c r="AU40" s="15">
        <v>5.543333333333333</v>
      </c>
    </row>
    <row r="41" spans="1:66" x14ac:dyDescent="0.35">
      <c r="A41" s="12">
        <v>45323</v>
      </c>
      <c r="B41" s="29">
        <v>1540</v>
      </c>
      <c r="C41" s="29">
        <v>1540</v>
      </c>
      <c r="D41" s="29">
        <v>1540</v>
      </c>
      <c r="E41" s="29">
        <v>1540</v>
      </c>
      <c r="F41" s="29"/>
      <c r="G41" s="29">
        <v>109910</v>
      </c>
      <c r="H41" s="29">
        <v>109910</v>
      </c>
      <c r="I41" s="29">
        <v>109910</v>
      </c>
      <c r="J41" s="29">
        <v>109910</v>
      </c>
      <c r="K41" s="29">
        <v>109910</v>
      </c>
      <c r="L41" s="29"/>
      <c r="M41" s="10">
        <v>10759.87</v>
      </c>
      <c r="N41" s="10"/>
      <c r="O41" s="11">
        <f t="shared" si="11"/>
        <v>0.1431244057781367</v>
      </c>
      <c r="P41" s="11">
        <f t="shared" si="12"/>
        <v>0.1431244057781367</v>
      </c>
      <c r="Q41" s="11">
        <f t="shared" si="2"/>
        <v>0.1431244057781367</v>
      </c>
      <c r="R41" s="11">
        <f t="shared" si="3"/>
        <v>0.1431244057781367</v>
      </c>
      <c r="S41" s="11"/>
      <c r="T41" s="11">
        <f t="shared" si="4"/>
        <v>10.214807427970783</v>
      </c>
      <c r="U41" s="11">
        <f t="shared" si="13"/>
        <v>10.214807427970783</v>
      </c>
      <c r="V41" s="11">
        <f t="shared" si="14"/>
        <v>10.214807427970783</v>
      </c>
      <c r="W41" s="11">
        <f t="shared" si="7"/>
        <v>10.214807427970783</v>
      </c>
      <c r="X41" s="11">
        <f t="shared" si="8"/>
        <v>10.214807427970783</v>
      </c>
      <c r="AH41" s="7">
        <v>2009</v>
      </c>
      <c r="AI41" s="32">
        <f>(AL41/DataQ!C151)/100</f>
        <v>0.18142473816324764</v>
      </c>
      <c r="AJ41" s="11">
        <f>AM41/DataQ!C151</f>
        <v>2.1120055396866615</v>
      </c>
      <c r="AK41" s="11">
        <f t="shared" si="9"/>
        <v>1.3255161865918939</v>
      </c>
      <c r="AL41" s="29">
        <v>209600</v>
      </c>
      <c r="AM41" s="29">
        <v>24400</v>
      </c>
      <c r="AO41" s="32">
        <f>DataQ!H151/DataQ!E151</f>
        <v>7.5258918296892977E-2</v>
      </c>
      <c r="AP41" s="15">
        <f>DataQ!F151</f>
        <v>7.1</v>
      </c>
      <c r="AQ41" s="15">
        <f>DataQ!J151</f>
        <v>4.0833329999999997</v>
      </c>
      <c r="AR41" s="15">
        <f>DataQ!P151</f>
        <v>7.6574989999999996</v>
      </c>
      <c r="AS41" s="15">
        <f t="shared" si="10"/>
        <v>5.7633333333333328</v>
      </c>
      <c r="AU41" s="15">
        <v>4.9533333333333331</v>
      </c>
    </row>
    <row r="42" spans="1:66" x14ac:dyDescent="0.35">
      <c r="A42" s="12">
        <v>45413</v>
      </c>
      <c r="B42" s="29">
        <v>1690</v>
      </c>
      <c r="C42" s="29">
        <v>1690</v>
      </c>
      <c r="D42" s="29">
        <v>1690</v>
      </c>
      <c r="E42" s="29">
        <v>1690</v>
      </c>
      <c r="F42" s="29"/>
      <c r="G42" s="29">
        <v>109640</v>
      </c>
      <c r="H42" s="29">
        <v>109640</v>
      </c>
      <c r="I42" s="29">
        <v>109640</v>
      </c>
      <c r="J42" s="29">
        <v>109640</v>
      </c>
      <c r="K42" s="29">
        <v>109640</v>
      </c>
      <c r="L42" s="29"/>
      <c r="M42" s="10">
        <v>10774.97</v>
      </c>
      <c r="N42" s="10"/>
      <c r="O42" s="11">
        <f t="shared" si="11"/>
        <v>0.15684498425517659</v>
      </c>
      <c r="P42" s="11">
        <f t="shared" si="12"/>
        <v>0.15684498425517659</v>
      </c>
      <c r="Q42" s="11">
        <f t="shared" si="2"/>
        <v>0.15684498425517659</v>
      </c>
      <c r="R42" s="11">
        <f t="shared" si="3"/>
        <v>0.15684498425517659</v>
      </c>
      <c r="S42" s="11"/>
      <c r="T42" s="11">
        <f t="shared" si="4"/>
        <v>10.17543436315832</v>
      </c>
      <c r="U42" s="11">
        <f t="shared" si="13"/>
        <v>10.17543436315832</v>
      </c>
      <c r="V42" s="11">
        <f t="shared" si="14"/>
        <v>10.17543436315832</v>
      </c>
      <c r="W42" s="11">
        <f t="shared" si="7"/>
        <v>10.17543436315832</v>
      </c>
      <c r="X42" s="11">
        <f t="shared" si="8"/>
        <v>10.17543436315832</v>
      </c>
      <c r="AH42" s="7"/>
      <c r="AI42" s="32">
        <f>(AL42/DataQ!C152)/100</f>
        <v>0.18753791489730479</v>
      </c>
      <c r="AJ42" s="11">
        <f>AM42/DataQ!C152</f>
        <v>1.8979114307998961</v>
      </c>
      <c r="AK42" s="11">
        <f t="shared" si="9"/>
        <v>1.5932521087160263</v>
      </c>
      <c r="AL42" s="29">
        <v>216400</v>
      </c>
      <c r="AM42" s="29">
        <v>21900</v>
      </c>
      <c r="AO42" s="32">
        <f>DataQ!H152/DataQ!E152</f>
        <v>6.7016754188547134E-2</v>
      </c>
      <c r="AP42" s="15">
        <f>DataQ!F152</f>
        <v>7.8</v>
      </c>
      <c r="AQ42" s="15">
        <f>DataQ!J152</f>
        <v>3.6</v>
      </c>
      <c r="AR42" s="15">
        <f>DataQ!P152</f>
        <v>7.8162409999999998</v>
      </c>
      <c r="AS42" s="15">
        <f t="shared" si="10"/>
        <v>6.12</v>
      </c>
      <c r="AU42" s="15">
        <v>5.1166666666666663</v>
      </c>
    </row>
    <row r="43" spans="1:66" x14ac:dyDescent="0.35">
      <c r="A43" s="12">
        <v>45505</v>
      </c>
      <c r="B43" s="30">
        <v>1834.53845</v>
      </c>
      <c r="C43" s="30">
        <v>1822.1353799999999</v>
      </c>
      <c r="D43" s="30">
        <v>1827.1355000000001</v>
      </c>
      <c r="E43" s="30">
        <v>1838.5997299999999</v>
      </c>
      <c r="F43" s="30"/>
      <c r="G43" s="30">
        <v>109285.344</v>
      </c>
      <c r="H43" s="30">
        <v>109044.125</v>
      </c>
      <c r="I43" s="30">
        <v>109526.56299999999</v>
      </c>
      <c r="J43" s="30">
        <v>110841.219</v>
      </c>
      <c r="K43" s="30">
        <v>110959.516</v>
      </c>
      <c r="L43" s="30"/>
      <c r="M43" s="44">
        <v>10785.29</v>
      </c>
      <c r="N43" s="44"/>
      <c r="O43" s="35">
        <f t="shared" si="11"/>
        <v>0.17009634882325833</v>
      </c>
      <c r="P43" s="35">
        <f t="shared" si="12"/>
        <v>0.1689463500749632</v>
      </c>
      <c r="Q43" s="35">
        <f t="shared" si="2"/>
        <v>0.16940995559692879</v>
      </c>
      <c r="R43" s="35">
        <f t="shared" si="3"/>
        <v>0.17047290615273208</v>
      </c>
      <c r="S43" s="28"/>
      <c r="T43" s="28">
        <f t="shared" si="4"/>
        <v>10.132814602110837</v>
      </c>
      <c r="U43" s="28">
        <f t="shared" si="13"/>
        <v>10.110449046803563</v>
      </c>
      <c r="V43" s="28">
        <f t="shared" si="14"/>
        <v>10.155180157418112</v>
      </c>
      <c r="W43" s="28">
        <f t="shared" si="7"/>
        <v>10.277073588192806</v>
      </c>
      <c r="X43" s="28">
        <f t="shared" si="8"/>
        <v>10.288041953438432</v>
      </c>
      <c r="AH43" s="7"/>
      <c r="AI43" s="32">
        <f>(AL43/DataQ!C153)/100</f>
        <v>0.17978308026030368</v>
      </c>
      <c r="AJ43" s="11">
        <f>AM43/DataQ!C153</f>
        <v>1.6746203904555315</v>
      </c>
      <c r="AK43" s="11">
        <f t="shared" si="9"/>
        <v>1.9329456038316797</v>
      </c>
      <c r="AL43" s="29">
        <v>207200</v>
      </c>
      <c r="AM43" s="29">
        <v>19300</v>
      </c>
      <c r="AO43" s="32">
        <f>DataQ!H153/DataQ!E153</f>
        <v>6.6654497885674305E-2</v>
      </c>
      <c r="AP43" s="15">
        <f>DataQ!F153</f>
        <v>7.8</v>
      </c>
      <c r="AQ43" s="15">
        <f>DataQ!J153</f>
        <v>3.576667</v>
      </c>
      <c r="AR43" s="15">
        <f>DataQ!P153</f>
        <v>7.2828660000000003</v>
      </c>
      <c r="AS43" s="15">
        <f t="shared" si="10"/>
        <v>6.1000000000000005</v>
      </c>
      <c r="AU43" s="15">
        <v>5.6966666666666663</v>
      </c>
    </row>
    <row r="44" spans="1:66" x14ac:dyDescent="0.35">
      <c r="A44" s="12">
        <v>45597</v>
      </c>
      <c r="B44" s="30">
        <v>2014.0471199999999</v>
      </c>
      <c r="C44" s="30">
        <v>1977.9190699999999</v>
      </c>
      <c r="D44" s="30">
        <v>1992.4703400000001</v>
      </c>
      <c r="E44" s="30">
        <v>1994.9321299999999</v>
      </c>
      <c r="F44" s="30"/>
      <c r="G44" s="30">
        <v>112459.375</v>
      </c>
      <c r="H44" s="30">
        <v>111981.2</v>
      </c>
      <c r="I44" s="30">
        <v>112942.54700000001</v>
      </c>
      <c r="J44" s="30">
        <v>114400.492</v>
      </c>
      <c r="K44" s="30">
        <v>114641.414</v>
      </c>
      <c r="L44" s="30"/>
      <c r="M44" s="44">
        <v>10796.57</v>
      </c>
      <c r="N44" s="44"/>
      <c r="O44" s="35">
        <f t="shared" si="11"/>
        <v>0.1865450897831441</v>
      </c>
      <c r="P44" s="35">
        <f t="shared" si="12"/>
        <v>0.18319883722330332</v>
      </c>
      <c r="Q44" s="35">
        <f t="shared" si="2"/>
        <v>0.18454660507920573</v>
      </c>
      <c r="R44" s="35">
        <f t="shared" si="3"/>
        <v>0.18477462101389608</v>
      </c>
      <c r="S44" s="28"/>
      <c r="T44" s="28">
        <f t="shared" si="4"/>
        <v>10.416213204749287</v>
      </c>
      <c r="U44" s="28">
        <f t="shared" si="13"/>
        <v>10.371923675759987</v>
      </c>
      <c r="V44" s="28">
        <f t="shared" si="14"/>
        <v>10.460965565915842</v>
      </c>
      <c r="W44" s="28">
        <f t="shared" si="7"/>
        <v>10.596003360326474</v>
      </c>
      <c r="X44" s="28">
        <f t="shared" si="8"/>
        <v>10.618318039896005</v>
      </c>
      <c r="AH44" s="7"/>
      <c r="AI44" s="32">
        <f>(AL44/DataQ!C154)/100</f>
        <v>0.1735048678720445</v>
      </c>
      <c r="AJ44" s="11">
        <f>AM44/DataQ!C154</f>
        <v>1.4082058414464533</v>
      </c>
      <c r="AK44" s="11">
        <f t="shared" si="9"/>
        <v>1.9456586954658439</v>
      </c>
      <c r="AL44" s="29">
        <v>199600</v>
      </c>
      <c r="AM44" s="29">
        <v>16200</v>
      </c>
      <c r="AO44" s="32">
        <f>DataQ!H154/DataQ!E154</f>
        <v>6.5283698020270911E-2</v>
      </c>
      <c r="AP44" s="15">
        <f>DataQ!F154</f>
        <v>7.8</v>
      </c>
      <c r="AQ44" s="15">
        <f>DataQ!J154</f>
        <v>3.5733329999999999</v>
      </c>
      <c r="AR44" s="15">
        <f>DataQ!P154</f>
        <v>5.3359730000000001</v>
      </c>
      <c r="AS44" s="15">
        <f t="shared" si="10"/>
        <v>5.543333333333333</v>
      </c>
      <c r="AU44" s="15">
        <v>5.6833333333333327</v>
      </c>
    </row>
    <row r="45" spans="1:66" x14ac:dyDescent="0.35">
      <c r="A45" s="12">
        <v>45689</v>
      </c>
      <c r="B45" s="30">
        <v>2157.25</v>
      </c>
      <c r="C45" s="30">
        <v>2082.1680000000001</v>
      </c>
      <c r="D45" s="30">
        <v>2109.8754899999999</v>
      </c>
      <c r="E45" s="30">
        <v>2095.7449999999999</v>
      </c>
      <c r="F45" s="30"/>
      <c r="G45" s="30">
        <v>112376.766</v>
      </c>
      <c r="H45" s="30">
        <v>111686.625</v>
      </c>
      <c r="I45" s="30">
        <v>113081.43799999999</v>
      </c>
      <c r="J45" s="30">
        <v>114164.05499999999</v>
      </c>
      <c r="K45" s="30">
        <v>114519.836</v>
      </c>
      <c r="L45" s="30"/>
      <c r="M45" s="44">
        <v>10809.74</v>
      </c>
      <c r="N45" s="44"/>
      <c r="O45" s="35">
        <f t="shared" si="11"/>
        <v>0.19956539195207285</v>
      </c>
      <c r="P45" s="35">
        <f t="shared" si="12"/>
        <v>0.19261961897325933</v>
      </c>
      <c r="Q45" s="35">
        <f t="shared" si="2"/>
        <v>0.19518281568289339</v>
      </c>
      <c r="R45" s="35">
        <f t="shared" si="3"/>
        <v>0.19387561587975288</v>
      </c>
      <c r="S45" s="28"/>
      <c r="T45" s="28">
        <f t="shared" si="4"/>
        <v>10.39588056697016</v>
      </c>
      <c r="U45" s="28">
        <f t="shared" si="13"/>
        <v>10.332036200685678</v>
      </c>
      <c r="V45" s="28">
        <f t="shared" si="14"/>
        <v>10.461069183902666</v>
      </c>
      <c r="W45" s="28">
        <f t="shared" si="7"/>
        <v>10.561221176457527</v>
      </c>
      <c r="X45" s="28">
        <f t="shared" si="8"/>
        <v>10.594134178990428</v>
      </c>
      <c r="AH45" s="7">
        <v>2010</v>
      </c>
      <c r="AI45" s="32">
        <f>(AL45/DataQ!C155)/100</f>
        <v>0.17097363612633779</v>
      </c>
      <c r="AJ45" s="11">
        <f>AM45/DataQ!C155</f>
        <v>1.383450796136779</v>
      </c>
      <c r="AK45" s="11">
        <f t="shared" si="9"/>
        <v>2.1120055396866615</v>
      </c>
      <c r="AL45" s="29">
        <v>196500</v>
      </c>
      <c r="AM45" s="29">
        <v>15900</v>
      </c>
      <c r="AO45" s="32">
        <f>DataQ!H155/DataQ!E155</f>
        <v>6.2272725552742811E-2</v>
      </c>
      <c r="AP45" s="15">
        <f>DataQ!F155</f>
        <v>8</v>
      </c>
      <c r="AQ45" s="15">
        <f>DataQ!J155</f>
        <v>3.6666669999999999</v>
      </c>
      <c r="AR45" s="15">
        <f>DataQ!P155</f>
        <v>3.213009</v>
      </c>
      <c r="AS45" s="15">
        <f t="shared" si="10"/>
        <v>4.9533333333333331</v>
      </c>
      <c r="AU45" s="15">
        <v>5.52</v>
      </c>
    </row>
    <row r="46" spans="1:66" x14ac:dyDescent="0.35">
      <c r="A46" s="12">
        <v>45778</v>
      </c>
      <c r="B46" s="30">
        <v>2290.7597700000001</v>
      </c>
      <c r="C46" s="30">
        <v>2168.3564500000002</v>
      </c>
      <c r="D46" s="30">
        <v>2211.8803699999999</v>
      </c>
      <c r="E46" s="30">
        <v>2181.6047400000002</v>
      </c>
      <c r="F46" s="30"/>
      <c r="G46" s="30">
        <v>111811.375</v>
      </c>
      <c r="H46" s="30">
        <v>110929.992</v>
      </c>
      <c r="I46" s="30">
        <v>112720.727</v>
      </c>
      <c r="J46" s="30">
        <v>114012.30499999999</v>
      </c>
      <c r="K46" s="30">
        <v>114479.656</v>
      </c>
      <c r="L46" s="30"/>
      <c r="M46" s="44">
        <v>10825.39</v>
      </c>
      <c r="N46" s="44"/>
      <c r="O46" s="35">
        <f t="shared" si="11"/>
        <v>0.21160990689480935</v>
      </c>
      <c r="P46" s="35">
        <f t="shared" si="12"/>
        <v>0.20030284821147323</v>
      </c>
      <c r="Q46" s="35">
        <f t="shared" si="2"/>
        <v>0.20432338881093429</v>
      </c>
      <c r="R46" s="35">
        <f t="shared" si="3"/>
        <v>0.201526664628249</v>
      </c>
      <c r="S46" s="28"/>
      <c r="T46" s="28">
        <f t="shared" si="4"/>
        <v>10.328623264381237</v>
      </c>
      <c r="U46" s="28">
        <f t="shared" si="13"/>
        <v>10.247205135334616</v>
      </c>
      <c r="V46" s="28">
        <f t="shared" si="14"/>
        <v>10.412625041684411</v>
      </c>
      <c r="W46" s="28">
        <f t="shared" si="7"/>
        <v>10.531935108111579</v>
      </c>
      <c r="X46" s="28">
        <f t="shared" si="8"/>
        <v>10.575106855272651</v>
      </c>
      <c r="AH46" s="7"/>
      <c r="AI46" s="32">
        <f>(AL46/DataQ!C156)/100</f>
        <v>0.16143068488382212</v>
      </c>
      <c r="AJ46" s="11">
        <f>AM46/DataQ!C156</f>
        <v>1.3227743451396745</v>
      </c>
      <c r="AK46" s="11">
        <f t="shared" si="9"/>
        <v>1.8979114307998961</v>
      </c>
      <c r="AL46" s="29">
        <v>185500</v>
      </c>
      <c r="AM46" s="29">
        <v>15200</v>
      </c>
      <c r="AO46" s="32">
        <f>DataQ!H156/DataQ!E156</f>
        <v>6.1119304103067006E-2</v>
      </c>
      <c r="AP46" s="15">
        <f>DataQ!F156</f>
        <v>7.9</v>
      </c>
      <c r="AQ46" s="15">
        <f>DataQ!J156</f>
        <v>3.66</v>
      </c>
      <c r="AR46" s="15">
        <f>DataQ!P156</f>
        <v>1.8075909999999999</v>
      </c>
      <c r="AS46" s="15">
        <f t="shared" si="10"/>
        <v>5.1166666666666663</v>
      </c>
      <c r="AU46" s="15">
        <v>5.4099999999999993</v>
      </c>
    </row>
    <row r="47" spans="1:66" x14ac:dyDescent="0.35">
      <c r="A47" s="12">
        <v>45870</v>
      </c>
      <c r="B47" s="30">
        <v>2410.84521</v>
      </c>
      <c r="C47" s="30">
        <v>2233.9502000000002</v>
      </c>
      <c r="D47" s="30">
        <v>2294.99316</v>
      </c>
      <c r="E47" s="30">
        <v>2252.63843</v>
      </c>
      <c r="F47" s="30"/>
      <c r="G47" s="30">
        <v>110529.30499999999</v>
      </c>
      <c r="H47" s="30">
        <v>109481.133</v>
      </c>
      <c r="I47" s="30">
        <v>111622.05499999999</v>
      </c>
      <c r="J47" s="30">
        <v>113794.992</v>
      </c>
      <c r="K47" s="30">
        <v>114370.148</v>
      </c>
      <c r="L47" s="30"/>
      <c r="M47" s="44">
        <v>10839.74</v>
      </c>
      <c r="N47" s="44"/>
      <c r="O47" s="35">
        <f t="shared" si="11"/>
        <v>0.22240802915937097</v>
      </c>
      <c r="P47" s="35">
        <f t="shared" si="12"/>
        <v>0.20608890988160236</v>
      </c>
      <c r="Q47" s="35">
        <f t="shared" si="2"/>
        <v>0.21172031432488234</v>
      </c>
      <c r="R47" s="35">
        <f t="shared" si="3"/>
        <v>0.20781295769086713</v>
      </c>
      <c r="S47" s="28"/>
      <c r="T47" s="28">
        <f t="shared" si="4"/>
        <v>10.196674920247164</v>
      </c>
      <c r="U47" s="28">
        <f t="shared" si="13"/>
        <v>10.099977766994412</v>
      </c>
      <c r="V47" s="28">
        <f t="shared" si="14"/>
        <v>10.29748453376188</v>
      </c>
      <c r="W47" s="28">
        <f t="shared" si="7"/>
        <v>10.497944784653507</v>
      </c>
      <c r="X47" s="28">
        <f t="shared" si="8"/>
        <v>10.551004728895713</v>
      </c>
      <c r="AH47" s="7"/>
      <c r="AI47" s="32">
        <f>(AL47/DataQ!C157)/100</f>
        <v>0.15662020905923346</v>
      </c>
      <c r="AJ47" s="11">
        <f>AM47/DataQ!C157</f>
        <v>1.2804878048780488</v>
      </c>
      <c r="AK47" s="11">
        <f t="shared" si="9"/>
        <v>1.6746203904555315</v>
      </c>
      <c r="AL47" s="29">
        <v>179800</v>
      </c>
      <c r="AM47" s="29">
        <v>14700</v>
      </c>
      <c r="AO47" s="32">
        <f>DataQ!H157/DataQ!E157</f>
        <v>5.9721709149119569E-2</v>
      </c>
      <c r="AP47" s="15">
        <f>DataQ!F157</f>
        <v>7.8</v>
      </c>
      <c r="AQ47" s="15">
        <f>DataQ!J157</f>
        <v>3.57</v>
      </c>
      <c r="AR47" s="15">
        <f>DataQ!P157</f>
        <v>1.57511</v>
      </c>
      <c r="AS47" s="15">
        <f t="shared" si="10"/>
        <v>5.6966666666666663</v>
      </c>
      <c r="AU47" s="15">
        <v>5.1166666666666671</v>
      </c>
    </row>
    <row r="48" spans="1:66" x14ac:dyDescent="0.35">
      <c r="A48" s="12">
        <v>45962</v>
      </c>
      <c r="B48" s="30">
        <v>2519.7961399999999</v>
      </c>
      <c r="C48" s="30">
        <v>2283.2489999999998</v>
      </c>
      <c r="D48" s="30">
        <v>2362.6867699999998</v>
      </c>
      <c r="E48" s="30">
        <v>2305.74341</v>
      </c>
      <c r="F48" s="30"/>
      <c r="G48" s="30">
        <v>108809.68</v>
      </c>
      <c r="H48" s="30">
        <v>107618.266</v>
      </c>
      <c r="I48" s="30">
        <v>110064.781</v>
      </c>
      <c r="J48" s="30">
        <v>113025.258</v>
      </c>
      <c r="K48" s="30">
        <v>113701.43799999999</v>
      </c>
      <c r="L48" s="30"/>
      <c r="M48" s="44">
        <v>10854.31</v>
      </c>
      <c r="N48" s="44"/>
      <c r="O48" s="35">
        <f t="shared" si="11"/>
        <v>0.23214705863385143</v>
      </c>
      <c r="P48" s="35">
        <f t="shared" si="12"/>
        <v>0.21035413582254422</v>
      </c>
      <c r="Q48" s="35">
        <f t="shared" si="2"/>
        <v>0.2176726820958679</v>
      </c>
      <c r="R48" s="35">
        <f t="shared" si="3"/>
        <v>0.21242653010647386</v>
      </c>
      <c r="S48" s="28"/>
      <c r="T48" s="28">
        <f t="shared" si="4"/>
        <v>10.024559829229126</v>
      </c>
      <c r="U48" s="28">
        <f t="shared" si="13"/>
        <v>9.9147956894542357</v>
      </c>
      <c r="V48" s="28">
        <f t="shared" si="14"/>
        <v>10.140191407837072</v>
      </c>
      <c r="W48" s="28">
        <f t="shared" si="7"/>
        <v>10.412938086345426</v>
      </c>
      <c r="X48" s="28">
        <f t="shared" si="8"/>
        <v>10.475234077523123</v>
      </c>
      <c r="AH48" s="7"/>
      <c r="AI48" s="32">
        <f>(AL48/DataQ!C158)/100</f>
        <v>0.15316257187663354</v>
      </c>
      <c r="AJ48" s="11">
        <f>AM48/DataQ!C158</f>
        <v>1.193587733054539</v>
      </c>
      <c r="AK48" s="11">
        <f t="shared" si="9"/>
        <v>1.4082058414464533</v>
      </c>
      <c r="AL48" s="29">
        <v>175800</v>
      </c>
      <c r="AM48" s="29">
        <v>13700</v>
      </c>
      <c r="AO48" s="32">
        <f>DataQ!H158/DataQ!E158</f>
        <v>5.9012371456908699E-2</v>
      </c>
      <c r="AP48" s="15">
        <f>DataQ!F158</f>
        <v>7.9</v>
      </c>
      <c r="AQ48" s="15">
        <f>DataQ!J158</f>
        <v>3.5066670000000002</v>
      </c>
      <c r="AR48" s="15">
        <f>DataQ!P158</f>
        <v>2.1210420000000001</v>
      </c>
      <c r="AS48" s="15">
        <f t="shared" si="10"/>
        <v>5.6833333333333327</v>
      </c>
      <c r="AU48" s="15">
        <v>4.7833333333333332</v>
      </c>
    </row>
    <row r="49" spans="1:66" x14ac:dyDescent="0.35">
      <c r="A49" s="12">
        <v>46054</v>
      </c>
      <c r="B49" s="30">
        <v>2621.2658700000002</v>
      </c>
      <c r="C49" s="30">
        <v>2321.6684599999999</v>
      </c>
      <c r="D49" s="30">
        <v>2419.7114299999998</v>
      </c>
      <c r="E49" s="30">
        <v>2346.1480000000001</v>
      </c>
      <c r="F49" s="30"/>
      <c r="G49" s="30">
        <v>107043.336</v>
      </c>
      <c r="H49" s="30">
        <v>105727.93</v>
      </c>
      <c r="I49" s="30">
        <v>108443.56299999999</v>
      </c>
      <c r="J49" s="30">
        <v>112039.109</v>
      </c>
      <c r="K49" s="30">
        <v>112810.4</v>
      </c>
      <c r="L49" s="30"/>
      <c r="M49" s="44">
        <v>10869.29</v>
      </c>
      <c r="N49" s="44"/>
      <c r="O49" s="35">
        <f t="shared" si="11"/>
        <v>0.2411625662761781</v>
      </c>
      <c r="P49" s="35">
        <f t="shared" si="12"/>
        <v>0.21359890664431622</v>
      </c>
      <c r="Q49" s="35">
        <f t="shared" si="2"/>
        <v>0.2226190882753151</v>
      </c>
      <c r="R49" s="35">
        <f t="shared" si="3"/>
        <v>0.21585108134937978</v>
      </c>
      <c r="S49" s="28"/>
      <c r="T49" s="28">
        <f t="shared" si="4"/>
        <v>9.8482362693423386</v>
      </c>
      <c r="U49" s="28">
        <f t="shared" si="13"/>
        <v>9.7272158531053989</v>
      </c>
      <c r="V49" s="28">
        <f t="shared" si="14"/>
        <v>9.97706041516971</v>
      </c>
      <c r="W49" s="28">
        <f t="shared" si="7"/>
        <v>10.307859022990462</v>
      </c>
      <c r="X49" s="28">
        <f t="shared" si="8"/>
        <v>10.378819591712061</v>
      </c>
      <c r="AH49" s="7">
        <v>2011</v>
      </c>
      <c r="AI49" s="32">
        <f>(AL49/DataQ!C159)/100</f>
        <v>0.1500785751702462</v>
      </c>
      <c r="AJ49" s="11">
        <f>AM49/DataQ!C159</f>
        <v>1.2397415749956346</v>
      </c>
      <c r="AK49" s="11">
        <f t="shared" si="9"/>
        <v>1.383450796136779</v>
      </c>
      <c r="AL49" s="29">
        <v>171900</v>
      </c>
      <c r="AM49" s="29">
        <v>14200</v>
      </c>
      <c r="AO49" s="32">
        <f>DataQ!H159/DataQ!E159</f>
        <v>5.9500923588564805E-2</v>
      </c>
      <c r="AP49" s="15">
        <f>DataQ!F159</f>
        <v>7.8</v>
      </c>
      <c r="AQ49" s="15">
        <f>DataQ!J159</f>
        <v>3.496667</v>
      </c>
      <c r="AR49" s="15">
        <f>DataQ!P159</f>
        <v>3.1309689999999999</v>
      </c>
      <c r="AS49" s="15">
        <f t="shared" si="10"/>
        <v>5.52</v>
      </c>
      <c r="AU49" s="15">
        <v>5.0933333333333328</v>
      </c>
    </row>
    <row r="50" spans="1:66" x14ac:dyDescent="0.35">
      <c r="A50" s="12">
        <v>46143</v>
      </c>
      <c r="B50" s="30">
        <v>2716.0341800000001</v>
      </c>
      <c r="C50" s="30">
        <v>2351.5529999999999</v>
      </c>
      <c r="D50" s="30">
        <v>2467.9035600000002</v>
      </c>
      <c r="E50" s="30">
        <v>2373.91138</v>
      </c>
      <c r="F50" s="30"/>
      <c r="G50" s="30">
        <v>105306.82</v>
      </c>
      <c r="H50" s="30">
        <v>103884.461</v>
      </c>
      <c r="I50" s="30">
        <v>106836.742</v>
      </c>
      <c r="J50" s="30">
        <v>110671.31299999999</v>
      </c>
      <c r="K50" s="30">
        <v>111530.06299999999</v>
      </c>
      <c r="L50" s="30"/>
      <c r="M50" s="44">
        <v>10885.32</v>
      </c>
      <c r="N50" s="44"/>
      <c r="O50" s="35">
        <f t="shared" si="11"/>
        <v>0.24951348972744947</v>
      </c>
      <c r="P50" s="35">
        <f t="shared" si="12"/>
        <v>0.21602975383360343</v>
      </c>
      <c r="Q50" s="35">
        <f t="shared" si="2"/>
        <v>0.2267185126390405</v>
      </c>
      <c r="R50" s="35">
        <f t="shared" si="3"/>
        <v>0.21808374765280214</v>
      </c>
      <c r="S50" s="28"/>
      <c r="T50" s="28">
        <f t="shared" si="4"/>
        <v>9.6742052599280512</v>
      </c>
      <c r="U50" s="28">
        <f t="shared" si="13"/>
        <v>9.5435376268221788</v>
      </c>
      <c r="V50" s="28">
        <f t="shared" si="14"/>
        <v>9.8147543664311208</v>
      </c>
      <c r="W50" s="28">
        <f t="shared" si="7"/>
        <v>10.167024304292386</v>
      </c>
      <c r="X50" s="28">
        <f t="shared" si="8"/>
        <v>10.24591495702469</v>
      </c>
      <c r="AH50" s="7"/>
      <c r="AI50" s="32">
        <f>(AL50/DataQ!C160)/100</f>
        <v>0.14794089359097665</v>
      </c>
      <c r="AJ50" s="11">
        <f>AM50/DataQ!C160</f>
        <v>1.267814986447495</v>
      </c>
      <c r="AK50" s="11">
        <f t="shared" si="9"/>
        <v>1.3227743451396745</v>
      </c>
      <c r="AL50" s="29">
        <v>169200</v>
      </c>
      <c r="AM50" s="29">
        <v>14500</v>
      </c>
      <c r="AO50" s="32">
        <f>DataQ!H160/DataQ!E160</f>
        <v>5.7440617774286697E-2</v>
      </c>
      <c r="AP50" s="15">
        <f>DataQ!F160</f>
        <v>7.9</v>
      </c>
      <c r="AQ50" s="15">
        <f>DataQ!J160</f>
        <v>3.47</v>
      </c>
      <c r="AR50" s="15">
        <f>DataQ!P160</f>
        <v>3.6788430000000001</v>
      </c>
      <c r="AS50" s="15">
        <f t="shared" si="10"/>
        <v>5.4099999999999993</v>
      </c>
      <c r="AU50" s="15">
        <v>5.0066666666666668</v>
      </c>
    </row>
    <row r="51" spans="1:66" x14ac:dyDescent="0.35">
      <c r="A51" s="12">
        <v>46235</v>
      </c>
      <c r="B51" s="30">
        <v>2804.4516600000002</v>
      </c>
      <c r="C51" s="30">
        <v>2374.6303699999999</v>
      </c>
      <c r="D51" s="30">
        <v>2508.5893599999999</v>
      </c>
      <c r="E51" s="30">
        <v>2393.1096200000002</v>
      </c>
      <c r="F51" s="30"/>
      <c r="G51" s="30">
        <v>103667.266</v>
      </c>
      <c r="H51" s="30">
        <v>102152.641</v>
      </c>
      <c r="I51" s="30">
        <v>105313.508</v>
      </c>
      <c r="J51" s="30">
        <v>109203.2</v>
      </c>
      <c r="K51" s="30">
        <v>110143.32799999999</v>
      </c>
      <c r="L51" s="30"/>
      <c r="M51" s="44">
        <v>10899.98</v>
      </c>
      <c r="N51" s="44"/>
      <c r="O51" s="35">
        <f t="shared" si="11"/>
        <v>0.25728961521030319</v>
      </c>
      <c r="P51" s="35">
        <f t="shared" si="12"/>
        <v>0.21785639698421463</v>
      </c>
      <c r="Q51" s="35">
        <f t="shared" si="2"/>
        <v>0.23014623513070667</v>
      </c>
      <c r="R51" s="35">
        <f t="shared" si="3"/>
        <v>0.21955174413164064</v>
      </c>
      <c r="S51" s="28"/>
      <c r="T51" s="28">
        <f t="shared" si="4"/>
        <v>9.5107757995886235</v>
      </c>
      <c r="U51" s="28">
        <f t="shared" si="13"/>
        <v>9.3718191226038954</v>
      </c>
      <c r="V51" s="28">
        <f t="shared" si="14"/>
        <v>9.6618074528577118</v>
      </c>
      <c r="W51" s="28">
        <f t="shared" si="7"/>
        <v>10.018660584698321</v>
      </c>
      <c r="X51" s="28">
        <f t="shared" si="8"/>
        <v>10.104911018185355</v>
      </c>
      <c r="AH51" s="7"/>
      <c r="AI51" s="32">
        <f>(AL51/DataQ!C161)/100</f>
        <v>0.1448348374660475</v>
      </c>
      <c r="AJ51" s="11">
        <f>AM51/DataQ!C161</f>
        <v>1.2880049066853587</v>
      </c>
      <c r="AK51" s="11">
        <f t="shared" si="9"/>
        <v>1.2804878048780488</v>
      </c>
      <c r="AL51" s="29">
        <v>165300</v>
      </c>
      <c r="AM51" s="29">
        <v>14700</v>
      </c>
      <c r="AO51" s="32">
        <f>DataQ!H161/DataQ!E161</f>
        <v>5.5945258612803486E-2</v>
      </c>
      <c r="AP51" s="15">
        <f>DataQ!F161</f>
        <v>8.3000000000000007</v>
      </c>
      <c r="AQ51" s="15">
        <f>DataQ!J161</f>
        <v>3.4</v>
      </c>
      <c r="AR51" s="15">
        <f>DataQ!P161</f>
        <v>3.8427660000000001</v>
      </c>
      <c r="AS51" s="15">
        <f t="shared" si="10"/>
        <v>5.1166666666666671</v>
      </c>
      <c r="AU51" s="15">
        <v>4.3933333333333335</v>
      </c>
    </row>
    <row r="52" spans="1:66" x14ac:dyDescent="0.35">
      <c r="A52" s="12">
        <v>46327</v>
      </c>
      <c r="B52" s="30">
        <v>2890.9614299999998</v>
      </c>
      <c r="C52" s="30">
        <v>2396.2521999999999</v>
      </c>
      <c r="D52" s="30">
        <v>2546.8991700000001</v>
      </c>
      <c r="E52" s="30">
        <v>2408.7883299999999</v>
      </c>
      <c r="F52" s="30"/>
      <c r="G52" s="30">
        <v>102523.82</v>
      </c>
      <c r="H52" s="30">
        <v>100923.836</v>
      </c>
      <c r="I52" s="30">
        <v>104281.023</v>
      </c>
      <c r="J52" s="30">
        <v>107983.164</v>
      </c>
      <c r="K52" s="30">
        <v>109001.766</v>
      </c>
      <c r="L52" s="30"/>
      <c r="M52" s="44">
        <v>10914.9</v>
      </c>
      <c r="N52" s="44"/>
      <c r="O52" s="35">
        <f t="shared" si="11"/>
        <v>0.26486375779897203</v>
      </c>
      <c r="P52" s="35">
        <f t="shared" si="12"/>
        <v>0.21953954685796481</v>
      </c>
      <c r="Q52" s="35">
        <f t="shared" si="2"/>
        <v>0.23334150289970593</v>
      </c>
      <c r="R52" s="35">
        <f t="shared" si="3"/>
        <v>0.22068808051379307</v>
      </c>
      <c r="S52" s="28"/>
      <c r="T52" s="28">
        <f t="shared" si="4"/>
        <v>9.3930150528177094</v>
      </c>
      <c r="U52" s="28">
        <f t="shared" si="13"/>
        <v>9.2464279104710076</v>
      </c>
      <c r="V52" s="28">
        <f t="shared" si="14"/>
        <v>9.5540062666630021</v>
      </c>
      <c r="W52" s="28">
        <f t="shared" si="7"/>
        <v>9.8931885770827037</v>
      </c>
      <c r="X52" s="28">
        <f t="shared" si="8"/>
        <v>9.9865107330346596</v>
      </c>
      <c r="AH52" s="7"/>
      <c r="AI52" s="32">
        <f>(AL52/DataQ!C162)/100</f>
        <v>0.14177793394237526</v>
      </c>
      <c r="AJ52" s="11">
        <f>AM52/DataQ!C162</f>
        <v>1.2210119465917078</v>
      </c>
      <c r="AK52" s="11">
        <f t="shared" si="9"/>
        <v>1.193587733054539</v>
      </c>
      <c r="AL52" s="29">
        <v>161400</v>
      </c>
      <c r="AM52" s="29">
        <v>13900</v>
      </c>
      <c r="AO52" s="32">
        <f>DataQ!H162/DataQ!E162</f>
        <v>5.6000760770572811E-2</v>
      </c>
      <c r="AP52" s="15">
        <f>DataQ!F162</f>
        <v>8.4</v>
      </c>
      <c r="AQ52" s="15">
        <f>DataQ!J162</f>
        <v>3.3666670000000001</v>
      </c>
      <c r="AR52" s="15">
        <f>DataQ!P162</f>
        <v>3.8691149999999999</v>
      </c>
      <c r="AS52" s="15">
        <f t="shared" si="10"/>
        <v>4.7833333333333332</v>
      </c>
      <c r="AU52" s="15">
        <v>4.0466666666666669</v>
      </c>
      <c r="BN52" s="29"/>
    </row>
    <row r="53" spans="1:66" x14ac:dyDescent="0.35">
      <c r="A53" s="12">
        <v>46419</v>
      </c>
      <c r="B53" s="30">
        <v>2972.88672</v>
      </c>
      <c r="C53" s="30">
        <v>2414.5842299999999</v>
      </c>
      <c r="D53" s="30">
        <v>2580.84</v>
      </c>
      <c r="E53" s="30">
        <v>2420.19067</v>
      </c>
      <c r="F53" s="30"/>
      <c r="G53" s="30">
        <v>101581.68</v>
      </c>
      <c r="H53" s="30">
        <v>99905.68</v>
      </c>
      <c r="I53" s="30">
        <v>103441.633</v>
      </c>
      <c r="J53" s="30">
        <v>106824.641</v>
      </c>
      <c r="K53" s="30">
        <v>107917.656</v>
      </c>
      <c r="L53" s="30"/>
      <c r="M53" s="44">
        <v>10930.15</v>
      </c>
      <c r="N53" s="44"/>
      <c r="O53" s="35">
        <f t="shared" si="11"/>
        <v>0.27198956281478298</v>
      </c>
      <c r="P53" s="35">
        <f t="shared" si="12"/>
        <v>0.22091043855756784</v>
      </c>
      <c r="Q53" s="35">
        <f t="shared" si="2"/>
        <v>0.23612118772386476</v>
      </c>
      <c r="R53" s="35">
        <f t="shared" si="3"/>
        <v>0.221423372048874</v>
      </c>
      <c r="S53" s="28"/>
      <c r="T53" s="28">
        <f t="shared" si="4"/>
        <v>9.2937132610256938</v>
      </c>
      <c r="U53" s="28">
        <f t="shared" si="13"/>
        <v>9.1403759326267249</v>
      </c>
      <c r="V53" s="28">
        <f t="shared" si="14"/>
        <v>9.4638804590970853</v>
      </c>
      <c r="W53" s="28">
        <f t="shared" si="7"/>
        <v>9.7733920394505116</v>
      </c>
      <c r="X53" s="28">
        <f t="shared" si="8"/>
        <v>9.8733920394505112</v>
      </c>
      <c r="AH53" s="7">
        <v>2012</v>
      </c>
      <c r="AI53" s="32">
        <f>(AL53/DataQ!C163)/100</f>
        <v>0.1397698322059211</v>
      </c>
      <c r="AJ53" s="11">
        <f>AM53/DataQ!C163</f>
        <v>1.2211192128612844</v>
      </c>
      <c r="AK53" s="11">
        <f t="shared" si="9"/>
        <v>1.2397415749956346</v>
      </c>
      <c r="AL53" s="29">
        <v>159100</v>
      </c>
      <c r="AM53" s="29">
        <v>13900</v>
      </c>
      <c r="AO53" s="32">
        <f>DataQ!H163/DataQ!E163</f>
        <v>5.5361624580661559E-2</v>
      </c>
      <c r="AP53" s="15">
        <f>DataQ!F163</f>
        <v>8.1999999999999993</v>
      </c>
      <c r="AQ53" s="15">
        <f>DataQ!J163</f>
        <v>3.3666670000000001</v>
      </c>
      <c r="AR53" s="15">
        <f>DataQ!P163</f>
        <v>3.6694939999999998</v>
      </c>
      <c r="AS53" s="15">
        <f t="shared" si="10"/>
        <v>5.0933333333333328</v>
      </c>
      <c r="AU53" s="15">
        <v>4.18</v>
      </c>
    </row>
    <row r="54" spans="1:66" x14ac:dyDescent="0.35">
      <c r="A54" s="12">
        <v>46508</v>
      </c>
      <c r="B54" s="30">
        <v>3046.1296400000001</v>
      </c>
      <c r="C54" s="30">
        <v>2426.1555199999998</v>
      </c>
      <c r="D54" s="30">
        <v>2606.8498500000001</v>
      </c>
      <c r="E54" s="30">
        <v>2426.21875</v>
      </c>
      <c r="F54" s="30"/>
      <c r="G54" s="30">
        <v>100391.367</v>
      </c>
      <c r="H54" s="30">
        <v>98655.05</v>
      </c>
      <c r="I54" s="30">
        <v>102338.43</v>
      </c>
      <c r="J54" s="30">
        <v>105517.633</v>
      </c>
      <c r="K54" s="30">
        <v>106678.969</v>
      </c>
      <c r="L54" s="30"/>
      <c r="M54" s="44">
        <v>10946.68</v>
      </c>
      <c r="N54" s="44"/>
      <c r="O54" s="35">
        <f t="shared" si="11"/>
        <v>0.27826972561543772</v>
      </c>
      <c r="P54" s="35">
        <f t="shared" si="12"/>
        <v>0.2216339127479747</v>
      </c>
      <c r="Q54" s="35">
        <f t="shared" si="2"/>
        <v>0.23814068283717071</v>
      </c>
      <c r="R54" s="35">
        <f t="shared" si="3"/>
        <v>0.22163968892851529</v>
      </c>
      <c r="S54" s="28"/>
      <c r="T54" s="28">
        <f t="shared" si="4"/>
        <v>9.1709419659659357</v>
      </c>
      <c r="U54" s="28">
        <f t="shared" si="13"/>
        <v>9.0123261116612525</v>
      </c>
      <c r="V54" s="28">
        <f t="shared" si="14"/>
        <v>9.3488098674666649</v>
      </c>
      <c r="W54" s="28">
        <f t="shared" si="7"/>
        <v>9.639236097154571</v>
      </c>
      <c r="X54" s="28">
        <f t="shared" si="8"/>
        <v>9.7453263455221126</v>
      </c>
      <c r="AH54" s="7"/>
      <c r="AI54" s="32">
        <f>(AL54/DataQ!C164)/100</f>
        <v>0.13965153115100318</v>
      </c>
      <c r="AJ54" s="11">
        <f>AM54/DataQ!C164</f>
        <v>1.1879619852164731</v>
      </c>
      <c r="AK54" s="11">
        <f t="shared" si="9"/>
        <v>1.267814986447495</v>
      </c>
      <c r="AL54" s="29">
        <v>158700</v>
      </c>
      <c r="AM54" s="29">
        <v>13500</v>
      </c>
      <c r="AO54" s="32">
        <f>DataQ!H164/DataQ!E164</f>
        <v>5.4123520514474895E-2</v>
      </c>
      <c r="AP54" s="15">
        <f>DataQ!F164</f>
        <v>8</v>
      </c>
      <c r="AQ54" s="15">
        <f>DataQ!J164</f>
        <v>3.38</v>
      </c>
      <c r="AR54" s="15">
        <f>DataQ!P164</f>
        <v>3.5022139999999999</v>
      </c>
      <c r="AS54" s="15">
        <f t="shared" si="10"/>
        <v>5.0066666666666668</v>
      </c>
      <c r="AU54" s="15">
        <v>4.29</v>
      </c>
    </row>
    <row r="55" spans="1:66" x14ac:dyDescent="0.35">
      <c r="A55" s="12">
        <v>46600</v>
      </c>
      <c r="B55" s="30">
        <v>3109.018</v>
      </c>
      <c r="C55" s="30">
        <v>2430.0059999999999</v>
      </c>
      <c r="D55" s="30">
        <v>2623.8747600000002</v>
      </c>
      <c r="E55" s="30">
        <v>2426.7876000000001</v>
      </c>
      <c r="F55" s="30"/>
      <c r="G55" s="30">
        <v>98815.64</v>
      </c>
      <c r="H55" s="30">
        <v>97036.875</v>
      </c>
      <c r="I55" s="30">
        <v>100831.19500000001</v>
      </c>
      <c r="J55" s="30">
        <v>104012.6</v>
      </c>
      <c r="K55" s="30">
        <v>105235.352</v>
      </c>
      <c r="L55" s="30"/>
      <c r="M55" s="44">
        <v>10961.77</v>
      </c>
      <c r="N55" s="44"/>
      <c r="O55" s="35">
        <f t="shared" si="11"/>
        <v>0.28362372135157005</v>
      </c>
      <c r="P55" s="35">
        <f t="shared" si="12"/>
        <v>0.22168007538928475</v>
      </c>
      <c r="Q55" s="35">
        <f t="shared" si="2"/>
        <v>0.2393659746555529</v>
      </c>
      <c r="R55" s="35">
        <f t="shared" si="3"/>
        <v>0.22138647316993515</v>
      </c>
      <c r="S55" s="28"/>
      <c r="T55" s="28">
        <f t="shared" si="4"/>
        <v>9.0145697273341803</v>
      </c>
      <c r="U55" s="28">
        <f t="shared" si="13"/>
        <v>8.8522998566837288</v>
      </c>
      <c r="V55" s="28">
        <f t="shared" si="14"/>
        <v>9.1984410364384583</v>
      </c>
      <c r="W55" s="28">
        <f t="shared" si="7"/>
        <v>9.4886683446195281</v>
      </c>
      <c r="X55" s="28">
        <f t="shared" si="8"/>
        <v>9.6002152936980067</v>
      </c>
      <c r="AH55" s="7"/>
      <c r="AI55" s="32">
        <f>(AL55/DataQ!C165)/100</f>
        <v>0.14041126114199984</v>
      </c>
      <c r="AJ55" s="11">
        <f>AM55/DataQ!C165</f>
        <v>1.1472950313299797</v>
      </c>
      <c r="AK55" s="11">
        <f t="shared" si="9"/>
        <v>1.2880049066853587</v>
      </c>
      <c r="AL55" s="29">
        <v>159100</v>
      </c>
      <c r="AM55" s="29">
        <v>13000</v>
      </c>
      <c r="AO55" s="32">
        <f>DataQ!H165/DataQ!E165</f>
        <v>5.4260021338210639E-2</v>
      </c>
      <c r="AP55" s="15">
        <f>DataQ!F165</f>
        <v>7.8</v>
      </c>
      <c r="AQ55" s="15">
        <f>DataQ!J165</f>
        <v>3.3733330000000001</v>
      </c>
      <c r="AR55" s="15">
        <f>DataQ!P165</f>
        <v>3.2278790000000002</v>
      </c>
      <c r="AS55" s="15">
        <f t="shared" si="10"/>
        <v>4.3933333333333335</v>
      </c>
      <c r="AU55" s="15">
        <v>4.12</v>
      </c>
    </row>
    <row r="56" spans="1:66" x14ac:dyDescent="0.35">
      <c r="A56" s="12">
        <v>46692</v>
      </c>
      <c r="B56" s="30">
        <v>3162.3935499999998</v>
      </c>
      <c r="C56" s="30">
        <v>2427.2831999999999</v>
      </c>
      <c r="D56" s="30">
        <v>2633.0866700000001</v>
      </c>
      <c r="E56" s="30">
        <v>2420.41455</v>
      </c>
      <c r="F56" s="30"/>
      <c r="G56" s="30">
        <v>96885.09</v>
      </c>
      <c r="H56" s="30">
        <v>95081.05</v>
      </c>
      <c r="I56" s="30">
        <v>98950.7</v>
      </c>
      <c r="J56" s="30">
        <v>102083.891</v>
      </c>
      <c r="K56" s="30">
        <v>103358.07799999999</v>
      </c>
      <c r="L56" s="30"/>
      <c r="M56" s="44">
        <v>10977.02</v>
      </c>
      <c r="N56" s="44"/>
      <c r="O56" s="35">
        <f t="shared" si="11"/>
        <v>0.2880921734678446</v>
      </c>
      <c r="P56" s="35">
        <f t="shared" si="12"/>
        <v>0.22112405734889795</v>
      </c>
      <c r="Q56" s="35">
        <f t="shared" si="2"/>
        <v>0.23987263118769939</v>
      </c>
      <c r="R56" s="35">
        <f t="shared" si="3"/>
        <v>0.2204983274149086</v>
      </c>
      <c r="S56" s="28"/>
      <c r="T56" s="28">
        <f t="shared" si="4"/>
        <v>8.8261741346922928</v>
      </c>
      <c r="U56" s="28">
        <f t="shared" si="13"/>
        <v>8.6618271625632453</v>
      </c>
      <c r="V56" s="28">
        <f t="shared" si="14"/>
        <v>9.0143499784094399</v>
      </c>
      <c r="W56" s="28">
        <f t="shared" si="7"/>
        <v>9.2997818169229891</v>
      </c>
      <c r="X56" s="28">
        <f t="shared" si="8"/>
        <v>9.4158594955643693</v>
      </c>
      <c r="AH56" s="7"/>
      <c r="AI56" s="32">
        <f>(AL56/DataQ!C166)/100</f>
        <v>0.13993264799716412</v>
      </c>
      <c r="AJ56" s="11">
        <f>AM56/DataQ!C166</f>
        <v>1.0191421481744063</v>
      </c>
      <c r="AK56" s="11">
        <f t="shared" si="9"/>
        <v>1.2210119465917078</v>
      </c>
      <c r="AL56" s="29">
        <v>157900</v>
      </c>
      <c r="AM56" s="29">
        <v>11500</v>
      </c>
      <c r="AO56" s="32">
        <f>DataQ!H166/DataQ!E166</f>
        <v>5.4192866578599737E-2</v>
      </c>
      <c r="AP56" s="15">
        <f>DataQ!F166</f>
        <v>7.8</v>
      </c>
      <c r="AQ56" s="15">
        <f>DataQ!J166</f>
        <v>3.38</v>
      </c>
      <c r="AR56" s="15">
        <f>DataQ!P166</f>
        <v>3.2480609999999999</v>
      </c>
      <c r="AS56" s="15">
        <f t="shared" si="10"/>
        <v>4.0466666666666669</v>
      </c>
      <c r="AU56" s="15">
        <v>3.9299999999999997</v>
      </c>
      <c r="BN56" s="29"/>
    </row>
    <row r="57" spans="1:66" x14ac:dyDescent="0.35">
      <c r="A57" s="12">
        <v>46784</v>
      </c>
      <c r="B57" s="30">
        <v>3208.0402800000002</v>
      </c>
      <c r="C57" s="30">
        <v>2419.9956099999999</v>
      </c>
      <c r="D57" s="30">
        <v>2636.5369999999998</v>
      </c>
      <c r="E57" s="30">
        <v>2409.39966</v>
      </c>
      <c r="F57" s="30"/>
      <c r="G57" s="30">
        <v>94746.93</v>
      </c>
      <c r="H57" s="30">
        <v>92931.625</v>
      </c>
      <c r="I57" s="30">
        <v>96847.2</v>
      </c>
      <c r="J57" s="30">
        <v>99907.31</v>
      </c>
      <c r="K57" s="30">
        <v>101224.508</v>
      </c>
      <c r="L57" s="30"/>
      <c r="M57" s="44">
        <v>10992.54</v>
      </c>
      <c r="N57" s="44"/>
      <c r="O57" s="35">
        <f t="shared" si="11"/>
        <v>0.29183794464245749</v>
      </c>
      <c r="P57" s="35">
        <f t="shared" si="12"/>
        <v>0.22014890189164649</v>
      </c>
      <c r="Q57" s="35">
        <f t="shared" si="2"/>
        <v>0.23984784226393532</v>
      </c>
      <c r="R57" s="35">
        <f t="shared" si="3"/>
        <v>0.21918497999552422</v>
      </c>
      <c r="S57" s="28"/>
      <c r="T57" s="28">
        <f t="shared" si="4"/>
        <v>8.6192026592580042</v>
      </c>
      <c r="U57" s="28">
        <f t="shared" si="13"/>
        <v>8.454062937228338</v>
      </c>
      <c r="V57" s="28">
        <f t="shared" si="14"/>
        <v>8.8102658712181157</v>
      </c>
      <c r="W57" s="28">
        <f t="shared" si="7"/>
        <v>9.0886464820687483</v>
      </c>
      <c r="X57" s="28">
        <f t="shared" si="8"/>
        <v>9.2084730189746864</v>
      </c>
      <c r="AH57" s="7">
        <v>2013</v>
      </c>
      <c r="AI57" s="32">
        <f>(AL57/DataQ!C167)/100</f>
        <v>0.14181624311355961</v>
      </c>
      <c r="AJ57" s="11">
        <f>AM57/DataQ!C167</f>
        <v>0.98631597654167402</v>
      </c>
      <c r="AK57" s="11">
        <f t="shared" si="9"/>
        <v>1.2211192128612844</v>
      </c>
      <c r="AL57" s="29">
        <v>159600</v>
      </c>
      <c r="AM57" s="29">
        <v>11100</v>
      </c>
      <c r="AO57" s="32">
        <f>DataQ!H167/DataQ!E167</f>
        <v>5.3707647628267186E-2</v>
      </c>
      <c r="AP57" s="15">
        <f>DataQ!F167</f>
        <v>7.8</v>
      </c>
      <c r="AQ57" s="15">
        <f>DataQ!J167</f>
        <v>3.3666670000000001</v>
      </c>
      <c r="AR57" s="15">
        <f>DataQ!P167</f>
        <v>3.1298379999999999</v>
      </c>
      <c r="AS57" s="15">
        <f t="shared" si="10"/>
        <v>4.18</v>
      </c>
      <c r="AU57" s="15">
        <v>3.6533333333333338</v>
      </c>
    </row>
    <row r="58" spans="1:66" x14ac:dyDescent="0.35">
      <c r="A58" s="12">
        <v>46874</v>
      </c>
      <c r="B58" s="30">
        <v>3253.0205099999998</v>
      </c>
      <c r="C58" s="30">
        <v>2415.1745599999999</v>
      </c>
      <c r="D58" s="30">
        <v>2641.3591299999998</v>
      </c>
      <c r="E58" s="30">
        <v>2400.6579999999999</v>
      </c>
      <c r="F58" s="30"/>
      <c r="G58" s="30">
        <v>93056.76</v>
      </c>
      <c r="H58" s="30">
        <v>91230.7</v>
      </c>
      <c r="I58" s="30">
        <v>95191.61</v>
      </c>
      <c r="J58" s="30">
        <v>98111.76</v>
      </c>
      <c r="K58" s="30">
        <v>99471.94</v>
      </c>
      <c r="L58" s="30"/>
      <c r="M58" s="44">
        <v>11009.2</v>
      </c>
      <c r="N58" s="44"/>
      <c r="O58" s="35">
        <f t="shared" si="11"/>
        <v>0.29548200686698395</v>
      </c>
      <c r="P58" s="35">
        <f t="shared" si="12"/>
        <v>0.21937784398503068</v>
      </c>
      <c r="Q58" s="35">
        <f t="shared" si="2"/>
        <v>0.23992289448824616</v>
      </c>
      <c r="R58" s="35">
        <f t="shared" si="3"/>
        <v>0.21805925952839442</v>
      </c>
      <c r="S58" s="28"/>
      <c r="T58" s="28">
        <f t="shared" si="4"/>
        <v>8.4526359771827195</v>
      </c>
      <c r="U58" s="28">
        <f t="shared" si="13"/>
        <v>8.2867692475384214</v>
      </c>
      <c r="V58" s="28">
        <f t="shared" si="14"/>
        <v>8.6465510663808445</v>
      </c>
      <c r="W58" s="28">
        <f t="shared" si="7"/>
        <v>8.9117974058060518</v>
      </c>
      <c r="X58" s="28">
        <f t="shared" si="8"/>
        <v>9.0353468008574644</v>
      </c>
      <c r="AH58" s="7"/>
      <c r="AI58" s="32">
        <f>(AL58/DataQ!C168)/100</f>
        <v>0.13788499198860601</v>
      </c>
      <c r="AJ58" s="11">
        <f>AM58/DataQ!C168</f>
        <v>0.9168595335588392</v>
      </c>
      <c r="AK58" s="11">
        <f t="shared" si="9"/>
        <v>1.1879619852164731</v>
      </c>
      <c r="AL58" s="29">
        <v>154900</v>
      </c>
      <c r="AM58" s="29">
        <v>10300</v>
      </c>
      <c r="AO58" s="32">
        <f>DataQ!H168/DataQ!E168</f>
        <v>5.2585861971089234E-2</v>
      </c>
      <c r="AP58" s="15">
        <f>DataQ!F168</f>
        <v>7.7</v>
      </c>
      <c r="AQ58" s="15">
        <f>DataQ!J168</f>
        <v>3.3433329999999999</v>
      </c>
      <c r="AR58" s="15">
        <f>DataQ!P168</f>
        <v>3.0235859999999999</v>
      </c>
      <c r="AS58" s="15">
        <f t="shared" si="10"/>
        <v>4.29</v>
      </c>
      <c r="AU58" s="15">
        <v>3.4866666666666668</v>
      </c>
    </row>
    <row r="59" spans="1:66" x14ac:dyDescent="0.35">
      <c r="A59" s="12">
        <v>46966</v>
      </c>
      <c r="B59" s="30">
        <v>3292.9292</v>
      </c>
      <c r="C59" s="30">
        <v>2408.6329999999998</v>
      </c>
      <c r="D59" s="30">
        <v>2643.39</v>
      </c>
      <c r="E59" s="30">
        <v>2390.8420000000001</v>
      </c>
      <c r="F59" s="30"/>
      <c r="G59" s="30">
        <v>91387.265599999999</v>
      </c>
      <c r="H59" s="30">
        <v>89558.054699999993</v>
      </c>
      <c r="I59" s="30">
        <v>93548.17</v>
      </c>
      <c r="J59" s="30">
        <v>96366.91</v>
      </c>
      <c r="K59" s="30">
        <v>97766.17</v>
      </c>
      <c r="L59" s="30"/>
      <c r="M59" s="44">
        <v>11024.3</v>
      </c>
      <c r="N59" s="44"/>
      <c r="O59" s="35">
        <f t="shared" si="11"/>
        <v>0.2986973503986648</v>
      </c>
      <c r="P59" s="35">
        <f t="shared" si="12"/>
        <v>0.2184839853777564</v>
      </c>
      <c r="Q59" s="35">
        <f t="shared" si="2"/>
        <v>0.23977848933719148</v>
      </c>
      <c r="R59" s="35">
        <f t="shared" si="3"/>
        <v>0.21687018676922801</v>
      </c>
      <c r="S59" s="28"/>
      <c r="T59" s="28">
        <f t="shared" si="4"/>
        <v>8.2896207106120112</v>
      </c>
      <c r="U59" s="28">
        <f t="shared" si="13"/>
        <v>8.1236953548071078</v>
      </c>
      <c r="V59" s="28">
        <f t="shared" si="14"/>
        <v>8.4856335549649415</v>
      </c>
      <c r="W59" s="28">
        <f t="shared" si="7"/>
        <v>8.7413178160971672</v>
      </c>
      <c r="X59" s="28">
        <f t="shared" si="8"/>
        <v>8.8682428816342078</v>
      </c>
      <c r="AH59" s="7"/>
      <c r="AI59" s="32">
        <f>(AL59/DataQ!C169)/100</f>
        <v>0.13329764453961457</v>
      </c>
      <c r="AJ59" s="11">
        <f>AM59/DataQ!C169</f>
        <v>0.88329764453961457</v>
      </c>
      <c r="AK59" s="11">
        <f t="shared" si="9"/>
        <v>1.1472950313299797</v>
      </c>
      <c r="AL59" s="29">
        <v>149400</v>
      </c>
      <c r="AM59" s="29">
        <v>9900</v>
      </c>
      <c r="AO59" s="32">
        <f>DataQ!H169/DataQ!E169</f>
        <v>5.1264002574261405E-2</v>
      </c>
      <c r="AP59" s="15">
        <f>DataQ!F169</f>
        <v>7.6</v>
      </c>
      <c r="AQ59" s="15">
        <f>DataQ!J169</f>
        <v>3.3166669999999998</v>
      </c>
      <c r="AR59" s="15">
        <f>DataQ!P169</f>
        <v>2.924366</v>
      </c>
      <c r="AS59" s="15">
        <f t="shared" si="10"/>
        <v>4.12</v>
      </c>
      <c r="AU59" s="15">
        <v>3.3800000000000003</v>
      </c>
    </row>
    <row r="60" spans="1:66" x14ac:dyDescent="0.35">
      <c r="A60" s="12">
        <v>47058</v>
      </c>
      <c r="B60" s="30">
        <v>3328.8835399999998</v>
      </c>
      <c r="C60" s="30">
        <v>2401.3180000000002</v>
      </c>
      <c r="D60" s="30">
        <v>2643.69922</v>
      </c>
      <c r="E60" s="30">
        <v>2380.61987</v>
      </c>
      <c r="F60" s="30"/>
      <c r="G60" s="30">
        <v>89778.21</v>
      </c>
      <c r="H60" s="30">
        <v>87951.91</v>
      </c>
      <c r="I60" s="30">
        <v>91958.27</v>
      </c>
      <c r="J60" s="30">
        <v>94689.18</v>
      </c>
      <c r="K60" s="30">
        <v>96124.15</v>
      </c>
      <c r="L60" s="30"/>
      <c r="M60" s="44">
        <v>11039.61</v>
      </c>
      <c r="N60" s="44"/>
      <c r="O60" s="35">
        <f t="shared" si="11"/>
        <v>0.30153995838621106</v>
      </c>
      <c r="P60" s="35">
        <f t="shared" si="12"/>
        <v>0.21751837247873793</v>
      </c>
      <c r="Q60" s="35">
        <f t="shared" si="2"/>
        <v>0.2394739687362144</v>
      </c>
      <c r="R60" s="35">
        <f t="shared" si="3"/>
        <v>0.21564347563002678</v>
      </c>
      <c r="S60" s="28"/>
      <c r="T60" s="28">
        <f t="shared" si="4"/>
        <v>8.1323715239940544</v>
      </c>
      <c r="U60" s="28">
        <f t="shared" si="13"/>
        <v>7.9669399553063922</v>
      </c>
      <c r="V60" s="28">
        <f t="shared" si="14"/>
        <v>8.3298477029532751</v>
      </c>
      <c r="W60" s="28">
        <f t="shared" si="7"/>
        <v>8.5772214779326426</v>
      </c>
      <c r="X60" s="28">
        <f t="shared" si="8"/>
        <v>8.7072052364168648</v>
      </c>
      <c r="AH60" s="7"/>
      <c r="AI60" s="32">
        <f>(AL60/DataQ!C170)/100</f>
        <v>0.129268728768103</v>
      </c>
      <c r="AJ60" s="11">
        <f>AM60/DataQ!C170</f>
        <v>0.75093867334167708</v>
      </c>
      <c r="AK60" s="11">
        <f t="shared" si="9"/>
        <v>1.0191421481744063</v>
      </c>
      <c r="AL60" s="29">
        <v>144600</v>
      </c>
      <c r="AM60" s="29">
        <v>8400</v>
      </c>
      <c r="AO60" s="32">
        <f>DataQ!H170/DataQ!E170</f>
        <v>5.0469140396576469E-2</v>
      </c>
      <c r="AP60" s="15">
        <f>DataQ!F170</f>
        <v>7.2</v>
      </c>
      <c r="AQ60" s="15">
        <f>DataQ!J170</f>
        <v>3.28</v>
      </c>
      <c r="AR60" s="15">
        <f>DataQ!P170</f>
        <v>2.557884</v>
      </c>
      <c r="AS60" s="15">
        <f t="shared" si="10"/>
        <v>3.9299999999999997</v>
      </c>
      <c r="AU60" s="15">
        <v>3.3566666666666669</v>
      </c>
    </row>
    <row r="61" spans="1:66" x14ac:dyDescent="0.35">
      <c r="A61" s="12">
        <v>47150</v>
      </c>
      <c r="B61" s="30">
        <v>3363.5441900000001</v>
      </c>
      <c r="C61" s="30">
        <v>2395.7831999999999</v>
      </c>
      <c r="D61" s="30">
        <v>2644.93066</v>
      </c>
      <c r="E61" s="30">
        <v>2374.0817900000002</v>
      </c>
      <c r="F61" s="30"/>
      <c r="G61" s="30">
        <v>88464.4</v>
      </c>
      <c r="H61" s="30">
        <v>86641.39</v>
      </c>
      <c r="I61" s="30">
        <v>90663.29</v>
      </c>
      <c r="J61" s="30">
        <v>93460.335900000005</v>
      </c>
      <c r="K61" s="30">
        <v>94933.9</v>
      </c>
      <c r="L61" s="30"/>
      <c r="M61" s="44">
        <v>11055.05</v>
      </c>
      <c r="N61" s="44"/>
      <c r="O61" s="35">
        <f t="shared" si="11"/>
        <v>0.30425409111672946</v>
      </c>
      <c r="P61" s="35">
        <f t="shared" si="12"/>
        <v>0.21671391807364054</v>
      </c>
      <c r="Q61" s="35">
        <f t="shared" si="2"/>
        <v>0.23925089981501668</v>
      </c>
      <c r="R61" s="35">
        <f t="shared" si="3"/>
        <v>0.21475088669883902</v>
      </c>
      <c r="S61" s="28"/>
      <c r="T61" s="28">
        <f t="shared" si="4"/>
        <v>8.0021709535461163</v>
      </c>
      <c r="U61" s="28">
        <f t="shared" si="13"/>
        <v>7.8372680358750078</v>
      </c>
      <c r="V61" s="28">
        <f t="shared" si="14"/>
        <v>8.2010746220053274</v>
      </c>
      <c r="W61" s="28">
        <f t="shared" si="7"/>
        <v>8.4540853184743643</v>
      </c>
      <c r="X61" s="28">
        <f t="shared" si="8"/>
        <v>8.587378618821262</v>
      </c>
      <c r="AH61" s="7">
        <v>2014</v>
      </c>
      <c r="AI61" s="32">
        <f>(AL61/DataQ!C171)/100</f>
        <v>0.12375749977612609</v>
      </c>
      <c r="AJ61" s="11">
        <f>AM61/DataQ!C171</f>
        <v>0.76117130831915469</v>
      </c>
      <c r="AK61" s="11">
        <f t="shared" si="9"/>
        <v>0.98631597654167402</v>
      </c>
      <c r="AL61" s="29">
        <v>138200</v>
      </c>
      <c r="AM61" s="29">
        <v>8500</v>
      </c>
      <c r="AO61" s="32">
        <f>DataQ!H171/DataQ!E171</f>
        <v>5.0161576080104575E-2</v>
      </c>
      <c r="AP61" s="15">
        <f>DataQ!F171</f>
        <v>6.7</v>
      </c>
      <c r="AQ61" s="15">
        <f>DataQ!J171</f>
        <v>3.25</v>
      </c>
      <c r="AR61" s="15">
        <f>DataQ!P171</f>
        <v>2.1613030000000002</v>
      </c>
      <c r="AS61" s="15">
        <f t="shared" si="10"/>
        <v>3.6533333333333338</v>
      </c>
      <c r="AU61" s="15">
        <v>3.4233333333333333</v>
      </c>
    </row>
    <row r="62" spans="1:66" x14ac:dyDescent="0.35">
      <c r="A62" s="12">
        <v>47239</v>
      </c>
      <c r="B62" s="30">
        <v>3398.39966</v>
      </c>
      <c r="C62" s="30">
        <v>2393.2722199999998</v>
      </c>
      <c r="D62" s="30">
        <v>2648.4455600000001</v>
      </c>
      <c r="E62" s="30">
        <v>2372.5866700000001</v>
      </c>
      <c r="F62" s="30"/>
      <c r="G62" s="30">
        <v>87535.15</v>
      </c>
      <c r="H62" s="30">
        <v>85713.18</v>
      </c>
      <c r="I62" s="30">
        <v>89755.8</v>
      </c>
      <c r="J62" s="30">
        <v>92781.7</v>
      </c>
      <c r="K62" s="30">
        <v>94299.39</v>
      </c>
      <c r="L62" s="30"/>
      <c r="M62" s="44">
        <v>11071.73</v>
      </c>
      <c r="N62" s="44"/>
      <c r="O62" s="35">
        <f t="shared" si="11"/>
        <v>0.30694387056042732</v>
      </c>
      <c r="P62" s="35">
        <f t="shared" si="12"/>
        <v>0.21616063794908294</v>
      </c>
      <c r="Q62" s="35">
        <f t="shared" si="2"/>
        <v>0.2392079250487503</v>
      </c>
      <c r="R62" s="35">
        <f t="shared" si="3"/>
        <v>0.21429231655757502</v>
      </c>
      <c r="S62" s="28"/>
      <c r="T62" s="28">
        <f t="shared" si="4"/>
        <v>7.9061853928880126</v>
      </c>
      <c r="U62" s="28">
        <f t="shared" si="13"/>
        <v>7.7416248409236852</v>
      </c>
      <c r="V62" s="28">
        <f t="shared" si="14"/>
        <v>8.106754770934625</v>
      </c>
      <c r="W62" s="28">
        <f t="shared" si="7"/>
        <v>8.3800544269052804</v>
      </c>
      <c r="X62" s="28">
        <f t="shared" si="8"/>
        <v>8.5171323722670262</v>
      </c>
      <c r="AH62" s="7"/>
      <c r="AI62" s="32">
        <f>(AL62/DataQ!C172)/100</f>
        <v>0.11513503877350922</v>
      </c>
      <c r="AJ62" s="11">
        <f>AM62/DataQ!C172</f>
        <v>0.70237989125590516</v>
      </c>
      <c r="AK62" s="11">
        <f t="shared" si="9"/>
        <v>0.9168595335588392</v>
      </c>
      <c r="AL62" s="29">
        <v>129170</v>
      </c>
      <c r="AM62" s="29">
        <v>7880</v>
      </c>
      <c r="AO62" s="32">
        <f>DataQ!H172/DataQ!E172</f>
        <v>4.9238692047977511E-2</v>
      </c>
      <c r="AP62" s="15">
        <f>DataQ!F172</f>
        <v>6.3</v>
      </c>
      <c r="AQ62" s="15">
        <f>DataQ!J172</f>
        <v>3.233333</v>
      </c>
      <c r="AR62" s="15">
        <f>DataQ!P172</f>
        <v>1.678939</v>
      </c>
      <c r="AS62" s="15">
        <f t="shared" si="10"/>
        <v>3.4866666666666668</v>
      </c>
      <c r="AU62" s="15">
        <v>3.6999999999999997</v>
      </c>
    </row>
    <row r="63" spans="1:66" x14ac:dyDescent="0.35">
      <c r="A63" s="12">
        <v>47331</v>
      </c>
      <c r="B63" s="30">
        <v>3432.5305199999998</v>
      </c>
      <c r="C63" s="30">
        <v>2392.9465300000002</v>
      </c>
      <c r="D63" s="30">
        <v>2653.4247999999998</v>
      </c>
      <c r="E63" s="30">
        <v>2372.4789999999998</v>
      </c>
      <c r="F63" s="30"/>
      <c r="G63" s="30">
        <v>86927.5</v>
      </c>
      <c r="H63" s="30">
        <v>85104.86</v>
      </c>
      <c r="I63" s="30">
        <v>89172.23</v>
      </c>
      <c r="J63" s="30">
        <v>92314.625</v>
      </c>
      <c r="K63" s="30">
        <v>93877.27</v>
      </c>
      <c r="L63" s="30"/>
      <c r="M63" s="44">
        <v>11086.85</v>
      </c>
      <c r="N63" s="44"/>
      <c r="O63" s="35">
        <f t="shared" si="11"/>
        <v>0.3096037666244244</v>
      </c>
      <c r="P63" s="35">
        <f t="shared" si="12"/>
        <v>0.21583646662487543</v>
      </c>
      <c r="Q63" s="35">
        <f t="shared" si="2"/>
        <v>0.23933081082543731</v>
      </c>
      <c r="R63" s="35">
        <f t="shared" si="3"/>
        <v>0.21399035794657634</v>
      </c>
      <c r="S63" s="28"/>
      <c r="T63" s="28">
        <f t="shared" si="4"/>
        <v>7.8405949390494145</v>
      </c>
      <c r="U63" s="28">
        <f t="shared" si="13"/>
        <v>7.6761983791608976</v>
      </c>
      <c r="V63" s="28">
        <f t="shared" si="14"/>
        <v>8.0430627274654203</v>
      </c>
      <c r="W63" s="28">
        <f t="shared" si="7"/>
        <v>8.3264971565413077</v>
      </c>
      <c r="X63" s="28">
        <f t="shared" si="8"/>
        <v>8.4674429617068867</v>
      </c>
      <c r="AH63" s="7"/>
      <c r="AI63" s="32">
        <f>(AL63/DataQ!C173)/100</f>
        <v>0.10909497007057983</v>
      </c>
      <c r="AJ63" s="11">
        <f>AM63/DataQ!C173</f>
        <v>0.63879210220673632</v>
      </c>
      <c r="AK63" s="11">
        <f t="shared" si="9"/>
        <v>0.88329764453961457</v>
      </c>
      <c r="AL63" s="29">
        <v>122110</v>
      </c>
      <c r="AM63" s="29">
        <v>7150</v>
      </c>
      <c r="AO63" s="32">
        <f>DataQ!H173/DataQ!E173</f>
        <v>4.9242012740111599E-2</v>
      </c>
      <c r="AP63" s="15">
        <f>DataQ!F173</f>
        <v>6</v>
      </c>
      <c r="AQ63" s="15">
        <f>DataQ!J173</f>
        <v>3.213333</v>
      </c>
      <c r="AR63" s="15">
        <f>DataQ!P173</f>
        <v>1.2543979999999999</v>
      </c>
      <c r="AS63" s="15">
        <f t="shared" si="10"/>
        <v>3.3800000000000003</v>
      </c>
      <c r="AU63" s="15">
        <v>3.7166666666666663</v>
      </c>
    </row>
    <row r="64" spans="1:66" x14ac:dyDescent="0.35">
      <c r="A64" s="12">
        <v>47423</v>
      </c>
      <c r="B64" s="30">
        <v>3464.2224099999999</v>
      </c>
      <c r="C64" s="30">
        <v>2392.788</v>
      </c>
      <c r="D64" s="30">
        <v>2657.9639999999999</v>
      </c>
      <c r="E64" s="30">
        <v>2371.71533</v>
      </c>
      <c r="F64" s="30"/>
      <c r="G64" s="30">
        <v>86397.265599999999</v>
      </c>
      <c r="H64" s="30">
        <v>84576.82</v>
      </c>
      <c r="I64" s="30">
        <v>88662.77</v>
      </c>
      <c r="J64" s="30">
        <v>91825.47</v>
      </c>
      <c r="K64" s="30">
        <v>93430.234400000001</v>
      </c>
      <c r="L64" s="30"/>
      <c r="M64" s="44">
        <v>11102.15</v>
      </c>
      <c r="N64" s="44"/>
      <c r="O64" s="35">
        <f t="shared" si="11"/>
        <v>0.31203167044221164</v>
      </c>
      <c r="P64" s="35">
        <f t="shared" si="12"/>
        <v>0.21552474070337729</v>
      </c>
      <c r="Q64" s="35">
        <f t="shared" si="2"/>
        <v>0.23940984403921764</v>
      </c>
      <c r="R64" s="35">
        <f t="shared" si="3"/>
        <v>0.2136266696090397</v>
      </c>
      <c r="S64" s="28"/>
      <c r="T64" s="28">
        <f t="shared" si="4"/>
        <v>7.782030111284751</v>
      </c>
      <c r="U64" s="28">
        <f t="shared" si="13"/>
        <v>7.6180577635863331</v>
      </c>
      <c r="V64" s="28">
        <f t="shared" si="14"/>
        <v>7.9860900816508522</v>
      </c>
      <c r="W64" s="28">
        <f t="shared" si="7"/>
        <v>8.2709628315236241</v>
      </c>
      <c r="X64" s="28">
        <f t="shared" si="8"/>
        <v>8.4155082033660147</v>
      </c>
      <c r="AH64" s="7"/>
      <c r="AI64" s="32">
        <f>(AL64/DataQ!C174)/100</f>
        <v>0.10264668939529877</v>
      </c>
      <c r="AJ64" s="11">
        <f>AM64/DataQ!C174</f>
        <v>0.55356181589808007</v>
      </c>
      <c r="AK64" s="11">
        <f t="shared" si="9"/>
        <v>0.75093867334167708</v>
      </c>
      <c r="AL64" s="29">
        <v>114410</v>
      </c>
      <c r="AM64" s="29">
        <v>6170</v>
      </c>
      <c r="AO64" s="32">
        <f>DataQ!H174/DataQ!E174</f>
        <v>4.8075859241277427E-2</v>
      </c>
      <c r="AP64" s="15">
        <f>DataQ!F174</f>
        <v>5.7</v>
      </c>
      <c r="AQ64" s="15">
        <f>DataQ!J174</f>
        <v>3.1866669999999999</v>
      </c>
      <c r="AR64" s="15">
        <f>DataQ!P174</f>
        <v>1.0457240000000001</v>
      </c>
      <c r="AS64" s="15">
        <f t="shared" si="10"/>
        <v>3.3566666666666669</v>
      </c>
      <c r="AU64" s="15">
        <v>3.2300000000000004</v>
      </c>
    </row>
    <row r="65" spans="1:47" x14ac:dyDescent="0.35">
      <c r="A65" s="12">
        <v>47515</v>
      </c>
      <c r="B65" s="30">
        <v>3493.1113300000002</v>
      </c>
      <c r="C65" s="30">
        <v>2392.2941900000001</v>
      </c>
      <c r="D65" s="30">
        <v>2661.6260000000002</v>
      </c>
      <c r="E65" s="30">
        <v>2370.56738</v>
      </c>
      <c r="F65" s="30"/>
      <c r="G65" s="30">
        <v>85883.01</v>
      </c>
      <c r="H65" s="30">
        <v>84068.5</v>
      </c>
      <c r="I65" s="30">
        <v>88164.765599999999</v>
      </c>
      <c r="J65" s="30">
        <v>91333.78</v>
      </c>
      <c r="K65" s="30">
        <v>92978.240000000005</v>
      </c>
      <c r="L65" s="30"/>
      <c r="M65" s="44">
        <v>11117.51</v>
      </c>
      <c r="N65" s="44"/>
      <c r="O65" s="35">
        <f t="shared" si="11"/>
        <v>0.31419907245417367</v>
      </c>
      <c r="P65" s="35">
        <f t="shared" si="12"/>
        <v>0.2151825534674581</v>
      </c>
      <c r="Q65" s="35">
        <f t="shared" si="2"/>
        <v>0.23940846466519933</v>
      </c>
      <c r="R65" s="35">
        <f t="shared" si="3"/>
        <v>0.21322826604158665</v>
      </c>
      <c r="S65" s="28"/>
      <c r="T65" s="28">
        <f t="shared" si="4"/>
        <v>7.7250220597957631</v>
      </c>
      <c r="U65" s="28">
        <f t="shared" si="13"/>
        <v>7.5618101535325808</v>
      </c>
      <c r="V65" s="28">
        <f t="shared" si="14"/>
        <v>7.9302618661912598</v>
      </c>
      <c r="W65" s="28">
        <f t="shared" si="7"/>
        <v>8.2153090035448582</v>
      </c>
      <c r="X65" s="28">
        <f t="shared" si="8"/>
        <v>8.3632252185966109</v>
      </c>
      <c r="AH65" s="7">
        <v>2015</v>
      </c>
      <c r="AI65" s="32">
        <f>(AL65/DataQ!C175)/100</f>
        <v>0.10000899442345747</v>
      </c>
      <c r="AJ65" s="11">
        <f>AM65/DataQ!C175</f>
        <v>0.43892786472387119</v>
      </c>
      <c r="AK65" s="11">
        <f t="shared" si="9"/>
        <v>0.76117130831915469</v>
      </c>
      <c r="AL65" s="29">
        <v>111190</v>
      </c>
      <c r="AM65" s="29">
        <v>4880</v>
      </c>
      <c r="AO65" s="32">
        <f>DataQ!H175/DataQ!E175</f>
        <v>4.639677775212294E-2</v>
      </c>
      <c r="AP65" s="15">
        <f>DataQ!F175</f>
        <v>5.5</v>
      </c>
      <c r="AQ65" s="15">
        <f>DataQ!J175</f>
        <v>3.1533329999999999</v>
      </c>
      <c r="AR65" s="15">
        <f>DataQ!P175</f>
        <v>1.1236740000000001</v>
      </c>
      <c r="AS65" s="15">
        <f t="shared" si="10"/>
        <v>3.4233333333333333</v>
      </c>
      <c r="AU65" s="15">
        <v>3.0399999999999996</v>
      </c>
    </row>
    <row r="66" spans="1:47" x14ac:dyDescent="0.35">
      <c r="A66" s="12">
        <v>47604</v>
      </c>
      <c r="B66" s="30">
        <v>3519.7840000000001</v>
      </c>
      <c r="C66" s="30">
        <v>2391.78784</v>
      </c>
      <c r="D66" s="30">
        <v>2664.8240000000001</v>
      </c>
      <c r="E66" s="30">
        <v>2369.5075700000002</v>
      </c>
      <c r="F66" s="30"/>
      <c r="G66" s="30">
        <v>85390.47</v>
      </c>
      <c r="H66" s="30">
        <v>83585.149999999994</v>
      </c>
      <c r="I66" s="30">
        <v>87684.43</v>
      </c>
      <c r="J66" s="30">
        <v>90864.57</v>
      </c>
      <c r="K66" s="30">
        <v>92546.79</v>
      </c>
      <c r="L66" s="30"/>
      <c r="M66" s="44">
        <v>11134.1</v>
      </c>
      <c r="N66" s="44"/>
      <c r="O66" s="35">
        <f t="shared" si="11"/>
        <v>0.31612649428332779</v>
      </c>
      <c r="P66" s="35">
        <f t="shared" si="12"/>
        <v>0.21481645036419647</v>
      </c>
      <c r="Q66" s="35">
        <f t="shared" si="2"/>
        <v>0.23933896767587862</v>
      </c>
      <c r="R66" s="35">
        <f t="shared" si="3"/>
        <v>0.21281536630711059</v>
      </c>
      <c r="S66" s="28"/>
      <c r="T66" s="28">
        <f t="shared" si="4"/>
        <v>7.6692745709127816</v>
      </c>
      <c r="U66" s="28">
        <f t="shared" si="13"/>
        <v>7.5071312454531567</v>
      </c>
      <c r="V66" s="28">
        <f t="shared" si="14"/>
        <v>7.875304694586899</v>
      </c>
      <c r="W66" s="28">
        <f t="shared" si="7"/>
        <v>8.1609263433955146</v>
      </c>
      <c r="X66" s="28">
        <f t="shared" si="8"/>
        <v>8.3120135439775105</v>
      </c>
      <c r="AH66" s="7"/>
      <c r="AI66" s="32">
        <f>(AL66/DataQ!C176)/100</f>
        <v>9.6066606660666062E-2</v>
      </c>
      <c r="AJ66" s="11">
        <f>AM66/DataQ!C176</f>
        <v>0.22502250225022502</v>
      </c>
      <c r="AK66" s="11">
        <f t="shared" si="9"/>
        <v>0.70237989125590516</v>
      </c>
      <c r="AL66" s="29">
        <v>106730</v>
      </c>
      <c r="AM66" s="29">
        <v>2500</v>
      </c>
      <c r="AO66" s="32">
        <f>DataQ!H176/DataQ!E176</f>
        <v>4.5120727334119114E-2</v>
      </c>
      <c r="AP66" s="15">
        <f>DataQ!F176</f>
        <v>5.6</v>
      </c>
      <c r="AQ66" s="15">
        <f>DataQ!J176</f>
        <v>3.1066669999999998</v>
      </c>
      <c r="AR66" s="15">
        <f>DataQ!P176</f>
        <v>1.4751540000000001</v>
      </c>
      <c r="AS66" s="15">
        <f t="shared" si="10"/>
        <v>3.6999999999999997</v>
      </c>
      <c r="AU66" s="15">
        <v>2.8666666666666667</v>
      </c>
    </row>
    <row r="67" spans="1:47" x14ac:dyDescent="0.35">
      <c r="A67" s="12">
        <v>47696</v>
      </c>
      <c r="B67" s="30">
        <v>3543.252</v>
      </c>
      <c r="C67" s="30">
        <v>2390.41284</v>
      </c>
      <c r="D67" s="30">
        <v>2666.6904300000001</v>
      </c>
      <c r="E67" s="30">
        <v>2367.9743699999999</v>
      </c>
      <c r="F67" s="30"/>
      <c r="G67" s="30">
        <v>84863.875</v>
      </c>
      <c r="H67" s="30">
        <v>83071.835900000005</v>
      </c>
      <c r="I67" s="30">
        <v>87164.78</v>
      </c>
      <c r="J67" s="30">
        <v>90392.38</v>
      </c>
      <c r="K67" s="30">
        <v>92110.06</v>
      </c>
      <c r="L67" s="30"/>
      <c r="M67" s="44">
        <v>11149.14</v>
      </c>
      <c r="N67" s="44"/>
      <c r="O67" s="35">
        <f t="shared" si="11"/>
        <v>0.3178049607413666</v>
      </c>
      <c r="P67" s="35">
        <f t="shared" si="12"/>
        <v>0.21440333873285294</v>
      </c>
      <c r="Q67" s="35">
        <f t="shared" si="2"/>
        <v>0.23918350922133907</v>
      </c>
      <c r="R67" s="35">
        <f t="shared" si="3"/>
        <v>0.21239076466884441</v>
      </c>
      <c r="S67" s="28"/>
      <c r="T67" s="28">
        <f t="shared" si="4"/>
        <v>7.6116969559984007</v>
      </c>
      <c r="U67" s="28">
        <f t="shared" si="13"/>
        <v>7.4509635631089042</v>
      </c>
      <c r="V67" s="28">
        <f t="shared" si="14"/>
        <v>7.8180720665450432</v>
      </c>
      <c r="W67" s="28">
        <f t="shared" si="7"/>
        <v>8.1075652471849864</v>
      </c>
      <c r="X67" s="28">
        <f t="shared" si="8"/>
        <v>8.2616291480777893</v>
      </c>
      <c r="AH67" s="7"/>
      <c r="AI67" s="32">
        <f>(AL67/DataQ!C177)/100</f>
        <v>9.4482448244824477E-2</v>
      </c>
      <c r="AJ67" s="11">
        <f>AM67/DataQ!C177</f>
        <v>0.22412241224122412</v>
      </c>
      <c r="AK67" s="11">
        <f t="shared" si="9"/>
        <v>0.63879210220673632</v>
      </c>
      <c r="AL67" s="29">
        <v>104970</v>
      </c>
      <c r="AM67" s="29">
        <v>2490</v>
      </c>
      <c r="AO67" s="32">
        <f>DataQ!H177/DataQ!E177</f>
        <v>4.3870912514980313E-2</v>
      </c>
      <c r="AP67" s="15">
        <f>DataQ!F177</f>
        <v>5.3</v>
      </c>
      <c r="AQ67" s="15">
        <f>DataQ!J177</f>
        <v>3.056667</v>
      </c>
      <c r="AR67" s="15">
        <f>DataQ!P177</f>
        <v>1.769139</v>
      </c>
      <c r="AS67" s="15">
        <f t="shared" si="10"/>
        <v>3.7166666666666663</v>
      </c>
      <c r="AU67" s="15">
        <v>2.8633333333333333</v>
      </c>
    </row>
    <row r="68" spans="1:47" x14ac:dyDescent="0.35">
      <c r="A68" s="12">
        <v>47788</v>
      </c>
      <c r="B68" s="30">
        <v>3564.7951699999999</v>
      </c>
      <c r="C68" s="30">
        <v>2389.1010000000001</v>
      </c>
      <c r="D68" s="30">
        <v>2668.25171</v>
      </c>
      <c r="E68" s="30">
        <v>2366.0847199999998</v>
      </c>
      <c r="F68" s="30"/>
      <c r="G68" s="30">
        <v>84368.639999999999</v>
      </c>
      <c r="H68" s="30">
        <v>82592.27</v>
      </c>
      <c r="I68" s="30">
        <v>86673.3</v>
      </c>
      <c r="J68" s="30">
        <v>89902.37</v>
      </c>
      <c r="K68" s="30">
        <v>91652.98</v>
      </c>
      <c r="L68" s="30"/>
      <c r="M68" s="44">
        <v>11164.37</v>
      </c>
      <c r="N68" s="44"/>
      <c r="O68" s="35">
        <f t="shared" si="11"/>
        <v>0.31930105953134835</v>
      </c>
      <c r="P68" s="35">
        <f t="shared" si="12"/>
        <v>0.21399335564837066</v>
      </c>
      <c r="Q68" s="35">
        <f t="shared" si="2"/>
        <v>0.23899706924797368</v>
      </c>
      <c r="R68" s="35">
        <f t="shared" si="3"/>
        <v>0.21193177223614049</v>
      </c>
      <c r="S68" s="28"/>
      <c r="T68" s="28">
        <f t="shared" si="4"/>
        <v>7.5569548483255211</v>
      </c>
      <c r="U68" s="28">
        <f t="shared" si="13"/>
        <v>7.3978442133322346</v>
      </c>
      <c r="V68" s="28">
        <f t="shared" si="14"/>
        <v>7.7633847677925401</v>
      </c>
      <c r="W68" s="28">
        <f t="shared" si="7"/>
        <v>8.0526147019491461</v>
      </c>
      <c r="X68" s="28">
        <f t="shared" si="8"/>
        <v>8.2094179967163381</v>
      </c>
      <c r="AH68" s="7"/>
      <c r="AI68" s="32">
        <f>(AL68/DataQ!C178)/100</f>
        <v>9.1395139513951396E-2</v>
      </c>
      <c r="AJ68" s="11">
        <f>AM68/DataQ!C178</f>
        <v>0.19531953195319532</v>
      </c>
      <c r="AK68" s="11">
        <f t="shared" si="9"/>
        <v>0.55356181589808007</v>
      </c>
      <c r="AL68" s="29">
        <v>101540</v>
      </c>
      <c r="AM68" s="29">
        <v>2170</v>
      </c>
      <c r="AO68" s="32">
        <f>DataQ!H178/DataQ!E178</f>
        <v>4.386599843019403E-2</v>
      </c>
      <c r="AP68" s="15">
        <f>DataQ!F178</f>
        <v>5.0999999999999996</v>
      </c>
      <c r="AQ68" s="15">
        <f>DataQ!J178</f>
        <v>3.01</v>
      </c>
      <c r="AR68" s="15">
        <f>DataQ!P178</f>
        <v>1.6754610000000001</v>
      </c>
      <c r="AS68" s="15">
        <f t="shared" si="10"/>
        <v>3.2300000000000004</v>
      </c>
      <c r="AU68" s="15">
        <v>2.7666666666666671</v>
      </c>
    </row>
    <row r="69" spans="1:47" x14ac:dyDescent="0.35">
      <c r="A69" s="12">
        <v>47880</v>
      </c>
      <c r="B69" s="30">
        <v>3584.9897500000002</v>
      </c>
      <c r="C69" s="30">
        <v>2388.29639</v>
      </c>
      <c r="D69" s="30">
        <v>2669.9941399999998</v>
      </c>
      <c r="E69" s="30">
        <v>2364.7497600000002</v>
      </c>
      <c r="F69" s="30"/>
      <c r="G69" s="30">
        <v>83946.734400000001</v>
      </c>
      <c r="H69" s="30">
        <v>82187.240000000005</v>
      </c>
      <c r="I69" s="30">
        <v>86253.375</v>
      </c>
      <c r="J69" s="30">
        <v>89481.86</v>
      </c>
      <c r="K69" s="30">
        <v>91264.639999999999</v>
      </c>
      <c r="L69" s="30"/>
      <c r="M69" s="44">
        <v>11179.65</v>
      </c>
      <c r="N69" s="44"/>
      <c r="O69" s="35">
        <f t="shared" ref="O69:O100" si="15">B69/M69</f>
        <v>0.32067101832347167</v>
      </c>
      <c r="P69" s="35">
        <f t="shared" ref="P69:P100" si="16">C69/M69</f>
        <v>0.2136289051982844</v>
      </c>
      <c r="Q69" s="35">
        <f t="shared" si="2"/>
        <v>0.23882627273662413</v>
      </c>
      <c r="R69" s="35">
        <f t="shared" si="3"/>
        <v>0.21152270062121803</v>
      </c>
      <c r="S69" s="28"/>
      <c r="T69" s="28">
        <f t="shared" si="4"/>
        <v>7.5088875233124472</v>
      </c>
      <c r="U69" s="28">
        <f t="shared" si="13"/>
        <v>7.3515038485104638</v>
      </c>
      <c r="V69" s="28">
        <f t="shared" si="14"/>
        <v>7.7152124619285933</v>
      </c>
      <c r="W69" s="28">
        <f t="shared" si="7"/>
        <v>8.0039947583332225</v>
      </c>
      <c r="X69" s="28">
        <f t="shared" si="8"/>
        <v>8.1634612890385654</v>
      </c>
      <c r="AH69" s="7">
        <v>2016</v>
      </c>
      <c r="AI69" s="32">
        <f>(AL69/DataQ!C179)/100</f>
        <v>8.5962230215827343E-2</v>
      </c>
      <c r="AJ69" s="11">
        <f>AM69/DataQ!C179</f>
        <v>0.18974820143884893</v>
      </c>
      <c r="AK69" s="11">
        <f t="shared" si="9"/>
        <v>0.43892786472387119</v>
      </c>
      <c r="AL69" s="29">
        <v>95590</v>
      </c>
      <c r="AM69" s="29">
        <v>2110</v>
      </c>
      <c r="AO69" s="32">
        <f>DataQ!H179/DataQ!E179</f>
        <v>4.4607388213529844E-2</v>
      </c>
      <c r="AP69" s="15">
        <f>DataQ!F179</f>
        <v>5.0999999999999996</v>
      </c>
      <c r="AQ69" s="15">
        <f>DataQ!J179</f>
        <v>2.95</v>
      </c>
      <c r="AR69" s="15">
        <f>DataQ!P179</f>
        <v>1.374957</v>
      </c>
      <c r="AS69" s="15">
        <f t="shared" si="10"/>
        <v>3.0399999999999996</v>
      </c>
      <c r="AU69" s="15">
        <v>2.7033333333333331</v>
      </c>
    </row>
    <row r="70" spans="1:47" x14ac:dyDescent="0.35">
      <c r="A70" s="12">
        <v>47969</v>
      </c>
      <c r="B70" s="30">
        <v>3605.2182600000001</v>
      </c>
      <c r="C70" s="30">
        <v>2389.10376</v>
      </c>
      <c r="D70" s="30">
        <v>2673.0947299999998</v>
      </c>
      <c r="E70" s="30">
        <v>2365.4292</v>
      </c>
      <c r="F70" s="30"/>
      <c r="G70" s="30">
        <v>83689.259999999995</v>
      </c>
      <c r="H70" s="30">
        <v>81945.710000000006</v>
      </c>
      <c r="I70" s="30">
        <v>85998.93</v>
      </c>
      <c r="J70" s="30">
        <v>89256.015599999999</v>
      </c>
      <c r="K70" s="30">
        <v>91072.91</v>
      </c>
      <c r="L70" s="30"/>
      <c r="M70" s="44">
        <v>11196.17</v>
      </c>
      <c r="N70" s="44"/>
      <c r="O70" s="35">
        <f t="shared" si="15"/>
        <v>0.3220046015735738</v>
      </c>
      <c r="P70" s="35">
        <f t="shared" si="16"/>
        <v>0.2133858060390294</v>
      </c>
      <c r="Q70" s="35">
        <f t="shared" ref="Q70:Q133" si="17">D70/M70</f>
        <v>0.23875081657388195</v>
      </c>
      <c r="R70" s="35">
        <f t="shared" ref="R70:R133" si="18">E70/M70</f>
        <v>0.21127128294765085</v>
      </c>
      <c r="S70" s="28"/>
      <c r="T70" s="28">
        <f t="shared" ref="T70:T133" si="19">G70/$M70</f>
        <v>7.4748114757099966</v>
      </c>
      <c r="U70" s="28">
        <f t="shared" ref="U70:U101" si="20">H70/$M70</f>
        <v>7.319084115371596</v>
      </c>
      <c r="V70" s="28">
        <f t="shared" ref="V70:V101" si="21">I70/$M70</f>
        <v>7.6811025556060679</v>
      </c>
      <c r="W70" s="28">
        <f t="shared" ref="W70:W133" si="22">J70/$M70</f>
        <v>7.9720132509599262</v>
      </c>
      <c r="X70" s="28">
        <f t="shared" ref="X70:X133" si="23">K70/$M70</f>
        <v>8.1342914585970032</v>
      </c>
      <c r="AH70" s="7"/>
      <c r="AI70" s="32">
        <f>(AL70/DataQ!C180)/100</f>
        <v>8.4061371841155239E-2</v>
      </c>
      <c r="AJ70" s="11">
        <f>AM70/DataQ!C180</f>
        <v>0.17057761732851986</v>
      </c>
      <c r="AK70" s="11">
        <f t="shared" si="9"/>
        <v>0.22502250225022502</v>
      </c>
      <c r="AL70" s="29">
        <v>93140</v>
      </c>
      <c r="AM70" s="29">
        <v>1890</v>
      </c>
      <c r="AO70" s="32">
        <f>DataQ!H180/DataQ!E180</f>
        <v>4.3946040898587696E-2</v>
      </c>
      <c r="AP70" s="15">
        <f>DataQ!F180</f>
        <v>4.9000000000000004</v>
      </c>
      <c r="AQ70" s="15">
        <f>DataQ!J180</f>
        <v>2.9033329999999999</v>
      </c>
      <c r="AR70" s="15">
        <f>DataQ!P180</f>
        <v>1.006105</v>
      </c>
      <c r="AS70" s="15">
        <f t="shared" si="10"/>
        <v>2.8666666666666667</v>
      </c>
      <c r="AU70" s="15">
        <v>2.63</v>
      </c>
    </row>
    <row r="71" spans="1:47" x14ac:dyDescent="0.35">
      <c r="A71" s="12">
        <v>48061</v>
      </c>
      <c r="B71" s="30">
        <v>3623.0740000000001</v>
      </c>
      <c r="C71" s="30">
        <v>2389.2924800000001</v>
      </c>
      <c r="D71" s="30">
        <v>2675.28784</v>
      </c>
      <c r="E71" s="30">
        <v>2365.8166500000002</v>
      </c>
      <c r="F71" s="30"/>
      <c r="G71" s="30">
        <v>83404.160000000003</v>
      </c>
      <c r="H71" s="30">
        <v>81679.399999999994</v>
      </c>
      <c r="I71" s="30">
        <v>85712.85</v>
      </c>
      <c r="J71" s="30">
        <v>89032.125</v>
      </c>
      <c r="K71" s="30">
        <v>90881.35</v>
      </c>
      <c r="L71" s="30"/>
      <c r="M71" s="44">
        <v>11211.13</v>
      </c>
      <c r="N71" s="44"/>
      <c r="O71" s="35">
        <f t="shared" si="15"/>
        <v>0.32316760219531843</v>
      </c>
      <c r="P71" s="35">
        <f t="shared" si="16"/>
        <v>0.21311789980135815</v>
      </c>
      <c r="Q71" s="35">
        <f t="shared" si="17"/>
        <v>0.23862784928905473</v>
      </c>
      <c r="R71" s="35">
        <f t="shared" si="18"/>
        <v>0.21102392443937412</v>
      </c>
      <c r="S71" s="28"/>
      <c r="T71" s="28">
        <f t="shared" si="19"/>
        <v>7.439407089205103</v>
      </c>
      <c r="U71" s="28">
        <f t="shared" si="20"/>
        <v>7.2855635426580552</v>
      </c>
      <c r="V71" s="28">
        <f t="shared" si="21"/>
        <v>7.6453354835774814</v>
      </c>
      <c r="W71" s="28">
        <f t="shared" si="22"/>
        <v>7.9414051036782203</v>
      </c>
      <c r="X71" s="28">
        <f t="shared" si="23"/>
        <v>8.1063505641269007</v>
      </c>
      <c r="AH71" s="7"/>
      <c r="AI71" s="32">
        <f>(AL71/DataQ!C181)/100</f>
        <v>8.3835740072202167E-2</v>
      </c>
      <c r="AJ71" s="11">
        <f>AM71/DataQ!C181</f>
        <v>0.16787003610108303</v>
      </c>
      <c r="AK71" s="11">
        <f t="shared" si="9"/>
        <v>0.22412241224122412</v>
      </c>
      <c r="AL71" s="29">
        <v>92890</v>
      </c>
      <c r="AM71" s="29">
        <v>1860</v>
      </c>
      <c r="AO71" s="32">
        <f>DataQ!H181/DataQ!E181</f>
        <v>4.3798397701261385E-2</v>
      </c>
      <c r="AP71" s="15">
        <f>DataQ!F181</f>
        <v>4.8</v>
      </c>
      <c r="AQ71" s="15">
        <f>DataQ!J181</f>
        <v>2.82</v>
      </c>
      <c r="AR71" s="15">
        <f>DataQ!P181</f>
        <v>0.88910480000000003</v>
      </c>
      <c r="AS71" s="15">
        <f t="shared" si="10"/>
        <v>2.8633333333333333</v>
      </c>
      <c r="AU71" s="15">
        <v>2.4133333333333336</v>
      </c>
    </row>
    <row r="72" spans="1:47" x14ac:dyDescent="0.35">
      <c r="A72" s="12">
        <v>48153</v>
      </c>
      <c r="B72" s="30">
        <v>3639.7402299999999</v>
      </c>
      <c r="C72" s="30">
        <v>2389.7179999999998</v>
      </c>
      <c r="D72" s="30">
        <v>2677.5056199999999</v>
      </c>
      <c r="E72" s="30">
        <v>2366.0385700000002</v>
      </c>
      <c r="F72" s="30"/>
      <c r="G72" s="30">
        <v>83151.72</v>
      </c>
      <c r="H72" s="30">
        <v>81447.125</v>
      </c>
      <c r="I72" s="30">
        <v>85457.33</v>
      </c>
      <c r="J72" s="30">
        <v>88798.07</v>
      </c>
      <c r="K72" s="30">
        <v>90677.67</v>
      </c>
      <c r="L72" s="30"/>
      <c r="M72" s="44">
        <v>11226.29</v>
      </c>
      <c r="N72" s="44"/>
      <c r="O72" s="35">
        <f t="shared" si="15"/>
        <v>0.32421576763115861</v>
      </c>
      <c r="P72" s="35">
        <f t="shared" si="16"/>
        <v>0.21286800893260371</v>
      </c>
      <c r="Q72" s="35">
        <f t="shared" si="17"/>
        <v>0.23850315821166207</v>
      </c>
      <c r="R72" s="35">
        <f t="shared" si="18"/>
        <v>0.2107587252778968</v>
      </c>
      <c r="S72" s="28"/>
      <c r="T72" s="28">
        <f t="shared" si="19"/>
        <v>7.4068743992895243</v>
      </c>
      <c r="U72" s="28">
        <f t="shared" si="20"/>
        <v>7.2550348334133536</v>
      </c>
      <c r="V72" s="28">
        <f t="shared" si="21"/>
        <v>7.6122503516299682</v>
      </c>
      <c r="W72" s="28">
        <f t="shared" si="22"/>
        <v>7.9098321885502694</v>
      </c>
      <c r="X72" s="28">
        <f t="shared" si="23"/>
        <v>8.0772606088030852</v>
      </c>
      <c r="AH72" s="7"/>
      <c r="AI72" s="32">
        <f>(AL72/DataQ!C182)/100</f>
        <v>8.4444444444444447E-2</v>
      </c>
      <c r="AJ72" s="11">
        <f>AM72/DataQ!C182</f>
        <v>0.16260162601626016</v>
      </c>
      <c r="AK72" s="11">
        <f t="shared" si="9"/>
        <v>0.19531953195319532</v>
      </c>
      <c r="AL72" s="29">
        <v>93480</v>
      </c>
      <c r="AM72" s="29">
        <v>1800</v>
      </c>
      <c r="AO72" s="32">
        <f>DataQ!H182/DataQ!E182</f>
        <v>4.3129241326725125E-2</v>
      </c>
      <c r="AP72" s="15">
        <f>DataQ!F182</f>
        <v>4.7</v>
      </c>
      <c r="AQ72" s="15">
        <f>DataQ!J182</f>
        <v>2.6866669999999999</v>
      </c>
      <c r="AR72" s="15">
        <f>DataQ!P182</f>
        <v>1.0593159999999999</v>
      </c>
      <c r="AS72" s="15">
        <f t="shared" si="10"/>
        <v>2.7666666666666671</v>
      </c>
      <c r="AU72" s="15">
        <v>2.2599999999999998</v>
      </c>
    </row>
    <row r="73" spans="1:47" x14ac:dyDescent="0.35">
      <c r="A73" s="12">
        <v>48245</v>
      </c>
      <c r="B73" s="30">
        <v>3655.2163099999998</v>
      </c>
      <c r="C73" s="30">
        <v>2390.2719999999999</v>
      </c>
      <c r="D73" s="30">
        <v>2679.6638200000002</v>
      </c>
      <c r="E73" s="30">
        <v>2366.2731899999999</v>
      </c>
      <c r="F73" s="30"/>
      <c r="G73" s="30">
        <v>82921.37</v>
      </c>
      <c r="H73" s="30">
        <v>81238.31</v>
      </c>
      <c r="I73" s="30">
        <v>85221.664099999995</v>
      </c>
      <c r="J73" s="30">
        <v>88572.18</v>
      </c>
      <c r="K73" s="30">
        <v>90480.62</v>
      </c>
      <c r="L73" s="30"/>
      <c r="M73" s="44">
        <v>11241.49</v>
      </c>
      <c r="N73" s="44"/>
      <c r="O73" s="35">
        <f t="shared" si="15"/>
        <v>0.32515407743991231</v>
      </c>
      <c r="P73" s="35">
        <f t="shared" si="16"/>
        <v>0.21262946459944368</v>
      </c>
      <c r="Q73" s="35">
        <f t="shared" si="17"/>
        <v>0.23837265522630899</v>
      </c>
      <c r="R73" s="35">
        <f t="shared" si="18"/>
        <v>0.21049462215418063</v>
      </c>
      <c r="S73" s="28"/>
      <c r="T73" s="28">
        <f t="shared" si="19"/>
        <v>7.3763682572328042</v>
      </c>
      <c r="U73" s="28">
        <f t="shared" si="20"/>
        <v>7.226649670106009</v>
      </c>
      <c r="V73" s="28">
        <f t="shared" si="21"/>
        <v>7.5809936316271243</v>
      </c>
      <c r="W73" s="28">
        <f t="shared" si="22"/>
        <v>7.8790427247633534</v>
      </c>
      <c r="X73" s="28">
        <f t="shared" si="23"/>
        <v>8.0488102555799976</v>
      </c>
      <c r="AH73" s="7">
        <v>2017</v>
      </c>
      <c r="AI73" s="32">
        <f>(AL73/DataQ!C183)/100</f>
        <v>8.1969286359530269E-2</v>
      </c>
      <c r="AJ73" s="11">
        <f>AM73/DataQ!C183</f>
        <v>0.16982836495031617</v>
      </c>
      <c r="AK73" s="11">
        <f t="shared" si="9"/>
        <v>0.18974820143884893</v>
      </c>
      <c r="AL73" s="29">
        <v>90740</v>
      </c>
      <c r="AM73" s="29">
        <v>1880</v>
      </c>
      <c r="AO73" s="32">
        <f>DataQ!H183/DataQ!E183</f>
        <v>4.2369264908494582E-2</v>
      </c>
      <c r="AP73" s="15">
        <f>DataQ!F183</f>
        <v>4.5999999999999996</v>
      </c>
      <c r="AQ73" s="15">
        <f>DataQ!J183</f>
        <v>2.6266669999999999</v>
      </c>
      <c r="AR73" s="15">
        <f>DataQ!P183</f>
        <v>1.3241339999999999</v>
      </c>
      <c r="AS73" s="15">
        <f t="shared" si="10"/>
        <v>2.7033333333333331</v>
      </c>
      <c r="AU73" s="15">
        <v>2.19</v>
      </c>
    </row>
    <row r="74" spans="1:47" x14ac:dyDescent="0.35">
      <c r="A74" s="12">
        <v>48335</v>
      </c>
      <c r="B74" s="30">
        <v>3669.9785200000001</v>
      </c>
      <c r="C74" s="30">
        <v>2391.1804200000001</v>
      </c>
      <c r="D74" s="30">
        <v>2682.0450000000001</v>
      </c>
      <c r="E74" s="30">
        <v>2366.8919999999998</v>
      </c>
      <c r="F74" s="30"/>
      <c r="G74" s="30">
        <v>82717.36</v>
      </c>
      <c r="H74" s="30">
        <v>81056.960000000006</v>
      </c>
      <c r="I74" s="30">
        <v>85010.445300000007</v>
      </c>
      <c r="J74" s="30">
        <v>88374.34</v>
      </c>
      <c r="K74" s="30">
        <v>90310.55</v>
      </c>
      <c r="L74" s="30"/>
      <c r="M74" s="44">
        <v>11257.93</v>
      </c>
      <c r="N74" s="44"/>
      <c r="O74" s="35">
        <f t="shared" si="15"/>
        <v>0.32599052578937693</v>
      </c>
      <c r="P74" s="35">
        <f t="shared" si="16"/>
        <v>0.21239965251160739</v>
      </c>
      <c r="Q74" s="35">
        <f t="shared" si="17"/>
        <v>0.23823607004129532</v>
      </c>
      <c r="R74" s="35">
        <f t="shared" si="18"/>
        <v>0.2102422026074065</v>
      </c>
      <c r="S74" s="28"/>
      <c r="T74" s="28">
        <f t="shared" si="19"/>
        <v>7.3474750686849184</v>
      </c>
      <c r="U74" s="28">
        <f t="shared" si="20"/>
        <v>7.1999879196264329</v>
      </c>
      <c r="V74" s="28">
        <f t="shared" si="21"/>
        <v>7.5511612969702249</v>
      </c>
      <c r="W74" s="28">
        <f t="shared" si="22"/>
        <v>7.8499635368136058</v>
      </c>
      <c r="X74" s="28">
        <f t="shared" si="23"/>
        <v>8.0219498611201168</v>
      </c>
      <c r="AH74" s="7"/>
      <c r="AI74" s="32">
        <f>(AL74/DataQ!C184)/100</f>
        <v>8.0018132366273795E-2</v>
      </c>
      <c r="AJ74" s="11">
        <f>AM74/DataQ!C184</f>
        <v>0.16319129646418859</v>
      </c>
      <c r="AK74" s="11">
        <f t="shared" ref="AK74:AK137" si="24">AJ70</f>
        <v>0.17057761732851986</v>
      </c>
      <c r="AL74" s="29">
        <v>88260</v>
      </c>
      <c r="AM74" s="29">
        <v>1800</v>
      </c>
      <c r="AO74" s="32">
        <f>DataQ!H184/DataQ!E184</f>
        <v>4.1616171193727798E-2</v>
      </c>
      <c r="AP74" s="15">
        <f>DataQ!F184</f>
        <v>4.4000000000000004</v>
      </c>
      <c r="AQ74" s="15">
        <f>DataQ!J184</f>
        <v>2.5866669999999998</v>
      </c>
      <c r="AR74" s="15">
        <f>DataQ!P184</f>
        <v>1.5133179999999999</v>
      </c>
      <c r="AS74" s="15">
        <f t="shared" ref="AS74:AS137" si="25">AU70</f>
        <v>2.63</v>
      </c>
      <c r="AU74" s="15">
        <v>2.0366666666666666</v>
      </c>
    </row>
    <row r="75" spans="1:47" x14ac:dyDescent="0.35">
      <c r="A75" s="12">
        <v>48427</v>
      </c>
      <c r="B75" s="30">
        <v>3682.9340000000002</v>
      </c>
      <c r="C75" s="30">
        <v>2391.5627399999998</v>
      </c>
      <c r="D75" s="30">
        <v>2683.7158199999999</v>
      </c>
      <c r="E75" s="30">
        <v>2367.3249999999998</v>
      </c>
      <c r="F75" s="30"/>
      <c r="G75" s="30">
        <v>82488.335900000005</v>
      </c>
      <c r="H75" s="30">
        <v>80852.55</v>
      </c>
      <c r="I75" s="30">
        <v>84771.06</v>
      </c>
      <c r="J75" s="30">
        <v>88183.13</v>
      </c>
      <c r="K75" s="30">
        <v>90145.65</v>
      </c>
      <c r="L75" s="30"/>
      <c r="M75" s="44">
        <v>11272.81</v>
      </c>
      <c r="N75" s="44"/>
      <c r="O75" s="35">
        <f t="shared" si="15"/>
        <v>0.32670948947068212</v>
      </c>
      <c r="P75" s="35">
        <f t="shared" si="16"/>
        <v>0.21215320226278983</v>
      </c>
      <c r="Q75" s="35">
        <f t="shared" si="17"/>
        <v>0.23806981755214537</v>
      </c>
      <c r="R75" s="35">
        <f t="shared" si="18"/>
        <v>0.2100030959450217</v>
      </c>
      <c r="S75" s="28"/>
      <c r="T75" s="28">
        <f t="shared" si="19"/>
        <v>7.3174599678341075</v>
      </c>
      <c r="U75" s="28">
        <f t="shared" si="20"/>
        <v>7.1723509932306149</v>
      </c>
      <c r="V75" s="28">
        <f t="shared" si="21"/>
        <v>7.519958200306756</v>
      </c>
      <c r="W75" s="28">
        <f t="shared" si="22"/>
        <v>7.8226396080480383</v>
      </c>
      <c r="X75" s="28">
        <f t="shared" si="23"/>
        <v>7.996732846557336</v>
      </c>
      <c r="AH75" s="7"/>
      <c r="AI75" s="32">
        <f>(AL75/DataQ!C185)/100</f>
        <v>7.8704710144927539E-2</v>
      </c>
      <c r="AJ75" s="11">
        <f>AM75/DataQ!C185</f>
        <v>0.1766304347826087</v>
      </c>
      <c r="AK75" s="11">
        <f t="shared" si="24"/>
        <v>0.16787003610108303</v>
      </c>
      <c r="AL75" s="29">
        <v>86890</v>
      </c>
      <c r="AM75" s="29">
        <v>1950</v>
      </c>
      <c r="AO75" s="32">
        <f>DataQ!H185/DataQ!E185</f>
        <v>4.0896320597468533E-2</v>
      </c>
      <c r="AP75" s="15">
        <f>DataQ!F185</f>
        <v>4.3</v>
      </c>
      <c r="AQ75" s="15">
        <f>DataQ!J185</f>
        <v>2.5333329999999998</v>
      </c>
      <c r="AR75" s="15">
        <f>DataQ!P185</f>
        <v>1.4638960000000001</v>
      </c>
      <c r="AS75" s="15">
        <f t="shared" si="25"/>
        <v>2.4133333333333336</v>
      </c>
      <c r="AU75" s="15">
        <v>1.9433333333333334</v>
      </c>
    </row>
    <row r="76" spans="1:47" x14ac:dyDescent="0.35">
      <c r="A76" s="12">
        <v>48519</v>
      </c>
      <c r="B76" s="30">
        <v>3695.1767599999998</v>
      </c>
      <c r="C76" s="30">
        <v>2392.2131300000001</v>
      </c>
      <c r="D76" s="30">
        <v>2685.5373500000001</v>
      </c>
      <c r="E76" s="30">
        <v>2367.61328</v>
      </c>
      <c r="F76" s="30"/>
      <c r="G76" s="30">
        <v>82288.875</v>
      </c>
      <c r="H76" s="30">
        <v>80678.414099999995</v>
      </c>
      <c r="I76" s="30">
        <v>84559.78</v>
      </c>
      <c r="J76" s="30">
        <v>87979.61</v>
      </c>
      <c r="K76" s="30">
        <v>89966.59</v>
      </c>
      <c r="L76" s="30"/>
      <c r="M76" s="44">
        <v>11287.9</v>
      </c>
      <c r="N76" s="44"/>
      <c r="O76" s="35">
        <f t="shared" si="15"/>
        <v>0.32735732598623302</v>
      </c>
      <c r="P76" s="35">
        <f t="shared" si="16"/>
        <v>0.2119272078951798</v>
      </c>
      <c r="Q76" s="35">
        <f t="shared" si="17"/>
        <v>0.2379129288884558</v>
      </c>
      <c r="R76" s="35">
        <f t="shared" si="18"/>
        <v>0.20974789642006042</v>
      </c>
      <c r="S76" s="28"/>
      <c r="T76" s="28">
        <f t="shared" si="19"/>
        <v>7.290007441596754</v>
      </c>
      <c r="U76" s="28">
        <f t="shared" si="20"/>
        <v>7.1473360058115327</v>
      </c>
      <c r="V76" s="28">
        <f t="shared" si="21"/>
        <v>7.4911879091770839</v>
      </c>
      <c r="W76" s="28">
        <f t="shared" si="22"/>
        <v>7.7941521452174456</v>
      </c>
      <c r="X76" s="28">
        <f t="shared" si="23"/>
        <v>7.9701795728169103</v>
      </c>
      <c r="AH76" s="7"/>
      <c r="AI76" s="32">
        <f>(AL76/DataQ!C186)/100</f>
        <v>7.8145454545454546E-2</v>
      </c>
      <c r="AJ76" s="11">
        <f>AM76/DataQ!C186</f>
        <v>0.16272727272727272</v>
      </c>
      <c r="AK76" s="11">
        <f t="shared" si="24"/>
        <v>0.16260162601626016</v>
      </c>
      <c r="AL76" s="29">
        <v>85960</v>
      </c>
      <c r="AM76" s="29">
        <v>1790</v>
      </c>
      <c r="AO76" s="32">
        <f>DataQ!H186/DataQ!E186</f>
        <v>4.0450358239508703E-2</v>
      </c>
      <c r="AP76" s="15">
        <f>DataQ!F186</f>
        <v>4.4000000000000004</v>
      </c>
      <c r="AQ76" s="15">
        <f>DataQ!J186</f>
        <v>2.516667</v>
      </c>
      <c r="AR76" s="15">
        <f>DataQ!P186</f>
        <v>1.3496030000000001</v>
      </c>
      <c r="AS76" s="15">
        <f t="shared" si="25"/>
        <v>2.2599999999999998</v>
      </c>
      <c r="AU76" s="15">
        <v>2.0500000000000003</v>
      </c>
    </row>
    <row r="77" spans="1:47" x14ac:dyDescent="0.35">
      <c r="A77" s="12">
        <v>48611</v>
      </c>
      <c r="B77" s="30">
        <v>3706.7014199999999</v>
      </c>
      <c r="C77" s="30">
        <v>2393.0634799999998</v>
      </c>
      <c r="D77" s="30">
        <v>2687.4521500000001</v>
      </c>
      <c r="E77" s="30">
        <v>2367.9484900000002</v>
      </c>
      <c r="F77" s="30"/>
      <c r="G77" s="30">
        <v>82113.37</v>
      </c>
      <c r="H77" s="30">
        <v>80528.899999999994</v>
      </c>
      <c r="I77" s="30">
        <v>84371</v>
      </c>
      <c r="J77" s="30">
        <v>87784.195300000007</v>
      </c>
      <c r="K77" s="30">
        <v>89794.31</v>
      </c>
      <c r="L77" s="30"/>
      <c r="M77" s="44">
        <v>11303.01</v>
      </c>
      <c r="N77" s="44"/>
      <c r="O77" s="35">
        <f t="shared" si="15"/>
        <v>0.32793932058805575</v>
      </c>
      <c r="P77" s="35">
        <f t="shared" si="16"/>
        <v>0.21171913322203553</v>
      </c>
      <c r="Q77" s="35">
        <f t="shared" si="17"/>
        <v>0.23776429022003873</v>
      </c>
      <c r="R77" s="35">
        <f t="shared" si="18"/>
        <v>0.20949715960615803</v>
      </c>
      <c r="S77" s="28"/>
      <c r="T77" s="28">
        <f t="shared" si="19"/>
        <v>7.2647347918828693</v>
      </c>
      <c r="U77" s="28">
        <f t="shared" si="20"/>
        <v>7.1245535481256752</v>
      </c>
      <c r="V77" s="28">
        <f t="shared" si="21"/>
        <v>7.4644718530727658</v>
      </c>
      <c r="W77" s="28">
        <f t="shared" si="22"/>
        <v>7.7664440976341709</v>
      </c>
      <c r="X77" s="28">
        <f t="shared" si="23"/>
        <v>7.9442829830284145</v>
      </c>
      <c r="AH77" s="7">
        <v>2018</v>
      </c>
      <c r="AI77" s="32">
        <f>(AL77/DataQ!C187)/100</f>
        <v>7.6727438468550596E-2</v>
      </c>
      <c r="AJ77" s="11">
        <f>AM77/DataQ!C187</f>
        <v>0.17411121239744759</v>
      </c>
      <c r="AK77" s="11">
        <f t="shared" si="24"/>
        <v>0.16982836495031617</v>
      </c>
      <c r="AL77" s="29">
        <v>84170</v>
      </c>
      <c r="AM77" s="29">
        <v>1910</v>
      </c>
      <c r="AO77" s="32">
        <f>DataQ!H187/DataQ!E187</f>
        <v>4.0378421900161034E-2</v>
      </c>
      <c r="AP77" s="15">
        <f>DataQ!F187</f>
        <v>4.2</v>
      </c>
      <c r="AQ77" s="15">
        <f>DataQ!J187</f>
        <v>2.52</v>
      </c>
      <c r="AR77" s="15">
        <f>DataQ!P187</f>
        <v>1.3894839999999999</v>
      </c>
      <c r="AS77" s="15">
        <f t="shared" si="25"/>
        <v>2.19</v>
      </c>
      <c r="AU77" s="15">
        <v>1.9966666666666668</v>
      </c>
    </row>
    <row r="78" spans="1:47" x14ac:dyDescent="0.35">
      <c r="A78" s="12">
        <v>48700</v>
      </c>
      <c r="B78" s="30">
        <v>3718.0158700000002</v>
      </c>
      <c r="C78" s="30">
        <v>2394.4072299999998</v>
      </c>
      <c r="D78" s="30">
        <v>2689.8005400000002</v>
      </c>
      <c r="E78" s="30">
        <v>2368.7917499999999</v>
      </c>
      <c r="F78" s="30"/>
      <c r="G78" s="30">
        <v>81972.23</v>
      </c>
      <c r="H78" s="30">
        <v>80414.09</v>
      </c>
      <c r="I78" s="30">
        <v>84215.554699999993</v>
      </c>
      <c r="J78" s="30">
        <v>87625.85</v>
      </c>
      <c r="K78" s="30">
        <v>89658.48</v>
      </c>
      <c r="L78" s="30"/>
      <c r="M78" s="44">
        <v>11319.37</v>
      </c>
      <c r="N78" s="44"/>
      <c r="O78" s="35">
        <f t="shared" si="15"/>
        <v>0.32846491191647592</v>
      </c>
      <c r="P78" s="35">
        <f t="shared" si="16"/>
        <v>0.21153184585361196</v>
      </c>
      <c r="Q78" s="35">
        <f t="shared" si="17"/>
        <v>0.23762811357875924</v>
      </c>
      <c r="R78" s="35">
        <f t="shared" si="18"/>
        <v>0.20926886832041003</v>
      </c>
      <c r="S78" s="28"/>
      <c r="T78" s="28">
        <f t="shared" si="19"/>
        <v>7.2417661053574527</v>
      </c>
      <c r="U78" s="28">
        <f t="shared" si="20"/>
        <v>7.1041135681579446</v>
      </c>
      <c r="V78" s="28">
        <f t="shared" si="21"/>
        <v>7.4399506951358587</v>
      </c>
      <c r="W78" s="28">
        <f t="shared" si="22"/>
        <v>7.7412302981526357</v>
      </c>
      <c r="X78" s="28">
        <f t="shared" si="23"/>
        <v>7.9208012460057393</v>
      </c>
      <c r="AH78" s="7"/>
      <c r="AI78" s="32">
        <f>(AL78/DataQ!C188)/100</f>
        <v>7.536918869644485E-2</v>
      </c>
      <c r="AJ78" s="11">
        <f>AM78/DataQ!C188</f>
        <v>0.15314494074749316</v>
      </c>
      <c r="AK78" s="11">
        <f t="shared" si="24"/>
        <v>0.16319129646418859</v>
      </c>
      <c r="AL78" s="29">
        <v>82680</v>
      </c>
      <c r="AM78" s="29">
        <v>1680</v>
      </c>
      <c r="AO78" s="32">
        <f>DataQ!H188/DataQ!E188</f>
        <v>4.0502845562390789E-2</v>
      </c>
      <c r="AP78" s="15">
        <f>DataQ!F188</f>
        <v>4</v>
      </c>
      <c r="AQ78" s="15">
        <f>DataQ!J188</f>
        <v>2.483333</v>
      </c>
      <c r="AR78" s="15">
        <f>DataQ!P188</f>
        <v>1.458421</v>
      </c>
      <c r="AS78" s="15">
        <f t="shared" si="25"/>
        <v>2.0366666666666666</v>
      </c>
      <c r="AU78" s="15">
        <v>2.0333333333333332</v>
      </c>
    </row>
    <row r="79" spans="1:47" x14ac:dyDescent="0.35">
      <c r="A79" s="12">
        <v>48792</v>
      </c>
      <c r="B79" s="30">
        <v>3727.8657199999998</v>
      </c>
      <c r="C79" s="30">
        <v>2395.21558</v>
      </c>
      <c r="D79" s="30">
        <v>2691.4926799999998</v>
      </c>
      <c r="E79" s="30">
        <v>2369.4594699999998</v>
      </c>
      <c r="F79" s="30"/>
      <c r="G79" s="30">
        <v>81802.600000000006</v>
      </c>
      <c r="H79" s="30">
        <v>80272.23</v>
      </c>
      <c r="I79" s="30">
        <v>84029.03</v>
      </c>
      <c r="J79" s="30">
        <v>87473.11</v>
      </c>
      <c r="K79" s="30">
        <v>89526.95</v>
      </c>
      <c r="L79" s="30"/>
      <c r="M79" s="44">
        <v>11334.17</v>
      </c>
      <c r="N79" s="44"/>
      <c r="O79" s="35">
        <f t="shared" si="15"/>
        <v>0.32890504730386078</v>
      </c>
      <c r="P79" s="35">
        <f t="shared" si="16"/>
        <v>0.21132695027514145</v>
      </c>
      <c r="Q79" s="35">
        <f t="shared" si="17"/>
        <v>0.23746711757455552</v>
      </c>
      <c r="R79" s="35">
        <f t="shared" si="18"/>
        <v>0.20905452009278136</v>
      </c>
      <c r="S79" s="28"/>
      <c r="T79" s="28">
        <f t="shared" si="19"/>
        <v>7.2173436608062174</v>
      </c>
      <c r="U79" s="28">
        <f t="shared" si="20"/>
        <v>7.082320981598123</v>
      </c>
      <c r="V79" s="28">
        <f t="shared" si="21"/>
        <v>7.4137788651484842</v>
      </c>
      <c r="W79" s="28">
        <f t="shared" si="22"/>
        <v>7.7176458443803115</v>
      </c>
      <c r="X79" s="28">
        <f t="shared" si="23"/>
        <v>7.8988536434516154</v>
      </c>
      <c r="AH79" s="7"/>
      <c r="AI79" s="32">
        <f>(AL79/DataQ!C189)/100</f>
        <v>7.6268248175182476E-2</v>
      </c>
      <c r="AJ79" s="11">
        <f>AM79/DataQ!C189</f>
        <v>0.1541970802919708</v>
      </c>
      <c r="AK79" s="11">
        <f t="shared" si="24"/>
        <v>0.1766304347826087</v>
      </c>
      <c r="AL79" s="29">
        <v>83590</v>
      </c>
      <c r="AM79" s="29">
        <v>1690</v>
      </c>
      <c r="AO79" s="32">
        <f>DataQ!H189/DataQ!E189</f>
        <v>4.04248704367643E-2</v>
      </c>
      <c r="AP79" s="15">
        <f>DataQ!F189</f>
        <v>4.0999999999999996</v>
      </c>
      <c r="AQ79" s="15">
        <f>DataQ!J189</f>
        <v>2.48</v>
      </c>
      <c r="AR79" s="15">
        <f>DataQ!P189</f>
        <v>1.609961</v>
      </c>
      <c r="AS79" s="15">
        <f t="shared" si="25"/>
        <v>1.9433333333333334</v>
      </c>
      <c r="AU79" s="15">
        <v>2.0266666666666668</v>
      </c>
    </row>
    <row r="80" spans="1:47" x14ac:dyDescent="0.35">
      <c r="A80" s="12">
        <v>48884</v>
      </c>
      <c r="B80" s="30">
        <v>3737.335</v>
      </c>
      <c r="C80" s="30">
        <v>2396.3066399999998</v>
      </c>
      <c r="D80" s="30">
        <v>2693.40454</v>
      </c>
      <c r="E80" s="30">
        <v>2369.9763200000002</v>
      </c>
      <c r="F80" s="30"/>
      <c r="G80" s="30">
        <v>81660.92</v>
      </c>
      <c r="H80" s="30">
        <v>80158.52</v>
      </c>
      <c r="I80" s="30">
        <v>83869.53</v>
      </c>
      <c r="J80" s="30">
        <v>87305.31</v>
      </c>
      <c r="K80" s="30">
        <v>89378.63</v>
      </c>
      <c r="L80" s="30"/>
      <c r="M80" s="44">
        <v>11349.18</v>
      </c>
      <c r="N80" s="44"/>
      <c r="O80" s="35">
        <f t="shared" si="15"/>
        <v>0.32930440789554838</v>
      </c>
      <c r="P80" s="35">
        <f t="shared" si="16"/>
        <v>0.21114359275295658</v>
      </c>
      <c r="Q80" s="35">
        <f t="shared" si="17"/>
        <v>0.23732151045273756</v>
      </c>
      <c r="R80" s="35">
        <f t="shared" si="18"/>
        <v>0.2088235731568272</v>
      </c>
      <c r="S80" s="28"/>
      <c r="T80" s="28">
        <f t="shared" si="19"/>
        <v>7.1953145513596573</v>
      </c>
      <c r="U80" s="28">
        <f t="shared" si="20"/>
        <v>7.0629349433174911</v>
      </c>
      <c r="V80" s="28">
        <f t="shared" si="21"/>
        <v>7.3899198003732423</v>
      </c>
      <c r="W80" s="28">
        <f t="shared" si="22"/>
        <v>7.6926535661607263</v>
      </c>
      <c r="X80" s="28">
        <f t="shared" si="23"/>
        <v>7.8753381301556589</v>
      </c>
      <c r="AH80" s="7"/>
      <c r="AI80" s="32">
        <f>(AL80/DataQ!C190)/100</f>
        <v>8.2268984446477594E-2</v>
      </c>
      <c r="AJ80" s="11">
        <f>AM80/DataQ!C190</f>
        <v>0.1546203110704483</v>
      </c>
      <c r="AK80" s="11">
        <f t="shared" si="24"/>
        <v>0.16272727272727272</v>
      </c>
      <c r="AL80" s="29">
        <v>89920</v>
      </c>
      <c r="AM80" s="29">
        <v>1690</v>
      </c>
      <c r="AO80" s="32">
        <f>DataQ!H190/DataQ!E190</f>
        <v>4.0303340388847614E-2</v>
      </c>
      <c r="AP80" s="15">
        <f>DataQ!F190</f>
        <v>4</v>
      </c>
      <c r="AQ80" s="15">
        <f>DataQ!J190</f>
        <v>2.4933329999999998</v>
      </c>
      <c r="AR80" s="15">
        <f>DataQ!P190</f>
        <v>1.761144</v>
      </c>
      <c r="AS80" s="15">
        <f t="shared" si="25"/>
        <v>2.0500000000000003</v>
      </c>
      <c r="AU80" s="15">
        <v>2.0299999999999998</v>
      </c>
    </row>
    <row r="81" spans="1:47" x14ac:dyDescent="0.35">
      <c r="A81" s="12">
        <v>48976</v>
      </c>
      <c r="B81" s="30">
        <v>3746.3618200000001</v>
      </c>
      <c r="C81" s="30">
        <v>2397.58032</v>
      </c>
      <c r="D81" s="30">
        <v>2695.43921</v>
      </c>
      <c r="E81" s="30">
        <v>2370.5634799999998</v>
      </c>
      <c r="F81" s="30"/>
      <c r="G81" s="30">
        <v>81539.37</v>
      </c>
      <c r="H81" s="30">
        <v>80065.22</v>
      </c>
      <c r="I81" s="30">
        <v>83729.13</v>
      </c>
      <c r="J81" s="30">
        <v>87146.65</v>
      </c>
      <c r="K81" s="30">
        <v>89238.32</v>
      </c>
      <c r="L81" s="30"/>
      <c r="M81" s="44">
        <v>11364.2</v>
      </c>
      <c r="N81" s="44"/>
      <c r="O81" s="35">
        <f t="shared" si="15"/>
        <v>0.32966348885095298</v>
      </c>
      <c r="P81" s="35">
        <f t="shared" si="16"/>
        <v>0.21097660372045546</v>
      </c>
      <c r="Q81" s="35">
        <f t="shared" si="17"/>
        <v>0.23718688601045387</v>
      </c>
      <c r="R81" s="35">
        <f t="shared" si="18"/>
        <v>0.20859923971770997</v>
      </c>
      <c r="S81" s="28"/>
      <c r="T81" s="28">
        <f t="shared" si="19"/>
        <v>7.1751086746097386</v>
      </c>
      <c r="U81" s="28">
        <f t="shared" si="20"/>
        <v>7.0453899086605301</v>
      </c>
      <c r="V81" s="28">
        <f t="shared" si="21"/>
        <v>7.3677979972193377</v>
      </c>
      <c r="W81" s="28">
        <f t="shared" si="22"/>
        <v>7.6685248411678772</v>
      </c>
      <c r="X81" s="28">
        <f t="shared" si="23"/>
        <v>7.8525826718994738</v>
      </c>
      <c r="AH81" s="7">
        <v>2019</v>
      </c>
      <c r="AI81" s="32">
        <f>(AL81/DataQ!C191)/100</f>
        <v>7.9112534309240617E-2</v>
      </c>
      <c r="AJ81" s="11">
        <f>AM81/DataQ!C191</f>
        <v>0.18115279048490393</v>
      </c>
      <c r="AK81" s="11">
        <f t="shared" si="24"/>
        <v>0.17411121239744759</v>
      </c>
      <c r="AL81" s="29">
        <v>86470</v>
      </c>
      <c r="AM81" s="29">
        <v>1980</v>
      </c>
      <c r="AO81" s="32">
        <f>DataQ!H191/DataQ!E191</f>
        <v>4.0109263844672408E-2</v>
      </c>
      <c r="AP81" s="15">
        <f>DataQ!F191</f>
        <v>3.8</v>
      </c>
      <c r="AQ81" s="15">
        <f>DataQ!J191</f>
        <v>2.463333</v>
      </c>
      <c r="AR81" s="15">
        <f>DataQ!P191</f>
        <v>1.8623700000000001</v>
      </c>
      <c r="AS81" s="15">
        <f t="shared" si="25"/>
        <v>1.9966666666666668</v>
      </c>
      <c r="AU81" s="15">
        <v>2.043333333333333</v>
      </c>
    </row>
    <row r="82" spans="1:47" x14ac:dyDescent="0.35">
      <c r="A82" s="12">
        <v>49065</v>
      </c>
      <c r="B82" s="30">
        <v>3755.39966</v>
      </c>
      <c r="C82" s="30">
        <v>2399.2831999999999</v>
      </c>
      <c r="D82" s="30">
        <v>2697.8847700000001</v>
      </c>
      <c r="E82" s="30">
        <v>2371.6120000000001</v>
      </c>
      <c r="F82" s="30"/>
      <c r="G82" s="30">
        <v>81444.81</v>
      </c>
      <c r="H82" s="30">
        <v>79998.960000000006</v>
      </c>
      <c r="I82" s="30">
        <v>83615.02</v>
      </c>
      <c r="J82" s="30">
        <v>87019.015599999999</v>
      </c>
      <c r="K82" s="30">
        <v>89128.47</v>
      </c>
      <c r="L82" s="30"/>
      <c r="M82" s="44">
        <v>11380.48</v>
      </c>
      <c r="N82" s="44"/>
      <c r="O82" s="35">
        <f t="shared" si="15"/>
        <v>0.3299860515549432</v>
      </c>
      <c r="P82" s="35">
        <f t="shared" si="16"/>
        <v>0.21082442919806546</v>
      </c>
      <c r="Q82" s="35">
        <f t="shared" si="17"/>
        <v>0.23706247627516591</v>
      </c>
      <c r="R82" s="35">
        <f t="shared" si="18"/>
        <v>0.20839296760769319</v>
      </c>
      <c r="S82" s="28"/>
      <c r="T82" s="28">
        <f t="shared" si="19"/>
        <v>7.1565355767067826</v>
      </c>
      <c r="U82" s="28">
        <f t="shared" si="20"/>
        <v>7.0294890900911042</v>
      </c>
      <c r="V82" s="28">
        <f t="shared" si="21"/>
        <v>7.3472313997300649</v>
      </c>
      <c r="W82" s="28">
        <f t="shared" si="22"/>
        <v>7.6463396622989546</v>
      </c>
      <c r="X82" s="28">
        <f t="shared" si="23"/>
        <v>7.8316969055786751</v>
      </c>
      <c r="AH82" s="7"/>
      <c r="AI82" s="32">
        <f>(AL82/DataQ!C192)/100</f>
        <v>7.851005484460695E-2</v>
      </c>
      <c r="AJ82" s="11">
        <f>AM82/DataQ!C192</f>
        <v>0.17550274223034734</v>
      </c>
      <c r="AK82" s="11">
        <f t="shared" si="24"/>
        <v>0.15314494074749316</v>
      </c>
      <c r="AL82" s="29">
        <v>85890</v>
      </c>
      <c r="AM82" s="29">
        <v>1920</v>
      </c>
      <c r="AO82" s="32">
        <f>DataQ!H192/DataQ!E192</f>
        <v>3.9151753285346362E-2</v>
      </c>
      <c r="AP82" s="15">
        <f>DataQ!F192</f>
        <v>3.9</v>
      </c>
      <c r="AQ82" s="15">
        <f>DataQ!J192</f>
        <v>2.4366669999999999</v>
      </c>
      <c r="AR82" s="15">
        <f>DataQ!P192</f>
        <v>2.0572249999999999</v>
      </c>
      <c r="AS82" s="15">
        <f t="shared" si="25"/>
        <v>2.0333333333333332</v>
      </c>
      <c r="AU82" s="15">
        <v>1.9866666666666666</v>
      </c>
    </row>
    <row r="83" spans="1:47" x14ac:dyDescent="0.35">
      <c r="A83" s="12">
        <v>49157</v>
      </c>
      <c r="B83" s="30">
        <v>3763.2075199999999</v>
      </c>
      <c r="C83" s="30">
        <v>2400.4589999999998</v>
      </c>
      <c r="D83" s="30">
        <v>2699.7175299999999</v>
      </c>
      <c r="E83" s="30">
        <v>2372.5050000000001</v>
      </c>
      <c r="F83" s="30"/>
      <c r="G83" s="30">
        <v>81319.78</v>
      </c>
      <c r="H83" s="30">
        <v>79903.195300000007</v>
      </c>
      <c r="I83" s="30">
        <v>83468.3</v>
      </c>
      <c r="J83" s="30">
        <v>86898.1</v>
      </c>
      <c r="K83" s="30">
        <v>89024.25</v>
      </c>
      <c r="L83" s="30"/>
      <c r="M83" s="44">
        <v>11395.2</v>
      </c>
      <c r="N83" s="44"/>
      <c r="O83" s="35">
        <f t="shared" si="15"/>
        <v>0.33024497332210051</v>
      </c>
      <c r="P83" s="35">
        <f t="shared" si="16"/>
        <v>0.21065527590564445</v>
      </c>
      <c r="Q83" s="35">
        <f t="shared" si="17"/>
        <v>0.23691708175372084</v>
      </c>
      <c r="R83" s="35">
        <f t="shared" si="18"/>
        <v>0.20820213774220725</v>
      </c>
      <c r="S83" s="28"/>
      <c r="T83" s="28">
        <f t="shared" si="19"/>
        <v>7.1363188008986231</v>
      </c>
      <c r="U83" s="28">
        <f t="shared" si="20"/>
        <v>7.0120046423055324</v>
      </c>
      <c r="V83" s="28">
        <f t="shared" si="21"/>
        <v>7.3248648553777027</v>
      </c>
      <c r="W83" s="28">
        <f t="shared" si="22"/>
        <v>7.6258512356079757</v>
      </c>
      <c r="X83" s="28">
        <f t="shared" si="23"/>
        <v>7.8124341828138162</v>
      </c>
      <c r="AH83" s="7"/>
      <c r="AI83" s="32">
        <f>(AL83/DataQ!C193)/100</f>
        <v>7.4542124542124541E-2</v>
      </c>
      <c r="AJ83" s="11">
        <f>AM83/DataQ!C193</f>
        <v>0.19505494505494506</v>
      </c>
      <c r="AK83" s="11">
        <f t="shared" si="24"/>
        <v>0.1541970802919708</v>
      </c>
      <c r="AL83" s="29">
        <v>81400</v>
      </c>
      <c r="AM83" s="29">
        <v>2130</v>
      </c>
      <c r="AO83" s="32">
        <f>DataQ!H193/DataQ!E193</f>
        <v>3.9231525420944109E-2</v>
      </c>
      <c r="AP83" s="15">
        <f>DataQ!F193</f>
        <v>3.9</v>
      </c>
      <c r="AQ83" s="15">
        <f>DataQ!J193</f>
        <v>2.4133330000000002</v>
      </c>
      <c r="AR83" s="15">
        <f>DataQ!P193</f>
        <v>2.1744219999999999</v>
      </c>
      <c r="AS83" s="15">
        <f t="shared" si="25"/>
        <v>2.0266666666666668</v>
      </c>
      <c r="AU83" s="15">
        <v>1.8699999999999999</v>
      </c>
    </row>
    <row r="84" spans="1:47" x14ac:dyDescent="0.35">
      <c r="A84" s="12">
        <v>49249</v>
      </c>
      <c r="B84" s="30">
        <v>3770.8327599999998</v>
      </c>
      <c r="C84" s="30">
        <v>2401.9091800000001</v>
      </c>
      <c r="D84" s="30">
        <v>2701.7930000000001</v>
      </c>
      <c r="E84" s="30">
        <v>2373.2543900000001</v>
      </c>
      <c r="F84" s="30"/>
      <c r="G84" s="30">
        <v>81218.55</v>
      </c>
      <c r="H84" s="30">
        <v>79831.164099999995</v>
      </c>
      <c r="I84" s="30">
        <v>83344.800000000003</v>
      </c>
      <c r="J84" s="30">
        <v>86761.77</v>
      </c>
      <c r="K84" s="30">
        <v>88903.015599999999</v>
      </c>
      <c r="L84" s="30"/>
      <c r="M84" s="44">
        <v>11410.14</v>
      </c>
      <c r="N84" s="44"/>
      <c r="O84" s="35">
        <f t="shared" si="15"/>
        <v>0.33048084949001499</v>
      </c>
      <c r="P84" s="35">
        <f t="shared" si="16"/>
        <v>0.21050654768477864</v>
      </c>
      <c r="Q84" s="35">
        <f t="shared" si="17"/>
        <v>0.23678876858653797</v>
      </c>
      <c r="R84" s="35">
        <f t="shared" si="18"/>
        <v>0.20799520338926605</v>
      </c>
      <c r="S84" s="28"/>
      <c r="T84" s="28">
        <f t="shared" si="19"/>
        <v>7.1181028453638611</v>
      </c>
      <c r="U84" s="28">
        <f t="shared" si="20"/>
        <v>6.9965104810282783</v>
      </c>
      <c r="V84" s="28">
        <f t="shared" si="21"/>
        <v>7.3044502521441457</v>
      </c>
      <c r="W84" s="28">
        <f t="shared" si="22"/>
        <v>7.6039180939059472</v>
      </c>
      <c r="X84" s="28">
        <f t="shared" si="23"/>
        <v>7.7915797352179732</v>
      </c>
      <c r="AH84" s="7"/>
      <c r="AI84" s="32">
        <f>(AL84/DataQ!C194)/100</f>
        <v>7.3531021897810217E-2</v>
      </c>
      <c r="AJ84" s="11">
        <f>AM84/DataQ!C194</f>
        <v>0.18156934306569342</v>
      </c>
      <c r="AK84" s="11">
        <f t="shared" si="24"/>
        <v>0.1546203110704483</v>
      </c>
      <c r="AL84" s="29">
        <v>80590</v>
      </c>
      <c r="AM84" s="29">
        <v>1990</v>
      </c>
      <c r="AO84" s="32">
        <f>DataQ!H194/DataQ!E194</f>
        <v>3.9083276062987421E-2</v>
      </c>
      <c r="AP84" s="15">
        <f>DataQ!F194</f>
        <v>3.7</v>
      </c>
      <c r="AQ84" s="15">
        <f>DataQ!J194</f>
        <v>2.3866670000000001</v>
      </c>
      <c r="AR84" s="15">
        <f>DataQ!P194</f>
        <v>2.1946659999999998</v>
      </c>
      <c r="AS84" s="15">
        <f t="shared" si="25"/>
        <v>2.0299999999999998</v>
      </c>
      <c r="AU84" s="15">
        <v>1.6833333333333333</v>
      </c>
    </row>
    <row r="85" spans="1:47" x14ac:dyDescent="0.35">
      <c r="A85" s="12">
        <v>49341</v>
      </c>
      <c r="B85" s="30">
        <v>3778.2224099999999</v>
      </c>
      <c r="C85" s="30">
        <v>2403.5561499999999</v>
      </c>
      <c r="D85" s="30">
        <v>2704.0322299999998</v>
      </c>
      <c r="E85" s="30">
        <v>2374.0603000000001</v>
      </c>
      <c r="F85" s="30"/>
      <c r="G85" s="30">
        <v>81137.304699999993</v>
      </c>
      <c r="H85" s="30">
        <v>79779.054699999993</v>
      </c>
      <c r="I85" s="30">
        <v>83240.7</v>
      </c>
      <c r="J85" s="30">
        <v>86632.69</v>
      </c>
      <c r="K85" s="30">
        <v>88787.99</v>
      </c>
      <c r="L85" s="30"/>
      <c r="M85" s="44">
        <v>11425.06</v>
      </c>
      <c r="N85" s="44"/>
      <c r="O85" s="35">
        <f t="shared" si="15"/>
        <v>0.33069606724166001</v>
      </c>
      <c r="P85" s="35">
        <f t="shared" si="16"/>
        <v>0.21037580108988488</v>
      </c>
      <c r="Q85" s="35">
        <f t="shared" si="17"/>
        <v>0.23667553868426072</v>
      </c>
      <c r="R85" s="35">
        <f t="shared" si="18"/>
        <v>0.20779412099367534</v>
      </c>
      <c r="S85" s="28"/>
      <c r="T85" s="28">
        <f t="shared" si="19"/>
        <v>7.1016961573943593</v>
      </c>
      <c r="U85" s="28">
        <f t="shared" si="20"/>
        <v>6.9828127554691175</v>
      </c>
      <c r="V85" s="28">
        <f t="shared" si="21"/>
        <v>7.2857998119922343</v>
      </c>
      <c r="W85" s="28">
        <f t="shared" si="22"/>
        <v>7.5826901565506004</v>
      </c>
      <c r="X85" s="28">
        <f t="shared" si="23"/>
        <v>7.7713368682527717</v>
      </c>
      <c r="AH85" s="7">
        <v>2020</v>
      </c>
      <c r="AI85" s="32">
        <f>(AL85/DataQ!C195)/100</f>
        <v>7.5082116788321163E-2</v>
      </c>
      <c r="AJ85" s="11">
        <f>AM85/DataQ!C195</f>
        <v>0.15602189781021897</v>
      </c>
      <c r="AK85" s="11">
        <f t="shared" si="24"/>
        <v>0.18115279048490393</v>
      </c>
      <c r="AL85" s="29">
        <v>82290</v>
      </c>
      <c r="AM85" s="29">
        <v>1710</v>
      </c>
      <c r="AO85" s="32">
        <f>DataQ!H195/DataQ!E195</f>
        <v>4.0033755741242877E-2</v>
      </c>
      <c r="AP85" s="15">
        <f>DataQ!F195</f>
        <v>4.0999999999999996</v>
      </c>
      <c r="AQ85" s="15">
        <f>DataQ!J195</f>
        <v>2.3566669999999998</v>
      </c>
      <c r="AR85" s="15">
        <f>DataQ!P195</f>
        <v>2.2208199999999998</v>
      </c>
      <c r="AS85" s="15">
        <f t="shared" si="25"/>
        <v>2.043333333333333</v>
      </c>
      <c r="AU85" s="15">
        <v>1.67</v>
      </c>
    </row>
    <row r="86" spans="1:47" x14ac:dyDescent="0.35">
      <c r="A86" s="12">
        <v>49430</v>
      </c>
      <c r="B86" s="30">
        <v>3785.8249999999998</v>
      </c>
      <c r="C86" s="30">
        <v>2405.62842</v>
      </c>
      <c r="D86" s="30">
        <v>2706.7020000000002</v>
      </c>
      <c r="E86" s="30">
        <v>2375.34863</v>
      </c>
      <c r="F86" s="30"/>
      <c r="G86" s="30">
        <v>81083.539999999994</v>
      </c>
      <c r="H86" s="30">
        <v>79754.164099999995</v>
      </c>
      <c r="I86" s="30">
        <v>83163.765599999999</v>
      </c>
      <c r="J86" s="30">
        <v>86536.18</v>
      </c>
      <c r="K86" s="30">
        <v>88705.2</v>
      </c>
      <c r="L86" s="30"/>
      <c r="M86" s="44">
        <v>11441.26</v>
      </c>
      <c r="N86" s="44"/>
      <c r="O86" s="35">
        <f t="shared" si="15"/>
        <v>0.3308923143080395</v>
      </c>
      <c r="P86" s="35">
        <f t="shared" si="16"/>
        <v>0.21025904664346409</v>
      </c>
      <c r="Q86" s="35">
        <f t="shared" si="17"/>
        <v>0.23657376897299776</v>
      </c>
      <c r="R86" s="35">
        <f t="shared" si="18"/>
        <v>0.20761250334316325</v>
      </c>
      <c r="S86" s="28"/>
      <c r="T86" s="28">
        <f t="shared" si="19"/>
        <v>7.0869414732293468</v>
      </c>
      <c r="U86" s="28">
        <f t="shared" si="20"/>
        <v>6.9707500834698273</v>
      </c>
      <c r="V86" s="28">
        <f t="shared" si="21"/>
        <v>7.268759349931738</v>
      </c>
      <c r="W86" s="28">
        <f t="shared" si="22"/>
        <v>7.5635183537477504</v>
      </c>
      <c r="X86" s="28">
        <f t="shared" si="23"/>
        <v>7.7530971239181694</v>
      </c>
      <c r="AH86" s="7"/>
      <c r="AI86" s="32">
        <f>(AL86/DataQ!C196)/100</f>
        <v>7.8234217749313814E-2</v>
      </c>
      <c r="AJ86" s="11">
        <f>AM86/DataQ!C196</f>
        <v>2.0128087831655993E-2</v>
      </c>
      <c r="AK86" s="11">
        <f t="shared" si="24"/>
        <v>0.17550274223034734</v>
      </c>
      <c r="AL86" s="29">
        <v>85510</v>
      </c>
      <c r="AM86" s="29">
        <v>220</v>
      </c>
      <c r="AO86" s="32">
        <f>DataQ!H196/DataQ!E196</f>
        <v>3.7447981120268495E-2</v>
      </c>
      <c r="AP86" s="15">
        <f>DataQ!F196</f>
        <v>4.0999999999999996</v>
      </c>
      <c r="AQ86" s="15">
        <f>DataQ!J196</f>
        <v>2.1833330000000002</v>
      </c>
      <c r="AR86" s="15">
        <f>DataQ!P196</f>
        <v>1.790834</v>
      </c>
      <c r="AS86" s="15">
        <f t="shared" si="25"/>
        <v>1.9866666666666666</v>
      </c>
      <c r="AU86" s="15">
        <v>1.6866666666666668</v>
      </c>
    </row>
    <row r="87" spans="1:47" x14ac:dyDescent="0.35">
      <c r="A87" s="12">
        <v>49522</v>
      </c>
      <c r="B87" s="30">
        <v>3792.39941</v>
      </c>
      <c r="C87" s="30">
        <v>2407.19434</v>
      </c>
      <c r="D87" s="30">
        <v>2708.799</v>
      </c>
      <c r="E87" s="30">
        <v>2376.5185499999998</v>
      </c>
      <c r="F87" s="30"/>
      <c r="G87" s="30">
        <v>81002.664099999995</v>
      </c>
      <c r="H87" s="30">
        <v>79702.734400000001</v>
      </c>
      <c r="I87" s="30">
        <v>83058.085900000005</v>
      </c>
      <c r="J87" s="30">
        <v>86449.265599999999</v>
      </c>
      <c r="K87" s="30">
        <v>88631.13</v>
      </c>
      <c r="L87" s="30"/>
      <c r="M87" s="44">
        <v>11455.88</v>
      </c>
      <c r="N87" s="44"/>
      <c r="O87" s="35">
        <f t="shared" si="15"/>
        <v>0.33104391893071505</v>
      </c>
      <c r="P87" s="35">
        <f t="shared" si="16"/>
        <v>0.21012740531499982</v>
      </c>
      <c r="Q87" s="35">
        <f t="shared" si="17"/>
        <v>0.2364549035080675</v>
      </c>
      <c r="R87" s="35">
        <f t="shared" si="18"/>
        <v>0.20744967213343715</v>
      </c>
      <c r="S87" s="28"/>
      <c r="T87" s="28">
        <f t="shared" si="19"/>
        <v>7.0708373429190949</v>
      </c>
      <c r="U87" s="28">
        <f t="shared" si="20"/>
        <v>6.9573646371994124</v>
      </c>
      <c r="V87" s="28">
        <f t="shared" si="21"/>
        <v>7.2502580246999804</v>
      </c>
      <c r="W87" s="28">
        <f t="shared" si="22"/>
        <v>7.5462789065527929</v>
      </c>
      <c r="X87" s="28">
        <f t="shared" si="23"/>
        <v>7.7367369420769085</v>
      </c>
      <c r="AH87" s="7"/>
      <c r="AI87" s="32">
        <f>(AL87/DataQ!C197)/100</f>
        <v>7.8792314730100635E-2</v>
      </c>
      <c r="AJ87" s="11">
        <f>AM87/DataQ!C197</f>
        <v>3.385178408051235E-2</v>
      </c>
      <c r="AK87" s="11">
        <f t="shared" si="24"/>
        <v>0.19505494505494506</v>
      </c>
      <c r="AL87" s="29">
        <v>86120</v>
      </c>
      <c r="AM87" s="29">
        <v>370</v>
      </c>
      <c r="AO87" s="32">
        <f>DataQ!H197/DataQ!E197</f>
        <v>3.6109070128173729E-2</v>
      </c>
      <c r="AP87" s="15">
        <f>DataQ!F197</f>
        <v>5</v>
      </c>
      <c r="AQ87" s="15">
        <f>DataQ!J197</f>
        <v>2.1433330000000002</v>
      </c>
      <c r="AR87" s="15">
        <f>DataQ!P197</f>
        <v>1.825383</v>
      </c>
      <c r="AS87" s="15">
        <f t="shared" si="25"/>
        <v>1.8699999999999999</v>
      </c>
      <c r="AU87" s="15">
        <v>1.8033333333333335</v>
      </c>
    </row>
    <row r="88" spans="1:47" x14ac:dyDescent="0.35">
      <c r="A88" s="12">
        <v>49614</v>
      </c>
      <c r="B88" s="30">
        <v>3799.0317399999999</v>
      </c>
      <c r="C88" s="30">
        <v>2409.1039999999998</v>
      </c>
      <c r="D88" s="30">
        <v>2711.2258299999999</v>
      </c>
      <c r="E88" s="30">
        <v>2377.6516099999999</v>
      </c>
      <c r="F88" s="30"/>
      <c r="G88" s="30">
        <v>80953.304699999993</v>
      </c>
      <c r="H88" s="30">
        <v>79682.38</v>
      </c>
      <c r="I88" s="30">
        <v>82983.899999999994</v>
      </c>
      <c r="J88" s="30">
        <v>86356.99</v>
      </c>
      <c r="K88" s="30">
        <v>88550.49</v>
      </c>
      <c r="L88" s="30"/>
      <c r="M88" s="44">
        <v>11470.74</v>
      </c>
      <c r="N88" s="44"/>
      <c r="O88" s="35">
        <f t="shared" si="15"/>
        <v>0.33119325693024165</v>
      </c>
      <c r="P88" s="35">
        <f t="shared" si="16"/>
        <v>0.21002167253376852</v>
      </c>
      <c r="Q88" s="35">
        <f t="shared" si="17"/>
        <v>0.23636015026057602</v>
      </c>
      <c r="R88" s="35">
        <f t="shared" si="18"/>
        <v>0.20727970558133127</v>
      </c>
      <c r="S88" s="28"/>
      <c r="T88" s="28">
        <f t="shared" si="19"/>
        <v>7.0573742147411584</v>
      </c>
      <c r="U88" s="28">
        <f t="shared" si="20"/>
        <v>6.9465771170822466</v>
      </c>
      <c r="V88" s="28">
        <f t="shared" si="21"/>
        <v>7.2343981295016713</v>
      </c>
      <c r="W88" s="28">
        <f t="shared" si="22"/>
        <v>7.5284584952670892</v>
      </c>
      <c r="X88" s="28">
        <f t="shared" si="23"/>
        <v>7.7196841703325161</v>
      </c>
      <c r="AH88" s="7"/>
      <c r="AI88" s="32">
        <f>(AL88/DataQ!C198)/100</f>
        <v>8.1487226277372274E-2</v>
      </c>
      <c r="AJ88" s="11">
        <f>AM88/DataQ!C198</f>
        <v>3.0109489051094892E-2</v>
      </c>
      <c r="AK88" s="11">
        <f t="shared" si="24"/>
        <v>0.18156934306569342</v>
      </c>
      <c r="AL88" s="29">
        <v>89310</v>
      </c>
      <c r="AM88" s="29">
        <v>330</v>
      </c>
      <c r="AO88" s="32">
        <f>DataQ!H198/DataQ!E198</f>
        <v>3.6147221913711509E-2</v>
      </c>
      <c r="AP88" s="15">
        <f>DataQ!F198</f>
        <v>5.3</v>
      </c>
      <c r="AQ88" s="15">
        <f>DataQ!J198</f>
        <v>2.12</v>
      </c>
      <c r="AR88" s="15">
        <f>DataQ!P198</f>
        <v>1.4965710000000001</v>
      </c>
      <c r="AS88" s="15">
        <f t="shared" si="25"/>
        <v>1.6833333333333333</v>
      </c>
      <c r="AU88" s="15">
        <v>2.0333333333333332</v>
      </c>
    </row>
    <row r="89" spans="1:47" x14ac:dyDescent="0.35">
      <c r="A89" s="12">
        <v>49706</v>
      </c>
      <c r="B89" s="30">
        <v>3805.4582500000001</v>
      </c>
      <c r="C89" s="30">
        <v>2411.09888</v>
      </c>
      <c r="D89" s="30">
        <v>2713.7197299999998</v>
      </c>
      <c r="E89" s="30">
        <v>2378.8470000000002</v>
      </c>
      <c r="F89" s="30"/>
      <c r="G89" s="30">
        <v>80912.75</v>
      </c>
      <c r="H89" s="30">
        <v>79670.710000000006</v>
      </c>
      <c r="I89" s="30">
        <v>82917.97</v>
      </c>
      <c r="J89" s="30">
        <v>86272.320000000007</v>
      </c>
      <c r="K89" s="30">
        <v>88476.585900000005</v>
      </c>
      <c r="L89" s="30"/>
      <c r="M89" s="44">
        <v>11485.59</v>
      </c>
      <c r="N89" s="44"/>
      <c r="O89" s="35">
        <f t="shared" si="15"/>
        <v>0.33132457714405616</v>
      </c>
      <c r="P89" s="35">
        <f t="shared" si="16"/>
        <v>0.20992381584228587</v>
      </c>
      <c r="Q89" s="35">
        <f t="shared" si="17"/>
        <v>0.23627168739263718</v>
      </c>
      <c r="R89" s="35">
        <f t="shared" si="18"/>
        <v>0.20711578595440028</v>
      </c>
      <c r="S89" s="28"/>
      <c r="T89" s="28">
        <f t="shared" si="19"/>
        <v>7.0447186430997446</v>
      </c>
      <c r="U89" s="28">
        <f t="shared" si="20"/>
        <v>6.9365796619938553</v>
      </c>
      <c r="V89" s="28">
        <f t="shared" si="21"/>
        <v>7.2193043631193525</v>
      </c>
      <c r="W89" s="28">
        <f t="shared" si="22"/>
        <v>7.5113529213562389</v>
      </c>
      <c r="X89" s="28">
        <f t="shared" si="23"/>
        <v>7.7032686958179779</v>
      </c>
      <c r="AH89" s="7">
        <v>2021</v>
      </c>
      <c r="AI89" s="32">
        <f>(AL89/DataQ!C199)/100</f>
        <v>8.2140255009107474E-2</v>
      </c>
      <c r="AJ89" s="11">
        <f>AM89/DataQ!C199</f>
        <v>3.4608378870673952E-2</v>
      </c>
      <c r="AK89" s="11">
        <f t="shared" si="24"/>
        <v>0.15602189781021897</v>
      </c>
      <c r="AL89" s="29">
        <v>90190</v>
      </c>
      <c r="AM89" s="29">
        <v>380</v>
      </c>
      <c r="AO89" s="32">
        <f>DataQ!H199/DataQ!E199</f>
        <v>3.5071889632196304E-2</v>
      </c>
      <c r="AP89" s="15">
        <f>DataQ!F199</f>
        <v>4.9000000000000004</v>
      </c>
      <c r="AQ89" s="15">
        <f>DataQ!J199</f>
        <v>2.09</v>
      </c>
      <c r="AR89" s="15">
        <f>DataQ!P199</f>
        <v>0.643316</v>
      </c>
      <c r="AS89" s="15">
        <f t="shared" si="25"/>
        <v>1.67</v>
      </c>
      <c r="AU89" s="15">
        <v>1.82</v>
      </c>
    </row>
    <row r="90" spans="1:47" x14ac:dyDescent="0.35">
      <c r="A90" s="12">
        <v>49796</v>
      </c>
      <c r="B90" s="30">
        <v>3812.1525900000001</v>
      </c>
      <c r="C90" s="30">
        <v>2413.4714399999998</v>
      </c>
      <c r="D90" s="30">
        <v>2716.6089999999999</v>
      </c>
      <c r="E90" s="30">
        <v>2380.4172400000002</v>
      </c>
      <c r="F90" s="30"/>
      <c r="G90" s="30">
        <v>80892.11</v>
      </c>
      <c r="H90" s="30">
        <v>79678.62</v>
      </c>
      <c r="I90" s="30">
        <v>82871.75</v>
      </c>
      <c r="J90" s="30">
        <v>86209.234400000001</v>
      </c>
      <c r="K90" s="30">
        <v>88423.8</v>
      </c>
      <c r="L90" s="30"/>
      <c r="M90" s="44">
        <v>11501.69</v>
      </c>
      <c r="N90" s="44"/>
      <c r="O90" s="35">
        <f t="shared" si="15"/>
        <v>0.33144282188095836</v>
      </c>
      <c r="P90" s="35">
        <f t="shared" si="16"/>
        <v>0.20983624493444003</v>
      </c>
      <c r="Q90" s="35">
        <f t="shared" si="17"/>
        <v>0.23619215958698242</v>
      </c>
      <c r="R90" s="35">
        <f t="shared" si="18"/>
        <v>0.20696238900544181</v>
      </c>
      <c r="S90" s="28"/>
      <c r="T90" s="28">
        <f t="shared" si="19"/>
        <v>7.0330629672682878</v>
      </c>
      <c r="U90" s="28">
        <f t="shared" si="20"/>
        <v>6.9275576024045158</v>
      </c>
      <c r="V90" s="28">
        <f t="shared" si="21"/>
        <v>7.2051802822020061</v>
      </c>
      <c r="W90" s="28">
        <f t="shared" si="22"/>
        <v>7.4953536741122386</v>
      </c>
      <c r="X90" s="28">
        <f t="shared" si="23"/>
        <v>7.6878963004567158</v>
      </c>
      <c r="AH90" s="7"/>
      <c r="AI90" s="32">
        <f>(AL90/DataQ!C200)/100</f>
        <v>8.0508628519527697E-2</v>
      </c>
      <c r="AJ90" s="11">
        <f>AM90/DataQ!C200</f>
        <v>4.0871934604904632E-2</v>
      </c>
      <c r="AK90" s="11">
        <f t="shared" si="24"/>
        <v>2.0128087831655993E-2</v>
      </c>
      <c r="AL90" s="29">
        <v>88640</v>
      </c>
      <c r="AM90" s="29">
        <v>450</v>
      </c>
      <c r="AO90" s="32">
        <f>DataQ!H200/DataQ!E200</f>
        <v>3.4467068592879083E-2</v>
      </c>
      <c r="AP90" s="15">
        <f>DataQ!F200</f>
        <v>4.7</v>
      </c>
      <c r="AQ90" s="15">
        <f>DataQ!J200</f>
        <v>2.0733329999999999</v>
      </c>
      <c r="AR90" s="15">
        <f>DataQ!P200</f>
        <v>0.21055380000000001</v>
      </c>
      <c r="AS90" s="15">
        <f t="shared" si="25"/>
        <v>1.6866666666666668</v>
      </c>
      <c r="AU90" s="15">
        <v>1.6633333333333333</v>
      </c>
    </row>
    <row r="91" spans="1:47" x14ac:dyDescent="0.35">
      <c r="A91" s="12">
        <v>49888</v>
      </c>
      <c r="B91" s="30">
        <v>3818.2085000000002</v>
      </c>
      <c r="C91" s="30">
        <v>2415.6091299999998</v>
      </c>
      <c r="D91" s="30">
        <v>2719.2085000000002</v>
      </c>
      <c r="E91" s="30">
        <v>2381.75317</v>
      </c>
      <c r="F91" s="30"/>
      <c r="G91" s="30">
        <v>80872.164099999995</v>
      </c>
      <c r="H91" s="30">
        <v>79687.125</v>
      </c>
      <c r="I91" s="30">
        <v>82825.625</v>
      </c>
      <c r="J91" s="30">
        <v>86144.43</v>
      </c>
      <c r="K91" s="30">
        <v>88368.26</v>
      </c>
      <c r="L91" s="30"/>
      <c r="M91" s="44">
        <v>11516.22</v>
      </c>
      <c r="N91" s="44"/>
      <c r="O91" s="35">
        <f t="shared" si="15"/>
        <v>0.33155050007728232</v>
      </c>
      <c r="P91" s="35">
        <f t="shared" si="16"/>
        <v>0.20975711908942343</v>
      </c>
      <c r="Q91" s="35">
        <f t="shared" si="17"/>
        <v>0.23611988134995687</v>
      </c>
      <c r="R91" s="35">
        <f t="shared" si="18"/>
        <v>0.20681726903445749</v>
      </c>
      <c r="S91" s="28"/>
      <c r="T91" s="28">
        <f t="shared" si="19"/>
        <v>7.0224573775075498</v>
      </c>
      <c r="U91" s="28">
        <f t="shared" si="20"/>
        <v>6.9195556354428804</v>
      </c>
      <c r="V91" s="28">
        <f t="shared" si="21"/>
        <v>7.1920842950204147</v>
      </c>
      <c r="W91" s="28">
        <f t="shared" si="22"/>
        <v>7.4802695676185413</v>
      </c>
      <c r="X91" s="28">
        <f t="shared" si="23"/>
        <v>7.6733737285324528</v>
      </c>
      <c r="AH91" s="7"/>
      <c r="AI91" s="32">
        <f>(AL91/DataQ!C201)/100</f>
        <v>7.8328792007266126E-2</v>
      </c>
      <c r="AJ91" s="11">
        <f>AM91/DataQ!C201</f>
        <v>6.630336058128973E-2</v>
      </c>
      <c r="AK91" s="11">
        <f t="shared" si="24"/>
        <v>3.385178408051235E-2</v>
      </c>
      <c r="AL91" s="29">
        <v>86240</v>
      </c>
      <c r="AM91" s="29">
        <v>730</v>
      </c>
      <c r="AO91" s="32">
        <f>DataQ!H201/DataQ!E201</f>
        <v>3.4355189432085001E-2</v>
      </c>
      <c r="AP91" s="15">
        <f>DataQ!F201</f>
        <v>4.4000000000000004</v>
      </c>
      <c r="AQ91" s="15">
        <f>DataQ!J201</f>
        <v>2.0533329999999999</v>
      </c>
      <c r="AR91" s="15">
        <f>DataQ!P201</f>
        <v>-0.2926684</v>
      </c>
      <c r="AS91" s="15">
        <f t="shared" si="25"/>
        <v>1.8033333333333335</v>
      </c>
      <c r="AU91" s="15">
        <v>1.3733333333333333</v>
      </c>
    </row>
    <row r="92" spans="1:47" x14ac:dyDescent="0.35">
      <c r="A92" s="12">
        <v>49980</v>
      </c>
      <c r="B92" s="30">
        <v>3824.22559</v>
      </c>
      <c r="C92" s="30">
        <v>2417.88843</v>
      </c>
      <c r="D92" s="30">
        <v>2721.9458</v>
      </c>
      <c r="E92" s="30">
        <v>2383.2214399999998</v>
      </c>
      <c r="F92" s="30"/>
      <c r="G92" s="30">
        <v>80863.100000000006</v>
      </c>
      <c r="H92" s="30">
        <v>79706.23</v>
      </c>
      <c r="I92" s="30">
        <v>82790.080000000002</v>
      </c>
      <c r="J92" s="30">
        <v>86090.22</v>
      </c>
      <c r="K92" s="30">
        <v>88322.61</v>
      </c>
      <c r="L92" s="30"/>
      <c r="M92" s="44">
        <v>11531</v>
      </c>
      <c r="N92" s="44"/>
      <c r="O92" s="35">
        <f t="shared" si="15"/>
        <v>0.33164734975284016</v>
      </c>
      <c r="P92" s="35">
        <f t="shared" si="16"/>
        <v>0.20968592749978318</v>
      </c>
      <c r="Q92" s="35">
        <f t="shared" si="17"/>
        <v>0.23605461798629782</v>
      </c>
      <c r="R92" s="35">
        <f t="shared" si="18"/>
        <v>0.20667951088370479</v>
      </c>
      <c r="S92" s="28"/>
      <c r="T92" s="28">
        <f t="shared" si="19"/>
        <v>7.0126701933917275</v>
      </c>
      <c r="U92" s="28">
        <f t="shared" si="20"/>
        <v>6.9123432486341168</v>
      </c>
      <c r="V92" s="28">
        <f t="shared" si="21"/>
        <v>7.1797831931315583</v>
      </c>
      <c r="W92" s="28">
        <f t="shared" si="22"/>
        <v>7.4659804006590926</v>
      </c>
      <c r="X92" s="28">
        <f t="shared" si="23"/>
        <v>7.6595793946752231</v>
      </c>
      <c r="AH92" s="7"/>
      <c r="AI92" s="32">
        <f>(AL92/DataQ!C202)/100</f>
        <v>7.7934485896269334E-2</v>
      </c>
      <c r="AJ92" s="11">
        <f>AM92/DataQ!C202</f>
        <v>6.5514103730664242E-2</v>
      </c>
      <c r="AK92" s="11">
        <f t="shared" si="24"/>
        <v>3.0109489051094892E-2</v>
      </c>
      <c r="AL92" s="29">
        <v>85650</v>
      </c>
      <c r="AM92" s="29">
        <v>720</v>
      </c>
      <c r="AO92" s="32">
        <f>DataQ!H202/DataQ!E202</f>
        <v>3.4089361122462879E-2</v>
      </c>
      <c r="AP92" s="15">
        <f>DataQ!F202</f>
        <v>4.2</v>
      </c>
      <c r="AQ92" s="15">
        <f>DataQ!J202</f>
        <v>2.02</v>
      </c>
      <c r="AR92" s="15">
        <f>DataQ!P202</f>
        <v>7.1468589999999999E-2</v>
      </c>
      <c r="AS92" s="15">
        <f t="shared" si="25"/>
        <v>2.0333333333333332</v>
      </c>
      <c r="AU92" s="15">
        <v>1.47</v>
      </c>
    </row>
    <row r="93" spans="1:47" x14ac:dyDescent="0.35">
      <c r="A93" s="12">
        <v>50072</v>
      </c>
      <c r="B93" s="30">
        <v>3830.1260000000002</v>
      </c>
      <c r="C93" s="30">
        <v>2420.23828</v>
      </c>
      <c r="D93" s="30">
        <v>2724.7424299999998</v>
      </c>
      <c r="E93" s="30">
        <v>2384.7627000000002</v>
      </c>
      <c r="F93" s="30"/>
      <c r="G93" s="30">
        <v>80862.570000000007</v>
      </c>
      <c r="H93" s="30">
        <v>79733.570000000007</v>
      </c>
      <c r="I93" s="30">
        <v>82762.77</v>
      </c>
      <c r="J93" s="30">
        <v>86044.59</v>
      </c>
      <c r="K93" s="30">
        <v>88284.835900000005</v>
      </c>
      <c r="L93" s="30"/>
      <c r="M93" s="44">
        <v>11545.75</v>
      </c>
      <c r="N93" s="44"/>
      <c r="O93" s="35">
        <f t="shared" si="15"/>
        <v>0.33173470757638096</v>
      </c>
      <c r="P93" s="35">
        <f t="shared" si="16"/>
        <v>0.20962157330619494</v>
      </c>
      <c r="Q93" s="35">
        <f t="shared" si="17"/>
        <v>0.23599527358551847</v>
      </c>
      <c r="R93" s="35">
        <f t="shared" si="18"/>
        <v>0.20654896390446703</v>
      </c>
      <c r="S93" s="28"/>
      <c r="T93" s="28">
        <f t="shared" si="19"/>
        <v>7.0036654180109572</v>
      </c>
      <c r="U93" s="28">
        <f t="shared" si="20"/>
        <v>6.9058805188056214</v>
      </c>
      <c r="V93" s="28">
        <f t="shared" si="21"/>
        <v>7.1682454582855168</v>
      </c>
      <c r="W93" s="28">
        <f t="shared" si="22"/>
        <v>7.4524903102873346</v>
      </c>
      <c r="X93" s="28">
        <f t="shared" si="23"/>
        <v>7.6465223913561271</v>
      </c>
      <c r="AH93" s="7">
        <v>2022</v>
      </c>
      <c r="AI93" s="32">
        <f>(AL93/DataQ!C203)/100</f>
        <v>7.4289617486338791E-2</v>
      </c>
      <c r="AJ93" s="11">
        <f>AM93/DataQ!C203</f>
        <v>9.4717668488160295E-2</v>
      </c>
      <c r="AK93" s="11">
        <f t="shared" si="24"/>
        <v>3.4608378870673952E-2</v>
      </c>
      <c r="AL93" s="29">
        <v>81570</v>
      </c>
      <c r="AM93" s="29">
        <v>1040</v>
      </c>
      <c r="AO93" s="32">
        <f>DataQ!H203/DataQ!E203</f>
        <v>3.4166498689780285E-2</v>
      </c>
      <c r="AP93" s="15">
        <f>DataQ!F203</f>
        <v>3.8</v>
      </c>
      <c r="AQ93" s="15">
        <f>DataQ!J203</f>
        <v>2.0266670000000002</v>
      </c>
      <c r="AR93" s="15">
        <f>DataQ!P203</f>
        <v>0.35517169999999998</v>
      </c>
      <c r="AS93" s="15">
        <f t="shared" si="25"/>
        <v>1.82</v>
      </c>
      <c r="AU93" s="15">
        <v>1.843333333333333</v>
      </c>
    </row>
    <row r="94" spans="1:47" x14ac:dyDescent="0.35">
      <c r="A94" s="12">
        <v>50161</v>
      </c>
      <c r="B94" s="30">
        <v>3836.366</v>
      </c>
      <c r="C94" s="30">
        <v>2422.9569999999999</v>
      </c>
      <c r="D94" s="30">
        <v>2727.9333499999998</v>
      </c>
      <c r="E94" s="30">
        <v>2386.6550000000002</v>
      </c>
      <c r="F94" s="30"/>
      <c r="G94" s="30">
        <v>80879.945300000007</v>
      </c>
      <c r="H94" s="30">
        <v>79778.39</v>
      </c>
      <c r="I94" s="30">
        <v>82753.37</v>
      </c>
      <c r="J94" s="30">
        <v>86018.07</v>
      </c>
      <c r="K94" s="30">
        <v>88265.765599999999</v>
      </c>
      <c r="L94" s="30"/>
      <c r="M94" s="44">
        <v>11561.77</v>
      </c>
      <c r="N94" s="44"/>
      <c r="O94" s="35">
        <f t="shared" si="15"/>
        <v>0.3318147653862687</v>
      </c>
      <c r="P94" s="35">
        <f t="shared" si="16"/>
        <v>0.20956626883254031</v>
      </c>
      <c r="Q94" s="35">
        <f t="shared" si="17"/>
        <v>0.2359442671840038</v>
      </c>
      <c r="R94" s="35">
        <f t="shared" si="18"/>
        <v>0.20642643816647452</v>
      </c>
      <c r="S94" s="28"/>
      <c r="T94" s="28">
        <f t="shared" si="19"/>
        <v>6.9954639557783977</v>
      </c>
      <c r="U94" s="28">
        <f t="shared" si="20"/>
        <v>6.9001882929689824</v>
      </c>
      <c r="V94" s="28">
        <f t="shared" si="21"/>
        <v>7.1575001059526349</v>
      </c>
      <c r="W94" s="28">
        <f t="shared" si="22"/>
        <v>7.4398703658695862</v>
      </c>
      <c r="X94" s="28">
        <f t="shared" si="23"/>
        <v>7.6342779349528662</v>
      </c>
      <c r="AH94" s="7"/>
      <c r="AI94" s="32">
        <f>(AL94/DataQ!C204)/100</f>
        <v>7.3509571558796727E-2</v>
      </c>
      <c r="AJ94" s="11">
        <f>AM94/DataQ!C204</f>
        <v>0.10756608933454877</v>
      </c>
      <c r="AK94" s="11">
        <f t="shared" si="24"/>
        <v>4.0871934604904632E-2</v>
      </c>
      <c r="AL94" s="29">
        <v>80640</v>
      </c>
      <c r="AM94" s="29">
        <v>1180</v>
      </c>
      <c r="AO94" s="32">
        <f>DataQ!H204/DataQ!E204</f>
        <v>3.5155164661961801E-2</v>
      </c>
      <c r="AP94" s="15">
        <f>DataQ!F204</f>
        <v>3.8</v>
      </c>
      <c r="AQ94" s="15">
        <f>DataQ!J204</f>
        <v>2.0833330000000001</v>
      </c>
      <c r="AR94" s="15">
        <f>DataQ!P204</f>
        <v>0.1072531</v>
      </c>
      <c r="AS94" s="15">
        <f t="shared" si="25"/>
        <v>1.6633333333333333</v>
      </c>
      <c r="AU94" s="15">
        <v>2.6233333333333335</v>
      </c>
    </row>
    <row r="95" spans="1:47" x14ac:dyDescent="0.35">
      <c r="A95" s="12">
        <v>50253</v>
      </c>
      <c r="B95" s="30">
        <v>3842.0070000000001</v>
      </c>
      <c r="C95" s="30">
        <v>2425.4143100000001</v>
      </c>
      <c r="D95" s="30">
        <v>2730.8134799999998</v>
      </c>
      <c r="E95" s="30">
        <v>2388.2785600000002</v>
      </c>
      <c r="F95" s="30"/>
      <c r="G95" s="30">
        <v>80894.570000000007</v>
      </c>
      <c r="H95" s="30">
        <v>79820.265599999999</v>
      </c>
      <c r="I95" s="30">
        <v>82740.740000000005</v>
      </c>
      <c r="J95" s="30">
        <v>85986.23</v>
      </c>
      <c r="K95" s="30">
        <v>88240.36</v>
      </c>
      <c r="L95" s="30"/>
      <c r="M95" s="44">
        <v>11576.21</v>
      </c>
      <c r="N95" s="44"/>
      <c r="O95" s="35">
        <f t="shared" si="15"/>
        <v>0.33188815683198564</v>
      </c>
      <c r="P95" s="35">
        <f t="shared" si="16"/>
        <v>0.20951713125452978</v>
      </c>
      <c r="Q95" s="35">
        <f t="shared" si="17"/>
        <v>0.23589875097290045</v>
      </c>
      <c r="R95" s="35">
        <f t="shared" si="18"/>
        <v>0.20630919446001761</v>
      </c>
      <c r="S95" s="28"/>
      <c r="T95" s="28">
        <f t="shared" si="19"/>
        <v>6.9880012542965284</v>
      </c>
      <c r="U95" s="28">
        <f t="shared" si="20"/>
        <v>6.8951984803316462</v>
      </c>
      <c r="V95" s="28">
        <f t="shared" si="21"/>
        <v>7.1474809112827096</v>
      </c>
      <c r="W95" s="28">
        <f t="shared" si="22"/>
        <v>7.4278395087856905</v>
      </c>
      <c r="X95" s="28">
        <f t="shared" si="23"/>
        <v>7.6225604062123962</v>
      </c>
      <c r="AH95" s="7"/>
      <c r="AI95" s="32">
        <f>(AL95/DataQ!C205)/100</f>
        <v>7.3090246125797634E-2</v>
      </c>
      <c r="AJ95" s="11">
        <f>AM95/DataQ!C205</f>
        <v>0.11668185961713765</v>
      </c>
      <c r="AK95" s="11">
        <f t="shared" si="24"/>
        <v>6.630336058128973E-2</v>
      </c>
      <c r="AL95" s="29">
        <v>80180</v>
      </c>
      <c r="AM95" s="29">
        <v>1280</v>
      </c>
      <c r="AO95" s="32">
        <f>DataQ!H205/DataQ!E205</f>
        <v>3.5837961288660562E-2</v>
      </c>
      <c r="AP95" s="15">
        <f>DataQ!F205</f>
        <v>3.7</v>
      </c>
      <c r="AQ95" s="15">
        <f>DataQ!J205</f>
        <v>2.1866669999999999</v>
      </c>
      <c r="AR95" s="15">
        <f>DataQ!P205</f>
        <v>7.9841789999999996E-2</v>
      </c>
      <c r="AS95" s="15">
        <f t="shared" si="25"/>
        <v>1.3733333333333333</v>
      </c>
      <c r="AU95" s="15">
        <v>3.67</v>
      </c>
    </row>
    <row r="96" spans="1:47" x14ac:dyDescent="0.35">
      <c r="A96" s="12">
        <v>50345</v>
      </c>
      <c r="B96" s="30">
        <v>3847.6701699999999</v>
      </c>
      <c r="C96" s="30">
        <v>2428.0026899999998</v>
      </c>
      <c r="D96" s="30">
        <v>2733.8261699999998</v>
      </c>
      <c r="E96" s="30">
        <v>2390.02441</v>
      </c>
      <c r="F96" s="30"/>
      <c r="G96" s="30">
        <v>80918.765599999999</v>
      </c>
      <c r="H96" s="30">
        <v>79871.34</v>
      </c>
      <c r="I96" s="30">
        <v>82737.58</v>
      </c>
      <c r="J96" s="30">
        <v>85963.695300000007</v>
      </c>
      <c r="K96" s="30">
        <v>88223.66</v>
      </c>
      <c r="L96" s="30"/>
      <c r="M96" s="44">
        <v>11590.91</v>
      </c>
      <c r="N96" s="44"/>
      <c r="O96" s="35">
        <f t="shared" si="15"/>
        <v>0.33195583176817006</v>
      </c>
      <c r="P96" s="35">
        <f t="shared" si="16"/>
        <v>0.2094747254529627</v>
      </c>
      <c r="Q96" s="35">
        <f t="shared" si="17"/>
        <v>0.23585949420709848</v>
      </c>
      <c r="R96" s="35">
        <f t="shared" si="18"/>
        <v>0.20619816821975151</v>
      </c>
      <c r="S96" s="28"/>
      <c r="T96" s="28">
        <f t="shared" si="19"/>
        <v>6.9812262885312713</v>
      </c>
      <c r="U96" s="28">
        <f t="shared" si="20"/>
        <v>6.8908601654227315</v>
      </c>
      <c r="V96" s="28">
        <f t="shared" si="21"/>
        <v>7.1381435970083453</v>
      </c>
      <c r="W96" s="28">
        <f t="shared" si="22"/>
        <v>7.4164750912568564</v>
      </c>
      <c r="X96" s="28">
        <f t="shared" si="23"/>
        <v>7.6114524226311833</v>
      </c>
      <c r="AH96" s="7"/>
      <c r="AI96" s="32">
        <f>(AL96/DataQ!C206)/100</f>
        <v>7.4250457038391227E-2</v>
      </c>
      <c r="AJ96" s="11">
        <f>AM96/DataQ!C206</f>
        <v>9.9634369287020116E-2</v>
      </c>
      <c r="AK96" s="11">
        <f t="shared" si="24"/>
        <v>6.5514103730664242E-2</v>
      </c>
      <c r="AL96" s="29">
        <v>81230</v>
      </c>
      <c r="AM96" s="29">
        <v>1090</v>
      </c>
      <c r="AO96" s="32">
        <f>DataQ!H206/DataQ!E206</f>
        <v>3.658328837909202E-2</v>
      </c>
      <c r="AP96" s="15">
        <f>DataQ!F206</f>
        <v>3.9</v>
      </c>
      <c r="AQ96" s="15">
        <f>DataQ!J206</f>
        <v>2.3966669999999999</v>
      </c>
      <c r="AR96" s="15">
        <f>DataQ!P206</f>
        <v>-0.2085581</v>
      </c>
      <c r="AS96" s="15">
        <f t="shared" si="25"/>
        <v>1.47</v>
      </c>
      <c r="AU96" s="15">
        <v>5.3866666666666667</v>
      </c>
    </row>
    <row r="97" spans="1:47" x14ac:dyDescent="0.35">
      <c r="A97" s="12">
        <v>50437</v>
      </c>
      <c r="B97" s="30">
        <v>3853.2658700000002</v>
      </c>
      <c r="C97" s="30">
        <v>2430.6425800000002</v>
      </c>
      <c r="D97" s="30">
        <v>2736.8835399999998</v>
      </c>
      <c r="E97" s="30">
        <v>2391.8256799999999</v>
      </c>
      <c r="F97" s="30"/>
      <c r="G97" s="30">
        <v>80950.45</v>
      </c>
      <c r="H97" s="30">
        <v>79929.509999999995</v>
      </c>
      <c r="I97" s="30">
        <v>82741.8</v>
      </c>
      <c r="J97" s="30">
        <v>85948.160000000003</v>
      </c>
      <c r="K97" s="30">
        <v>88213.304699999993</v>
      </c>
      <c r="L97" s="30"/>
      <c r="M97" s="44">
        <v>11605.57</v>
      </c>
      <c r="N97" s="44"/>
      <c r="O97" s="35">
        <f t="shared" si="15"/>
        <v>0.33201866603708396</v>
      </c>
      <c r="P97" s="35">
        <f t="shared" si="16"/>
        <v>0.20943758729644474</v>
      </c>
      <c r="Q97" s="35">
        <f t="shared" si="17"/>
        <v>0.235824999547631</v>
      </c>
      <c r="R97" s="35">
        <f t="shared" si="18"/>
        <v>0.2060929088360158</v>
      </c>
      <c r="S97" s="28"/>
      <c r="T97" s="28">
        <f t="shared" si="19"/>
        <v>6.9751378002114501</v>
      </c>
      <c r="U97" s="28">
        <f t="shared" si="20"/>
        <v>6.8871679719307188</v>
      </c>
      <c r="V97" s="28">
        <f t="shared" si="21"/>
        <v>7.1294904084848918</v>
      </c>
      <c r="W97" s="28">
        <f t="shared" si="22"/>
        <v>7.4057680923901197</v>
      </c>
      <c r="X97" s="28">
        <f t="shared" si="23"/>
        <v>7.6009454684259365</v>
      </c>
      <c r="AH97" s="7">
        <v>2023</v>
      </c>
      <c r="AI97" s="32">
        <f>(AL97/DataQ!C207)/100</f>
        <v>7.6874999999999999E-2</v>
      </c>
      <c r="AJ97" s="11">
        <f>AM97/DataQ!C207</f>
        <v>0.11580882352941177</v>
      </c>
      <c r="AK97" s="11">
        <f t="shared" si="24"/>
        <v>9.4717668488160295E-2</v>
      </c>
      <c r="AL97" s="29">
        <v>83640</v>
      </c>
      <c r="AM97" s="29">
        <v>1260</v>
      </c>
      <c r="AO97" s="32">
        <f>DataQ!H207/DataQ!E207</f>
        <v>3.9230643618634382E-2</v>
      </c>
      <c r="AP97" s="15">
        <f>DataQ!F207</f>
        <v>4</v>
      </c>
      <c r="AQ97" s="15">
        <f>DataQ!J207</f>
        <v>2.65</v>
      </c>
      <c r="AR97" s="15">
        <f>DataQ!P207</f>
        <v>0.45740710000000001</v>
      </c>
      <c r="AS97" s="15">
        <f t="shared" si="25"/>
        <v>1.843333333333333</v>
      </c>
      <c r="AU97" s="15">
        <v>4.4266666666666667</v>
      </c>
    </row>
    <row r="98" spans="1:47" x14ac:dyDescent="0.35">
      <c r="A98" s="12">
        <v>50526</v>
      </c>
      <c r="B98" s="30">
        <v>3859.2604999999999</v>
      </c>
      <c r="C98" s="30">
        <v>2433.6076699999999</v>
      </c>
      <c r="D98" s="30">
        <v>2740.29565</v>
      </c>
      <c r="E98" s="30">
        <v>2393.9839999999999</v>
      </c>
      <c r="F98" s="30"/>
      <c r="G98" s="30">
        <v>81000.33</v>
      </c>
      <c r="H98" s="30">
        <v>80005.36</v>
      </c>
      <c r="I98" s="30">
        <v>82764.375</v>
      </c>
      <c r="J98" s="30">
        <v>85951.98</v>
      </c>
      <c r="K98" s="30">
        <v>88222.01</v>
      </c>
      <c r="L98" s="30"/>
      <c r="M98" s="44">
        <v>11621.5</v>
      </c>
      <c r="N98" s="44"/>
      <c r="O98" s="35">
        <f t="shared" si="15"/>
        <v>0.33207937873768445</v>
      </c>
      <c r="P98" s="35">
        <f t="shared" si="16"/>
        <v>0.20940564212881296</v>
      </c>
      <c r="Q98" s="35">
        <f t="shared" si="17"/>
        <v>0.23579534913737468</v>
      </c>
      <c r="R98" s="35">
        <f t="shared" si="18"/>
        <v>0.20599612786645441</v>
      </c>
      <c r="S98" s="28"/>
      <c r="T98" s="28">
        <f t="shared" si="19"/>
        <v>6.9698687776965107</v>
      </c>
      <c r="U98" s="28">
        <f t="shared" si="20"/>
        <v>6.8842541840554148</v>
      </c>
      <c r="V98" s="28">
        <f t="shared" si="21"/>
        <v>7.1216602848169339</v>
      </c>
      <c r="W98" s="28">
        <f t="shared" si="22"/>
        <v>7.395945445940713</v>
      </c>
      <c r="X98" s="28">
        <f t="shared" si="23"/>
        <v>7.5912756528847387</v>
      </c>
      <c r="AH98" s="7"/>
      <c r="AI98" s="32">
        <f>(AL98/DataQ!C208)/100</f>
        <v>8.3878116343490308E-2</v>
      </c>
      <c r="AJ98" s="11">
        <f>AM98/DataQ!C208</f>
        <v>0.11265004616805172</v>
      </c>
      <c r="AK98" s="11">
        <f t="shared" si="24"/>
        <v>0.10756608933454877</v>
      </c>
      <c r="AL98" s="29">
        <v>90840</v>
      </c>
      <c r="AM98" s="29">
        <v>1220</v>
      </c>
      <c r="AO98" s="32">
        <f>DataQ!H208/DataQ!E208</f>
        <v>4.1690467791672833E-2</v>
      </c>
      <c r="AP98" s="15">
        <f>DataQ!F208</f>
        <v>4.2</v>
      </c>
      <c r="AQ98" s="15">
        <f>DataQ!J208</f>
        <v>2.84</v>
      </c>
      <c r="AR98" s="15">
        <f>DataQ!P208</f>
        <v>1.8538269999999999</v>
      </c>
      <c r="AS98" s="15">
        <f t="shared" si="25"/>
        <v>2.6233333333333335</v>
      </c>
      <c r="AU98" s="15">
        <v>4.4633333333333338</v>
      </c>
    </row>
    <row r="99" spans="1:47" x14ac:dyDescent="0.35">
      <c r="A99" s="12">
        <v>50618</v>
      </c>
      <c r="B99" s="30">
        <v>3864.7260000000001</v>
      </c>
      <c r="C99" s="30">
        <v>2436.3398400000001</v>
      </c>
      <c r="D99" s="30">
        <v>2743.4292</v>
      </c>
      <c r="E99" s="30">
        <v>2395.8845200000001</v>
      </c>
      <c r="F99" s="30"/>
      <c r="G99" s="30">
        <v>81049.31</v>
      </c>
      <c r="H99" s="30">
        <v>80080.009999999995</v>
      </c>
      <c r="I99" s="30">
        <v>82785.83</v>
      </c>
      <c r="J99" s="30">
        <v>85951.445300000007</v>
      </c>
      <c r="K99" s="30">
        <v>88225.48</v>
      </c>
      <c r="L99" s="30"/>
      <c r="M99" s="44">
        <v>11635.85</v>
      </c>
      <c r="N99" s="44"/>
      <c r="O99" s="35">
        <f t="shared" si="15"/>
        <v>0.33213955147238922</v>
      </c>
      <c r="P99" s="35">
        <f t="shared" si="16"/>
        <v>0.20938219726105098</v>
      </c>
      <c r="Q99" s="35">
        <f t="shared" si="17"/>
        <v>0.23577385408027776</v>
      </c>
      <c r="R99" s="35">
        <f t="shared" si="18"/>
        <v>0.20590541473119711</v>
      </c>
      <c r="S99" s="28"/>
      <c r="T99" s="28">
        <f t="shared" si="19"/>
        <v>6.9654825388776924</v>
      </c>
      <c r="U99" s="28">
        <f t="shared" si="20"/>
        <v>6.8821796430858075</v>
      </c>
      <c r="V99" s="28">
        <f t="shared" si="21"/>
        <v>7.1147213138704952</v>
      </c>
      <c r="W99" s="28">
        <f t="shared" si="22"/>
        <v>7.3867783874835107</v>
      </c>
      <c r="X99" s="28">
        <f t="shared" si="23"/>
        <v>7.5822118710708706</v>
      </c>
      <c r="AH99" s="7"/>
      <c r="AI99" s="32">
        <f>(AL99/DataQ!C209)/100</f>
        <v>9.2358402971216336E-2</v>
      </c>
      <c r="AJ99" s="11">
        <f>AM99/DataQ!C209</f>
        <v>0.11049210770659239</v>
      </c>
      <c r="AK99" s="11">
        <f t="shared" si="24"/>
        <v>0.11668185961713765</v>
      </c>
      <c r="AL99" s="29">
        <v>99470</v>
      </c>
      <c r="AM99" s="29">
        <v>1190</v>
      </c>
      <c r="AO99" s="32">
        <f>DataQ!H209/DataQ!E209</f>
        <v>4.4650369553927205E-2</v>
      </c>
      <c r="AP99" s="15">
        <f>DataQ!F209</f>
        <v>4.0999999999999996</v>
      </c>
      <c r="AQ99" s="15">
        <f>DataQ!J209</f>
        <v>3.07</v>
      </c>
      <c r="AR99" s="15">
        <f>DataQ!P209</f>
        <v>2.8465029999999998</v>
      </c>
      <c r="AS99" s="15">
        <f t="shared" si="25"/>
        <v>3.67</v>
      </c>
      <c r="AU99" s="15">
        <v>5.4933333333333332</v>
      </c>
    </row>
    <row r="100" spans="1:47" x14ac:dyDescent="0.35">
      <c r="A100" s="12">
        <v>50710</v>
      </c>
      <c r="B100" s="30">
        <v>3870.2539999999999</v>
      </c>
      <c r="C100" s="30">
        <v>2439.2177700000002</v>
      </c>
      <c r="D100" s="30">
        <v>2746.7123999999999</v>
      </c>
      <c r="E100" s="30">
        <v>2397.8808600000002</v>
      </c>
      <c r="F100" s="30"/>
      <c r="G100" s="30">
        <v>81106.929999999993</v>
      </c>
      <c r="H100" s="30">
        <v>80162.86</v>
      </c>
      <c r="I100" s="30">
        <v>82815.945300000007</v>
      </c>
      <c r="J100" s="30">
        <v>85957.664099999995</v>
      </c>
      <c r="K100" s="30">
        <v>88235.11</v>
      </c>
      <c r="L100" s="30"/>
      <c r="M100" s="44">
        <v>11650.47</v>
      </c>
      <c r="N100" s="44"/>
      <c r="O100" s="35">
        <f t="shared" si="15"/>
        <v>0.33219724182801208</v>
      </c>
      <c r="P100" s="35">
        <f t="shared" si="16"/>
        <v>0.2093664693355719</v>
      </c>
      <c r="Q100" s="35">
        <f t="shared" si="17"/>
        <v>0.23575979338172623</v>
      </c>
      <c r="R100" s="35">
        <f t="shared" si="18"/>
        <v>0.20581837985935333</v>
      </c>
      <c r="S100" s="28"/>
      <c r="T100" s="28">
        <f t="shared" si="19"/>
        <v>6.9616873825691155</v>
      </c>
      <c r="U100" s="28">
        <f t="shared" si="20"/>
        <v>6.8806546002006792</v>
      </c>
      <c r="V100" s="28">
        <f t="shared" si="21"/>
        <v>7.1083780568509267</v>
      </c>
      <c r="W100" s="28">
        <f t="shared" si="22"/>
        <v>7.3780426111564594</v>
      </c>
      <c r="X100" s="28">
        <f t="shared" si="23"/>
        <v>7.5735236432521615</v>
      </c>
      <c r="AH100" s="7"/>
      <c r="AI100" s="32">
        <f>(AL100/DataQ!C210)/100</f>
        <v>9.9767441860465114E-2</v>
      </c>
      <c r="AJ100" s="11">
        <f>AM100/DataQ!C210</f>
        <v>0.10976744186046512</v>
      </c>
      <c r="AK100" s="11">
        <f t="shared" si="24"/>
        <v>9.9634369287020116E-2</v>
      </c>
      <c r="AL100" s="29">
        <v>107250</v>
      </c>
      <c r="AM100" s="29">
        <v>1180</v>
      </c>
      <c r="AN100" s="29">
        <f>SUM(AM97:AM100)</f>
        <v>4850</v>
      </c>
      <c r="AO100" s="32">
        <f>DataQ!H210/DataQ!E210</f>
        <v>4.6480146423760749E-2</v>
      </c>
      <c r="AP100" s="15">
        <f>DataQ!F210</f>
        <v>3.9</v>
      </c>
      <c r="AQ100" s="15">
        <f>DataQ!J210</f>
        <v>3.29</v>
      </c>
      <c r="AR100" s="15">
        <f>DataQ!P210</f>
        <v>3.619027</v>
      </c>
      <c r="AS100" s="15">
        <f t="shared" si="25"/>
        <v>5.3866666666666667</v>
      </c>
      <c r="AU100" s="15">
        <v>4.8633333333333333</v>
      </c>
    </row>
    <row r="101" spans="1:47" x14ac:dyDescent="0.35">
      <c r="A101" s="12">
        <v>50802</v>
      </c>
      <c r="B101" s="30">
        <v>3875.74487</v>
      </c>
      <c r="C101" s="30">
        <v>2442.1590000000001</v>
      </c>
      <c r="D101" s="30">
        <v>2750.0544399999999</v>
      </c>
      <c r="E101" s="30">
        <v>2399.9380000000001</v>
      </c>
      <c r="F101" s="30"/>
      <c r="G101" s="30">
        <v>81171.16</v>
      </c>
      <c r="H101" s="30">
        <v>80251.87</v>
      </c>
      <c r="I101" s="30">
        <v>82852.69</v>
      </c>
      <c r="J101" s="30">
        <v>85971.28</v>
      </c>
      <c r="K101" s="30">
        <v>88251.62</v>
      </c>
      <c r="L101" s="30"/>
      <c r="M101" s="44">
        <v>11665.04</v>
      </c>
      <c r="N101" s="44"/>
      <c r="O101" s="35">
        <f t="shared" ref="O101:O132" si="26">B101/M101</f>
        <v>0.33225302870800272</v>
      </c>
      <c r="P101" s="35">
        <f t="shared" ref="P101:P132" si="27">C101/M101</f>
        <v>0.20935710464773374</v>
      </c>
      <c r="Q101" s="35">
        <f t="shared" si="17"/>
        <v>0.23575182253982838</v>
      </c>
      <c r="R101" s="35">
        <f t="shared" si="18"/>
        <v>0.20573765713619499</v>
      </c>
      <c r="S101" s="28"/>
      <c r="T101" s="28">
        <f t="shared" si="19"/>
        <v>6.9584982134651918</v>
      </c>
      <c r="U101" s="28">
        <f t="shared" si="20"/>
        <v>6.8796909397653145</v>
      </c>
      <c r="V101" s="28">
        <f t="shared" si="21"/>
        <v>7.1026494551240287</v>
      </c>
      <c r="W101" s="28">
        <f t="shared" si="22"/>
        <v>7.369994444939751</v>
      </c>
      <c r="X101" s="28">
        <f t="shared" si="23"/>
        <v>7.5654794154156342</v>
      </c>
      <c r="AH101" s="7">
        <v>2024</v>
      </c>
      <c r="AI101" s="32">
        <f>(AL101/DataQ!C211)/100</f>
        <v>0.1021382969825944</v>
      </c>
      <c r="AJ101" s="11">
        <f>AM101/DataQ!C211</f>
        <v>0.1431107063535578</v>
      </c>
      <c r="AK101" s="11">
        <f t="shared" si="24"/>
        <v>0.11580882352941177</v>
      </c>
      <c r="AL101" s="29">
        <v>109910</v>
      </c>
      <c r="AM101" s="29">
        <v>1540</v>
      </c>
      <c r="AO101" s="32">
        <f>DataQ!H211/DataQ!E211</f>
        <v>4.7303941922315414E-2</v>
      </c>
      <c r="AP101" s="15">
        <f>DataQ!F211</f>
        <v>4.3</v>
      </c>
      <c r="AQ101" s="15">
        <f>DataQ!J211</f>
        <v>3.4733329999999998</v>
      </c>
      <c r="AR101" s="15">
        <f>DataQ!P211</f>
        <v>4.1255199999999999</v>
      </c>
      <c r="AS101" s="15">
        <f t="shared" si="25"/>
        <v>4.4266666666666667</v>
      </c>
      <c r="AU101" s="15">
        <v>4.456666666666667</v>
      </c>
    </row>
    <row r="102" spans="1:47" x14ac:dyDescent="0.35">
      <c r="A102" s="12">
        <v>50891</v>
      </c>
      <c r="B102" s="30">
        <v>3881.6481899999999</v>
      </c>
      <c r="C102" s="30">
        <v>2445.4211399999999</v>
      </c>
      <c r="D102" s="30">
        <v>2753.7487799999999</v>
      </c>
      <c r="E102" s="30">
        <v>2402.3322800000001</v>
      </c>
      <c r="F102" s="30"/>
      <c r="G102" s="30">
        <v>81250.97</v>
      </c>
      <c r="H102" s="30">
        <v>80355.94</v>
      </c>
      <c r="I102" s="30">
        <v>82905.240000000005</v>
      </c>
      <c r="J102" s="30">
        <v>86002.25</v>
      </c>
      <c r="K102" s="30">
        <v>88285.22</v>
      </c>
      <c r="L102" s="30"/>
      <c r="M102" s="44">
        <v>11680.88</v>
      </c>
      <c r="N102" s="44"/>
      <c r="O102" s="35">
        <f t="shared" si="26"/>
        <v>0.33230785608618529</v>
      </c>
      <c r="P102" s="35">
        <f t="shared" si="27"/>
        <v>0.2093524751559814</v>
      </c>
      <c r="Q102" s="35">
        <f t="shared" si="17"/>
        <v>0.23574840080541878</v>
      </c>
      <c r="R102" s="35">
        <f t="shared" si="18"/>
        <v>0.20566363835601428</v>
      </c>
      <c r="S102" s="28"/>
      <c r="T102" s="28">
        <f t="shared" si="19"/>
        <v>6.9558945901336209</v>
      </c>
      <c r="U102" s="28">
        <f t="shared" ref="U102:U133" si="28">H102/$M102</f>
        <v>6.879271082315717</v>
      </c>
      <c r="V102" s="28">
        <f t="shared" ref="V102:V133" si="29">I102/$M102</f>
        <v>7.0975166254597264</v>
      </c>
      <c r="W102" s="28">
        <f t="shared" si="22"/>
        <v>7.3626516152892592</v>
      </c>
      <c r="X102" s="28">
        <f t="shared" si="23"/>
        <v>7.558096650252379</v>
      </c>
      <c r="AH102" s="7"/>
      <c r="AI102" s="32">
        <f>(AL102/DataQ!C212)/100</f>
        <v>0.10175311598036213</v>
      </c>
      <c r="AJ102" s="11">
        <f>AM102/DataQ!C212</f>
        <v>0.15684309194346224</v>
      </c>
      <c r="AK102" s="11">
        <f t="shared" si="24"/>
        <v>0.11265004616805172</v>
      </c>
      <c r="AL102" s="29">
        <v>109640</v>
      </c>
      <c r="AM102" s="29">
        <v>1690</v>
      </c>
      <c r="AO102" s="32">
        <f>DataQ!H212/DataQ!E212</f>
        <v>4.7443259502324309E-2</v>
      </c>
      <c r="AP102" s="15">
        <f>DataQ!F212</f>
        <v>4.2</v>
      </c>
      <c r="AQ102" s="15">
        <f>DataQ!J212</f>
        <v>3.62</v>
      </c>
      <c r="AR102" s="15">
        <f>DataQ!P212</f>
        <v>3.892916</v>
      </c>
      <c r="AS102" s="15">
        <f t="shared" si="25"/>
        <v>4.4633333333333338</v>
      </c>
      <c r="AU102" s="15">
        <v>4.6033333333333326</v>
      </c>
    </row>
    <row r="103" spans="1:47" x14ac:dyDescent="0.35">
      <c r="A103" s="12">
        <v>50983</v>
      </c>
      <c r="B103" s="30">
        <v>3887.0210000000002</v>
      </c>
      <c r="C103" s="30">
        <v>2448.42139</v>
      </c>
      <c r="D103" s="30">
        <v>2757.1377000000002</v>
      </c>
      <c r="E103" s="30">
        <v>2404.4580000000001</v>
      </c>
      <c r="F103" s="30"/>
      <c r="G103" s="30">
        <v>81326.52</v>
      </c>
      <c r="H103" s="30">
        <v>80455.42</v>
      </c>
      <c r="I103" s="30">
        <v>82953.399999999994</v>
      </c>
      <c r="J103" s="30">
        <v>86027.67</v>
      </c>
      <c r="K103" s="30">
        <v>88312.44</v>
      </c>
      <c r="L103" s="30"/>
      <c r="M103" s="44">
        <v>11695.13</v>
      </c>
      <c r="N103" s="44"/>
      <c r="O103" s="35">
        <f t="shared" si="26"/>
        <v>0.33236235937522718</v>
      </c>
      <c r="P103" s="35">
        <f t="shared" si="27"/>
        <v>0.209353926805431</v>
      </c>
      <c r="Q103" s="35">
        <f t="shared" si="17"/>
        <v>0.2357509236750682</v>
      </c>
      <c r="R103" s="35">
        <f t="shared" si="18"/>
        <v>0.20559480741129002</v>
      </c>
      <c r="S103" s="28"/>
      <c r="T103" s="28">
        <f t="shared" si="19"/>
        <v>6.9538790932636072</v>
      </c>
      <c r="U103" s="28">
        <f t="shared" si="28"/>
        <v>6.8793950986436236</v>
      </c>
      <c r="V103" s="28">
        <f t="shared" si="29"/>
        <v>7.0929865679133108</v>
      </c>
      <c r="W103" s="28">
        <f t="shared" si="22"/>
        <v>7.3558541033746527</v>
      </c>
      <c r="X103" s="28">
        <f t="shared" si="23"/>
        <v>7.5512149074016284</v>
      </c>
      <c r="AG103" s="29"/>
      <c r="AH103" s="7"/>
      <c r="AI103" s="32">
        <f>(AL103/DataQ!C213)/100</f>
        <v>0.10156150074274915</v>
      </c>
      <c r="AJ103" s="28">
        <f>AM103/DataQ!C213</f>
        <v>0.16982516371081557</v>
      </c>
      <c r="AK103" s="11">
        <f t="shared" si="24"/>
        <v>0.11049210770659239</v>
      </c>
      <c r="AL103" s="30">
        <v>109526.56299999999</v>
      </c>
      <c r="AM103" s="30">
        <v>1831.4387200000001</v>
      </c>
      <c r="AO103" s="32">
        <f>DataQ!H213/DataQ!E213</f>
        <v>4.8673750759465166E-2</v>
      </c>
      <c r="AP103" s="15">
        <f>DataQ!F213</f>
        <v>4.3</v>
      </c>
      <c r="AQ103" s="15">
        <f>DataQ!J213</f>
        <v>3.726667</v>
      </c>
      <c r="AR103" s="15">
        <f>DataQ!P213</f>
        <v>3.4092020000000001</v>
      </c>
      <c r="AS103" s="15">
        <f t="shared" si="25"/>
        <v>5.4933333333333332</v>
      </c>
      <c r="AU103" s="15">
        <v>4.3290509999999998</v>
      </c>
    </row>
    <row r="104" spans="1:47" x14ac:dyDescent="0.35">
      <c r="A104" s="12">
        <v>51075</v>
      </c>
      <c r="B104" s="30">
        <v>3892.4843799999999</v>
      </c>
      <c r="C104" s="30">
        <v>2451.5461399999999</v>
      </c>
      <c r="D104" s="30">
        <v>2760.6564899999998</v>
      </c>
      <c r="E104" s="30">
        <v>2406.70532</v>
      </c>
      <c r="F104" s="30"/>
      <c r="G104" s="30">
        <v>81410.085900000005</v>
      </c>
      <c r="H104" s="30">
        <v>80562.45</v>
      </c>
      <c r="I104" s="30">
        <v>83009.710000000006</v>
      </c>
      <c r="J104" s="30">
        <v>86061.984400000001</v>
      </c>
      <c r="K104" s="30">
        <v>88348.1</v>
      </c>
      <c r="L104" s="30"/>
      <c r="M104" s="44">
        <v>11709.67</v>
      </c>
      <c r="N104" s="44"/>
      <c r="O104" s="35">
        <f t="shared" si="26"/>
        <v>0.33241623205436188</v>
      </c>
      <c r="P104" s="35">
        <f t="shared" si="27"/>
        <v>0.20936082229473588</v>
      </c>
      <c r="Q104" s="35">
        <f t="shared" si="17"/>
        <v>0.23575869260192642</v>
      </c>
      <c r="R104" s="35">
        <f t="shared" si="18"/>
        <v>0.20553143854609054</v>
      </c>
      <c r="S104" s="28"/>
      <c r="T104" s="28">
        <f t="shared" si="19"/>
        <v>6.9523808869080002</v>
      </c>
      <c r="U104" s="28">
        <f t="shared" si="28"/>
        <v>6.8799932021995494</v>
      </c>
      <c r="V104" s="28">
        <f t="shared" si="29"/>
        <v>7.0889879902678734</v>
      </c>
      <c r="W104" s="28">
        <f t="shared" si="22"/>
        <v>7.3496507074921835</v>
      </c>
      <c r="X104" s="28">
        <f t="shared" si="23"/>
        <v>7.5448838438657972</v>
      </c>
      <c r="AH104" s="7"/>
      <c r="AI104" s="32">
        <f>(AL104/DataQ!C214)/100</f>
        <v>0.10463398109701078</v>
      </c>
      <c r="AJ104" s="28">
        <f>AM104/DataQ!C214</f>
        <v>0.18526056182752365</v>
      </c>
      <c r="AK104" s="11">
        <f t="shared" si="24"/>
        <v>0.10976744186046512</v>
      </c>
      <c r="AL104" s="30">
        <v>112942.54700000001</v>
      </c>
      <c r="AM104" s="30">
        <v>1999.71362</v>
      </c>
      <c r="AN104" s="29">
        <f>SUM(AM101:AM104)</f>
        <v>7061.1523400000005</v>
      </c>
      <c r="AO104" s="32">
        <f>DataQ!H214/DataQ!E214</f>
        <v>4.8442285579186055E-2</v>
      </c>
      <c r="AP104" s="15">
        <f>DataQ!F214</f>
        <v>4.3913159999999998</v>
      </c>
      <c r="AQ104" s="15">
        <f>DataQ!J214</f>
        <v>3.7859219999999998</v>
      </c>
      <c r="AR104" s="15">
        <f>DataQ!P214</f>
        <v>3.9060549999999998</v>
      </c>
      <c r="AS104" s="15">
        <f t="shared" si="25"/>
        <v>4.8633333333333333</v>
      </c>
      <c r="AU104" s="15">
        <v>4.1723562500000009</v>
      </c>
    </row>
    <row r="105" spans="1:47" x14ac:dyDescent="0.35">
      <c r="A105" s="12">
        <v>51167</v>
      </c>
      <c r="B105" s="30">
        <v>3897.9238300000002</v>
      </c>
      <c r="C105" s="30">
        <v>2454.7092299999999</v>
      </c>
      <c r="D105" s="30">
        <v>2764.2102100000002</v>
      </c>
      <c r="E105" s="30">
        <v>2408.9606899999999</v>
      </c>
      <c r="F105" s="30"/>
      <c r="G105" s="30">
        <v>81499.350000000006</v>
      </c>
      <c r="H105" s="30">
        <v>80674.734400000001</v>
      </c>
      <c r="I105" s="30">
        <v>83071.83</v>
      </c>
      <c r="J105" s="30">
        <v>86098.9</v>
      </c>
      <c r="K105" s="30">
        <v>88385.79</v>
      </c>
      <c r="L105" s="30"/>
      <c r="M105" s="44">
        <v>11724.13</v>
      </c>
      <c r="N105" s="44"/>
      <c r="O105" s="35">
        <f t="shared" si="26"/>
        <v>0.33247019864160499</v>
      </c>
      <c r="P105" s="35">
        <f t="shared" si="27"/>
        <v>0.20937239948721142</v>
      </c>
      <c r="Q105" s="35">
        <f t="shared" si="17"/>
        <v>0.2357710303451088</v>
      </c>
      <c r="R105" s="35">
        <f t="shared" si="18"/>
        <v>0.20547031549462519</v>
      </c>
      <c r="S105" s="28"/>
      <c r="T105" s="28">
        <f t="shared" si="19"/>
        <v>6.9514198494898993</v>
      </c>
      <c r="U105" s="28">
        <f t="shared" si="28"/>
        <v>6.8810849419104025</v>
      </c>
      <c r="V105" s="28">
        <f t="shared" si="29"/>
        <v>7.0855432343380711</v>
      </c>
      <c r="W105" s="28">
        <f t="shared" si="22"/>
        <v>7.3437346737028673</v>
      </c>
      <c r="X105" s="28">
        <f t="shared" si="23"/>
        <v>7.5387930703600183</v>
      </c>
      <c r="AH105" s="7">
        <v>2025</v>
      </c>
      <c r="AI105" s="32">
        <f>(AL105/DataQ!C215)/100</f>
        <v>0.10464709170292745</v>
      </c>
      <c r="AJ105" s="28">
        <f>AM105/DataQ!C215</f>
        <v>0.19653517126628034</v>
      </c>
      <c r="AK105" s="11">
        <f t="shared" si="24"/>
        <v>0.1431107063535578</v>
      </c>
      <c r="AL105" s="30">
        <v>113081.43799999999</v>
      </c>
      <c r="AM105" s="30">
        <v>2123.75513</v>
      </c>
      <c r="AO105" s="32">
        <f>DataQ!H215/DataQ!E215</f>
        <v>4.8960676853981359E-2</v>
      </c>
      <c r="AP105" s="15">
        <f>DataQ!F215</f>
        <v>4.3912899999999997</v>
      </c>
      <c r="AQ105" s="15">
        <f>DataQ!J215</f>
        <v>3.8284349999999998</v>
      </c>
      <c r="AR105" s="15">
        <f>DataQ!P215</f>
        <v>3.201562</v>
      </c>
      <c r="AS105" s="15">
        <f t="shared" si="25"/>
        <v>4.456666666666667</v>
      </c>
      <c r="AU105" s="15">
        <v>4.2026721175635267</v>
      </c>
    </row>
    <row r="106" spans="1:47" x14ac:dyDescent="0.35">
      <c r="A106" s="12">
        <v>51257</v>
      </c>
      <c r="B106" s="30">
        <v>3903.8071300000001</v>
      </c>
      <c r="C106" s="30">
        <v>2458.2163099999998</v>
      </c>
      <c r="D106" s="30">
        <v>2768.1410000000001</v>
      </c>
      <c r="E106" s="30">
        <v>2411.5414999999998</v>
      </c>
      <c r="F106" s="30"/>
      <c r="G106" s="30">
        <v>81604.445300000007</v>
      </c>
      <c r="H106" s="30">
        <v>80802.28</v>
      </c>
      <c r="I106" s="30">
        <v>83150.11</v>
      </c>
      <c r="J106" s="30">
        <v>86151.585900000005</v>
      </c>
      <c r="K106" s="30">
        <v>88439.039999999994</v>
      </c>
      <c r="L106" s="30"/>
      <c r="M106" s="44">
        <v>11739.89</v>
      </c>
      <c r="N106" s="44"/>
      <c r="O106" s="35">
        <f t="shared" si="26"/>
        <v>0.33252501769607723</v>
      </c>
      <c r="P106" s="35">
        <f t="shared" si="27"/>
        <v>0.20939006327997961</v>
      </c>
      <c r="Q106" s="35">
        <f t="shared" si="17"/>
        <v>0.23578934725964215</v>
      </c>
      <c r="R106" s="35">
        <f t="shared" si="18"/>
        <v>0.20541431819207845</v>
      </c>
      <c r="S106" s="28"/>
      <c r="T106" s="28">
        <f t="shared" si="19"/>
        <v>6.9510400267804906</v>
      </c>
      <c r="U106" s="28">
        <f t="shared" si="28"/>
        <v>6.8827118482370793</v>
      </c>
      <c r="V106" s="28">
        <f t="shared" si="29"/>
        <v>7.0826992416453649</v>
      </c>
      <c r="W106" s="28">
        <f t="shared" si="22"/>
        <v>7.3383639795602864</v>
      </c>
      <c r="X106" s="28">
        <f t="shared" si="23"/>
        <v>7.5332085735045213</v>
      </c>
      <c r="AH106" s="7"/>
      <c r="AI106" s="32">
        <f>(AL106/DataQ!C216)/100</f>
        <v>0.10417658056812469</v>
      </c>
      <c r="AJ106" s="28">
        <f>AM106/DataQ!C216</f>
        <v>0.20619864124005557</v>
      </c>
      <c r="AK106" s="11">
        <f t="shared" si="24"/>
        <v>0.15684309194346224</v>
      </c>
      <c r="AL106" s="30">
        <v>112720.727</v>
      </c>
      <c r="AM106" s="30">
        <v>2231.1022899999998</v>
      </c>
      <c r="AO106" s="32">
        <f>DataQ!H216/DataQ!E216</f>
        <v>4.9323185932844335E-2</v>
      </c>
      <c r="AP106" s="15">
        <f>DataQ!F216</f>
        <v>4.3913080000000004</v>
      </c>
      <c r="AQ106" s="15">
        <f>DataQ!J216</f>
        <v>3.8648579999999999</v>
      </c>
      <c r="AR106" s="15">
        <f>DataQ!P216</f>
        <v>3.2268750000000002</v>
      </c>
      <c r="AS106" s="15">
        <f t="shared" si="25"/>
        <v>4.6033333333333326</v>
      </c>
      <c r="AU106" s="15">
        <v>4.2046156095758915</v>
      </c>
    </row>
    <row r="107" spans="1:47" x14ac:dyDescent="0.35">
      <c r="A107" s="12">
        <v>51349</v>
      </c>
      <c r="B107" s="30">
        <v>3909.1860000000001</v>
      </c>
      <c r="C107" s="30">
        <v>2461.4416500000002</v>
      </c>
      <c r="D107" s="30">
        <v>2771.7469999999998</v>
      </c>
      <c r="E107" s="30">
        <v>2413.85547</v>
      </c>
      <c r="F107" s="30"/>
      <c r="G107" s="30">
        <v>81705.56</v>
      </c>
      <c r="H107" s="30">
        <v>80925.490000000005</v>
      </c>
      <c r="I107" s="30">
        <v>83224.38</v>
      </c>
      <c r="J107" s="30">
        <v>86199.06</v>
      </c>
      <c r="K107" s="30">
        <v>88486.32</v>
      </c>
      <c r="L107" s="30"/>
      <c r="M107" s="44">
        <v>11754.06</v>
      </c>
      <c r="N107" s="44"/>
      <c r="O107" s="35">
        <f t="shared" si="26"/>
        <v>0.33258176323755367</v>
      </c>
      <c r="P107" s="35">
        <f t="shared" si="27"/>
        <v>0.20941203720246454</v>
      </c>
      <c r="Q107" s="35">
        <f t="shared" si="17"/>
        <v>0.23581188117127189</v>
      </c>
      <c r="R107" s="35">
        <f t="shared" si="18"/>
        <v>0.20536354842496976</v>
      </c>
      <c r="S107" s="28"/>
      <c r="T107" s="28">
        <f t="shared" si="19"/>
        <v>6.9512627977056436</v>
      </c>
      <c r="U107" s="28">
        <f t="shared" si="28"/>
        <v>6.8848967931080844</v>
      </c>
      <c r="V107" s="28">
        <f t="shared" si="29"/>
        <v>7.0804794258324364</v>
      </c>
      <c r="W107" s="28">
        <f t="shared" si="22"/>
        <v>7.3335562350370855</v>
      </c>
      <c r="X107" s="28">
        <f t="shared" si="23"/>
        <v>7.5281494224123415</v>
      </c>
      <c r="AG107" s="29"/>
      <c r="AH107" s="7"/>
      <c r="AI107" s="32">
        <f>(AL107/DataQ!C217)/100</f>
        <v>0.10302664503165411</v>
      </c>
      <c r="AJ107" s="28">
        <f>AM107/DataQ!C217</f>
        <v>0.21404775209081536</v>
      </c>
      <c r="AK107" s="11">
        <f t="shared" si="24"/>
        <v>0.16982516371081557</v>
      </c>
      <c r="AL107" s="30">
        <v>111622.05499999999</v>
      </c>
      <c r="AM107" s="30">
        <v>2319.0554200000001</v>
      </c>
      <c r="AO107" s="32">
        <f>DataQ!H217/DataQ!E217</f>
        <v>4.9245820900534608E-2</v>
      </c>
      <c r="AP107" s="15">
        <f>DataQ!F217</f>
        <v>4.3817589999999997</v>
      </c>
      <c r="AQ107" s="15">
        <f>DataQ!J217</f>
        <v>3.8515630000000001</v>
      </c>
      <c r="AR107" s="15">
        <f>DataQ!P217</f>
        <v>2.817809</v>
      </c>
      <c r="AS107" s="15">
        <f t="shared" si="25"/>
        <v>4.3290509999999998</v>
      </c>
      <c r="AU107" s="15">
        <v>4.2030578485764458</v>
      </c>
    </row>
    <row r="108" spans="1:47" x14ac:dyDescent="0.35">
      <c r="A108" s="12">
        <v>51441</v>
      </c>
      <c r="B108" s="30">
        <v>3914.6672400000002</v>
      </c>
      <c r="C108" s="30">
        <v>2464.7851599999999</v>
      </c>
      <c r="D108" s="30">
        <v>2775.4785200000001</v>
      </c>
      <c r="E108" s="30">
        <v>2416.2924800000001</v>
      </c>
      <c r="F108" s="30"/>
      <c r="G108" s="30">
        <v>81813.875</v>
      </c>
      <c r="H108" s="30">
        <v>81055.41</v>
      </c>
      <c r="I108" s="30">
        <v>83306.06</v>
      </c>
      <c r="J108" s="30">
        <v>86255.335900000005</v>
      </c>
      <c r="K108" s="30">
        <v>88542.04</v>
      </c>
      <c r="L108" s="30"/>
      <c r="M108" s="44">
        <v>11768.52</v>
      </c>
      <c r="N108" s="44"/>
      <c r="O108" s="35">
        <f t="shared" si="26"/>
        <v>0.33263887387708907</v>
      </c>
      <c r="P108" s="35">
        <f t="shared" si="27"/>
        <v>0.20943883852854903</v>
      </c>
      <c r="Q108" s="35">
        <f t="shared" si="17"/>
        <v>0.235839215126456</v>
      </c>
      <c r="R108" s="35">
        <f t="shared" si="18"/>
        <v>0.20531829660823961</v>
      </c>
      <c r="S108" s="28"/>
      <c r="T108" s="28">
        <f t="shared" si="19"/>
        <v>6.9519255607332102</v>
      </c>
      <c r="U108" s="28">
        <f t="shared" si="28"/>
        <v>6.8874769299793011</v>
      </c>
      <c r="V108" s="28">
        <f t="shared" si="29"/>
        <v>7.0787201789179948</v>
      </c>
      <c r="W108" s="28">
        <f t="shared" si="22"/>
        <v>7.3293273835622497</v>
      </c>
      <c r="X108" s="28">
        <f t="shared" si="23"/>
        <v>7.5236342377801106</v>
      </c>
      <c r="AH108" s="7"/>
      <c r="AI108" s="32">
        <f>(AL108/DataQ!C218)/100</f>
        <v>0.10145378918881053</v>
      </c>
      <c r="AJ108" s="28">
        <f>AM108/DataQ!C218</f>
        <v>0.22040019781062536</v>
      </c>
      <c r="AK108" s="11">
        <f t="shared" si="24"/>
        <v>0.18526056182752365</v>
      </c>
      <c r="AL108" s="30">
        <v>110064.781</v>
      </c>
      <c r="AM108" s="30">
        <v>2391.0688500000001</v>
      </c>
      <c r="AN108" s="29">
        <f>SUM(AM105:AM108)</f>
        <v>9064.9816900000005</v>
      </c>
      <c r="AO108" s="32">
        <f>DataQ!H218/DataQ!E218</f>
        <v>4.9362648184271808E-2</v>
      </c>
      <c r="AP108" s="15">
        <f>DataQ!F218</f>
        <v>4.3626880000000003</v>
      </c>
      <c r="AQ108" s="15">
        <f>DataQ!J218</f>
        <v>3.8545720000000001</v>
      </c>
      <c r="AR108" s="15">
        <f>DataQ!P218</f>
        <v>2.2165170000000001</v>
      </c>
      <c r="AS108" s="15">
        <f t="shared" si="25"/>
        <v>4.1723562500000009</v>
      </c>
      <c r="AU108" s="15">
        <v>4.1855146862995918</v>
      </c>
    </row>
    <row r="109" spans="1:47" x14ac:dyDescent="0.35">
      <c r="A109" s="12">
        <v>51533</v>
      </c>
      <c r="B109" s="30">
        <v>3920.1223100000002</v>
      </c>
      <c r="C109" s="30">
        <v>2468.1293900000001</v>
      </c>
      <c r="D109" s="30">
        <v>2779.2067900000002</v>
      </c>
      <c r="E109" s="30">
        <v>2418.7578100000001</v>
      </c>
      <c r="F109" s="30"/>
      <c r="G109" s="30">
        <v>81926.100000000006</v>
      </c>
      <c r="H109" s="30">
        <v>81188.81</v>
      </c>
      <c r="I109" s="30">
        <v>83391.83</v>
      </c>
      <c r="J109" s="30">
        <v>86316.15</v>
      </c>
      <c r="K109" s="30">
        <v>88601.83</v>
      </c>
      <c r="L109" s="30"/>
      <c r="M109" s="44">
        <v>11782.88</v>
      </c>
      <c r="N109" s="44"/>
      <c r="O109" s="35">
        <f t="shared" si="26"/>
        <v>0.33269644687886157</v>
      </c>
      <c r="P109" s="35">
        <f t="shared" si="27"/>
        <v>0.20946741289056667</v>
      </c>
      <c r="Q109" s="35">
        <f t="shared" si="17"/>
        <v>0.23586820794237065</v>
      </c>
      <c r="R109" s="35">
        <f t="shared" si="18"/>
        <v>0.20527730147468193</v>
      </c>
      <c r="S109" s="28"/>
      <c r="T109" s="28">
        <f t="shared" si="19"/>
        <v>6.9529775402957519</v>
      </c>
      <c r="U109" s="28">
        <f t="shared" si="28"/>
        <v>6.8904045530464542</v>
      </c>
      <c r="V109" s="28">
        <f t="shared" si="29"/>
        <v>7.0773724250777406</v>
      </c>
      <c r="W109" s="28">
        <f t="shared" si="22"/>
        <v>7.3255562307347608</v>
      </c>
      <c r="X109" s="28">
        <f t="shared" si="23"/>
        <v>7.5195393655880398</v>
      </c>
      <c r="AH109" s="7">
        <v>2026</v>
      </c>
      <c r="AI109" s="32">
        <f>(AL109/DataQ!C219)/100</f>
        <v>9.9822125651712862E-2</v>
      </c>
      <c r="AJ109" s="28">
        <f>AM109/DataQ!C219</f>
        <v>0.22570434143862855</v>
      </c>
      <c r="AK109" s="11">
        <f t="shared" si="24"/>
        <v>0.19653517126628034</v>
      </c>
      <c r="AL109" s="30">
        <v>108443.56299999999</v>
      </c>
      <c r="AM109" s="30">
        <v>2451.9797400000002</v>
      </c>
      <c r="AO109" s="32">
        <f>DataQ!H219/DataQ!E219</f>
        <v>4.9707240368061359E-2</v>
      </c>
      <c r="AP109" s="15">
        <f>DataQ!F219</f>
        <v>4.3340810000000003</v>
      </c>
      <c r="AQ109" s="15">
        <f>DataQ!J219</f>
        <v>3.8759769999999998</v>
      </c>
      <c r="AR109" s="15">
        <f>DataQ!P219</f>
        <v>2.1410670000000001</v>
      </c>
      <c r="AS109" s="15">
        <f t="shared" si="25"/>
        <v>4.2026721175635267</v>
      </c>
      <c r="AU109" s="15">
        <v>4.185114217874248</v>
      </c>
    </row>
    <row r="110" spans="1:47" x14ac:dyDescent="0.35">
      <c r="A110" s="12">
        <v>51622</v>
      </c>
      <c r="B110" s="30">
        <v>3926.01172</v>
      </c>
      <c r="C110" s="30">
        <v>2471.7707500000001</v>
      </c>
      <c r="D110" s="30">
        <v>2783.2653799999998</v>
      </c>
      <c r="E110" s="30">
        <v>2421.5004899999999</v>
      </c>
      <c r="F110" s="30"/>
      <c r="G110" s="30">
        <v>82051.199999999997</v>
      </c>
      <c r="H110" s="30">
        <v>81334.554699999993</v>
      </c>
      <c r="I110" s="30">
        <v>83490.8</v>
      </c>
      <c r="J110" s="30">
        <v>86388.195300000007</v>
      </c>
      <c r="K110" s="30">
        <v>88672.6</v>
      </c>
      <c r="L110" s="30"/>
      <c r="M110" s="44">
        <v>11798.54</v>
      </c>
      <c r="N110" s="44"/>
      <c r="O110" s="35">
        <f t="shared" si="26"/>
        <v>0.33275402888832006</v>
      </c>
      <c r="P110" s="35">
        <f t="shared" si="27"/>
        <v>0.20949801839888663</v>
      </c>
      <c r="Q110" s="35">
        <f t="shared" si="17"/>
        <v>0.23589913497771756</v>
      </c>
      <c r="R110" s="35">
        <f t="shared" si="18"/>
        <v>0.20523729969979335</v>
      </c>
      <c r="S110" s="28"/>
      <c r="T110" s="28">
        <f t="shared" si="19"/>
        <v>6.9543519791431816</v>
      </c>
      <c r="U110" s="28">
        <f t="shared" si="28"/>
        <v>6.8936118112919047</v>
      </c>
      <c r="V110" s="28">
        <f t="shared" si="29"/>
        <v>7.0763670759263428</v>
      </c>
      <c r="W110" s="28">
        <f t="shared" si="22"/>
        <v>7.3219394348792308</v>
      </c>
      <c r="X110" s="28">
        <f t="shared" si="23"/>
        <v>7.5155570095961028</v>
      </c>
      <c r="AH110" s="7"/>
      <c r="AI110" s="32">
        <f>(AL110/DataQ!C220)/100</f>
        <v>9.8198513374026963E-2</v>
      </c>
      <c r="AJ110" s="28">
        <f>AM110/DataQ!C220</f>
        <v>0.23011929589776159</v>
      </c>
      <c r="AK110" s="11">
        <f t="shared" si="24"/>
        <v>0.20619864124005557</v>
      </c>
      <c r="AL110" s="30">
        <v>106836.742</v>
      </c>
      <c r="AM110" s="30">
        <v>2503.6219999999998</v>
      </c>
      <c r="AO110" s="32">
        <f>DataQ!H220/DataQ!E220</f>
        <v>5.0024308591635813E-2</v>
      </c>
      <c r="AP110" s="15">
        <f>DataQ!F220</f>
        <v>4.3054309999999996</v>
      </c>
      <c r="AQ110" s="15">
        <f>DataQ!J220</f>
        <v>3.8847049999999999</v>
      </c>
      <c r="AR110" s="15">
        <f>DataQ!P220</f>
        <v>2.106522</v>
      </c>
      <c r="AS110" s="15">
        <f t="shared" si="25"/>
        <v>4.2046156095758915</v>
      </c>
      <c r="AU110" s="15">
        <v>4.151845881721222</v>
      </c>
    </row>
    <row r="111" spans="1:47" x14ac:dyDescent="0.35">
      <c r="A111" s="12">
        <v>51714</v>
      </c>
      <c r="B111" s="30">
        <v>3931.3547400000002</v>
      </c>
      <c r="C111" s="30">
        <v>2475.1127900000001</v>
      </c>
      <c r="D111" s="30">
        <v>2786.9830000000002</v>
      </c>
      <c r="E111" s="30">
        <v>2423.9038099999998</v>
      </c>
      <c r="F111" s="30"/>
      <c r="G111" s="30">
        <v>82166.84</v>
      </c>
      <c r="H111" s="30">
        <v>81470.509999999995</v>
      </c>
      <c r="I111" s="30">
        <v>83580.27</v>
      </c>
      <c r="J111" s="30">
        <v>86447.69</v>
      </c>
      <c r="K111" s="30">
        <v>88729.945300000007</v>
      </c>
      <c r="L111" s="30"/>
      <c r="M111" s="44">
        <v>11812.62</v>
      </c>
      <c r="N111" s="44"/>
      <c r="O111" s="35">
        <f t="shared" si="26"/>
        <v>0.33280971875841259</v>
      </c>
      <c r="P111" s="35">
        <f t="shared" si="27"/>
        <v>0.20953122931237947</v>
      </c>
      <c r="Q111" s="35">
        <f t="shared" si="17"/>
        <v>0.23593267200671825</v>
      </c>
      <c r="R111" s="35">
        <f t="shared" si="18"/>
        <v>0.2051961216055371</v>
      </c>
      <c r="S111" s="28"/>
      <c r="T111" s="28">
        <f t="shared" si="19"/>
        <v>6.955852300336419</v>
      </c>
      <c r="U111" s="28">
        <f t="shared" si="28"/>
        <v>6.8969043277443944</v>
      </c>
      <c r="V111" s="28">
        <f t="shared" si="29"/>
        <v>7.0755065345367916</v>
      </c>
      <c r="W111" s="28">
        <f t="shared" si="22"/>
        <v>7.3182486188500091</v>
      </c>
      <c r="X111" s="28">
        <f t="shared" si="23"/>
        <v>7.5114534540178219</v>
      </c>
      <c r="AG111" s="29"/>
      <c r="AH111" s="7"/>
      <c r="AI111" s="32">
        <f>(AL111/DataQ!C221)/100</f>
        <v>9.6668626104708152E-2</v>
      </c>
      <c r="AJ111" s="28">
        <f>AM111/DataQ!C221</f>
        <v>0.23382554882011475</v>
      </c>
      <c r="AK111" s="11">
        <f t="shared" si="24"/>
        <v>0.21404775209081536</v>
      </c>
      <c r="AL111" s="30">
        <v>105313.508</v>
      </c>
      <c r="AM111" s="30">
        <v>2547.3609999999999</v>
      </c>
      <c r="AO111" s="32">
        <f>DataQ!H221/DataQ!E221</f>
        <v>5.0649774862834104E-2</v>
      </c>
      <c r="AP111" s="15">
        <f>DataQ!F221</f>
        <v>4.2768110000000004</v>
      </c>
      <c r="AQ111" s="15">
        <f>DataQ!J221</f>
        <v>3.9276810000000002</v>
      </c>
      <c r="AR111" s="15">
        <f>DataQ!P221</f>
        <v>2.1804600000000001</v>
      </c>
      <c r="AS111" s="15">
        <f t="shared" si="25"/>
        <v>4.2030578485764458</v>
      </c>
      <c r="AU111" s="15">
        <v>4.0778069983159719</v>
      </c>
    </row>
    <row r="112" spans="1:47" x14ac:dyDescent="0.35">
      <c r="A112" s="12">
        <v>51806</v>
      </c>
      <c r="B112" s="30">
        <v>3936.80566</v>
      </c>
      <c r="C112" s="30">
        <v>2478.55566</v>
      </c>
      <c r="D112" s="30">
        <v>2790.808</v>
      </c>
      <c r="E112" s="30">
        <v>2426.3942900000002</v>
      </c>
      <c r="F112" s="30"/>
      <c r="G112" s="30">
        <v>82288.58</v>
      </c>
      <c r="H112" s="30">
        <v>81612.070000000007</v>
      </c>
      <c r="I112" s="30">
        <v>83676.09</v>
      </c>
      <c r="J112" s="30">
        <v>86512.414099999995</v>
      </c>
      <c r="K112" s="30">
        <v>88792.125</v>
      </c>
      <c r="L112" s="30"/>
      <c r="M112" s="44">
        <v>11826.99</v>
      </c>
      <c r="N112" s="44"/>
      <c r="O112" s="35">
        <f t="shared" si="26"/>
        <v>0.33286623730974663</v>
      </c>
      <c r="P112" s="35">
        <f t="shared" si="27"/>
        <v>0.20956774800688932</v>
      </c>
      <c r="Q112" s="35">
        <f t="shared" si="17"/>
        <v>0.23596942248196709</v>
      </c>
      <c r="R112" s="35">
        <f t="shared" si="18"/>
        <v>0.20515738070295148</v>
      </c>
      <c r="S112" s="28"/>
      <c r="T112" s="28">
        <f t="shared" si="19"/>
        <v>6.9576942231286241</v>
      </c>
      <c r="U112" s="28">
        <f t="shared" si="28"/>
        <v>6.9004937012714143</v>
      </c>
      <c r="V112" s="28">
        <f t="shared" si="29"/>
        <v>7.075011477983832</v>
      </c>
      <c r="W112" s="28">
        <f t="shared" si="22"/>
        <v>7.3148293944613121</v>
      </c>
      <c r="X112" s="28">
        <f t="shared" si="23"/>
        <v>7.5075843473275956</v>
      </c>
      <c r="AH112" s="7"/>
      <c r="AI112" s="32">
        <f>(AL112/DataQ!C222)/100</f>
        <v>9.5590419968558493E-2</v>
      </c>
      <c r="AJ112" s="28">
        <f>AM112/DataQ!C222</f>
        <v>0.23727911248814068</v>
      </c>
      <c r="AK112" s="11">
        <f t="shared" si="24"/>
        <v>0.22040019781062536</v>
      </c>
      <c r="AL112" s="30">
        <v>104281.023</v>
      </c>
      <c r="AM112" s="30">
        <v>2588.51343</v>
      </c>
      <c r="AN112" s="29">
        <f>SUM(AM109:AM112)</f>
        <v>10091.47617</v>
      </c>
      <c r="AO112" s="32">
        <f>DataQ!H222/DataQ!E222</f>
        <v>5.1211479249841631E-2</v>
      </c>
      <c r="AP112" s="15">
        <f>DataQ!F222</f>
        <v>4.2481679999999997</v>
      </c>
      <c r="AQ112" s="15">
        <f>DataQ!J222</f>
        <v>3.9659740000000001</v>
      </c>
      <c r="AR112" s="15">
        <f>DataQ!P222</f>
        <v>2.2163529999999998</v>
      </c>
      <c r="AS112" s="15">
        <f t="shared" si="25"/>
        <v>4.1855146862995918</v>
      </c>
      <c r="AU112" s="15">
        <v>3.9993783071853795</v>
      </c>
    </row>
    <row r="113" spans="1:47" x14ac:dyDescent="0.35">
      <c r="A113" s="12">
        <v>51898</v>
      </c>
      <c r="B113" s="30">
        <v>3942.24341</v>
      </c>
      <c r="C113" s="30">
        <v>2482.0397899999998</v>
      </c>
      <c r="D113" s="30">
        <v>2794.6709999999998</v>
      </c>
      <c r="E113" s="30">
        <v>2428.9119999999998</v>
      </c>
      <c r="F113" s="30"/>
      <c r="G113" s="30">
        <v>82414.28</v>
      </c>
      <c r="H113" s="30">
        <v>81757.16</v>
      </c>
      <c r="I113" s="30">
        <v>83776.13</v>
      </c>
      <c r="J113" s="30">
        <v>86581.68</v>
      </c>
      <c r="K113" s="30">
        <v>88858.45</v>
      </c>
      <c r="L113" s="30"/>
      <c r="M113" s="44">
        <v>11841.27</v>
      </c>
      <c r="N113" s="44"/>
      <c r="O113" s="35">
        <f t="shared" si="26"/>
        <v>0.33292403686428906</v>
      </c>
      <c r="P113" s="35">
        <f t="shared" si="27"/>
        <v>0.20960925559505017</v>
      </c>
      <c r="Q113" s="35">
        <f t="shared" si="17"/>
        <v>0.23601108664864492</v>
      </c>
      <c r="R113" s="35">
        <f t="shared" si="18"/>
        <v>0.2051225924246301</v>
      </c>
      <c r="S113" s="28"/>
      <c r="T113" s="28">
        <f t="shared" si="19"/>
        <v>6.9599189951753484</v>
      </c>
      <c r="U113" s="28">
        <f t="shared" si="28"/>
        <v>6.9044249476618642</v>
      </c>
      <c r="V113" s="28">
        <f t="shared" si="29"/>
        <v>7.074927773794534</v>
      </c>
      <c r="W113" s="28">
        <f t="shared" si="22"/>
        <v>7.3118575963557957</v>
      </c>
      <c r="X113" s="28">
        <f t="shared" si="23"/>
        <v>7.5041317358695476</v>
      </c>
      <c r="AH113" s="7">
        <v>2027</v>
      </c>
      <c r="AI113" s="32">
        <f>(AL113/DataQ!C223)/100</f>
        <v>9.4688877253333595E-2</v>
      </c>
      <c r="AJ113" s="28">
        <f>AM113/DataQ!C223</f>
        <v>0.240289462916397</v>
      </c>
      <c r="AK113" s="11">
        <f t="shared" si="24"/>
        <v>0.22570434143862855</v>
      </c>
      <c r="AL113" s="30">
        <v>103441.633</v>
      </c>
      <c r="AM113" s="30">
        <v>2625.011</v>
      </c>
      <c r="AO113" s="32">
        <f>DataQ!H223/DataQ!E223</f>
        <v>5.1634131906434962E-2</v>
      </c>
      <c r="AP113" s="15">
        <f>DataQ!F223</f>
        <v>4.2195299999999998</v>
      </c>
      <c r="AQ113" s="15">
        <f>DataQ!J223</f>
        <v>3.994157</v>
      </c>
      <c r="AR113" s="15">
        <f>DataQ!P223</f>
        <v>2.2235209999999999</v>
      </c>
      <c r="AS113" s="15">
        <f t="shared" si="25"/>
        <v>4.185114217874248</v>
      </c>
      <c r="AU113" s="15">
        <v>3.9616554702200379</v>
      </c>
    </row>
    <row r="114" spans="1:47" x14ac:dyDescent="0.35">
      <c r="A114" s="12">
        <v>51987</v>
      </c>
      <c r="B114" s="30">
        <v>3948.1228000000001</v>
      </c>
      <c r="C114" s="30">
        <v>2485.8308099999999</v>
      </c>
      <c r="D114" s="30">
        <v>2798.875</v>
      </c>
      <c r="E114" s="30">
        <v>2431.7556199999999</v>
      </c>
      <c r="F114" s="30"/>
      <c r="G114" s="30">
        <v>82552.664099999995</v>
      </c>
      <c r="H114" s="30">
        <v>81914.414099999995</v>
      </c>
      <c r="I114" s="30">
        <v>83889.24</v>
      </c>
      <c r="J114" s="30">
        <v>86666.72</v>
      </c>
      <c r="K114" s="30">
        <v>88940.479999999996</v>
      </c>
      <c r="L114" s="30"/>
      <c r="M114" s="44">
        <v>11856.84</v>
      </c>
      <c r="N114" s="44"/>
      <c r="O114" s="35">
        <f t="shared" si="26"/>
        <v>0.33298271714891997</v>
      </c>
      <c r="P114" s="35">
        <f t="shared" si="27"/>
        <v>0.20965373657736799</v>
      </c>
      <c r="Q114" s="35">
        <f t="shared" si="17"/>
        <v>0.23605572817040626</v>
      </c>
      <c r="R114" s="35">
        <f t="shared" si="18"/>
        <v>0.2050930618950749</v>
      </c>
      <c r="S114" s="28"/>
      <c r="T114" s="28">
        <f t="shared" si="19"/>
        <v>6.962450711994089</v>
      </c>
      <c r="U114" s="28">
        <f t="shared" si="28"/>
        <v>6.9086210238141019</v>
      </c>
      <c r="V114" s="28">
        <f t="shared" si="29"/>
        <v>7.0751768599390736</v>
      </c>
      <c r="W114" s="28">
        <f t="shared" si="22"/>
        <v>7.3094281444297131</v>
      </c>
      <c r="X114" s="28">
        <f t="shared" si="23"/>
        <v>7.5011959341612098</v>
      </c>
      <c r="AH114" s="7"/>
      <c r="AI114" s="32">
        <f>(AL114/DataQ!C224)/100</f>
        <v>9.3537829750129309E-2</v>
      </c>
      <c r="AJ114" s="28">
        <f>AM114/DataQ!C224</f>
        <v>0.24250260034403143</v>
      </c>
      <c r="AK114" s="11">
        <f t="shared" si="24"/>
        <v>0.23011929589776159</v>
      </c>
      <c r="AL114" s="30">
        <v>102338.43</v>
      </c>
      <c r="AM114" s="30">
        <v>2653.1869999999999</v>
      </c>
      <c r="AO114" s="32">
        <f>DataQ!H224/DataQ!E224</f>
        <v>5.1745918047964932E-2</v>
      </c>
      <c r="AP114" s="15">
        <f>DataQ!F224</f>
        <v>4.1880220000000001</v>
      </c>
      <c r="AQ114" s="15">
        <f>DataQ!J224</f>
        <v>3.9885769999999998</v>
      </c>
      <c r="AR114" s="15">
        <f>DataQ!P224</f>
        <v>2.1362429999999999</v>
      </c>
      <c r="AS114" s="15">
        <f t="shared" si="25"/>
        <v>4.151845881721222</v>
      </c>
      <c r="AU114" s="15">
        <v>3.820471447831681</v>
      </c>
    </row>
    <row r="115" spans="1:47" x14ac:dyDescent="0.35">
      <c r="A115" s="12">
        <v>52079</v>
      </c>
      <c r="B115" s="30">
        <v>3953.4924299999998</v>
      </c>
      <c r="C115" s="30">
        <v>2489.3295899999998</v>
      </c>
      <c r="D115" s="30">
        <v>2802.7443800000001</v>
      </c>
      <c r="E115" s="30">
        <v>2434.3418000000001</v>
      </c>
      <c r="F115" s="30"/>
      <c r="G115" s="30">
        <v>82684.265599999999</v>
      </c>
      <c r="H115" s="30">
        <v>82064.53</v>
      </c>
      <c r="I115" s="30">
        <v>83995.65</v>
      </c>
      <c r="J115" s="30">
        <v>86747.13</v>
      </c>
      <c r="K115" s="30">
        <v>89017.27</v>
      </c>
      <c r="L115" s="30"/>
      <c r="M115" s="44">
        <v>11870.82</v>
      </c>
      <c r="N115" s="44"/>
      <c r="O115" s="35">
        <f t="shared" si="26"/>
        <v>0.33304290941990528</v>
      </c>
      <c r="P115" s="35">
        <f t="shared" si="27"/>
        <v>0.20970156989997321</v>
      </c>
      <c r="Q115" s="35">
        <f t="shared" si="17"/>
        <v>0.23610368786655009</v>
      </c>
      <c r="R115" s="35">
        <f t="shared" si="18"/>
        <v>0.20506938863532598</v>
      </c>
      <c r="S115" s="28"/>
      <c r="T115" s="28">
        <f t="shared" si="19"/>
        <v>6.9653373229482041</v>
      </c>
      <c r="U115" s="28">
        <f t="shared" si="28"/>
        <v>6.9131306851590706</v>
      </c>
      <c r="V115" s="28">
        <f t="shared" si="29"/>
        <v>7.0758085793567753</v>
      </c>
      <c r="W115" s="28">
        <f t="shared" si="22"/>
        <v>7.3075937466830432</v>
      </c>
      <c r="X115" s="28">
        <f t="shared" si="23"/>
        <v>7.4988307463174415</v>
      </c>
      <c r="AG115" s="29"/>
      <c r="AH115" s="7"/>
      <c r="AI115" s="32">
        <f>(AL115/DataQ!C225)/100</f>
        <v>9.2033610170218647E-2</v>
      </c>
      <c r="AJ115" s="28">
        <f>AM115/DataQ!C225</f>
        <v>0.24388012588639374</v>
      </c>
      <c r="AK115" s="11">
        <f t="shared" si="24"/>
        <v>0.23382554882011475</v>
      </c>
      <c r="AL115" s="30">
        <v>100831.19500000001</v>
      </c>
      <c r="AM115" s="30">
        <v>2671.9287100000001</v>
      </c>
      <c r="AO115" s="32">
        <f>DataQ!H225/DataQ!E225</f>
        <v>5.160883939087528E-2</v>
      </c>
      <c r="AP115" s="15">
        <f>DataQ!F225</f>
        <v>4.1564769999999998</v>
      </c>
      <c r="AQ115" s="15">
        <f>DataQ!J225</f>
        <v>3.9548649999999999</v>
      </c>
      <c r="AR115" s="15">
        <f>DataQ!P225</f>
        <v>2.0462310000000001</v>
      </c>
      <c r="AS115" s="15">
        <f t="shared" si="25"/>
        <v>4.0778069983159719</v>
      </c>
      <c r="AU115" s="15">
        <v>3.6584054936450419</v>
      </c>
    </row>
    <row r="116" spans="1:47" x14ac:dyDescent="0.35">
      <c r="A116" s="12">
        <v>52171</v>
      </c>
      <c r="B116" s="30">
        <v>3958.9797400000002</v>
      </c>
      <c r="C116" s="30">
        <v>2492.91455</v>
      </c>
      <c r="D116" s="30">
        <v>2806.7080000000001</v>
      </c>
      <c r="E116" s="30">
        <v>2437.0544399999999</v>
      </c>
      <c r="F116" s="30"/>
      <c r="G116" s="30">
        <v>82821.59</v>
      </c>
      <c r="H116" s="30">
        <v>82219.91</v>
      </c>
      <c r="I116" s="30">
        <v>84108.08</v>
      </c>
      <c r="J116" s="30">
        <v>86836.515599999999</v>
      </c>
      <c r="K116" s="30">
        <v>89102.8</v>
      </c>
      <c r="L116" s="30"/>
      <c r="M116" s="44">
        <v>11885.12</v>
      </c>
      <c r="N116" s="44"/>
      <c r="O116" s="35">
        <f t="shared" si="26"/>
        <v>0.33310389293503134</v>
      </c>
      <c r="P116" s="35">
        <f t="shared" si="27"/>
        <v>0.20975089439568131</v>
      </c>
      <c r="Q116" s="35">
        <f t="shared" si="17"/>
        <v>0.23615310573220968</v>
      </c>
      <c r="R116" s="35">
        <f t="shared" si="18"/>
        <v>0.20505089052529546</v>
      </c>
      <c r="S116" s="28"/>
      <c r="T116" s="28">
        <f t="shared" si="19"/>
        <v>6.9685110457445942</v>
      </c>
      <c r="U116" s="28">
        <f t="shared" si="28"/>
        <v>6.9178863991276485</v>
      </c>
      <c r="V116" s="28">
        <f t="shared" si="29"/>
        <v>7.076754799278425</v>
      </c>
      <c r="W116" s="28">
        <f t="shared" si="22"/>
        <v>7.3063221574540256</v>
      </c>
      <c r="X116" s="28">
        <f t="shared" si="23"/>
        <v>7.4970046579252037</v>
      </c>
      <c r="AH116" s="7"/>
      <c r="AI116" s="32">
        <f>(AL116/DataQ!C226)/100</f>
        <v>9.0191894545046877E-2</v>
      </c>
      <c r="AJ116" s="28">
        <f>AM116/DataQ!C226</f>
        <v>0.24449854208272076</v>
      </c>
      <c r="AK116" s="11">
        <f t="shared" si="24"/>
        <v>0.23727911248814068</v>
      </c>
      <c r="AL116" s="30">
        <v>98950.7</v>
      </c>
      <c r="AM116" s="30">
        <v>2682.4252900000001</v>
      </c>
      <c r="AN116" s="29">
        <f>SUM(AM113:AM116)</f>
        <v>10632.552</v>
      </c>
      <c r="AO116" s="32">
        <f>DataQ!H226/DataQ!E226</f>
        <v>5.0997754380812048E-2</v>
      </c>
      <c r="AP116" s="15">
        <f>DataQ!F226</f>
        <v>4.1249279999999997</v>
      </c>
      <c r="AQ116" s="15">
        <f>DataQ!J226</f>
        <v>3.8639320000000001</v>
      </c>
      <c r="AR116" s="15">
        <f>DataQ!P226</f>
        <v>1.941562</v>
      </c>
      <c r="AS116" s="15">
        <f t="shared" si="25"/>
        <v>3.9993783071853795</v>
      </c>
      <c r="AU116" s="15">
        <v>3.5798062410168461</v>
      </c>
    </row>
    <row r="117" spans="1:47" x14ac:dyDescent="0.35">
      <c r="A117" s="12">
        <v>52263</v>
      </c>
      <c r="B117" s="30">
        <v>3964.44751</v>
      </c>
      <c r="C117" s="30">
        <v>2496.4963400000001</v>
      </c>
      <c r="D117" s="30">
        <v>2810.665</v>
      </c>
      <c r="E117" s="30">
        <v>2439.8098100000002</v>
      </c>
      <c r="F117" s="30"/>
      <c r="G117" s="30">
        <v>82962.195300000007</v>
      </c>
      <c r="H117" s="30">
        <v>82378.13</v>
      </c>
      <c r="I117" s="30">
        <v>84224.06</v>
      </c>
      <c r="J117" s="30">
        <v>86931.91</v>
      </c>
      <c r="K117" s="30">
        <v>89194.04</v>
      </c>
      <c r="L117" s="30"/>
      <c r="M117" s="44">
        <v>11899.29</v>
      </c>
      <c r="N117" s="44"/>
      <c r="O117" s="35">
        <f t="shared" si="26"/>
        <v>0.33316672759467159</v>
      </c>
      <c r="P117" s="35">
        <f t="shared" si="27"/>
        <v>0.20980212600919887</v>
      </c>
      <c r="Q117" s="35">
        <f t="shared" si="17"/>
        <v>0.23620442900374727</v>
      </c>
      <c r="R117" s="35">
        <f t="shared" si="18"/>
        <v>0.20503826782942511</v>
      </c>
      <c r="S117" s="28"/>
      <c r="T117" s="28">
        <f t="shared" si="19"/>
        <v>6.9720290286227158</v>
      </c>
      <c r="U117" s="28">
        <f t="shared" si="28"/>
        <v>6.9229449824317246</v>
      </c>
      <c r="V117" s="28">
        <f t="shared" si="29"/>
        <v>7.0780744061200283</v>
      </c>
      <c r="W117" s="28">
        <f t="shared" si="22"/>
        <v>7.3056384036358466</v>
      </c>
      <c r="X117" s="28">
        <f t="shared" si="23"/>
        <v>7.4957447040957899</v>
      </c>
      <c r="AH117" s="7">
        <v>2028</v>
      </c>
      <c r="AI117" s="32">
        <f>(AL117/DataQ!C227)/100</f>
        <v>8.8150149909617337E-2</v>
      </c>
      <c r="AJ117" s="28">
        <f>AM117/DataQ!C227</f>
        <v>0.24455161369010667</v>
      </c>
      <c r="AK117" s="11">
        <f t="shared" si="24"/>
        <v>0.240289462916397</v>
      </c>
      <c r="AL117" s="30">
        <v>96847.22</v>
      </c>
      <c r="AM117" s="30">
        <v>2686.79565</v>
      </c>
      <c r="AO117" s="32">
        <f>DataQ!H227/DataQ!E227</f>
        <v>5.0786975099963098E-2</v>
      </c>
      <c r="AP117" s="15">
        <f>DataQ!F227</f>
        <v>4.0962300000000003</v>
      </c>
      <c r="AQ117" s="15">
        <f>DataQ!J227</f>
        <v>3.81515</v>
      </c>
      <c r="AR117" s="15">
        <f>DataQ!P227</f>
        <v>1.8806350000000001</v>
      </c>
      <c r="AS117" s="15">
        <f t="shared" si="25"/>
        <v>3.9616554702200379</v>
      </c>
      <c r="AU117" s="15">
        <v>3.5798062410168461</v>
      </c>
    </row>
    <row r="118" spans="1:47" x14ac:dyDescent="0.35">
      <c r="A118" s="12">
        <v>52352</v>
      </c>
      <c r="B118" s="30">
        <v>3970.3603499999999</v>
      </c>
      <c r="C118" s="30">
        <v>2500.3679999999999</v>
      </c>
      <c r="D118" s="30">
        <v>2814.9458</v>
      </c>
      <c r="E118" s="30">
        <v>2442.8476599999999</v>
      </c>
      <c r="F118" s="30"/>
      <c r="G118" s="30">
        <v>83115.149999999994</v>
      </c>
      <c r="H118" s="30">
        <v>82548.22</v>
      </c>
      <c r="I118" s="30">
        <v>84352.82</v>
      </c>
      <c r="J118" s="30">
        <v>87038.914099999995</v>
      </c>
      <c r="K118" s="30">
        <v>89296.74</v>
      </c>
      <c r="L118" s="30"/>
      <c r="M118" s="44">
        <v>11914.76</v>
      </c>
      <c r="N118" s="44"/>
      <c r="O118" s="35">
        <f t="shared" si="26"/>
        <v>0.33323040917315999</v>
      </c>
      <c r="P118" s="35">
        <f t="shared" si="27"/>
        <v>0.20985466765591584</v>
      </c>
      <c r="Q118" s="35">
        <f t="shared" si="17"/>
        <v>0.23625702909668345</v>
      </c>
      <c r="R118" s="35">
        <f t="shared" si="18"/>
        <v>0.20502701355293768</v>
      </c>
      <c r="S118" s="28"/>
      <c r="T118" s="28">
        <f t="shared" si="19"/>
        <v>6.9758140323430764</v>
      </c>
      <c r="U118" s="28">
        <f t="shared" si="28"/>
        <v>6.9282318737431554</v>
      </c>
      <c r="V118" s="28">
        <f t="shared" si="29"/>
        <v>7.079691072249882</v>
      </c>
      <c r="W118" s="28">
        <f t="shared" si="22"/>
        <v>7.305133640962973</v>
      </c>
      <c r="X118" s="28">
        <f t="shared" si="23"/>
        <v>7.4946318683716671</v>
      </c>
      <c r="AH118" s="7"/>
      <c r="AI118" s="32">
        <f>(AL118/DataQ!C228)/100</f>
        <v>8.651236363107595E-2</v>
      </c>
      <c r="AJ118" s="28">
        <f>AM118/DataQ!C228</f>
        <v>0.2446978562677902</v>
      </c>
      <c r="AK118" s="11">
        <f t="shared" si="24"/>
        <v>0.24250260034403143</v>
      </c>
      <c r="AL118" s="30">
        <v>95191.63</v>
      </c>
      <c r="AM118" s="30">
        <v>2692.4692399999999</v>
      </c>
      <c r="AO118" s="32">
        <f>DataQ!H228/DataQ!E228</f>
        <v>5.0628047586118885E-2</v>
      </c>
      <c r="AP118" s="15">
        <f>DataQ!F228</f>
        <v>4.0675540000000003</v>
      </c>
      <c r="AQ118" s="15">
        <f>DataQ!J228</f>
        <v>3.7757390000000002</v>
      </c>
      <c r="AR118" s="15">
        <f>DataQ!P228</f>
        <v>1.83561</v>
      </c>
      <c r="AS118" s="15">
        <f t="shared" si="25"/>
        <v>3.820471447831681</v>
      </c>
      <c r="AU118" s="15">
        <v>3.5798062410168461</v>
      </c>
    </row>
    <row r="119" spans="1:47" x14ac:dyDescent="0.35">
      <c r="A119" s="12">
        <v>52444</v>
      </c>
      <c r="B119" s="30">
        <v>3975.7658700000002</v>
      </c>
      <c r="C119" s="30">
        <v>2503.9272500000002</v>
      </c>
      <c r="D119" s="30">
        <v>2818.8725599999998</v>
      </c>
      <c r="E119" s="30">
        <v>2445.58032</v>
      </c>
      <c r="F119" s="30"/>
      <c r="G119" s="30">
        <v>83260.42</v>
      </c>
      <c r="H119" s="30">
        <v>82710.27</v>
      </c>
      <c r="I119" s="30">
        <v>84474.01</v>
      </c>
      <c r="J119" s="30">
        <v>87136.53</v>
      </c>
      <c r="K119" s="30">
        <v>89389.4</v>
      </c>
      <c r="L119" s="30"/>
      <c r="M119" s="44">
        <v>11928.65</v>
      </c>
      <c r="N119" s="44"/>
      <c r="O119" s="35">
        <f t="shared" si="26"/>
        <v>0.33329554224493135</v>
      </c>
      <c r="P119" s="35">
        <f t="shared" si="27"/>
        <v>0.20990868623021047</v>
      </c>
      <c r="Q119" s="35">
        <f t="shared" si="17"/>
        <v>0.23631111316033246</v>
      </c>
      <c r="R119" s="35">
        <f t="shared" si="18"/>
        <v>0.20501735904733562</v>
      </c>
      <c r="S119" s="28"/>
      <c r="T119" s="28">
        <f t="shared" si="19"/>
        <v>6.9798694739136451</v>
      </c>
      <c r="U119" s="28">
        <f t="shared" si="28"/>
        <v>6.9337494184170048</v>
      </c>
      <c r="V119" s="28">
        <f t="shared" si="29"/>
        <v>7.0816068876193032</v>
      </c>
      <c r="W119" s="28">
        <f t="shared" si="22"/>
        <v>7.3048106868757152</v>
      </c>
      <c r="X119" s="28">
        <f t="shared" si="23"/>
        <v>7.4936727961672105</v>
      </c>
      <c r="AH119" s="7"/>
      <c r="AI119" s="32">
        <f>(AL119/DataQ!C229)/100</f>
        <v>8.4902543949611109E-2</v>
      </c>
      <c r="AJ119" s="28">
        <f>AM119/DataQ!C229</f>
        <v>0.24460562700235064</v>
      </c>
      <c r="AK119" s="11">
        <f t="shared" si="24"/>
        <v>0.24388012588639374</v>
      </c>
      <c r="AL119" s="30">
        <v>93548.17</v>
      </c>
      <c r="AM119" s="30">
        <v>2695.1381799999999</v>
      </c>
      <c r="AO119" s="32">
        <f>DataQ!H229/DataQ!E229</f>
        <v>5.0279624807035017E-2</v>
      </c>
      <c r="AP119" s="15">
        <f>DataQ!F229</f>
        <v>4.0388229999999998</v>
      </c>
      <c r="AQ119" s="15">
        <f>DataQ!J229</f>
        <v>3.7081529999999998</v>
      </c>
      <c r="AR119" s="15">
        <f>DataQ!P229</f>
        <v>1.8101389999999999</v>
      </c>
      <c r="AS119" s="15">
        <f t="shared" si="25"/>
        <v>3.6584054936450419</v>
      </c>
      <c r="AU119" s="15">
        <v>3.5798062410168461</v>
      </c>
    </row>
    <row r="120" spans="1:47" x14ac:dyDescent="0.35">
      <c r="A120" s="12">
        <v>52536</v>
      </c>
      <c r="B120" s="30">
        <v>3981.2941900000001</v>
      </c>
      <c r="C120" s="30">
        <v>2507.56934</v>
      </c>
      <c r="D120" s="30">
        <v>2822.89014</v>
      </c>
      <c r="E120" s="30">
        <v>2448.3813500000001</v>
      </c>
      <c r="F120" s="30"/>
      <c r="G120" s="30">
        <v>83411.09</v>
      </c>
      <c r="H120" s="30">
        <v>82877.289999999994</v>
      </c>
      <c r="I120" s="30">
        <v>84600.92</v>
      </c>
      <c r="J120" s="30">
        <v>87237.4</v>
      </c>
      <c r="K120" s="30">
        <v>89484.97</v>
      </c>
      <c r="L120" s="30"/>
      <c r="M120" s="44">
        <v>11942.87</v>
      </c>
      <c r="N120" s="44"/>
      <c r="O120" s="35">
        <f t="shared" si="26"/>
        <v>0.33336159482603428</v>
      </c>
      <c r="P120" s="35">
        <f t="shared" si="27"/>
        <v>0.20996371391466204</v>
      </c>
      <c r="Q120" s="35">
        <f t="shared" si="17"/>
        <v>0.23636614482113594</v>
      </c>
      <c r="R120" s="35">
        <f t="shared" si="18"/>
        <v>0.2050077870729565</v>
      </c>
      <c r="S120" s="28"/>
      <c r="T120" s="28">
        <f t="shared" si="19"/>
        <v>6.984174658185176</v>
      </c>
      <c r="U120" s="28">
        <f t="shared" si="28"/>
        <v>6.9394785340542091</v>
      </c>
      <c r="V120" s="28">
        <f t="shared" si="29"/>
        <v>7.0838014648070349</v>
      </c>
      <c r="W120" s="28">
        <f t="shared" si="22"/>
        <v>7.3045591218861121</v>
      </c>
      <c r="X120" s="28">
        <f t="shared" si="23"/>
        <v>7.4927525795725813</v>
      </c>
      <c r="AH120" s="7"/>
      <c r="AI120" s="32">
        <f>(AL120/DataQ!C230)/100</f>
        <v>8.3344103495060995E-2</v>
      </c>
      <c r="AJ120" s="28">
        <f>AM120/DataQ!C230</f>
        <v>0.24433700243892051</v>
      </c>
      <c r="AK120" s="11">
        <f t="shared" si="24"/>
        <v>0.24449854208272076</v>
      </c>
      <c r="AL120" s="30">
        <v>91958.3</v>
      </c>
      <c r="AM120" s="30">
        <v>2695.90942</v>
      </c>
      <c r="AN120" s="29">
        <f>SUM(AM117:AM120)</f>
        <v>10770.31249</v>
      </c>
      <c r="AO120" s="32">
        <f>DataQ!H230/DataQ!E230</f>
        <v>5.014192125247801E-2</v>
      </c>
      <c r="AP120" s="15">
        <f>DataQ!F230</f>
        <v>4.0149080000000001</v>
      </c>
      <c r="AQ120" s="15">
        <f>DataQ!J230</f>
        <v>3.6617459999999999</v>
      </c>
      <c r="AR120" s="15">
        <f>DataQ!P230</f>
        <v>1.8142240000000001</v>
      </c>
      <c r="AS120" s="15">
        <f t="shared" si="25"/>
        <v>3.5798062410168461</v>
      </c>
      <c r="AU120" s="15">
        <v>3.5798062410168461</v>
      </c>
    </row>
    <row r="121" spans="1:47" x14ac:dyDescent="0.35">
      <c r="A121" s="12">
        <v>52628</v>
      </c>
      <c r="B121" s="30">
        <v>3986.7924800000001</v>
      </c>
      <c r="C121" s="30">
        <v>2511.2170000000001</v>
      </c>
      <c r="D121" s="30">
        <v>2826.9101599999999</v>
      </c>
      <c r="E121" s="30">
        <v>2451.1572299999998</v>
      </c>
      <c r="F121" s="30"/>
      <c r="G121" s="30">
        <v>83563.88</v>
      </c>
      <c r="H121" s="30">
        <v>83046.015599999999</v>
      </c>
      <c r="I121" s="30">
        <v>84730.25</v>
      </c>
      <c r="J121" s="30">
        <v>87337.734400000001</v>
      </c>
      <c r="K121" s="30">
        <v>89579.6</v>
      </c>
      <c r="L121" s="30"/>
      <c r="M121" s="44">
        <v>11956.95</v>
      </c>
      <c r="N121" s="44"/>
      <c r="O121" s="35">
        <f t="shared" si="26"/>
        <v>0.33342888278365301</v>
      </c>
      <c r="P121" s="35">
        <f t="shared" si="27"/>
        <v>0.2100215355922706</v>
      </c>
      <c r="Q121" s="35">
        <f t="shared" si="17"/>
        <v>0.23642401783063405</v>
      </c>
      <c r="R121" s="35">
        <f t="shared" si="18"/>
        <v>0.20499853474339189</v>
      </c>
      <c r="S121" s="28"/>
      <c r="T121" s="28">
        <f t="shared" si="19"/>
        <v>6.9887287309890898</v>
      </c>
      <c r="U121" s="28">
        <f t="shared" si="28"/>
        <v>6.9454179870284642</v>
      </c>
      <c r="V121" s="28">
        <f t="shared" si="29"/>
        <v>7.0862761824712823</v>
      </c>
      <c r="W121" s="28">
        <f t="shared" si="22"/>
        <v>7.3043488849581202</v>
      </c>
      <c r="X121" s="28">
        <f t="shared" si="23"/>
        <v>7.4918436557817838</v>
      </c>
      <c r="AH121" s="7">
        <v>2029</v>
      </c>
      <c r="AI121" s="32">
        <f>(AL121/DataQ!C231)/100</f>
        <v>8.2055800625940131E-2</v>
      </c>
      <c r="AJ121" s="28">
        <f>AM121/DataQ!C231</f>
        <v>0.24414507040468897</v>
      </c>
      <c r="AK121" s="11">
        <f t="shared" si="24"/>
        <v>0.24455161369010667</v>
      </c>
      <c r="AL121" s="30">
        <v>90663.29</v>
      </c>
      <c r="AM121" s="30">
        <v>2697.5540000000001</v>
      </c>
      <c r="AO121" s="32">
        <f>DataQ!H231/DataQ!E231</f>
        <v>5.0164997954749442E-2</v>
      </c>
      <c r="AP121" s="15">
        <f>DataQ!F231</f>
        <v>3.9999660000000001</v>
      </c>
      <c r="AQ121" s="15">
        <f>DataQ!J231</f>
        <v>3.631224</v>
      </c>
      <c r="AR121" s="15">
        <f>DataQ!P231</f>
        <v>1.8284130000000001</v>
      </c>
      <c r="AS121" s="15">
        <f t="shared" si="25"/>
        <v>3.5798062410168461</v>
      </c>
      <c r="AU121" s="15">
        <v>3.5798062410168461</v>
      </c>
    </row>
    <row r="122" spans="1:47" x14ac:dyDescent="0.35">
      <c r="A122" s="12">
        <v>52718</v>
      </c>
      <c r="B122" s="30">
        <v>3992.7449999999999</v>
      </c>
      <c r="C122" s="30">
        <v>2515.17578</v>
      </c>
      <c r="D122" s="30">
        <v>2831.2756300000001</v>
      </c>
      <c r="E122" s="30">
        <v>2454.2089999999998</v>
      </c>
      <c r="F122" s="30"/>
      <c r="G122" s="30">
        <v>83728.75</v>
      </c>
      <c r="H122" s="30">
        <v>83226.37</v>
      </c>
      <c r="I122" s="30">
        <v>84872.08</v>
      </c>
      <c r="J122" s="30">
        <v>87448.734400000001</v>
      </c>
      <c r="K122" s="30">
        <v>89684.79</v>
      </c>
      <c r="L122" s="30"/>
      <c r="M122" s="44">
        <v>11972.34</v>
      </c>
      <c r="N122" s="44"/>
      <c r="O122" s="35">
        <f t="shared" si="26"/>
        <v>0.33349746164910116</v>
      </c>
      <c r="P122" s="35">
        <f t="shared" si="27"/>
        <v>0.21008222118650155</v>
      </c>
      <c r="Q122" s="35">
        <f t="shared" si="17"/>
        <v>0.23648473314322849</v>
      </c>
      <c r="R122" s="35">
        <f t="shared" si="18"/>
        <v>0.20498991842864467</v>
      </c>
      <c r="S122" s="28"/>
      <c r="T122" s="28">
        <f t="shared" si="19"/>
        <v>6.9935158874539143</v>
      </c>
      <c r="U122" s="28">
        <f t="shared" si="28"/>
        <v>6.9515541656852378</v>
      </c>
      <c r="V122" s="28">
        <f t="shared" si="29"/>
        <v>7.0890135094726681</v>
      </c>
      <c r="W122" s="28">
        <f t="shared" si="22"/>
        <v>7.3042307852934343</v>
      </c>
      <c r="X122" s="28">
        <f t="shared" si="23"/>
        <v>7.4909992532788072</v>
      </c>
      <c r="AH122" s="7"/>
      <c r="AI122" s="32">
        <f>(AL122/DataQ!C232)/100</f>
        <v>8.1112383320937564E-2</v>
      </c>
      <c r="AJ122" s="28">
        <f>AM122/DataQ!C232</f>
        <v>0.24413429264179742</v>
      </c>
      <c r="AK122" s="11">
        <f t="shared" si="24"/>
        <v>0.2446978562677902</v>
      </c>
      <c r="AL122" s="30">
        <v>89755.8</v>
      </c>
      <c r="AM122" s="30">
        <v>2701.49487</v>
      </c>
      <c r="AO122" s="32">
        <f>DataQ!H232/DataQ!E232</f>
        <v>5.0193596298367407E-2</v>
      </c>
      <c r="AP122" s="15">
        <f>DataQ!F232</f>
        <v>3.9999500000000001</v>
      </c>
      <c r="AQ122" s="15">
        <f>DataQ!J232</f>
        <v>3.6009389999999999</v>
      </c>
      <c r="AR122" s="15">
        <f>DataQ!P232</f>
        <v>1.8431789999999999</v>
      </c>
      <c r="AS122" s="15">
        <f t="shared" si="25"/>
        <v>3.5798062410168461</v>
      </c>
      <c r="AU122" s="15">
        <v>3.5798062410168461</v>
      </c>
    </row>
    <row r="123" spans="1:47" x14ac:dyDescent="0.35">
      <c r="A123" s="12">
        <v>52810</v>
      </c>
      <c r="B123" s="30">
        <v>3998.1790000000001</v>
      </c>
      <c r="C123" s="30">
        <v>2518.8376499999999</v>
      </c>
      <c r="D123" s="30">
        <v>2835.30249</v>
      </c>
      <c r="E123" s="30">
        <v>2456.9567900000002</v>
      </c>
      <c r="F123" s="30"/>
      <c r="G123" s="30">
        <v>83885.22</v>
      </c>
      <c r="H123" s="30">
        <v>83397.984400000001</v>
      </c>
      <c r="I123" s="30">
        <v>85005.67</v>
      </c>
      <c r="J123" s="30">
        <v>87550.66</v>
      </c>
      <c r="K123" s="30">
        <v>89780.29</v>
      </c>
      <c r="L123" s="30"/>
      <c r="M123" s="44">
        <v>11986.13</v>
      </c>
      <c r="N123" s="44"/>
      <c r="O123" s="35">
        <f t="shared" si="26"/>
        <v>0.33356713134264354</v>
      </c>
      <c r="P123" s="35">
        <f t="shared" si="27"/>
        <v>0.21014603128783019</v>
      </c>
      <c r="Q123" s="35">
        <f t="shared" si="17"/>
        <v>0.23654861827795962</v>
      </c>
      <c r="R123" s="35">
        <f t="shared" si="18"/>
        <v>0.20498332572731987</v>
      </c>
      <c r="S123" s="28"/>
      <c r="T123" s="28">
        <f t="shared" si="19"/>
        <v>6.9985241274706684</v>
      </c>
      <c r="U123" s="28">
        <f t="shared" si="28"/>
        <v>6.9578741762353662</v>
      </c>
      <c r="V123" s="28">
        <f t="shared" si="29"/>
        <v>7.092003006808703</v>
      </c>
      <c r="W123" s="28">
        <f t="shared" si="22"/>
        <v>7.3043309224912472</v>
      </c>
      <c r="X123" s="28">
        <f t="shared" si="23"/>
        <v>7.4903484277243777</v>
      </c>
      <c r="AH123" s="7"/>
      <c r="AI123" s="32">
        <f>(AL123/DataQ!C233)/100</f>
        <v>8.0475340434575812E-2</v>
      </c>
      <c r="AJ123" s="28">
        <f>AM123/DataQ!C233</f>
        <v>0.2442910143682388</v>
      </c>
      <c r="AK123" s="11">
        <f t="shared" si="24"/>
        <v>0.24460562700235064</v>
      </c>
      <c r="AL123" s="30">
        <v>89172.23</v>
      </c>
      <c r="AM123" s="30">
        <v>2706.913</v>
      </c>
      <c r="AO123" s="32">
        <f>DataQ!H233/DataQ!E233</f>
        <v>5.037631249484837E-2</v>
      </c>
      <c r="AP123" s="15">
        <f>DataQ!F233</f>
        <v>3.999943</v>
      </c>
      <c r="AQ123" s="15">
        <f>DataQ!J233</f>
        <v>3.583342</v>
      </c>
      <c r="AR123" s="15">
        <f>DataQ!P233</f>
        <v>1.8683909999999999</v>
      </c>
      <c r="AS123" s="15">
        <f t="shared" si="25"/>
        <v>3.5798062410168461</v>
      </c>
      <c r="AU123" s="15">
        <v>3.5798062410168461</v>
      </c>
    </row>
    <row r="124" spans="1:47" x14ac:dyDescent="0.35">
      <c r="A124" s="12">
        <v>52902</v>
      </c>
      <c r="B124" s="30">
        <v>4003.74683</v>
      </c>
      <c r="C124" s="30">
        <v>2522.6103499999999</v>
      </c>
      <c r="D124" s="30">
        <v>2839.4487300000001</v>
      </c>
      <c r="E124" s="30">
        <v>2459.8183600000002</v>
      </c>
      <c r="F124" s="30"/>
      <c r="G124" s="30">
        <v>84047.35</v>
      </c>
      <c r="H124" s="30">
        <v>83574.86</v>
      </c>
      <c r="I124" s="30">
        <v>85145.27</v>
      </c>
      <c r="J124" s="30">
        <v>87659.75</v>
      </c>
      <c r="K124" s="30">
        <v>89882.765599999999</v>
      </c>
      <c r="L124" s="30"/>
      <c r="M124" s="44">
        <v>12000.25</v>
      </c>
      <c r="N124" s="44"/>
      <c r="O124" s="35">
        <f t="shared" si="26"/>
        <v>0.33363861836211745</v>
      </c>
      <c r="P124" s="35">
        <f t="shared" si="27"/>
        <v>0.21021314972604738</v>
      </c>
      <c r="Q124" s="35">
        <f t="shared" si="17"/>
        <v>0.23661579800420826</v>
      </c>
      <c r="R124" s="35">
        <f t="shared" si="18"/>
        <v>0.2049805929043145</v>
      </c>
      <c r="S124" s="28"/>
      <c r="T124" s="28">
        <f t="shared" si="19"/>
        <v>7.0037999208349833</v>
      </c>
      <c r="U124" s="28">
        <f t="shared" si="28"/>
        <v>6.9644265744463656</v>
      </c>
      <c r="V124" s="28">
        <f t="shared" si="29"/>
        <v>7.0952913480969153</v>
      </c>
      <c r="W124" s="28">
        <f t="shared" si="22"/>
        <v>7.3048269827711927</v>
      </c>
      <c r="X124" s="28">
        <f t="shared" si="23"/>
        <v>7.4900744234495118</v>
      </c>
      <c r="AH124" s="7"/>
      <c r="AI124" s="32">
        <f>(AL124/DataQ!C234)/100</f>
        <v>7.9905596100916187E-2</v>
      </c>
      <c r="AJ124" s="28">
        <f>AM124/DataQ!C234</f>
        <v>0.2443968244240686</v>
      </c>
      <c r="AK124" s="11">
        <f t="shared" si="24"/>
        <v>0.24433700243892051</v>
      </c>
      <c r="AL124" s="30">
        <v>88662.77</v>
      </c>
      <c r="AM124" s="30">
        <v>2711.8125</v>
      </c>
      <c r="AO124" s="32">
        <f>DataQ!H234/DataQ!E234</f>
        <v>5.062136355769499E-2</v>
      </c>
      <c r="AP124" s="15">
        <f>DataQ!F234</f>
        <v>3.999962</v>
      </c>
      <c r="AQ124" s="15">
        <f>DataQ!J234</f>
        <v>3.5717279999999998</v>
      </c>
      <c r="AR124" s="15">
        <f>DataQ!P234</f>
        <v>1.8939919999999999</v>
      </c>
      <c r="AS124" s="15">
        <f t="shared" si="25"/>
        <v>3.5798062410168461</v>
      </c>
      <c r="AU124" s="15">
        <v>3.5798062410168461</v>
      </c>
    </row>
    <row r="125" spans="1:47" x14ac:dyDescent="0.35">
      <c r="A125" s="12">
        <v>52994</v>
      </c>
      <c r="B125" s="30">
        <v>4009.2824700000001</v>
      </c>
      <c r="C125" s="30">
        <v>2526.37671</v>
      </c>
      <c r="D125" s="30">
        <v>2843.5844699999998</v>
      </c>
      <c r="E125" s="30">
        <v>2462.68579</v>
      </c>
      <c r="F125" s="30"/>
      <c r="G125" s="30">
        <v>84210.875</v>
      </c>
      <c r="H125" s="30">
        <v>83752.740000000005</v>
      </c>
      <c r="I125" s="30">
        <v>85286.57</v>
      </c>
      <c r="J125" s="30">
        <v>87771.76</v>
      </c>
      <c r="K125" s="30">
        <v>89987.9</v>
      </c>
      <c r="L125" s="30"/>
      <c r="M125" s="44">
        <v>12014.25</v>
      </c>
      <c r="N125" s="44"/>
      <c r="O125" s="35">
        <f t="shared" si="26"/>
        <v>0.33371059117298207</v>
      </c>
      <c r="P125" s="35">
        <f t="shared" si="27"/>
        <v>0.21028168300143579</v>
      </c>
      <c r="Q125" s="35">
        <f t="shared" si="17"/>
        <v>0.23668430988201508</v>
      </c>
      <c r="R125" s="35">
        <f t="shared" si="18"/>
        <v>0.20498040160642569</v>
      </c>
      <c r="S125" s="28"/>
      <c r="T125" s="28">
        <f t="shared" si="19"/>
        <v>7.0092494329650208</v>
      </c>
      <c r="U125" s="28">
        <f t="shared" si="28"/>
        <v>6.9711167988014235</v>
      </c>
      <c r="V125" s="28">
        <f t="shared" si="29"/>
        <v>7.0987843602388834</v>
      </c>
      <c r="W125" s="28">
        <f t="shared" si="22"/>
        <v>7.3056378883409279</v>
      </c>
      <c r="X125" s="28">
        <f t="shared" si="23"/>
        <v>7.4900971762698454</v>
      </c>
      <c r="AH125" s="7">
        <v>2030</v>
      </c>
      <c r="AI125" s="32">
        <f>(AL125/DataQ!C235)/100</f>
        <v>7.9347082964338941E-2</v>
      </c>
      <c r="AJ125" s="28">
        <f>AM125/DataQ!C235</f>
        <v>0.24441243493098905</v>
      </c>
      <c r="AK125" s="11">
        <f t="shared" si="24"/>
        <v>0.24414507040468897</v>
      </c>
      <c r="AL125" s="30">
        <v>88164.765599999999</v>
      </c>
      <c r="AM125" s="30">
        <v>2715.7350000000001</v>
      </c>
      <c r="AO125" s="32">
        <f>DataQ!H235/DataQ!E235</f>
        <v>5.0870514914956047E-2</v>
      </c>
      <c r="AP125" s="15">
        <f>DataQ!F235</f>
        <v>3.999949</v>
      </c>
      <c r="AQ125" s="15">
        <f>DataQ!J235</f>
        <v>3.5603449999999999</v>
      </c>
      <c r="AR125" s="15">
        <f>DataQ!P235</f>
        <v>1.910069</v>
      </c>
      <c r="AS125" s="15">
        <f t="shared" si="25"/>
        <v>3.5798062410168461</v>
      </c>
      <c r="AU125" s="15">
        <v>3.5798062410168461</v>
      </c>
    </row>
    <row r="126" spans="1:47" x14ac:dyDescent="0.35">
      <c r="A126" s="12">
        <v>53083</v>
      </c>
      <c r="B126" s="30">
        <v>4015.26343</v>
      </c>
      <c r="C126" s="30">
        <v>2530.4311499999999</v>
      </c>
      <c r="D126" s="30">
        <v>2848.0432099999998</v>
      </c>
      <c r="E126" s="30">
        <v>2465.8393599999999</v>
      </c>
      <c r="F126" s="30"/>
      <c r="G126" s="30">
        <v>84385.87</v>
      </c>
      <c r="H126" s="30">
        <v>83941.67</v>
      </c>
      <c r="I126" s="30">
        <v>85439.77</v>
      </c>
      <c r="J126" s="30">
        <v>87895.21</v>
      </c>
      <c r="K126" s="30">
        <v>90104.414099999995</v>
      </c>
      <c r="L126" s="30"/>
      <c r="M126" s="44">
        <v>12029.53</v>
      </c>
      <c r="N126" s="44"/>
      <c r="O126" s="35">
        <f t="shared" si="26"/>
        <v>0.33378389928783581</v>
      </c>
      <c r="P126" s="35">
        <f t="shared" si="27"/>
        <v>0.2103516222163293</v>
      </c>
      <c r="Q126" s="35">
        <f t="shared" si="17"/>
        <v>0.23675432124114573</v>
      </c>
      <c r="R126" s="35">
        <f t="shared" si="18"/>
        <v>0.20498218633645701</v>
      </c>
      <c r="S126" s="28"/>
      <c r="T126" s="28">
        <f t="shared" si="19"/>
        <v>7.014893349948002</v>
      </c>
      <c r="U126" s="28">
        <f t="shared" si="28"/>
        <v>6.9779675515169748</v>
      </c>
      <c r="V126" s="28">
        <f t="shared" si="29"/>
        <v>7.1025027577968549</v>
      </c>
      <c r="W126" s="28">
        <f t="shared" si="22"/>
        <v>7.306620458155888</v>
      </c>
      <c r="X126" s="28">
        <f t="shared" si="23"/>
        <v>7.4902688716849282</v>
      </c>
      <c r="AH126" s="7"/>
      <c r="AI126" s="32">
        <f>(AL126/DataQ!C236)/100</f>
        <v>7.8797420521341532E-2</v>
      </c>
      <c r="AJ126" s="28">
        <f>AM126/DataQ!C236</f>
        <v>0.24435120144718242</v>
      </c>
      <c r="AK126" s="11">
        <f t="shared" si="24"/>
        <v>0.24413429264179742</v>
      </c>
      <c r="AL126" s="30">
        <v>87684.43</v>
      </c>
      <c r="AM126" s="30">
        <v>2719.09863</v>
      </c>
      <c r="AO126" s="32">
        <f>DataQ!H236/DataQ!E236</f>
        <v>5.1099198812397301E-2</v>
      </c>
      <c r="AP126" s="15">
        <f>DataQ!F236</f>
        <v>3.999946</v>
      </c>
      <c r="AQ126" s="15">
        <f>DataQ!J236</f>
        <v>3.5496349999999999</v>
      </c>
      <c r="AR126" s="15">
        <f>DataQ!P236</f>
        <v>1.930177</v>
      </c>
      <c r="AS126" s="15">
        <f t="shared" si="25"/>
        <v>3.5798062410168461</v>
      </c>
      <c r="AU126" s="15">
        <v>3.5798062410168461</v>
      </c>
    </row>
    <row r="127" spans="1:47" x14ac:dyDescent="0.35">
      <c r="A127" s="12">
        <v>53175</v>
      </c>
      <c r="B127" s="30">
        <v>4020.7368200000001</v>
      </c>
      <c r="C127" s="30">
        <v>2534.1770000000001</v>
      </c>
      <c r="D127" s="30">
        <v>2852.15137</v>
      </c>
      <c r="E127" s="30">
        <v>2468.7126499999999</v>
      </c>
      <c r="F127" s="30"/>
      <c r="G127" s="30">
        <v>84552.61</v>
      </c>
      <c r="H127" s="30">
        <v>84122.03</v>
      </c>
      <c r="I127" s="30">
        <v>85584.9</v>
      </c>
      <c r="J127" s="30">
        <v>88011.95</v>
      </c>
      <c r="K127" s="30">
        <v>90213.71</v>
      </c>
      <c r="L127" s="30"/>
      <c r="M127" s="44">
        <v>12043.23</v>
      </c>
      <c r="N127" s="44"/>
      <c r="O127" s="35">
        <f t="shared" si="26"/>
        <v>0.33385867578714351</v>
      </c>
      <c r="P127" s="35">
        <f t="shared" si="27"/>
        <v>0.21042336648889046</v>
      </c>
      <c r="Q127" s="35">
        <f t="shared" si="17"/>
        <v>0.23682611475492871</v>
      </c>
      <c r="R127" s="35">
        <f t="shared" si="18"/>
        <v>0.20498758638670855</v>
      </c>
      <c r="S127" s="28"/>
      <c r="T127" s="28">
        <f t="shared" si="19"/>
        <v>7.0207585506546009</v>
      </c>
      <c r="U127" s="28">
        <f t="shared" si="28"/>
        <v>6.9850056836911696</v>
      </c>
      <c r="V127" s="28">
        <f t="shared" si="29"/>
        <v>7.1064739276755482</v>
      </c>
      <c r="W127" s="28">
        <f t="shared" si="22"/>
        <v>7.3080020891405377</v>
      </c>
      <c r="X127" s="28">
        <f t="shared" si="23"/>
        <v>7.4908234750976286</v>
      </c>
      <c r="AH127" s="7"/>
      <c r="AI127" s="32">
        <f>(AL127/DataQ!C237)/100</f>
        <v>7.8224993112162716E-2</v>
      </c>
      <c r="AJ127" s="28">
        <f>AM127/DataQ!C237</f>
        <v>0.24419373534371433</v>
      </c>
      <c r="AK127" s="11">
        <f t="shared" si="24"/>
        <v>0.2442910143682388</v>
      </c>
      <c r="AL127" s="30">
        <v>87164.78</v>
      </c>
      <c r="AM127" s="30">
        <v>2721.0092800000002</v>
      </c>
      <c r="AO127" s="32">
        <f>DataQ!H237/DataQ!E237</f>
        <v>5.1377440819123578E-2</v>
      </c>
      <c r="AP127" s="15">
        <f>DataQ!F237</f>
        <v>3.9999750000000001</v>
      </c>
      <c r="AQ127" s="15">
        <f>DataQ!J237</f>
        <v>3.5396860000000001</v>
      </c>
      <c r="AR127" s="15">
        <f>DataQ!P237</f>
        <v>1.9406920000000001</v>
      </c>
      <c r="AS127" s="15">
        <f t="shared" si="25"/>
        <v>3.5798062410168461</v>
      </c>
      <c r="AU127" s="15">
        <v>3.5798062410168461</v>
      </c>
    </row>
    <row r="128" spans="1:47" x14ac:dyDescent="0.35">
      <c r="A128" s="12">
        <v>53267</v>
      </c>
      <c r="B128" s="30">
        <v>4026.3359999999998</v>
      </c>
      <c r="C128" s="30">
        <v>2538.0085399999998</v>
      </c>
      <c r="D128" s="30">
        <v>2856.3542499999999</v>
      </c>
      <c r="E128" s="30">
        <v>2471.6765099999998</v>
      </c>
      <c r="F128" s="30"/>
      <c r="G128" s="30">
        <v>84723.91</v>
      </c>
      <c r="H128" s="30">
        <v>84306.57</v>
      </c>
      <c r="I128" s="30">
        <v>85734.93</v>
      </c>
      <c r="J128" s="30">
        <v>88133.52</v>
      </c>
      <c r="K128" s="30">
        <v>90327.66</v>
      </c>
      <c r="L128" s="30"/>
      <c r="M128" s="44">
        <v>12057.28</v>
      </c>
      <c r="N128" s="44"/>
      <c r="O128" s="35">
        <f t="shared" si="26"/>
        <v>0.33393402160354568</v>
      </c>
      <c r="P128" s="35">
        <f t="shared" si="27"/>
        <v>0.21049594435892668</v>
      </c>
      <c r="Q128" s="35">
        <f t="shared" si="17"/>
        <v>0.23689872425621697</v>
      </c>
      <c r="R128" s="35">
        <f t="shared" si="18"/>
        <v>0.2049945352517317</v>
      </c>
      <c r="S128" s="28"/>
      <c r="T128" s="28">
        <f t="shared" si="19"/>
        <v>7.0267846479471325</v>
      </c>
      <c r="U128" s="28">
        <f t="shared" si="28"/>
        <v>6.9921715345417876</v>
      </c>
      <c r="V128" s="28">
        <f t="shared" si="29"/>
        <v>7.1106360638551971</v>
      </c>
      <c r="W128" s="28">
        <f t="shared" si="22"/>
        <v>7.3095689906844665</v>
      </c>
      <c r="X128" s="28">
        <f t="shared" si="23"/>
        <v>7.4915453568300645</v>
      </c>
      <c r="AH128" s="7"/>
      <c r="AI128" s="32">
        <f>(AL128/DataQ!C238)/100</f>
        <v>7.7678028897600115E-2</v>
      </c>
      <c r="AJ128" s="28">
        <f>AM128/DataQ!C238</f>
        <v>0.24399954113722683</v>
      </c>
      <c r="AK128" s="11">
        <f t="shared" si="24"/>
        <v>0.2443968244240686</v>
      </c>
      <c r="AL128" s="30">
        <v>86673.3</v>
      </c>
      <c r="AM128" s="30">
        <v>2722.5517599999998</v>
      </c>
      <c r="AO128" s="32">
        <f>DataQ!H238/DataQ!E238</f>
        <v>5.1674506985552371E-2</v>
      </c>
      <c r="AP128" s="15">
        <f>DataQ!F238</f>
        <v>3.9999750000000001</v>
      </c>
      <c r="AQ128" s="15">
        <f>DataQ!J238</f>
        <v>3.5305460000000002</v>
      </c>
      <c r="AR128" s="15">
        <f>DataQ!P238</f>
        <v>1.9416310000000001</v>
      </c>
      <c r="AS128" s="15">
        <f t="shared" si="25"/>
        <v>3.5798062410168461</v>
      </c>
      <c r="AU128" s="15">
        <v>3.5798062410168461</v>
      </c>
    </row>
    <row r="129" spans="1:47" x14ac:dyDescent="0.35">
      <c r="A129" s="12">
        <v>53359</v>
      </c>
      <c r="B129" s="30">
        <v>4031.8937999999998</v>
      </c>
      <c r="C129" s="30">
        <v>2541.83032</v>
      </c>
      <c r="D129" s="30">
        <v>2860.5430000000001</v>
      </c>
      <c r="E129" s="30">
        <v>2474.5981400000001</v>
      </c>
      <c r="F129" s="30"/>
      <c r="G129" s="30">
        <v>84896.04</v>
      </c>
      <c r="H129" s="30">
        <v>84491.59</v>
      </c>
      <c r="I129" s="30">
        <v>85886.1</v>
      </c>
      <c r="J129" s="30">
        <v>88253.28</v>
      </c>
      <c r="K129" s="30">
        <v>90439.44</v>
      </c>
      <c r="L129" s="30"/>
      <c r="M129" s="44">
        <v>12071.16</v>
      </c>
      <c r="N129" s="44"/>
      <c r="O129" s="35">
        <f t="shared" si="26"/>
        <v>0.33401046792520356</v>
      </c>
      <c r="P129" s="35">
        <f t="shared" si="27"/>
        <v>0.21057051020780107</v>
      </c>
      <c r="Q129" s="35">
        <f t="shared" si="17"/>
        <v>0.23697333147767075</v>
      </c>
      <c r="R129" s="35">
        <f t="shared" si="18"/>
        <v>0.20500085658710515</v>
      </c>
      <c r="S129" s="28"/>
      <c r="T129" s="28">
        <f t="shared" si="19"/>
        <v>7.0329645203940627</v>
      </c>
      <c r="U129" s="28">
        <f t="shared" si="28"/>
        <v>6.9994590412189046</v>
      </c>
      <c r="V129" s="28">
        <f t="shared" si="29"/>
        <v>7.1149831499209695</v>
      </c>
      <c r="W129" s="28">
        <f t="shared" si="22"/>
        <v>7.3110852643822133</v>
      </c>
      <c r="X129" s="28">
        <f t="shared" si="23"/>
        <v>7.4921913055580411</v>
      </c>
      <c r="AH129" s="7">
        <v>2031</v>
      </c>
      <c r="AI129" s="32">
        <f>(AL129/DataQ!C239)/100</f>
        <v>7.7196178916288605E-2</v>
      </c>
      <c r="AJ129" s="28">
        <f>AM129/DataQ!C239</f>
        <v>0.24381719496620058</v>
      </c>
      <c r="AK129" s="11">
        <f t="shared" si="24"/>
        <v>0.24441243493098905</v>
      </c>
      <c r="AL129" s="30">
        <v>86253.375</v>
      </c>
      <c r="AM129" s="30">
        <v>2724.2353499999999</v>
      </c>
      <c r="AO129" s="32">
        <f>DataQ!H239/DataQ!E239</f>
        <v>5.1714155009786544E-2</v>
      </c>
      <c r="AP129" s="15">
        <f>DataQ!F239</f>
        <v>3.999965</v>
      </c>
      <c r="AQ129" s="15">
        <f>DataQ!J239</f>
        <v>3.5217969999999998</v>
      </c>
      <c r="AR129" s="15">
        <f>DataQ!P239</f>
        <v>1.9428380000000001</v>
      </c>
      <c r="AS129" s="15">
        <f t="shared" si="25"/>
        <v>3.5798062410168461</v>
      </c>
      <c r="AU129" s="15">
        <v>3.5798062410168461</v>
      </c>
    </row>
    <row r="130" spans="1:47" x14ac:dyDescent="0.35">
      <c r="A130" s="12">
        <v>53448</v>
      </c>
      <c r="B130" s="30">
        <v>4037.9055199999998</v>
      </c>
      <c r="C130" s="30">
        <v>2545.9692399999999</v>
      </c>
      <c r="D130" s="30">
        <v>2865.0835000000002</v>
      </c>
      <c r="E130" s="30">
        <v>2477.7736799999998</v>
      </c>
      <c r="F130" s="30"/>
      <c r="G130" s="30">
        <v>85079.875</v>
      </c>
      <c r="H130" s="30">
        <v>84687.91</v>
      </c>
      <c r="I130" s="30">
        <v>86049.39</v>
      </c>
      <c r="J130" s="30">
        <v>88381.39</v>
      </c>
      <c r="K130" s="30">
        <v>90559.47</v>
      </c>
      <c r="L130" s="30"/>
      <c r="M130" s="44">
        <v>12086.36</v>
      </c>
      <c r="N130" s="44"/>
      <c r="O130" s="35">
        <f t="shared" si="26"/>
        <v>0.33408780807455674</v>
      </c>
      <c r="P130" s="35">
        <f t="shared" si="27"/>
        <v>0.21064813889376122</v>
      </c>
      <c r="Q130" s="35">
        <f t="shared" si="17"/>
        <v>0.2370509814369256</v>
      </c>
      <c r="R130" s="35">
        <f t="shared" si="18"/>
        <v>0.20500578172419154</v>
      </c>
      <c r="S130" s="28"/>
      <c r="T130" s="28">
        <f t="shared" si="19"/>
        <v>7.0393298726829245</v>
      </c>
      <c r="U130" s="28">
        <f t="shared" si="28"/>
        <v>7.0068995131702181</v>
      </c>
      <c r="V130" s="28">
        <f t="shared" si="29"/>
        <v>7.1195455041881921</v>
      </c>
      <c r="W130" s="28">
        <f t="shared" si="22"/>
        <v>7.3124902782971875</v>
      </c>
      <c r="X130" s="28">
        <f t="shared" si="23"/>
        <v>7.4927000354118194</v>
      </c>
      <c r="AH130" s="7"/>
      <c r="AI130" s="32">
        <f>(AL130/DataQ!C240)/100</f>
        <v>7.6855163748219352E-2</v>
      </c>
      <c r="AJ130" s="28">
        <f>AM130/DataQ!C240</f>
        <v>0.24373103128401552</v>
      </c>
      <c r="AK130" s="11">
        <f t="shared" si="24"/>
        <v>0.24435120144718242</v>
      </c>
      <c r="AL130" s="30">
        <v>85998.93</v>
      </c>
      <c r="AM130" s="30">
        <v>2727.2868699999999</v>
      </c>
      <c r="AO130" s="32">
        <f>DataQ!H240/DataQ!E240</f>
        <v>5.173666147288479E-2</v>
      </c>
      <c r="AP130" s="15">
        <f>DataQ!F240</f>
        <v>3.999968</v>
      </c>
      <c r="AQ130" s="15">
        <f>DataQ!J240</f>
        <v>3.5142000000000002</v>
      </c>
      <c r="AR130" s="15">
        <f>DataQ!P240</f>
        <v>1.940472</v>
      </c>
      <c r="AS130" s="15">
        <f t="shared" si="25"/>
        <v>3.5798062410168461</v>
      </c>
      <c r="AU130" s="15">
        <v>3.5798062410168461</v>
      </c>
    </row>
    <row r="131" spans="1:47" x14ac:dyDescent="0.35">
      <c r="A131" s="12">
        <v>53540</v>
      </c>
      <c r="B131" s="30">
        <v>4043.40112</v>
      </c>
      <c r="C131" s="30">
        <v>2549.8254400000001</v>
      </c>
      <c r="D131" s="30">
        <v>2869.2997999999998</v>
      </c>
      <c r="E131" s="30">
        <v>2480.6633299999999</v>
      </c>
      <c r="F131" s="30"/>
      <c r="G131" s="30">
        <v>85254.61</v>
      </c>
      <c r="H131" s="30">
        <v>84874.84</v>
      </c>
      <c r="I131" s="30">
        <v>86203.8</v>
      </c>
      <c r="J131" s="30">
        <v>88501.96</v>
      </c>
      <c r="K131" s="30">
        <v>90671.49</v>
      </c>
      <c r="L131" s="30"/>
      <c r="M131" s="44">
        <v>12099.97</v>
      </c>
      <c r="N131" s="44"/>
      <c r="O131" s="35">
        <f t="shared" si="26"/>
        <v>0.3341662103294471</v>
      </c>
      <c r="P131" s="35">
        <f t="shared" si="27"/>
        <v>0.21072989767743228</v>
      </c>
      <c r="Q131" s="35">
        <f t="shared" si="17"/>
        <v>0.23713280280860199</v>
      </c>
      <c r="R131" s="35">
        <f t="shared" si="18"/>
        <v>0.20501400664629746</v>
      </c>
      <c r="S131" s="28"/>
      <c r="T131" s="28">
        <f t="shared" si="19"/>
        <v>7.045853006247123</v>
      </c>
      <c r="U131" s="28">
        <f t="shared" si="28"/>
        <v>7.0144669780173006</v>
      </c>
      <c r="V131" s="28">
        <f t="shared" si="29"/>
        <v>7.1242986552859229</v>
      </c>
      <c r="W131" s="28">
        <f t="shared" si="22"/>
        <v>7.3142297047017477</v>
      </c>
      <c r="X131" s="28">
        <f t="shared" si="23"/>
        <v>7.4935301492483051</v>
      </c>
      <c r="AH131" s="7"/>
      <c r="AI131" s="32">
        <f>(AL131/DataQ!C241)/100</f>
        <v>7.6497433659358113E-2</v>
      </c>
      <c r="AJ131" s="28">
        <f>AM131/DataQ!C241</f>
        <v>0.24358962022085431</v>
      </c>
      <c r="AK131" s="11">
        <f t="shared" si="24"/>
        <v>0.24419373534371433</v>
      </c>
      <c r="AL131" s="30">
        <v>85712.85</v>
      </c>
      <c r="AM131" s="30">
        <v>2729.3413099999998</v>
      </c>
      <c r="AO131" s="32">
        <f>DataQ!H241/DataQ!E241</f>
        <v>5.1790693146000814E-2</v>
      </c>
      <c r="AP131" s="15">
        <f>DataQ!F241</f>
        <v>3.9999440000000002</v>
      </c>
      <c r="AQ131" s="15">
        <f>DataQ!J241</f>
        <v>3.5073750000000001</v>
      </c>
      <c r="AR131" s="15">
        <f>DataQ!P241</f>
        <v>1.938326</v>
      </c>
      <c r="AS131" s="15">
        <f t="shared" si="25"/>
        <v>3.5798062410168461</v>
      </c>
      <c r="AU131" s="15">
        <v>3.5798062410168461</v>
      </c>
    </row>
    <row r="132" spans="1:47" x14ac:dyDescent="0.35">
      <c r="A132" s="12">
        <v>53632</v>
      </c>
      <c r="B132" s="30">
        <v>4049.0285600000002</v>
      </c>
      <c r="C132" s="30">
        <v>2553.77979</v>
      </c>
      <c r="D132" s="30">
        <v>2873.623</v>
      </c>
      <c r="E132" s="30">
        <v>2483.6464799999999</v>
      </c>
      <c r="F132" s="30"/>
      <c r="G132" s="30">
        <v>85433.919999999998</v>
      </c>
      <c r="H132" s="30">
        <v>85066</v>
      </c>
      <c r="I132" s="30">
        <v>86363.12</v>
      </c>
      <c r="J132" s="30">
        <v>88627.64</v>
      </c>
      <c r="K132" s="30">
        <v>90788.47</v>
      </c>
      <c r="L132" s="30"/>
      <c r="M132" s="44">
        <v>12113.93</v>
      </c>
      <c r="N132" s="44"/>
      <c r="O132" s="35">
        <f t="shared" si="26"/>
        <v>0.33424566263797134</v>
      </c>
      <c r="P132" s="35">
        <f t="shared" si="27"/>
        <v>0.21081348414593779</v>
      </c>
      <c r="Q132" s="35">
        <f t="shared" si="17"/>
        <v>0.23721641118943232</v>
      </c>
      <c r="R132" s="35">
        <f t="shared" si="18"/>
        <v>0.2050240078983451</v>
      </c>
      <c r="S132" s="28"/>
      <c r="T132" s="28">
        <f t="shared" si="19"/>
        <v>7.0525353869470928</v>
      </c>
      <c r="U132" s="28">
        <f t="shared" si="28"/>
        <v>7.022163740421151</v>
      </c>
      <c r="V132" s="28">
        <f t="shared" si="29"/>
        <v>7.1292404694430287</v>
      </c>
      <c r="W132" s="28">
        <f t="shared" si="22"/>
        <v>7.3161756754414133</v>
      </c>
      <c r="X132" s="28">
        <f t="shared" si="23"/>
        <v>7.4945513140657081</v>
      </c>
      <c r="AH132" s="7"/>
      <c r="AI132" s="32">
        <f>(AL132/DataQ!C242)/100</f>
        <v>7.6166603831266E-2</v>
      </c>
      <c r="AJ132" s="28">
        <f>AM132/DataQ!C242</f>
        <v>0.24344283092642555</v>
      </c>
      <c r="AK132" s="11">
        <f t="shared" si="24"/>
        <v>0.24399954113722683</v>
      </c>
      <c r="AL132" s="30">
        <v>85457.33</v>
      </c>
      <c r="AM132" s="30">
        <v>2731.3774400000002</v>
      </c>
      <c r="AO132" s="32">
        <f>DataQ!H242/DataQ!E242</f>
        <v>5.1866683439903763E-2</v>
      </c>
      <c r="AP132" s="15">
        <f>DataQ!F242</f>
        <v>3.999965</v>
      </c>
      <c r="AQ132" s="15">
        <f>DataQ!J242</f>
        <v>3.5019459999999998</v>
      </c>
      <c r="AR132" s="15">
        <f>DataQ!P242</f>
        <v>1.93638</v>
      </c>
      <c r="AS132" s="15">
        <f t="shared" si="25"/>
        <v>3.5798062410168461</v>
      </c>
      <c r="AU132" s="15">
        <v>3.5798062410168461</v>
      </c>
    </row>
    <row r="133" spans="1:47" x14ac:dyDescent="0.35">
      <c r="A133" s="12">
        <v>53724</v>
      </c>
      <c r="B133" s="30">
        <v>4054.6103499999999</v>
      </c>
      <c r="C133" s="30">
        <v>2557.6967800000002</v>
      </c>
      <c r="D133" s="30">
        <v>2877.90454</v>
      </c>
      <c r="E133" s="30">
        <v>2486.6909999999998</v>
      </c>
      <c r="F133" s="30"/>
      <c r="G133" s="30">
        <v>85613.75</v>
      </c>
      <c r="H133" s="30">
        <v>85257.34</v>
      </c>
      <c r="I133" s="30">
        <v>86523.265599999999</v>
      </c>
      <c r="J133" s="30">
        <v>88761.734400000001</v>
      </c>
      <c r="K133" s="30">
        <v>90913.8</v>
      </c>
      <c r="L133" s="30"/>
      <c r="M133" s="44">
        <v>12127.72</v>
      </c>
      <c r="N133" s="44"/>
      <c r="O133" s="35">
        <f t="shared" ref="O133:O164" si="30">B133/M133</f>
        <v>0.33432585432381356</v>
      </c>
      <c r="P133" s="35">
        <f t="shared" ref="P133:P164" si="31">C133/M133</f>
        <v>0.21089675388284032</v>
      </c>
      <c r="Q133" s="35">
        <f t="shared" si="17"/>
        <v>0.23729971833122798</v>
      </c>
      <c r="R133" s="35">
        <f t="shared" si="18"/>
        <v>0.20504192049288736</v>
      </c>
      <c r="S133" s="28"/>
      <c r="T133" s="28">
        <f t="shared" si="19"/>
        <v>7.0593442130919914</v>
      </c>
      <c r="U133" s="28">
        <f t="shared" si="28"/>
        <v>7.0299561665341876</v>
      </c>
      <c r="V133" s="28">
        <f t="shared" si="29"/>
        <v>7.13433898539874</v>
      </c>
      <c r="W133" s="28">
        <f t="shared" si="22"/>
        <v>7.3189135633078601</v>
      </c>
      <c r="X133" s="28">
        <f t="shared" si="23"/>
        <v>7.496363702328221</v>
      </c>
      <c r="AH133" s="7">
        <v>2032</v>
      </c>
      <c r="AI133" s="32">
        <f>(AL133/DataQ!C243)/100</f>
        <v>7.5854066195221156E-2</v>
      </c>
      <c r="AJ133" s="28">
        <f>AM133/DataQ!C243</f>
        <v>0.24328672668770221</v>
      </c>
      <c r="AK133" s="11">
        <f t="shared" si="24"/>
        <v>0.24381719496620058</v>
      </c>
      <c r="AL133" s="30">
        <v>85221.664099999995</v>
      </c>
      <c r="AM133" s="30">
        <v>2733.31421</v>
      </c>
      <c r="AO133" s="32">
        <f>DataQ!H243/DataQ!E243</f>
        <v>5.1970065810382833E-2</v>
      </c>
      <c r="AP133" s="15">
        <f>DataQ!F243</f>
        <v>3.9999579999999999</v>
      </c>
      <c r="AQ133" s="15">
        <f>DataQ!J243</f>
        <v>3.4999750000000001</v>
      </c>
      <c r="AR133" s="15">
        <f>DataQ!P243</f>
        <v>1.9345669999999999</v>
      </c>
      <c r="AS133" s="15">
        <f t="shared" si="25"/>
        <v>3.5798062410168461</v>
      </c>
      <c r="AU133" s="15">
        <v>3.5798062410168461</v>
      </c>
    </row>
    <row r="134" spans="1:47" x14ac:dyDescent="0.35">
      <c r="A134" s="12">
        <v>53813</v>
      </c>
      <c r="B134" s="30">
        <v>4060.6491700000001</v>
      </c>
      <c r="C134" s="30">
        <v>2561.8745100000001</v>
      </c>
      <c r="D134" s="30">
        <v>2882.4812000000002</v>
      </c>
      <c r="E134" s="30">
        <v>2490.0532199999998</v>
      </c>
      <c r="F134" s="30"/>
      <c r="G134" s="30">
        <v>85805.31</v>
      </c>
      <c r="H134" s="30">
        <v>85460.05</v>
      </c>
      <c r="I134" s="30">
        <v>86695.56</v>
      </c>
      <c r="J134" s="30">
        <v>88910.39</v>
      </c>
      <c r="K134" s="30">
        <v>91053.8</v>
      </c>
      <c r="L134" s="30"/>
      <c r="M134" s="44">
        <v>12142.82</v>
      </c>
      <c r="N134" s="44"/>
      <c r="O134" s="35">
        <f t="shared" si="30"/>
        <v>0.3344074251285945</v>
      </c>
      <c r="P134" s="35">
        <f t="shared" si="31"/>
        <v>0.21097854616967066</v>
      </c>
      <c r="Q134" s="35">
        <f t="shared" ref="Q134:Q148" si="32">D134/M134</f>
        <v>0.23738153081409427</v>
      </c>
      <c r="R134" s="35">
        <f t="shared" ref="R134:R148" si="33">E134/M134</f>
        <v>0.20506383360702043</v>
      </c>
      <c r="S134" s="28"/>
      <c r="T134" s="28">
        <f t="shared" ref="T134:T188" si="34">G134/$M134</f>
        <v>7.0663412617497414</v>
      </c>
      <c r="U134" s="28">
        <f t="shared" ref="U134:U165" si="35">H134/$M134</f>
        <v>7.0379079983068191</v>
      </c>
      <c r="V134" s="28">
        <f t="shared" ref="V134:V165" si="36">I134/$M134</f>
        <v>7.1396561918895278</v>
      </c>
      <c r="W134" s="28">
        <f t="shared" ref="W134:W148" si="37">J134/$M134</f>
        <v>7.3220545145196914</v>
      </c>
      <c r="X134" s="28">
        <f t="shared" ref="X134:X148" si="38">K134/$M134</f>
        <v>7.4985711721000561</v>
      </c>
      <c r="AH134" s="7"/>
      <c r="AI134" s="32">
        <f>(AL134/DataQ!C244)/100</f>
        <v>7.5555706421268187E-2</v>
      </c>
      <c r="AJ134" s="28">
        <f>AM134/DataQ!C244</f>
        <v>0.24312108669529725</v>
      </c>
      <c r="AK134" s="11">
        <f t="shared" si="24"/>
        <v>0.24373103128401552</v>
      </c>
      <c r="AL134" s="30">
        <v>85010.445300000007</v>
      </c>
      <c r="AM134" s="30">
        <v>2735.4428699999999</v>
      </c>
      <c r="AO134" s="32">
        <f>DataQ!H244/DataQ!E244</f>
        <v>5.2059896105003264E-2</v>
      </c>
      <c r="AP134" s="15">
        <f>DataQ!F244</f>
        <v>3.9999509999999998</v>
      </c>
      <c r="AQ134" s="15">
        <f>DataQ!J244</f>
        <v>3.4999790000000002</v>
      </c>
      <c r="AR134" s="15">
        <f>DataQ!P244</f>
        <v>1.932965</v>
      </c>
      <c r="AS134" s="15">
        <f t="shared" si="25"/>
        <v>3.5798062410168461</v>
      </c>
      <c r="AU134" s="15">
        <v>3.5798062410168461</v>
      </c>
    </row>
    <row r="135" spans="1:47" x14ac:dyDescent="0.35">
      <c r="A135" s="12">
        <v>53905</v>
      </c>
      <c r="B135" s="30">
        <v>4066.1626000000001</v>
      </c>
      <c r="C135" s="30">
        <v>2565.6552700000002</v>
      </c>
      <c r="D135" s="30">
        <v>2886.6191399999998</v>
      </c>
      <c r="E135" s="30">
        <v>2493.1171899999999</v>
      </c>
      <c r="F135" s="30"/>
      <c r="G135" s="30">
        <v>85986.87</v>
      </c>
      <c r="H135" s="30">
        <v>85652.479999999996</v>
      </c>
      <c r="I135" s="30">
        <v>86858.07</v>
      </c>
      <c r="J135" s="30">
        <v>89050.28</v>
      </c>
      <c r="K135" s="30">
        <v>91184.55</v>
      </c>
      <c r="L135" s="30"/>
      <c r="M135" s="44">
        <v>12156.33</v>
      </c>
      <c r="N135" s="44"/>
      <c r="O135" s="35">
        <f t="shared" si="30"/>
        <v>0.3344893236692324</v>
      </c>
      <c r="P135" s="35">
        <f t="shared" si="31"/>
        <v>0.21105508570432033</v>
      </c>
      <c r="Q135" s="35">
        <f t="shared" si="32"/>
        <v>0.23745810947876536</v>
      </c>
      <c r="R135" s="35">
        <f t="shared" si="33"/>
        <v>0.20508798214592727</v>
      </c>
      <c r="S135" s="28"/>
      <c r="T135" s="28">
        <f t="shared" si="34"/>
        <v>7.0734234756706993</v>
      </c>
      <c r="U135" s="28">
        <f t="shared" si="35"/>
        <v>7.0459159960284063</v>
      </c>
      <c r="V135" s="28">
        <f t="shared" si="36"/>
        <v>7.1450898420822737</v>
      </c>
      <c r="W135" s="28">
        <f t="shared" si="37"/>
        <v>7.3254246964338741</v>
      </c>
      <c r="X135" s="28">
        <f t="shared" si="38"/>
        <v>7.5009933096584254</v>
      </c>
      <c r="AH135" s="7"/>
      <c r="AI135" s="32">
        <f>(AL135/DataQ!C245)/100</f>
        <v>7.5243702401874626E-2</v>
      </c>
      <c r="AJ135" s="28">
        <f>AM135/DataQ!C245</f>
        <v>0.24292206689034457</v>
      </c>
      <c r="AK135" s="11">
        <f t="shared" si="24"/>
        <v>0.24358962022085431</v>
      </c>
      <c r="AL135" s="30">
        <v>84771.06</v>
      </c>
      <c r="AM135" s="30">
        <v>2736.8085900000001</v>
      </c>
      <c r="AO135" s="32">
        <f>DataQ!H245/DataQ!E245</f>
        <v>5.2173966918713205E-2</v>
      </c>
      <c r="AP135" s="15">
        <f>DataQ!F245</f>
        <v>3.9999790000000002</v>
      </c>
      <c r="AQ135" s="15">
        <f>DataQ!J245</f>
        <v>3.4999829999999998</v>
      </c>
      <c r="AR135" s="15">
        <f>DataQ!P245</f>
        <v>1.931514</v>
      </c>
      <c r="AS135" s="15">
        <f t="shared" si="25"/>
        <v>3.5798062410168461</v>
      </c>
      <c r="AU135" s="15">
        <v>3.5798062410168461</v>
      </c>
    </row>
    <row r="136" spans="1:47" x14ac:dyDescent="0.35">
      <c r="A136" s="12">
        <v>53997</v>
      </c>
      <c r="B136" s="30">
        <v>4071.8046899999999</v>
      </c>
      <c r="C136" s="30">
        <v>2569.4826699999999</v>
      </c>
      <c r="D136" s="30">
        <v>2890.8127399999998</v>
      </c>
      <c r="E136" s="30">
        <v>2496.2731899999999</v>
      </c>
      <c r="F136" s="30"/>
      <c r="G136" s="30">
        <v>86172.56</v>
      </c>
      <c r="H136" s="30">
        <v>85848.765599999999</v>
      </c>
      <c r="I136" s="30">
        <v>87025.054699999993</v>
      </c>
      <c r="J136" s="30">
        <v>89195.054699999993</v>
      </c>
      <c r="K136" s="30">
        <v>91320.07</v>
      </c>
      <c r="L136" s="30"/>
      <c r="M136" s="44">
        <v>12170.19</v>
      </c>
      <c r="N136" s="44"/>
      <c r="O136" s="35">
        <f t="shared" si="30"/>
        <v>0.33457199024830342</v>
      </c>
      <c r="P136" s="35">
        <f t="shared" si="31"/>
        <v>0.2111292157312252</v>
      </c>
      <c r="Q136" s="35">
        <f t="shared" si="32"/>
        <v>0.23753226038377379</v>
      </c>
      <c r="R136" s="35">
        <f t="shared" si="33"/>
        <v>0.20511374021276577</v>
      </c>
      <c r="S136" s="28"/>
      <c r="T136" s="28">
        <f t="shared" si="34"/>
        <v>7.0806256927788302</v>
      </c>
      <c r="U136" s="28">
        <f t="shared" si="35"/>
        <v>7.0540201590936542</v>
      </c>
      <c r="V136" s="28">
        <f t="shared" si="36"/>
        <v>7.1506734652458173</v>
      </c>
      <c r="W136" s="28">
        <f t="shared" si="37"/>
        <v>7.3289779945917024</v>
      </c>
      <c r="X136" s="28">
        <f t="shared" si="38"/>
        <v>7.5035862217434568</v>
      </c>
      <c r="AH136" s="7"/>
      <c r="AI136" s="32">
        <f>(AL136/DataQ!C246)/100</f>
        <v>7.4956037673130194E-2</v>
      </c>
      <c r="AJ136" s="28">
        <f>AM136/DataQ!C246</f>
        <v>0.24273047933518005</v>
      </c>
      <c r="AK136" s="11">
        <f t="shared" si="24"/>
        <v>0.24344283092642555</v>
      </c>
      <c r="AL136" s="30">
        <v>84559.78</v>
      </c>
      <c r="AM136" s="30">
        <v>2738.3032199999998</v>
      </c>
      <c r="AO136" s="32">
        <f>DataQ!H246/DataQ!E246</f>
        <v>5.2286298996255899E-2</v>
      </c>
      <c r="AP136" s="15">
        <f>DataQ!F246</f>
        <v>3.9999769999999999</v>
      </c>
      <c r="AQ136" s="15">
        <f>DataQ!J246</f>
        <v>3.4999850000000001</v>
      </c>
      <c r="AR136" s="15">
        <f>DataQ!P246</f>
        <v>1.930245</v>
      </c>
      <c r="AS136" s="15">
        <f t="shared" si="25"/>
        <v>3.5798062410168461</v>
      </c>
      <c r="AU136" s="15">
        <v>3.5798062410168461</v>
      </c>
    </row>
    <row r="137" spans="1:47" x14ac:dyDescent="0.35">
      <c r="A137" s="12">
        <v>54089</v>
      </c>
      <c r="B137" s="30">
        <v>4077.4057600000001</v>
      </c>
      <c r="C137" s="30">
        <v>2573.2751499999999</v>
      </c>
      <c r="D137" s="30">
        <v>2894.9670000000001</v>
      </c>
      <c r="E137" s="30">
        <v>2499.38184</v>
      </c>
      <c r="F137" s="30"/>
      <c r="G137" s="30">
        <v>86359.15</v>
      </c>
      <c r="H137" s="30">
        <v>86045.62</v>
      </c>
      <c r="I137" s="30">
        <v>87193.23</v>
      </c>
      <c r="J137" s="30">
        <v>89337.61</v>
      </c>
      <c r="K137" s="30">
        <v>91453.085900000005</v>
      </c>
      <c r="L137" s="30"/>
      <c r="M137" s="44">
        <v>12183.88</v>
      </c>
      <c r="N137" s="44"/>
      <c r="O137" s="35">
        <f t="shared" si="30"/>
        <v>0.33465577139630398</v>
      </c>
      <c r="P137" s="35">
        <f t="shared" si="31"/>
        <v>0.21120325791127292</v>
      </c>
      <c r="Q137" s="35">
        <f t="shared" si="32"/>
        <v>0.2376063290183423</v>
      </c>
      <c r="R137" s="35">
        <f t="shared" si="33"/>
        <v>0.2051384156771078</v>
      </c>
      <c r="S137" s="28"/>
      <c r="T137" s="28">
        <f t="shared" si="34"/>
        <v>7.0879842874355292</v>
      </c>
      <c r="U137" s="28">
        <f t="shared" si="35"/>
        <v>7.0622511055591488</v>
      </c>
      <c r="V137" s="28">
        <f t="shared" si="36"/>
        <v>7.1564419544512914</v>
      </c>
      <c r="W137" s="28">
        <f t="shared" si="37"/>
        <v>7.3324433595866019</v>
      </c>
      <c r="X137" s="28">
        <f t="shared" si="38"/>
        <v>7.5060724416195832</v>
      </c>
      <c r="AH137" s="7">
        <v>2033</v>
      </c>
      <c r="AI137" s="32">
        <f>(AL137/DataQ!C247)/100</f>
        <v>7.4688925242910972E-2</v>
      </c>
      <c r="AJ137" s="28">
        <f>AM137/DataQ!C247</f>
        <v>0.24254502439732586</v>
      </c>
      <c r="AK137" s="11">
        <f t="shared" si="24"/>
        <v>0.24328672668770221</v>
      </c>
      <c r="AL137" s="30">
        <v>84371</v>
      </c>
      <c r="AM137" s="30">
        <v>2739.8662100000001</v>
      </c>
      <c r="AO137" s="32">
        <f>DataQ!H247/DataQ!E247</f>
        <v>5.2380373967766652E-2</v>
      </c>
      <c r="AP137" s="15">
        <f>DataQ!F247</f>
        <v>3.999959</v>
      </c>
      <c r="AQ137" s="15">
        <f>DataQ!J247</f>
        <v>3.499987</v>
      </c>
      <c r="AR137" s="15">
        <f>DataQ!P247</f>
        <v>1.9290499999999999</v>
      </c>
      <c r="AS137" s="15">
        <f t="shared" si="25"/>
        <v>3.5798062410168461</v>
      </c>
      <c r="AU137" s="15">
        <v>3.5798062410168461</v>
      </c>
    </row>
    <row r="138" spans="1:47" x14ac:dyDescent="0.35">
      <c r="A138" s="12">
        <v>54179</v>
      </c>
      <c r="B138" s="30">
        <v>4083.4562999999998</v>
      </c>
      <c r="C138" s="30">
        <v>2577.3989999999999</v>
      </c>
      <c r="D138" s="30">
        <v>2899.4875499999998</v>
      </c>
      <c r="E138" s="30">
        <v>2502.6979999999999</v>
      </c>
      <c r="F138" s="30"/>
      <c r="G138" s="30">
        <v>86556.4</v>
      </c>
      <c r="H138" s="30">
        <v>86252.800000000003</v>
      </c>
      <c r="I138" s="30">
        <v>87372.479999999996</v>
      </c>
      <c r="J138" s="30">
        <v>89483.9</v>
      </c>
      <c r="K138" s="30">
        <v>91589.695300000007</v>
      </c>
      <c r="L138" s="30"/>
      <c r="M138" s="44">
        <v>12198.89</v>
      </c>
      <c r="N138" s="44"/>
      <c r="O138" s="35">
        <f t="shared" si="30"/>
        <v>0.33473998863831056</v>
      </c>
      <c r="P138" s="35">
        <f t="shared" si="31"/>
        <v>0.21128143626182383</v>
      </c>
      <c r="Q138" s="35">
        <f t="shared" si="32"/>
        <v>0.2376845393310375</v>
      </c>
      <c r="R138" s="35">
        <f t="shared" si="33"/>
        <v>0.20515784632864137</v>
      </c>
      <c r="S138" s="28"/>
      <c r="T138" s="28">
        <f t="shared" si="34"/>
        <v>7.0954324532805852</v>
      </c>
      <c r="U138" s="28">
        <f t="shared" si="35"/>
        <v>7.0705449430235054</v>
      </c>
      <c r="V138" s="28">
        <f t="shared" si="36"/>
        <v>7.1623303431705674</v>
      </c>
      <c r="W138" s="28">
        <f t="shared" si="37"/>
        <v>7.3354133039973304</v>
      </c>
      <c r="X138" s="28">
        <f t="shared" si="38"/>
        <v>7.5080351818895004</v>
      </c>
      <c r="AH138" s="7"/>
      <c r="AI138" s="32">
        <f>(AL138/DataQ!C248)/100</f>
        <v>7.4443767944529296E-2</v>
      </c>
      <c r="AJ138" s="28">
        <f>AM138/DataQ!C248</f>
        <v>0.24236919498896811</v>
      </c>
      <c r="AK138" s="11">
        <f t="shared" ref="AK138:AK201" si="39">AJ134</f>
        <v>0.24312108669529725</v>
      </c>
      <c r="AL138" s="30">
        <v>84215.554699999993</v>
      </c>
      <c r="AM138" s="30">
        <v>2741.83545</v>
      </c>
      <c r="AO138" s="32">
        <f>DataQ!H248/DataQ!E248</f>
        <v>5.2442907004731532E-2</v>
      </c>
      <c r="AP138" s="15">
        <f>DataQ!F248</f>
        <v>3.9999660000000001</v>
      </c>
      <c r="AQ138" s="15">
        <f>DataQ!J248</f>
        <v>3.4999880000000001</v>
      </c>
      <c r="AR138" s="15">
        <f>DataQ!P248</f>
        <v>1.927967</v>
      </c>
      <c r="AS138" s="15">
        <f t="shared" ref="AS138:AS201" si="40">AU134</f>
        <v>3.5798062410168461</v>
      </c>
      <c r="AU138" s="15">
        <v>3.5798062410168461</v>
      </c>
    </row>
    <row r="139" spans="1:47" x14ac:dyDescent="0.35">
      <c r="A139" s="12">
        <v>54271</v>
      </c>
      <c r="B139" s="30">
        <v>4088.9887699999999</v>
      </c>
      <c r="C139" s="30">
        <v>2581.297</v>
      </c>
      <c r="D139" s="30">
        <v>2903.7404799999999</v>
      </c>
      <c r="E139" s="30">
        <v>2505.6987300000001</v>
      </c>
      <c r="F139" s="30"/>
      <c r="G139" s="30">
        <v>86744.47</v>
      </c>
      <c r="H139" s="30">
        <v>86450.559999999998</v>
      </c>
      <c r="I139" s="30">
        <v>87542.76</v>
      </c>
      <c r="J139" s="30">
        <v>89619.77</v>
      </c>
      <c r="K139" s="30">
        <v>91715.44</v>
      </c>
      <c r="L139" s="30"/>
      <c r="M139" s="44">
        <v>12212.3</v>
      </c>
      <c r="N139" s="44"/>
      <c r="O139" s="35">
        <f t="shared" si="30"/>
        <v>0.33482544401955405</v>
      </c>
      <c r="P139" s="35">
        <f t="shared" si="31"/>
        <v>0.21136862016164032</v>
      </c>
      <c r="Q139" s="35">
        <f t="shared" si="32"/>
        <v>0.23777179401095619</v>
      </c>
      <c r="R139" s="35">
        <f t="shared" si="33"/>
        <v>0.20517828173235184</v>
      </c>
      <c r="S139" s="28"/>
      <c r="T139" s="28">
        <f t="shared" si="34"/>
        <v>7.1030411961710742</v>
      </c>
      <c r="U139" s="28">
        <f t="shared" si="35"/>
        <v>7.0789744765523288</v>
      </c>
      <c r="V139" s="28">
        <f t="shared" si="36"/>
        <v>7.168408899224552</v>
      </c>
      <c r="W139" s="28">
        <f t="shared" si="37"/>
        <v>7.338484151224586</v>
      </c>
      <c r="X139" s="28">
        <f t="shared" si="38"/>
        <v>7.5100873709293099</v>
      </c>
      <c r="AH139" s="7"/>
      <c r="AI139" s="32">
        <f>(AL139/DataQ!C249)/100</f>
        <v>7.418209827497925E-2</v>
      </c>
      <c r="AJ139" s="28">
        <f>AM139/DataQ!C249</f>
        <v>0.24216653336158342</v>
      </c>
      <c r="AK139" s="11">
        <f t="shared" si="39"/>
        <v>0.24292206689034457</v>
      </c>
      <c r="AL139" s="30">
        <v>84029.03</v>
      </c>
      <c r="AM139" s="30">
        <v>2743.1171899999999</v>
      </c>
      <c r="AO139" s="32">
        <f>DataQ!H249/DataQ!E249</f>
        <v>5.2530381104475783E-2</v>
      </c>
      <c r="AP139" s="15">
        <f>DataQ!F249</f>
        <v>3.9999609999999999</v>
      </c>
      <c r="AQ139" s="15">
        <f>DataQ!J249</f>
        <v>3.4999889999999998</v>
      </c>
      <c r="AR139" s="15">
        <f>DataQ!P249</f>
        <v>1.926984</v>
      </c>
      <c r="AS139" s="15">
        <f t="shared" si="40"/>
        <v>3.5798062410168461</v>
      </c>
      <c r="AU139" s="15">
        <v>3.5798062410168461</v>
      </c>
    </row>
    <row r="140" spans="1:47" x14ac:dyDescent="0.35">
      <c r="A140" s="12">
        <v>54363</v>
      </c>
      <c r="B140" s="30">
        <v>4094.65112</v>
      </c>
      <c r="C140" s="30">
        <v>2585.3151899999998</v>
      </c>
      <c r="D140" s="30">
        <v>2908.1225599999998</v>
      </c>
      <c r="E140" s="30">
        <v>2508.80249</v>
      </c>
      <c r="F140" s="30"/>
      <c r="G140" s="30">
        <v>86936.335900000005</v>
      </c>
      <c r="H140" s="30">
        <v>86651.83</v>
      </c>
      <c r="I140" s="30">
        <v>87717.18</v>
      </c>
      <c r="J140" s="30">
        <v>89761.29</v>
      </c>
      <c r="K140" s="30">
        <v>91846.75</v>
      </c>
      <c r="L140" s="30"/>
      <c r="M140" s="44">
        <v>12226.08</v>
      </c>
      <c r="N140" s="44"/>
      <c r="O140" s="35">
        <f t="shared" si="30"/>
        <v>0.33491119966497845</v>
      </c>
      <c r="P140" s="35">
        <f t="shared" si="31"/>
        <v>0.21145904410898667</v>
      </c>
      <c r="Q140" s="35">
        <f t="shared" si="32"/>
        <v>0.23786222239671259</v>
      </c>
      <c r="R140" s="35">
        <f t="shared" si="33"/>
        <v>0.20520088941017889</v>
      </c>
      <c r="S140" s="28"/>
      <c r="T140" s="28">
        <f t="shared" si="34"/>
        <v>7.1107285327758367</v>
      </c>
      <c r="U140" s="28">
        <f t="shared" si="35"/>
        <v>7.0874581223090312</v>
      </c>
      <c r="V140" s="28">
        <f t="shared" si="36"/>
        <v>7.174595618546582</v>
      </c>
      <c r="W140" s="28">
        <f t="shared" si="37"/>
        <v>7.3417882101213143</v>
      </c>
      <c r="X140" s="28">
        <f t="shared" si="38"/>
        <v>7.5123629159959693</v>
      </c>
      <c r="AH140" s="7"/>
      <c r="AI140" s="32">
        <f>(AL140/DataQ!C250)/100</f>
        <v>7.3943502157395549E-2</v>
      </c>
      <c r="AJ140" s="28">
        <f>AM140/DataQ!C250</f>
        <v>0.24197805046207235</v>
      </c>
      <c r="AK140" s="11">
        <f t="shared" si="39"/>
        <v>0.24273047933518005</v>
      </c>
      <c r="AL140" s="30">
        <v>83869.53</v>
      </c>
      <c r="AM140" s="30">
        <v>2744.607</v>
      </c>
      <c r="AO140" s="32">
        <f>DataQ!H250/DataQ!E250</f>
        <v>5.2617088141351916E-2</v>
      </c>
      <c r="AP140" s="15">
        <f>DataQ!F250</f>
        <v>3.9999660000000001</v>
      </c>
      <c r="AQ140" s="15">
        <f>DataQ!J250</f>
        <v>3.4999889999999998</v>
      </c>
      <c r="AR140" s="15">
        <f>DataQ!P250</f>
        <v>1.926045</v>
      </c>
      <c r="AS140" s="15">
        <f t="shared" si="40"/>
        <v>3.5798062410168461</v>
      </c>
      <c r="AU140" s="15">
        <v>3.5798062410168461</v>
      </c>
    </row>
    <row r="141" spans="1:47" x14ac:dyDescent="0.35">
      <c r="A141" s="12">
        <v>54455</v>
      </c>
      <c r="B141" s="30">
        <v>4100.2669999999998</v>
      </c>
      <c r="C141" s="30">
        <v>2589.3066399999998</v>
      </c>
      <c r="D141" s="30">
        <v>2912.4731400000001</v>
      </c>
      <c r="E141" s="30">
        <v>2511.9292</v>
      </c>
      <c r="F141" s="30"/>
      <c r="G141" s="30">
        <v>87128.85</v>
      </c>
      <c r="H141" s="30">
        <v>86853.47</v>
      </c>
      <c r="I141" s="30">
        <v>87892.55</v>
      </c>
      <c r="J141" s="30">
        <v>89907.695300000007</v>
      </c>
      <c r="K141" s="30">
        <v>91982.875</v>
      </c>
      <c r="L141" s="30"/>
      <c r="M141" s="44">
        <v>12239.67</v>
      </c>
      <c r="N141" s="44"/>
      <c r="O141" s="35">
        <f t="shared" si="30"/>
        <v>0.33499816580022174</v>
      </c>
      <c r="P141" s="35">
        <f t="shared" si="31"/>
        <v>0.21155036369444599</v>
      </c>
      <c r="Q141" s="35">
        <f t="shared" si="32"/>
        <v>0.23795356737559101</v>
      </c>
      <c r="R141" s="35">
        <f t="shared" si="33"/>
        <v>0.2052285069777208</v>
      </c>
      <c r="S141" s="28"/>
      <c r="T141" s="28">
        <f t="shared" si="34"/>
        <v>7.1185620200544628</v>
      </c>
      <c r="U141" s="28">
        <f t="shared" si="35"/>
        <v>7.0960630474514428</v>
      </c>
      <c r="V141" s="28">
        <f t="shared" si="36"/>
        <v>7.1809574931350273</v>
      </c>
      <c r="W141" s="28">
        <f t="shared" si="37"/>
        <v>7.3455979858934111</v>
      </c>
      <c r="X141" s="28">
        <f t="shared" si="38"/>
        <v>7.5151433821336688</v>
      </c>
      <c r="AH141" s="7">
        <v>2034</v>
      </c>
      <c r="AI141" s="32">
        <f>(AL141/DataQ!C251)/100</f>
        <v>7.3722352729859761E-2</v>
      </c>
      <c r="AJ141" s="28">
        <f>AM141/DataQ!C251</f>
        <v>0.24179961892552493</v>
      </c>
      <c r="AK141" s="11">
        <f t="shared" si="39"/>
        <v>0.24254502439732586</v>
      </c>
      <c r="AL141" s="30">
        <v>83729.13</v>
      </c>
      <c r="AM141" s="30">
        <v>2746.20532</v>
      </c>
      <c r="AO141" s="32">
        <f>DataQ!H251/DataQ!E251</f>
        <v>5.2686849260561046E-2</v>
      </c>
      <c r="AP141" s="15">
        <f>DataQ!F251</f>
        <v>3.9999799999999999</v>
      </c>
      <c r="AQ141" s="15">
        <f>DataQ!J251</f>
        <v>3.4999910000000001</v>
      </c>
      <c r="AR141" s="15">
        <f>DataQ!P251</f>
        <v>1.925238</v>
      </c>
      <c r="AS141" s="15">
        <f t="shared" si="40"/>
        <v>3.5798062410168461</v>
      </c>
      <c r="AU141" s="15">
        <v>3.5798062410168461</v>
      </c>
    </row>
    <row r="142" spans="1:47" x14ac:dyDescent="0.35">
      <c r="A142" s="12">
        <v>54544</v>
      </c>
      <c r="B142" s="30">
        <v>4106.3310000000001</v>
      </c>
      <c r="C142" s="30">
        <v>2593.5942399999999</v>
      </c>
      <c r="D142" s="30">
        <v>2917.15479</v>
      </c>
      <c r="E142" s="30">
        <v>2515.4270000000001</v>
      </c>
      <c r="F142" s="30"/>
      <c r="G142" s="30">
        <v>87331.875</v>
      </c>
      <c r="H142" s="30">
        <v>87065.31</v>
      </c>
      <c r="I142" s="30">
        <v>88078.804699999993</v>
      </c>
      <c r="J142" s="30">
        <v>90073.88</v>
      </c>
      <c r="K142" s="30">
        <v>92139.04</v>
      </c>
      <c r="L142" s="30"/>
      <c r="M142" s="44">
        <v>12254.57</v>
      </c>
      <c r="N142" s="44"/>
      <c r="O142" s="35">
        <f t="shared" si="30"/>
        <v>0.33508568640107322</v>
      </c>
      <c r="P142" s="35">
        <f t="shared" si="31"/>
        <v>0.21164302297020621</v>
      </c>
      <c r="Q142" s="35">
        <f t="shared" si="32"/>
        <v>0.23804627906160722</v>
      </c>
      <c r="R142" s="35">
        <f t="shared" si="33"/>
        <v>0.20526440340215937</v>
      </c>
      <c r="S142" s="28"/>
      <c r="T142" s="28">
        <f t="shared" si="34"/>
        <v>7.1264740419288479</v>
      </c>
      <c r="U142" s="28">
        <f t="shared" si="35"/>
        <v>7.1047217487027288</v>
      </c>
      <c r="V142" s="28">
        <f t="shared" si="36"/>
        <v>7.1874251564926386</v>
      </c>
      <c r="W142" s="28">
        <f t="shared" si="37"/>
        <v>7.3502277109682357</v>
      </c>
      <c r="X142" s="28">
        <f t="shared" si="38"/>
        <v>7.5187493318819021</v>
      </c>
      <c r="AH142" s="7"/>
      <c r="AI142" s="32">
        <f>(AL142/DataQ!C252)/100</f>
        <v>7.3516758106492219E-2</v>
      </c>
      <c r="AJ142" s="28">
        <f>AM142/DataQ!C252</f>
        <v>0.24163035450516984</v>
      </c>
      <c r="AK142" s="11">
        <f t="shared" si="39"/>
        <v>0.24236919498896811</v>
      </c>
      <c r="AL142" s="30">
        <v>83615.02</v>
      </c>
      <c r="AM142" s="30">
        <v>2748.2069999999999</v>
      </c>
      <c r="AO142" s="32">
        <f>DataQ!H252/DataQ!E252</f>
        <v>5.2730619563131333E-2</v>
      </c>
      <c r="AP142" s="15">
        <f>DataQ!F252</f>
        <v>3.9999600000000002</v>
      </c>
      <c r="AQ142" s="15">
        <f>DataQ!J252</f>
        <v>3.4999920000000002</v>
      </c>
      <c r="AR142" s="15">
        <f>DataQ!P252</f>
        <v>1.924552</v>
      </c>
      <c r="AS142" s="15">
        <f t="shared" si="40"/>
        <v>3.5798062410168461</v>
      </c>
      <c r="AU142" s="15">
        <v>3.5798062410168461</v>
      </c>
    </row>
    <row r="143" spans="1:47" x14ac:dyDescent="0.35">
      <c r="A143" s="12">
        <v>54636</v>
      </c>
      <c r="B143" s="30">
        <v>4111.8725599999998</v>
      </c>
      <c r="C143" s="30">
        <v>2597.5288099999998</v>
      </c>
      <c r="D143" s="30">
        <v>2921.4411599999999</v>
      </c>
      <c r="E143" s="30">
        <v>2518.6525900000001</v>
      </c>
      <c r="F143" s="30"/>
      <c r="G143" s="30">
        <v>87524.85</v>
      </c>
      <c r="H143" s="30">
        <v>87266.880000000005</v>
      </c>
      <c r="I143" s="30">
        <v>88255.22</v>
      </c>
      <c r="J143" s="30">
        <v>90233.835900000005</v>
      </c>
      <c r="K143" s="30">
        <v>92288.639999999999</v>
      </c>
      <c r="L143" s="30"/>
      <c r="M143" s="44">
        <v>12267.89</v>
      </c>
      <c r="N143" s="44"/>
      <c r="O143" s="35">
        <f t="shared" si="30"/>
        <v>0.33517357589609947</v>
      </c>
      <c r="P143" s="35">
        <f t="shared" si="31"/>
        <v>0.2117339501739908</v>
      </c>
      <c r="Q143" s="35">
        <f t="shared" si="32"/>
        <v>0.23813721512012254</v>
      </c>
      <c r="R143" s="35">
        <f t="shared" si="33"/>
        <v>0.20530446474495617</v>
      </c>
      <c r="S143" s="28"/>
      <c r="T143" s="28">
        <f t="shared" si="34"/>
        <v>7.1344664811960339</v>
      </c>
      <c r="U143" s="28">
        <f t="shared" si="35"/>
        <v>7.1134384152450023</v>
      </c>
      <c r="V143" s="28">
        <f t="shared" si="36"/>
        <v>7.1940015764732159</v>
      </c>
      <c r="W143" s="28">
        <f t="shared" si="37"/>
        <v>7.3552857011270891</v>
      </c>
      <c r="X143" s="28">
        <f t="shared" si="38"/>
        <v>7.5227802009962597</v>
      </c>
      <c r="AH143" s="7"/>
      <c r="AI143" s="32">
        <f>(AL143/DataQ!C253)/100</f>
        <v>7.329322188532586E-2</v>
      </c>
      <c r="AJ143" s="28">
        <f>AM143/DataQ!C253</f>
        <v>0.24143784174418062</v>
      </c>
      <c r="AK143" s="11">
        <f t="shared" si="39"/>
        <v>0.24216653336158342</v>
      </c>
      <c r="AL143" s="30">
        <v>83468.3</v>
      </c>
      <c r="AM143" s="30">
        <v>2749.55933</v>
      </c>
      <c r="AO143" s="32">
        <f>DataQ!H253/DataQ!E253</f>
        <v>5.2805640219068688E-2</v>
      </c>
      <c r="AP143" s="15">
        <f>DataQ!F253</f>
        <v>3.9999440000000002</v>
      </c>
      <c r="AQ143" s="15">
        <f>DataQ!J253</f>
        <v>3.4999910000000001</v>
      </c>
      <c r="AR143" s="15">
        <f>DataQ!P253</f>
        <v>1.923886</v>
      </c>
      <c r="AS143" s="15">
        <f t="shared" si="40"/>
        <v>3.5798062410168461</v>
      </c>
      <c r="AU143" s="15">
        <v>3.5798062410168461</v>
      </c>
    </row>
    <row r="144" spans="1:47" x14ac:dyDescent="0.35">
      <c r="A144" s="12">
        <v>54728</v>
      </c>
      <c r="B144" s="30">
        <v>4117.5450000000001</v>
      </c>
      <c r="C144" s="30">
        <v>2601.4772899999998</v>
      </c>
      <c r="D144" s="30">
        <v>2925.7512200000001</v>
      </c>
      <c r="E144" s="30">
        <v>2521.9623999999999</v>
      </c>
      <c r="F144" s="30"/>
      <c r="G144" s="30">
        <v>87721.59</v>
      </c>
      <c r="H144" s="30">
        <v>87471.97</v>
      </c>
      <c r="I144" s="30">
        <v>88435.734400000001</v>
      </c>
      <c r="J144" s="30">
        <v>90397.54</v>
      </c>
      <c r="K144" s="30">
        <v>92441.89</v>
      </c>
      <c r="L144" s="30"/>
      <c r="M144" s="44">
        <v>12281.57</v>
      </c>
      <c r="N144" s="44"/>
      <c r="O144" s="35">
        <f t="shared" si="30"/>
        <v>0.33526210411209645</v>
      </c>
      <c r="P144" s="35">
        <f t="shared" si="31"/>
        <v>0.21181960368259106</v>
      </c>
      <c r="Q144" s="35">
        <f t="shared" si="32"/>
        <v>0.23822289984098124</v>
      </c>
      <c r="R144" s="35">
        <f t="shared" si="33"/>
        <v>0.20534527751745094</v>
      </c>
      <c r="S144" s="28"/>
      <c r="T144" s="28">
        <f t="shared" si="34"/>
        <v>7.1425387796511357</v>
      </c>
      <c r="U144" s="28">
        <f t="shared" si="35"/>
        <v>7.122214016611883</v>
      </c>
      <c r="V144" s="28">
        <f t="shared" si="36"/>
        <v>7.2006864268981898</v>
      </c>
      <c r="W144" s="28">
        <f t="shared" si="37"/>
        <v>7.3604221610103595</v>
      </c>
      <c r="X144" s="28">
        <f t="shared" si="38"/>
        <v>7.5268788925194414</v>
      </c>
      <c r="AH144" s="7"/>
      <c r="AI144" s="32">
        <f>(AL144/DataQ!C254)/100</f>
        <v>7.3089149771510903E-2</v>
      </c>
      <c r="AJ144" s="28">
        <f>AM144/DataQ!C254</f>
        <v>0.24126011714286466</v>
      </c>
      <c r="AK144" s="11">
        <f t="shared" si="39"/>
        <v>0.24197805046207235</v>
      </c>
      <c r="AL144" s="30">
        <v>83344.800000000003</v>
      </c>
      <c r="AM144" s="30">
        <v>2751.13013</v>
      </c>
      <c r="AO144" s="32">
        <f>DataQ!H254/DataQ!E254</f>
        <v>5.28779201522264E-2</v>
      </c>
      <c r="AP144" s="15">
        <f>DataQ!F254</f>
        <v>3.9999980000000002</v>
      </c>
      <c r="AQ144" s="15">
        <f>DataQ!J254</f>
        <v>3.4999899999999999</v>
      </c>
      <c r="AR144" s="15">
        <f>DataQ!P254</f>
        <v>1.9233309999999999</v>
      </c>
      <c r="AS144" s="15">
        <f t="shared" si="40"/>
        <v>3.5798062410168461</v>
      </c>
      <c r="AU144" s="15">
        <v>3.5798062410168461</v>
      </c>
    </row>
    <row r="145" spans="1:47" x14ac:dyDescent="0.35">
      <c r="A145" s="12">
        <v>54820</v>
      </c>
      <c r="B145" s="30">
        <v>4123.16</v>
      </c>
      <c r="C145" s="30">
        <v>2605.30078</v>
      </c>
      <c r="D145" s="30">
        <v>2929.9311499999999</v>
      </c>
      <c r="E145" s="30">
        <v>2525.2139999999999</v>
      </c>
      <c r="F145" s="30"/>
      <c r="G145" s="30">
        <v>87918.11</v>
      </c>
      <c r="H145" s="30">
        <v>87676.57</v>
      </c>
      <c r="I145" s="30">
        <v>88616.304699999993</v>
      </c>
      <c r="J145" s="30">
        <v>90558.195300000007</v>
      </c>
      <c r="K145" s="30">
        <v>92591.86</v>
      </c>
      <c r="L145" s="30"/>
      <c r="M145" s="44">
        <v>12295.06</v>
      </c>
      <c r="N145" s="44"/>
      <c r="O145" s="35">
        <f t="shared" si="30"/>
        <v>0.33535094582702324</v>
      </c>
      <c r="P145" s="35">
        <f t="shared" si="31"/>
        <v>0.21189817536474001</v>
      </c>
      <c r="Q145" s="35">
        <f t="shared" si="32"/>
        <v>0.23830149263200018</v>
      </c>
      <c r="R145" s="35">
        <f t="shared" si="33"/>
        <v>0.20538443895353092</v>
      </c>
      <c r="S145" s="28"/>
      <c r="T145" s="28">
        <f t="shared" si="34"/>
        <v>7.1506857225584914</v>
      </c>
      <c r="U145" s="28">
        <f t="shared" si="35"/>
        <v>7.1310404341255769</v>
      </c>
      <c r="V145" s="28">
        <f t="shared" si="36"/>
        <v>7.2074723262838898</v>
      </c>
      <c r="W145" s="28">
        <f t="shared" si="37"/>
        <v>7.3654130439379726</v>
      </c>
      <c r="X145" s="28">
        <f t="shared" si="38"/>
        <v>7.5308180683949493</v>
      </c>
      <c r="AH145" s="7">
        <v>2035</v>
      </c>
      <c r="AI145" s="32">
        <f>(AL145/DataQ!C255)/100</f>
        <v>7.2902600877381207E-2</v>
      </c>
      <c r="AJ145" s="28">
        <f>AM145/DataQ!C255</f>
        <v>0.24109582442566915</v>
      </c>
      <c r="AK145" s="11">
        <f t="shared" si="39"/>
        <v>0.24179961892552493</v>
      </c>
      <c r="AL145" s="30">
        <v>83240.7</v>
      </c>
      <c r="AM145" s="30">
        <v>2752.8490000000002</v>
      </c>
      <c r="AO145" s="32">
        <f>DataQ!H255/DataQ!E255</f>
        <v>5.2923627459060915E-2</v>
      </c>
      <c r="AP145" s="15">
        <f>DataQ!F255</f>
        <v>3.999997</v>
      </c>
      <c r="AQ145" s="15">
        <f>DataQ!J255</f>
        <v>3.4999920000000002</v>
      </c>
      <c r="AR145" s="15">
        <f>DataQ!P255</f>
        <v>1.92269</v>
      </c>
      <c r="AS145" s="15">
        <f t="shared" si="40"/>
        <v>3.5798062410168461</v>
      </c>
      <c r="AU145" s="15">
        <v>3.5798062410168461</v>
      </c>
    </row>
    <row r="146" spans="1:47" x14ac:dyDescent="0.35">
      <c r="A146" s="12">
        <v>54909</v>
      </c>
      <c r="B146" s="30">
        <v>4129.2275399999999</v>
      </c>
      <c r="C146" s="30">
        <v>2609.4038099999998</v>
      </c>
      <c r="D146" s="30">
        <v>2934.4255400000002</v>
      </c>
      <c r="E146" s="30">
        <v>2528.6701699999999</v>
      </c>
      <c r="F146" s="30"/>
      <c r="G146" s="30">
        <v>88125.33</v>
      </c>
      <c r="H146" s="30">
        <v>87891.625</v>
      </c>
      <c r="I146" s="30">
        <v>88807.96</v>
      </c>
      <c r="J146" s="30">
        <v>90722.234400000001</v>
      </c>
      <c r="K146" s="30">
        <v>92745.125</v>
      </c>
      <c r="L146" s="30"/>
      <c r="M146" s="44">
        <v>12309.87</v>
      </c>
      <c r="N146" s="44"/>
      <c r="O146" s="35">
        <f t="shared" si="30"/>
        <v>0.33544038564176548</v>
      </c>
      <c r="P146" s="35">
        <f t="shared" si="31"/>
        <v>0.21197655296116041</v>
      </c>
      <c r="Q146" s="35">
        <f t="shared" si="32"/>
        <v>0.23837989678201313</v>
      </c>
      <c r="R146" s="35">
        <f t="shared" si="33"/>
        <v>0.20541810514652062</v>
      </c>
      <c r="S146" s="28"/>
      <c r="T146" s="28">
        <f t="shared" si="34"/>
        <v>7.1589163817327073</v>
      </c>
      <c r="U146" s="28">
        <f t="shared" si="35"/>
        <v>7.1399312096715883</v>
      </c>
      <c r="V146" s="28">
        <f t="shared" si="36"/>
        <v>7.2143702573625879</v>
      </c>
      <c r="W146" s="28">
        <f t="shared" si="37"/>
        <v>7.3698775372932444</v>
      </c>
      <c r="X146" s="28">
        <f t="shared" si="38"/>
        <v>7.5342083222649787</v>
      </c>
      <c r="AH146" s="7"/>
      <c r="AI146" s="32">
        <f>(AL146/DataQ!C256)/100</f>
        <v>7.2732283328217115E-2</v>
      </c>
      <c r="AJ146" s="28">
        <f>AM146/DataQ!C256</f>
        <v>0.24094452709102407</v>
      </c>
      <c r="AK146" s="11">
        <f t="shared" si="39"/>
        <v>0.24163035450516984</v>
      </c>
      <c r="AL146" s="30">
        <v>83163.765599999999</v>
      </c>
      <c r="AM146" s="30">
        <v>2755.01514</v>
      </c>
      <c r="AO146" s="32">
        <f>DataQ!H256/DataQ!E256</f>
        <v>5.2926560644743825E-2</v>
      </c>
      <c r="AP146" s="15">
        <f>DataQ!F256</f>
        <v>3.9999959999999999</v>
      </c>
      <c r="AQ146" s="15">
        <f>DataQ!J256</f>
        <v>3.499994</v>
      </c>
      <c r="AR146" s="15">
        <f>DataQ!P256</f>
        <v>1.922242</v>
      </c>
      <c r="AS146" s="15">
        <f t="shared" si="40"/>
        <v>3.5798062410168461</v>
      </c>
      <c r="AU146" s="15">
        <v>3.5798062410168461</v>
      </c>
    </row>
    <row r="147" spans="1:47" x14ac:dyDescent="0.35">
      <c r="A147" s="12">
        <v>55001</v>
      </c>
      <c r="B147" s="30">
        <v>4134.7690000000002</v>
      </c>
      <c r="C147" s="30">
        <v>2613.2224099999999</v>
      </c>
      <c r="D147" s="30">
        <v>2938.5932600000001</v>
      </c>
      <c r="E147" s="30">
        <v>2531.7629999999999</v>
      </c>
      <c r="F147" s="30"/>
      <c r="G147" s="30">
        <v>88322.304699999993</v>
      </c>
      <c r="H147" s="30">
        <v>88096.234400000001</v>
      </c>
      <c r="I147" s="30">
        <v>88989.58</v>
      </c>
      <c r="J147" s="30">
        <v>90870.984400000001</v>
      </c>
      <c r="K147" s="30">
        <v>92882.61</v>
      </c>
      <c r="L147" s="30"/>
      <c r="M147" s="44">
        <v>12323.08</v>
      </c>
      <c r="N147" s="44"/>
      <c r="O147" s="35">
        <f t="shared" si="30"/>
        <v>0.3355304842620514</v>
      </c>
      <c r="P147" s="35">
        <f t="shared" si="31"/>
        <v>0.21205919380544475</v>
      </c>
      <c r="Q147" s="35">
        <f t="shared" si="32"/>
        <v>0.23846256455366679</v>
      </c>
      <c r="R147" s="35">
        <f t="shared" si="33"/>
        <v>0.20544888128617195</v>
      </c>
      <c r="S147" s="28"/>
      <c r="T147" s="28">
        <f t="shared" si="34"/>
        <v>7.1672264320283556</v>
      </c>
      <c r="U147" s="28">
        <f t="shared" si="35"/>
        <v>7.1488811563342933</v>
      </c>
      <c r="V147" s="28">
        <f t="shared" si="36"/>
        <v>7.2213748510924223</v>
      </c>
      <c r="W147" s="28">
        <f t="shared" si="37"/>
        <v>7.374048078889369</v>
      </c>
      <c r="X147" s="28">
        <f t="shared" si="38"/>
        <v>7.5372885674685222</v>
      </c>
      <c r="AH147" s="7"/>
      <c r="AI147" s="32">
        <f>(AL147/DataQ!C257)/100</f>
        <v>7.2547352868988141E-2</v>
      </c>
      <c r="AJ147" s="28">
        <f>AM147/DataQ!C257</f>
        <v>0.2407759112082391</v>
      </c>
      <c r="AK147" s="11">
        <f t="shared" si="39"/>
        <v>0.24143784174418062</v>
      </c>
      <c r="AL147" s="30">
        <v>83058.085900000005</v>
      </c>
      <c r="AM147" s="30">
        <v>2756.5976599999999</v>
      </c>
      <c r="AO147" s="32">
        <f>DataQ!H257/DataQ!E257</f>
        <v>5.2943236819348045E-2</v>
      </c>
      <c r="AP147" s="15">
        <f>DataQ!F257</f>
        <v>3.9999959999999999</v>
      </c>
      <c r="AQ147" s="15">
        <f>DataQ!J257</f>
        <v>3.4999959999999999</v>
      </c>
      <c r="AR147" s="15">
        <f>DataQ!P257</f>
        <v>1.9218409999999999</v>
      </c>
      <c r="AS147" s="15">
        <f t="shared" si="40"/>
        <v>3.5798062410168461</v>
      </c>
      <c r="AU147" s="15">
        <v>3.5798062410168461</v>
      </c>
    </row>
    <row r="148" spans="1:47" x14ac:dyDescent="0.35">
      <c r="A148" s="12">
        <v>55093</v>
      </c>
      <c r="B148" s="30">
        <v>4140.4453100000001</v>
      </c>
      <c r="C148" s="30">
        <v>2617.1680000000001</v>
      </c>
      <c r="D148" s="30">
        <v>2942.8984399999999</v>
      </c>
      <c r="E148" s="30">
        <v>2534.95435</v>
      </c>
      <c r="F148" s="30"/>
      <c r="G148" s="30">
        <v>88523.03</v>
      </c>
      <c r="H148" s="30">
        <v>88304.35</v>
      </c>
      <c r="I148" s="30">
        <v>89175.26</v>
      </c>
      <c r="J148" s="30">
        <v>91024.91</v>
      </c>
      <c r="K148" s="30">
        <v>93025.23</v>
      </c>
      <c r="L148" s="30"/>
      <c r="M148" s="44">
        <v>12336.68</v>
      </c>
      <c r="N148" s="44"/>
      <c r="O148" s="35">
        <f t="shared" si="30"/>
        <v>0.3356207107584861</v>
      </c>
      <c r="P148" s="35">
        <f t="shared" si="31"/>
        <v>0.21214524491192122</v>
      </c>
      <c r="Q148" s="35">
        <f t="shared" si="32"/>
        <v>0.23854865652671545</v>
      </c>
      <c r="R148" s="35">
        <f t="shared" si="33"/>
        <v>0.20548108162001447</v>
      </c>
      <c r="S148" s="28"/>
      <c r="T148" s="28">
        <f t="shared" si="34"/>
        <v>7.1755958653381624</v>
      </c>
      <c r="U148" s="28">
        <f t="shared" si="35"/>
        <v>7.1578698645016328</v>
      </c>
      <c r="V148" s="28">
        <f t="shared" si="36"/>
        <v>7.2284650327316582</v>
      </c>
      <c r="W148" s="28">
        <f t="shared" si="37"/>
        <v>7.3783959703907369</v>
      </c>
      <c r="X148" s="28">
        <f t="shared" si="38"/>
        <v>7.5405400804754601</v>
      </c>
      <c r="AH148" s="7"/>
      <c r="AI148" s="32">
        <f>(AL148/DataQ!C258)/100</f>
        <v>7.2388787505539259E-2</v>
      </c>
      <c r="AJ148" s="28">
        <f>AM148/DataQ!C258</f>
        <v>0.24063122795202921</v>
      </c>
      <c r="AK148" s="11">
        <f t="shared" si="39"/>
        <v>0.24126011714286466</v>
      </c>
      <c r="AL148" s="30">
        <v>82983.899999999994</v>
      </c>
      <c r="AM148" s="30">
        <v>2758.5097700000001</v>
      </c>
      <c r="AO148" s="32">
        <f>DataQ!H258/DataQ!E258</f>
        <v>5.2947382502692888E-2</v>
      </c>
      <c r="AP148" s="15">
        <f>DataQ!F258</f>
        <v>3.9999959999999999</v>
      </c>
      <c r="AQ148" s="15">
        <f>DataQ!J258</f>
        <v>3.499997</v>
      </c>
      <c r="AR148" s="15">
        <f>DataQ!P258</f>
        <v>1.921338</v>
      </c>
      <c r="AS148" s="15">
        <f t="shared" si="40"/>
        <v>3.5798062410168461</v>
      </c>
      <c r="AU148" s="15">
        <v>3.5798062410168461</v>
      </c>
    </row>
    <row r="149" spans="1:47" x14ac:dyDescent="0.35">
      <c r="A149" s="12">
        <v>55185</v>
      </c>
      <c r="B149" s="30">
        <v>4144.96533</v>
      </c>
      <c r="C149" s="30">
        <v>2627.29468</v>
      </c>
      <c r="D149" s="30"/>
      <c r="E149" s="30"/>
      <c r="F149" s="30"/>
      <c r="G149" s="30">
        <v>88700.03</v>
      </c>
      <c r="H149" s="30">
        <v>88488.57</v>
      </c>
      <c r="I149" s="30">
        <v>89337.31</v>
      </c>
      <c r="L149" s="30"/>
      <c r="M149" s="44">
        <v>12346.8</v>
      </c>
      <c r="N149" s="44"/>
      <c r="O149" s="35">
        <f t="shared" si="30"/>
        <v>0.33571170910681314</v>
      </c>
      <c r="P149" s="35">
        <f t="shared" si="31"/>
        <v>0.21279154760747726</v>
      </c>
      <c r="Q149" s="35" t="e">
        <f>NA()</f>
        <v>#N/A</v>
      </c>
      <c r="R149" s="35" t="e">
        <f>NA()</f>
        <v>#N/A</v>
      </c>
      <c r="S149" s="28"/>
      <c r="T149" s="28">
        <f t="shared" si="34"/>
        <v>7.1840501182492629</v>
      </c>
      <c r="U149" s="28">
        <f t="shared" si="35"/>
        <v>7.166923413354068</v>
      </c>
      <c r="V149" s="28">
        <f t="shared" si="36"/>
        <v>7.2356651116078661</v>
      </c>
      <c r="W149" s="28"/>
      <c r="X149" s="11"/>
      <c r="AH149" s="7">
        <v>2036</v>
      </c>
      <c r="AI149" s="32">
        <f>(AL149/DataQ!C259)/100</f>
        <v>7.2238013179491287E-2</v>
      </c>
      <c r="AJ149" s="28">
        <f>AM149/DataQ!C259</f>
        <v>0.24049239617927173</v>
      </c>
      <c r="AK149" s="11">
        <f t="shared" si="39"/>
        <v>0.24109582442566915</v>
      </c>
      <c r="AL149" s="30">
        <v>82917.97</v>
      </c>
      <c r="AM149" s="30">
        <v>2760.4775399999999</v>
      </c>
      <c r="AO149" s="32">
        <f>DataQ!H259/DataQ!E259</f>
        <v>5.2939911425497574E-2</v>
      </c>
      <c r="AP149" s="15">
        <f>DataQ!F259</f>
        <v>4.0000150000000003</v>
      </c>
      <c r="AQ149" s="15">
        <f>DataQ!J259</f>
        <v>3.4999980000000002</v>
      </c>
      <c r="AR149" s="15">
        <f>DataQ!P259</f>
        <v>1.9210640000000001</v>
      </c>
      <c r="AS149" s="15">
        <f t="shared" si="40"/>
        <v>3.5798062410168461</v>
      </c>
      <c r="AU149" s="15">
        <v>3.5798062410168461</v>
      </c>
    </row>
    <row r="150" spans="1:47" x14ac:dyDescent="0.35">
      <c r="A150" s="12">
        <v>55274</v>
      </c>
      <c r="B150" s="30">
        <v>4150.3159999999998</v>
      </c>
      <c r="C150" s="30">
        <v>2631.01172</v>
      </c>
      <c r="D150" s="30"/>
      <c r="E150" s="30"/>
      <c r="F150" s="30"/>
      <c r="G150" s="30">
        <v>88892.99</v>
      </c>
      <c r="H150" s="30">
        <v>88688.49</v>
      </c>
      <c r="I150" s="30">
        <v>89515.734400000001</v>
      </c>
      <c r="L150" s="30"/>
      <c r="M150" s="44">
        <v>12359.47</v>
      </c>
      <c r="N150" s="44"/>
      <c r="O150" s="35">
        <f t="shared" si="30"/>
        <v>0.33580048335405971</v>
      </c>
      <c r="P150" s="35">
        <f t="shared" si="31"/>
        <v>0.21287415398880374</v>
      </c>
      <c r="Q150" s="35" t="e">
        <f>NA()</f>
        <v>#N/A</v>
      </c>
      <c r="R150" s="35" t="e">
        <f>NA()</f>
        <v>#N/A</v>
      </c>
      <c r="S150" s="28"/>
      <c r="T150" s="28">
        <f t="shared" si="34"/>
        <v>7.1922978897962464</v>
      </c>
      <c r="U150" s="28">
        <f t="shared" si="35"/>
        <v>7.1757518728553906</v>
      </c>
      <c r="V150" s="28">
        <f t="shared" si="36"/>
        <v>7.242683901494158</v>
      </c>
      <c r="W150" s="28"/>
      <c r="X150" s="11"/>
      <c r="AH150" s="7"/>
      <c r="AI150" s="32">
        <f>(AL150/DataQ!C260)/100</f>
        <v>7.2096809694367131E-2</v>
      </c>
      <c r="AJ150" s="28">
        <f>AM150/DataQ!C260</f>
        <v>0.24036122200946364</v>
      </c>
      <c r="AK150" s="11">
        <f t="shared" si="39"/>
        <v>0.24094452709102407</v>
      </c>
      <c r="AL150" s="30">
        <v>82871.75</v>
      </c>
      <c r="AM150" s="30">
        <v>2762.8344699999998</v>
      </c>
      <c r="AO150" s="32">
        <f>DataQ!H260/DataQ!E260</f>
        <v>5.291794790561008E-2</v>
      </c>
      <c r="AP150" s="15">
        <f>DataQ!F260</f>
        <v>4.0000140000000002</v>
      </c>
      <c r="AQ150" s="15">
        <f>DataQ!J260</f>
        <v>3.4999989999999999</v>
      </c>
      <c r="AR150" s="15">
        <f>DataQ!P260</f>
        <v>1.9206810000000001</v>
      </c>
      <c r="AS150" s="15">
        <f t="shared" si="40"/>
        <v>3.5798062410168461</v>
      </c>
      <c r="AU150" s="15">
        <v>3.5798062410168461</v>
      </c>
    </row>
    <row r="151" spans="1:47" x14ac:dyDescent="0.35">
      <c r="A151" s="12">
        <v>55366</v>
      </c>
      <c r="B151" s="30">
        <v>4154.9359999999997</v>
      </c>
      <c r="C151" s="30">
        <v>2634.2372999999998</v>
      </c>
      <c r="D151" s="30"/>
      <c r="E151" s="30"/>
      <c r="F151" s="30"/>
      <c r="G151" s="30">
        <v>89064.054699999993</v>
      </c>
      <c r="H151" s="30">
        <v>88866.36</v>
      </c>
      <c r="I151" s="30">
        <v>89672.38</v>
      </c>
      <c r="L151" s="30"/>
      <c r="M151" s="44">
        <v>12370.22</v>
      </c>
      <c r="N151" s="44"/>
      <c r="O151" s="35">
        <f t="shared" si="30"/>
        <v>0.33588214275898082</v>
      </c>
      <c r="P151" s="35">
        <f t="shared" si="31"/>
        <v>0.21294991519956799</v>
      </c>
      <c r="Q151" s="35" t="e">
        <f>NA()</f>
        <v>#N/A</v>
      </c>
      <c r="R151" s="35" t="e">
        <f>NA()</f>
        <v>#N/A</v>
      </c>
      <c r="S151" s="28"/>
      <c r="T151" s="28">
        <f t="shared" si="34"/>
        <v>7.1998763724493173</v>
      </c>
      <c r="U151" s="28">
        <f t="shared" si="35"/>
        <v>7.1838948700993193</v>
      </c>
      <c r="V151" s="28">
        <f t="shared" si="36"/>
        <v>7.2490529675300852</v>
      </c>
      <c r="W151" s="28"/>
      <c r="X151" s="11"/>
      <c r="AH151" s="7"/>
      <c r="AI151" s="32">
        <f>(AL151/DataQ!C261)/100</f>
        <v>7.1965898891390309E-2</v>
      </c>
      <c r="AJ151" s="28">
        <f>AM151/DataQ!C261</f>
        <v>0.24023890847257928</v>
      </c>
      <c r="AK151" s="11">
        <f t="shared" si="39"/>
        <v>0.2407759112082391</v>
      </c>
      <c r="AL151" s="30">
        <v>82825.625</v>
      </c>
      <c r="AM151" s="30">
        <v>2764.9119999999998</v>
      </c>
      <c r="AO151" s="32">
        <f>DataQ!H261/DataQ!E261</f>
        <v>5.2886927209709209E-2</v>
      </c>
      <c r="AP151" s="15">
        <f>DataQ!F261</f>
        <v>4.000013</v>
      </c>
      <c r="AQ151" s="15">
        <f>DataQ!J261</f>
        <v>3.4999989999999999</v>
      </c>
      <c r="AR151" s="15">
        <f>DataQ!P261</f>
        <v>1.9203300000000001</v>
      </c>
      <c r="AS151" s="15">
        <f t="shared" si="40"/>
        <v>3.5798062410168461</v>
      </c>
      <c r="AU151" s="15">
        <v>3.5798062410168461</v>
      </c>
    </row>
    <row r="152" spans="1:47" x14ac:dyDescent="0.35">
      <c r="A152" s="12">
        <v>55458</v>
      </c>
      <c r="B152" s="30">
        <v>4160.4870000000001</v>
      </c>
      <c r="C152" s="30">
        <v>2638.05737</v>
      </c>
      <c r="D152" s="30"/>
      <c r="E152" s="30"/>
      <c r="F152" s="30"/>
      <c r="G152" s="30">
        <v>89255.65</v>
      </c>
      <c r="H152" s="30">
        <v>89064.5</v>
      </c>
      <c r="I152" s="30">
        <v>89849.99</v>
      </c>
      <c r="L152" s="30"/>
      <c r="M152" s="44">
        <v>12383.72</v>
      </c>
      <c r="N152" s="44"/>
      <c r="O152" s="35">
        <f t="shared" si="30"/>
        <v>0.33596423368745421</v>
      </c>
      <c r="P152" s="35">
        <f t="shared" si="31"/>
        <v>0.21302624494093861</v>
      </c>
      <c r="Q152" s="35" t="e">
        <f>NA()</f>
        <v>#N/A</v>
      </c>
      <c r="R152" s="35" t="e">
        <f>NA()</f>
        <v>#N/A</v>
      </c>
      <c r="S152" s="28"/>
      <c r="T152" s="28">
        <f t="shared" si="34"/>
        <v>7.207499039060961</v>
      </c>
      <c r="U152" s="28">
        <f t="shared" si="35"/>
        <v>7.1920634510470203</v>
      </c>
      <c r="V152" s="28">
        <f t="shared" si="36"/>
        <v>7.2554926952482788</v>
      </c>
      <c r="W152" s="28"/>
      <c r="X152" s="11"/>
      <c r="AH152" s="7"/>
      <c r="AI152" s="32">
        <f>(AL152/DataQ!C262)/100</f>
        <v>7.1843002494847596E-2</v>
      </c>
      <c r="AJ152" s="28">
        <f>AM152/DataQ!C262</f>
        <v>0.24012348410890552</v>
      </c>
      <c r="AK152" s="11">
        <f t="shared" si="39"/>
        <v>0.24063122795202921</v>
      </c>
      <c r="AL152" s="30">
        <v>82790.080000000002</v>
      </c>
      <c r="AM152" s="30">
        <v>2767.123</v>
      </c>
      <c r="AO152" s="32">
        <f>DataQ!H262/DataQ!E262</f>
        <v>5.284760896454134E-2</v>
      </c>
      <c r="AP152" s="15">
        <f>DataQ!F262</f>
        <v>3.9999829999999998</v>
      </c>
      <c r="AQ152" s="15">
        <f>DataQ!J262</f>
        <v>3.4999989999999999</v>
      </c>
      <c r="AR152" s="15">
        <f>DataQ!P262</f>
        <v>1.920053</v>
      </c>
      <c r="AS152" s="15">
        <f t="shared" si="40"/>
        <v>3.5798062410168461</v>
      </c>
      <c r="AU152" s="15">
        <v>3.5798062410168461</v>
      </c>
    </row>
    <row r="153" spans="1:47" x14ac:dyDescent="0.35">
      <c r="A153" s="12">
        <v>55550</v>
      </c>
      <c r="B153" s="30">
        <v>4164.8739999999998</v>
      </c>
      <c r="C153" s="30">
        <v>2641.1415999999999</v>
      </c>
      <c r="D153" s="30"/>
      <c r="E153" s="30"/>
      <c r="F153" s="30"/>
      <c r="G153" s="30">
        <v>89422.48</v>
      </c>
      <c r="H153" s="30">
        <v>89237.734400000001</v>
      </c>
      <c r="I153" s="30">
        <v>90002.94</v>
      </c>
      <c r="L153" s="30"/>
      <c r="M153" s="44">
        <v>12393.76</v>
      </c>
      <c r="N153" s="44"/>
      <c r="O153" s="35">
        <f t="shared" si="30"/>
        <v>0.33604604252462528</v>
      </c>
      <c r="P153" s="35">
        <f t="shared" si="31"/>
        <v>0.21310252901460089</v>
      </c>
      <c r="Q153" s="35" t="e">
        <f>NA()</f>
        <v>#N/A</v>
      </c>
      <c r="R153" s="35" t="e">
        <f>NA()</f>
        <v>#N/A</v>
      </c>
      <c r="S153" s="28"/>
      <c r="T153" s="28">
        <f t="shared" si="34"/>
        <v>7.2151211577438961</v>
      </c>
      <c r="U153" s="28">
        <f t="shared" si="35"/>
        <v>7.20021481777927</v>
      </c>
      <c r="V153" s="28">
        <f t="shared" si="36"/>
        <v>7.2619560165760833</v>
      </c>
      <c r="W153" s="28"/>
      <c r="X153" s="11"/>
      <c r="AH153" s="7">
        <v>2037</v>
      </c>
      <c r="AI153" s="32">
        <f>(AL153/DataQ!C263)/100</f>
        <v>7.1727743563699153E-2</v>
      </c>
      <c r="AJ153" s="28">
        <f>AM153/DataQ!C263</f>
        <v>0.2400145418019389</v>
      </c>
      <c r="AK153" s="11">
        <f t="shared" si="39"/>
        <v>0.24049239617927173</v>
      </c>
      <c r="AL153" s="30">
        <v>82762.77</v>
      </c>
      <c r="AM153" s="30">
        <v>2769.3981899999999</v>
      </c>
      <c r="AO153" s="32">
        <f>DataQ!H263/DataQ!E263</f>
        <v>5.2800825773996675E-2</v>
      </c>
      <c r="AP153" s="15">
        <f>DataQ!F263</f>
        <v>4.0000119999999999</v>
      </c>
      <c r="AQ153" s="15">
        <f>DataQ!J263</f>
        <v>3.4999989999999999</v>
      </c>
      <c r="AR153" s="15">
        <f>DataQ!P263</f>
        <v>1.9198040000000001</v>
      </c>
      <c r="AS153" s="15">
        <f t="shared" si="40"/>
        <v>3.5798062410168461</v>
      </c>
      <c r="AU153" s="15">
        <v>3.5798062410168461</v>
      </c>
    </row>
    <row r="154" spans="1:47" x14ac:dyDescent="0.35">
      <c r="A154" s="12">
        <v>55640</v>
      </c>
      <c r="B154" s="30">
        <v>4170.13</v>
      </c>
      <c r="C154" s="30">
        <v>2644.7851599999999</v>
      </c>
      <c r="D154" s="30"/>
      <c r="E154" s="30"/>
      <c r="F154" s="30"/>
      <c r="G154" s="30">
        <v>89609.41</v>
      </c>
      <c r="H154" s="30">
        <v>89430.81</v>
      </c>
      <c r="I154" s="30">
        <v>90176.39</v>
      </c>
      <c r="L154" s="30"/>
      <c r="M154" s="44">
        <v>12406.34</v>
      </c>
      <c r="N154" s="44"/>
      <c r="O154" s="35">
        <f t="shared" si="30"/>
        <v>0.33612894697388596</v>
      </c>
      <c r="P154" s="35">
        <f t="shared" si="31"/>
        <v>0.21318012886959409</v>
      </c>
      <c r="Q154" s="35" t="e">
        <f>NA()</f>
        <v>#N/A</v>
      </c>
      <c r="R154" s="35" t="e">
        <f>NA()</f>
        <v>#N/A</v>
      </c>
      <c r="S154" s="28"/>
      <c r="T154" s="28">
        <f t="shared" si="34"/>
        <v>7.2228723378530653</v>
      </c>
      <c r="U154" s="28">
        <f t="shared" si="35"/>
        <v>7.2084764725132473</v>
      </c>
      <c r="V154" s="28">
        <f t="shared" si="36"/>
        <v>7.2685731650107925</v>
      </c>
      <c r="W154" s="28"/>
      <c r="X154" s="11"/>
      <c r="AH154" s="7"/>
      <c r="AI154" s="32">
        <f>(AL154/DataQ!C264)/100</f>
        <v>7.1620407393175253E-2</v>
      </c>
      <c r="AJ154" s="28">
        <f>AM154/DataQ!C264</f>
        <v>0.23991274090306408</v>
      </c>
      <c r="AK154" s="11">
        <f t="shared" si="39"/>
        <v>0.24036122200946364</v>
      </c>
      <c r="AL154" s="30">
        <v>82753.37</v>
      </c>
      <c r="AM154" s="30">
        <v>2772.05737</v>
      </c>
      <c r="AO154" s="32">
        <f>DataQ!H264/DataQ!E264</f>
        <v>5.2747179475298084E-2</v>
      </c>
      <c r="AP154" s="15">
        <f>DataQ!F264</f>
        <v>4.0000010000000001</v>
      </c>
      <c r="AQ154" s="15">
        <f>DataQ!J264</f>
        <v>3.4999980000000002</v>
      </c>
      <c r="AR154" s="15">
        <f>DataQ!P264</f>
        <v>1.9195770000000001</v>
      </c>
      <c r="AS154" s="15">
        <f t="shared" si="40"/>
        <v>3.5798062410168461</v>
      </c>
      <c r="AU154" s="15">
        <v>3.5798062410168461</v>
      </c>
    </row>
    <row r="155" spans="1:47" x14ac:dyDescent="0.35">
      <c r="A155" s="12">
        <v>55732</v>
      </c>
      <c r="B155" s="30">
        <v>4174.7485399999996</v>
      </c>
      <c r="C155" s="30">
        <v>2648.0293000000001</v>
      </c>
      <c r="D155" s="30"/>
      <c r="E155" s="30"/>
      <c r="F155" s="30"/>
      <c r="G155" s="30">
        <v>89783.43</v>
      </c>
      <c r="H155" s="30">
        <v>89610.82</v>
      </c>
      <c r="I155" s="30">
        <v>90337.13</v>
      </c>
      <c r="L155" s="30"/>
      <c r="M155" s="44">
        <v>12417.01</v>
      </c>
      <c r="N155" s="44"/>
      <c r="O155" s="35">
        <f t="shared" si="30"/>
        <v>0.33621206232418266</v>
      </c>
      <c r="P155" s="35">
        <f t="shared" si="31"/>
        <v>0.21325820789384886</v>
      </c>
      <c r="Q155" s="35" t="e">
        <f>NA()</f>
        <v>#N/A</v>
      </c>
      <c r="R155" s="35" t="e">
        <f>NA()</f>
        <v>#N/A</v>
      </c>
      <c r="S155" s="28"/>
      <c r="T155" s="28">
        <f t="shared" si="34"/>
        <v>7.2306803328659628</v>
      </c>
      <c r="U155" s="28">
        <f t="shared" si="35"/>
        <v>7.2167792407350886</v>
      </c>
      <c r="V155" s="28">
        <f t="shared" si="36"/>
        <v>7.2752723884413397</v>
      </c>
      <c r="W155" s="28"/>
      <c r="X155" s="11"/>
      <c r="AH155" s="7"/>
      <c r="AI155" s="32">
        <f>(AL155/DataQ!C265)/100</f>
        <v>7.1520280753921084E-2</v>
      </c>
      <c r="AJ155" s="28">
        <f>AM155/DataQ!C265</f>
        <v>0.23981723939717431</v>
      </c>
      <c r="AK155" s="11">
        <f t="shared" si="39"/>
        <v>0.24023890847257928</v>
      </c>
      <c r="AL155" s="30">
        <v>82740.740000000005</v>
      </c>
      <c r="AM155" s="30">
        <v>2774.40967</v>
      </c>
      <c r="AO155" s="32">
        <f>DataQ!H265/DataQ!E265</f>
        <v>5.2687248448340489E-2</v>
      </c>
      <c r="AP155" s="15">
        <f>DataQ!F265</f>
        <v>4.0000010000000001</v>
      </c>
      <c r="AQ155" s="15">
        <f>DataQ!J265</f>
        <v>3.4999980000000002</v>
      </c>
      <c r="AR155" s="15">
        <f>DataQ!P265</f>
        <v>1.9193709999999999</v>
      </c>
      <c r="AS155" s="15">
        <f t="shared" si="40"/>
        <v>3.5798062410168461</v>
      </c>
      <c r="AU155" s="15">
        <v>3.5798062410168461</v>
      </c>
    </row>
    <row r="156" spans="1:47" x14ac:dyDescent="0.35">
      <c r="A156" s="12">
        <v>55824</v>
      </c>
      <c r="B156" s="30">
        <v>4180.2939999999999</v>
      </c>
      <c r="C156" s="30">
        <v>2651.8647500000002</v>
      </c>
      <c r="D156" s="30"/>
      <c r="E156" s="30"/>
      <c r="F156" s="30"/>
      <c r="G156" s="30">
        <v>89977.85</v>
      </c>
      <c r="H156" s="30">
        <v>89811.015599999999</v>
      </c>
      <c r="I156" s="30">
        <v>90518.664099999995</v>
      </c>
      <c r="L156" s="30"/>
      <c r="M156" s="44">
        <v>12430.42</v>
      </c>
      <c r="N156" s="44"/>
      <c r="O156" s="35">
        <f t="shared" si="30"/>
        <v>0.33629547513277908</v>
      </c>
      <c r="P156" s="35">
        <f t="shared" si="31"/>
        <v>0.21333669739236488</v>
      </c>
      <c r="Q156" s="35" t="e">
        <f>NA()</f>
        <v>#N/A</v>
      </c>
      <c r="R156" s="35" t="e">
        <f>NA()</f>
        <v>#N/A</v>
      </c>
      <c r="S156" s="28"/>
      <c r="T156" s="28">
        <f t="shared" si="34"/>
        <v>7.2385205005140616</v>
      </c>
      <c r="U156" s="28">
        <f t="shared" si="35"/>
        <v>7.2250990392923162</v>
      </c>
      <c r="V156" s="28">
        <f t="shared" si="36"/>
        <v>7.2820278075881584</v>
      </c>
      <c r="W156" s="28"/>
      <c r="X156" s="11"/>
      <c r="AH156" s="7"/>
      <c r="AI156" s="32">
        <f>(AL156/DataQ!C266)/100</f>
        <v>7.1427054493845135E-2</v>
      </c>
      <c r="AJ156" s="28">
        <f>AM156/DataQ!C266</f>
        <v>0.23972816098056632</v>
      </c>
      <c r="AK156" s="11">
        <f t="shared" si="39"/>
        <v>0.24012348410890552</v>
      </c>
      <c r="AL156" s="30">
        <v>82737.600000000006</v>
      </c>
      <c r="AM156" s="30">
        <v>2776.8935499999998</v>
      </c>
      <c r="AO156" s="32">
        <f>DataQ!H266/DataQ!E266</f>
        <v>5.2621618866430742E-2</v>
      </c>
      <c r="AP156" s="15">
        <f>DataQ!F266</f>
        <v>3.999981</v>
      </c>
      <c r="AQ156" s="15">
        <f>DataQ!J266</f>
        <v>3.4999989999999999</v>
      </c>
      <c r="AR156" s="15">
        <f>DataQ!P266</f>
        <v>1.919232</v>
      </c>
      <c r="AS156" s="15">
        <f t="shared" si="40"/>
        <v>3.5798062410168461</v>
      </c>
      <c r="AU156" s="15">
        <v>3.5798062410168461</v>
      </c>
    </row>
    <row r="157" spans="1:47" x14ac:dyDescent="0.35">
      <c r="A157" s="12">
        <v>55916</v>
      </c>
      <c r="B157" s="30">
        <v>4184.6580000000004</v>
      </c>
      <c r="C157" s="30">
        <v>2654.9470000000001</v>
      </c>
      <c r="D157" s="30"/>
      <c r="E157" s="30"/>
      <c r="F157" s="30"/>
      <c r="G157" s="30">
        <v>90145.78</v>
      </c>
      <c r="H157" s="30">
        <v>89984.57</v>
      </c>
      <c r="I157" s="30">
        <v>90673.8</v>
      </c>
      <c r="L157" s="30"/>
      <c r="M157" s="44">
        <v>12440.37</v>
      </c>
      <c r="N157" s="44"/>
      <c r="O157" s="35">
        <f t="shared" si="30"/>
        <v>0.33637729424446378</v>
      </c>
      <c r="P157" s="35">
        <f t="shared" si="31"/>
        <v>0.21341382933144271</v>
      </c>
      <c r="Q157" s="35" t="e">
        <f>NA()</f>
        <v>#N/A</v>
      </c>
      <c r="R157" s="35" t="e">
        <f>NA()</f>
        <v>#N/A</v>
      </c>
      <c r="S157" s="28"/>
      <c r="T157" s="28">
        <f t="shared" si="34"/>
        <v>7.2462298147080828</v>
      </c>
      <c r="U157" s="28">
        <f t="shared" si="35"/>
        <v>7.2332711969177765</v>
      </c>
      <c r="V157" s="28">
        <f t="shared" si="36"/>
        <v>7.2886738899244952</v>
      </c>
      <c r="W157" s="28"/>
      <c r="X157" s="11"/>
      <c r="AH157" s="7">
        <v>2038</v>
      </c>
      <c r="AI157" s="32">
        <f>(AL157/DataQ!C267)/100</f>
        <v>7.1340700044489974E-2</v>
      </c>
      <c r="AJ157" s="28">
        <f>AM157/DataQ!C267</f>
        <v>0.23964545719478672</v>
      </c>
      <c r="AK157" s="11">
        <f t="shared" si="39"/>
        <v>0.2400145418019389</v>
      </c>
      <c r="AL157" s="30">
        <v>82741.8</v>
      </c>
      <c r="AM157" s="30">
        <v>2779.4367699999998</v>
      </c>
      <c r="AO157" s="32">
        <f>DataQ!H267/DataQ!E267</f>
        <v>5.2550722077312526E-2</v>
      </c>
      <c r="AP157" s="15">
        <f>DataQ!F267</f>
        <v>4</v>
      </c>
      <c r="AQ157" s="15">
        <f>DataQ!J267</f>
        <v>3.4999989999999999</v>
      </c>
      <c r="AR157" s="15">
        <f>DataQ!P267</f>
        <v>1.9190149999999999</v>
      </c>
      <c r="AS157" s="15">
        <f t="shared" si="40"/>
        <v>3.5798062410168461</v>
      </c>
      <c r="AU157" s="15">
        <v>3.5798062410168461</v>
      </c>
    </row>
    <row r="158" spans="1:47" x14ac:dyDescent="0.35">
      <c r="A158" s="12">
        <v>56005</v>
      </c>
      <c r="B158" s="30">
        <v>4189.8896500000001</v>
      </c>
      <c r="C158" s="30">
        <v>2658.5844699999998</v>
      </c>
      <c r="D158" s="30"/>
      <c r="E158" s="30"/>
      <c r="F158" s="30"/>
      <c r="G158" s="30">
        <v>90333.26</v>
      </c>
      <c r="H158" s="30">
        <v>90177.46</v>
      </c>
      <c r="I158" s="30">
        <v>90848.86</v>
      </c>
      <c r="L158" s="30"/>
      <c r="M158" s="44">
        <v>12452.87</v>
      </c>
      <c r="N158" s="44"/>
      <c r="O158" s="35">
        <f t="shared" si="30"/>
        <v>0.33645975987864646</v>
      </c>
      <c r="P158" s="35">
        <f t="shared" si="31"/>
        <v>0.21349170673105874</v>
      </c>
      <c r="Q158" s="35" t="e">
        <f>NA()</f>
        <v>#N/A</v>
      </c>
      <c r="R158" s="35" t="e">
        <f>NA()</f>
        <v>#N/A</v>
      </c>
      <c r="S158" s="28"/>
      <c r="T158" s="28">
        <f t="shared" si="34"/>
        <v>7.2540113242971289</v>
      </c>
      <c r="U158" s="28">
        <f t="shared" si="35"/>
        <v>7.2415001521737556</v>
      </c>
      <c r="V158" s="28">
        <f t="shared" si="36"/>
        <v>7.2954154343536866</v>
      </c>
      <c r="W158" s="28"/>
      <c r="X158" s="11"/>
      <c r="AH158" s="7"/>
      <c r="AI158" s="32">
        <f>(AL158/DataQ!C268)/100</f>
        <v>7.1262469842483481E-2</v>
      </c>
      <c r="AJ158" s="28">
        <f>AM158/DataQ!C268</f>
        <v>0.23957010578593801</v>
      </c>
      <c r="AK158" s="11">
        <f t="shared" si="39"/>
        <v>0.23991274090306408</v>
      </c>
      <c r="AL158" s="30">
        <v>82764.375</v>
      </c>
      <c r="AM158" s="30">
        <v>2782.3719999999998</v>
      </c>
      <c r="AO158" s="32">
        <f>DataQ!H268/DataQ!E268</f>
        <v>5.2470737694647794E-2</v>
      </c>
      <c r="AP158" s="15">
        <f>DataQ!F268</f>
        <v>3.9999989999999999</v>
      </c>
      <c r="AQ158" s="15">
        <f>DataQ!J268</f>
        <v>3.4999989999999999</v>
      </c>
      <c r="AR158" s="15">
        <f>DataQ!P268</f>
        <v>1.9188609999999999</v>
      </c>
      <c r="AS158" s="15">
        <f t="shared" si="40"/>
        <v>3.5798062410168461</v>
      </c>
      <c r="AU158" s="15">
        <v>3.5798062410168461</v>
      </c>
    </row>
    <row r="159" spans="1:47" x14ac:dyDescent="0.35">
      <c r="A159" s="12">
        <v>56097</v>
      </c>
      <c r="B159" s="30">
        <v>4194.4840000000004</v>
      </c>
      <c r="C159" s="30">
        <v>2661.8229999999999</v>
      </c>
      <c r="D159" s="30"/>
      <c r="E159" s="30"/>
      <c r="F159" s="30"/>
      <c r="G159" s="30">
        <v>90508</v>
      </c>
      <c r="H159" s="30">
        <v>90357.48</v>
      </c>
      <c r="I159" s="30">
        <v>91011.37</v>
      </c>
      <c r="L159" s="30"/>
      <c r="M159" s="44">
        <v>12463.45</v>
      </c>
      <c r="N159" s="44"/>
      <c r="O159" s="35">
        <f t="shared" si="30"/>
        <v>0.33654277106258701</v>
      </c>
      <c r="P159" s="35">
        <f t="shared" si="31"/>
        <v>0.21357031961455292</v>
      </c>
      <c r="Q159" s="35" t="e">
        <f>NA()</f>
        <v>#N/A</v>
      </c>
      <c r="R159" s="35" t="e">
        <f>NA()</f>
        <v>#N/A</v>
      </c>
      <c r="S159" s="28"/>
      <c r="T159" s="28">
        <f t="shared" si="34"/>
        <v>7.2618737187536349</v>
      </c>
      <c r="U159" s="28">
        <f t="shared" si="35"/>
        <v>7.2497968058603348</v>
      </c>
      <c r="V159" s="28">
        <f t="shared" si="36"/>
        <v>7.3022614123697682</v>
      </c>
      <c r="W159" s="28"/>
      <c r="X159" s="11"/>
      <c r="AH159" s="7"/>
      <c r="AI159" s="32">
        <f>(AL159/DataQ!C269)/100</f>
        <v>7.1193223790518512E-2</v>
      </c>
      <c r="AJ159" s="28">
        <f>AM159/DataQ!C269</f>
        <v>0.23950353318146286</v>
      </c>
      <c r="AK159" s="11">
        <f t="shared" si="39"/>
        <v>0.23981723939717431</v>
      </c>
      <c r="AL159" s="30">
        <v>82785.83</v>
      </c>
      <c r="AM159" s="30">
        <v>2785.02612</v>
      </c>
      <c r="AO159" s="32">
        <f>DataQ!H269/DataQ!E269</f>
        <v>5.2386473327764853E-2</v>
      </c>
      <c r="AP159" s="15">
        <f>DataQ!F269</f>
        <v>3.9999980000000002</v>
      </c>
      <c r="AQ159" s="15">
        <f>DataQ!J269</f>
        <v>3.5</v>
      </c>
      <c r="AR159" s="15">
        <f>DataQ!P269</f>
        <v>1.9187700000000001</v>
      </c>
      <c r="AS159" s="15">
        <f t="shared" si="40"/>
        <v>3.5798062410168461</v>
      </c>
      <c r="AU159" s="15">
        <v>3.5798062410168461</v>
      </c>
    </row>
    <row r="160" spans="1:47" x14ac:dyDescent="0.35">
      <c r="A160" s="12">
        <v>56189</v>
      </c>
      <c r="B160" s="30">
        <v>4200.0136700000003</v>
      </c>
      <c r="C160" s="30">
        <v>2665.6616199999999</v>
      </c>
      <c r="D160" s="30"/>
      <c r="E160" s="30"/>
      <c r="F160" s="30"/>
      <c r="G160" s="30">
        <v>90704.07</v>
      </c>
      <c r="H160" s="30">
        <v>90558.61</v>
      </c>
      <c r="I160" s="30">
        <v>91195.58</v>
      </c>
      <c r="L160" s="30"/>
      <c r="M160" s="44">
        <v>12476.76</v>
      </c>
      <c r="N160" s="44"/>
      <c r="O160" s="35">
        <f t="shared" si="30"/>
        <v>0.33662695042623247</v>
      </c>
      <c r="P160" s="35">
        <f t="shared" si="31"/>
        <v>0.21365014795507806</v>
      </c>
      <c r="Q160" s="35" t="e">
        <f>NA()</f>
        <v>#N/A</v>
      </c>
      <c r="R160" s="35" t="e">
        <f>NA()</f>
        <v>#N/A</v>
      </c>
      <c r="S160" s="28"/>
      <c r="T160" s="28">
        <f t="shared" si="34"/>
        <v>7.269841689669434</v>
      </c>
      <c r="U160" s="28">
        <f t="shared" si="35"/>
        <v>7.2581832142318996</v>
      </c>
      <c r="V160" s="28">
        <f t="shared" si="36"/>
        <v>7.3092357310712073</v>
      </c>
      <c r="W160" s="28"/>
      <c r="X160" s="11"/>
      <c r="AH160" s="7"/>
      <c r="AI160" s="32">
        <f>(AL160/DataQ!C270)/100</f>
        <v>7.1129875752818025E-2</v>
      </c>
      <c r="AJ160" s="28">
        <f>AM160/DataQ!C270</f>
        <v>0.23944242509610991</v>
      </c>
      <c r="AK160" s="11">
        <f t="shared" si="39"/>
        <v>0.23972816098056632</v>
      </c>
      <c r="AL160" s="30">
        <v>82815.945300000007</v>
      </c>
      <c r="AM160" s="30">
        <v>2787.8090000000002</v>
      </c>
      <c r="AO160" s="32">
        <f>DataQ!H270/DataQ!E270</f>
        <v>5.2298239869400798E-2</v>
      </c>
      <c r="AP160" s="15">
        <f>DataQ!F270</f>
        <v>4.0000179999999999</v>
      </c>
      <c r="AQ160" s="15">
        <f>DataQ!J270</f>
        <v>3.5</v>
      </c>
      <c r="AR160" s="15">
        <f>DataQ!P270</f>
        <v>1.9185970000000001</v>
      </c>
      <c r="AS160" s="15">
        <f t="shared" si="40"/>
        <v>3.5798062410168461</v>
      </c>
      <c r="AU160" s="15">
        <v>3.5798062410168461</v>
      </c>
    </row>
    <row r="161" spans="1:47" x14ac:dyDescent="0.35">
      <c r="A161" s="12">
        <v>56281</v>
      </c>
      <c r="B161" s="30">
        <v>4204.3906299999999</v>
      </c>
      <c r="C161" s="30">
        <v>2668.7731899999999</v>
      </c>
      <c r="D161" s="30"/>
      <c r="E161" s="30"/>
      <c r="F161" s="30"/>
      <c r="G161" s="30">
        <v>90876.054699999993</v>
      </c>
      <c r="H161" s="30">
        <v>90735.54</v>
      </c>
      <c r="I161" s="30">
        <v>91355.81</v>
      </c>
      <c r="L161" s="30"/>
      <c r="M161" s="44">
        <v>12486.63</v>
      </c>
      <c r="N161" s="44"/>
      <c r="O161" s="35">
        <f t="shared" si="30"/>
        <v>0.33671139691013507</v>
      </c>
      <c r="P161" s="35">
        <f t="shared" si="31"/>
        <v>0.21373046130140799</v>
      </c>
      <c r="Q161" s="35" t="e">
        <f>NA()</f>
        <v>#N/A</v>
      </c>
      <c r="R161" s="35" t="e">
        <f>NA()</f>
        <v>#N/A</v>
      </c>
      <c r="S161" s="28"/>
      <c r="T161" s="28">
        <f t="shared" si="34"/>
        <v>7.2778687844518499</v>
      </c>
      <c r="U161" s="28">
        <f t="shared" si="35"/>
        <v>7.2666155720158283</v>
      </c>
      <c r="V161" s="28">
        <f t="shared" si="36"/>
        <v>7.3162903041092759</v>
      </c>
      <c r="W161" s="28"/>
      <c r="X161" s="11"/>
      <c r="AH161" s="7">
        <v>2039</v>
      </c>
      <c r="AI161" s="32">
        <f>(AL161/DataQ!C271)/100</f>
        <v>7.1072799860003574E-2</v>
      </c>
      <c r="AJ161" s="28">
        <f>AM161/DataQ!C271</f>
        <v>0.23938748644642388</v>
      </c>
      <c r="AK161" s="11">
        <f t="shared" si="39"/>
        <v>0.23964545719478672</v>
      </c>
      <c r="AL161" s="30">
        <v>82852.69</v>
      </c>
      <c r="AM161" s="30">
        <v>2790.6452599999998</v>
      </c>
      <c r="AO161" s="32">
        <f>DataQ!H271/DataQ!E271</f>
        <v>5.2206483928964112E-2</v>
      </c>
      <c r="AP161" s="15">
        <f>DataQ!F271</f>
        <v>3.9999980000000002</v>
      </c>
      <c r="AQ161" s="15">
        <f>DataQ!J271</f>
        <v>3.5</v>
      </c>
      <c r="AR161" s="15">
        <f>DataQ!P271</f>
        <v>1.9185300000000001</v>
      </c>
      <c r="AS161" s="15">
        <f t="shared" si="40"/>
        <v>3.5798062410168461</v>
      </c>
      <c r="AU161" s="15">
        <v>3.5798062410168461</v>
      </c>
    </row>
    <row r="162" spans="1:47" x14ac:dyDescent="0.35">
      <c r="A162" s="12">
        <v>56370</v>
      </c>
      <c r="B162" s="30">
        <v>4209.6254900000004</v>
      </c>
      <c r="C162" s="30">
        <v>2672.4328599999999</v>
      </c>
      <c r="D162" s="30"/>
      <c r="E162" s="30"/>
      <c r="F162" s="30"/>
      <c r="G162" s="30">
        <v>91067.11</v>
      </c>
      <c r="H162" s="30">
        <v>90931.34</v>
      </c>
      <c r="I162" s="30">
        <v>91535.47</v>
      </c>
      <c r="L162" s="30"/>
      <c r="M162" s="44">
        <v>12499.04</v>
      </c>
      <c r="N162" s="44"/>
      <c r="O162" s="35">
        <f t="shared" si="30"/>
        <v>0.33679590512551366</v>
      </c>
      <c r="P162" s="35">
        <f t="shared" si="31"/>
        <v>0.21381104948860069</v>
      </c>
      <c r="Q162" s="35" t="e">
        <f>NA()</f>
        <v>#N/A</v>
      </c>
      <c r="R162" s="35" t="e">
        <f>NA()</f>
        <v>#N/A</v>
      </c>
      <c r="S162" s="28"/>
      <c r="T162" s="28">
        <f t="shared" si="34"/>
        <v>7.2859283592979933</v>
      </c>
      <c r="U162" s="28">
        <f t="shared" si="35"/>
        <v>7.2750659250630436</v>
      </c>
      <c r="V162" s="28">
        <f t="shared" si="36"/>
        <v>7.3234000371228509</v>
      </c>
      <c r="W162" s="28"/>
      <c r="X162" s="11"/>
      <c r="AH162" s="7"/>
      <c r="AI162" s="32">
        <f>(AL162/DataQ!C272)/100</f>
        <v>7.1021618676562814E-2</v>
      </c>
      <c r="AJ162" s="28">
        <f>AM162/DataQ!C272</f>
        <v>0.23933809293735075</v>
      </c>
      <c r="AK162" s="11">
        <f t="shared" si="39"/>
        <v>0.23957010578593801</v>
      </c>
      <c r="AL162" s="30">
        <v>82905.240000000005</v>
      </c>
      <c r="AM162" s="30">
        <v>2793.8510000000001</v>
      </c>
      <c r="AO162" s="32">
        <f>DataQ!H272/DataQ!E272</f>
        <v>5.2111429183130074E-2</v>
      </c>
      <c r="AP162" s="15">
        <f>DataQ!F272</f>
        <v>3.999997</v>
      </c>
      <c r="AQ162" s="15">
        <f>DataQ!J272</f>
        <v>3.5</v>
      </c>
      <c r="AR162" s="15">
        <f>DataQ!P272</f>
        <v>1.9183779999999999</v>
      </c>
      <c r="AS162" s="15">
        <f t="shared" si="40"/>
        <v>3.5798062410168461</v>
      </c>
      <c r="AU162" s="15">
        <v>3.5798062410168461</v>
      </c>
    </row>
    <row r="163" spans="1:47" x14ac:dyDescent="0.35">
      <c r="A163" s="12">
        <v>56462</v>
      </c>
      <c r="B163" s="30">
        <v>4214.2246100000002</v>
      </c>
      <c r="C163" s="30">
        <v>2675.6938500000001</v>
      </c>
      <c r="D163" s="30"/>
      <c r="E163" s="30"/>
      <c r="F163" s="30"/>
      <c r="G163" s="30">
        <v>91245.39</v>
      </c>
      <c r="H163" s="30">
        <v>91114.26</v>
      </c>
      <c r="I163" s="30">
        <v>91702.53</v>
      </c>
      <c r="L163" s="30"/>
      <c r="M163" s="44">
        <v>12509.52</v>
      </c>
      <c r="N163" s="44"/>
      <c r="O163" s="35">
        <f t="shared" si="30"/>
        <v>0.3368813999258165</v>
      </c>
      <c r="P163" s="35">
        <f t="shared" si="31"/>
        <v>0.21389260739021163</v>
      </c>
      <c r="Q163" s="35" t="e">
        <f>NA()</f>
        <v>#N/A</v>
      </c>
      <c r="R163" s="35" t="e">
        <f>NA()</f>
        <v>#N/A</v>
      </c>
      <c r="S163" s="28"/>
      <c r="T163" s="28">
        <f t="shared" si="34"/>
        <v>7.294076031694261</v>
      </c>
      <c r="U163" s="28">
        <f t="shared" si="35"/>
        <v>7.2835936151027374</v>
      </c>
      <c r="V163" s="28">
        <f t="shared" si="36"/>
        <v>7.3306194002647578</v>
      </c>
      <c r="W163" s="28"/>
      <c r="X163" s="11"/>
      <c r="AH163" s="7"/>
      <c r="AI163" s="32">
        <f>(AL163/DataQ!C273)/100</f>
        <v>7.0976414036925048E-2</v>
      </c>
      <c r="AJ163" s="28">
        <f>AM163/DataQ!C273</f>
        <v>0.23929445576712136</v>
      </c>
      <c r="AK163" s="11">
        <f t="shared" si="39"/>
        <v>0.23950353318146286</v>
      </c>
      <c r="AL163" s="30">
        <v>82953.399999999994</v>
      </c>
      <c r="AM163" s="30">
        <v>2796.7443800000001</v>
      </c>
      <c r="AO163" s="32">
        <f>DataQ!H273/DataQ!E273</f>
        <v>5.2013405515601449E-2</v>
      </c>
      <c r="AP163" s="15">
        <f>DataQ!F273</f>
        <v>4.0000159999999996</v>
      </c>
      <c r="AQ163" s="15">
        <f>DataQ!J273</f>
        <v>3.5</v>
      </c>
      <c r="AR163" s="15">
        <f>DataQ!P273</f>
        <v>1.9183319999999999</v>
      </c>
      <c r="AS163" s="15">
        <f t="shared" si="40"/>
        <v>3.5798062410168461</v>
      </c>
      <c r="AU163" s="15">
        <v>3.5798062410168461</v>
      </c>
    </row>
    <row r="164" spans="1:47" x14ac:dyDescent="0.35">
      <c r="A164" s="12">
        <v>56554</v>
      </c>
      <c r="B164" s="30">
        <v>4219.7550000000001</v>
      </c>
      <c r="C164" s="30">
        <v>2679.5505400000002</v>
      </c>
      <c r="D164" s="30"/>
      <c r="E164" s="30"/>
      <c r="F164" s="30"/>
      <c r="G164" s="30">
        <v>91444.56</v>
      </c>
      <c r="H164" s="30">
        <v>91317.875</v>
      </c>
      <c r="I164" s="30">
        <v>91890.82</v>
      </c>
      <c r="L164" s="30"/>
      <c r="M164" s="44">
        <v>12522.74</v>
      </c>
      <c r="N164" s="44"/>
      <c r="O164" s="35">
        <f t="shared" si="30"/>
        <v>0.3369673889260657</v>
      </c>
      <c r="P164" s="35">
        <f t="shared" si="31"/>
        <v>0.21397478027971517</v>
      </c>
      <c r="Q164" s="35" t="e">
        <f>NA()</f>
        <v>#N/A</v>
      </c>
      <c r="R164" s="35" t="e">
        <f>NA()</f>
        <v>#N/A</v>
      </c>
      <c r="S164" s="28"/>
      <c r="T164" s="28">
        <f t="shared" si="34"/>
        <v>7.3022804913301718</v>
      </c>
      <c r="U164" s="28">
        <f t="shared" si="35"/>
        <v>7.2921640950782338</v>
      </c>
      <c r="V164" s="28">
        <f t="shared" si="36"/>
        <v>7.3379164623716537</v>
      </c>
      <c r="W164" s="28"/>
      <c r="X164" s="11"/>
      <c r="AH164" s="7"/>
      <c r="AI164" s="32">
        <f>(AL164/DataQ!C274)/100</f>
        <v>7.0936586691460246E-2</v>
      </c>
      <c r="AJ164" s="28">
        <f>AM164/DataQ!C274</f>
        <v>0.2392561058147524</v>
      </c>
      <c r="AK164" s="11">
        <f t="shared" si="39"/>
        <v>0.23944242509610991</v>
      </c>
      <c r="AL164" s="30">
        <v>83009.710000000006</v>
      </c>
      <c r="AM164" s="30">
        <v>2799.7653799999998</v>
      </c>
      <c r="AO164" s="32">
        <f>DataQ!H274/DataQ!E274</f>
        <v>5.1912676388825095E-2</v>
      </c>
      <c r="AP164" s="15">
        <f>DataQ!F274</f>
        <v>4.0000150000000003</v>
      </c>
      <c r="AQ164" s="15">
        <f>DataQ!J274</f>
        <v>3.5</v>
      </c>
      <c r="AR164" s="15">
        <f>DataQ!P274</f>
        <v>1.918247</v>
      </c>
      <c r="AS164" s="15">
        <f t="shared" si="40"/>
        <v>3.5798062410168461</v>
      </c>
      <c r="AU164" s="15">
        <v>3.5798062410168461</v>
      </c>
    </row>
    <row r="165" spans="1:47" x14ac:dyDescent="0.35">
      <c r="A165" s="12">
        <v>56646</v>
      </c>
      <c r="B165" s="30">
        <v>4224.1176800000003</v>
      </c>
      <c r="C165" s="30">
        <v>2682.6638200000002</v>
      </c>
      <c r="D165" s="30"/>
      <c r="E165" s="30"/>
      <c r="F165" s="30"/>
      <c r="G165" s="30">
        <v>91617.91</v>
      </c>
      <c r="H165" s="30">
        <v>91495.554699999993</v>
      </c>
      <c r="I165" s="30">
        <v>92053.39</v>
      </c>
      <c r="L165" s="30"/>
      <c r="M165" s="44">
        <v>12532.53</v>
      </c>
      <c r="N165" s="44"/>
      <c r="O165" s="35">
        <f t="shared" ref="O165:O188" si="41">B165/M165</f>
        <v>0.33705226957366152</v>
      </c>
      <c r="P165" s="35">
        <f t="shared" ref="P165:P188" si="42">C165/M165</f>
        <v>0.21405604614551094</v>
      </c>
      <c r="Q165" s="35" t="e">
        <f>NA()</f>
        <v>#N/A</v>
      </c>
      <c r="R165" s="35" t="e">
        <f>NA()</f>
        <v>#N/A</v>
      </c>
      <c r="S165" s="28"/>
      <c r="T165" s="28">
        <f t="shared" si="34"/>
        <v>7.3104081937166718</v>
      </c>
      <c r="U165" s="28">
        <f t="shared" si="35"/>
        <v>7.3006451769913969</v>
      </c>
      <c r="V165" s="28">
        <f t="shared" si="36"/>
        <v>7.3451561655946564</v>
      </c>
      <c r="W165" s="28"/>
      <c r="X165" s="11"/>
      <c r="AH165" s="7">
        <v>2040</v>
      </c>
      <c r="AI165" s="32">
        <f>(AL165/DataQ!C275)/100</f>
        <v>7.0902240365846483E-2</v>
      </c>
      <c r="AJ165" s="28">
        <f>AM165/DataQ!C275</f>
        <v>0.23922290569023397</v>
      </c>
      <c r="AK165" s="11">
        <f t="shared" si="39"/>
        <v>0.23938748644642388</v>
      </c>
      <c r="AL165" s="30">
        <v>83071.83</v>
      </c>
      <c r="AM165" s="30">
        <v>2802.8288600000001</v>
      </c>
      <c r="AO165" s="32">
        <f>DataQ!H275/DataQ!E275</f>
        <v>5.1809413658157472E-2</v>
      </c>
      <c r="AP165" s="15">
        <f>DataQ!F275</f>
        <v>4.0000140000000002</v>
      </c>
      <c r="AQ165" s="15">
        <f>DataQ!J275</f>
        <v>3.5000010000000001</v>
      </c>
      <c r="AR165" s="15">
        <f>DataQ!P275</f>
        <v>1.918169</v>
      </c>
      <c r="AS165" s="15">
        <f t="shared" si="40"/>
        <v>3.5798062410168461</v>
      </c>
      <c r="AU165" s="15">
        <v>3.5798062410168461</v>
      </c>
    </row>
    <row r="166" spans="1:47" x14ac:dyDescent="0.35">
      <c r="A166" s="12">
        <v>56735</v>
      </c>
      <c r="B166" s="30">
        <v>4229.3413099999998</v>
      </c>
      <c r="C166" s="30">
        <v>2686.3298300000001</v>
      </c>
      <c r="D166" s="30"/>
      <c r="E166" s="30"/>
      <c r="F166" s="30"/>
      <c r="G166" s="30">
        <v>91811</v>
      </c>
      <c r="H166" s="30">
        <v>91692.82</v>
      </c>
      <c r="I166" s="30">
        <v>92236.04</v>
      </c>
      <c r="L166" s="30"/>
      <c r="M166" s="44">
        <v>12544.83</v>
      </c>
      <c r="N166" s="44"/>
      <c r="O166" s="35">
        <f t="shared" si="41"/>
        <v>0.33713819238682385</v>
      </c>
      <c r="P166" s="35">
        <f t="shared" si="42"/>
        <v>0.21413840044065963</v>
      </c>
      <c r="Q166" s="35" t="e">
        <f>NA()</f>
        <v>#N/A</v>
      </c>
      <c r="R166" s="35" t="e">
        <f>NA()</f>
        <v>#N/A</v>
      </c>
      <c r="S166" s="28"/>
      <c r="T166" s="28">
        <f t="shared" si="34"/>
        <v>7.3186324565578014</v>
      </c>
      <c r="U166" s="28">
        <f t="shared" ref="U166:U188" si="43">H166/$M166</f>
        <v>7.3092118426475299</v>
      </c>
      <c r="V166" s="28">
        <f t="shared" ref="V166:V188" si="44">I166/$M166</f>
        <v>7.3525141432765526</v>
      </c>
      <c r="W166" s="28"/>
      <c r="X166" s="11"/>
      <c r="AH166" s="7"/>
      <c r="AI166" s="32">
        <f>(AL166/DataQ!C276)/100</f>
        <v>7.0874020848782401E-2</v>
      </c>
      <c r="AJ166" s="28">
        <f>AM166/DataQ!C276</f>
        <v>0.23919588138525924</v>
      </c>
      <c r="AK166" s="11">
        <f t="shared" si="39"/>
        <v>0.23933809293735075</v>
      </c>
      <c r="AL166" s="30">
        <v>83150.11</v>
      </c>
      <c r="AM166" s="30">
        <v>2806.27</v>
      </c>
      <c r="AO166" s="32">
        <f>DataQ!H276/DataQ!E276</f>
        <v>5.1703881754197469E-2</v>
      </c>
      <c r="AP166" s="15">
        <f>DataQ!F276</f>
        <v>3.9999850000000001</v>
      </c>
      <c r="AQ166" s="15">
        <f>DataQ!J276</f>
        <v>3.5000010000000001</v>
      </c>
      <c r="AR166" s="15">
        <f>DataQ!P276</f>
        <v>1.9181459999999999</v>
      </c>
      <c r="AS166" s="15">
        <f t="shared" si="40"/>
        <v>3.5798062410168461</v>
      </c>
      <c r="AU166" s="15">
        <v>3.5798062410168461</v>
      </c>
    </row>
    <row r="167" spans="1:47" x14ac:dyDescent="0.35">
      <c r="A167" s="12">
        <v>56827</v>
      </c>
      <c r="B167" s="30">
        <v>4233.9233400000003</v>
      </c>
      <c r="C167" s="30">
        <v>2689.59</v>
      </c>
      <c r="D167" s="30"/>
      <c r="E167" s="30"/>
      <c r="F167" s="30"/>
      <c r="G167" s="30">
        <v>91990.32</v>
      </c>
      <c r="H167" s="30">
        <v>91876.195300000007</v>
      </c>
      <c r="I167" s="30">
        <v>92405.07</v>
      </c>
      <c r="L167" s="30"/>
      <c r="M167" s="44">
        <v>12555.23</v>
      </c>
      <c r="N167" s="44"/>
      <c r="O167" s="35">
        <f t="shared" si="41"/>
        <v>0.33722387722088726</v>
      </c>
      <c r="P167" s="35">
        <f t="shared" si="42"/>
        <v>0.21422068731516669</v>
      </c>
      <c r="Q167" s="35" t="e">
        <f>NA()</f>
        <v>#N/A</v>
      </c>
      <c r="R167" s="35" t="e">
        <f>NA()</f>
        <v>#N/A</v>
      </c>
      <c r="S167" s="28"/>
      <c r="T167" s="28">
        <f t="shared" si="34"/>
        <v>7.3268526343205194</v>
      </c>
      <c r="U167" s="28">
        <f t="shared" si="43"/>
        <v>7.3177628207527867</v>
      </c>
      <c r="V167" s="28">
        <f t="shared" si="44"/>
        <v>7.3598866767076361</v>
      </c>
      <c r="W167" s="28"/>
      <c r="X167" s="11"/>
      <c r="AH167" s="7"/>
      <c r="AI167" s="32">
        <f>(AL167/DataQ!C277)/100</f>
        <v>7.0851992511639914E-2</v>
      </c>
      <c r="AJ167" s="28">
        <f>AM167/DataQ!C277</f>
        <v>0.2391749361284429</v>
      </c>
      <c r="AK167" s="11">
        <f t="shared" si="39"/>
        <v>0.23929445576712136</v>
      </c>
      <c r="AL167" s="30">
        <v>83224.38</v>
      </c>
      <c r="AM167" s="30">
        <v>2809.4038099999998</v>
      </c>
      <c r="AO167" s="32">
        <f>DataQ!H277/DataQ!E277</f>
        <v>5.1596357855195292E-2</v>
      </c>
      <c r="AP167" s="15">
        <f>DataQ!F277</f>
        <v>4.000013</v>
      </c>
      <c r="AQ167" s="15">
        <f>DataQ!J277</f>
        <v>3.5</v>
      </c>
      <c r="AR167" s="15">
        <f>DataQ!P277</f>
        <v>1.9179870000000001</v>
      </c>
      <c r="AS167" s="15">
        <f t="shared" si="40"/>
        <v>3.5798062410168461</v>
      </c>
      <c r="AU167" s="15">
        <v>3.5798062410168461</v>
      </c>
    </row>
    <row r="168" spans="1:47" x14ac:dyDescent="0.35">
      <c r="A168" s="12">
        <v>56919</v>
      </c>
      <c r="B168" s="30">
        <v>4239.4290000000001</v>
      </c>
      <c r="C168" s="30">
        <v>2693.4401899999998</v>
      </c>
      <c r="D168" s="30"/>
      <c r="E168" s="30"/>
      <c r="F168" s="30"/>
      <c r="G168" s="30">
        <v>92190.21</v>
      </c>
      <c r="H168" s="30">
        <v>92079.98</v>
      </c>
      <c r="I168" s="30">
        <v>92594.98</v>
      </c>
      <c r="L168" s="30"/>
      <c r="M168" s="44">
        <v>12568.36</v>
      </c>
      <c r="N168" s="44"/>
      <c r="O168" s="35">
        <f t="shared" si="41"/>
        <v>0.33730964103510719</v>
      </c>
      <c r="P168" s="35">
        <f t="shared" si="42"/>
        <v>0.21430323367567444</v>
      </c>
      <c r="Q168" s="35" t="e">
        <f>NA()</f>
        <v>#N/A</v>
      </c>
      <c r="R168" s="35" t="e">
        <f>NA()</f>
        <v>#N/A</v>
      </c>
      <c r="S168" s="28"/>
      <c r="T168" s="28">
        <f t="shared" si="34"/>
        <v>7.3351025909506093</v>
      </c>
      <c r="U168" s="28">
        <f t="shared" si="43"/>
        <v>7.3263321547123086</v>
      </c>
      <c r="V168" s="28">
        <f t="shared" si="44"/>
        <v>7.3673080656505698</v>
      </c>
      <c r="W168" s="28"/>
      <c r="X168" s="11"/>
      <c r="AH168" s="7"/>
      <c r="AI168" s="32">
        <f>(AL168/DataQ!C278)/100</f>
        <v>7.0834566711873923E-2</v>
      </c>
      <c r="AJ168" s="28">
        <f>AM168/DataQ!C278</f>
        <v>0.23915843852168037</v>
      </c>
      <c r="AK168" s="11">
        <f t="shared" si="39"/>
        <v>0.2392561058147524</v>
      </c>
      <c r="AL168" s="30">
        <v>83306.054699999993</v>
      </c>
      <c r="AM168" s="30">
        <v>2812.6586900000002</v>
      </c>
      <c r="AO168" s="32">
        <f>DataQ!H278/DataQ!E278</f>
        <v>5.1487024525073491E-2</v>
      </c>
      <c r="AP168" s="15">
        <f>DataQ!F278</f>
        <v>4.0000030000000004</v>
      </c>
      <c r="AQ168" s="15">
        <f>DataQ!J278</f>
        <v>3.5</v>
      </c>
      <c r="AR168" s="15">
        <f>DataQ!P278</f>
        <v>1.917977</v>
      </c>
      <c r="AS168" s="15">
        <f t="shared" si="40"/>
        <v>3.5798062410168461</v>
      </c>
      <c r="AU168" s="15">
        <v>3.5798062410168461</v>
      </c>
    </row>
    <row r="169" spans="1:47" x14ac:dyDescent="0.35">
      <c r="A169" s="12">
        <v>57011</v>
      </c>
      <c r="B169" s="30">
        <v>4243.7763699999996</v>
      </c>
      <c r="C169" s="30">
        <v>2696.5551799999998</v>
      </c>
      <c r="D169" s="30"/>
      <c r="E169" s="30"/>
      <c r="F169" s="30"/>
      <c r="G169" s="30">
        <v>92365.08</v>
      </c>
      <c r="H169" s="30">
        <v>92258.66</v>
      </c>
      <c r="I169" s="30">
        <v>92759.99</v>
      </c>
      <c r="L169" s="30"/>
      <c r="M169" s="44">
        <v>12578.05</v>
      </c>
      <c r="N169" s="44"/>
      <c r="O169" s="35">
        <f t="shared" si="41"/>
        <v>0.33739541264345424</v>
      </c>
      <c r="P169" s="35">
        <f t="shared" si="42"/>
        <v>0.21438578953017359</v>
      </c>
      <c r="Q169" s="35" t="e">
        <f>NA()</f>
        <v>#N/A</v>
      </c>
      <c r="R169" s="35" t="e">
        <f>NA()</f>
        <v>#N/A</v>
      </c>
      <c r="S169" s="28"/>
      <c r="T169" s="28">
        <f t="shared" si="34"/>
        <v>7.3433544945361167</v>
      </c>
      <c r="U169" s="28">
        <f t="shared" si="43"/>
        <v>7.3348937235899054</v>
      </c>
      <c r="V169" s="28">
        <f t="shared" si="44"/>
        <v>7.3747512531751749</v>
      </c>
      <c r="W169" s="28"/>
      <c r="X169" s="11"/>
      <c r="AH169" s="7">
        <v>2041</v>
      </c>
      <c r="AI169" s="32">
        <f>(AL169/DataQ!C279)/100</f>
        <v>7.0821207339630307E-2</v>
      </c>
      <c r="AJ169" s="28">
        <f>AM169/DataQ!C279</f>
        <v>0.23914586181887357</v>
      </c>
      <c r="AK169" s="11">
        <f t="shared" si="39"/>
        <v>0.23922290569023397</v>
      </c>
      <c r="AL169" s="30">
        <v>83391.83</v>
      </c>
      <c r="AM169" s="30">
        <v>2815.9377399999998</v>
      </c>
      <c r="AO169" s="32">
        <f>DataQ!H279/DataQ!E279</f>
        <v>5.1376070566981992E-2</v>
      </c>
      <c r="AP169" s="15">
        <f>DataQ!F279</f>
        <v>3.999981</v>
      </c>
      <c r="AQ169" s="15">
        <f>DataQ!J279</f>
        <v>3.5</v>
      </c>
      <c r="AR169" s="15">
        <f>DataQ!P279</f>
        <v>1.9178759999999999</v>
      </c>
      <c r="AS169" s="15">
        <f t="shared" si="40"/>
        <v>3.5798062410168461</v>
      </c>
      <c r="AU169" s="15">
        <v>3.5798062410168461</v>
      </c>
    </row>
    <row r="170" spans="1:47" x14ac:dyDescent="0.35">
      <c r="A170" s="12">
        <v>57101</v>
      </c>
      <c r="B170" s="30">
        <v>4248.9814500000002</v>
      </c>
      <c r="C170" s="30">
        <v>2700.2185100000002</v>
      </c>
      <c r="D170" s="30"/>
      <c r="E170" s="30"/>
      <c r="F170" s="30"/>
      <c r="G170" s="30">
        <v>92559.13</v>
      </c>
      <c r="H170" s="30">
        <v>92456.37</v>
      </c>
      <c r="I170" s="30">
        <v>92944.48</v>
      </c>
      <c r="L170" s="30"/>
      <c r="M170" s="44">
        <v>12590.27</v>
      </c>
      <c r="N170" s="44"/>
      <c r="O170" s="35">
        <f t="shared" si="41"/>
        <v>0.33748136060624595</v>
      </c>
      <c r="P170" s="35">
        <f t="shared" si="42"/>
        <v>0.21446867382510462</v>
      </c>
      <c r="Q170" s="35" t="e">
        <f>NA()</f>
        <v>#N/A</v>
      </c>
      <c r="R170" s="35" t="e">
        <f>NA()</f>
        <v>#N/A</v>
      </c>
      <c r="S170" s="28"/>
      <c r="T170" s="28">
        <f t="shared" si="34"/>
        <v>7.3516397980345145</v>
      </c>
      <c r="U170" s="28">
        <f t="shared" si="43"/>
        <v>7.3434779397105858</v>
      </c>
      <c r="V170" s="28">
        <f t="shared" si="44"/>
        <v>7.3822467667492431</v>
      </c>
      <c r="W170" s="28"/>
      <c r="X170" s="11"/>
      <c r="AH170" s="7"/>
      <c r="AI170" s="32">
        <f>(AL170/DataQ!C280)/100</f>
        <v>7.0811324275270135E-2</v>
      </c>
      <c r="AJ170" s="28">
        <f>AM170/DataQ!C280</f>
        <v>0.23913682509795939</v>
      </c>
      <c r="AK170" s="11">
        <f t="shared" si="39"/>
        <v>0.23919588138525924</v>
      </c>
      <c r="AL170" s="30">
        <v>83490.8</v>
      </c>
      <c r="AM170" s="30">
        <v>2819.5666500000002</v>
      </c>
      <c r="AO170" s="32">
        <f>DataQ!H280/DataQ!E280</f>
        <v>5.1269771304548739E-2</v>
      </c>
      <c r="AP170" s="15">
        <f>DataQ!F280</f>
        <v>3.9999790000000002</v>
      </c>
      <c r="AQ170" s="15">
        <f>DataQ!J280</f>
        <v>3.4999989999999999</v>
      </c>
      <c r="AR170" s="15">
        <f>DataQ!P280</f>
        <v>1.9178280000000001</v>
      </c>
      <c r="AS170" s="15">
        <f t="shared" si="40"/>
        <v>3.5798062410168461</v>
      </c>
      <c r="AU170" s="15">
        <v>3.5798062410168461</v>
      </c>
    </row>
    <row r="171" spans="1:47" x14ac:dyDescent="0.35">
      <c r="A171" s="12">
        <v>57193</v>
      </c>
      <c r="B171" s="30">
        <v>4253.5444299999999</v>
      </c>
      <c r="C171" s="30">
        <v>2703.4765600000001</v>
      </c>
      <c r="D171" s="30"/>
      <c r="E171" s="30"/>
      <c r="F171" s="30"/>
      <c r="G171" s="30">
        <v>92739.62</v>
      </c>
      <c r="H171" s="30">
        <v>92640.4</v>
      </c>
      <c r="I171" s="30">
        <v>93115.554699999993</v>
      </c>
      <c r="L171" s="30"/>
      <c r="M171" s="44">
        <v>12600.57</v>
      </c>
      <c r="N171" s="44"/>
      <c r="O171" s="35">
        <f t="shared" si="41"/>
        <v>0.33756762035368243</v>
      </c>
      <c r="P171" s="35">
        <f t="shared" si="42"/>
        <v>0.21455192582557775</v>
      </c>
      <c r="Q171" s="35" t="e">
        <f>NA()</f>
        <v>#N/A</v>
      </c>
      <c r="R171" s="35" t="e">
        <f>NA()</f>
        <v>#N/A</v>
      </c>
      <c r="S171" s="28"/>
      <c r="T171" s="28">
        <f t="shared" si="34"/>
        <v>7.3599543512714103</v>
      </c>
      <c r="U171" s="28">
        <f t="shared" si="43"/>
        <v>7.3520801043127415</v>
      </c>
      <c r="V171" s="28">
        <f t="shared" si="44"/>
        <v>7.3897890889062952</v>
      </c>
      <c r="W171" s="28"/>
      <c r="X171" s="11"/>
      <c r="AH171" s="7"/>
      <c r="AI171" s="32">
        <f>(AL171/DataQ!C281)/100</f>
        <v>7.080289614931079E-2</v>
      </c>
      <c r="AJ171" s="28">
        <f>AM171/DataQ!C281</f>
        <v>0.23912908483443798</v>
      </c>
      <c r="AK171" s="11">
        <f t="shared" si="39"/>
        <v>0.2391749361284429</v>
      </c>
      <c r="AL171" s="30">
        <v>83580.27</v>
      </c>
      <c r="AM171" s="30">
        <v>2822.8327599999998</v>
      </c>
      <c r="AO171" s="32">
        <f>DataQ!H281/DataQ!E281</f>
        <v>5.1161991893174365E-2</v>
      </c>
      <c r="AP171" s="15">
        <f>DataQ!F281</f>
        <v>4.000006</v>
      </c>
      <c r="AQ171" s="15">
        <f>DataQ!J281</f>
        <v>3.4999980000000002</v>
      </c>
      <c r="AR171" s="15">
        <f>DataQ!P281</f>
        <v>1.9178329999999999</v>
      </c>
      <c r="AS171" s="15">
        <f t="shared" si="40"/>
        <v>3.5798062410168461</v>
      </c>
      <c r="AU171" s="15">
        <v>3.5798062410168461</v>
      </c>
    </row>
    <row r="172" spans="1:47" x14ac:dyDescent="0.35">
      <c r="A172" s="12">
        <v>57285</v>
      </c>
      <c r="B172" s="30">
        <v>4259.0379999999996</v>
      </c>
      <c r="C172" s="30">
        <v>2707.33032</v>
      </c>
      <c r="D172" s="30"/>
      <c r="E172" s="30"/>
      <c r="F172" s="30"/>
      <c r="G172" s="30">
        <v>92941.21</v>
      </c>
      <c r="H172" s="30">
        <v>92845.39</v>
      </c>
      <c r="I172" s="30">
        <v>93308.015599999999</v>
      </c>
      <c r="L172" s="30"/>
      <c r="M172" s="44">
        <v>12613.61</v>
      </c>
      <c r="N172" s="44"/>
      <c r="O172" s="35">
        <f t="shared" si="41"/>
        <v>0.3376541687906951</v>
      </c>
      <c r="P172" s="35">
        <f t="shared" si="42"/>
        <v>0.21463564514837544</v>
      </c>
      <c r="Q172" s="35" t="e">
        <f>NA()</f>
        <v>#N/A</v>
      </c>
      <c r="R172" s="35" t="e">
        <f>NA()</f>
        <v>#N/A</v>
      </c>
      <c r="S172" s="28"/>
      <c r="T172" s="28">
        <f t="shared" si="34"/>
        <v>7.3683275446125256</v>
      </c>
      <c r="U172" s="28">
        <f t="shared" si="43"/>
        <v>7.3607309881944971</v>
      </c>
      <c r="V172" s="28">
        <f t="shared" si="44"/>
        <v>7.3974076889962506</v>
      </c>
      <c r="W172" s="28"/>
      <c r="X172" s="11"/>
      <c r="AH172" s="7"/>
      <c r="AI172" s="32">
        <f>(AL172/DataQ!C282)/100</f>
        <v>7.0798063792306951E-2</v>
      </c>
      <c r="AJ172" s="28">
        <f>AM172/DataQ!C282</f>
        <v>0.23912487879664743</v>
      </c>
      <c r="AK172" s="11">
        <f t="shared" si="39"/>
        <v>0.23915843852168037</v>
      </c>
      <c r="AL172" s="30">
        <v>83676.09</v>
      </c>
      <c r="AM172" s="30">
        <v>2826.21216</v>
      </c>
      <c r="AO172" s="32">
        <f>DataQ!H282/DataQ!E282</f>
        <v>5.1052867783382479E-2</v>
      </c>
      <c r="AP172" s="15">
        <f>DataQ!F282</f>
        <v>3.999984</v>
      </c>
      <c r="AQ172" s="15">
        <f>DataQ!J282</f>
        <v>3.4999989999999999</v>
      </c>
      <c r="AR172" s="15">
        <f>DataQ!P282</f>
        <v>1.9177930000000001</v>
      </c>
      <c r="AS172" s="15">
        <f t="shared" si="40"/>
        <v>3.5798062410168461</v>
      </c>
      <c r="AU172" s="15">
        <v>3.5798062410168461</v>
      </c>
    </row>
    <row r="173" spans="1:47" x14ac:dyDescent="0.35">
      <c r="A173" s="12">
        <v>57377</v>
      </c>
      <c r="B173" s="30">
        <v>4263.3735399999996</v>
      </c>
      <c r="C173" s="30">
        <v>2710.4506799999999</v>
      </c>
      <c r="D173" s="30"/>
      <c r="E173" s="30"/>
      <c r="F173" s="30"/>
      <c r="G173" s="30">
        <v>93117.984400000001</v>
      </c>
      <c r="H173" s="30">
        <v>93025.49</v>
      </c>
      <c r="I173" s="30">
        <v>93475.77</v>
      </c>
      <c r="L173" s="30"/>
      <c r="M173" s="44">
        <v>12623.2</v>
      </c>
      <c r="N173" s="44"/>
      <c r="O173" s="35">
        <f t="shared" si="41"/>
        <v>0.33774110685087771</v>
      </c>
      <c r="P173" s="35">
        <f t="shared" si="42"/>
        <v>0.21471977628493566</v>
      </c>
      <c r="Q173" s="35" t="e">
        <f>NA()</f>
        <v>#N/A</v>
      </c>
      <c r="R173" s="35" t="e">
        <f>NA()</f>
        <v>#N/A</v>
      </c>
      <c r="S173" s="28"/>
      <c r="T173" s="28">
        <f t="shared" si="34"/>
        <v>7.3767336649977819</v>
      </c>
      <c r="U173" s="28">
        <f t="shared" si="43"/>
        <v>7.3694063311996958</v>
      </c>
      <c r="V173" s="28">
        <f t="shared" si="44"/>
        <v>7.4050771595158125</v>
      </c>
      <c r="W173" s="28"/>
      <c r="X173" s="11"/>
      <c r="AH173" s="7">
        <v>2042</v>
      </c>
      <c r="AI173" s="32">
        <f>(AL173/DataQ!C283)/100</f>
        <v>7.0797407637143581E-2</v>
      </c>
      <c r="AJ173" s="28">
        <f>AM173/DataQ!C283</f>
        <v>0.2391248535901471</v>
      </c>
      <c r="AK173" s="11">
        <f t="shared" si="39"/>
        <v>0.23914586181887357</v>
      </c>
      <c r="AL173" s="30">
        <v>83776.13</v>
      </c>
      <c r="AM173" s="30">
        <v>2829.6170000000002</v>
      </c>
      <c r="AO173" s="32">
        <f>DataQ!H283/DataQ!E283</f>
        <v>5.0942519244797195E-2</v>
      </c>
      <c r="AP173" s="15">
        <f>DataQ!F283</f>
        <v>4.0000010000000001</v>
      </c>
      <c r="AQ173" s="15">
        <f>DataQ!J283</f>
        <v>3.4999980000000002</v>
      </c>
      <c r="AR173" s="15">
        <f>DataQ!P283</f>
        <v>1.9177580000000001</v>
      </c>
      <c r="AS173" s="15">
        <f t="shared" si="40"/>
        <v>3.5798062410168461</v>
      </c>
      <c r="AU173" s="15">
        <v>3.5798062410168461</v>
      </c>
    </row>
    <row r="174" spans="1:47" x14ac:dyDescent="0.35">
      <c r="A174" s="12">
        <v>57466</v>
      </c>
      <c r="B174" s="30">
        <v>4268.5730000000003</v>
      </c>
      <c r="C174" s="30">
        <v>2714.1242699999998</v>
      </c>
      <c r="D174" s="30"/>
      <c r="E174" s="30"/>
      <c r="F174" s="30"/>
      <c r="G174" s="30">
        <v>93314.31</v>
      </c>
      <c r="H174" s="30">
        <v>93225.015599999999</v>
      </c>
      <c r="I174" s="30">
        <v>93663.360000000001</v>
      </c>
      <c r="L174" s="30"/>
      <c r="M174" s="44">
        <v>12635.33</v>
      </c>
      <c r="N174" s="44"/>
      <c r="O174" s="35">
        <f t="shared" si="41"/>
        <v>0.33782837488217565</v>
      </c>
      <c r="P174" s="35">
        <f t="shared" si="42"/>
        <v>0.21480438342330591</v>
      </c>
      <c r="Q174" s="35" t="e">
        <f>NA()</f>
        <v>#N/A</v>
      </c>
      <c r="R174" s="35" t="e">
        <f>NA()</f>
        <v>#N/A</v>
      </c>
      <c r="S174" s="28"/>
      <c r="T174" s="28">
        <f t="shared" si="34"/>
        <v>7.3851897813511798</v>
      </c>
      <c r="U174" s="28">
        <f t="shared" si="43"/>
        <v>7.3781227399680107</v>
      </c>
      <c r="V174" s="28">
        <f t="shared" si="44"/>
        <v>7.4128147029005182</v>
      </c>
      <c r="W174" s="28"/>
      <c r="X174" s="11"/>
      <c r="AH174" s="7"/>
      <c r="AI174" s="32">
        <f>(AL174/DataQ!C284)/100</f>
        <v>7.0800135710632525E-2</v>
      </c>
      <c r="AJ174" s="28">
        <f>AM174/DataQ!C284</f>
        <v>0.23912834866829724</v>
      </c>
      <c r="AK174" s="11">
        <f t="shared" si="39"/>
        <v>0.23913682509795939</v>
      </c>
      <c r="AL174" s="30">
        <v>83889.24</v>
      </c>
      <c r="AM174" s="30">
        <v>2833.3696300000001</v>
      </c>
      <c r="AO174" s="32">
        <f>DataQ!H284/DataQ!E284</f>
        <v>5.0831040796589358E-2</v>
      </c>
      <c r="AP174" s="15">
        <f>DataQ!F284</f>
        <v>3.9999989999999999</v>
      </c>
      <c r="AQ174" s="15">
        <f>DataQ!J284</f>
        <v>3.4999980000000002</v>
      </c>
      <c r="AR174" s="15">
        <f>DataQ!P284</f>
        <v>1.917678</v>
      </c>
      <c r="AS174" s="15">
        <f t="shared" si="40"/>
        <v>3.5798062410168461</v>
      </c>
      <c r="AU174" s="15">
        <v>3.5798062410168461</v>
      </c>
    </row>
    <row r="175" spans="1:47" x14ac:dyDescent="0.35">
      <c r="A175" s="12">
        <v>57558</v>
      </c>
      <c r="B175" s="30">
        <v>4273.1260000000002</v>
      </c>
      <c r="C175" s="30">
        <v>2717.3886699999998</v>
      </c>
      <c r="D175" s="30"/>
      <c r="E175" s="30"/>
      <c r="F175" s="30"/>
      <c r="G175" s="30">
        <v>93496.765599999999</v>
      </c>
      <c r="H175" s="30">
        <v>93410.554699999993</v>
      </c>
      <c r="I175" s="30">
        <v>93837.2</v>
      </c>
      <c r="L175" s="30"/>
      <c r="M175" s="44">
        <v>12645.54</v>
      </c>
      <c r="N175" s="44"/>
      <c r="O175" s="35">
        <f t="shared" si="41"/>
        <v>0.33791566038302834</v>
      </c>
      <c r="P175" s="35">
        <f t="shared" si="42"/>
        <v>0.214889096867354</v>
      </c>
      <c r="Q175" s="35" t="e">
        <f>NA()</f>
        <v>#N/A</v>
      </c>
      <c r="R175" s="35" t="e">
        <f>NA()</f>
        <v>#N/A</v>
      </c>
      <c r="S175" s="28"/>
      <c r="T175" s="28">
        <f t="shared" si="34"/>
        <v>7.3936554389927194</v>
      </c>
      <c r="U175" s="28">
        <f t="shared" si="43"/>
        <v>7.3868379444452339</v>
      </c>
      <c r="V175" s="28">
        <f t="shared" si="44"/>
        <v>7.4205767408904633</v>
      </c>
      <c r="W175" s="28"/>
      <c r="X175" s="11"/>
      <c r="AH175" s="7"/>
      <c r="AI175" s="32">
        <f>(AL175/DataQ!C285)/100</f>
        <v>7.080651959503316E-2</v>
      </c>
      <c r="AJ175" s="28">
        <f>AM175/DataQ!C285</f>
        <v>0.23913509066232813</v>
      </c>
      <c r="AK175" s="11">
        <f t="shared" si="39"/>
        <v>0.23912908483443798</v>
      </c>
      <c r="AL175" s="30">
        <v>83995.65</v>
      </c>
      <c r="AM175" s="30">
        <v>2836.78784</v>
      </c>
      <c r="AO175" s="32">
        <f>DataQ!H285/DataQ!E285</f>
        <v>5.0718625550150602E-2</v>
      </c>
      <c r="AP175" s="15">
        <f>DataQ!F285</f>
        <v>4.0000070000000001</v>
      </c>
      <c r="AQ175" s="15">
        <f>DataQ!J285</f>
        <v>3.4999980000000002</v>
      </c>
      <c r="AR175" s="15">
        <f>DataQ!P285</f>
        <v>1.9176960000000001</v>
      </c>
      <c r="AS175" s="15">
        <f t="shared" si="40"/>
        <v>3.5798062410168461</v>
      </c>
      <c r="AU175" s="15">
        <v>3.5798062410168461</v>
      </c>
    </row>
    <row r="176" spans="1:47" x14ac:dyDescent="0.35">
      <c r="A176" s="12">
        <v>57650</v>
      </c>
      <c r="B176" s="30">
        <v>4278.6139999999996</v>
      </c>
      <c r="C176" s="30">
        <v>2721.25171</v>
      </c>
      <c r="D176" s="30"/>
      <c r="E176" s="30"/>
      <c r="F176" s="30"/>
      <c r="G176" s="30">
        <v>93700.52</v>
      </c>
      <c r="H176" s="30">
        <v>93617.29</v>
      </c>
      <c r="I176" s="30">
        <v>94032.625</v>
      </c>
      <c r="L176" s="30"/>
      <c r="M176" s="44">
        <v>12658.48</v>
      </c>
      <c r="N176" s="44"/>
      <c r="O176" s="35">
        <f t="shared" si="41"/>
        <v>0.33800377296484252</v>
      </c>
      <c r="P176" s="35">
        <f t="shared" si="42"/>
        <v>0.21497460279591232</v>
      </c>
      <c r="Q176" s="35" t="e">
        <f>NA()</f>
        <v>#N/A</v>
      </c>
      <c r="R176" s="35" t="e">
        <f>NA()</f>
        <v>#N/A</v>
      </c>
      <c r="S176" s="28"/>
      <c r="T176" s="28">
        <f t="shared" si="34"/>
        <v>7.4021936283029248</v>
      </c>
      <c r="U176" s="28">
        <f t="shared" si="43"/>
        <v>7.3956185892777011</v>
      </c>
      <c r="V176" s="28">
        <f t="shared" si="44"/>
        <v>7.4284294006863387</v>
      </c>
      <c r="W176" s="28"/>
      <c r="X176" s="11"/>
      <c r="AH176" s="7"/>
      <c r="AI176" s="32">
        <f>(AL176/DataQ!C286)/100</f>
        <v>7.0816228072021856E-2</v>
      </c>
      <c r="AJ176" s="28">
        <f>AM176/DataQ!C286</f>
        <v>0.23914545400965737</v>
      </c>
      <c r="AK176" s="11">
        <f t="shared" si="39"/>
        <v>0.23912487879664743</v>
      </c>
      <c r="AL176" s="30">
        <v>84108.08</v>
      </c>
      <c r="AM176" s="30">
        <v>2840.3186000000001</v>
      </c>
      <c r="AO176" s="32">
        <f>DataQ!H286/DataQ!E286</f>
        <v>5.0605315481330196E-2</v>
      </c>
      <c r="AP176" s="15">
        <f>DataQ!F286</f>
        <v>4.0000039999999997</v>
      </c>
      <c r="AQ176" s="15">
        <f>DataQ!J286</f>
        <v>3.4999989999999999</v>
      </c>
      <c r="AR176" s="15">
        <f>DataQ!P286</f>
        <v>1.91767</v>
      </c>
      <c r="AS176" s="15">
        <f t="shared" si="40"/>
        <v>3.5798062410168461</v>
      </c>
      <c r="AU176" s="15">
        <v>3.5798062410168461</v>
      </c>
    </row>
    <row r="177" spans="1:47" x14ac:dyDescent="0.35">
      <c r="A177" s="12">
        <v>57742</v>
      </c>
      <c r="B177" s="30">
        <v>4282.9594699999998</v>
      </c>
      <c r="C177" s="30">
        <v>2724.3972199999998</v>
      </c>
      <c r="D177" s="30"/>
      <c r="E177" s="30"/>
      <c r="F177" s="30"/>
      <c r="G177" s="30">
        <v>93881.03</v>
      </c>
      <c r="H177" s="30">
        <v>93800.7</v>
      </c>
      <c r="I177" s="30">
        <v>94204.914099999995</v>
      </c>
      <c r="L177" s="30"/>
      <c r="M177" s="44">
        <v>12667.99</v>
      </c>
      <c r="N177" s="44"/>
      <c r="O177" s="35">
        <f t="shared" si="41"/>
        <v>0.33809305738321549</v>
      </c>
      <c r="P177" s="35">
        <f t="shared" si="42"/>
        <v>0.21506152278301449</v>
      </c>
      <c r="Q177" s="35" t="e">
        <f>NA()</f>
        <v>#N/A</v>
      </c>
      <c r="R177" s="35" t="e">
        <f>NA()</f>
        <v>#N/A</v>
      </c>
      <c r="S177" s="28"/>
      <c r="T177" s="28">
        <f t="shared" si="34"/>
        <v>7.4108860205920593</v>
      </c>
      <c r="U177" s="28">
        <f t="shared" si="43"/>
        <v>7.4045448409731929</v>
      </c>
      <c r="V177" s="28">
        <f t="shared" si="44"/>
        <v>7.4364531468686028</v>
      </c>
      <c r="W177" s="28"/>
      <c r="X177" s="11"/>
      <c r="AH177" s="7">
        <v>2043</v>
      </c>
      <c r="AI177" s="32">
        <f>(AL177/DataQ!C287)/100</f>
        <v>7.0829553892872724E-2</v>
      </c>
      <c r="AJ177" s="28">
        <f>AM177/DataQ!C287</f>
        <v>0.23915925789814052</v>
      </c>
      <c r="AK177" s="11">
        <f t="shared" si="39"/>
        <v>0.2391248535901471</v>
      </c>
      <c r="AL177" s="30">
        <v>84224.06</v>
      </c>
      <c r="AM177" s="30">
        <v>2843.8642599999998</v>
      </c>
      <c r="AO177" s="32">
        <f>DataQ!H287/DataQ!E287</f>
        <v>5.0491162364466664E-2</v>
      </c>
      <c r="AP177" s="15">
        <f>DataQ!F287</f>
        <v>4.0000010000000001</v>
      </c>
      <c r="AQ177" s="15">
        <f>DataQ!J287</f>
        <v>3.4999989999999999</v>
      </c>
      <c r="AR177" s="15">
        <f>DataQ!P287</f>
        <v>1.9175979999999999</v>
      </c>
      <c r="AS177" s="15">
        <f t="shared" si="40"/>
        <v>3.5798062410168461</v>
      </c>
      <c r="AU177" s="15">
        <v>3.5798062410168461</v>
      </c>
    </row>
    <row r="178" spans="1:47" x14ac:dyDescent="0.35">
      <c r="A178" s="12">
        <v>57831</v>
      </c>
      <c r="B178" s="30">
        <v>4288.1580000000004</v>
      </c>
      <c r="C178" s="30">
        <v>2728.0866700000001</v>
      </c>
      <c r="D178" s="30"/>
      <c r="E178" s="30"/>
      <c r="F178" s="30"/>
      <c r="G178" s="30">
        <v>94080.35</v>
      </c>
      <c r="H178" s="30">
        <v>94002.804699999993</v>
      </c>
      <c r="I178" s="30">
        <v>94396.265599999999</v>
      </c>
      <c r="L178" s="30"/>
      <c r="M178" s="44">
        <v>12680.02</v>
      </c>
      <c r="N178" s="44"/>
      <c r="O178" s="35">
        <f t="shared" si="41"/>
        <v>0.33818227416045088</v>
      </c>
      <c r="P178" s="35">
        <f t="shared" si="42"/>
        <v>0.21514845165859361</v>
      </c>
      <c r="Q178" s="35" t="e">
        <f>NA()</f>
        <v>#N/A</v>
      </c>
      <c r="R178" s="35" t="e">
        <f>NA()</f>
        <v>#N/A</v>
      </c>
      <c r="S178" s="28"/>
      <c r="T178" s="28">
        <f t="shared" si="34"/>
        <v>7.4195742593465939</v>
      </c>
      <c r="U178" s="28">
        <f t="shared" si="43"/>
        <v>7.4134587090556634</v>
      </c>
      <c r="V178" s="28">
        <f t="shared" si="44"/>
        <v>7.444488699544638</v>
      </c>
      <c r="W178" s="28"/>
      <c r="X178" s="11"/>
      <c r="AH178" s="7"/>
      <c r="AI178" s="32">
        <f>(AL178/DataQ!C288)/100</f>
        <v>7.0845846774837004E-2</v>
      </c>
      <c r="AJ178" s="28">
        <f>AM178/DataQ!C288</f>
        <v>0.23917584636329811</v>
      </c>
      <c r="AK178" s="11">
        <f t="shared" si="39"/>
        <v>0.23912834866829724</v>
      </c>
      <c r="AL178" s="30">
        <v>84352.82</v>
      </c>
      <c r="AM178" s="30">
        <v>2847.7543900000001</v>
      </c>
      <c r="AO178" s="32">
        <f>DataQ!H288/DataQ!E288</f>
        <v>5.0376355486131258E-2</v>
      </c>
      <c r="AP178" s="15">
        <f>DataQ!F288</f>
        <v>4.0000090000000004</v>
      </c>
      <c r="AQ178" s="15">
        <f>DataQ!J288</f>
        <v>3.4999989999999999</v>
      </c>
      <c r="AR178" s="15">
        <f>DataQ!P288</f>
        <v>1.917672</v>
      </c>
      <c r="AS178" s="15">
        <f t="shared" si="40"/>
        <v>3.5798062410168461</v>
      </c>
      <c r="AU178" s="15">
        <v>3.5798062410168461</v>
      </c>
    </row>
    <row r="179" spans="1:47" x14ac:dyDescent="0.35">
      <c r="A179" s="12">
        <v>57923</v>
      </c>
      <c r="B179" s="30">
        <v>4292.7219999999998</v>
      </c>
      <c r="C179" s="30">
        <v>2731.3754899999999</v>
      </c>
      <c r="D179" s="30"/>
      <c r="E179" s="30"/>
      <c r="F179" s="30"/>
      <c r="G179" s="30">
        <v>94266.45</v>
      </c>
      <c r="H179" s="30">
        <v>94191.61</v>
      </c>
      <c r="I179" s="30">
        <v>94574.54</v>
      </c>
      <c r="L179" s="30"/>
      <c r="M179" s="44">
        <v>12690.14</v>
      </c>
      <c r="N179" s="44"/>
      <c r="O179" s="35">
        <f t="shared" si="41"/>
        <v>0.33827223340325641</v>
      </c>
      <c r="P179" s="35">
        <f t="shared" si="42"/>
        <v>0.21523604073713923</v>
      </c>
      <c r="Q179" s="35" t="e">
        <f>NA()</f>
        <v>#N/A</v>
      </c>
      <c r="R179" s="35" t="e">
        <f>NA()</f>
        <v>#N/A</v>
      </c>
      <c r="S179" s="28"/>
      <c r="T179" s="28">
        <f t="shared" si="34"/>
        <v>7.428322303772851</v>
      </c>
      <c r="U179" s="28">
        <f t="shared" si="43"/>
        <v>7.4224248117042055</v>
      </c>
      <c r="V179" s="28">
        <f t="shared" si="44"/>
        <v>7.4526002077203248</v>
      </c>
      <c r="W179" s="28"/>
      <c r="X179" s="11"/>
      <c r="AH179" s="7"/>
      <c r="AI179" s="32">
        <f>(AL179/DataQ!C289)/100</f>
        <v>7.0865258377047005E-2</v>
      </c>
      <c r="AJ179" s="28">
        <f>AM179/DataQ!C289</f>
        <v>0.23919596791039202</v>
      </c>
      <c r="AK179" s="11">
        <f t="shared" si="39"/>
        <v>0.23913509066232813</v>
      </c>
      <c r="AL179" s="30">
        <v>84474.01</v>
      </c>
      <c r="AM179" s="30">
        <v>2851.3044399999999</v>
      </c>
      <c r="AO179" s="32">
        <f>DataQ!H289/DataQ!E289</f>
        <v>5.0260881029251955E-2</v>
      </c>
      <c r="AP179" s="15">
        <f>DataQ!F289</f>
        <v>3.999978</v>
      </c>
      <c r="AQ179" s="15">
        <f>DataQ!J289</f>
        <v>3.5</v>
      </c>
      <c r="AR179" s="15">
        <f>DataQ!P289</f>
        <v>1.917557</v>
      </c>
      <c r="AS179" s="15">
        <f t="shared" si="40"/>
        <v>3.5798062410168461</v>
      </c>
      <c r="AU179" s="15">
        <v>3.5798062410168461</v>
      </c>
    </row>
    <row r="180" spans="1:47" x14ac:dyDescent="0.35">
      <c r="A180" s="12">
        <v>58015</v>
      </c>
      <c r="B180" s="30">
        <v>4298.2045900000003</v>
      </c>
      <c r="C180" s="30">
        <v>2735.2489999999998</v>
      </c>
      <c r="D180" s="30"/>
      <c r="E180" s="30"/>
      <c r="F180" s="30"/>
      <c r="G180" s="30">
        <v>94472.664099999995</v>
      </c>
      <c r="H180" s="30">
        <v>94400.42</v>
      </c>
      <c r="I180" s="30">
        <v>94773.16</v>
      </c>
      <c r="L180" s="30"/>
      <c r="M180" s="44">
        <v>12702.99</v>
      </c>
      <c r="N180" s="44"/>
      <c r="O180" s="35">
        <f t="shared" si="41"/>
        <v>0.3383616447781192</v>
      </c>
      <c r="P180" s="35">
        <f t="shared" si="42"/>
        <v>0.21532324279559378</v>
      </c>
      <c r="Q180" s="35" t="e">
        <f>NA()</f>
        <v>#N/A</v>
      </c>
      <c r="R180" s="35" t="e">
        <f>NA()</f>
        <v>#N/A</v>
      </c>
      <c r="S180" s="28"/>
      <c r="T180" s="28">
        <f t="shared" si="34"/>
        <v>7.4370415232949094</v>
      </c>
      <c r="U180" s="28">
        <f t="shared" si="43"/>
        <v>7.4313543504324571</v>
      </c>
      <c r="V180" s="28">
        <f t="shared" si="44"/>
        <v>7.4606970484901591</v>
      </c>
      <c r="W180" s="28"/>
      <c r="X180" s="11"/>
      <c r="AH180" s="7"/>
      <c r="AI180" s="32">
        <f>(AL180/DataQ!C290)/100</f>
        <v>7.0887398351844016E-2</v>
      </c>
      <c r="AJ180" s="28">
        <f>AM180/DataQ!C290</f>
        <v>0.23921857129091587</v>
      </c>
      <c r="AK180" s="11">
        <f t="shared" si="39"/>
        <v>0.23914545400965737</v>
      </c>
      <c r="AL180" s="30">
        <v>84600.92</v>
      </c>
      <c r="AM180" s="30">
        <v>2854.9659999999999</v>
      </c>
      <c r="AO180" s="32">
        <f>DataQ!H290/DataQ!E290</f>
        <v>5.0144915447715856E-2</v>
      </c>
      <c r="AP180" s="15">
        <f>DataQ!F290</f>
        <v>4.0000049999999998</v>
      </c>
      <c r="AQ180" s="15">
        <f>DataQ!J290</f>
        <v>3.4999989999999999</v>
      </c>
      <c r="AR180" s="15">
        <f>DataQ!P290</f>
        <v>1.9175390000000001</v>
      </c>
      <c r="AS180" s="15">
        <f t="shared" si="40"/>
        <v>3.5798062410168461</v>
      </c>
      <c r="AU180" s="15">
        <v>3.5798062410168461</v>
      </c>
    </row>
    <row r="181" spans="1:47" x14ac:dyDescent="0.35">
      <c r="A181" s="12">
        <v>58107</v>
      </c>
      <c r="B181" s="30">
        <v>4302.5309999999999</v>
      </c>
      <c r="C181" s="30">
        <v>2738.39</v>
      </c>
      <c r="D181" s="30"/>
      <c r="E181" s="30"/>
      <c r="F181" s="30"/>
      <c r="G181" s="30">
        <v>94653.94</v>
      </c>
      <c r="H181" s="30">
        <v>94584.23</v>
      </c>
      <c r="I181" s="30">
        <v>94946.94</v>
      </c>
      <c r="L181" s="30"/>
      <c r="M181" s="44">
        <v>12712.4</v>
      </c>
      <c r="N181" s="44"/>
      <c r="O181" s="35">
        <f t="shared" si="41"/>
        <v>0.33845151190963152</v>
      </c>
      <c r="P181" s="35">
        <f t="shared" si="42"/>
        <v>0.21541093735250622</v>
      </c>
      <c r="Q181" s="35" t="e">
        <f>NA()</f>
        <v>#N/A</v>
      </c>
      <c r="R181" s="35" t="e">
        <f>NA()</f>
        <v>#N/A</v>
      </c>
      <c r="S181" s="28"/>
      <c r="T181" s="28">
        <f t="shared" si="34"/>
        <v>7.4457962304521574</v>
      </c>
      <c r="U181" s="28">
        <f t="shared" si="43"/>
        <v>7.4403126081621096</v>
      </c>
      <c r="V181" s="28">
        <f t="shared" si="44"/>
        <v>7.4688445926811617</v>
      </c>
      <c r="W181" s="28"/>
      <c r="X181" s="11"/>
      <c r="AH181" s="7">
        <v>2044</v>
      </c>
      <c r="AI181" s="32">
        <f>(AL181/DataQ!C291)/100</f>
        <v>7.0912341958339856E-2</v>
      </c>
      <c r="AJ181" s="28">
        <f>AM181/DataQ!C291</f>
        <v>0.23924396100293005</v>
      </c>
      <c r="AK181" s="11">
        <f t="shared" si="39"/>
        <v>0.23915925789814052</v>
      </c>
      <c r="AL181" s="30">
        <v>84730.25</v>
      </c>
      <c r="AM181" s="30">
        <v>2858.6280000000002</v>
      </c>
      <c r="AO181" s="32">
        <f>DataQ!H291/DataQ!E291</f>
        <v>5.0028447845279524E-2</v>
      </c>
      <c r="AP181" s="15">
        <f>DataQ!F291</f>
        <v>4.0000030000000004</v>
      </c>
      <c r="AQ181" s="15">
        <f>DataQ!J291</f>
        <v>3.4999989999999999</v>
      </c>
      <c r="AR181" s="15">
        <f>DataQ!P291</f>
        <v>1.91757</v>
      </c>
      <c r="AS181" s="15">
        <f t="shared" si="40"/>
        <v>3.5798062410168461</v>
      </c>
      <c r="AU181" s="15">
        <v>3.5798062410168461</v>
      </c>
    </row>
    <row r="182" spans="1:47" x14ac:dyDescent="0.35">
      <c r="A182" s="12">
        <v>58196</v>
      </c>
      <c r="B182" s="30">
        <v>4307.7089999999998</v>
      </c>
      <c r="C182" s="30">
        <v>2742.0732400000002</v>
      </c>
      <c r="D182" s="30"/>
      <c r="E182" s="30"/>
      <c r="F182" s="30"/>
      <c r="G182" s="30">
        <v>94853.99</v>
      </c>
      <c r="H182" s="30">
        <v>94786.71</v>
      </c>
      <c r="I182" s="30">
        <v>95139.73</v>
      </c>
      <c r="L182" s="30"/>
      <c r="M182" s="44">
        <v>12724.34</v>
      </c>
      <c r="N182" s="44"/>
      <c r="O182" s="35">
        <f t="shared" si="41"/>
        <v>0.33854085948662166</v>
      </c>
      <c r="P182" s="35">
        <f t="shared" si="42"/>
        <v>0.21549826867248126</v>
      </c>
      <c r="Q182" s="35" t="e">
        <f>NA()</f>
        <v>#N/A</v>
      </c>
      <c r="R182" s="35" t="e">
        <f>NA()</f>
        <v>#N/A</v>
      </c>
      <c r="S182" s="28"/>
      <c r="T182" s="28">
        <f t="shared" si="34"/>
        <v>7.4545312369836081</v>
      </c>
      <c r="U182" s="28">
        <f t="shared" si="43"/>
        <v>7.4492437328773047</v>
      </c>
      <c r="V182" s="28">
        <f t="shared" si="44"/>
        <v>7.4769874115278272</v>
      </c>
      <c r="W182" s="28"/>
      <c r="X182" s="11"/>
      <c r="AH182" s="7"/>
      <c r="AI182" s="32">
        <f>(AL182/DataQ!C292)/100</f>
        <v>7.0939907756140536E-2</v>
      </c>
      <c r="AJ182" s="28">
        <f>AM182/DataQ!C292</f>
        <v>0.23927205168197097</v>
      </c>
      <c r="AK182" s="11">
        <f t="shared" si="39"/>
        <v>0.23917584636329811</v>
      </c>
      <c r="AL182" s="30">
        <v>84872.08</v>
      </c>
      <c r="AM182" s="30">
        <v>2862.6364699999999</v>
      </c>
      <c r="AO182" s="32">
        <f>DataQ!H292/DataQ!E292</f>
        <v>4.9911663932027395E-2</v>
      </c>
      <c r="AP182" s="15">
        <f>DataQ!F292</f>
        <v>4</v>
      </c>
      <c r="AQ182" s="15">
        <f>DataQ!J292</f>
        <v>3.4999980000000002</v>
      </c>
      <c r="AR182" s="15">
        <f>DataQ!P292</f>
        <v>1.917508</v>
      </c>
      <c r="AS182" s="15">
        <f t="shared" si="40"/>
        <v>3.5798062410168461</v>
      </c>
      <c r="AU182" s="15">
        <v>3.5798062410168461</v>
      </c>
    </row>
    <row r="183" spans="1:47" x14ac:dyDescent="0.35">
      <c r="A183" s="12">
        <v>58288</v>
      </c>
      <c r="B183" s="30">
        <v>4312.241</v>
      </c>
      <c r="C183" s="30">
        <v>2745.3461900000002</v>
      </c>
      <c r="D183" s="30"/>
      <c r="E183" s="30"/>
      <c r="F183" s="30"/>
      <c r="G183" s="30">
        <v>95039.87</v>
      </c>
      <c r="H183" s="30">
        <v>94974.96</v>
      </c>
      <c r="I183" s="30">
        <v>95318.46</v>
      </c>
      <c r="L183" s="30"/>
      <c r="M183" s="44">
        <v>12734.37</v>
      </c>
      <c r="N183" s="44"/>
      <c r="O183" s="35">
        <f t="shared" si="41"/>
        <v>0.33863010105721758</v>
      </c>
      <c r="P183" s="35">
        <f t="shared" si="42"/>
        <v>0.21558555232806964</v>
      </c>
      <c r="Q183" s="35" t="e">
        <f>NA()</f>
        <v>#N/A</v>
      </c>
      <c r="R183" s="35" t="e">
        <f>NA()</f>
        <v>#N/A</v>
      </c>
      <c r="S183" s="28"/>
      <c r="T183" s="28">
        <f t="shared" si="34"/>
        <v>7.4632565254504142</v>
      </c>
      <c r="U183" s="28">
        <f t="shared" si="43"/>
        <v>7.4581592964551842</v>
      </c>
      <c r="V183" s="28">
        <f t="shared" si="44"/>
        <v>7.4851335401751324</v>
      </c>
      <c r="W183" s="28"/>
      <c r="X183" s="11"/>
      <c r="AH183" s="7"/>
      <c r="AI183" s="32">
        <f>(AL183/DataQ!C293)/100</f>
        <v>7.0969884894524909E-2</v>
      </c>
      <c r="AJ183" s="28">
        <f>AM183/DataQ!C293</f>
        <v>0.23930225393668741</v>
      </c>
      <c r="AK183" s="11">
        <f t="shared" si="39"/>
        <v>0.23919596791039202</v>
      </c>
      <c r="AL183" s="30">
        <v>85005.67</v>
      </c>
      <c r="AM183" s="30">
        <v>2866.2930000000001</v>
      </c>
      <c r="AO183" s="32">
        <f>DataQ!H293/DataQ!E293</f>
        <v>4.9794528525926529E-2</v>
      </c>
      <c r="AP183" s="15">
        <f>DataQ!F293</f>
        <v>4.0000080000000002</v>
      </c>
      <c r="AQ183" s="15">
        <f>DataQ!J293</f>
        <v>3.4999989999999999</v>
      </c>
      <c r="AR183" s="15">
        <f>DataQ!P293</f>
        <v>1.9175420000000001</v>
      </c>
      <c r="AS183" s="15">
        <f t="shared" si="40"/>
        <v>3.5798062410168461</v>
      </c>
      <c r="AU183" s="15">
        <v>3.5798062410168461</v>
      </c>
    </row>
    <row r="184" spans="1:47" x14ac:dyDescent="0.35">
      <c r="A184" s="12">
        <v>58380</v>
      </c>
      <c r="B184" s="30">
        <v>4317.71</v>
      </c>
      <c r="C184" s="30">
        <v>2749.2216800000001</v>
      </c>
      <c r="D184" s="30"/>
      <c r="E184" s="30"/>
      <c r="F184" s="30"/>
      <c r="G184" s="30">
        <v>95247.69</v>
      </c>
      <c r="H184" s="30">
        <v>95185.05</v>
      </c>
      <c r="I184" s="30">
        <v>95519.375</v>
      </c>
      <c r="L184" s="30"/>
      <c r="M184" s="44">
        <v>12747.11</v>
      </c>
      <c r="N184" s="44"/>
      <c r="O184" s="35">
        <f t="shared" si="41"/>
        <v>0.3387206982602331</v>
      </c>
      <c r="P184" s="35">
        <f t="shared" si="42"/>
        <v>0.21567411593686725</v>
      </c>
      <c r="Q184" s="35" t="e">
        <f>NA()</f>
        <v>#N/A</v>
      </c>
      <c r="R184" s="35" t="e">
        <f>NA()</f>
        <v>#N/A</v>
      </c>
      <c r="S184" s="28"/>
      <c r="T184" s="28">
        <f t="shared" si="34"/>
        <v>7.4721007349901267</v>
      </c>
      <c r="U184" s="28">
        <f t="shared" si="43"/>
        <v>7.4671866799611832</v>
      </c>
      <c r="V184" s="28">
        <f t="shared" si="44"/>
        <v>7.4934141934917013</v>
      </c>
      <c r="W184" s="28"/>
      <c r="X184" s="11"/>
      <c r="AH184" s="7"/>
      <c r="AI184" s="32">
        <f>(AL184/DataQ!C294)/100</f>
        <v>7.1002969531654567E-2</v>
      </c>
      <c r="AJ184" s="28">
        <f>AM184/DataQ!C294</f>
        <v>0.23933592566247405</v>
      </c>
      <c r="AK184" s="11">
        <f t="shared" si="39"/>
        <v>0.23921857129091587</v>
      </c>
      <c r="AL184" s="30">
        <v>85145.27</v>
      </c>
      <c r="AM184" s="30">
        <v>2870.0661599999999</v>
      </c>
      <c r="AO184" s="32">
        <f>DataQ!H294/DataQ!E294</f>
        <v>4.9677101643247637E-2</v>
      </c>
      <c r="AP184" s="15">
        <f>DataQ!F294</f>
        <v>4.000006</v>
      </c>
      <c r="AQ184" s="15">
        <f>DataQ!J294</f>
        <v>3.5</v>
      </c>
      <c r="AR184" s="15">
        <f>DataQ!P294</f>
        <v>1.917483</v>
      </c>
      <c r="AS184" s="15">
        <f t="shared" si="40"/>
        <v>3.5798062410168461</v>
      </c>
      <c r="AU184" s="15">
        <v>3.5798062410168461</v>
      </c>
    </row>
    <row r="185" spans="1:47" x14ac:dyDescent="0.35">
      <c r="A185" s="12">
        <v>58472</v>
      </c>
      <c r="B185" s="30">
        <v>4322.0336900000002</v>
      </c>
      <c r="C185" s="30">
        <v>2752.3739999999998</v>
      </c>
      <c r="D185" s="30"/>
      <c r="E185" s="30"/>
      <c r="F185" s="30"/>
      <c r="G185" s="30">
        <v>95431.37</v>
      </c>
      <c r="H185" s="30">
        <v>95370.914099999995</v>
      </c>
      <c r="I185" s="30">
        <v>95696.22</v>
      </c>
      <c r="L185" s="30"/>
      <c r="M185" s="44">
        <v>12756.44</v>
      </c>
      <c r="N185" s="44"/>
      <c r="O185" s="35">
        <f t="shared" si="41"/>
        <v>0.33881190128280303</v>
      </c>
      <c r="P185" s="35">
        <f t="shared" si="42"/>
        <v>0.21576348887307115</v>
      </c>
      <c r="Q185" s="35" t="e">
        <f>NA()</f>
        <v>#N/A</v>
      </c>
      <c r="R185" s="35" t="e">
        <f>NA()</f>
        <v>#N/A</v>
      </c>
      <c r="S185" s="28"/>
      <c r="T185" s="28">
        <f t="shared" si="34"/>
        <v>7.4810346773864804</v>
      </c>
      <c r="U185" s="28">
        <f t="shared" si="43"/>
        <v>7.4762954319543686</v>
      </c>
      <c r="V185" s="28">
        <f t="shared" si="44"/>
        <v>7.50179673952921</v>
      </c>
      <c r="W185" s="28"/>
      <c r="X185" s="11"/>
      <c r="AH185" s="7">
        <v>2045</v>
      </c>
      <c r="AI185" s="32">
        <f>(AL185/DataQ!C295)/100</f>
        <v>7.1038161745964848E-2</v>
      </c>
      <c r="AJ185" s="28">
        <f>AM185/DataQ!C295</f>
        <v>0.23937164556287244</v>
      </c>
      <c r="AK185" s="11">
        <f t="shared" si="39"/>
        <v>0.23924396100293005</v>
      </c>
      <c r="AL185" s="30">
        <v>85286.57</v>
      </c>
      <c r="AM185" s="30">
        <v>2873.83374</v>
      </c>
      <c r="AO185" s="32">
        <f>DataQ!H295/DataQ!E295</f>
        <v>4.9559487648665836E-2</v>
      </c>
      <c r="AP185" s="15">
        <f>DataQ!F295</f>
        <v>3.9999929999999999</v>
      </c>
      <c r="AQ185" s="15">
        <f>DataQ!J295</f>
        <v>3.5</v>
      </c>
      <c r="AR185" s="15">
        <f>DataQ!P295</f>
        <v>1.917519</v>
      </c>
      <c r="AS185" s="15">
        <f t="shared" si="40"/>
        <v>3.5798062410168461</v>
      </c>
      <c r="AU185" s="15">
        <v>3.5798062410168461</v>
      </c>
    </row>
    <row r="186" spans="1:47" x14ac:dyDescent="0.35">
      <c r="A186" s="12">
        <v>58562</v>
      </c>
      <c r="B186" s="30">
        <v>4327.2120000000004</v>
      </c>
      <c r="C186" s="30">
        <v>2756.0722700000001</v>
      </c>
      <c r="D186" s="30"/>
      <c r="E186" s="30"/>
      <c r="F186" s="30"/>
      <c r="G186" s="30">
        <v>95634.195300000007</v>
      </c>
      <c r="H186" s="30">
        <v>95575.86</v>
      </c>
      <c r="I186" s="30">
        <v>95892.43</v>
      </c>
      <c r="L186" s="30"/>
      <c r="M186" s="44">
        <v>12768.28</v>
      </c>
      <c r="N186" s="44"/>
      <c r="O186" s="35">
        <f t="shared" si="41"/>
        <v>0.33890328219619248</v>
      </c>
      <c r="P186" s="35">
        <f t="shared" si="42"/>
        <v>0.21585305695050547</v>
      </c>
      <c r="Q186" s="35" t="e">
        <f>NA()</f>
        <v>#N/A</v>
      </c>
      <c r="R186" s="35" t="e">
        <f>NA()</f>
        <v>#N/A</v>
      </c>
      <c r="S186" s="28"/>
      <c r="T186" s="28">
        <f t="shared" si="34"/>
        <v>7.4899826209951534</v>
      </c>
      <c r="U186" s="28">
        <f t="shared" si="43"/>
        <v>7.4854138537062154</v>
      </c>
      <c r="V186" s="28">
        <f t="shared" si="44"/>
        <v>7.5102073262804376</v>
      </c>
      <c r="W186" s="28"/>
      <c r="X186" s="11"/>
      <c r="AH186" s="7"/>
      <c r="AI186" s="32">
        <f>(AL186/DataQ!C296)/100</f>
        <v>7.1075544589542627E-2</v>
      </c>
      <c r="AJ186" s="28">
        <f>AM186/DataQ!C296</f>
        <v>0.23940955729067015</v>
      </c>
      <c r="AK186" s="11">
        <f t="shared" si="39"/>
        <v>0.23927205168197097</v>
      </c>
      <c r="AL186" s="30">
        <v>85439.77</v>
      </c>
      <c r="AM186" s="30">
        <v>2877.9375</v>
      </c>
      <c r="AO186" s="32">
        <f>DataQ!H296/DataQ!E296</f>
        <v>4.9441696514170824E-2</v>
      </c>
      <c r="AP186" s="15">
        <f>DataQ!F296</f>
        <v>4.0000010000000001</v>
      </c>
      <c r="AQ186" s="15">
        <f>DataQ!J296</f>
        <v>3.4999989999999999</v>
      </c>
      <c r="AR186" s="15">
        <f>DataQ!P296</f>
        <v>1.9175089999999999</v>
      </c>
      <c r="AS186" s="15">
        <f t="shared" si="40"/>
        <v>3.5798062410168461</v>
      </c>
      <c r="AU186" s="15">
        <v>3.5798062410168461</v>
      </c>
    </row>
    <row r="187" spans="1:47" x14ac:dyDescent="0.35">
      <c r="A187" s="12">
        <v>58654</v>
      </c>
      <c r="B187" s="30">
        <v>4331.74</v>
      </c>
      <c r="C187" s="30">
        <v>2759.3566900000001</v>
      </c>
      <c r="D187" s="30"/>
      <c r="E187" s="30"/>
      <c r="F187" s="30"/>
      <c r="G187" s="30">
        <v>95822.625</v>
      </c>
      <c r="H187" s="30">
        <v>95766.34</v>
      </c>
      <c r="I187" s="30">
        <v>96074.37</v>
      </c>
      <c r="L187" s="30"/>
      <c r="M187" s="44">
        <v>12778.21</v>
      </c>
      <c r="N187" s="44"/>
      <c r="O187" s="35">
        <f t="shared" si="41"/>
        <v>0.33899427228070284</v>
      </c>
      <c r="P187" s="35">
        <f t="shared" si="42"/>
        <v>0.21594234951530772</v>
      </c>
      <c r="Q187" s="35" t="e">
        <f>NA()</f>
        <v>#N/A</v>
      </c>
      <c r="R187" s="35" t="e">
        <f>NA()</f>
        <v>#N/A</v>
      </c>
      <c r="S187" s="28"/>
      <c r="T187" s="28">
        <f t="shared" si="34"/>
        <v>7.4989082977975796</v>
      </c>
      <c r="U187" s="28">
        <f t="shared" si="43"/>
        <v>7.4945035337500325</v>
      </c>
      <c r="V187" s="28">
        <f t="shared" si="44"/>
        <v>7.5186094139946054</v>
      </c>
      <c r="W187" s="28"/>
      <c r="X187" s="11"/>
      <c r="AH187" s="7"/>
      <c r="AI187" s="32">
        <f>(AL187/DataQ!C297)/100</f>
        <v>7.1115345178010839E-2</v>
      </c>
      <c r="AJ187" s="28">
        <f>AM187/DataQ!C297</f>
        <v>0.23944966538315168</v>
      </c>
      <c r="AK187" s="11">
        <f t="shared" si="39"/>
        <v>0.23930225393668741</v>
      </c>
      <c r="AL187" s="30">
        <v>85584.9</v>
      </c>
      <c r="AM187" s="30">
        <v>2881.6953100000001</v>
      </c>
      <c r="AO187" s="32">
        <f>DataQ!H297/DataQ!E297</f>
        <v>4.9323793073889843E-2</v>
      </c>
      <c r="AP187" s="15">
        <f>DataQ!F297</f>
        <v>3.9999989999999999</v>
      </c>
      <c r="AQ187" s="15">
        <f>DataQ!J297</f>
        <v>3.5</v>
      </c>
      <c r="AR187" s="15">
        <f>DataQ!P297</f>
        <v>1.9175</v>
      </c>
      <c r="AS187" s="15">
        <f t="shared" si="40"/>
        <v>3.5798062410168461</v>
      </c>
      <c r="AU187" s="15">
        <v>3.5798062410168461</v>
      </c>
    </row>
    <row r="188" spans="1:47" x14ac:dyDescent="0.35">
      <c r="A188" s="12">
        <v>58746</v>
      </c>
      <c r="B188" s="30">
        <v>4337.1970000000001</v>
      </c>
      <c r="C188" s="30">
        <v>2763.2343799999999</v>
      </c>
      <c r="D188" s="30"/>
      <c r="E188" s="30"/>
      <c r="F188" s="30"/>
      <c r="G188" s="30">
        <v>96031.95</v>
      </c>
      <c r="H188" s="30">
        <v>95977.65</v>
      </c>
      <c r="I188" s="30">
        <v>96277.414099999995</v>
      </c>
      <c r="L188" s="30"/>
      <c r="M188" s="44">
        <v>12790.87</v>
      </c>
      <c r="N188" s="44"/>
      <c r="O188" s="35">
        <f t="shared" si="41"/>
        <v>0.33908537886789558</v>
      </c>
      <c r="P188" s="35">
        <f t="shared" si="42"/>
        <v>0.21603177735369053</v>
      </c>
      <c r="Q188" s="35" t="e">
        <f>NA()</f>
        <v>#N/A</v>
      </c>
      <c r="R188" s="35" t="e">
        <f>NA()</f>
        <v>#N/A</v>
      </c>
      <c r="S188" s="28"/>
      <c r="T188" s="28">
        <f t="shared" si="34"/>
        <v>7.5078513033124405</v>
      </c>
      <c r="U188" s="28">
        <f t="shared" si="43"/>
        <v>7.5036060877797981</v>
      </c>
      <c r="V188" s="28">
        <f t="shared" si="44"/>
        <v>7.5270418743994734</v>
      </c>
      <c r="W188" s="28"/>
      <c r="X188" s="11"/>
      <c r="AH188" s="7"/>
      <c r="AI188" s="32">
        <f>(AL188/DataQ!C298)/100</f>
        <v>7.1157232422526653E-2</v>
      </c>
      <c r="AJ188" s="28">
        <f>AM188/DataQ!C298</f>
        <v>0.23949209621650874</v>
      </c>
      <c r="AK188" s="11">
        <f t="shared" si="39"/>
        <v>0.23933592566247405</v>
      </c>
      <c r="AL188" s="30">
        <v>85734.93</v>
      </c>
      <c r="AM188" s="30">
        <v>2885.5588400000001</v>
      </c>
      <c r="AO188" s="32">
        <f>DataQ!H298/DataQ!E298</f>
        <v>4.9205771232495428E-2</v>
      </c>
      <c r="AP188" s="15">
        <f>DataQ!F298</f>
        <v>3.9999959999999999</v>
      </c>
      <c r="AQ188" s="15">
        <f>DataQ!J298</f>
        <v>3.5</v>
      </c>
      <c r="AR188" s="15">
        <f>DataQ!P298</f>
        <v>1.917492</v>
      </c>
      <c r="AS188" s="15">
        <f t="shared" si="40"/>
        <v>3.5798062410168461</v>
      </c>
      <c r="AU188" s="15">
        <v>3.5798062410168461</v>
      </c>
    </row>
    <row r="189" spans="1:47" x14ac:dyDescent="0.35">
      <c r="AH189" s="7">
        <v>2046</v>
      </c>
      <c r="AI189" s="32">
        <f>(AL189/DataQ!C299)/100</f>
        <v>7.1200852890484653E-2</v>
      </c>
      <c r="AJ189" s="28">
        <f>AM189/DataQ!C299</f>
        <v>0.23953617199073826</v>
      </c>
      <c r="AK189" s="11">
        <f t="shared" si="39"/>
        <v>0.23937164556287244</v>
      </c>
      <c r="AL189" s="30">
        <v>85886.1</v>
      </c>
      <c r="AM189" s="30">
        <v>2889.4074700000001</v>
      </c>
      <c r="AO189" s="32">
        <f>DataQ!H299/DataQ!E299</f>
        <v>4.9087742963641628E-2</v>
      </c>
      <c r="AP189" s="15">
        <f>DataQ!F299</f>
        <v>4.0000030000000004</v>
      </c>
      <c r="AQ189" s="15">
        <f>DataQ!J299</f>
        <v>3.5</v>
      </c>
      <c r="AR189" s="15">
        <f>DataQ!P299</f>
        <v>1.9174850000000001</v>
      </c>
      <c r="AS189" s="15">
        <f t="shared" si="40"/>
        <v>3.5798062410168461</v>
      </c>
      <c r="AU189" s="15">
        <v>3.5798062410168461</v>
      </c>
    </row>
    <row r="190" spans="1:47" x14ac:dyDescent="0.35">
      <c r="AH190" s="7"/>
      <c r="AI190" s="32">
        <f>(AL190/DataQ!C300)/100</f>
        <v>7.1246739848613058E-2</v>
      </c>
      <c r="AJ190" s="28">
        <f>AM190/DataQ!C300</f>
        <v>0.23958258470597785</v>
      </c>
      <c r="AK190" s="11">
        <f t="shared" si="39"/>
        <v>0.23940955729067015</v>
      </c>
      <c r="AL190" s="30">
        <v>86049.39</v>
      </c>
      <c r="AM190" s="30">
        <v>2893.5970000000002</v>
      </c>
      <c r="AO190" s="32">
        <f>DataQ!H300/DataQ!E300</f>
        <v>4.8969709582037203E-2</v>
      </c>
      <c r="AP190" s="15">
        <f>DataQ!F300</f>
        <v>4.0000010000000001</v>
      </c>
      <c r="AQ190" s="15">
        <f>DataQ!J300</f>
        <v>3.5</v>
      </c>
      <c r="AR190" s="15">
        <f>DataQ!P300</f>
        <v>1.91743</v>
      </c>
      <c r="AS190" s="15">
        <f t="shared" si="40"/>
        <v>3.5798062410168461</v>
      </c>
      <c r="AU190" s="15">
        <v>3.5798062410168461</v>
      </c>
    </row>
    <row r="191" spans="1:47" x14ac:dyDescent="0.35">
      <c r="AH191" s="7"/>
      <c r="AI191" s="32">
        <f>(AL191/DataQ!C301)/100</f>
        <v>7.1294483687763782E-2</v>
      </c>
      <c r="AJ191" s="28">
        <f>AM191/DataQ!C301</f>
        <v>0.23963079025045428</v>
      </c>
      <c r="AK191" s="11">
        <f t="shared" si="39"/>
        <v>0.23944966538315168</v>
      </c>
      <c r="AL191" s="30">
        <v>86203.8</v>
      </c>
      <c r="AM191" s="30">
        <v>2897.431</v>
      </c>
      <c r="AO191" s="32">
        <f>DataQ!H301/DataQ!E301</f>
        <v>4.8851687647775519E-2</v>
      </c>
      <c r="AP191" s="15">
        <f>DataQ!F301</f>
        <v>3.9999980000000002</v>
      </c>
      <c r="AQ191" s="15">
        <f>DataQ!J301</f>
        <v>3.5</v>
      </c>
      <c r="AR191" s="15">
        <f>DataQ!P301</f>
        <v>1.917424</v>
      </c>
      <c r="AS191" s="15">
        <f t="shared" si="40"/>
        <v>3.5798062410168461</v>
      </c>
      <c r="AU191" s="15">
        <v>3.5798062410168461</v>
      </c>
    </row>
    <row r="192" spans="1:47" x14ac:dyDescent="0.35">
      <c r="AH192" s="7"/>
      <c r="AI192" s="32">
        <f>(AL192/DataQ!C302)/100</f>
        <v>7.1344113868890516E-2</v>
      </c>
      <c r="AJ192" s="28">
        <f>AM192/DataQ!C302</f>
        <v>0.23968090358235958</v>
      </c>
      <c r="AK192" s="11">
        <f t="shared" si="39"/>
        <v>0.23949209621650874</v>
      </c>
      <c r="AL192" s="30">
        <v>86363.12</v>
      </c>
      <c r="AM192" s="30">
        <v>2901.37329</v>
      </c>
      <c r="AO192" s="32">
        <f>DataQ!H302/DataQ!E302</f>
        <v>4.8733731011636597E-2</v>
      </c>
      <c r="AP192" s="15">
        <f>DataQ!F302</f>
        <v>4.000006</v>
      </c>
      <c r="AQ192" s="15">
        <f>DataQ!J302</f>
        <v>3.5</v>
      </c>
      <c r="AR192" s="15">
        <f>DataQ!P302</f>
        <v>1.9174659999999999</v>
      </c>
      <c r="AS192" s="15">
        <f t="shared" si="40"/>
        <v>3.5798062410168461</v>
      </c>
      <c r="AU192" s="15">
        <v>3.5798062410168461</v>
      </c>
    </row>
    <row r="193" spans="34:47" x14ac:dyDescent="0.35">
      <c r="AH193" s="7">
        <v>2047</v>
      </c>
      <c r="AI193" s="32">
        <f>(AL193/DataQ!C303)/100</f>
        <v>7.1395253863590039E-2</v>
      </c>
      <c r="AJ193" s="28">
        <f>AM193/DataQ!C303</f>
        <v>0.23973240250154512</v>
      </c>
      <c r="AK193" s="11">
        <f t="shared" si="39"/>
        <v>0.23953617199073826</v>
      </c>
      <c r="AL193" s="30">
        <v>86523.265599999999</v>
      </c>
      <c r="AM193" s="30">
        <v>2905.2954100000002</v>
      </c>
      <c r="AO193" s="32">
        <f>DataQ!H303/DataQ!E303</f>
        <v>4.8615920513734874E-2</v>
      </c>
      <c r="AP193" s="15">
        <f>DataQ!F303</f>
        <v>4.0000229999999997</v>
      </c>
      <c r="AQ193" s="15">
        <f>DataQ!J303</f>
        <v>3.5</v>
      </c>
      <c r="AR193" s="15">
        <f>DataQ!P303</f>
        <v>1.917462</v>
      </c>
      <c r="AS193" s="15">
        <f t="shared" si="40"/>
        <v>3.5798062410168461</v>
      </c>
      <c r="AU193" s="15">
        <v>3.5798062410168461</v>
      </c>
    </row>
    <row r="194" spans="34:47" x14ac:dyDescent="0.35">
      <c r="AH194" s="7"/>
      <c r="AI194" s="32">
        <f>(AL194/DataQ!C304)/100</f>
        <v>7.1448694408091012E-2</v>
      </c>
      <c r="AJ194" s="28">
        <f>AM194/DataQ!C304</f>
        <v>0.23978650086204342</v>
      </c>
      <c r="AK194" s="11">
        <f t="shared" si="39"/>
        <v>0.23958258470597785</v>
      </c>
      <c r="AL194" s="30">
        <v>86695.56</v>
      </c>
      <c r="AM194" s="30">
        <v>2909.5598100000002</v>
      </c>
      <c r="AO194" s="32">
        <f>DataQ!H304/DataQ!E304</f>
        <v>4.8498175060751894E-2</v>
      </c>
      <c r="AP194" s="15">
        <f>DataQ!F304</f>
        <v>4.0000010000000001</v>
      </c>
      <c r="AQ194" s="15">
        <f>DataQ!J304</f>
        <v>3.5000010000000001</v>
      </c>
      <c r="AR194" s="15">
        <f>DataQ!P304</f>
        <v>1.9174580000000001</v>
      </c>
      <c r="AS194" s="15">
        <f t="shared" si="40"/>
        <v>3.5798062410168461</v>
      </c>
      <c r="AU194" s="15">
        <v>3.5798062410168461</v>
      </c>
    </row>
    <row r="195" spans="34:47" x14ac:dyDescent="0.35">
      <c r="AH195" s="7"/>
      <c r="AI195" s="32">
        <f>(AL195/DataQ!C305)/100</f>
        <v>7.1503172684944313E-2</v>
      </c>
      <c r="AJ195" s="28">
        <f>AM195/DataQ!C305</f>
        <v>0.23984133694012896</v>
      </c>
      <c r="AK195" s="11">
        <f t="shared" si="39"/>
        <v>0.23963079025045428</v>
      </c>
      <c r="AL195" s="30">
        <v>86858.05</v>
      </c>
      <c r="AM195" s="30">
        <v>2913.4582500000001</v>
      </c>
      <c r="AO195" s="32">
        <f>DataQ!H305/DataQ!E305</f>
        <v>4.838062987944932E-2</v>
      </c>
      <c r="AP195" s="15">
        <f>DataQ!F305</f>
        <v>4</v>
      </c>
      <c r="AQ195" s="15">
        <f>DataQ!J305</f>
        <v>3.5000010000000001</v>
      </c>
      <c r="AR195" s="15">
        <f>DataQ!P305</f>
        <v>1.9174530000000001</v>
      </c>
      <c r="AS195" s="15">
        <f t="shared" si="40"/>
        <v>3.5798062410168461</v>
      </c>
      <c r="AU195" s="15">
        <v>3.5798062410168461</v>
      </c>
    </row>
    <row r="196" spans="34:47" x14ac:dyDescent="0.35">
      <c r="AH196" s="7"/>
      <c r="AI196" s="32">
        <f>(AL196/DataQ!C306)/100</f>
        <v>7.1559183128077908E-2</v>
      </c>
      <c r="AJ196" s="28">
        <f>AM196/DataQ!C306</f>
        <v>0.23989773929860941</v>
      </c>
      <c r="AK196" s="11">
        <f t="shared" si="39"/>
        <v>0.23968090358235958</v>
      </c>
      <c r="AL196" s="30">
        <v>87025.054699999993</v>
      </c>
      <c r="AM196" s="30">
        <v>2917.4611799999998</v>
      </c>
      <c r="AO196" s="32">
        <f>DataQ!H306/DataQ!E306</f>
        <v>4.8263204535405696E-2</v>
      </c>
      <c r="AP196" s="15">
        <f>DataQ!F306</f>
        <v>3.9999980000000002</v>
      </c>
      <c r="AQ196" s="15">
        <f>DataQ!J306</f>
        <v>3.5000010000000001</v>
      </c>
      <c r="AR196" s="15">
        <f>DataQ!P306</f>
        <v>1.917449</v>
      </c>
      <c r="AS196" s="15">
        <f t="shared" si="40"/>
        <v>3.5798062410168461</v>
      </c>
      <c r="AU196" s="15">
        <v>3.5798062410168461</v>
      </c>
    </row>
    <row r="197" spans="34:47" x14ac:dyDescent="0.35">
      <c r="AH197" s="7">
        <v>2048</v>
      </c>
      <c r="AI197" s="32">
        <f>(AL197/DataQ!C307)/100</f>
        <v>7.1617086600979721E-2</v>
      </c>
      <c r="AJ197" s="28">
        <f>AM197/DataQ!C307</f>
        <v>0.23995615576940138</v>
      </c>
      <c r="AK197" s="11">
        <f t="shared" si="39"/>
        <v>0.23973240250154512</v>
      </c>
      <c r="AL197" s="30">
        <v>87193.23</v>
      </c>
      <c r="AM197" s="30">
        <v>2921.4470000000001</v>
      </c>
      <c r="AO197" s="32">
        <f>DataQ!H307/DataQ!E307</f>
        <v>4.8145950434100977E-2</v>
      </c>
      <c r="AP197" s="15">
        <f>DataQ!F307</f>
        <v>4.0000039999999997</v>
      </c>
      <c r="AQ197" s="15">
        <f>DataQ!J307</f>
        <v>3.5000010000000001</v>
      </c>
      <c r="AR197" s="15">
        <f>DataQ!P307</f>
        <v>1.9173979999999999</v>
      </c>
      <c r="AS197" s="15">
        <f t="shared" si="40"/>
        <v>3.5798062410168461</v>
      </c>
      <c r="AU197" s="15">
        <v>3.5798062410168461</v>
      </c>
    </row>
    <row r="198" spans="34:47" x14ac:dyDescent="0.35">
      <c r="AH198" s="7"/>
      <c r="AI198" s="32">
        <f>(AL198/DataQ!C308)/100</f>
        <v>7.1676184116509667E-2</v>
      </c>
      <c r="AJ198" s="28">
        <f>AM198/DataQ!C308</f>
        <v>0.24001575321844579</v>
      </c>
      <c r="AK198" s="11">
        <f t="shared" si="39"/>
        <v>0.23978650086204342</v>
      </c>
      <c r="AL198" s="30">
        <v>87372.479999999996</v>
      </c>
      <c r="AM198" s="30">
        <v>2925.7656299999999</v>
      </c>
      <c r="AO198" s="32">
        <f>DataQ!H308/DataQ!E308</f>
        <v>4.8028950809407174E-2</v>
      </c>
      <c r="AP198" s="15">
        <f>DataQ!F308</f>
        <v>4.0000020000000003</v>
      </c>
      <c r="AQ198" s="15">
        <f>DataQ!J308</f>
        <v>3.5</v>
      </c>
      <c r="AR198" s="15">
        <f>DataQ!P308</f>
        <v>1.917443</v>
      </c>
      <c r="AS198" s="15">
        <f t="shared" si="40"/>
        <v>3.5798062410168461</v>
      </c>
      <c r="AU198" s="15">
        <v>3.5798062410168461</v>
      </c>
    </row>
    <row r="199" spans="34:47" x14ac:dyDescent="0.35">
      <c r="AH199" s="7"/>
      <c r="AI199" s="32">
        <f>(AL199/DataQ!C309)/100</f>
        <v>7.1737132752122998E-2</v>
      </c>
      <c r="AJ199" s="28">
        <f>AM199/DataQ!C309</f>
        <v>0.240077044923205</v>
      </c>
      <c r="AK199" s="11">
        <f t="shared" si="39"/>
        <v>0.23984133694012896</v>
      </c>
      <c r="AL199" s="30">
        <v>87542.76</v>
      </c>
      <c r="AM199" s="30">
        <v>2929.7249999999999</v>
      </c>
      <c r="AO199" s="32">
        <f>DataQ!H309/DataQ!E309</f>
        <v>4.7912163457588121E-2</v>
      </c>
      <c r="AP199" s="15">
        <f>DataQ!F309</f>
        <v>4.000019</v>
      </c>
      <c r="AQ199" s="15">
        <f>DataQ!J309</f>
        <v>3.5000010000000001</v>
      </c>
      <c r="AR199" s="15">
        <f>DataQ!P309</f>
        <v>1.917441</v>
      </c>
      <c r="AS199" s="15">
        <f t="shared" si="40"/>
        <v>3.5798062410168461</v>
      </c>
      <c r="AU199" s="15">
        <v>3.5798062410168461</v>
      </c>
    </row>
    <row r="200" spans="34:47" x14ac:dyDescent="0.35">
      <c r="AH200" s="7"/>
      <c r="AI200" s="32">
        <f>(AL200/DataQ!C310)/100</f>
        <v>7.1799220922304216E-2</v>
      </c>
      <c r="AJ200" s="28">
        <f>AM200/DataQ!C310</f>
        <v>0.24013955542313545</v>
      </c>
      <c r="AK200" s="11">
        <f t="shared" si="39"/>
        <v>0.23989773929860941</v>
      </c>
      <c r="AL200" s="30">
        <v>87717.18</v>
      </c>
      <c r="AM200" s="30">
        <v>2933.7873500000001</v>
      </c>
      <c r="AO200" s="32">
        <f>DataQ!H310/DataQ!E310</f>
        <v>4.7795598674098765E-2</v>
      </c>
      <c r="AP200" s="15">
        <f>DataQ!F310</f>
        <v>3.9999980000000002</v>
      </c>
      <c r="AQ200" s="15">
        <f>DataQ!J310</f>
        <v>3.5000010000000001</v>
      </c>
      <c r="AR200" s="15">
        <f>DataQ!P310</f>
        <v>1.9173899999999999</v>
      </c>
      <c r="AS200" s="15">
        <f t="shared" si="40"/>
        <v>3.5798062410168461</v>
      </c>
      <c r="AU200" s="15">
        <v>3.5798062410168461</v>
      </c>
    </row>
    <row r="201" spans="34:47" x14ac:dyDescent="0.35">
      <c r="AH201" s="7">
        <v>2049</v>
      </c>
      <c r="AI201" s="32">
        <f>(AL201/DataQ!C311)/100</f>
        <v>7.1863121445887565E-2</v>
      </c>
      <c r="AJ201" s="28">
        <f>AM201/DataQ!C311</f>
        <v>0.24020408975884158</v>
      </c>
      <c r="AK201" s="11">
        <f t="shared" si="39"/>
        <v>0.23995615576940138</v>
      </c>
      <c r="AL201" s="30">
        <v>87892.55</v>
      </c>
      <c r="AM201" s="30">
        <v>2937.8281299999999</v>
      </c>
      <c r="AO201" s="32">
        <f>DataQ!H311/DataQ!E311</f>
        <v>4.7679347084712415E-2</v>
      </c>
      <c r="AP201" s="15">
        <f>DataQ!F311</f>
        <v>3.9999959999999999</v>
      </c>
      <c r="AQ201" s="15">
        <f>DataQ!J311</f>
        <v>3.5000010000000001</v>
      </c>
      <c r="AR201" s="15">
        <f>DataQ!P311</f>
        <v>1.9173880000000001</v>
      </c>
      <c r="AS201" s="15">
        <f t="shared" si="40"/>
        <v>3.5798062410168461</v>
      </c>
      <c r="AU201" s="15">
        <v>3.5798062410168461</v>
      </c>
    </row>
    <row r="202" spans="34:47" x14ac:dyDescent="0.35">
      <c r="AH202" s="7"/>
      <c r="AI202" s="32">
        <f>(AL202/DataQ!C312)/100</f>
        <v>7.1927957309753363E-2</v>
      </c>
      <c r="AJ202" s="28">
        <f>AM202/DataQ!C312</f>
        <v>0.24026929986884893</v>
      </c>
      <c r="AK202" s="11">
        <f t="shared" ref="AK202:AK248" si="45">AJ198</f>
        <v>0.24001575321844579</v>
      </c>
      <c r="AL202" s="30">
        <v>88078.804699999993</v>
      </c>
      <c r="AM202" s="30">
        <v>2942.1984900000002</v>
      </c>
      <c r="AO202" s="32">
        <f>DataQ!H312/DataQ!E312</f>
        <v>4.7563409319223489E-2</v>
      </c>
      <c r="AP202" s="15">
        <f>DataQ!F312</f>
        <v>4.0000210000000003</v>
      </c>
      <c r="AQ202" s="15">
        <f>DataQ!J312</f>
        <v>3.5000010000000001</v>
      </c>
      <c r="AR202" s="15">
        <f>DataQ!P312</f>
        <v>1.9174340000000001</v>
      </c>
      <c r="AS202" s="15">
        <f t="shared" ref="AS202:AS248" si="46">AU198</f>
        <v>3.5798062410168461</v>
      </c>
      <c r="AU202" s="15">
        <v>3.5798062410168461</v>
      </c>
    </row>
    <row r="203" spans="34:47" x14ac:dyDescent="0.35">
      <c r="AH203" s="7"/>
      <c r="AI203" s="32">
        <f>(AL203/DataQ!C313)/100</f>
        <v>7.1993888427085734E-2</v>
      </c>
      <c r="AJ203" s="28">
        <f>AM203/DataQ!C313</f>
        <v>0.24033555406727136</v>
      </c>
      <c r="AK203" s="11">
        <f t="shared" si="45"/>
        <v>0.240077044923205</v>
      </c>
      <c r="AL203" s="30">
        <v>88255.22</v>
      </c>
      <c r="AM203" s="30">
        <v>2946.2038600000001</v>
      </c>
      <c r="AO203" s="32">
        <f>DataQ!H313/DataQ!E313</f>
        <v>4.7447717939330308E-2</v>
      </c>
      <c r="AP203" s="15">
        <f>DataQ!F313</f>
        <v>4</v>
      </c>
      <c r="AQ203" s="15">
        <f>DataQ!J313</f>
        <v>3.5000010000000001</v>
      </c>
      <c r="AR203" s="15">
        <f>DataQ!P313</f>
        <v>1.917384</v>
      </c>
      <c r="AS203" s="15">
        <f t="shared" si="46"/>
        <v>3.5798062410168461</v>
      </c>
      <c r="AU203" s="15">
        <v>3.5798062410168461</v>
      </c>
    </row>
    <row r="204" spans="34:47" x14ac:dyDescent="0.35">
      <c r="AH204" s="7"/>
      <c r="AI204" s="32">
        <f>(AL204/DataQ!C314)/100</f>
        <v>7.2060961755490996E-2</v>
      </c>
      <c r="AJ204" s="28">
        <f>AM204/DataQ!C314</f>
        <v>0.2404031827645072</v>
      </c>
      <c r="AK204" s="11">
        <f t="shared" si="45"/>
        <v>0.24013955542313545</v>
      </c>
      <c r="AL204" s="30">
        <v>88435.734400000001</v>
      </c>
      <c r="AM204" s="30">
        <v>2950.3119999999999</v>
      </c>
      <c r="AO204" s="32">
        <f>DataQ!H314/DataQ!E314</f>
        <v>4.7332409075800781E-2</v>
      </c>
      <c r="AP204" s="15">
        <f>DataQ!F314</f>
        <v>3.9999989999999999</v>
      </c>
      <c r="AQ204" s="15">
        <f>DataQ!J314</f>
        <v>3.5000010000000001</v>
      </c>
      <c r="AR204" s="15">
        <f>DataQ!P314</f>
        <v>1.91743</v>
      </c>
      <c r="AS204" s="15">
        <f t="shared" si="46"/>
        <v>3.5798062410168461</v>
      </c>
      <c r="AU204" s="15">
        <v>3.5798062410168461</v>
      </c>
    </row>
    <row r="205" spans="34:47" x14ac:dyDescent="0.35">
      <c r="AH205" s="7">
        <v>2050</v>
      </c>
      <c r="AI205" s="32">
        <f>(AL205/DataQ!C315)/100</f>
        <v>7.2129105820626913E-2</v>
      </c>
      <c r="AJ205" s="28">
        <f>AM205/DataQ!C315</f>
        <v>0.24047193546365353</v>
      </c>
      <c r="AK205" s="11">
        <f t="shared" si="45"/>
        <v>0.24020408975884158</v>
      </c>
      <c r="AL205" s="30">
        <v>88616.304699999993</v>
      </c>
      <c r="AM205" s="30">
        <v>2954.3877000000002</v>
      </c>
      <c r="AO205" s="32">
        <f>DataQ!H315/DataQ!E315</f>
        <v>4.7217449522412032E-2</v>
      </c>
      <c r="AP205" s="15">
        <f>DataQ!F315</f>
        <v>3.999997</v>
      </c>
      <c r="AQ205" s="15">
        <f>DataQ!J315</f>
        <v>3.5</v>
      </c>
      <c r="AR205" s="15">
        <f>DataQ!P315</f>
        <v>1.9174279999999999</v>
      </c>
      <c r="AS205" s="15">
        <f t="shared" si="46"/>
        <v>3.5798062410168461</v>
      </c>
      <c r="AU205" s="15">
        <v>3.5798062410168461</v>
      </c>
    </row>
    <row r="206" spans="34:47" x14ac:dyDescent="0.35">
      <c r="AH206" s="7"/>
      <c r="AI206" s="32">
        <f>(AL206/DataQ!C316)/100</f>
        <v>7.2198306418569572E-2</v>
      </c>
      <c r="AJ206" s="28">
        <f>AM206/DataQ!C316</f>
        <v>0.24054156883914227</v>
      </c>
      <c r="AK206" s="11">
        <f t="shared" si="45"/>
        <v>0.24026929986884893</v>
      </c>
      <c r="AL206" s="30">
        <v>88807.96</v>
      </c>
      <c r="AM206" s="30">
        <v>2958.7959999999998</v>
      </c>
      <c r="AO206" s="32">
        <f>DataQ!H316/DataQ!E316</f>
        <v>4.7101234444766403E-2</v>
      </c>
      <c r="AP206" s="15">
        <f>DataQ!F316</f>
        <v>3.999994</v>
      </c>
      <c r="AQ206" s="15">
        <f>DataQ!J316</f>
        <v>3.5000010000000001</v>
      </c>
      <c r="AR206" s="15">
        <f>DataQ!P316</f>
        <v>1.917427</v>
      </c>
      <c r="AS206" s="15">
        <f t="shared" si="46"/>
        <v>3.5798062410168461</v>
      </c>
      <c r="AU206" s="15">
        <v>3.5798062410168461</v>
      </c>
    </row>
    <row r="207" spans="34:47" x14ac:dyDescent="0.35">
      <c r="AH207" s="7"/>
      <c r="AI207" s="32">
        <f>(AL207/DataQ!C317)/100</f>
        <v>7.2268522804606883E-2</v>
      </c>
      <c r="AJ207" s="28">
        <f>AM207/DataQ!C317</f>
        <v>0.24061219418308327</v>
      </c>
      <c r="AK207" s="11">
        <f t="shared" si="45"/>
        <v>0.24033555406727136</v>
      </c>
      <c r="AL207" s="30">
        <v>88989.58</v>
      </c>
      <c r="AM207" s="30">
        <v>2962.8359999999998</v>
      </c>
      <c r="AO207" s="32">
        <f>DataQ!H317/DataQ!E317</f>
        <v>4.6985479028388948E-2</v>
      </c>
      <c r="AP207" s="15">
        <f>DataQ!F317</f>
        <v>3.9999920000000002</v>
      </c>
      <c r="AQ207" s="15">
        <f>DataQ!J317</f>
        <v>3.5000010000000001</v>
      </c>
      <c r="AR207" s="15">
        <f>DataQ!P317</f>
        <v>1.9174249999999999</v>
      </c>
      <c r="AS207" s="15">
        <f t="shared" si="46"/>
        <v>3.5798062410168461</v>
      </c>
      <c r="AU207" s="15">
        <v>3.5798062410168461</v>
      </c>
    </row>
    <row r="208" spans="34:47" x14ac:dyDescent="0.35">
      <c r="AH208" s="7"/>
      <c r="AI208" s="32">
        <f>(AL208/DataQ!C318)/100</f>
        <v>7.2339711323413325E-2</v>
      </c>
      <c r="AJ208" s="28">
        <f>AM208/DataQ!C318</f>
        <v>0.24068389889424194</v>
      </c>
      <c r="AK208" s="11">
        <f t="shared" si="45"/>
        <v>0.2404031827645072</v>
      </c>
      <c r="AL208" s="30">
        <v>89175.26</v>
      </c>
      <c r="AM208" s="30">
        <v>2966.9802199999999</v>
      </c>
      <c r="AO208" s="32">
        <f>DataQ!H318/DataQ!E318</f>
        <v>4.6870229459259123E-2</v>
      </c>
      <c r="AP208" s="15">
        <f>DataQ!F318</f>
        <v>4.0000179999999999</v>
      </c>
      <c r="AQ208" s="15">
        <f>DataQ!J318</f>
        <v>3.5</v>
      </c>
      <c r="AR208" s="15">
        <f>DataQ!P318</f>
        <v>1.917424</v>
      </c>
      <c r="AS208" s="15">
        <f t="shared" si="46"/>
        <v>3.5798062410168461</v>
      </c>
      <c r="AU208" s="15">
        <v>3.5798062410168461</v>
      </c>
    </row>
    <row r="209" spans="34:50" x14ac:dyDescent="0.35">
      <c r="AH209" s="7">
        <v>2051</v>
      </c>
      <c r="AI209" s="32">
        <f>(AL209/DataQ!C319)/100</f>
        <v>7.241189782595657E-2</v>
      </c>
      <c r="AJ209" s="28">
        <f>AM209/DataQ!C319</f>
        <v>0.24075650097508547</v>
      </c>
      <c r="AK209" s="11">
        <f t="shared" si="45"/>
        <v>0.24047193546365353</v>
      </c>
      <c r="AL209" s="30">
        <v>89337.31</v>
      </c>
      <c r="AM209" s="30">
        <v>2970.3044399999999</v>
      </c>
      <c r="AO209" s="32">
        <f>DataQ!H319/DataQ!E319</f>
        <v>4.6755449078112604E-2</v>
      </c>
      <c r="AP209" s="15">
        <f>DataQ!F319</f>
        <v>4.0000169999999997</v>
      </c>
      <c r="AQ209" s="15">
        <f>DataQ!J319</f>
        <v>3.5000010000000001</v>
      </c>
      <c r="AR209" s="15">
        <f>DataQ!P319</f>
        <v>1.9174720000000001</v>
      </c>
      <c r="AS209" s="15">
        <f t="shared" si="46"/>
        <v>3.5798062410168461</v>
      </c>
      <c r="AU209" s="15">
        <v>3.5798062410168461</v>
      </c>
      <c r="AX209">
        <v>4880</v>
      </c>
    </row>
    <row r="210" spans="34:50" x14ac:dyDescent="0.35">
      <c r="AH210" s="7"/>
      <c r="AI210" s="32">
        <f>(AL210/DataQ!C320)/100</f>
        <v>7.2482258652212708E-2</v>
      </c>
      <c r="AJ210" s="28">
        <f>AM210/DataQ!C320</f>
        <v>0.24082730230396387</v>
      </c>
      <c r="AK210" s="11">
        <f t="shared" si="45"/>
        <v>0.24054156883914227</v>
      </c>
      <c r="AL210" s="30">
        <v>89515.734400000001</v>
      </c>
      <c r="AM210" s="30">
        <v>2974.2220000000002</v>
      </c>
      <c r="AO210" s="32">
        <f>DataQ!H320/DataQ!E320</f>
        <v>4.6652328986600808E-2</v>
      </c>
      <c r="AP210" s="15">
        <f>DataQ!F320</f>
        <v>3.999997</v>
      </c>
      <c r="AQ210" s="15">
        <f>DataQ!J320</f>
        <v>3.5000010000000001</v>
      </c>
      <c r="AR210" s="15">
        <f>DataQ!P320</f>
        <v>1.9173750000000001</v>
      </c>
      <c r="AS210" s="15">
        <f t="shared" si="46"/>
        <v>3.5798062410168461</v>
      </c>
      <c r="AU210" s="15">
        <v>3.5798062410168461</v>
      </c>
      <c r="AX210">
        <v>2500</v>
      </c>
    </row>
    <row r="211" spans="34:50" x14ac:dyDescent="0.35">
      <c r="AH211" s="7"/>
      <c r="AI211" s="32">
        <f>(AL211/DataQ!C321)/100</f>
        <v>7.2546125879194942E-2</v>
      </c>
      <c r="AJ211" s="28">
        <f>AM211/DataQ!C321</f>
        <v>0.24089143853846937</v>
      </c>
      <c r="AK211" s="11">
        <f t="shared" si="45"/>
        <v>0.24061219418308327</v>
      </c>
      <c r="AL211" s="30">
        <v>89672.38</v>
      </c>
      <c r="AM211" s="30">
        <v>2977.5964399999998</v>
      </c>
      <c r="AO211" s="32">
        <f>DataQ!H321/DataQ!E321</f>
        <v>4.6549452704829811E-2</v>
      </c>
      <c r="AP211" s="15">
        <f>DataQ!F321</f>
        <v>3.9999889999999998</v>
      </c>
      <c r="AQ211" s="15">
        <f>DataQ!J321</f>
        <v>3.5000010000000001</v>
      </c>
      <c r="AR211" s="15">
        <f>DataQ!P321</f>
        <v>1.917422</v>
      </c>
      <c r="AS211" s="15">
        <f t="shared" si="46"/>
        <v>3.5798062410168461</v>
      </c>
      <c r="AU211" s="15">
        <v>3.5798062410168461</v>
      </c>
      <c r="AX211">
        <v>2490</v>
      </c>
    </row>
    <row r="212" spans="34:50" x14ac:dyDescent="0.35">
      <c r="AH212" s="7"/>
      <c r="AI212" s="32">
        <f>(AL212/DataQ!C322)/100</f>
        <v>7.2610805232504114E-2</v>
      </c>
      <c r="AJ212" s="28">
        <f>AM212/DataQ!C322</f>
        <v>0.24095676403869667</v>
      </c>
      <c r="AK212" s="11">
        <f t="shared" si="45"/>
        <v>0.24068389889424194</v>
      </c>
      <c r="AL212" s="30">
        <v>89849.99</v>
      </c>
      <c r="AM212" s="30">
        <v>2981.6447800000001</v>
      </c>
      <c r="AO212" s="32">
        <f>DataQ!H322/DataQ!E322</f>
        <v>4.6448623108628649E-2</v>
      </c>
      <c r="AP212" s="15">
        <f>DataQ!F322</f>
        <v>4.000019</v>
      </c>
      <c r="AQ212" s="15">
        <f>DataQ!J322</f>
        <v>3.5000010000000001</v>
      </c>
      <c r="AR212" s="15">
        <f>DataQ!P322</f>
        <v>1.9173739999999999</v>
      </c>
      <c r="AS212" s="15">
        <f t="shared" si="46"/>
        <v>3.5798062410168461</v>
      </c>
      <c r="AU212" s="15">
        <v>3.5798062410168461</v>
      </c>
      <c r="AX212">
        <v>2170</v>
      </c>
    </row>
    <row r="213" spans="34:50" x14ac:dyDescent="0.35">
      <c r="AH213" s="7">
        <v>2052</v>
      </c>
      <c r="AI213" s="32">
        <f>(AL213/DataQ!C323)/100</f>
        <v>7.2675618933802741E-2</v>
      </c>
      <c r="AJ213" s="28">
        <f>AM213/DataQ!C323</f>
        <v>0.24102198769399719</v>
      </c>
      <c r="AK213" s="11">
        <f t="shared" si="45"/>
        <v>0.24075650097508547</v>
      </c>
      <c r="AL213" s="30">
        <v>90002.94</v>
      </c>
      <c r="AM213" s="30">
        <v>2984.8645000000001</v>
      </c>
      <c r="AO213" s="32">
        <f>DataQ!H323/DataQ!E323</f>
        <v>4.6347931814313161E-2</v>
      </c>
      <c r="AP213" s="15">
        <f>DataQ!F323</f>
        <v>3.999984</v>
      </c>
      <c r="AQ213" s="15">
        <f>DataQ!J323</f>
        <v>3.5</v>
      </c>
      <c r="AR213" s="15">
        <f>DataQ!P323</f>
        <v>1.9173720000000001</v>
      </c>
      <c r="AS213" s="15">
        <f t="shared" si="46"/>
        <v>3.5798062410168461</v>
      </c>
      <c r="AU213" s="15">
        <v>3.5798062410168461</v>
      </c>
      <c r="AX213">
        <v>2110</v>
      </c>
    </row>
    <row r="214" spans="34:50" x14ac:dyDescent="0.35">
      <c r="AH214" s="7"/>
      <c r="AI214" s="32">
        <f>(AL214/DataQ!C324)/100</f>
        <v>7.2741960594510657E-2</v>
      </c>
      <c r="AJ214" s="28">
        <f>AM214/DataQ!C324</f>
        <v>0.2410887168007744</v>
      </c>
      <c r="AK214" s="11">
        <f t="shared" si="45"/>
        <v>0.24082730230396387</v>
      </c>
      <c r="AL214" s="30">
        <v>90176.39</v>
      </c>
      <c r="AM214" s="30">
        <v>2988.7165500000001</v>
      </c>
      <c r="AO214" s="32">
        <f>DataQ!H324/DataQ!E324</f>
        <v>4.6247463704037171E-2</v>
      </c>
      <c r="AP214" s="15">
        <f>DataQ!F324</f>
        <v>4.000013</v>
      </c>
      <c r="AQ214" s="15">
        <f>DataQ!J324</f>
        <v>3.5</v>
      </c>
      <c r="AR214" s="15">
        <f>DataQ!P324</f>
        <v>1.9173720000000001</v>
      </c>
      <c r="AS214" s="15">
        <f t="shared" si="46"/>
        <v>3.5798062410168461</v>
      </c>
      <c r="AU214" s="15">
        <v>3.5798062410168461</v>
      </c>
      <c r="AX214">
        <v>1890</v>
      </c>
    </row>
    <row r="215" spans="34:50" x14ac:dyDescent="0.35">
      <c r="AH215" s="7"/>
      <c r="AI215" s="32">
        <f>(AL215/DataQ!C325)/100</f>
        <v>7.2809249663707942E-2</v>
      </c>
      <c r="AJ215" s="28">
        <f>AM215/DataQ!C325</f>
        <v>0.24115658677060489</v>
      </c>
      <c r="AK215" s="11">
        <f t="shared" si="45"/>
        <v>0.24089143853846937</v>
      </c>
      <c r="AL215" s="30">
        <v>90337.13</v>
      </c>
      <c r="AM215" s="30">
        <v>2992.1190000000001</v>
      </c>
      <c r="AO215" s="32">
        <f>DataQ!H325/DataQ!E325</f>
        <v>4.6147105487654175E-2</v>
      </c>
      <c r="AP215" s="15">
        <f>DataQ!F325</f>
        <v>4.0000200000000001</v>
      </c>
      <c r="AQ215" s="15">
        <f>DataQ!J325</f>
        <v>3.5000010000000001</v>
      </c>
      <c r="AR215" s="15">
        <f>DataQ!P325</f>
        <v>1.9173720000000001</v>
      </c>
      <c r="AS215" s="15">
        <f t="shared" si="46"/>
        <v>3.5798062410168461</v>
      </c>
      <c r="AU215" s="15">
        <v>3.5798062410168461</v>
      </c>
      <c r="AX215">
        <v>1860</v>
      </c>
    </row>
    <row r="216" spans="34:50" x14ac:dyDescent="0.35">
      <c r="AH216" s="7"/>
      <c r="AI216" s="32">
        <f>(AL216/DataQ!C326)/100</f>
        <v>7.287702995151657E-2</v>
      </c>
      <c r="AJ216" s="28">
        <f>AM216/DataQ!C326</f>
        <v>0.24122487146498517</v>
      </c>
      <c r="AK216" s="11">
        <f t="shared" si="45"/>
        <v>0.24095676403869667</v>
      </c>
      <c r="AL216" s="30">
        <v>90518.664099999995</v>
      </c>
      <c r="AM216" s="30">
        <v>2996.1914099999999</v>
      </c>
      <c r="AO216" s="32">
        <f>DataQ!H326/DataQ!E326</f>
        <v>4.6050194964529979E-2</v>
      </c>
      <c r="AP216" s="15">
        <f>DataQ!F326</f>
        <v>3.9999880000000001</v>
      </c>
      <c r="AQ216" s="15">
        <f>DataQ!J326</f>
        <v>3.5000010000000001</v>
      </c>
      <c r="AR216" s="15">
        <f>DataQ!P326</f>
        <v>1.9174180000000001</v>
      </c>
      <c r="AS216" s="15">
        <f t="shared" si="46"/>
        <v>3.5798062410168461</v>
      </c>
      <c r="AU216" s="15">
        <v>3.5798062410168461</v>
      </c>
      <c r="AX216">
        <v>1800</v>
      </c>
    </row>
    <row r="217" spans="34:50" x14ac:dyDescent="0.35">
      <c r="AH217" s="7">
        <v>2053</v>
      </c>
      <c r="AI217" s="32">
        <f>(AL217/DataQ!C327)/100</f>
        <v>7.2943673143662527E-2</v>
      </c>
      <c r="AJ217" s="28">
        <f>AM217/DataQ!C327</f>
        <v>0.24129187348057143</v>
      </c>
      <c r="AK217" s="11">
        <f t="shared" si="45"/>
        <v>0.24102198769399719</v>
      </c>
      <c r="AL217" s="30">
        <v>90673.8</v>
      </c>
      <c r="AM217" s="30">
        <v>2999.4172400000002</v>
      </c>
      <c r="AO217" s="32">
        <f>DataQ!H327/DataQ!E327</f>
        <v>4.5953390860762396E-2</v>
      </c>
      <c r="AP217" s="15">
        <f>DataQ!F327</f>
        <v>4.0000030000000004</v>
      </c>
      <c r="AQ217" s="15">
        <f>DataQ!J327</f>
        <v>3.5</v>
      </c>
      <c r="AR217" s="15">
        <f>DataQ!P327</f>
        <v>1.91737</v>
      </c>
      <c r="AS217" s="15">
        <f t="shared" si="46"/>
        <v>3.5798062410168461</v>
      </c>
      <c r="AU217" s="15">
        <v>3.5798062410168461</v>
      </c>
      <c r="AX217">
        <v>1880</v>
      </c>
    </row>
    <row r="218" spans="34:50" x14ac:dyDescent="0.35">
      <c r="AH218" s="7"/>
      <c r="AI218" s="32">
        <f>(AL218/DataQ!C328)/100</f>
        <v>7.3011260028626235E-2</v>
      </c>
      <c r="AJ218" s="28">
        <f>AM218/DataQ!C328</f>
        <v>0.2413598089869671</v>
      </c>
      <c r="AK218" s="11">
        <f t="shared" si="45"/>
        <v>0.2410887168007744</v>
      </c>
      <c r="AL218" s="30">
        <v>90848.86</v>
      </c>
      <c r="AM218" s="30">
        <v>3003.2714799999999</v>
      </c>
      <c r="AO218" s="32">
        <f>DataQ!H328/DataQ!E328</f>
        <v>4.5856775006612421E-2</v>
      </c>
      <c r="AP218" s="15">
        <f>DataQ!F328</f>
        <v>4.0000010000000001</v>
      </c>
      <c r="AQ218" s="15">
        <f>DataQ!J328</f>
        <v>3.5</v>
      </c>
      <c r="AR218" s="15">
        <f>DataQ!P328</f>
        <v>1.9174169999999999</v>
      </c>
      <c r="AS218" s="15">
        <f t="shared" si="46"/>
        <v>3.5798062410168461</v>
      </c>
      <c r="AU218" s="15">
        <v>3.5798062410168461</v>
      </c>
      <c r="AX218">
        <v>1800</v>
      </c>
    </row>
    <row r="219" spans="34:50" x14ac:dyDescent="0.35">
      <c r="AH219" s="7"/>
      <c r="AI219" s="32">
        <f>(AL219/DataQ!C329)/100</f>
        <v>7.3079959562121044E-2</v>
      </c>
      <c r="AJ219" s="28">
        <f>AM219/DataQ!C329</f>
        <v>0.24142891211988113</v>
      </c>
      <c r="AK219" s="11">
        <f t="shared" si="45"/>
        <v>0.24115658677060489</v>
      </c>
      <c r="AL219" s="30">
        <v>91011.37</v>
      </c>
      <c r="AM219" s="30">
        <v>3006.6759999999999</v>
      </c>
      <c r="AO219" s="32">
        <f>DataQ!H329/DataQ!E329</f>
        <v>4.5760281725569112E-2</v>
      </c>
      <c r="AP219" s="15">
        <f>DataQ!F329</f>
        <v>4.0000099999999996</v>
      </c>
      <c r="AQ219" s="15">
        <f>DataQ!J329</f>
        <v>3.5000010000000001</v>
      </c>
      <c r="AR219" s="15">
        <f>DataQ!P329</f>
        <v>1.9174169999999999</v>
      </c>
      <c r="AS219" s="15">
        <f t="shared" si="46"/>
        <v>3.5798062410168461</v>
      </c>
      <c r="AU219" s="15">
        <v>3.5798062410168461</v>
      </c>
      <c r="AX219">
        <v>1950</v>
      </c>
    </row>
    <row r="220" spans="34:50" x14ac:dyDescent="0.35">
      <c r="AH220" s="7"/>
      <c r="AI220" s="32">
        <f>(AL220/DataQ!C330)/100</f>
        <v>7.314993093734308E-2</v>
      </c>
      <c r="AJ220" s="28">
        <f>AM220/DataQ!C330</f>
        <v>0.24149947942317843</v>
      </c>
      <c r="AK220" s="11">
        <f t="shared" si="45"/>
        <v>0.24122487146498517</v>
      </c>
      <c r="AL220" s="30">
        <v>91195.58</v>
      </c>
      <c r="AM220" s="30">
        <v>3010.7595200000001</v>
      </c>
      <c r="AO220" s="32">
        <f>DataQ!H330/DataQ!E330</f>
        <v>4.5663898255533637E-2</v>
      </c>
      <c r="AP220" s="15">
        <f>DataQ!F330</f>
        <v>3.9999910000000001</v>
      </c>
      <c r="AQ220" s="15">
        <f>DataQ!J330</f>
        <v>3.5000010000000001</v>
      </c>
      <c r="AR220" s="15">
        <f>DataQ!P330</f>
        <v>1.9173690000000001</v>
      </c>
      <c r="AS220" s="15">
        <f t="shared" si="46"/>
        <v>3.5798062410168461</v>
      </c>
      <c r="AU220" s="15">
        <v>3.5798062410168461</v>
      </c>
      <c r="AX220">
        <v>1790</v>
      </c>
    </row>
    <row r="221" spans="34:50" x14ac:dyDescent="0.35">
      <c r="AH221" s="7">
        <v>2054</v>
      </c>
      <c r="AI221" s="32">
        <f>(AL221/DataQ!C331)/100</f>
        <v>7.3220662703037162E-2</v>
      </c>
      <c r="AJ221" s="28">
        <f>AM221/DataQ!C331</f>
        <v>0.24157055826904056</v>
      </c>
      <c r="AK221" s="11">
        <f t="shared" si="45"/>
        <v>0.24129187348057143</v>
      </c>
      <c r="AL221" s="30">
        <v>91355.81</v>
      </c>
      <c r="AM221" s="30">
        <v>3014.0227100000002</v>
      </c>
      <c r="AO221" s="32">
        <f>DataQ!H331/DataQ!E331</f>
        <v>4.5567742405633091E-2</v>
      </c>
      <c r="AP221" s="15">
        <f>DataQ!F331</f>
        <v>4.0000010000000001</v>
      </c>
      <c r="AQ221" s="15">
        <f>DataQ!J331</f>
        <v>3.5</v>
      </c>
      <c r="AR221" s="15">
        <f>DataQ!P331</f>
        <v>1.917416</v>
      </c>
      <c r="AS221" s="15">
        <f t="shared" si="46"/>
        <v>3.5798062410168461</v>
      </c>
      <c r="AU221" s="15">
        <v>3.5798062410168461</v>
      </c>
      <c r="AX221">
        <v>1910</v>
      </c>
    </row>
    <row r="222" spans="34:50" x14ac:dyDescent="0.35">
      <c r="AH222" s="7"/>
      <c r="AI222" s="32">
        <f>(AL222/DataQ!C332)/100</f>
        <v>7.3291993450314882E-2</v>
      </c>
      <c r="AJ222" s="28">
        <f>AM222/DataQ!C332</f>
        <v>0.24164226468574723</v>
      </c>
      <c r="AK222" s="11">
        <f t="shared" si="45"/>
        <v>0.2413598089869671</v>
      </c>
      <c r="AL222" s="30">
        <v>91535.47</v>
      </c>
      <c r="AM222" s="30">
        <v>3017.9064899999998</v>
      </c>
      <c r="AO222" s="32">
        <f>DataQ!H332/DataQ!E332</f>
        <v>4.5471685469735387E-2</v>
      </c>
      <c r="AP222" s="15">
        <f>DataQ!F332</f>
        <v>4</v>
      </c>
      <c r="AQ222" s="15">
        <f>DataQ!J332</f>
        <v>3.5</v>
      </c>
      <c r="AR222" s="15">
        <f>DataQ!P332</f>
        <v>1.917416</v>
      </c>
      <c r="AS222" s="15">
        <f t="shared" si="46"/>
        <v>3.5798062410168461</v>
      </c>
      <c r="AU222" s="15">
        <v>3.5798062410168461</v>
      </c>
      <c r="AX222">
        <v>1680</v>
      </c>
    </row>
    <row r="223" spans="34:50" x14ac:dyDescent="0.35">
      <c r="AH223" s="7"/>
      <c r="AI223" s="32">
        <f>(AL223/DataQ!C333)/100</f>
        <v>7.336437165989311E-2</v>
      </c>
      <c r="AJ223" s="28">
        <f>AM223/DataQ!C333</f>
        <v>0.24171505888188421</v>
      </c>
      <c r="AK223" s="11">
        <f t="shared" si="45"/>
        <v>0.24142891211988113</v>
      </c>
      <c r="AL223" s="30">
        <v>91702.53</v>
      </c>
      <c r="AM223" s="30">
        <v>3021.3415500000001</v>
      </c>
      <c r="AO223" s="32">
        <f>DataQ!H333/DataQ!E333</f>
        <v>4.5375885158316566E-2</v>
      </c>
      <c r="AP223" s="15">
        <f>DataQ!F333</f>
        <v>3.999994</v>
      </c>
      <c r="AQ223" s="15">
        <f>DataQ!J333</f>
        <v>3.5</v>
      </c>
      <c r="AR223" s="15">
        <f>DataQ!P333</f>
        <v>1.9174150000000001</v>
      </c>
      <c r="AS223" s="15">
        <f t="shared" si="46"/>
        <v>3.5798062410168461</v>
      </c>
      <c r="AU223" s="15">
        <v>3.5798062410168461</v>
      </c>
      <c r="AX223">
        <v>1690</v>
      </c>
    </row>
    <row r="224" spans="34:50" x14ac:dyDescent="0.35">
      <c r="AH224" s="7"/>
      <c r="AI224" s="32">
        <f>(AL224/DataQ!C334)/100</f>
        <v>7.3437632115031293E-2</v>
      </c>
      <c r="AJ224" s="28">
        <f>AM224/DataQ!C334</f>
        <v>0.24178900435315284</v>
      </c>
      <c r="AK224" s="11">
        <f t="shared" si="45"/>
        <v>0.24149947942317843</v>
      </c>
      <c r="AL224" s="30">
        <v>91890.82</v>
      </c>
      <c r="AM224" s="30">
        <v>3025.4502000000002</v>
      </c>
      <c r="AO224" s="32">
        <f>DataQ!H334/DataQ!E334</f>
        <v>4.5281791136764997E-2</v>
      </c>
      <c r="AP224" s="15">
        <f>DataQ!F334</f>
        <v>4.0000159999999996</v>
      </c>
      <c r="AQ224" s="15">
        <f>DataQ!J334</f>
        <v>3.5</v>
      </c>
      <c r="AR224" s="15">
        <f>DataQ!P334</f>
        <v>1.9174629999999999</v>
      </c>
      <c r="AS224" s="15">
        <f t="shared" si="46"/>
        <v>3.5798062410168461</v>
      </c>
      <c r="AU224" s="15">
        <v>3.5798062410168461</v>
      </c>
      <c r="AX224">
        <v>1690</v>
      </c>
    </row>
    <row r="225" spans="34:50" x14ac:dyDescent="0.35">
      <c r="AH225" s="7">
        <v>2055</v>
      </c>
      <c r="AI225" s="32">
        <f>(AL225/DataQ!C335)/100</f>
        <v>7.3510217184546575E-2</v>
      </c>
      <c r="AJ225" s="28">
        <f>AM225/DataQ!C335</f>
        <v>0.24186190809684624</v>
      </c>
      <c r="AK225" s="11">
        <f t="shared" si="45"/>
        <v>0.24157055826904056</v>
      </c>
      <c r="AL225" s="30">
        <v>92053.39</v>
      </c>
      <c r="AM225" s="30">
        <v>3028.723</v>
      </c>
      <c r="AO225" s="32">
        <f>DataQ!H335/DataQ!E335</f>
        <v>4.5187864457193916E-2</v>
      </c>
      <c r="AP225" s="15">
        <f>DataQ!F335</f>
        <v>4.0000099999999996</v>
      </c>
      <c r="AQ225" s="15">
        <f>DataQ!J335</f>
        <v>3.5</v>
      </c>
      <c r="AR225" s="15">
        <f>DataQ!P335</f>
        <v>1.9174150000000001</v>
      </c>
      <c r="AS225" s="15">
        <f t="shared" si="46"/>
        <v>3.5798062410168461</v>
      </c>
      <c r="AU225" s="15">
        <v>3.5798062410168461</v>
      </c>
      <c r="AX225">
        <v>1980</v>
      </c>
    </row>
    <row r="226" spans="34:50" x14ac:dyDescent="0.35">
      <c r="AH226" s="7"/>
      <c r="AI226" s="32">
        <f>(AL226/DataQ!C336)/100</f>
        <v>7.3583974215783263E-2</v>
      </c>
      <c r="AJ226" s="28">
        <f>AM226/DataQ!C336</f>
        <v>0.24193605003669783</v>
      </c>
      <c r="AK226" s="11">
        <f t="shared" si="45"/>
        <v>0.24164226468574723</v>
      </c>
      <c r="AL226" s="30">
        <v>92236.04</v>
      </c>
      <c r="AM226" s="30">
        <v>3032.62</v>
      </c>
      <c r="AO226" s="32">
        <f>DataQ!H336/DataQ!E336</f>
        <v>4.509415809463696E-2</v>
      </c>
      <c r="AP226" s="15">
        <f>DataQ!F336</f>
        <v>4.0000039999999997</v>
      </c>
      <c r="AQ226" s="15">
        <f>DataQ!J336</f>
        <v>3.5</v>
      </c>
      <c r="AR226" s="15">
        <f>DataQ!P336</f>
        <v>1.917367</v>
      </c>
      <c r="AS226" s="15">
        <f t="shared" si="46"/>
        <v>3.5798062410168461</v>
      </c>
      <c r="AU226" s="15">
        <v>3.5798062410168461</v>
      </c>
      <c r="AX226">
        <v>1920</v>
      </c>
    </row>
    <row r="227" spans="34:50" x14ac:dyDescent="0.35">
      <c r="AH227" s="7"/>
      <c r="AI227" s="32">
        <f>(AL227/DataQ!C337)/100</f>
        <v>7.3657944577829232E-2</v>
      </c>
      <c r="AJ227" s="28">
        <f>AM227/DataQ!C337</f>
        <v>0.24201056662489756</v>
      </c>
      <c r="AK227" s="11">
        <f t="shared" si="45"/>
        <v>0.24171505888188421</v>
      </c>
      <c r="AL227" s="30">
        <v>92405.07</v>
      </c>
      <c r="AM227" s="30">
        <v>3036.0612799999999</v>
      </c>
      <c r="AO227" s="32">
        <f>DataQ!H337/DataQ!E337</f>
        <v>4.5000704910151068E-2</v>
      </c>
      <c r="AP227" s="15">
        <f>DataQ!F337</f>
        <v>4.0000159999999996</v>
      </c>
      <c r="AQ227" s="15">
        <f>DataQ!J337</f>
        <v>3.5</v>
      </c>
      <c r="AR227" s="15">
        <f>DataQ!P337</f>
        <v>1.917367</v>
      </c>
      <c r="AS227" s="15">
        <f t="shared" si="46"/>
        <v>3.5798062410168461</v>
      </c>
      <c r="AU227" s="15">
        <v>3.5798062410168461</v>
      </c>
      <c r="AX227">
        <v>2130</v>
      </c>
    </row>
    <row r="228" spans="34:50" x14ac:dyDescent="0.35">
      <c r="AH228" s="7"/>
      <c r="AI228" s="32">
        <f>(AL228/DataQ!C338)/100</f>
        <v>7.3732391057671251E-2</v>
      </c>
      <c r="AJ228" s="28">
        <f>AM228/DataQ!C338</f>
        <v>0.24208545617422811</v>
      </c>
      <c r="AK228" s="11">
        <f t="shared" si="45"/>
        <v>0.24178900435315284</v>
      </c>
      <c r="AL228" s="30">
        <v>92594.98</v>
      </c>
      <c r="AM228" s="30">
        <v>3040.16968</v>
      </c>
      <c r="AO228" s="32">
        <f>DataQ!H338/DataQ!E338</f>
        <v>4.4908628003628916E-2</v>
      </c>
      <c r="AP228" s="15">
        <f>DataQ!F338</f>
        <v>3.9999899999999999</v>
      </c>
      <c r="AQ228" s="15">
        <f>DataQ!J338</f>
        <v>3.5000010000000001</v>
      </c>
      <c r="AR228" s="15">
        <f>DataQ!P338</f>
        <v>1.917319</v>
      </c>
      <c r="AS228" s="15">
        <f t="shared" si="46"/>
        <v>3.5798062410168461</v>
      </c>
      <c r="AU228" s="15">
        <v>3.5798062410168461</v>
      </c>
      <c r="AX228">
        <v>1990</v>
      </c>
    </row>
    <row r="229" spans="34:50" x14ac:dyDescent="0.35">
      <c r="AH229" s="7">
        <v>2056</v>
      </c>
      <c r="AI229" s="32">
        <f>(AL229/DataQ!C339)/100</f>
        <v>7.3807013258369927E-2</v>
      </c>
      <c r="AJ229" s="28">
        <f>AM229/DataQ!C339</f>
        <v>0.24216042603742388</v>
      </c>
      <c r="AK229" s="11">
        <f t="shared" si="45"/>
        <v>0.24186190809684624</v>
      </c>
      <c r="AL229" s="30">
        <v>92759.99</v>
      </c>
      <c r="AM229" s="30">
        <v>3043.4504400000001</v>
      </c>
      <c r="AO229" s="32">
        <f>DataQ!H339/DataQ!E339</f>
        <v>4.4816738022165022E-2</v>
      </c>
      <c r="AP229" s="15">
        <f>DataQ!F339</f>
        <v>4.0000030000000004</v>
      </c>
      <c r="AQ229" s="15">
        <f>DataQ!J339</f>
        <v>3.5</v>
      </c>
      <c r="AR229" s="15">
        <f>DataQ!P339</f>
        <v>1.917367</v>
      </c>
      <c r="AS229" s="15">
        <f t="shared" si="46"/>
        <v>3.5798062410168461</v>
      </c>
      <c r="AU229" s="15">
        <v>3.5798062410168461</v>
      </c>
      <c r="AX229">
        <v>1710</v>
      </c>
    </row>
    <row r="230" spans="34:50" x14ac:dyDescent="0.35">
      <c r="AH230" s="7"/>
      <c r="AI230" s="32">
        <f>(AL230/DataQ!C340)/100</f>
        <v>7.3882205930164244E-2</v>
      </c>
      <c r="AJ230" s="28">
        <f>AM230/DataQ!C340</f>
        <v>0.24223605077547142</v>
      </c>
      <c r="AK230" s="11">
        <f t="shared" si="45"/>
        <v>0.24193605003669783</v>
      </c>
      <c r="AL230" s="30">
        <v>92944.48</v>
      </c>
      <c r="AM230" s="30">
        <v>3047.3513200000002</v>
      </c>
      <c r="AO230" s="32">
        <f>DataQ!H340/DataQ!E340</f>
        <v>4.472513094547502E-2</v>
      </c>
      <c r="AP230" s="15">
        <f>DataQ!F340</f>
        <v>4.000006</v>
      </c>
      <c r="AQ230" s="15">
        <f>DataQ!J340</f>
        <v>3.5</v>
      </c>
      <c r="AR230" s="15">
        <f>DataQ!P340</f>
        <v>1.917462</v>
      </c>
      <c r="AS230" s="15">
        <f t="shared" si="46"/>
        <v>3.5798062410168461</v>
      </c>
      <c r="AU230" s="15">
        <v>3.5798062410168461</v>
      </c>
      <c r="AX230">
        <v>220</v>
      </c>
    </row>
    <row r="231" spans="34:50" x14ac:dyDescent="0.35">
      <c r="AH231" s="7"/>
      <c r="AI231" s="32">
        <f>(AL231/DataQ!C341)/100</f>
        <v>7.395787623060518E-2</v>
      </c>
      <c r="AJ231" s="28">
        <f>AM231/DataQ!C341</f>
        <v>0.24231229711644234</v>
      </c>
      <c r="AK231" s="11">
        <f t="shared" si="45"/>
        <v>0.24201056662489756</v>
      </c>
      <c r="AL231" s="30">
        <v>93115.554699999993</v>
      </c>
      <c r="AM231" s="30">
        <v>3050.7966299999998</v>
      </c>
      <c r="AO231" s="32">
        <f>DataQ!H341/DataQ!E341</f>
        <v>4.463374286814379E-2</v>
      </c>
      <c r="AP231" s="15">
        <f>DataQ!F341</f>
        <v>3.9999820000000001</v>
      </c>
      <c r="AQ231" s="15">
        <f>DataQ!J341</f>
        <v>3.5</v>
      </c>
      <c r="AR231" s="15">
        <f>DataQ!P341</f>
        <v>1.917414</v>
      </c>
      <c r="AS231" s="15">
        <f t="shared" si="46"/>
        <v>3.5798062410168461</v>
      </c>
      <c r="AU231" s="15">
        <v>3.5798062410168461</v>
      </c>
      <c r="AX231">
        <v>370</v>
      </c>
    </row>
    <row r="232" spans="34:50" x14ac:dyDescent="0.35">
      <c r="AH232" s="7"/>
      <c r="AI232" s="32">
        <f>(AL232/DataQ!C342)/100</f>
        <v>7.4034296913122299E-2</v>
      </c>
      <c r="AJ232" s="28">
        <f>AM232/DataQ!C342</f>
        <v>0.2423891100382041</v>
      </c>
      <c r="AK232" s="11">
        <f t="shared" si="45"/>
        <v>0.24208545617422811</v>
      </c>
      <c r="AL232" s="30">
        <v>93308.015599999999</v>
      </c>
      <c r="AM232" s="30">
        <v>3054.9147899999998</v>
      </c>
      <c r="AO232" s="32">
        <f>DataQ!H342/DataQ!E342</f>
        <v>4.4542539738316358E-2</v>
      </c>
      <c r="AP232" s="15">
        <f>DataQ!F342</f>
        <v>4.000013</v>
      </c>
      <c r="AQ232" s="15">
        <f>DataQ!J342</f>
        <v>3.5</v>
      </c>
      <c r="AR232" s="15">
        <f>DataQ!P342</f>
        <v>1.917414</v>
      </c>
      <c r="AS232" s="15">
        <f t="shared" si="46"/>
        <v>3.5798062410168461</v>
      </c>
      <c r="AU232" s="15">
        <v>3.5798062410168461</v>
      </c>
      <c r="AX232">
        <v>330</v>
      </c>
    </row>
    <row r="233" spans="34:50" x14ac:dyDescent="0.35">
      <c r="AH233" s="7">
        <v>2057</v>
      </c>
      <c r="AI233" s="32">
        <f>(AL233/DataQ!C343)/100</f>
        <v>7.4111184492714213E-2</v>
      </c>
      <c r="AJ233" s="28">
        <f>AM233/DataQ!C343</f>
        <v>0.24246637294644932</v>
      </c>
      <c r="AK233" s="11">
        <f t="shared" si="45"/>
        <v>0.24216042603742388</v>
      </c>
      <c r="AL233" s="30">
        <v>93475.77</v>
      </c>
      <c r="AM233" s="30">
        <v>3058.2065400000001</v>
      </c>
      <c r="AO233" s="32">
        <f>DataQ!H343/DataQ!E343</f>
        <v>4.445156072502017E-2</v>
      </c>
      <c r="AP233" s="15">
        <f>DataQ!F343</f>
        <v>4.0000090000000004</v>
      </c>
      <c r="AQ233" s="15">
        <f>DataQ!J343</f>
        <v>3.5000010000000001</v>
      </c>
      <c r="AR233" s="15">
        <f>DataQ!P343</f>
        <v>1.917414</v>
      </c>
      <c r="AS233" s="15">
        <f t="shared" si="46"/>
        <v>3.5798062410168461</v>
      </c>
      <c r="AU233" s="15">
        <v>3.5798062410168461</v>
      </c>
      <c r="AX233">
        <v>380</v>
      </c>
    </row>
    <row r="234" spans="34:50" x14ac:dyDescent="0.35">
      <c r="AH234" s="7"/>
      <c r="AI234" s="32">
        <f>(AL234/DataQ!C344)/100</f>
        <v>7.4188799999999999E-2</v>
      </c>
      <c r="AJ234" s="28">
        <f>AM234/DataQ!C344</f>
        <v>0.24254445782178216</v>
      </c>
      <c r="AK234" s="11">
        <f t="shared" si="45"/>
        <v>0.24223605077547142</v>
      </c>
      <c r="AL234" s="30">
        <v>93663.360000000001</v>
      </c>
      <c r="AM234" s="30">
        <v>3062.1237799999999</v>
      </c>
      <c r="AO234" s="32">
        <f>DataQ!H344/DataQ!E344</f>
        <v>4.4360850513632165E-2</v>
      </c>
      <c r="AP234" s="15">
        <f>DataQ!F344</f>
        <v>4.0000030000000004</v>
      </c>
      <c r="AQ234" s="15">
        <f>DataQ!J344</f>
        <v>3.5</v>
      </c>
      <c r="AR234" s="15">
        <f>DataQ!P344</f>
        <v>1.9173659999999999</v>
      </c>
      <c r="AS234" s="15">
        <f t="shared" si="46"/>
        <v>3.5798062410168461</v>
      </c>
      <c r="AU234" s="15">
        <v>3.5798062410168461</v>
      </c>
      <c r="AX234">
        <v>450</v>
      </c>
    </row>
    <row r="235" spans="34:50" x14ac:dyDescent="0.35">
      <c r="AH235" s="7"/>
      <c r="AI235" s="32">
        <f>(AL235/DataQ!C345)/100</f>
        <v>7.4266611160268392E-2</v>
      </c>
      <c r="AJ235" s="28">
        <f>AM235/DataQ!C345</f>
        <v>0.24262262745762228</v>
      </c>
      <c r="AK235" s="11">
        <f t="shared" si="45"/>
        <v>0.24231229711644234</v>
      </c>
      <c r="AL235" s="30">
        <v>93837.2</v>
      </c>
      <c r="AM235" s="30">
        <v>3065.5805700000001</v>
      </c>
      <c r="AO235" s="32">
        <f>DataQ!H345/DataQ!E345</f>
        <v>4.4270415492446917E-2</v>
      </c>
      <c r="AP235" s="15">
        <f>DataQ!F345</f>
        <v>4.0000049999999998</v>
      </c>
      <c r="AQ235" s="15">
        <f>DataQ!J345</f>
        <v>3.5</v>
      </c>
      <c r="AR235" s="15">
        <f>DataQ!P345</f>
        <v>1.917414</v>
      </c>
      <c r="AS235" s="15">
        <f t="shared" si="46"/>
        <v>3.5798062410168461</v>
      </c>
      <c r="AU235" s="15">
        <v>3.5798062410168461</v>
      </c>
      <c r="AX235">
        <v>730</v>
      </c>
    </row>
    <row r="236" spans="34:50" x14ac:dyDescent="0.35">
      <c r="AH236" s="7"/>
      <c r="AI236" s="32">
        <f>(AL236/DataQ!C346)/100</f>
        <v>7.4345374950190071E-2</v>
      </c>
      <c r="AJ236" s="28">
        <f>AM236/DataQ!C346</f>
        <v>0.24270194527548847</v>
      </c>
      <c r="AK236" s="11">
        <f t="shared" si="45"/>
        <v>0.2423891100382041</v>
      </c>
      <c r="AL236" s="30">
        <v>94032.625</v>
      </c>
      <c r="AM236" s="30">
        <v>3069.71362</v>
      </c>
      <c r="AO236" s="32">
        <f>DataQ!H346/DataQ!E346</f>
        <v>4.4178772550164155E-2</v>
      </c>
      <c r="AP236" s="15">
        <f>DataQ!F346</f>
        <v>4.0000150000000003</v>
      </c>
      <c r="AQ236" s="15">
        <f>DataQ!J346</f>
        <v>3.5000010000000001</v>
      </c>
      <c r="AR236" s="15">
        <f>DataQ!P346</f>
        <v>1.917414</v>
      </c>
      <c r="AS236" s="15">
        <f t="shared" si="46"/>
        <v>3.5798062410168461</v>
      </c>
      <c r="AU236" s="15">
        <v>3.5798062410168461</v>
      </c>
      <c r="AX236">
        <v>720</v>
      </c>
    </row>
    <row r="237" spans="34:50" x14ac:dyDescent="0.35">
      <c r="AH237" s="7">
        <v>2058</v>
      </c>
      <c r="AI237" s="32">
        <f>(AL237/DataQ!C347)/100</f>
        <v>7.4425808844674646E-2</v>
      </c>
      <c r="AJ237" s="28">
        <f>AM237/DataQ!C347</f>
        <v>0.24278268323436747</v>
      </c>
      <c r="AK237" s="11">
        <f t="shared" si="45"/>
        <v>0.24246637294644932</v>
      </c>
      <c r="AL237" s="30">
        <v>94204.914099999995</v>
      </c>
      <c r="AM237" s="30">
        <v>3073.03638</v>
      </c>
      <c r="AO237" s="32">
        <f>DataQ!H347/DataQ!E347</f>
        <v>4.4087447157530428E-2</v>
      </c>
      <c r="AP237" s="15">
        <f>DataQ!F347</f>
        <v>4.000006</v>
      </c>
      <c r="AQ237" s="15">
        <f>DataQ!J347</f>
        <v>3.5</v>
      </c>
      <c r="AR237" s="15">
        <f>DataQ!P347</f>
        <v>1.9173659999999999</v>
      </c>
      <c r="AS237" s="15">
        <f t="shared" si="46"/>
        <v>3.5798062410168461</v>
      </c>
      <c r="AU237" s="15">
        <v>3.5798062410168461</v>
      </c>
      <c r="AX237">
        <v>1040</v>
      </c>
    </row>
    <row r="238" spans="34:50" x14ac:dyDescent="0.35">
      <c r="AH238" s="7"/>
      <c r="AI238" s="32">
        <f>(AL238/DataQ!C348)/100</f>
        <v>7.4506407567751023E-2</v>
      </c>
      <c r="AJ238" s="28">
        <f>AM238/DataQ!C348</f>
        <v>0.24286374575261158</v>
      </c>
      <c r="AK238" s="11">
        <f t="shared" si="45"/>
        <v>0.24254445782178216</v>
      </c>
      <c r="AL238" s="30">
        <v>94396.265599999999</v>
      </c>
      <c r="AM238" s="30">
        <v>3076.9743699999999</v>
      </c>
      <c r="AO238" s="32">
        <f>DataQ!H348/DataQ!E348</f>
        <v>4.399644505149447E-2</v>
      </c>
      <c r="AP238" s="15">
        <f>DataQ!F348</f>
        <v>4.0000260000000001</v>
      </c>
      <c r="AQ238" s="15">
        <f>DataQ!J348</f>
        <v>3.5</v>
      </c>
      <c r="AR238" s="15">
        <f>DataQ!P348</f>
        <v>1.917367</v>
      </c>
      <c r="AS238" s="15">
        <f t="shared" si="46"/>
        <v>3.5798062410168461</v>
      </c>
      <c r="AU238" s="15">
        <v>3.5798062410168461</v>
      </c>
      <c r="AX238">
        <v>1180</v>
      </c>
    </row>
    <row r="239" spans="34:50" x14ac:dyDescent="0.35">
      <c r="AH239" s="7"/>
      <c r="AI239" s="32">
        <f>(AL239/DataQ!C349)/100</f>
        <v>7.4587775826266217E-2</v>
      </c>
      <c r="AJ239" s="28">
        <f>AM239/DataQ!C349</f>
        <v>0.24294570661762216</v>
      </c>
      <c r="AK239" s="11">
        <f t="shared" si="45"/>
        <v>0.24262262745762228</v>
      </c>
      <c r="AL239" s="30">
        <v>94574.54</v>
      </c>
      <c r="AM239" s="30">
        <v>3080.4616700000001</v>
      </c>
      <c r="AO239" s="32">
        <f>DataQ!H349/DataQ!E349</f>
        <v>4.390577847800043E-2</v>
      </c>
      <c r="AP239" s="15">
        <f>DataQ!F349</f>
        <v>3.9999899999999999</v>
      </c>
      <c r="AQ239" s="15">
        <f>DataQ!J349</f>
        <v>3.5</v>
      </c>
      <c r="AR239" s="15">
        <f>DataQ!P349</f>
        <v>1.9173659999999999</v>
      </c>
      <c r="AS239" s="15">
        <f t="shared" si="46"/>
        <v>3.5798062410168461</v>
      </c>
      <c r="AU239" s="15">
        <v>3.5798062410168461</v>
      </c>
      <c r="AX239">
        <v>1280</v>
      </c>
    </row>
    <row r="240" spans="34:50" x14ac:dyDescent="0.35">
      <c r="AH240" s="7"/>
      <c r="AI240" s="32">
        <f>(AL240/DataQ!C350)/100</f>
        <v>7.4668984056651053E-2</v>
      </c>
      <c r="AJ240" s="28">
        <f>AM240/DataQ!C350</f>
        <v>0.24302734541191448</v>
      </c>
      <c r="AK240" s="11">
        <f t="shared" si="45"/>
        <v>0.24270194527548847</v>
      </c>
      <c r="AL240" s="30">
        <v>94773.16</v>
      </c>
      <c r="AM240" s="30">
        <v>3084.61</v>
      </c>
      <c r="AO240" s="32">
        <f>DataQ!H350/DataQ!E350</f>
        <v>4.3815854852164611E-2</v>
      </c>
      <c r="AP240" s="15">
        <f>DataQ!F350</f>
        <v>4.0000010000000001</v>
      </c>
      <c r="AQ240" s="15">
        <f>DataQ!J350</f>
        <v>3.5</v>
      </c>
      <c r="AR240" s="15">
        <f>DataQ!P350</f>
        <v>1.917414</v>
      </c>
      <c r="AS240" s="15">
        <f t="shared" si="46"/>
        <v>3.5798062410168461</v>
      </c>
      <c r="AU240" s="15">
        <v>3.5798062410168461</v>
      </c>
      <c r="AX240">
        <v>1090</v>
      </c>
    </row>
    <row r="241" spans="34:50" x14ac:dyDescent="0.35">
      <c r="AH241" s="7">
        <v>2059</v>
      </c>
      <c r="AI241" s="32">
        <f>(AL241/DataQ!C351)/100</f>
        <v>7.4750657779751248E-2</v>
      </c>
      <c r="AJ241" s="28">
        <f>AM241/DataQ!C351</f>
        <v>0.2431095189508275</v>
      </c>
      <c r="AK241" s="11">
        <f t="shared" si="45"/>
        <v>0.24278268323436747</v>
      </c>
      <c r="AL241" s="30">
        <v>94946.94</v>
      </c>
      <c r="AM241" s="30">
        <v>3087.9333499999998</v>
      </c>
      <c r="AO241" s="32">
        <f>DataQ!H351/DataQ!E351</f>
        <v>4.3726246033468738E-2</v>
      </c>
      <c r="AP241" s="15">
        <f>DataQ!F351</f>
        <v>3.9999750000000001</v>
      </c>
      <c r="AQ241" s="15">
        <f>DataQ!J351</f>
        <v>3.5</v>
      </c>
      <c r="AR241" s="15">
        <f>DataQ!P351</f>
        <v>1.917413</v>
      </c>
      <c r="AS241" s="15">
        <f t="shared" si="46"/>
        <v>3.5798062410168461</v>
      </c>
      <c r="AU241" s="15">
        <v>3.5798062410168461</v>
      </c>
      <c r="AX241">
        <v>1260</v>
      </c>
    </row>
    <row r="242" spans="34:50" x14ac:dyDescent="0.35">
      <c r="AH242" s="7"/>
      <c r="AI242" s="32">
        <f>(AL242/DataQ!C352)/100</f>
        <v>7.4832271882445192E-2</v>
      </c>
      <c r="AJ242" s="28">
        <f>AM242/DataQ!C352</f>
        <v>0.24319141589446999</v>
      </c>
      <c r="AK242" s="11">
        <f t="shared" si="45"/>
        <v>0.24286374575261158</v>
      </c>
      <c r="AL242" s="30">
        <v>95139.73</v>
      </c>
      <c r="AM242" s="30">
        <v>3091.87</v>
      </c>
      <c r="AO242" s="32">
        <f>DataQ!H352/DataQ!E352</f>
        <v>4.3636998670855326E-2</v>
      </c>
      <c r="AP242" s="15">
        <f>DataQ!F352</f>
        <v>3.9999950000000002</v>
      </c>
      <c r="AQ242" s="15">
        <f>DataQ!J352</f>
        <v>3.4999989999999999</v>
      </c>
      <c r="AR242" s="15">
        <f>DataQ!P352</f>
        <v>1.917413</v>
      </c>
      <c r="AS242" s="15">
        <f t="shared" si="46"/>
        <v>3.5798062410168461</v>
      </c>
      <c r="AU242" s="15">
        <v>3.5798062410168461</v>
      </c>
      <c r="AX242">
        <v>1220</v>
      </c>
    </row>
    <row r="243" spans="34:50" x14ac:dyDescent="0.35">
      <c r="AH243" s="7"/>
      <c r="AI243" s="32">
        <f>(AL243/DataQ!C353)/100</f>
        <v>7.4914046296245373E-2</v>
      </c>
      <c r="AJ243" s="28">
        <f>AM243/DataQ!C353</f>
        <v>0.24327383286792925</v>
      </c>
      <c r="AK243" s="11">
        <f t="shared" si="45"/>
        <v>0.24294570661762216</v>
      </c>
      <c r="AL243" s="30">
        <v>95318.46</v>
      </c>
      <c r="AM243" s="30">
        <v>3095.3456999999999</v>
      </c>
      <c r="AO243" s="32">
        <f>DataQ!H353/DataQ!E353</f>
        <v>4.3548057942267529E-2</v>
      </c>
      <c r="AP243" s="15">
        <f>DataQ!F353</f>
        <v>4.0000070000000001</v>
      </c>
      <c r="AQ243" s="15">
        <f>DataQ!J353</f>
        <v>3.5</v>
      </c>
      <c r="AR243" s="15">
        <f>DataQ!P353</f>
        <v>1.917413</v>
      </c>
      <c r="AS243" s="15">
        <f t="shared" si="46"/>
        <v>3.5798062410168461</v>
      </c>
      <c r="AU243" s="15">
        <v>3.5798062410168461</v>
      </c>
      <c r="AX243">
        <v>1190</v>
      </c>
    </row>
    <row r="244" spans="34:50" x14ac:dyDescent="0.35">
      <c r="AH244" s="7"/>
      <c r="AI244" s="32">
        <f>(AL244/DataQ!C354)/100</f>
        <v>7.4997036058798316E-2</v>
      </c>
      <c r="AJ244" s="28">
        <f>AM244/DataQ!C354</f>
        <v>0.24335727700562637</v>
      </c>
      <c r="AK244" s="11">
        <f t="shared" si="45"/>
        <v>0.24302734541191448</v>
      </c>
      <c r="AL244" s="30">
        <v>95519.375</v>
      </c>
      <c r="AM244" s="30">
        <v>3099.5004899999999</v>
      </c>
      <c r="AO244" s="32">
        <f>DataQ!H354/DataQ!E354</f>
        <v>4.3457998504068403E-2</v>
      </c>
      <c r="AP244" s="15">
        <f>DataQ!F354</f>
        <v>4.0000169999999997</v>
      </c>
      <c r="AQ244" s="15">
        <f>DataQ!J354</f>
        <v>3.5</v>
      </c>
      <c r="AR244" s="15">
        <f>DataQ!P354</f>
        <v>1.9173659999999999</v>
      </c>
      <c r="AS244" s="15">
        <f t="shared" si="46"/>
        <v>3.5798062410168461</v>
      </c>
      <c r="AU244" s="15">
        <v>3.5798062410168461</v>
      </c>
      <c r="AX244">
        <v>1180</v>
      </c>
    </row>
    <row r="245" spans="34:50" x14ac:dyDescent="0.35">
      <c r="AH245" s="7">
        <v>2060</v>
      </c>
      <c r="AI245" s="32">
        <f>(AL245/DataQ!C355)/100</f>
        <v>7.5081121412616483E-2</v>
      </c>
      <c r="AJ245" s="28">
        <f>AM245/DataQ!C355</f>
        <v>0.24344183258523849</v>
      </c>
      <c r="AK245" s="11">
        <f t="shared" si="45"/>
        <v>0.2431095189508275</v>
      </c>
      <c r="AL245" s="30">
        <v>95696.22</v>
      </c>
      <c r="AM245" s="30">
        <v>3102.8389999999999</v>
      </c>
      <c r="AO245" s="32">
        <f>DataQ!H355/DataQ!E355</f>
        <v>4.3368336692905109E-2</v>
      </c>
      <c r="AP245" s="15">
        <f>DataQ!F355</f>
        <v>4</v>
      </c>
      <c r="AQ245" s="15">
        <f>DataQ!J355</f>
        <v>3.5000010000000001</v>
      </c>
      <c r="AR245" s="15">
        <f>DataQ!P355</f>
        <v>1.917413</v>
      </c>
      <c r="AS245" s="15">
        <f t="shared" si="46"/>
        <v>3.5798062410168461</v>
      </c>
      <c r="AU245" s="15">
        <v>3.5798062410168461</v>
      </c>
      <c r="AX245">
        <v>1540</v>
      </c>
    </row>
    <row r="246" spans="34:50" x14ac:dyDescent="0.35">
      <c r="AH246" s="7"/>
      <c r="AI246" s="32">
        <f>(AL246/DataQ!C356)/100</f>
        <v>7.5165416162388921E-2</v>
      </c>
      <c r="AJ246" s="28">
        <f>AM246/DataQ!C356</f>
        <v>0.24352651847694534</v>
      </c>
      <c r="AK246" s="11">
        <f t="shared" si="45"/>
        <v>0.24319141589446999</v>
      </c>
      <c r="AL246" s="30">
        <v>95892.43</v>
      </c>
      <c r="AM246" s="30">
        <v>3106.7944299999999</v>
      </c>
      <c r="AO246" s="32">
        <f>DataQ!H356/DataQ!E356</f>
        <v>4.3279072697336371E-2</v>
      </c>
      <c r="AP246" s="15">
        <f>DataQ!F356</f>
        <v>3.9999929999999999</v>
      </c>
      <c r="AQ246" s="15">
        <f>DataQ!J356</f>
        <v>3.5</v>
      </c>
      <c r="AR246" s="15">
        <f>DataQ!P356</f>
        <v>1.917413</v>
      </c>
      <c r="AS246" s="15">
        <f t="shared" si="46"/>
        <v>3.5798062410168461</v>
      </c>
      <c r="AU246" s="15">
        <v>3.5798062410168461</v>
      </c>
      <c r="AX246">
        <v>1690</v>
      </c>
    </row>
    <row r="247" spans="34:50" x14ac:dyDescent="0.35">
      <c r="AH247" s="7"/>
      <c r="AI247" s="32">
        <f>(AL247/DataQ!C357)/100</f>
        <v>7.524963540010432E-2</v>
      </c>
      <c r="AJ247" s="28">
        <f>AM247/DataQ!C357</f>
        <v>0.24361109448894139</v>
      </c>
      <c r="AK247" s="11">
        <f t="shared" si="45"/>
        <v>0.24327383286792925</v>
      </c>
      <c r="AL247" s="30">
        <v>96074.37</v>
      </c>
      <c r="AM247" s="30">
        <v>3110.2851599999999</v>
      </c>
      <c r="AO247" s="32">
        <f>DataQ!H357/DataQ!E357</f>
        <v>4.3190192283065885E-2</v>
      </c>
      <c r="AP247" s="15">
        <f>DataQ!F357</f>
        <v>3.9999750000000001</v>
      </c>
      <c r="AQ247" s="15">
        <f>DataQ!J357</f>
        <v>3.5</v>
      </c>
      <c r="AR247" s="15">
        <f>DataQ!P357</f>
        <v>1.9174119999999999</v>
      </c>
      <c r="AS247" s="15">
        <f t="shared" si="46"/>
        <v>3.5798062410168461</v>
      </c>
      <c r="AU247" s="15">
        <v>3.5798062410168461</v>
      </c>
      <c r="AX247">
        <v>1822.1353799999999</v>
      </c>
    </row>
    <row r="248" spans="34:50" x14ac:dyDescent="0.35">
      <c r="AH248" s="7"/>
      <c r="AI248" s="32">
        <f>(AL248/DataQ!C358)/100</f>
        <v>7.533426298686309E-2</v>
      </c>
      <c r="AJ248" s="28">
        <f>AM248/DataQ!C358</f>
        <v>0.24369626362379432</v>
      </c>
      <c r="AK248" s="11">
        <f t="shared" si="45"/>
        <v>0.24335727700562637</v>
      </c>
      <c r="AL248" s="30">
        <v>96277.414099999995</v>
      </c>
      <c r="AM248" s="30">
        <v>3114.4455600000001</v>
      </c>
      <c r="AO248" s="32">
        <f>DataQ!H358/DataQ!E358</f>
        <v>4.3101692068562215E-2</v>
      </c>
      <c r="AP248" s="15">
        <f>DataQ!F358</f>
        <v>4.0000030000000004</v>
      </c>
      <c r="AQ248" s="15">
        <f>DataQ!J358</f>
        <v>3.4999989999999999</v>
      </c>
      <c r="AR248" s="15">
        <f>DataQ!P358</f>
        <v>1.917413</v>
      </c>
      <c r="AS248" s="15">
        <f t="shared" si="46"/>
        <v>3.5798062410168461</v>
      </c>
      <c r="AU248" s="15">
        <v>3.5798062410168461</v>
      </c>
      <c r="AX248">
        <v>1977.9190699999999</v>
      </c>
    </row>
    <row r="249" spans="34:50" x14ac:dyDescent="0.35">
      <c r="AX249">
        <v>2082.1680000000001</v>
      </c>
    </row>
    <row r="250" spans="34:50" x14ac:dyDescent="0.35">
      <c r="AX250">
        <v>2168.3564500000002</v>
      </c>
    </row>
    <row r="251" spans="34:50" x14ac:dyDescent="0.35">
      <c r="AX251">
        <v>2233.9502000000002</v>
      </c>
    </row>
    <row r="252" spans="34:50" x14ac:dyDescent="0.35">
      <c r="AX252">
        <v>2283.2489999999998</v>
      </c>
    </row>
    <row r="253" spans="34:50" x14ac:dyDescent="0.35">
      <c r="AX253">
        <v>2321.6684599999999</v>
      </c>
    </row>
    <row r="254" spans="34:50" x14ac:dyDescent="0.35">
      <c r="AX254">
        <v>2351.5529999999999</v>
      </c>
    </row>
    <row r="255" spans="34:50" x14ac:dyDescent="0.35">
      <c r="AX255">
        <v>2374.6303699999999</v>
      </c>
    </row>
    <row r="256" spans="34:50" x14ac:dyDescent="0.35">
      <c r="AX256">
        <v>2396.2521999999999</v>
      </c>
    </row>
    <row r="257" spans="50:50" x14ac:dyDescent="0.35">
      <c r="AX257">
        <v>2414.5842299999999</v>
      </c>
    </row>
    <row r="258" spans="50:50" x14ac:dyDescent="0.35">
      <c r="AX258">
        <v>2426.1555199999998</v>
      </c>
    </row>
    <row r="259" spans="50:50" x14ac:dyDescent="0.35">
      <c r="AX259">
        <v>2430.0059999999999</v>
      </c>
    </row>
    <row r="260" spans="50:50" x14ac:dyDescent="0.35">
      <c r="AX260">
        <v>2427.2831999999999</v>
      </c>
    </row>
    <row r="261" spans="50:50" x14ac:dyDescent="0.35">
      <c r="AX261">
        <v>2419.9956099999999</v>
      </c>
    </row>
    <row r="262" spans="50:50" x14ac:dyDescent="0.35">
      <c r="AX262">
        <v>2415.1745599999999</v>
      </c>
    </row>
    <row r="263" spans="50:50" x14ac:dyDescent="0.35">
      <c r="AX263">
        <v>2408.6329999999998</v>
      </c>
    </row>
    <row r="264" spans="50:50" x14ac:dyDescent="0.35">
      <c r="AX264">
        <v>2401.3180000000002</v>
      </c>
    </row>
    <row r="265" spans="50:50" x14ac:dyDescent="0.35">
      <c r="AX265">
        <v>2395.7831999999999</v>
      </c>
    </row>
    <row r="266" spans="50:50" x14ac:dyDescent="0.35">
      <c r="AX266">
        <v>2393.2722199999998</v>
      </c>
    </row>
    <row r="267" spans="50:50" x14ac:dyDescent="0.35">
      <c r="AX267">
        <v>2392.9465300000002</v>
      </c>
    </row>
    <row r="268" spans="50:50" x14ac:dyDescent="0.35">
      <c r="AX268">
        <v>2392.788</v>
      </c>
    </row>
    <row r="269" spans="50:50" x14ac:dyDescent="0.35">
      <c r="AX269">
        <v>2392.2941900000001</v>
      </c>
    </row>
    <row r="270" spans="50:50" x14ac:dyDescent="0.35">
      <c r="AX270">
        <v>2391.78784</v>
      </c>
    </row>
    <row r="271" spans="50:50" x14ac:dyDescent="0.35">
      <c r="AX271">
        <v>2390.41284</v>
      </c>
    </row>
    <row r="272" spans="50:50" x14ac:dyDescent="0.35">
      <c r="AX272">
        <v>2389.1010000000001</v>
      </c>
    </row>
    <row r="273" spans="50:50" x14ac:dyDescent="0.35">
      <c r="AX273">
        <v>2388.29639</v>
      </c>
    </row>
    <row r="274" spans="50:50" x14ac:dyDescent="0.35">
      <c r="AX274">
        <v>2389.10376</v>
      </c>
    </row>
    <row r="275" spans="50:50" x14ac:dyDescent="0.35">
      <c r="AX275">
        <v>2389.2924800000001</v>
      </c>
    </row>
    <row r="276" spans="50:50" x14ac:dyDescent="0.35">
      <c r="AX276">
        <v>2389.7179999999998</v>
      </c>
    </row>
    <row r="277" spans="50:50" x14ac:dyDescent="0.35">
      <c r="AX277">
        <v>2390.2719999999999</v>
      </c>
    </row>
    <row r="278" spans="50:50" x14ac:dyDescent="0.35">
      <c r="AX278">
        <v>2391.1804200000001</v>
      </c>
    </row>
    <row r="279" spans="50:50" x14ac:dyDescent="0.35">
      <c r="AX279">
        <v>2391.5627399999998</v>
      </c>
    </row>
    <row r="280" spans="50:50" x14ac:dyDescent="0.35">
      <c r="AX280">
        <v>2392.2131300000001</v>
      </c>
    </row>
    <row r="281" spans="50:50" x14ac:dyDescent="0.35">
      <c r="AX281">
        <v>2393.0634799999998</v>
      </c>
    </row>
    <row r="282" spans="50:50" x14ac:dyDescent="0.35">
      <c r="AX282">
        <v>2394.4072299999998</v>
      </c>
    </row>
    <row r="283" spans="50:50" x14ac:dyDescent="0.35">
      <c r="AX283">
        <v>2395.21558</v>
      </c>
    </row>
    <row r="284" spans="50:50" x14ac:dyDescent="0.35">
      <c r="AX284">
        <v>2396.3066399999998</v>
      </c>
    </row>
    <row r="285" spans="50:50" x14ac:dyDescent="0.35">
      <c r="AX285">
        <v>2397.58032</v>
      </c>
    </row>
    <row r="286" spans="50:50" x14ac:dyDescent="0.35">
      <c r="AX286">
        <v>2399.2831999999999</v>
      </c>
    </row>
    <row r="287" spans="50:50" x14ac:dyDescent="0.35">
      <c r="AX287">
        <v>2400.4589999999998</v>
      </c>
    </row>
    <row r="288" spans="50:50" x14ac:dyDescent="0.35">
      <c r="AX288">
        <v>2401.9091800000001</v>
      </c>
    </row>
    <row r="289" spans="50:50" x14ac:dyDescent="0.35">
      <c r="AX289">
        <v>2403.5561499999999</v>
      </c>
    </row>
    <row r="290" spans="50:50" x14ac:dyDescent="0.35">
      <c r="AX290">
        <v>2405.62842</v>
      </c>
    </row>
    <row r="291" spans="50:50" x14ac:dyDescent="0.35">
      <c r="AX291">
        <v>2407.19434</v>
      </c>
    </row>
    <row r="292" spans="50:50" x14ac:dyDescent="0.35">
      <c r="AX292">
        <v>2409.1039999999998</v>
      </c>
    </row>
    <row r="293" spans="50:50" x14ac:dyDescent="0.35">
      <c r="AX293">
        <v>2411.09888</v>
      </c>
    </row>
    <row r="294" spans="50:50" x14ac:dyDescent="0.35">
      <c r="AX294">
        <v>2413.4714399999998</v>
      </c>
    </row>
    <row r="295" spans="50:50" x14ac:dyDescent="0.35">
      <c r="AX295">
        <v>2415.6091299999998</v>
      </c>
    </row>
    <row r="296" spans="50:50" x14ac:dyDescent="0.35">
      <c r="AX296">
        <v>2417.88843</v>
      </c>
    </row>
    <row r="297" spans="50:50" x14ac:dyDescent="0.35">
      <c r="AX297">
        <v>2420.23828</v>
      </c>
    </row>
    <row r="298" spans="50:50" x14ac:dyDescent="0.35">
      <c r="AX298">
        <v>2422.9569999999999</v>
      </c>
    </row>
    <row r="299" spans="50:50" x14ac:dyDescent="0.35">
      <c r="AX299">
        <v>2425.4143100000001</v>
      </c>
    </row>
    <row r="300" spans="50:50" x14ac:dyDescent="0.35">
      <c r="AX300">
        <v>2428.0026899999998</v>
      </c>
    </row>
    <row r="301" spans="50:50" x14ac:dyDescent="0.35">
      <c r="AX301">
        <v>2430.6425800000002</v>
      </c>
    </row>
    <row r="302" spans="50:50" x14ac:dyDescent="0.35">
      <c r="AX302">
        <v>2433.6076699999999</v>
      </c>
    </row>
    <row r="303" spans="50:50" x14ac:dyDescent="0.35">
      <c r="AX303">
        <v>2436.3398400000001</v>
      </c>
    </row>
    <row r="304" spans="50:50" x14ac:dyDescent="0.35">
      <c r="AX304">
        <v>2439.2177700000002</v>
      </c>
    </row>
    <row r="305" spans="50:50" x14ac:dyDescent="0.35">
      <c r="AX305">
        <v>2442.1590000000001</v>
      </c>
    </row>
    <row r="306" spans="50:50" x14ac:dyDescent="0.35">
      <c r="AX306">
        <v>2445.4211399999999</v>
      </c>
    </row>
    <row r="307" spans="50:50" x14ac:dyDescent="0.35">
      <c r="AX307">
        <v>2448.42139</v>
      </c>
    </row>
    <row r="308" spans="50:50" x14ac:dyDescent="0.35">
      <c r="AX308">
        <v>2451.5461399999999</v>
      </c>
    </row>
    <row r="309" spans="50:50" x14ac:dyDescent="0.35">
      <c r="AX309">
        <v>2454.7092299999999</v>
      </c>
    </row>
    <row r="310" spans="50:50" x14ac:dyDescent="0.35">
      <c r="AX310">
        <v>2458.2163099999998</v>
      </c>
    </row>
    <row r="311" spans="50:50" x14ac:dyDescent="0.35">
      <c r="AX311">
        <v>2461.4416500000002</v>
      </c>
    </row>
    <row r="312" spans="50:50" x14ac:dyDescent="0.35">
      <c r="AX312">
        <v>2464.7851599999999</v>
      </c>
    </row>
    <row r="313" spans="50:50" x14ac:dyDescent="0.35">
      <c r="AX313">
        <v>2468.1293900000001</v>
      </c>
    </row>
    <row r="314" spans="50:50" x14ac:dyDescent="0.35">
      <c r="AX314">
        <v>2471.7707500000001</v>
      </c>
    </row>
    <row r="315" spans="50:50" x14ac:dyDescent="0.35">
      <c r="AX315">
        <v>2475.1127900000001</v>
      </c>
    </row>
    <row r="316" spans="50:50" x14ac:dyDescent="0.35">
      <c r="AX316">
        <v>2478.55566</v>
      </c>
    </row>
    <row r="317" spans="50:50" x14ac:dyDescent="0.35">
      <c r="AX317">
        <v>2482.0397899999998</v>
      </c>
    </row>
    <row r="318" spans="50:50" x14ac:dyDescent="0.35">
      <c r="AX318">
        <v>2485.8308099999999</v>
      </c>
    </row>
    <row r="319" spans="50:50" x14ac:dyDescent="0.35">
      <c r="AX319">
        <v>2489.3295899999998</v>
      </c>
    </row>
    <row r="320" spans="50:50" x14ac:dyDescent="0.35">
      <c r="AX320">
        <v>2492.91455</v>
      </c>
    </row>
    <row r="321" spans="50:50" x14ac:dyDescent="0.35">
      <c r="AX321">
        <v>2496.4963400000001</v>
      </c>
    </row>
    <row r="322" spans="50:50" x14ac:dyDescent="0.35">
      <c r="AX322">
        <v>2500.3679999999999</v>
      </c>
    </row>
    <row r="323" spans="50:50" x14ac:dyDescent="0.35">
      <c r="AX323">
        <v>2503.9272500000002</v>
      </c>
    </row>
    <row r="324" spans="50:50" x14ac:dyDescent="0.35">
      <c r="AX324">
        <v>2507.56934</v>
      </c>
    </row>
    <row r="325" spans="50:50" x14ac:dyDescent="0.35">
      <c r="AX325">
        <v>2511.2170000000001</v>
      </c>
    </row>
    <row r="326" spans="50:50" x14ac:dyDescent="0.35">
      <c r="AX326">
        <v>2515.17578</v>
      </c>
    </row>
    <row r="327" spans="50:50" x14ac:dyDescent="0.35">
      <c r="AX327">
        <v>2518.8376499999999</v>
      </c>
    </row>
    <row r="328" spans="50:50" x14ac:dyDescent="0.35">
      <c r="AX328">
        <v>2522.6103499999999</v>
      </c>
    </row>
    <row r="329" spans="50:50" x14ac:dyDescent="0.35">
      <c r="AX329">
        <v>2526.37671</v>
      </c>
    </row>
    <row r="330" spans="50:50" x14ac:dyDescent="0.35">
      <c r="AX330">
        <v>2530.4311499999999</v>
      </c>
    </row>
    <row r="331" spans="50:50" x14ac:dyDescent="0.35">
      <c r="AX331">
        <v>2534.1770000000001</v>
      </c>
    </row>
    <row r="332" spans="50:50" x14ac:dyDescent="0.35">
      <c r="AX332">
        <v>2538.0085399999998</v>
      </c>
    </row>
    <row r="333" spans="50:50" x14ac:dyDescent="0.35">
      <c r="AX333">
        <v>2541.83032</v>
      </c>
    </row>
    <row r="334" spans="50:50" x14ac:dyDescent="0.35">
      <c r="AX334">
        <v>2545.9692399999999</v>
      </c>
    </row>
    <row r="335" spans="50:50" x14ac:dyDescent="0.35">
      <c r="AX335">
        <v>2549.8254400000001</v>
      </c>
    </row>
    <row r="336" spans="50:50" x14ac:dyDescent="0.35">
      <c r="AX336">
        <v>2553.77979</v>
      </c>
    </row>
    <row r="337" spans="50:50" x14ac:dyDescent="0.35">
      <c r="AX337">
        <v>2557.6967800000002</v>
      </c>
    </row>
    <row r="338" spans="50:50" x14ac:dyDescent="0.35">
      <c r="AX338">
        <v>2561.8745100000001</v>
      </c>
    </row>
    <row r="339" spans="50:50" x14ac:dyDescent="0.35">
      <c r="AX339">
        <v>2565.6552700000002</v>
      </c>
    </row>
    <row r="340" spans="50:50" x14ac:dyDescent="0.35">
      <c r="AX340">
        <v>2569.4826699999999</v>
      </c>
    </row>
    <row r="341" spans="50:50" x14ac:dyDescent="0.35">
      <c r="AX341">
        <v>2573.2751499999999</v>
      </c>
    </row>
    <row r="342" spans="50:50" x14ac:dyDescent="0.35">
      <c r="AX342">
        <v>2577.3989999999999</v>
      </c>
    </row>
    <row r="343" spans="50:50" x14ac:dyDescent="0.35">
      <c r="AX343">
        <v>2581.297</v>
      </c>
    </row>
    <row r="344" spans="50:50" x14ac:dyDescent="0.35">
      <c r="AX344">
        <v>2585.3151899999998</v>
      </c>
    </row>
    <row r="345" spans="50:50" x14ac:dyDescent="0.35">
      <c r="AX345">
        <v>2589.3066399999998</v>
      </c>
    </row>
    <row r="346" spans="50:50" x14ac:dyDescent="0.35">
      <c r="AX346">
        <v>2593.5942399999999</v>
      </c>
    </row>
    <row r="347" spans="50:50" x14ac:dyDescent="0.35">
      <c r="AX347">
        <v>2597.5288099999998</v>
      </c>
    </row>
    <row r="348" spans="50:50" x14ac:dyDescent="0.35">
      <c r="AX348">
        <v>2601.4772899999998</v>
      </c>
    </row>
    <row r="349" spans="50:50" x14ac:dyDescent="0.35">
      <c r="AX349">
        <v>2605.30078</v>
      </c>
    </row>
    <row r="350" spans="50:50" x14ac:dyDescent="0.35">
      <c r="AX350">
        <v>2609.4038099999998</v>
      </c>
    </row>
    <row r="351" spans="50:50" x14ac:dyDescent="0.35">
      <c r="AX351">
        <v>2613.2224099999999</v>
      </c>
    </row>
    <row r="352" spans="50:50" x14ac:dyDescent="0.35">
      <c r="AX352">
        <v>2617.1680000000001</v>
      </c>
    </row>
    <row r="364" spans="26:63" x14ac:dyDescent="0.35">
      <c r="Z364">
        <v>111190</v>
      </c>
      <c r="AB364">
        <v>111190</v>
      </c>
      <c r="AC364">
        <v>95590</v>
      </c>
      <c r="AD364">
        <v>90740</v>
      </c>
      <c r="AE364">
        <v>84170</v>
      </c>
      <c r="AF364">
        <v>86470</v>
      </c>
      <c r="AG364">
        <v>82290</v>
      </c>
      <c r="AH364">
        <v>90190</v>
      </c>
      <c r="AI364">
        <v>81570</v>
      </c>
      <c r="AJ364">
        <v>83640</v>
      </c>
      <c r="AK364">
        <v>109910</v>
      </c>
      <c r="AL364">
        <v>114164.05499999999</v>
      </c>
      <c r="AM364">
        <v>112039.109</v>
      </c>
      <c r="AN364">
        <v>106824.641</v>
      </c>
      <c r="AO364">
        <v>99907.31</v>
      </c>
      <c r="AP364">
        <v>93460.335900000005</v>
      </c>
      <c r="AQ364">
        <v>91333.78</v>
      </c>
      <c r="AR364">
        <v>89481.86</v>
      </c>
      <c r="AS364">
        <v>88572.18</v>
      </c>
      <c r="AT364">
        <v>87784.195300000007</v>
      </c>
      <c r="AU364">
        <v>87146.65</v>
      </c>
      <c r="AV364">
        <v>86632.69</v>
      </c>
      <c r="AW364">
        <v>86272.320000000007</v>
      </c>
      <c r="AX364">
        <v>86044.59</v>
      </c>
      <c r="AY364">
        <v>85948.160000000003</v>
      </c>
      <c r="AZ364">
        <v>85971.28</v>
      </c>
      <c r="BA364">
        <v>86098.9</v>
      </c>
      <c r="BB364">
        <v>86316.15</v>
      </c>
      <c r="BC364">
        <v>86581.68</v>
      </c>
      <c r="BD364">
        <v>86931.91</v>
      </c>
      <c r="BE364">
        <v>87337.734400000001</v>
      </c>
      <c r="BF364">
        <v>87771.76</v>
      </c>
      <c r="BG364">
        <v>88253.28</v>
      </c>
      <c r="BH364">
        <v>88761.734400000001</v>
      </c>
      <c r="BI364">
        <v>89337.61</v>
      </c>
      <c r="BJ364">
        <v>89907.695300000007</v>
      </c>
      <c r="BK364">
        <v>90558.195300000007</v>
      </c>
    </row>
    <row r="365" spans="26:63" x14ac:dyDescent="0.35">
      <c r="Z365">
        <v>106730</v>
      </c>
      <c r="AB365">
        <v>106730</v>
      </c>
      <c r="AC365">
        <v>93140</v>
      </c>
      <c r="AD365">
        <v>88260</v>
      </c>
      <c r="AE365">
        <v>82680</v>
      </c>
      <c r="AF365">
        <v>85890</v>
      </c>
      <c r="AG365">
        <v>85510</v>
      </c>
      <c r="AH365">
        <v>88640</v>
      </c>
      <c r="AI365">
        <v>80640</v>
      </c>
      <c r="AJ365">
        <v>90840</v>
      </c>
      <c r="AK365">
        <v>109640</v>
      </c>
      <c r="AL365">
        <v>114012.30499999999</v>
      </c>
      <c r="AM365">
        <v>110671.31299999999</v>
      </c>
      <c r="AN365">
        <v>105517.633</v>
      </c>
      <c r="AO365">
        <v>98111.76</v>
      </c>
      <c r="AP365">
        <v>92781.7</v>
      </c>
      <c r="AQ365">
        <v>90864.57</v>
      </c>
      <c r="AR365">
        <v>89256.015599999999</v>
      </c>
      <c r="AS365">
        <v>88374.34</v>
      </c>
      <c r="AT365">
        <v>87625.85</v>
      </c>
      <c r="AU365">
        <v>87019.015599999999</v>
      </c>
      <c r="AV365">
        <v>86536.18</v>
      </c>
      <c r="AW365">
        <v>86209.234400000001</v>
      </c>
      <c r="AX365">
        <v>86018.07</v>
      </c>
      <c r="AY365">
        <v>85951.98</v>
      </c>
      <c r="AZ365">
        <v>86002.25</v>
      </c>
      <c r="BA365">
        <v>86151.585900000005</v>
      </c>
      <c r="BB365">
        <v>86388.195300000007</v>
      </c>
      <c r="BC365">
        <v>86666.72</v>
      </c>
      <c r="BD365">
        <v>87038.914099999995</v>
      </c>
      <c r="BE365">
        <v>87448.734400000001</v>
      </c>
      <c r="BF365">
        <v>87895.21</v>
      </c>
      <c r="BG365">
        <v>88381.39</v>
      </c>
      <c r="BH365">
        <v>88910.39</v>
      </c>
      <c r="BI365">
        <v>89483.9</v>
      </c>
      <c r="BJ365">
        <v>90073.88</v>
      </c>
      <c r="BK365">
        <v>90722.234400000001</v>
      </c>
    </row>
    <row r="366" spans="26:63" x14ac:dyDescent="0.35">
      <c r="Z366">
        <v>104970</v>
      </c>
      <c r="AB366">
        <v>104970</v>
      </c>
      <c r="AC366">
        <v>92890</v>
      </c>
      <c r="AD366">
        <v>86890</v>
      </c>
      <c r="AE366">
        <v>83590</v>
      </c>
      <c r="AF366">
        <v>81400</v>
      </c>
      <c r="AG366">
        <v>86120</v>
      </c>
      <c r="AH366">
        <v>86240</v>
      </c>
      <c r="AI366">
        <v>80180</v>
      </c>
      <c r="AJ366">
        <v>99470</v>
      </c>
      <c r="AK366">
        <v>110841.219</v>
      </c>
      <c r="AL366">
        <v>113794.992</v>
      </c>
      <c r="AM366">
        <v>109203.2</v>
      </c>
      <c r="AN366">
        <v>104012.6</v>
      </c>
      <c r="AO366">
        <v>96366.91</v>
      </c>
      <c r="AP366">
        <v>92314.625</v>
      </c>
      <c r="AQ366">
        <v>90392.38</v>
      </c>
      <c r="AR366">
        <v>89032.125</v>
      </c>
      <c r="AS366">
        <v>88183.13</v>
      </c>
      <c r="AT366">
        <v>87473.11</v>
      </c>
      <c r="AU366">
        <v>86898.1</v>
      </c>
      <c r="AV366">
        <v>86449.265599999999</v>
      </c>
      <c r="AW366">
        <v>86144.43</v>
      </c>
      <c r="AX366">
        <v>85986.23</v>
      </c>
      <c r="AY366">
        <v>85951.445300000007</v>
      </c>
      <c r="AZ366">
        <v>86027.67</v>
      </c>
      <c r="BA366">
        <v>86199.06</v>
      </c>
      <c r="BB366">
        <v>86447.69</v>
      </c>
      <c r="BC366">
        <v>86747.13</v>
      </c>
      <c r="BD366">
        <v>87136.53</v>
      </c>
      <c r="BE366">
        <v>87550.66</v>
      </c>
      <c r="BF366">
        <v>88011.95</v>
      </c>
      <c r="BG366">
        <v>88501.96</v>
      </c>
      <c r="BH366">
        <v>89050.28</v>
      </c>
      <c r="BI366">
        <v>89619.77</v>
      </c>
      <c r="BJ366">
        <v>90233.835900000005</v>
      </c>
      <c r="BK366">
        <v>90870.984400000001</v>
      </c>
    </row>
    <row r="367" spans="26:63" x14ac:dyDescent="0.35">
      <c r="Z367">
        <v>101540</v>
      </c>
      <c r="AB367">
        <v>101540</v>
      </c>
      <c r="AC367">
        <v>93480</v>
      </c>
      <c r="AD367">
        <v>85960</v>
      </c>
      <c r="AE367">
        <v>89920</v>
      </c>
      <c r="AF367">
        <v>80590</v>
      </c>
      <c r="AG367">
        <v>89310</v>
      </c>
      <c r="AH367">
        <v>85650</v>
      </c>
      <c r="AI367">
        <v>81230</v>
      </c>
      <c r="AJ367">
        <v>107250</v>
      </c>
      <c r="AK367">
        <v>114400.492</v>
      </c>
      <c r="AL367">
        <v>113025.258</v>
      </c>
      <c r="AM367">
        <v>107983.164</v>
      </c>
      <c r="AN367">
        <v>102083.891</v>
      </c>
      <c r="AO367">
        <v>94689.18</v>
      </c>
      <c r="AP367">
        <v>91825.47</v>
      </c>
      <c r="AQ367">
        <v>89902.37</v>
      </c>
      <c r="AR367">
        <v>88798.07</v>
      </c>
      <c r="AS367">
        <v>87979.61</v>
      </c>
      <c r="AT367">
        <v>87305.31</v>
      </c>
      <c r="AU367">
        <v>86761.77</v>
      </c>
      <c r="AV367">
        <v>86356.99</v>
      </c>
      <c r="AW367">
        <v>86090.22</v>
      </c>
      <c r="AX367">
        <v>85963.695300000007</v>
      </c>
      <c r="AY367">
        <v>85957.664099999995</v>
      </c>
      <c r="AZ367">
        <v>86061.984400000001</v>
      </c>
      <c r="BA367">
        <v>86255.335900000005</v>
      </c>
      <c r="BB367">
        <v>86512.414099999995</v>
      </c>
      <c r="BC367">
        <v>86836.515599999999</v>
      </c>
      <c r="BD367">
        <v>87237.4</v>
      </c>
      <c r="BE367">
        <v>87659.75</v>
      </c>
      <c r="BF367">
        <v>88133.52</v>
      </c>
      <c r="BG367">
        <v>88627.64</v>
      </c>
      <c r="BH367">
        <v>89195.054699999993</v>
      </c>
      <c r="BI367">
        <v>89761.29</v>
      </c>
      <c r="BJ367">
        <v>90397.54</v>
      </c>
      <c r="BK367">
        <v>91024.91</v>
      </c>
    </row>
    <row r="368" spans="26:63" x14ac:dyDescent="0.35">
      <c r="Z368">
        <v>95590</v>
      </c>
    </row>
    <row r="369" spans="26:26" x14ac:dyDescent="0.35">
      <c r="Z369">
        <v>93140</v>
      </c>
    </row>
    <row r="370" spans="26:26" x14ac:dyDescent="0.35">
      <c r="Z370">
        <v>92890</v>
      </c>
    </row>
    <row r="371" spans="26:26" x14ac:dyDescent="0.35">
      <c r="Z371">
        <v>93480</v>
      </c>
    </row>
    <row r="372" spans="26:26" x14ac:dyDescent="0.35">
      <c r="Z372">
        <v>90740</v>
      </c>
    </row>
    <row r="373" spans="26:26" x14ac:dyDescent="0.35">
      <c r="Z373">
        <v>88260</v>
      </c>
    </row>
    <row r="374" spans="26:26" x14ac:dyDescent="0.35">
      <c r="Z374">
        <v>86890</v>
      </c>
    </row>
    <row r="375" spans="26:26" x14ac:dyDescent="0.35">
      <c r="Z375">
        <v>85960</v>
      </c>
    </row>
    <row r="376" spans="26:26" x14ac:dyDescent="0.35">
      <c r="Z376">
        <v>84170</v>
      </c>
    </row>
    <row r="377" spans="26:26" x14ac:dyDescent="0.35">
      <c r="Z377">
        <v>82680</v>
      </c>
    </row>
    <row r="378" spans="26:26" x14ac:dyDescent="0.35">
      <c r="Z378">
        <v>83590</v>
      </c>
    </row>
    <row r="379" spans="26:26" x14ac:dyDescent="0.35">
      <c r="Z379">
        <v>89920</v>
      </c>
    </row>
    <row r="380" spans="26:26" x14ac:dyDescent="0.35">
      <c r="Z380">
        <v>86470</v>
      </c>
    </row>
    <row r="381" spans="26:26" x14ac:dyDescent="0.35">
      <c r="Z381">
        <v>85890</v>
      </c>
    </row>
    <row r="382" spans="26:26" x14ac:dyDescent="0.35">
      <c r="Z382">
        <v>81400</v>
      </c>
    </row>
    <row r="383" spans="26:26" x14ac:dyDescent="0.35">
      <c r="Z383">
        <v>80590</v>
      </c>
    </row>
    <row r="384" spans="26:26" x14ac:dyDescent="0.35">
      <c r="Z384">
        <v>82290</v>
      </c>
    </row>
    <row r="385" spans="26:26" x14ac:dyDescent="0.35">
      <c r="Z385">
        <v>85510</v>
      </c>
    </row>
    <row r="386" spans="26:26" x14ac:dyDescent="0.35">
      <c r="Z386">
        <v>86120</v>
      </c>
    </row>
    <row r="387" spans="26:26" x14ac:dyDescent="0.35">
      <c r="Z387">
        <v>89310</v>
      </c>
    </row>
    <row r="388" spans="26:26" x14ac:dyDescent="0.35">
      <c r="Z388">
        <v>90190</v>
      </c>
    </row>
    <row r="389" spans="26:26" x14ac:dyDescent="0.35">
      <c r="Z389">
        <v>88640</v>
      </c>
    </row>
    <row r="390" spans="26:26" x14ac:dyDescent="0.35">
      <c r="Z390">
        <v>86240</v>
      </c>
    </row>
    <row r="391" spans="26:26" x14ac:dyDescent="0.35">
      <c r="Z391">
        <v>85650</v>
      </c>
    </row>
    <row r="392" spans="26:26" x14ac:dyDescent="0.35">
      <c r="Z392">
        <v>81570</v>
      </c>
    </row>
    <row r="393" spans="26:26" x14ac:dyDescent="0.35">
      <c r="Z393">
        <v>80640</v>
      </c>
    </row>
    <row r="394" spans="26:26" x14ac:dyDescent="0.35">
      <c r="Z394">
        <v>80180</v>
      </c>
    </row>
    <row r="395" spans="26:26" x14ac:dyDescent="0.35">
      <c r="Z395">
        <v>81230</v>
      </c>
    </row>
    <row r="396" spans="26:26" x14ac:dyDescent="0.35">
      <c r="Z396">
        <v>83640</v>
      </c>
    </row>
    <row r="397" spans="26:26" x14ac:dyDescent="0.35">
      <c r="Z397">
        <v>90840</v>
      </c>
    </row>
    <row r="398" spans="26:26" x14ac:dyDescent="0.35">
      <c r="Z398">
        <v>99470</v>
      </c>
    </row>
    <row r="399" spans="26:26" x14ac:dyDescent="0.35">
      <c r="Z399">
        <v>107250</v>
      </c>
    </row>
    <row r="400" spans="26:26" x14ac:dyDescent="0.35">
      <c r="Z400">
        <v>109910</v>
      </c>
    </row>
    <row r="401" spans="26:26" x14ac:dyDescent="0.35">
      <c r="Z401">
        <v>109640</v>
      </c>
    </row>
    <row r="402" spans="26:26" x14ac:dyDescent="0.35">
      <c r="Z402">
        <v>110841.219</v>
      </c>
    </row>
    <row r="403" spans="26:26" x14ac:dyDescent="0.35">
      <c r="Z403">
        <v>114400.492</v>
      </c>
    </row>
    <row r="404" spans="26:26" x14ac:dyDescent="0.35">
      <c r="Z404">
        <v>114164.05499999999</v>
      </c>
    </row>
    <row r="405" spans="26:26" x14ac:dyDescent="0.35">
      <c r="Z405">
        <v>114012.30499999999</v>
      </c>
    </row>
    <row r="406" spans="26:26" x14ac:dyDescent="0.35">
      <c r="Z406">
        <v>113794.992</v>
      </c>
    </row>
    <row r="407" spans="26:26" x14ac:dyDescent="0.35">
      <c r="Z407">
        <v>113025.258</v>
      </c>
    </row>
    <row r="408" spans="26:26" x14ac:dyDescent="0.35">
      <c r="Z408">
        <v>112039.109</v>
      </c>
    </row>
    <row r="409" spans="26:26" x14ac:dyDescent="0.35">
      <c r="Z409">
        <v>110671.31299999999</v>
      </c>
    </row>
    <row r="410" spans="26:26" x14ac:dyDescent="0.35">
      <c r="Z410">
        <v>109203.2</v>
      </c>
    </row>
    <row r="411" spans="26:26" x14ac:dyDescent="0.35">
      <c r="Z411">
        <v>107983.164</v>
      </c>
    </row>
    <row r="412" spans="26:26" x14ac:dyDescent="0.35">
      <c r="Z412">
        <v>106824.641</v>
      </c>
    </row>
    <row r="413" spans="26:26" x14ac:dyDescent="0.35">
      <c r="Z413">
        <v>105517.633</v>
      </c>
    </row>
    <row r="414" spans="26:26" x14ac:dyDescent="0.35">
      <c r="Z414">
        <v>104012.6</v>
      </c>
    </row>
    <row r="415" spans="26:26" x14ac:dyDescent="0.35">
      <c r="Z415">
        <v>102083.891</v>
      </c>
    </row>
    <row r="416" spans="26:26" x14ac:dyDescent="0.35">
      <c r="Z416">
        <v>99907.31</v>
      </c>
    </row>
    <row r="417" spans="26:26" x14ac:dyDescent="0.35">
      <c r="Z417">
        <v>98111.76</v>
      </c>
    </row>
    <row r="418" spans="26:26" x14ac:dyDescent="0.35">
      <c r="Z418">
        <v>96366.91</v>
      </c>
    </row>
    <row r="419" spans="26:26" x14ac:dyDescent="0.35">
      <c r="Z419">
        <v>94689.18</v>
      </c>
    </row>
    <row r="420" spans="26:26" x14ac:dyDescent="0.35">
      <c r="Z420">
        <v>93460.335900000005</v>
      </c>
    </row>
    <row r="421" spans="26:26" x14ac:dyDescent="0.35">
      <c r="Z421">
        <v>92781.7</v>
      </c>
    </row>
    <row r="422" spans="26:26" x14ac:dyDescent="0.35">
      <c r="Z422">
        <v>92314.625</v>
      </c>
    </row>
    <row r="423" spans="26:26" x14ac:dyDescent="0.35">
      <c r="Z423">
        <v>91825.47</v>
      </c>
    </row>
    <row r="424" spans="26:26" x14ac:dyDescent="0.35">
      <c r="Z424">
        <v>91333.78</v>
      </c>
    </row>
    <row r="425" spans="26:26" x14ac:dyDescent="0.35">
      <c r="Z425">
        <v>90864.57</v>
      </c>
    </row>
    <row r="426" spans="26:26" x14ac:dyDescent="0.35">
      <c r="Z426">
        <v>90392.38</v>
      </c>
    </row>
    <row r="427" spans="26:26" x14ac:dyDescent="0.35">
      <c r="Z427">
        <v>89902.37</v>
      </c>
    </row>
    <row r="428" spans="26:26" x14ac:dyDescent="0.35">
      <c r="Z428">
        <v>89481.86</v>
      </c>
    </row>
    <row r="429" spans="26:26" x14ac:dyDescent="0.35">
      <c r="Z429">
        <v>89256.015599999999</v>
      </c>
    </row>
    <row r="430" spans="26:26" x14ac:dyDescent="0.35">
      <c r="Z430">
        <v>89032.125</v>
      </c>
    </row>
    <row r="431" spans="26:26" x14ac:dyDescent="0.35">
      <c r="Z431">
        <v>88798.07</v>
      </c>
    </row>
    <row r="432" spans="26:26" x14ac:dyDescent="0.35">
      <c r="Z432">
        <v>88572.18</v>
      </c>
    </row>
    <row r="433" spans="26:26" x14ac:dyDescent="0.35">
      <c r="Z433">
        <v>88374.34</v>
      </c>
    </row>
    <row r="434" spans="26:26" x14ac:dyDescent="0.35">
      <c r="Z434">
        <v>88183.13</v>
      </c>
    </row>
    <row r="435" spans="26:26" x14ac:dyDescent="0.35">
      <c r="Z435">
        <v>87979.61</v>
      </c>
    </row>
    <row r="436" spans="26:26" x14ac:dyDescent="0.35">
      <c r="Z436">
        <v>87784.195300000007</v>
      </c>
    </row>
    <row r="437" spans="26:26" x14ac:dyDescent="0.35">
      <c r="Z437">
        <v>87625.85</v>
      </c>
    </row>
    <row r="438" spans="26:26" x14ac:dyDescent="0.35">
      <c r="Z438">
        <v>87473.11</v>
      </c>
    </row>
    <row r="439" spans="26:26" x14ac:dyDescent="0.35">
      <c r="Z439">
        <v>87305.31</v>
      </c>
    </row>
    <row r="440" spans="26:26" x14ac:dyDescent="0.35">
      <c r="Z440">
        <v>87146.65</v>
      </c>
    </row>
    <row r="441" spans="26:26" x14ac:dyDescent="0.35">
      <c r="Z441">
        <v>87019.015599999999</v>
      </c>
    </row>
    <row r="442" spans="26:26" x14ac:dyDescent="0.35">
      <c r="Z442">
        <v>86898.1</v>
      </c>
    </row>
    <row r="443" spans="26:26" x14ac:dyDescent="0.35">
      <c r="Z443">
        <v>86761.77</v>
      </c>
    </row>
    <row r="444" spans="26:26" x14ac:dyDescent="0.35">
      <c r="Z444">
        <v>86632.69</v>
      </c>
    </row>
    <row r="445" spans="26:26" x14ac:dyDescent="0.35">
      <c r="Z445">
        <v>86536.18</v>
      </c>
    </row>
    <row r="446" spans="26:26" x14ac:dyDescent="0.35">
      <c r="Z446">
        <v>86449.265599999999</v>
      </c>
    </row>
    <row r="447" spans="26:26" x14ac:dyDescent="0.35">
      <c r="Z447">
        <v>86356.99</v>
      </c>
    </row>
    <row r="448" spans="26:26" x14ac:dyDescent="0.35">
      <c r="Z448">
        <v>86272.320000000007</v>
      </c>
    </row>
    <row r="449" spans="26:26" x14ac:dyDescent="0.35">
      <c r="Z449">
        <v>86209.234400000001</v>
      </c>
    </row>
    <row r="450" spans="26:26" x14ac:dyDescent="0.35">
      <c r="Z450">
        <v>86144.43</v>
      </c>
    </row>
    <row r="451" spans="26:26" x14ac:dyDescent="0.35">
      <c r="Z451">
        <v>86090.22</v>
      </c>
    </row>
    <row r="452" spans="26:26" x14ac:dyDescent="0.35">
      <c r="Z452">
        <v>86044.59</v>
      </c>
    </row>
    <row r="453" spans="26:26" x14ac:dyDescent="0.35">
      <c r="Z453">
        <v>86018.07</v>
      </c>
    </row>
    <row r="454" spans="26:26" x14ac:dyDescent="0.35">
      <c r="Z454">
        <v>85986.23</v>
      </c>
    </row>
    <row r="455" spans="26:26" x14ac:dyDescent="0.35">
      <c r="Z455">
        <v>85963.695300000007</v>
      </c>
    </row>
    <row r="456" spans="26:26" x14ac:dyDescent="0.35">
      <c r="Z456">
        <v>85948.160000000003</v>
      </c>
    </row>
    <row r="457" spans="26:26" x14ac:dyDescent="0.35">
      <c r="Z457">
        <v>85951.98</v>
      </c>
    </row>
    <row r="458" spans="26:26" x14ac:dyDescent="0.35">
      <c r="Z458">
        <v>85951.445300000007</v>
      </c>
    </row>
    <row r="459" spans="26:26" x14ac:dyDescent="0.35">
      <c r="Z459">
        <v>85957.664099999995</v>
      </c>
    </row>
    <row r="460" spans="26:26" x14ac:dyDescent="0.35">
      <c r="Z460">
        <v>85971.28</v>
      </c>
    </row>
    <row r="461" spans="26:26" x14ac:dyDescent="0.35">
      <c r="Z461">
        <v>86002.25</v>
      </c>
    </row>
    <row r="462" spans="26:26" x14ac:dyDescent="0.35">
      <c r="Z462">
        <v>86027.67</v>
      </c>
    </row>
    <row r="463" spans="26:26" x14ac:dyDescent="0.35">
      <c r="Z463">
        <v>86061.984400000001</v>
      </c>
    </row>
    <row r="464" spans="26:26" x14ac:dyDescent="0.35">
      <c r="Z464">
        <v>86098.9</v>
      </c>
    </row>
    <row r="465" spans="26:26" x14ac:dyDescent="0.35">
      <c r="Z465">
        <v>86151.585900000005</v>
      </c>
    </row>
    <row r="466" spans="26:26" x14ac:dyDescent="0.35">
      <c r="Z466">
        <v>86199.06</v>
      </c>
    </row>
    <row r="467" spans="26:26" x14ac:dyDescent="0.35">
      <c r="Z467">
        <v>86255.335900000005</v>
      </c>
    </row>
    <row r="468" spans="26:26" x14ac:dyDescent="0.35">
      <c r="Z468">
        <v>86316.15</v>
      </c>
    </row>
    <row r="469" spans="26:26" x14ac:dyDescent="0.35">
      <c r="Z469">
        <v>86388.195300000007</v>
      </c>
    </row>
    <row r="470" spans="26:26" x14ac:dyDescent="0.35">
      <c r="Z470">
        <v>86447.69</v>
      </c>
    </row>
    <row r="471" spans="26:26" x14ac:dyDescent="0.35">
      <c r="Z471">
        <v>86512.414099999995</v>
      </c>
    </row>
    <row r="472" spans="26:26" x14ac:dyDescent="0.35">
      <c r="Z472">
        <v>86581.68</v>
      </c>
    </row>
    <row r="473" spans="26:26" x14ac:dyDescent="0.35">
      <c r="Z473">
        <v>86666.72</v>
      </c>
    </row>
    <row r="474" spans="26:26" x14ac:dyDescent="0.35">
      <c r="Z474">
        <v>86747.13</v>
      </c>
    </row>
    <row r="475" spans="26:26" x14ac:dyDescent="0.35">
      <c r="Z475">
        <v>86836.515599999999</v>
      </c>
    </row>
    <row r="476" spans="26:26" x14ac:dyDescent="0.35">
      <c r="Z476">
        <v>86931.91</v>
      </c>
    </row>
    <row r="477" spans="26:26" x14ac:dyDescent="0.35">
      <c r="Z477">
        <v>87038.914099999995</v>
      </c>
    </row>
    <row r="478" spans="26:26" x14ac:dyDescent="0.35">
      <c r="Z478">
        <v>87136.53</v>
      </c>
    </row>
    <row r="479" spans="26:26" x14ac:dyDescent="0.35">
      <c r="Z479">
        <v>87237.4</v>
      </c>
    </row>
    <row r="480" spans="26:26" x14ac:dyDescent="0.35">
      <c r="Z480">
        <v>87337.734400000001</v>
      </c>
    </row>
    <row r="481" spans="26:26" x14ac:dyDescent="0.35">
      <c r="Z481">
        <v>87448.734400000001</v>
      </c>
    </row>
    <row r="482" spans="26:26" x14ac:dyDescent="0.35">
      <c r="Z482">
        <v>87550.66</v>
      </c>
    </row>
    <row r="483" spans="26:26" x14ac:dyDescent="0.35">
      <c r="Z483">
        <v>87659.75</v>
      </c>
    </row>
    <row r="484" spans="26:26" x14ac:dyDescent="0.35">
      <c r="Z484">
        <v>87771.76</v>
      </c>
    </row>
    <row r="485" spans="26:26" x14ac:dyDescent="0.35">
      <c r="Z485">
        <v>87895.21</v>
      </c>
    </row>
    <row r="486" spans="26:26" x14ac:dyDescent="0.35">
      <c r="Z486">
        <v>88011.95</v>
      </c>
    </row>
    <row r="487" spans="26:26" x14ac:dyDescent="0.35">
      <c r="Z487">
        <v>88133.52</v>
      </c>
    </row>
    <row r="488" spans="26:26" x14ac:dyDescent="0.35">
      <c r="Z488">
        <v>88253.28</v>
      </c>
    </row>
    <row r="489" spans="26:26" x14ac:dyDescent="0.35">
      <c r="Z489">
        <v>88381.39</v>
      </c>
    </row>
    <row r="490" spans="26:26" x14ac:dyDescent="0.35">
      <c r="Z490">
        <v>88501.96</v>
      </c>
    </row>
    <row r="491" spans="26:26" x14ac:dyDescent="0.35">
      <c r="Z491">
        <v>88627.64</v>
      </c>
    </row>
    <row r="492" spans="26:26" x14ac:dyDescent="0.35">
      <c r="Z492">
        <v>88761.734400000001</v>
      </c>
    </row>
    <row r="493" spans="26:26" x14ac:dyDescent="0.35">
      <c r="Z493">
        <v>88910.39</v>
      </c>
    </row>
    <row r="494" spans="26:26" x14ac:dyDescent="0.35">
      <c r="Z494">
        <v>89050.28</v>
      </c>
    </row>
    <row r="495" spans="26:26" x14ac:dyDescent="0.35">
      <c r="Z495">
        <v>89195.054699999993</v>
      </c>
    </row>
    <row r="496" spans="26:26" x14ac:dyDescent="0.35">
      <c r="Z496">
        <v>89337.61</v>
      </c>
    </row>
    <row r="497" spans="26:26" x14ac:dyDescent="0.35">
      <c r="Z497">
        <v>89483.9</v>
      </c>
    </row>
    <row r="498" spans="26:26" x14ac:dyDescent="0.35">
      <c r="Z498">
        <v>89619.77</v>
      </c>
    </row>
    <row r="499" spans="26:26" x14ac:dyDescent="0.35">
      <c r="Z499">
        <v>89761.29</v>
      </c>
    </row>
    <row r="500" spans="26:26" x14ac:dyDescent="0.35">
      <c r="Z500">
        <v>89907.695300000007</v>
      </c>
    </row>
    <row r="501" spans="26:26" x14ac:dyDescent="0.35">
      <c r="Z501">
        <v>90073.88</v>
      </c>
    </row>
    <row r="502" spans="26:26" x14ac:dyDescent="0.35">
      <c r="Z502">
        <v>90233.835900000005</v>
      </c>
    </row>
    <row r="503" spans="26:26" x14ac:dyDescent="0.35">
      <c r="Z503">
        <v>90397.54</v>
      </c>
    </row>
    <row r="504" spans="26:26" x14ac:dyDescent="0.35">
      <c r="Z504">
        <v>90558.195300000007</v>
      </c>
    </row>
    <row r="505" spans="26:26" x14ac:dyDescent="0.35">
      <c r="Z505">
        <v>90722.234400000001</v>
      </c>
    </row>
    <row r="506" spans="26:26" x14ac:dyDescent="0.35">
      <c r="Z506">
        <v>90870.984400000001</v>
      </c>
    </row>
    <row r="507" spans="26:26" x14ac:dyDescent="0.35">
      <c r="Z507">
        <v>91024.91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4205-C180-42D3-8CDC-CF5A5CCAA16B}">
  <dimension ref="A1:BF86"/>
  <sheetViews>
    <sheetView zoomScale="85" zoomScaleNormal="85" workbookViewId="0">
      <pane xSplit="1" ySplit="3" topLeftCell="B40" activePane="bottomRight" state="frozen"/>
      <selection pane="topRight" activeCell="B1" sqref="B1"/>
      <selection pane="bottomLeft" activeCell="A4" sqref="A4"/>
      <selection pane="bottomRight" activeCell="R85" sqref="R85"/>
    </sheetView>
  </sheetViews>
  <sheetFormatPr defaultRowHeight="14.5" x14ac:dyDescent="0.35"/>
  <cols>
    <col min="1" max="1" width="10.453125" bestFit="1" customWidth="1"/>
    <col min="7" max="7" width="3.81640625" customWidth="1"/>
    <col min="13" max="13" width="2.54296875" customWidth="1"/>
    <col min="28" max="28" width="10.81640625" customWidth="1"/>
    <col min="34" max="34" width="3.26953125" customWidth="1"/>
    <col min="39" max="39" width="11" bestFit="1" customWidth="1"/>
    <col min="40" max="40" width="3.54296875" customWidth="1"/>
    <col min="57" max="57" width="2.453125" customWidth="1"/>
  </cols>
  <sheetData>
    <row r="1" spans="1:58" x14ac:dyDescent="0.35">
      <c r="A1" t="s">
        <v>738</v>
      </c>
      <c r="AC1" s="16" t="s">
        <v>925</v>
      </c>
    </row>
    <row r="2" spans="1:58" x14ac:dyDescent="0.35">
      <c r="B2" s="75" t="s">
        <v>724</v>
      </c>
      <c r="C2" s="75"/>
      <c r="D2" s="75"/>
      <c r="E2" s="75"/>
      <c r="F2" s="75"/>
      <c r="H2" s="75" t="s">
        <v>737</v>
      </c>
      <c r="I2" s="75"/>
      <c r="J2" s="75"/>
      <c r="K2" s="75"/>
      <c r="L2" s="75"/>
      <c r="N2" s="75" t="s">
        <v>531</v>
      </c>
      <c r="O2" s="75"/>
      <c r="P2" s="75"/>
      <c r="Q2" s="75"/>
      <c r="R2" s="75"/>
      <c r="AC2" s="75" t="s">
        <v>724</v>
      </c>
      <c r="AD2" s="75"/>
      <c r="AE2" s="75"/>
      <c r="AF2" s="75"/>
      <c r="AG2" s="75"/>
      <c r="AI2" s="75" t="s">
        <v>737</v>
      </c>
      <c r="AJ2" s="75"/>
      <c r="AK2" s="75"/>
      <c r="AL2" s="75"/>
      <c r="AM2" s="75"/>
      <c r="AO2" t="s">
        <v>926</v>
      </c>
      <c r="BF2" s="16" t="s">
        <v>821</v>
      </c>
    </row>
    <row r="3" spans="1:58" x14ac:dyDescent="0.35">
      <c r="A3" t="s">
        <v>423</v>
      </c>
      <c r="B3" t="s">
        <v>725</v>
      </c>
      <c r="C3" t="s">
        <v>726</v>
      </c>
      <c r="D3" t="s">
        <v>727</v>
      </c>
      <c r="E3" t="s">
        <v>728</v>
      </c>
      <c r="F3" t="s">
        <v>531</v>
      </c>
      <c r="H3" t="s">
        <v>725</v>
      </c>
      <c r="I3" t="s">
        <v>726</v>
      </c>
      <c r="J3" t="s">
        <v>727</v>
      </c>
      <c r="K3" t="s">
        <v>728</v>
      </c>
      <c r="L3" t="s">
        <v>531</v>
      </c>
      <c r="N3" t="s">
        <v>725</v>
      </c>
      <c r="O3" t="s">
        <v>726</v>
      </c>
      <c r="P3" t="s">
        <v>727</v>
      </c>
      <c r="Q3" t="s">
        <v>728</v>
      </c>
      <c r="R3" t="s">
        <v>531</v>
      </c>
      <c r="AC3" t="s">
        <v>725</v>
      </c>
      <c r="AD3" t="s">
        <v>726</v>
      </c>
      <c r="AE3" t="s">
        <v>727</v>
      </c>
      <c r="AF3" t="s">
        <v>728</v>
      </c>
      <c r="AG3" t="s">
        <v>531</v>
      </c>
      <c r="AI3" t="s">
        <v>725</v>
      </c>
      <c r="AJ3" t="s">
        <v>726</v>
      </c>
      <c r="AK3" t="s">
        <v>727</v>
      </c>
      <c r="AL3" t="s">
        <v>728</v>
      </c>
      <c r="AM3" t="s">
        <v>531</v>
      </c>
      <c r="AO3" t="s">
        <v>725</v>
      </c>
      <c r="AP3" t="s">
        <v>726</v>
      </c>
      <c r="AQ3" t="s">
        <v>727</v>
      </c>
      <c r="AR3" t="s">
        <v>728</v>
      </c>
      <c r="AS3" t="s">
        <v>531</v>
      </c>
    </row>
    <row r="4" spans="1:58" x14ac:dyDescent="0.35">
      <c r="A4" s="12">
        <v>42125</v>
      </c>
      <c r="B4" s="11">
        <f>'Haver Q'!AJ10</f>
        <v>0.52</v>
      </c>
      <c r="C4" s="11">
        <f>'Haver Q'!AK10</f>
        <v>0.21</v>
      </c>
      <c r="D4" s="11">
        <f>'Haver Q'!AL10</f>
        <v>0.11</v>
      </c>
      <c r="E4" s="11">
        <f>'Haver Q'!AM10</f>
        <v>0.24</v>
      </c>
      <c r="F4" s="11">
        <f>'Haver Q'!AN10</f>
        <v>1.07</v>
      </c>
      <c r="G4" s="11"/>
      <c r="H4" s="11">
        <f>'Haver Q'!AP10</f>
        <v>0.18</v>
      </c>
      <c r="I4" s="11">
        <f>'Haver Q'!AQ10</f>
        <v>0.06</v>
      </c>
      <c r="J4" s="11">
        <f>'Haver Q'!AR10</f>
        <v>0.03</v>
      </c>
      <c r="K4" s="11">
        <f>'Haver Q'!AS10</f>
        <v>0.06</v>
      </c>
      <c r="L4" s="11">
        <f>'Haver Q'!AT10</f>
        <v>0.33</v>
      </c>
      <c r="M4" s="11"/>
      <c r="N4" s="11">
        <f>SUM(B4,H4)</f>
        <v>0.7</v>
      </c>
      <c r="O4" s="11">
        <f t="shared" ref="O4:Q4" si="0">SUM(C4,I4)</f>
        <v>0.27</v>
      </c>
      <c r="P4" s="11">
        <f t="shared" si="0"/>
        <v>0.14000000000000001</v>
      </c>
      <c r="Q4" s="11">
        <f t="shared" si="0"/>
        <v>0.3</v>
      </c>
      <c r="R4" s="11">
        <f>SUM(N4:Q4)</f>
        <v>1.41</v>
      </c>
      <c r="AC4" s="11">
        <f>B4-B$30</f>
        <v>0.22000000000000003</v>
      </c>
      <c r="AD4" s="11">
        <f t="shared" ref="AD4:AG4" si="1">C4-C$30</f>
        <v>4.9999999999999989E-2</v>
      </c>
      <c r="AE4" s="11">
        <f t="shared" si="1"/>
        <v>9.999999999999995E-3</v>
      </c>
      <c r="AF4" s="11">
        <f t="shared" si="1"/>
        <v>-9.0000000000000024E-2</v>
      </c>
      <c r="AG4" s="11">
        <f t="shared" si="1"/>
        <v>0.18000000000000005</v>
      </c>
      <c r="AI4" s="11">
        <f>H4-H$30</f>
        <v>0.06</v>
      </c>
      <c r="AJ4" s="11">
        <f t="shared" ref="AJ4:AM4" si="2">I4-I$30</f>
        <v>0</v>
      </c>
      <c r="AK4" s="11">
        <f t="shared" si="2"/>
        <v>0</v>
      </c>
      <c r="AL4" s="11">
        <f t="shared" si="2"/>
        <v>-0.03</v>
      </c>
      <c r="AM4" s="11">
        <f t="shared" si="2"/>
        <v>3.0000000000000027E-2</v>
      </c>
      <c r="AO4" s="11">
        <f>N4-N$30</f>
        <v>0.27999999999999997</v>
      </c>
      <c r="AP4" s="11">
        <f t="shared" ref="AP4:AS4" si="3">O4-O$30</f>
        <v>5.0000000000000017E-2</v>
      </c>
      <c r="AQ4" s="11">
        <f t="shared" si="3"/>
        <v>1.0000000000000009E-2</v>
      </c>
      <c r="AR4" s="11">
        <f t="shared" si="3"/>
        <v>-0.12000000000000005</v>
      </c>
      <c r="AS4" s="11">
        <f t="shared" si="3"/>
        <v>0.21999999999999997</v>
      </c>
      <c r="BE4" t="s">
        <v>532</v>
      </c>
      <c r="BF4" t="s">
        <v>822</v>
      </c>
    </row>
    <row r="5" spans="1:58" x14ac:dyDescent="0.35">
      <c r="A5" s="12">
        <v>42217</v>
      </c>
      <c r="B5" s="11">
        <f>'Haver Q'!AJ11</f>
        <v>0.5</v>
      </c>
      <c r="C5" s="11">
        <f>'Haver Q'!AK11</f>
        <v>0.21</v>
      </c>
      <c r="D5" s="11">
        <f>'Haver Q'!AL11</f>
        <v>0.11</v>
      </c>
      <c r="E5" s="11">
        <f>'Haver Q'!AM11</f>
        <v>0.24</v>
      </c>
      <c r="F5" s="11">
        <f>'Haver Q'!AN11</f>
        <v>1.06</v>
      </c>
      <c r="G5" s="11"/>
      <c r="H5" s="11">
        <f>'Haver Q'!AP11</f>
        <v>0.17</v>
      </c>
      <c r="I5" s="11">
        <f>'Haver Q'!AQ11</f>
        <v>0.06</v>
      </c>
      <c r="J5" s="11">
        <f>'Haver Q'!AR11</f>
        <v>0.03</v>
      </c>
      <c r="K5" s="11">
        <f>'Haver Q'!AS11</f>
        <v>0.06</v>
      </c>
      <c r="L5" s="11">
        <f>'Haver Q'!AT11</f>
        <v>0.32</v>
      </c>
      <c r="M5" s="11"/>
      <c r="N5" s="11">
        <f t="shared" ref="N5:N40" si="4">SUM(B5,H5)</f>
        <v>0.67</v>
      </c>
      <c r="O5" s="11">
        <f t="shared" ref="O5:O41" si="5">SUM(C5,I5)</f>
        <v>0.27</v>
      </c>
      <c r="P5" s="11">
        <f t="shared" ref="P5:P41" si="6">SUM(D5,J5)</f>
        <v>0.14000000000000001</v>
      </c>
      <c r="Q5" s="11">
        <f t="shared" ref="Q5:Q41" si="7">SUM(E5,K5)</f>
        <v>0.3</v>
      </c>
      <c r="R5" s="11">
        <f t="shared" ref="R5:R40" si="8">SUM(N5:Q5)</f>
        <v>1.3800000000000001</v>
      </c>
      <c r="AC5" s="11">
        <f t="shared" ref="AC5:AC40" si="9">B5-B$30</f>
        <v>0.2</v>
      </c>
      <c r="AD5" s="11">
        <f t="shared" ref="AD5:AD40" si="10">C5-C$30</f>
        <v>4.9999999999999989E-2</v>
      </c>
      <c r="AE5" s="11">
        <f t="shared" ref="AE5:AE40" si="11">D5-D$30</f>
        <v>9.999999999999995E-3</v>
      </c>
      <c r="AF5" s="11">
        <f t="shared" ref="AF5:AF40" si="12">E5-E$30</f>
        <v>-9.0000000000000024E-2</v>
      </c>
      <c r="AG5" s="11">
        <f t="shared" ref="AG5:AG40" si="13">F5-F$30</f>
        <v>0.17000000000000004</v>
      </c>
      <c r="AI5" s="11">
        <f t="shared" ref="AI5:AI40" si="14">H5-H$30</f>
        <v>5.0000000000000017E-2</v>
      </c>
      <c r="AJ5" s="11">
        <f t="shared" ref="AJ5:AJ40" si="15">I5-I$30</f>
        <v>0</v>
      </c>
      <c r="AK5" s="11">
        <f t="shared" ref="AK5:AK40" si="16">J5-J$30</f>
        <v>0</v>
      </c>
      <c r="AL5" s="11">
        <f t="shared" ref="AL5:AL40" si="17">K5-K$30</f>
        <v>-0.03</v>
      </c>
      <c r="AM5" s="11">
        <f t="shared" ref="AM5:AM40" si="18">L5-L$30</f>
        <v>2.0000000000000018E-2</v>
      </c>
      <c r="AO5" s="11">
        <f t="shared" ref="AO5:AO40" si="19">N5-N$30</f>
        <v>0.25000000000000006</v>
      </c>
      <c r="AP5" s="11">
        <f t="shared" ref="AP5:AP40" si="20">O5-O$30</f>
        <v>5.0000000000000017E-2</v>
      </c>
      <c r="AQ5" s="11">
        <f t="shared" ref="AQ5:AQ40" si="21">P5-P$30</f>
        <v>1.0000000000000009E-2</v>
      </c>
      <c r="AR5" s="11">
        <f t="shared" ref="AR5:AR40" si="22">Q5-Q$30</f>
        <v>-0.12000000000000005</v>
      </c>
      <c r="AS5" s="11">
        <f t="shared" ref="AS5:AS40" si="23">R5-R$30</f>
        <v>0.19000000000000017</v>
      </c>
    </row>
    <row r="6" spans="1:58" x14ac:dyDescent="0.35">
      <c r="A6" s="12">
        <v>42309</v>
      </c>
      <c r="B6" s="11">
        <f>'Haver Q'!AJ12</f>
        <v>0.48</v>
      </c>
      <c r="C6" s="11">
        <f>'Haver Q'!AK12</f>
        <v>0.2</v>
      </c>
      <c r="D6" s="11">
        <f>'Haver Q'!AL12</f>
        <v>0.11</v>
      </c>
      <c r="E6" s="11">
        <f>'Haver Q'!AM12</f>
        <v>0.24</v>
      </c>
      <c r="F6" s="11">
        <f>'Haver Q'!AN12</f>
        <v>1.03</v>
      </c>
      <c r="G6" s="11"/>
      <c r="H6" s="11">
        <f>'Haver Q'!AP12</f>
        <v>0.16</v>
      </c>
      <c r="I6" s="11">
        <f>'Haver Q'!AQ12</f>
        <v>0.06</v>
      </c>
      <c r="J6" s="11">
        <f>'Haver Q'!AR12</f>
        <v>0.03</v>
      </c>
      <c r="K6" s="11">
        <f>'Haver Q'!AS12</f>
        <v>0.05</v>
      </c>
      <c r="L6" s="11">
        <f>'Haver Q'!AT12</f>
        <v>0.31</v>
      </c>
      <c r="M6" s="11"/>
      <c r="N6" s="11">
        <f t="shared" si="4"/>
        <v>0.64</v>
      </c>
      <c r="O6" s="11">
        <f t="shared" si="5"/>
        <v>0.26</v>
      </c>
      <c r="P6" s="11">
        <f t="shared" si="6"/>
        <v>0.14000000000000001</v>
      </c>
      <c r="Q6" s="11">
        <f t="shared" si="7"/>
        <v>0.28999999999999998</v>
      </c>
      <c r="R6" s="11">
        <f t="shared" si="8"/>
        <v>1.33</v>
      </c>
      <c r="AC6" s="11">
        <f t="shared" si="9"/>
        <v>0.18</v>
      </c>
      <c r="AD6" s="11">
        <f t="shared" si="10"/>
        <v>4.0000000000000008E-2</v>
      </c>
      <c r="AE6" s="11">
        <f t="shared" si="11"/>
        <v>9.999999999999995E-3</v>
      </c>
      <c r="AF6" s="11">
        <f t="shared" si="12"/>
        <v>-9.0000000000000024E-2</v>
      </c>
      <c r="AG6" s="11">
        <f t="shared" si="13"/>
        <v>0.14000000000000001</v>
      </c>
      <c r="AI6" s="11">
        <f t="shared" si="14"/>
        <v>4.0000000000000008E-2</v>
      </c>
      <c r="AJ6" s="11">
        <f t="shared" si="15"/>
        <v>0</v>
      </c>
      <c r="AK6" s="11">
        <f t="shared" si="16"/>
        <v>0</v>
      </c>
      <c r="AL6" s="11">
        <f t="shared" si="17"/>
        <v>-3.9999999999999994E-2</v>
      </c>
      <c r="AM6" s="11">
        <f t="shared" si="18"/>
        <v>1.0000000000000009E-2</v>
      </c>
      <c r="AO6" s="11">
        <f t="shared" si="19"/>
        <v>0.22000000000000003</v>
      </c>
      <c r="AP6" s="11">
        <f t="shared" si="20"/>
        <v>4.0000000000000008E-2</v>
      </c>
      <c r="AQ6" s="11">
        <f t="shared" si="21"/>
        <v>1.0000000000000009E-2</v>
      </c>
      <c r="AR6" s="11">
        <f t="shared" si="22"/>
        <v>-0.13000000000000006</v>
      </c>
      <c r="AS6" s="11">
        <f t="shared" si="23"/>
        <v>0.14000000000000012</v>
      </c>
      <c r="BE6" t="s">
        <v>532</v>
      </c>
      <c r="BF6" t="s">
        <v>823</v>
      </c>
    </row>
    <row r="7" spans="1:58" x14ac:dyDescent="0.35">
      <c r="A7" s="12">
        <v>42401</v>
      </c>
      <c r="B7" s="11">
        <f>'Haver Q'!AJ13</f>
        <v>0.45</v>
      </c>
      <c r="C7" s="11">
        <f>'Haver Q'!AK13</f>
        <v>0.19</v>
      </c>
      <c r="D7" s="11">
        <f>'Haver Q'!AL13</f>
        <v>0.1</v>
      </c>
      <c r="E7" s="11">
        <f>'Haver Q'!AM13</f>
        <v>0.24</v>
      </c>
      <c r="F7" s="11">
        <f>'Haver Q'!AN13</f>
        <v>0.98</v>
      </c>
      <c r="G7" s="11"/>
      <c r="H7" s="11">
        <f>'Haver Q'!AP13</f>
        <v>0.13</v>
      </c>
      <c r="I7" s="11">
        <f>'Haver Q'!AQ13</f>
        <v>0.05</v>
      </c>
      <c r="J7" s="11">
        <f>'Haver Q'!AR13</f>
        <v>0.03</v>
      </c>
      <c r="K7" s="11">
        <f>'Haver Q'!AS13</f>
        <v>0.05</v>
      </c>
      <c r="L7" s="11">
        <f>'Haver Q'!AT13</f>
        <v>0.26</v>
      </c>
      <c r="M7" s="11"/>
      <c r="N7" s="11">
        <f t="shared" si="4"/>
        <v>0.58000000000000007</v>
      </c>
      <c r="O7" s="11">
        <f t="shared" si="5"/>
        <v>0.24</v>
      </c>
      <c r="P7" s="11">
        <f t="shared" si="6"/>
        <v>0.13</v>
      </c>
      <c r="Q7" s="11">
        <f t="shared" si="7"/>
        <v>0.28999999999999998</v>
      </c>
      <c r="R7" s="11">
        <f t="shared" si="8"/>
        <v>1.24</v>
      </c>
      <c r="AC7" s="11">
        <f t="shared" si="9"/>
        <v>0.15000000000000002</v>
      </c>
      <c r="AD7" s="11">
        <f t="shared" si="10"/>
        <v>0.03</v>
      </c>
      <c r="AE7" s="11">
        <f t="shared" si="11"/>
        <v>0</v>
      </c>
      <c r="AF7" s="11">
        <f t="shared" si="12"/>
        <v>-9.0000000000000024E-2</v>
      </c>
      <c r="AG7" s="11">
        <f t="shared" si="13"/>
        <v>8.9999999999999969E-2</v>
      </c>
      <c r="AI7" s="11">
        <f t="shared" si="14"/>
        <v>1.0000000000000009E-2</v>
      </c>
      <c r="AJ7" s="11">
        <f t="shared" si="15"/>
        <v>-9.999999999999995E-3</v>
      </c>
      <c r="AK7" s="11">
        <f t="shared" si="16"/>
        <v>0</v>
      </c>
      <c r="AL7" s="11">
        <f t="shared" si="17"/>
        <v>-3.9999999999999994E-2</v>
      </c>
      <c r="AM7" s="11">
        <f t="shared" si="18"/>
        <v>-3.999999999999998E-2</v>
      </c>
      <c r="AO7" s="11">
        <f t="shared" si="19"/>
        <v>0.16000000000000009</v>
      </c>
      <c r="AP7" s="11">
        <f t="shared" si="20"/>
        <v>1.999999999999999E-2</v>
      </c>
      <c r="AQ7" s="11">
        <f t="shared" si="21"/>
        <v>0</v>
      </c>
      <c r="AR7" s="11">
        <f t="shared" si="22"/>
        <v>-0.13000000000000006</v>
      </c>
      <c r="AS7" s="11">
        <f t="shared" si="23"/>
        <v>5.0000000000000044E-2</v>
      </c>
    </row>
    <row r="8" spans="1:58" x14ac:dyDescent="0.35">
      <c r="A8" s="12">
        <v>42491</v>
      </c>
      <c r="B8" s="11">
        <f>'Haver Q'!AJ14</f>
        <v>0.43</v>
      </c>
      <c r="C8" s="11">
        <f>'Haver Q'!AK14</f>
        <v>0.18</v>
      </c>
      <c r="D8" s="11">
        <f>'Haver Q'!AL14</f>
        <v>0.1</v>
      </c>
      <c r="E8" s="11">
        <f>'Haver Q'!AM14</f>
        <v>0.24</v>
      </c>
      <c r="F8" s="11">
        <f>'Haver Q'!AN14</f>
        <v>0.96</v>
      </c>
      <c r="G8" s="11"/>
      <c r="H8" s="11">
        <f>'Haver Q'!AP14</f>
        <v>0.13</v>
      </c>
      <c r="I8" s="11">
        <f>'Haver Q'!AQ14</f>
        <v>0.05</v>
      </c>
      <c r="J8" s="11">
        <f>'Haver Q'!AR14</f>
        <v>0.03</v>
      </c>
      <c r="K8" s="11">
        <f>'Haver Q'!AS14</f>
        <v>0.05</v>
      </c>
      <c r="L8" s="11">
        <f>'Haver Q'!AT14</f>
        <v>0.26</v>
      </c>
      <c r="M8" s="11"/>
      <c r="N8" s="11">
        <f t="shared" si="4"/>
        <v>0.56000000000000005</v>
      </c>
      <c r="O8" s="11">
        <f t="shared" si="5"/>
        <v>0.22999999999999998</v>
      </c>
      <c r="P8" s="11">
        <f t="shared" si="6"/>
        <v>0.13</v>
      </c>
      <c r="Q8" s="11">
        <f t="shared" si="7"/>
        <v>0.28999999999999998</v>
      </c>
      <c r="R8" s="11">
        <f t="shared" si="8"/>
        <v>1.21</v>
      </c>
      <c r="AC8" s="11">
        <f t="shared" si="9"/>
        <v>0.13</v>
      </c>
      <c r="AD8" s="11">
        <f t="shared" si="10"/>
        <v>1.999999999999999E-2</v>
      </c>
      <c r="AE8" s="11">
        <f t="shared" si="11"/>
        <v>0</v>
      </c>
      <c r="AF8" s="11">
        <f t="shared" si="12"/>
        <v>-9.0000000000000024E-2</v>
      </c>
      <c r="AG8" s="11">
        <f t="shared" si="13"/>
        <v>6.9999999999999951E-2</v>
      </c>
      <c r="AI8" s="11">
        <f t="shared" si="14"/>
        <v>1.0000000000000009E-2</v>
      </c>
      <c r="AJ8" s="11">
        <f t="shared" si="15"/>
        <v>-9.999999999999995E-3</v>
      </c>
      <c r="AK8" s="11">
        <f t="shared" si="16"/>
        <v>0</v>
      </c>
      <c r="AL8" s="11">
        <f t="shared" si="17"/>
        <v>-3.9999999999999994E-2</v>
      </c>
      <c r="AM8" s="11">
        <f t="shared" si="18"/>
        <v>-3.999999999999998E-2</v>
      </c>
      <c r="AO8" s="11">
        <f t="shared" si="19"/>
        <v>0.14000000000000007</v>
      </c>
      <c r="AP8" s="11">
        <f t="shared" si="20"/>
        <v>9.9999999999999811E-3</v>
      </c>
      <c r="AQ8" s="11">
        <f t="shared" si="21"/>
        <v>0</v>
      </c>
      <c r="AR8" s="11">
        <f t="shared" si="22"/>
        <v>-0.13000000000000006</v>
      </c>
      <c r="AS8" s="11">
        <f t="shared" si="23"/>
        <v>2.0000000000000018E-2</v>
      </c>
      <c r="BE8" t="s">
        <v>532</v>
      </c>
      <c r="BF8" t="s">
        <v>824</v>
      </c>
    </row>
    <row r="9" spans="1:58" x14ac:dyDescent="0.35">
      <c r="A9" s="12">
        <v>42583</v>
      </c>
      <c r="B9" s="11">
        <f>'Haver Q'!AJ15</f>
        <v>0.42</v>
      </c>
      <c r="C9" s="11">
        <f>'Haver Q'!AK15</f>
        <v>0.18</v>
      </c>
      <c r="D9" s="11">
        <f>'Haver Q'!AL15</f>
        <v>0.1</v>
      </c>
      <c r="E9" s="11">
        <f>'Haver Q'!AM15</f>
        <v>0.26</v>
      </c>
      <c r="F9" s="11">
        <f>'Haver Q'!AN15</f>
        <v>0.95</v>
      </c>
      <c r="G9" s="11"/>
      <c r="H9" s="11">
        <f>'Haver Q'!AP15</f>
        <v>0.13</v>
      </c>
      <c r="I9" s="11">
        <f>'Haver Q'!AQ15</f>
        <v>0.05</v>
      </c>
      <c r="J9" s="11">
        <f>'Haver Q'!AR15</f>
        <v>0.03</v>
      </c>
      <c r="K9" s="11">
        <f>'Haver Q'!AS15</f>
        <v>0.05</v>
      </c>
      <c r="L9" s="11">
        <f>'Haver Q'!AT15</f>
        <v>0.26</v>
      </c>
      <c r="M9" s="11"/>
      <c r="N9" s="11">
        <f t="shared" si="4"/>
        <v>0.55000000000000004</v>
      </c>
      <c r="O9" s="11">
        <f t="shared" si="5"/>
        <v>0.22999999999999998</v>
      </c>
      <c r="P9" s="11">
        <f t="shared" si="6"/>
        <v>0.13</v>
      </c>
      <c r="Q9" s="11">
        <f t="shared" si="7"/>
        <v>0.31</v>
      </c>
      <c r="R9" s="11">
        <f t="shared" si="8"/>
        <v>1.22</v>
      </c>
      <c r="AC9" s="11">
        <f t="shared" si="9"/>
        <v>0.12</v>
      </c>
      <c r="AD9" s="11">
        <f t="shared" si="10"/>
        <v>1.999999999999999E-2</v>
      </c>
      <c r="AE9" s="11">
        <f t="shared" si="11"/>
        <v>0</v>
      </c>
      <c r="AF9" s="11">
        <f t="shared" si="12"/>
        <v>-7.0000000000000007E-2</v>
      </c>
      <c r="AG9" s="11">
        <f t="shared" si="13"/>
        <v>5.9999999999999942E-2</v>
      </c>
      <c r="AI9" s="11">
        <f t="shared" si="14"/>
        <v>1.0000000000000009E-2</v>
      </c>
      <c r="AJ9" s="11">
        <f t="shared" si="15"/>
        <v>-9.999999999999995E-3</v>
      </c>
      <c r="AK9" s="11">
        <f t="shared" si="16"/>
        <v>0</v>
      </c>
      <c r="AL9" s="11">
        <f t="shared" si="17"/>
        <v>-3.9999999999999994E-2</v>
      </c>
      <c r="AM9" s="11">
        <f t="shared" si="18"/>
        <v>-3.999999999999998E-2</v>
      </c>
      <c r="AO9" s="11">
        <f t="shared" si="19"/>
        <v>0.13000000000000006</v>
      </c>
      <c r="AP9" s="11">
        <f t="shared" si="20"/>
        <v>9.9999999999999811E-3</v>
      </c>
      <c r="AQ9" s="11">
        <f t="shared" si="21"/>
        <v>0</v>
      </c>
      <c r="AR9" s="11">
        <f t="shared" si="22"/>
        <v>-0.11000000000000004</v>
      </c>
      <c r="AS9" s="11">
        <f t="shared" si="23"/>
        <v>3.0000000000000027E-2</v>
      </c>
    </row>
    <row r="10" spans="1:58" x14ac:dyDescent="0.35">
      <c r="A10" s="12">
        <v>42675</v>
      </c>
      <c r="B10" s="11">
        <f>'Haver Q'!AJ16</f>
        <v>0.42</v>
      </c>
      <c r="C10" s="11">
        <f>'Haver Q'!AK16</f>
        <v>0.18</v>
      </c>
      <c r="D10" s="11">
        <f>'Haver Q'!AL16</f>
        <v>0.1</v>
      </c>
      <c r="E10" s="11">
        <f>'Haver Q'!AM16</f>
        <v>0.27</v>
      </c>
      <c r="F10" s="11">
        <f>'Haver Q'!AN16</f>
        <v>0.96</v>
      </c>
      <c r="G10" s="11"/>
      <c r="H10" s="11">
        <f>'Haver Q'!AP16</f>
        <v>0.13</v>
      </c>
      <c r="I10" s="11">
        <f>'Haver Q'!AQ16</f>
        <v>0.05</v>
      </c>
      <c r="J10" s="11">
        <f>'Haver Q'!AR16</f>
        <v>0.03</v>
      </c>
      <c r="K10" s="11">
        <f>'Haver Q'!AS16</f>
        <v>0.05</v>
      </c>
      <c r="L10" s="11">
        <f>'Haver Q'!AT16</f>
        <v>0.27</v>
      </c>
      <c r="M10" s="11"/>
      <c r="N10" s="11">
        <f t="shared" si="4"/>
        <v>0.55000000000000004</v>
      </c>
      <c r="O10" s="11">
        <f t="shared" si="5"/>
        <v>0.22999999999999998</v>
      </c>
      <c r="P10" s="11">
        <f t="shared" si="6"/>
        <v>0.13</v>
      </c>
      <c r="Q10" s="11">
        <f t="shared" si="7"/>
        <v>0.32</v>
      </c>
      <c r="R10" s="11">
        <f t="shared" si="8"/>
        <v>1.23</v>
      </c>
      <c r="AC10" s="11">
        <f t="shared" si="9"/>
        <v>0.12</v>
      </c>
      <c r="AD10" s="11">
        <f t="shared" si="10"/>
        <v>1.999999999999999E-2</v>
      </c>
      <c r="AE10" s="11">
        <f t="shared" si="11"/>
        <v>0</v>
      </c>
      <c r="AF10" s="11">
        <f t="shared" si="12"/>
        <v>-0.06</v>
      </c>
      <c r="AG10" s="11">
        <f t="shared" si="13"/>
        <v>6.9999999999999951E-2</v>
      </c>
      <c r="AI10" s="11">
        <f t="shared" si="14"/>
        <v>1.0000000000000009E-2</v>
      </c>
      <c r="AJ10" s="11">
        <f t="shared" si="15"/>
        <v>-9.999999999999995E-3</v>
      </c>
      <c r="AK10" s="11">
        <f t="shared" si="16"/>
        <v>0</v>
      </c>
      <c r="AL10" s="11">
        <f t="shared" si="17"/>
        <v>-3.9999999999999994E-2</v>
      </c>
      <c r="AM10" s="11">
        <f t="shared" si="18"/>
        <v>-2.9999999999999971E-2</v>
      </c>
      <c r="AO10" s="11">
        <f t="shared" si="19"/>
        <v>0.13000000000000006</v>
      </c>
      <c r="AP10" s="11">
        <f t="shared" si="20"/>
        <v>9.9999999999999811E-3</v>
      </c>
      <c r="AQ10" s="11">
        <f t="shared" si="21"/>
        <v>0</v>
      </c>
      <c r="AR10" s="11">
        <f t="shared" si="22"/>
        <v>-0.10000000000000003</v>
      </c>
      <c r="AS10" s="11">
        <f t="shared" si="23"/>
        <v>4.0000000000000036E-2</v>
      </c>
      <c r="BE10" t="s">
        <v>532</v>
      </c>
      <c r="BF10" t="s">
        <v>825</v>
      </c>
    </row>
    <row r="11" spans="1:58" x14ac:dyDescent="0.35">
      <c r="A11" s="12">
        <v>42767</v>
      </c>
      <c r="B11" s="11">
        <f>'Haver Q'!AJ17</f>
        <v>0.39</v>
      </c>
      <c r="C11" s="11">
        <f>'Haver Q'!AK17</f>
        <v>0.17</v>
      </c>
      <c r="D11" s="11">
        <f>'Haver Q'!AL17</f>
        <v>0.09</v>
      </c>
      <c r="E11" s="11">
        <f>'Haver Q'!AM17</f>
        <v>0.27</v>
      </c>
      <c r="F11" s="11">
        <f>'Haver Q'!AN17</f>
        <v>0.93</v>
      </c>
      <c r="G11" s="11"/>
      <c r="H11" s="11">
        <f>'Haver Q'!AP17</f>
        <v>0.13</v>
      </c>
      <c r="I11" s="11">
        <f>'Haver Q'!AQ17</f>
        <v>0.05</v>
      </c>
      <c r="J11" s="11">
        <f>'Haver Q'!AR17</f>
        <v>0.03</v>
      </c>
      <c r="K11" s="11">
        <f>'Haver Q'!AS17</f>
        <v>0.06</v>
      </c>
      <c r="L11" s="11">
        <f>'Haver Q'!AT17</f>
        <v>0.26</v>
      </c>
      <c r="M11" s="11"/>
      <c r="N11" s="11">
        <f t="shared" si="4"/>
        <v>0.52</v>
      </c>
      <c r="O11" s="11">
        <f t="shared" si="5"/>
        <v>0.22000000000000003</v>
      </c>
      <c r="P11" s="11">
        <f t="shared" si="6"/>
        <v>0.12</v>
      </c>
      <c r="Q11" s="11">
        <f t="shared" si="7"/>
        <v>0.33</v>
      </c>
      <c r="R11" s="11">
        <f t="shared" si="8"/>
        <v>1.19</v>
      </c>
      <c r="AC11" s="11">
        <f t="shared" si="9"/>
        <v>9.0000000000000024E-2</v>
      </c>
      <c r="AD11" s="11">
        <f t="shared" si="10"/>
        <v>1.0000000000000009E-2</v>
      </c>
      <c r="AE11" s="11">
        <f t="shared" si="11"/>
        <v>-1.0000000000000009E-2</v>
      </c>
      <c r="AF11" s="11">
        <f t="shared" si="12"/>
        <v>-0.06</v>
      </c>
      <c r="AG11" s="11">
        <f t="shared" si="13"/>
        <v>4.0000000000000036E-2</v>
      </c>
      <c r="AI11" s="11">
        <f t="shared" si="14"/>
        <v>1.0000000000000009E-2</v>
      </c>
      <c r="AJ11" s="11">
        <f t="shared" si="15"/>
        <v>-9.999999999999995E-3</v>
      </c>
      <c r="AK11" s="11">
        <f t="shared" si="16"/>
        <v>0</v>
      </c>
      <c r="AL11" s="11">
        <f t="shared" si="17"/>
        <v>-0.03</v>
      </c>
      <c r="AM11" s="11">
        <f t="shared" si="18"/>
        <v>-3.999999999999998E-2</v>
      </c>
      <c r="AO11" s="11">
        <f t="shared" si="19"/>
        <v>0.10000000000000003</v>
      </c>
      <c r="AP11" s="11">
        <f t="shared" si="20"/>
        <v>0</v>
      </c>
      <c r="AQ11" s="11">
        <f t="shared" si="21"/>
        <v>-1.0000000000000009E-2</v>
      </c>
      <c r="AR11" s="11">
        <f t="shared" si="22"/>
        <v>-9.0000000000000024E-2</v>
      </c>
      <c r="AS11" s="11">
        <f t="shared" si="23"/>
        <v>0</v>
      </c>
    </row>
    <row r="12" spans="1:58" x14ac:dyDescent="0.35">
      <c r="A12" s="12">
        <v>42856</v>
      </c>
      <c r="B12" s="11">
        <f>'Haver Q'!AJ18</f>
        <v>0.38</v>
      </c>
      <c r="C12" s="11">
        <f>'Haver Q'!AK18</f>
        <v>0.17</v>
      </c>
      <c r="D12" s="11">
        <f>'Haver Q'!AL18</f>
        <v>0.09</v>
      </c>
      <c r="E12" s="11">
        <f>'Haver Q'!AM18</f>
        <v>0.26</v>
      </c>
      <c r="F12" s="11">
        <f>'Haver Q'!AN18</f>
        <v>0.91</v>
      </c>
      <c r="G12" s="11"/>
      <c r="H12" s="11">
        <f>'Haver Q'!AP18</f>
        <v>0.12</v>
      </c>
      <c r="I12" s="11">
        <f>'Haver Q'!AQ18</f>
        <v>0.05</v>
      </c>
      <c r="J12" s="11">
        <f>'Haver Q'!AR18</f>
        <v>0.03</v>
      </c>
      <c r="K12" s="11">
        <f>'Haver Q'!AS18</f>
        <v>0.06</v>
      </c>
      <c r="L12" s="11">
        <f>'Haver Q'!AT18</f>
        <v>0.25</v>
      </c>
      <c r="M12" s="11"/>
      <c r="N12" s="11">
        <f t="shared" si="4"/>
        <v>0.5</v>
      </c>
      <c r="O12" s="11">
        <f t="shared" si="5"/>
        <v>0.22000000000000003</v>
      </c>
      <c r="P12" s="11">
        <f t="shared" si="6"/>
        <v>0.12</v>
      </c>
      <c r="Q12" s="11">
        <f t="shared" si="7"/>
        <v>0.32</v>
      </c>
      <c r="R12" s="11">
        <f t="shared" si="8"/>
        <v>1.1599999999999999</v>
      </c>
      <c r="AC12" s="11">
        <f t="shared" si="9"/>
        <v>8.0000000000000016E-2</v>
      </c>
      <c r="AD12" s="11">
        <f t="shared" si="10"/>
        <v>1.0000000000000009E-2</v>
      </c>
      <c r="AE12" s="11">
        <f t="shared" si="11"/>
        <v>-1.0000000000000009E-2</v>
      </c>
      <c r="AF12" s="11">
        <f t="shared" si="12"/>
        <v>-7.0000000000000007E-2</v>
      </c>
      <c r="AG12" s="11">
        <f t="shared" si="13"/>
        <v>2.0000000000000018E-2</v>
      </c>
      <c r="AI12" s="11">
        <f t="shared" si="14"/>
        <v>0</v>
      </c>
      <c r="AJ12" s="11">
        <f t="shared" si="15"/>
        <v>-9.999999999999995E-3</v>
      </c>
      <c r="AK12" s="11">
        <f t="shared" si="16"/>
        <v>0</v>
      </c>
      <c r="AL12" s="11">
        <f t="shared" si="17"/>
        <v>-0.03</v>
      </c>
      <c r="AM12" s="11">
        <f t="shared" si="18"/>
        <v>-4.9999999999999989E-2</v>
      </c>
      <c r="AO12" s="11">
        <f t="shared" si="19"/>
        <v>8.0000000000000016E-2</v>
      </c>
      <c r="AP12" s="11">
        <f t="shared" si="20"/>
        <v>0</v>
      </c>
      <c r="AQ12" s="11">
        <f t="shared" si="21"/>
        <v>-1.0000000000000009E-2</v>
      </c>
      <c r="AR12" s="11">
        <f t="shared" si="22"/>
        <v>-0.10000000000000003</v>
      </c>
      <c r="AS12" s="11">
        <f t="shared" si="23"/>
        <v>-3.0000000000000027E-2</v>
      </c>
      <c r="BE12" t="s">
        <v>532</v>
      </c>
      <c r="BF12" t="s">
        <v>826</v>
      </c>
    </row>
    <row r="13" spans="1:58" x14ac:dyDescent="0.35">
      <c r="A13" s="12">
        <v>42948</v>
      </c>
      <c r="B13" s="11">
        <f>'Haver Q'!AJ19</f>
        <v>0.38</v>
      </c>
      <c r="C13" s="11">
        <f>'Haver Q'!AK19</f>
        <v>0.16</v>
      </c>
      <c r="D13" s="11">
        <f>'Haver Q'!AL19</f>
        <v>0.09</v>
      </c>
      <c r="E13" s="11">
        <f>'Haver Q'!AM19</f>
        <v>0.26</v>
      </c>
      <c r="F13" s="11">
        <f>'Haver Q'!AN19</f>
        <v>0.9</v>
      </c>
      <c r="G13" s="11"/>
      <c r="H13" s="11">
        <f>'Haver Q'!AP19</f>
        <v>0.11</v>
      </c>
      <c r="I13" s="11">
        <f>'Haver Q'!AQ19</f>
        <v>0.05</v>
      </c>
      <c r="J13" s="11">
        <f>'Haver Q'!AR19</f>
        <v>0.03</v>
      </c>
      <c r="K13" s="11">
        <f>'Haver Q'!AS19</f>
        <v>0.06</v>
      </c>
      <c r="L13" s="11">
        <f>'Haver Q'!AT19</f>
        <v>0.25</v>
      </c>
      <c r="M13" s="11"/>
      <c r="N13" s="11">
        <f t="shared" si="4"/>
        <v>0.49</v>
      </c>
      <c r="O13" s="11">
        <f t="shared" si="5"/>
        <v>0.21000000000000002</v>
      </c>
      <c r="P13" s="11">
        <f t="shared" si="6"/>
        <v>0.12</v>
      </c>
      <c r="Q13" s="11">
        <f t="shared" si="7"/>
        <v>0.32</v>
      </c>
      <c r="R13" s="11">
        <f t="shared" si="8"/>
        <v>1.1399999999999999</v>
      </c>
      <c r="AC13" s="11">
        <f t="shared" si="9"/>
        <v>8.0000000000000016E-2</v>
      </c>
      <c r="AD13" s="11">
        <f t="shared" si="10"/>
        <v>0</v>
      </c>
      <c r="AE13" s="11">
        <f t="shared" si="11"/>
        <v>-1.0000000000000009E-2</v>
      </c>
      <c r="AF13" s="11">
        <f t="shared" si="12"/>
        <v>-7.0000000000000007E-2</v>
      </c>
      <c r="AG13" s="11">
        <f t="shared" si="13"/>
        <v>1.0000000000000009E-2</v>
      </c>
      <c r="AI13" s="11">
        <f t="shared" si="14"/>
        <v>-9.999999999999995E-3</v>
      </c>
      <c r="AJ13" s="11">
        <f t="shared" si="15"/>
        <v>-9.999999999999995E-3</v>
      </c>
      <c r="AK13" s="11">
        <f t="shared" si="16"/>
        <v>0</v>
      </c>
      <c r="AL13" s="11">
        <f t="shared" si="17"/>
        <v>-0.03</v>
      </c>
      <c r="AM13" s="11">
        <f t="shared" si="18"/>
        <v>-4.9999999999999989E-2</v>
      </c>
      <c r="AO13" s="11">
        <f t="shared" si="19"/>
        <v>7.0000000000000007E-2</v>
      </c>
      <c r="AP13" s="11">
        <f t="shared" si="20"/>
        <v>-9.9999999999999811E-3</v>
      </c>
      <c r="AQ13" s="11">
        <f t="shared" si="21"/>
        <v>-1.0000000000000009E-2</v>
      </c>
      <c r="AR13" s="11">
        <f t="shared" si="22"/>
        <v>-0.10000000000000003</v>
      </c>
      <c r="AS13" s="11">
        <f t="shared" si="23"/>
        <v>-5.0000000000000044E-2</v>
      </c>
    </row>
    <row r="14" spans="1:58" x14ac:dyDescent="0.35">
      <c r="A14" s="12">
        <v>43040</v>
      </c>
      <c r="B14" s="11">
        <f>'Haver Q'!AJ20</f>
        <v>0.37</v>
      </c>
      <c r="C14" s="11">
        <f>'Haver Q'!AK20</f>
        <v>0.16</v>
      </c>
      <c r="D14" s="11">
        <f>'Haver Q'!AL20</f>
        <v>0.09</v>
      </c>
      <c r="E14" s="11">
        <f>'Haver Q'!AM20</f>
        <v>0.27</v>
      </c>
      <c r="F14" s="11">
        <f>'Haver Q'!AN20</f>
        <v>0.89</v>
      </c>
      <c r="G14" s="11"/>
      <c r="H14" s="11">
        <f>'Haver Q'!AP20</f>
        <v>0.12</v>
      </c>
      <c r="I14" s="11">
        <f>'Haver Q'!AQ20</f>
        <v>0.04</v>
      </c>
      <c r="J14" s="11">
        <f>'Haver Q'!AR20</f>
        <v>0.03</v>
      </c>
      <c r="K14" s="11">
        <f>'Haver Q'!AS20</f>
        <v>0.06</v>
      </c>
      <c r="L14" s="11">
        <f>'Haver Q'!AT20</f>
        <v>0.25</v>
      </c>
      <c r="M14" s="11"/>
      <c r="N14" s="11">
        <f t="shared" si="4"/>
        <v>0.49</v>
      </c>
      <c r="O14" s="11">
        <f t="shared" si="5"/>
        <v>0.2</v>
      </c>
      <c r="P14" s="11">
        <f t="shared" si="6"/>
        <v>0.12</v>
      </c>
      <c r="Q14" s="11">
        <f t="shared" si="7"/>
        <v>0.33</v>
      </c>
      <c r="R14" s="11">
        <f t="shared" si="8"/>
        <v>1.1399999999999999</v>
      </c>
      <c r="AC14" s="11">
        <f t="shared" si="9"/>
        <v>7.0000000000000007E-2</v>
      </c>
      <c r="AD14" s="11">
        <f t="shared" si="10"/>
        <v>0</v>
      </c>
      <c r="AE14" s="11">
        <f t="shared" si="11"/>
        <v>-1.0000000000000009E-2</v>
      </c>
      <c r="AF14" s="11">
        <f t="shared" si="12"/>
        <v>-0.06</v>
      </c>
      <c r="AG14" s="11">
        <f t="shared" si="13"/>
        <v>0</v>
      </c>
      <c r="AI14" s="11">
        <f t="shared" si="14"/>
        <v>0</v>
      </c>
      <c r="AJ14" s="11">
        <f t="shared" si="15"/>
        <v>-1.9999999999999997E-2</v>
      </c>
      <c r="AK14" s="11">
        <f t="shared" si="16"/>
        <v>0</v>
      </c>
      <c r="AL14" s="11">
        <f t="shared" si="17"/>
        <v>-0.03</v>
      </c>
      <c r="AM14" s="11">
        <f t="shared" si="18"/>
        <v>-4.9999999999999989E-2</v>
      </c>
      <c r="AO14" s="11">
        <f t="shared" si="19"/>
        <v>7.0000000000000007E-2</v>
      </c>
      <c r="AP14" s="11">
        <f t="shared" si="20"/>
        <v>-1.999999999999999E-2</v>
      </c>
      <c r="AQ14" s="11">
        <f t="shared" si="21"/>
        <v>-1.0000000000000009E-2</v>
      </c>
      <c r="AR14" s="11">
        <f t="shared" si="22"/>
        <v>-9.0000000000000024E-2</v>
      </c>
      <c r="AS14" s="11">
        <f t="shared" si="23"/>
        <v>-5.0000000000000044E-2</v>
      </c>
      <c r="BE14" t="s">
        <v>532</v>
      </c>
      <c r="BF14" t="s">
        <v>827</v>
      </c>
    </row>
    <row r="15" spans="1:58" x14ac:dyDescent="0.35">
      <c r="A15" s="12">
        <v>43132</v>
      </c>
      <c r="B15" s="11">
        <f>'Haver Q'!AJ21</f>
        <v>0.36</v>
      </c>
      <c r="C15" s="11">
        <f>'Haver Q'!AK21</f>
        <v>0.16</v>
      </c>
      <c r="D15" s="11">
        <f>'Haver Q'!AL21</f>
        <v>0.09</v>
      </c>
      <c r="E15" s="11">
        <f>'Haver Q'!AM21</f>
        <v>0.27</v>
      </c>
      <c r="F15" s="11">
        <f>'Haver Q'!AN21</f>
        <v>0.88</v>
      </c>
      <c r="G15" s="11"/>
      <c r="H15" s="11">
        <f>'Haver Q'!AP21</f>
        <v>0.11</v>
      </c>
      <c r="I15" s="11">
        <f>'Haver Q'!AQ21</f>
        <v>0.04</v>
      </c>
      <c r="J15" s="11">
        <f>'Haver Q'!AR21</f>
        <v>0.03</v>
      </c>
      <c r="K15" s="11">
        <f>'Haver Q'!AS21</f>
        <v>0.06</v>
      </c>
      <c r="L15" s="11">
        <f>'Haver Q'!AT21</f>
        <v>0.24</v>
      </c>
      <c r="M15" s="11"/>
      <c r="N15" s="11">
        <f t="shared" si="4"/>
        <v>0.47</v>
      </c>
      <c r="O15" s="11">
        <f t="shared" si="5"/>
        <v>0.2</v>
      </c>
      <c r="P15" s="11">
        <f t="shared" si="6"/>
        <v>0.12</v>
      </c>
      <c r="Q15" s="11">
        <f t="shared" si="7"/>
        <v>0.33</v>
      </c>
      <c r="R15" s="11">
        <f t="shared" si="8"/>
        <v>1.1199999999999999</v>
      </c>
      <c r="AC15" s="11">
        <f t="shared" si="9"/>
        <v>0.06</v>
      </c>
      <c r="AD15" s="11">
        <f t="shared" si="10"/>
        <v>0</v>
      </c>
      <c r="AE15" s="11">
        <f t="shared" si="11"/>
        <v>-1.0000000000000009E-2</v>
      </c>
      <c r="AF15" s="11">
        <f t="shared" si="12"/>
        <v>-0.06</v>
      </c>
      <c r="AG15" s="11">
        <f t="shared" si="13"/>
        <v>-1.0000000000000009E-2</v>
      </c>
      <c r="AI15" s="11">
        <f t="shared" si="14"/>
        <v>-9.999999999999995E-3</v>
      </c>
      <c r="AJ15" s="11">
        <f t="shared" si="15"/>
        <v>-1.9999999999999997E-2</v>
      </c>
      <c r="AK15" s="11">
        <f t="shared" si="16"/>
        <v>0</v>
      </c>
      <c r="AL15" s="11">
        <f t="shared" si="17"/>
        <v>-0.03</v>
      </c>
      <c r="AM15" s="11">
        <f t="shared" si="18"/>
        <v>-0.06</v>
      </c>
      <c r="AO15" s="11">
        <f t="shared" si="19"/>
        <v>4.9999999999999989E-2</v>
      </c>
      <c r="AP15" s="11">
        <f t="shared" si="20"/>
        <v>-1.999999999999999E-2</v>
      </c>
      <c r="AQ15" s="11">
        <f t="shared" si="21"/>
        <v>-1.0000000000000009E-2</v>
      </c>
      <c r="AR15" s="11">
        <f t="shared" si="22"/>
        <v>-9.0000000000000024E-2</v>
      </c>
      <c r="AS15" s="11">
        <f t="shared" si="23"/>
        <v>-7.0000000000000062E-2</v>
      </c>
    </row>
    <row r="16" spans="1:58" x14ac:dyDescent="0.35">
      <c r="A16" s="12">
        <v>43221</v>
      </c>
      <c r="B16" s="11">
        <f>'Haver Q'!AJ22</f>
        <v>0.35</v>
      </c>
      <c r="C16" s="11">
        <f>'Haver Q'!AK22</f>
        <v>0.16</v>
      </c>
      <c r="D16" s="11">
        <f>'Haver Q'!AL22</f>
        <v>0.09</v>
      </c>
      <c r="E16" s="11">
        <f>'Haver Q'!AM22</f>
        <v>0.26</v>
      </c>
      <c r="F16" s="11">
        <f>'Haver Q'!AN22</f>
        <v>0.86</v>
      </c>
      <c r="G16" s="11"/>
      <c r="H16" s="11">
        <f>'Haver Q'!AP22</f>
        <v>0.11</v>
      </c>
      <c r="I16" s="11">
        <f>'Haver Q'!AQ22</f>
        <v>0.05</v>
      </c>
      <c r="J16" s="11">
        <f>'Haver Q'!AR22</f>
        <v>0.02</v>
      </c>
      <c r="K16" s="11">
        <f>'Haver Q'!AS22</f>
        <v>0.06</v>
      </c>
      <c r="L16" s="11">
        <f>'Haver Q'!AT22</f>
        <v>0.23</v>
      </c>
      <c r="M16" s="11"/>
      <c r="N16" s="11">
        <f t="shared" si="4"/>
        <v>0.45999999999999996</v>
      </c>
      <c r="O16" s="11">
        <f t="shared" si="5"/>
        <v>0.21000000000000002</v>
      </c>
      <c r="P16" s="11">
        <f t="shared" si="6"/>
        <v>0.11</v>
      </c>
      <c r="Q16" s="11">
        <f t="shared" si="7"/>
        <v>0.32</v>
      </c>
      <c r="R16" s="11">
        <f t="shared" si="8"/>
        <v>1.0999999999999999</v>
      </c>
      <c r="AC16" s="11">
        <f t="shared" si="9"/>
        <v>4.9999999999999989E-2</v>
      </c>
      <c r="AD16" s="11">
        <f t="shared" si="10"/>
        <v>0</v>
      </c>
      <c r="AE16" s="11">
        <f t="shared" si="11"/>
        <v>-1.0000000000000009E-2</v>
      </c>
      <c r="AF16" s="11">
        <f t="shared" si="12"/>
        <v>-7.0000000000000007E-2</v>
      </c>
      <c r="AG16" s="11">
        <f t="shared" si="13"/>
        <v>-3.0000000000000027E-2</v>
      </c>
      <c r="AI16" s="11">
        <f t="shared" si="14"/>
        <v>-9.999999999999995E-3</v>
      </c>
      <c r="AJ16" s="11">
        <f t="shared" si="15"/>
        <v>-9.999999999999995E-3</v>
      </c>
      <c r="AK16" s="11">
        <f t="shared" si="16"/>
        <v>-9.9999999999999985E-3</v>
      </c>
      <c r="AL16" s="11">
        <f t="shared" si="17"/>
        <v>-0.03</v>
      </c>
      <c r="AM16" s="11">
        <f t="shared" si="18"/>
        <v>-6.9999999999999979E-2</v>
      </c>
      <c r="AO16" s="11">
        <f t="shared" si="19"/>
        <v>3.999999999999998E-2</v>
      </c>
      <c r="AP16" s="11">
        <f t="shared" si="20"/>
        <v>-9.9999999999999811E-3</v>
      </c>
      <c r="AQ16" s="11">
        <f t="shared" si="21"/>
        <v>-2.0000000000000004E-2</v>
      </c>
      <c r="AR16" s="11">
        <f t="shared" si="22"/>
        <v>-0.10000000000000003</v>
      </c>
      <c r="AS16" s="11">
        <f t="shared" si="23"/>
        <v>-9.000000000000008E-2</v>
      </c>
      <c r="BE16" t="s">
        <v>532</v>
      </c>
      <c r="BF16" t="s">
        <v>828</v>
      </c>
    </row>
    <row r="17" spans="1:58" x14ac:dyDescent="0.35">
      <c r="A17" s="12">
        <v>43313</v>
      </c>
      <c r="B17" s="11">
        <f>'Haver Q'!AJ23</f>
        <v>0.36</v>
      </c>
      <c r="C17" s="11">
        <f>'Haver Q'!AK23</f>
        <v>0.16</v>
      </c>
      <c r="D17" s="11">
        <f>'Haver Q'!AL23</f>
        <v>0.09</v>
      </c>
      <c r="E17" s="11">
        <f>'Haver Q'!AM23</f>
        <v>0.27</v>
      </c>
      <c r="F17" s="11">
        <f>'Haver Q'!AN23</f>
        <v>0.87</v>
      </c>
      <c r="G17" s="11"/>
      <c r="H17" s="11">
        <f>'Haver Q'!AP23</f>
        <v>0.11</v>
      </c>
      <c r="I17" s="11">
        <f>'Haver Q'!AQ23</f>
        <v>0.05</v>
      </c>
      <c r="J17" s="11">
        <f>'Haver Q'!AR23</f>
        <v>0.02</v>
      </c>
      <c r="K17" s="11">
        <f>'Haver Q'!AS23</f>
        <v>0.06</v>
      </c>
      <c r="L17" s="11">
        <f>'Haver Q'!AT23</f>
        <v>0.25</v>
      </c>
      <c r="M17" s="11"/>
      <c r="N17" s="11">
        <f t="shared" si="4"/>
        <v>0.47</v>
      </c>
      <c r="O17" s="11">
        <f t="shared" si="5"/>
        <v>0.21000000000000002</v>
      </c>
      <c r="P17" s="11">
        <f t="shared" si="6"/>
        <v>0.11</v>
      </c>
      <c r="Q17" s="11">
        <f t="shared" si="7"/>
        <v>0.33</v>
      </c>
      <c r="R17" s="11">
        <f t="shared" si="8"/>
        <v>1.1199999999999999</v>
      </c>
      <c r="AC17" s="11">
        <f t="shared" si="9"/>
        <v>0.06</v>
      </c>
      <c r="AD17" s="11">
        <f t="shared" si="10"/>
        <v>0</v>
      </c>
      <c r="AE17" s="11">
        <f t="shared" si="11"/>
        <v>-1.0000000000000009E-2</v>
      </c>
      <c r="AF17" s="11">
        <f t="shared" si="12"/>
        <v>-0.06</v>
      </c>
      <c r="AG17" s="11">
        <f t="shared" si="13"/>
        <v>-2.0000000000000018E-2</v>
      </c>
      <c r="AI17" s="11">
        <f t="shared" si="14"/>
        <v>-9.999999999999995E-3</v>
      </c>
      <c r="AJ17" s="11">
        <f t="shared" si="15"/>
        <v>-9.999999999999995E-3</v>
      </c>
      <c r="AK17" s="11">
        <f t="shared" si="16"/>
        <v>-9.9999999999999985E-3</v>
      </c>
      <c r="AL17" s="11">
        <f t="shared" si="17"/>
        <v>-0.03</v>
      </c>
      <c r="AM17" s="11">
        <f t="shared" si="18"/>
        <v>-4.9999999999999989E-2</v>
      </c>
      <c r="AO17" s="11">
        <f t="shared" si="19"/>
        <v>4.9999999999999989E-2</v>
      </c>
      <c r="AP17" s="11">
        <f t="shared" si="20"/>
        <v>-9.9999999999999811E-3</v>
      </c>
      <c r="AQ17" s="11">
        <f t="shared" si="21"/>
        <v>-2.0000000000000004E-2</v>
      </c>
      <c r="AR17" s="11">
        <f t="shared" si="22"/>
        <v>-9.0000000000000024E-2</v>
      </c>
      <c r="AS17" s="11">
        <f t="shared" si="23"/>
        <v>-7.0000000000000062E-2</v>
      </c>
    </row>
    <row r="18" spans="1:58" x14ac:dyDescent="0.35">
      <c r="A18" s="12">
        <v>43405</v>
      </c>
      <c r="B18" s="11">
        <f>'Haver Q'!AJ24</f>
        <v>0.39</v>
      </c>
      <c r="C18" s="11">
        <f>'Haver Q'!AK24</f>
        <v>0.17</v>
      </c>
      <c r="D18" s="11">
        <f>'Haver Q'!AL24</f>
        <v>0.1</v>
      </c>
      <c r="E18" s="11">
        <f>'Haver Q'!AM24</f>
        <v>0.28999999999999998</v>
      </c>
      <c r="F18" s="11">
        <f>'Haver Q'!AN24</f>
        <v>0.94</v>
      </c>
      <c r="G18" s="11"/>
      <c r="H18" s="11">
        <f>'Haver Q'!AP24</f>
        <v>0.12</v>
      </c>
      <c r="I18" s="11">
        <f>'Haver Q'!AQ24</f>
        <v>0.05</v>
      </c>
      <c r="J18" s="11">
        <f>'Haver Q'!AR24</f>
        <v>0.03</v>
      </c>
      <c r="K18" s="11">
        <f>'Haver Q'!AS24</f>
        <v>0.06</v>
      </c>
      <c r="L18" s="11">
        <f>'Haver Q'!AT24</f>
        <v>0.26</v>
      </c>
      <c r="M18" s="11"/>
      <c r="N18" s="11">
        <f t="shared" si="4"/>
        <v>0.51</v>
      </c>
      <c r="O18" s="11">
        <f t="shared" si="5"/>
        <v>0.22000000000000003</v>
      </c>
      <c r="P18" s="11">
        <f t="shared" si="6"/>
        <v>0.13</v>
      </c>
      <c r="Q18" s="11">
        <f t="shared" si="7"/>
        <v>0.35</v>
      </c>
      <c r="R18" s="11">
        <f t="shared" si="8"/>
        <v>1.21</v>
      </c>
      <c r="AC18" s="11">
        <f t="shared" si="9"/>
        <v>9.0000000000000024E-2</v>
      </c>
      <c r="AD18" s="11">
        <f t="shared" si="10"/>
        <v>1.0000000000000009E-2</v>
      </c>
      <c r="AE18" s="11">
        <f t="shared" si="11"/>
        <v>0</v>
      </c>
      <c r="AF18" s="11">
        <f t="shared" si="12"/>
        <v>-4.0000000000000036E-2</v>
      </c>
      <c r="AG18" s="11">
        <f t="shared" si="13"/>
        <v>4.9999999999999933E-2</v>
      </c>
      <c r="AI18" s="11">
        <f t="shared" si="14"/>
        <v>0</v>
      </c>
      <c r="AJ18" s="11">
        <f t="shared" si="15"/>
        <v>-9.999999999999995E-3</v>
      </c>
      <c r="AK18" s="11">
        <f t="shared" si="16"/>
        <v>0</v>
      </c>
      <c r="AL18" s="11">
        <f t="shared" si="17"/>
        <v>-0.03</v>
      </c>
      <c r="AM18" s="11">
        <f t="shared" si="18"/>
        <v>-3.999999999999998E-2</v>
      </c>
      <c r="AO18" s="11">
        <f t="shared" si="19"/>
        <v>9.0000000000000024E-2</v>
      </c>
      <c r="AP18" s="11">
        <f t="shared" si="20"/>
        <v>0</v>
      </c>
      <c r="AQ18" s="11">
        <f t="shared" si="21"/>
        <v>0</v>
      </c>
      <c r="AR18" s="11">
        <f t="shared" si="22"/>
        <v>-7.0000000000000062E-2</v>
      </c>
      <c r="AS18" s="11">
        <f t="shared" si="23"/>
        <v>2.0000000000000018E-2</v>
      </c>
    </row>
    <row r="19" spans="1:58" x14ac:dyDescent="0.35">
      <c r="A19" s="12">
        <v>43497</v>
      </c>
      <c r="B19" s="11">
        <f>'Haver Q'!AJ25</f>
        <v>0.38</v>
      </c>
      <c r="C19" s="11">
        <f>'Haver Q'!AK25</f>
        <v>0.16</v>
      </c>
      <c r="D19" s="11">
        <f>'Haver Q'!AL25</f>
        <v>0.09</v>
      </c>
      <c r="E19" s="11">
        <f>'Haver Q'!AM25</f>
        <v>0.27</v>
      </c>
      <c r="F19" s="11">
        <f>'Haver Q'!AN25</f>
        <v>0.9</v>
      </c>
      <c r="G19" s="11"/>
      <c r="H19" s="11">
        <f>'Haver Q'!AP25</f>
        <v>0.13</v>
      </c>
      <c r="I19" s="11">
        <f>'Haver Q'!AQ25</f>
        <v>0.05</v>
      </c>
      <c r="J19" s="11">
        <f>'Haver Q'!AR25</f>
        <v>0.03</v>
      </c>
      <c r="K19" s="11">
        <f>'Haver Q'!AS25</f>
        <v>7.0000000000000007E-2</v>
      </c>
      <c r="L19" s="11">
        <f>'Haver Q'!AT25</f>
        <v>0.28000000000000003</v>
      </c>
      <c r="M19" s="11"/>
      <c r="N19" s="11">
        <f t="shared" si="4"/>
        <v>0.51</v>
      </c>
      <c r="O19" s="11">
        <f t="shared" si="5"/>
        <v>0.21000000000000002</v>
      </c>
      <c r="P19" s="11">
        <f t="shared" si="6"/>
        <v>0.12</v>
      </c>
      <c r="Q19" s="11">
        <f t="shared" si="7"/>
        <v>0.34</v>
      </c>
      <c r="R19" s="11">
        <f t="shared" si="8"/>
        <v>1.18</v>
      </c>
      <c r="AC19" s="11">
        <f t="shared" si="9"/>
        <v>8.0000000000000016E-2</v>
      </c>
      <c r="AD19" s="11">
        <f t="shared" si="10"/>
        <v>0</v>
      </c>
      <c r="AE19" s="11">
        <f t="shared" si="11"/>
        <v>-1.0000000000000009E-2</v>
      </c>
      <c r="AF19" s="11">
        <f t="shared" si="12"/>
        <v>-0.06</v>
      </c>
      <c r="AG19" s="11">
        <f t="shared" si="13"/>
        <v>1.0000000000000009E-2</v>
      </c>
      <c r="AI19" s="11">
        <f t="shared" si="14"/>
        <v>1.0000000000000009E-2</v>
      </c>
      <c r="AJ19" s="11">
        <f t="shared" si="15"/>
        <v>-9.999999999999995E-3</v>
      </c>
      <c r="AK19" s="11">
        <f t="shared" si="16"/>
        <v>0</v>
      </c>
      <c r="AL19" s="11">
        <f t="shared" si="17"/>
        <v>-1.999999999999999E-2</v>
      </c>
      <c r="AM19" s="11">
        <f t="shared" si="18"/>
        <v>-1.9999999999999962E-2</v>
      </c>
      <c r="AO19" s="11">
        <f t="shared" si="19"/>
        <v>9.0000000000000024E-2</v>
      </c>
      <c r="AP19" s="11">
        <f t="shared" si="20"/>
        <v>-9.9999999999999811E-3</v>
      </c>
      <c r="AQ19" s="11">
        <f t="shared" si="21"/>
        <v>-1.0000000000000009E-2</v>
      </c>
      <c r="AR19" s="11">
        <f t="shared" si="22"/>
        <v>-8.0000000000000016E-2</v>
      </c>
      <c r="AS19" s="11">
        <f t="shared" si="23"/>
        <v>-1.0000000000000009E-2</v>
      </c>
    </row>
    <row r="20" spans="1:58" x14ac:dyDescent="0.35">
      <c r="A20" s="12">
        <v>43586</v>
      </c>
      <c r="B20" s="11">
        <f>'Haver Q'!AJ26</f>
        <v>0.37</v>
      </c>
      <c r="C20" s="11">
        <f>'Haver Q'!AK26</f>
        <v>0.16</v>
      </c>
      <c r="D20" s="11">
        <f>'Haver Q'!AL26</f>
        <v>0.09</v>
      </c>
      <c r="E20" s="11">
        <f>'Haver Q'!AM26</f>
        <v>0.27</v>
      </c>
      <c r="F20" s="11">
        <f>'Haver Q'!AN26</f>
        <v>0.89</v>
      </c>
      <c r="G20" s="11"/>
      <c r="H20" s="11">
        <f>'Haver Q'!AP26</f>
        <v>0.14000000000000001</v>
      </c>
      <c r="I20" s="11">
        <f>'Haver Q'!AQ26</f>
        <v>0.05</v>
      </c>
      <c r="J20" s="11">
        <f>'Haver Q'!AR26</f>
        <v>0.03</v>
      </c>
      <c r="K20" s="11">
        <f>'Haver Q'!AS26</f>
        <v>7.0000000000000007E-2</v>
      </c>
      <c r="L20" s="11">
        <f>'Haver Q'!AT26</f>
        <v>0.28000000000000003</v>
      </c>
      <c r="M20" s="11"/>
      <c r="N20" s="11">
        <f t="shared" si="4"/>
        <v>0.51</v>
      </c>
      <c r="O20" s="11">
        <f t="shared" si="5"/>
        <v>0.21000000000000002</v>
      </c>
      <c r="P20" s="11">
        <f t="shared" si="6"/>
        <v>0.12</v>
      </c>
      <c r="Q20" s="11">
        <f t="shared" si="7"/>
        <v>0.34</v>
      </c>
      <c r="R20" s="11">
        <f t="shared" si="8"/>
        <v>1.18</v>
      </c>
      <c r="AC20" s="11">
        <f t="shared" si="9"/>
        <v>7.0000000000000007E-2</v>
      </c>
      <c r="AD20" s="11">
        <f t="shared" si="10"/>
        <v>0</v>
      </c>
      <c r="AE20" s="11">
        <f t="shared" si="11"/>
        <v>-1.0000000000000009E-2</v>
      </c>
      <c r="AF20" s="11">
        <f t="shared" si="12"/>
        <v>-0.06</v>
      </c>
      <c r="AG20" s="11">
        <f t="shared" si="13"/>
        <v>0</v>
      </c>
      <c r="AI20" s="11">
        <f t="shared" si="14"/>
        <v>2.0000000000000018E-2</v>
      </c>
      <c r="AJ20" s="11">
        <f t="shared" si="15"/>
        <v>-9.999999999999995E-3</v>
      </c>
      <c r="AK20" s="11">
        <f t="shared" si="16"/>
        <v>0</v>
      </c>
      <c r="AL20" s="11">
        <f t="shared" si="17"/>
        <v>-1.999999999999999E-2</v>
      </c>
      <c r="AM20" s="11">
        <f t="shared" si="18"/>
        <v>-1.9999999999999962E-2</v>
      </c>
      <c r="AO20" s="11">
        <f t="shared" si="19"/>
        <v>9.0000000000000024E-2</v>
      </c>
      <c r="AP20" s="11">
        <f t="shared" si="20"/>
        <v>-9.9999999999999811E-3</v>
      </c>
      <c r="AQ20" s="11">
        <f t="shared" si="21"/>
        <v>-1.0000000000000009E-2</v>
      </c>
      <c r="AR20" s="11">
        <f t="shared" si="22"/>
        <v>-8.0000000000000016E-2</v>
      </c>
      <c r="AS20" s="11">
        <f t="shared" si="23"/>
        <v>-1.0000000000000009E-2</v>
      </c>
    </row>
    <row r="21" spans="1:58" x14ac:dyDescent="0.35">
      <c r="A21" s="12">
        <v>43678</v>
      </c>
      <c r="B21" s="11">
        <f>'Haver Q'!AJ27</f>
        <v>0.35</v>
      </c>
      <c r="C21" s="11">
        <f>'Haver Q'!AK27</f>
        <v>0.15</v>
      </c>
      <c r="D21" s="11">
        <f>'Haver Q'!AL27</f>
        <v>0.09</v>
      </c>
      <c r="E21" s="11">
        <f>'Haver Q'!AM27</f>
        <v>0.26</v>
      </c>
      <c r="F21" s="11">
        <f>'Haver Q'!AN27</f>
        <v>0.85</v>
      </c>
      <c r="G21" s="11"/>
      <c r="H21" s="11">
        <f>'Haver Q'!AP27</f>
        <v>0.13</v>
      </c>
      <c r="I21" s="11">
        <f>'Haver Q'!AQ27</f>
        <v>0.05</v>
      </c>
      <c r="J21" s="11">
        <f>'Haver Q'!AR27</f>
        <v>0.03</v>
      </c>
      <c r="K21" s="11">
        <f>'Haver Q'!AS27</f>
        <v>7.0000000000000007E-2</v>
      </c>
      <c r="L21" s="11">
        <f>'Haver Q'!AT27</f>
        <v>0.27</v>
      </c>
      <c r="M21" s="11"/>
      <c r="N21" s="11">
        <f t="shared" si="4"/>
        <v>0.48</v>
      </c>
      <c r="O21" s="11">
        <f t="shared" si="5"/>
        <v>0.2</v>
      </c>
      <c r="P21" s="11">
        <f t="shared" si="6"/>
        <v>0.12</v>
      </c>
      <c r="Q21" s="11">
        <f t="shared" si="7"/>
        <v>0.33</v>
      </c>
      <c r="R21" s="11">
        <f t="shared" si="8"/>
        <v>1.1299999999999999</v>
      </c>
      <c r="AC21" s="11">
        <f t="shared" si="9"/>
        <v>4.9999999999999989E-2</v>
      </c>
      <c r="AD21" s="11">
        <f t="shared" si="10"/>
        <v>-1.0000000000000009E-2</v>
      </c>
      <c r="AE21" s="11">
        <f t="shared" si="11"/>
        <v>-1.0000000000000009E-2</v>
      </c>
      <c r="AF21" s="11">
        <f t="shared" si="12"/>
        <v>-7.0000000000000007E-2</v>
      </c>
      <c r="AG21" s="11">
        <f t="shared" si="13"/>
        <v>-4.0000000000000036E-2</v>
      </c>
      <c r="AI21" s="11">
        <f t="shared" si="14"/>
        <v>1.0000000000000009E-2</v>
      </c>
      <c r="AJ21" s="11">
        <f t="shared" si="15"/>
        <v>-9.999999999999995E-3</v>
      </c>
      <c r="AK21" s="11">
        <f t="shared" si="16"/>
        <v>0</v>
      </c>
      <c r="AL21" s="11">
        <f t="shared" si="17"/>
        <v>-1.999999999999999E-2</v>
      </c>
      <c r="AM21" s="11">
        <f t="shared" si="18"/>
        <v>-2.9999999999999971E-2</v>
      </c>
      <c r="AO21" s="11">
        <f t="shared" si="19"/>
        <v>0.06</v>
      </c>
      <c r="AP21" s="11">
        <f t="shared" si="20"/>
        <v>-1.999999999999999E-2</v>
      </c>
      <c r="AQ21" s="11">
        <f t="shared" si="21"/>
        <v>-1.0000000000000009E-2</v>
      </c>
      <c r="AR21" s="11">
        <f t="shared" si="22"/>
        <v>-9.0000000000000024E-2</v>
      </c>
      <c r="AS21" s="11">
        <f t="shared" si="23"/>
        <v>-6.0000000000000053E-2</v>
      </c>
    </row>
    <row r="22" spans="1:58" x14ac:dyDescent="0.35">
      <c r="A22" s="12">
        <v>43770</v>
      </c>
      <c r="B22" s="11">
        <f>'Haver Q'!AJ28</f>
        <v>0.35</v>
      </c>
      <c r="C22" s="11">
        <f>'Haver Q'!AK28</f>
        <v>0.15</v>
      </c>
      <c r="D22" s="11">
        <f>'Haver Q'!AL28</f>
        <v>0.08</v>
      </c>
      <c r="E22" s="11">
        <f>'Haver Q'!AM28</f>
        <v>0.25</v>
      </c>
      <c r="F22" s="11">
        <f>'Haver Q'!AN28</f>
        <v>0.84</v>
      </c>
      <c r="G22" s="11"/>
      <c r="H22" s="11">
        <f>'Haver Q'!AP28</f>
        <v>0.13</v>
      </c>
      <c r="I22" s="11">
        <f>'Haver Q'!AQ28</f>
        <v>0.05</v>
      </c>
      <c r="J22" s="11">
        <f>'Haver Q'!AR28</f>
        <v>0.03</v>
      </c>
      <c r="K22" s="11">
        <f>'Haver Q'!AS28</f>
        <v>7.0000000000000007E-2</v>
      </c>
      <c r="L22" s="11">
        <f>'Haver Q'!AT28</f>
        <v>0.27</v>
      </c>
      <c r="M22" s="11"/>
      <c r="N22" s="11">
        <f t="shared" si="4"/>
        <v>0.48</v>
      </c>
      <c r="O22" s="11">
        <f t="shared" si="5"/>
        <v>0.2</v>
      </c>
      <c r="P22" s="11">
        <f t="shared" si="6"/>
        <v>0.11</v>
      </c>
      <c r="Q22" s="11">
        <f t="shared" si="7"/>
        <v>0.32</v>
      </c>
      <c r="R22" s="11">
        <f t="shared" si="8"/>
        <v>1.1099999999999999</v>
      </c>
      <c r="AC22" s="11">
        <f t="shared" si="9"/>
        <v>4.9999999999999989E-2</v>
      </c>
      <c r="AD22" s="11">
        <f t="shared" si="10"/>
        <v>-1.0000000000000009E-2</v>
      </c>
      <c r="AE22" s="11">
        <f t="shared" si="11"/>
        <v>-2.0000000000000004E-2</v>
      </c>
      <c r="AF22" s="11">
        <f t="shared" si="12"/>
        <v>-8.0000000000000016E-2</v>
      </c>
      <c r="AG22" s="11">
        <f t="shared" si="13"/>
        <v>-5.0000000000000044E-2</v>
      </c>
      <c r="AI22" s="11">
        <f t="shared" si="14"/>
        <v>1.0000000000000009E-2</v>
      </c>
      <c r="AJ22" s="11">
        <f t="shared" si="15"/>
        <v>-9.999999999999995E-3</v>
      </c>
      <c r="AK22" s="11">
        <f t="shared" si="16"/>
        <v>0</v>
      </c>
      <c r="AL22" s="11">
        <f t="shared" si="17"/>
        <v>-1.999999999999999E-2</v>
      </c>
      <c r="AM22" s="11">
        <f t="shared" si="18"/>
        <v>-2.9999999999999971E-2</v>
      </c>
      <c r="AO22" s="11">
        <f t="shared" si="19"/>
        <v>0.06</v>
      </c>
      <c r="AP22" s="11">
        <f t="shared" si="20"/>
        <v>-1.999999999999999E-2</v>
      </c>
      <c r="AQ22" s="11">
        <f t="shared" si="21"/>
        <v>-2.0000000000000004E-2</v>
      </c>
      <c r="AR22" s="11">
        <f t="shared" si="22"/>
        <v>-0.10000000000000003</v>
      </c>
      <c r="AS22" s="11">
        <f t="shared" si="23"/>
        <v>-8.0000000000000071E-2</v>
      </c>
    </row>
    <row r="23" spans="1:58" x14ac:dyDescent="0.35">
      <c r="A23" s="12">
        <v>43862</v>
      </c>
      <c r="B23" s="11">
        <f>'Haver Q'!AJ29</f>
        <v>0.36</v>
      </c>
      <c r="C23" s="11">
        <f>'Haver Q'!AK29</f>
        <v>0.15</v>
      </c>
      <c r="D23" s="11">
        <f>'Haver Q'!AL29</f>
        <v>0.09</v>
      </c>
      <c r="E23" s="11">
        <f>'Haver Q'!AM29</f>
        <v>0.25</v>
      </c>
      <c r="F23" s="11">
        <f>'Haver Q'!AN29</f>
        <v>0.86</v>
      </c>
      <c r="G23" s="11"/>
      <c r="H23" s="11">
        <f>'Haver Q'!AP29</f>
        <v>0.13</v>
      </c>
      <c r="I23" s="11">
        <f>'Haver Q'!AQ29</f>
        <v>0.05</v>
      </c>
      <c r="J23" s="11">
        <f>'Haver Q'!AR29</f>
        <v>0.02</v>
      </c>
      <c r="K23" s="11">
        <f>'Haver Q'!AS29</f>
        <v>7.0000000000000007E-2</v>
      </c>
      <c r="L23" s="11">
        <f>'Haver Q'!AT29</f>
        <v>0.27</v>
      </c>
      <c r="M23" s="11"/>
      <c r="N23" s="11">
        <f t="shared" si="4"/>
        <v>0.49</v>
      </c>
      <c r="O23" s="11">
        <f t="shared" si="5"/>
        <v>0.2</v>
      </c>
      <c r="P23" s="11">
        <f t="shared" si="6"/>
        <v>0.11</v>
      </c>
      <c r="Q23" s="11">
        <f t="shared" si="7"/>
        <v>0.32</v>
      </c>
      <c r="R23" s="11">
        <f t="shared" si="8"/>
        <v>1.1199999999999999</v>
      </c>
      <c r="AC23" s="11">
        <f t="shared" si="9"/>
        <v>0.06</v>
      </c>
      <c r="AD23" s="11">
        <f t="shared" si="10"/>
        <v>-1.0000000000000009E-2</v>
      </c>
      <c r="AE23" s="11">
        <f t="shared" si="11"/>
        <v>-1.0000000000000009E-2</v>
      </c>
      <c r="AF23" s="11">
        <f t="shared" si="12"/>
        <v>-8.0000000000000016E-2</v>
      </c>
      <c r="AG23" s="11">
        <f t="shared" si="13"/>
        <v>-3.0000000000000027E-2</v>
      </c>
      <c r="AI23" s="11">
        <f t="shared" si="14"/>
        <v>1.0000000000000009E-2</v>
      </c>
      <c r="AJ23" s="11">
        <f t="shared" si="15"/>
        <v>-9.999999999999995E-3</v>
      </c>
      <c r="AK23" s="11">
        <f t="shared" si="16"/>
        <v>-9.9999999999999985E-3</v>
      </c>
      <c r="AL23" s="11">
        <f t="shared" si="17"/>
        <v>-1.999999999999999E-2</v>
      </c>
      <c r="AM23" s="11">
        <f t="shared" si="18"/>
        <v>-2.9999999999999971E-2</v>
      </c>
      <c r="AO23" s="11">
        <f t="shared" si="19"/>
        <v>7.0000000000000007E-2</v>
      </c>
      <c r="AP23" s="11">
        <f t="shared" si="20"/>
        <v>-1.999999999999999E-2</v>
      </c>
      <c r="AQ23" s="11">
        <f t="shared" si="21"/>
        <v>-2.0000000000000004E-2</v>
      </c>
      <c r="AR23" s="11">
        <f t="shared" si="22"/>
        <v>-0.10000000000000003</v>
      </c>
      <c r="AS23" s="11">
        <f t="shared" si="23"/>
        <v>-7.0000000000000062E-2</v>
      </c>
    </row>
    <row r="24" spans="1:58" x14ac:dyDescent="0.35">
      <c r="A24" s="12">
        <v>43952</v>
      </c>
      <c r="B24" s="11">
        <f>'Haver Q'!AJ30</f>
        <v>0.35</v>
      </c>
      <c r="C24" s="11">
        <f>'Haver Q'!AK30</f>
        <v>0.17</v>
      </c>
      <c r="D24" s="11">
        <f>'Haver Q'!AL30</f>
        <v>0.09</v>
      </c>
      <c r="E24" s="11">
        <f>'Haver Q'!AM30</f>
        <v>0.28000000000000003</v>
      </c>
      <c r="F24" s="11">
        <f>'Haver Q'!AN30</f>
        <v>0.89</v>
      </c>
      <c r="G24" s="11"/>
      <c r="H24" s="11">
        <f>'Haver Q'!AP30</f>
        <v>0.14000000000000001</v>
      </c>
      <c r="I24" s="11">
        <f>'Haver Q'!AQ30</f>
        <v>0.06</v>
      </c>
      <c r="J24" s="11">
        <f>'Haver Q'!AR30</f>
        <v>0.03</v>
      </c>
      <c r="K24" s="11">
        <f>'Haver Q'!AS30</f>
        <v>7.0000000000000007E-2</v>
      </c>
      <c r="L24" s="11">
        <f>'Haver Q'!AT30</f>
        <v>0.3</v>
      </c>
      <c r="M24" s="11"/>
      <c r="N24" s="11">
        <f t="shared" si="4"/>
        <v>0.49</v>
      </c>
      <c r="O24" s="11">
        <f t="shared" si="5"/>
        <v>0.23</v>
      </c>
      <c r="P24" s="11">
        <f t="shared" si="6"/>
        <v>0.12</v>
      </c>
      <c r="Q24" s="11">
        <f t="shared" si="7"/>
        <v>0.35000000000000003</v>
      </c>
      <c r="R24" s="11">
        <f t="shared" si="8"/>
        <v>1.19</v>
      </c>
      <c r="AC24" s="11">
        <f t="shared" si="9"/>
        <v>4.9999999999999989E-2</v>
      </c>
      <c r="AD24" s="11">
        <f t="shared" si="10"/>
        <v>1.0000000000000009E-2</v>
      </c>
      <c r="AE24" s="11">
        <f t="shared" si="11"/>
        <v>-1.0000000000000009E-2</v>
      </c>
      <c r="AF24" s="11">
        <f t="shared" si="12"/>
        <v>-4.9999999999999989E-2</v>
      </c>
      <c r="AG24" s="11">
        <f t="shared" si="13"/>
        <v>0</v>
      </c>
      <c r="AI24" s="11">
        <f t="shared" si="14"/>
        <v>2.0000000000000018E-2</v>
      </c>
      <c r="AJ24" s="11">
        <f t="shared" si="15"/>
        <v>0</v>
      </c>
      <c r="AK24" s="11">
        <f t="shared" si="16"/>
        <v>0</v>
      </c>
      <c r="AL24" s="11">
        <f t="shared" si="17"/>
        <v>-1.999999999999999E-2</v>
      </c>
      <c r="AM24" s="11">
        <f t="shared" si="18"/>
        <v>0</v>
      </c>
      <c r="AO24" s="11">
        <f t="shared" si="19"/>
        <v>7.0000000000000007E-2</v>
      </c>
      <c r="AP24" s="11">
        <f t="shared" si="20"/>
        <v>1.0000000000000009E-2</v>
      </c>
      <c r="AQ24" s="11">
        <f t="shared" si="21"/>
        <v>-1.0000000000000009E-2</v>
      </c>
      <c r="AR24" s="11">
        <f t="shared" si="22"/>
        <v>-7.0000000000000007E-2</v>
      </c>
      <c r="AS24" s="11">
        <f t="shared" si="23"/>
        <v>0</v>
      </c>
      <c r="BE24" t="s">
        <v>532</v>
      </c>
      <c r="BF24" t="s">
        <v>829</v>
      </c>
    </row>
    <row r="25" spans="1:58" x14ac:dyDescent="0.35">
      <c r="A25" s="12">
        <v>44044</v>
      </c>
      <c r="B25" s="11">
        <f>'Haver Q'!AJ31</f>
        <v>0.34</v>
      </c>
      <c r="C25" s="11">
        <f>'Haver Q'!AK31</f>
        <v>0.17</v>
      </c>
      <c r="D25" s="11">
        <f>'Haver Q'!AL31</f>
        <v>0.1</v>
      </c>
      <c r="E25" s="11">
        <f>'Haver Q'!AM31</f>
        <v>0.28999999999999998</v>
      </c>
      <c r="F25" s="11">
        <f>'Haver Q'!AN31</f>
        <v>0.89</v>
      </c>
      <c r="G25" s="11"/>
      <c r="H25" s="11">
        <f>'Haver Q'!AP31</f>
        <v>0.15</v>
      </c>
      <c r="I25" s="11">
        <f>'Haver Q'!AQ31</f>
        <v>0.06</v>
      </c>
      <c r="J25" s="11">
        <f>'Haver Q'!AR31</f>
        <v>0.03</v>
      </c>
      <c r="K25" s="11">
        <f>'Haver Q'!AS31</f>
        <v>0.08</v>
      </c>
      <c r="L25" s="11">
        <f>'Haver Q'!AT31</f>
        <v>0.32</v>
      </c>
      <c r="M25" s="11"/>
      <c r="N25" s="11">
        <f t="shared" si="4"/>
        <v>0.49</v>
      </c>
      <c r="O25" s="11">
        <f t="shared" si="5"/>
        <v>0.23</v>
      </c>
      <c r="P25" s="11">
        <f t="shared" si="6"/>
        <v>0.13</v>
      </c>
      <c r="Q25" s="11">
        <f t="shared" si="7"/>
        <v>0.37</v>
      </c>
      <c r="R25" s="11">
        <f t="shared" si="8"/>
        <v>1.22</v>
      </c>
      <c r="AC25" s="11">
        <f t="shared" si="9"/>
        <v>4.0000000000000036E-2</v>
      </c>
      <c r="AD25" s="11">
        <f t="shared" si="10"/>
        <v>1.0000000000000009E-2</v>
      </c>
      <c r="AE25" s="11">
        <f t="shared" si="11"/>
        <v>0</v>
      </c>
      <c r="AF25" s="11">
        <f t="shared" si="12"/>
        <v>-4.0000000000000036E-2</v>
      </c>
      <c r="AG25" s="11">
        <f t="shared" si="13"/>
        <v>0</v>
      </c>
      <c r="AI25" s="11">
        <f t="shared" si="14"/>
        <v>0.03</v>
      </c>
      <c r="AJ25" s="11">
        <f t="shared" si="15"/>
        <v>0</v>
      </c>
      <c r="AK25" s="11">
        <f t="shared" si="16"/>
        <v>0</v>
      </c>
      <c r="AL25" s="11">
        <f t="shared" si="17"/>
        <v>-9.999999999999995E-3</v>
      </c>
      <c r="AM25" s="11">
        <f t="shared" si="18"/>
        <v>2.0000000000000018E-2</v>
      </c>
      <c r="AO25" s="11">
        <f t="shared" si="19"/>
        <v>7.0000000000000007E-2</v>
      </c>
      <c r="AP25" s="11">
        <f t="shared" si="20"/>
        <v>1.0000000000000009E-2</v>
      </c>
      <c r="AQ25" s="11">
        <f t="shared" si="21"/>
        <v>0</v>
      </c>
      <c r="AR25" s="11">
        <f t="shared" si="22"/>
        <v>-5.0000000000000044E-2</v>
      </c>
      <c r="AS25" s="11">
        <f t="shared" si="23"/>
        <v>3.0000000000000027E-2</v>
      </c>
    </row>
    <row r="26" spans="1:58" x14ac:dyDescent="0.35">
      <c r="A26" s="12">
        <v>44136</v>
      </c>
      <c r="B26" s="11">
        <f>'Haver Q'!AJ32</f>
        <v>0.34</v>
      </c>
      <c r="C26" s="11">
        <f>'Haver Q'!AK32</f>
        <v>0.17</v>
      </c>
      <c r="D26" s="11">
        <f>'Haver Q'!AL32</f>
        <v>0.1</v>
      </c>
      <c r="E26" s="11">
        <f>'Haver Q'!AM32</f>
        <v>0.31</v>
      </c>
      <c r="F26" s="11">
        <f>'Haver Q'!AN32</f>
        <v>0.92</v>
      </c>
      <c r="G26" s="11"/>
      <c r="H26" s="11">
        <f>'Haver Q'!AP32</f>
        <v>0.16</v>
      </c>
      <c r="I26" s="11">
        <f>'Haver Q'!AQ32</f>
        <v>7.0000000000000007E-2</v>
      </c>
      <c r="J26" s="11">
        <f>'Haver Q'!AR32</f>
        <v>0.03</v>
      </c>
      <c r="K26" s="11">
        <f>'Haver Q'!AS32</f>
        <v>0.08</v>
      </c>
      <c r="L26" s="11">
        <f>'Haver Q'!AT32</f>
        <v>0.34</v>
      </c>
      <c r="M26" s="11"/>
      <c r="N26" s="11">
        <f t="shared" si="4"/>
        <v>0.5</v>
      </c>
      <c r="O26" s="11">
        <f t="shared" si="5"/>
        <v>0.24000000000000002</v>
      </c>
      <c r="P26" s="11">
        <f t="shared" si="6"/>
        <v>0.13</v>
      </c>
      <c r="Q26" s="11">
        <f t="shared" si="7"/>
        <v>0.39</v>
      </c>
      <c r="R26" s="11">
        <f t="shared" si="8"/>
        <v>1.26</v>
      </c>
      <c r="AC26" s="11">
        <f t="shared" si="9"/>
        <v>4.0000000000000036E-2</v>
      </c>
      <c r="AD26" s="11">
        <f t="shared" si="10"/>
        <v>1.0000000000000009E-2</v>
      </c>
      <c r="AE26" s="11">
        <f t="shared" si="11"/>
        <v>0</v>
      </c>
      <c r="AF26" s="11">
        <f t="shared" si="12"/>
        <v>-2.0000000000000018E-2</v>
      </c>
      <c r="AG26" s="11">
        <f t="shared" si="13"/>
        <v>3.0000000000000027E-2</v>
      </c>
      <c r="AI26" s="11">
        <f t="shared" si="14"/>
        <v>4.0000000000000008E-2</v>
      </c>
      <c r="AJ26" s="11">
        <f t="shared" si="15"/>
        <v>1.0000000000000009E-2</v>
      </c>
      <c r="AK26" s="11">
        <f t="shared" si="16"/>
        <v>0</v>
      </c>
      <c r="AL26" s="11">
        <f t="shared" si="17"/>
        <v>-9.999999999999995E-3</v>
      </c>
      <c r="AM26" s="11">
        <f t="shared" si="18"/>
        <v>4.0000000000000036E-2</v>
      </c>
      <c r="AO26" s="11">
        <f t="shared" si="19"/>
        <v>8.0000000000000016E-2</v>
      </c>
      <c r="AP26" s="11">
        <f t="shared" si="20"/>
        <v>2.0000000000000018E-2</v>
      </c>
      <c r="AQ26" s="11">
        <f t="shared" si="21"/>
        <v>0</v>
      </c>
      <c r="AR26" s="11">
        <f t="shared" si="22"/>
        <v>-3.0000000000000027E-2</v>
      </c>
      <c r="AS26" s="11">
        <f t="shared" si="23"/>
        <v>7.0000000000000062E-2</v>
      </c>
      <c r="BE26" t="s">
        <v>532</v>
      </c>
      <c r="BF26" t="s">
        <v>830</v>
      </c>
    </row>
    <row r="27" spans="1:58" x14ac:dyDescent="0.35">
      <c r="A27" s="12">
        <v>44228</v>
      </c>
      <c r="B27" s="11">
        <f>'Haver Q'!AJ33</f>
        <v>0.34</v>
      </c>
      <c r="C27" s="11">
        <f>'Haver Q'!AK33</f>
        <v>0.17</v>
      </c>
      <c r="D27" s="11">
        <f>'Haver Q'!AL33</f>
        <v>0.1</v>
      </c>
      <c r="E27" s="11">
        <f>'Haver Q'!AM33</f>
        <v>0.32</v>
      </c>
      <c r="F27" s="11">
        <f>'Haver Q'!AN33</f>
        <v>0.94</v>
      </c>
      <c r="G27" s="11"/>
      <c r="H27" s="11">
        <f>'Haver Q'!AP33</f>
        <v>0.14000000000000001</v>
      </c>
      <c r="I27" s="11">
        <f>'Haver Q'!AQ33</f>
        <v>0.06</v>
      </c>
      <c r="J27" s="11">
        <f>'Haver Q'!AR33</f>
        <v>0.03</v>
      </c>
      <c r="K27" s="11">
        <f>'Haver Q'!AS33</f>
        <v>0.08</v>
      </c>
      <c r="L27" s="11">
        <f>'Haver Q'!AT33</f>
        <v>0.31</v>
      </c>
      <c r="M27" s="11"/>
      <c r="N27" s="11">
        <f t="shared" si="4"/>
        <v>0.48000000000000004</v>
      </c>
      <c r="O27" s="11">
        <f t="shared" si="5"/>
        <v>0.23</v>
      </c>
      <c r="P27" s="11">
        <f t="shared" si="6"/>
        <v>0.13</v>
      </c>
      <c r="Q27" s="11">
        <f t="shared" si="7"/>
        <v>0.4</v>
      </c>
      <c r="R27" s="11">
        <f t="shared" si="8"/>
        <v>1.2400000000000002</v>
      </c>
      <c r="AC27" s="11">
        <f t="shared" si="9"/>
        <v>4.0000000000000036E-2</v>
      </c>
      <c r="AD27" s="11">
        <f t="shared" si="10"/>
        <v>1.0000000000000009E-2</v>
      </c>
      <c r="AE27" s="11">
        <f t="shared" si="11"/>
        <v>0</v>
      </c>
      <c r="AF27" s="11">
        <f t="shared" si="12"/>
        <v>-1.0000000000000009E-2</v>
      </c>
      <c r="AG27" s="11">
        <f t="shared" si="13"/>
        <v>4.9999999999999933E-2</v>
      </c>
      <c r="AI27" s="11">
        <f t="shared" si="14"/>
        <v>2.0000000000000018E-2</v>
      </c>
      <c r="AJ27" s="11">
        <f t="shared" si="15"/>
        <v>0</v>
      </c>
      <c r="AK27" s="11">
        <f t="shared" si="16"/>
        <v>0</v>
      </c>
      <c r="AL27" s="11">
        <f t="shared" si="17"/>
        <v>-9.999999999999995E-3</v>
      </c>
      <c r="AM27" s="11">
        <f t="shared" si="18"/>
        <v>1.0000000000000009E-2</v>
      </c>
      <c r="AO27" s="11">
        <f t="shared" si="19"/>
        <v>6.0000000000000053E-2</v>
      </c>
      <c r="AP27" s="11">
        <f t="shared" si="20"/>
        <v>1.0000000000000009E-2</v>
      </c>
      <c r="AQ27" s="11">
        <f t="shared" si="21"/>
        <v>0</v>
      </c>
      <c r="AR27" s="11">
        <f t="shared" si="22"/>
        <v>-2.0000000000000018E-2</v>
      </c>
      <c r="AS27" s="11">
        <f t="shared" si="23"/>
        <v>5.0000000000000266E-2</v>
      </c>
    </row>
    <row r="28" spans="1:58" x14ac:dyDescent="0.35">
      <c r="A28" s="12">
        <v>44317</v>
      </c>
      <c r="B28" s="11">
        <f>'Haver Q'!AJ34</f>
        <v>0.32</v>
      </c>
      <c r="C28" s="11">
        <f>'Haver Q'!AK34</f>
        <v>0.16</v>
      </c>
      <c r="D28" s="11">
        <f>'Haver Q'!AL34</f>
        <v>0.1</v>
      </c>
      <c r="E28" s="11">
        <f>'Haver Q'!AM34</f>
        <v>0.33</v>
      </c>
      <c r="F28" s="11">
        <f>'Haver Q'!AN34</f>
        <v>0.92</v>
      </c>
      <c r="G28" s="11"/>
      <c r="H28" s="11">
        <f>'Haver Q'!AP34</f>
        <v>0.14000000000000001</v>
      </c>
      <c r="I28" s="11">
        <f>'Haver Q'!AQ34</f>
        <v>0.06</v>
      </c>
      <c r="J28" s="11">
        <f>'Haver Q'!AR34</f>
        <v>0.03</v>
      </c>
      <c r="K28" s="11">
        <f>'Haver Q'!AS34</f>
        <v>0.09</v>
      </c>
      <c r="L28" s="11">
        <f>'Haver Q'!AT34</f>
        <v>0.31</v>
      </c>
      <c r="M28" s="11"/>
      <c r="N28" s="11">
        <f t="shared" si="4"/>
        <v>0.46</v>
      </c>
      <c r="O28" s="11">
        <f t="shared" si="5"/>
        <v>0.22</v>
      </c>
      <c r="P28" s="11">
        <f t="shared" si="6"/>
        <v>0.13</v>
      </c>
      <c r="Q28" s="11">
        <f t="shared" si="7"/>
        <v>0.42000000000000004</v>
      </c>
      <c r="R28" s="11">
        <f t="shared" si="8"/>
        <v>1.23</v>
      </c>
      <c r="AC28" s="11">
        <f t="shared" si="9"/>
        <v>2.0000000000000018E-2</v>
      </c>
      <c r="AD28" s="11">
        <f t="shared" si="10"/>
        <v>0</v>
      </c>
      <c r="AE28" s="11">
        <f t="shared" si="11"/>
        <v>0</v>
      </c>
      <c r="AF28" s="11">
        <f t="shared" si="12"/>
        <v>0</v>
      </c>
      <c r="AG28" s="11">
        <f t="shared" si="13"/>
        <v>3.0000000000000027E-2</v>
      </c>
      <c r="AI28" s="11">
        <f t="shared" si="14"/>
        <v>2.0000000000000018E-2</v>
      </c>
      <c r="AJ28" s="11">
        <f t="shared" si="15"/>
        <v>0</v>
      </c>
      <c r="AK28" s="11">
        <f t="shared" si="16"/>
        <v>0</v>
      </c>
      <c r="AL28" s="11">
        <f t="shared" si="17"/>
        <v>0</v>
      </c>
      <c r="AM28" s="11">
        <f t="shared" si="18"/>
        <v>1.0000000000000009E-2</v>
      </c>
      <c r="AO28" s="11">
        <f t="shared" si="19"/>
        <v>4.0000000000000036E-2</v>
      </c>
      <c r="AP28" s="11">
        <f t="shared" si="20"/>
        <v>0</v>
      </c>
      <c r="AQ28" s="11">
        <f t="shared" si="21"/>
        <v>0</v>
      </c>
      <c r="AR28" s="11">
        <f t="shared" si="22"/>
        <v>0</v>
      </c>
      <c r="AS28" s="11">
        <f t="shared" si="23"/>
        <v>4.0000000000000036E-2</v>
      </c>
    </row>
    <row r="29" spans="1:58" x14ac:dyDescent="0.35">
      <c r="A29" s="12">
        <v>44409</v>
      </c>
      <c r="B29" s="11">
        <f>'Haver Q'!AJ35</f>
        <v>0.31</v>
      </c>
      <c r="C29" s="11">
        <f>'Haver Q'!AK35</f>
        <v>0.16</v>
      </c>
      <c r="D29" s="11">
        <f>'Haver Q'!AL35</f>
        <v>0.1</v>
      </c>
      <c r="E29" s="11">
        <f>'Haver Q'!AM35</f>
        <v>0.33</v>
      </c>
      <c r="F29" s="11">
        <f>'Haver Q'!AN35</f>
        <v>0.89</v>
      </c>
      <c r="G29" s="11"/>
      <c r="H29" s="11">
        <f>'Haver Q'!AP35</f>
        <v>0.12</v>
      </c>
      <c r="I29" s="11">
        <f>'Haver Q'!AQ35</f>
        <v>0.06</v>
      </c>
      <c r="J29" s="11">
        <f>'Haver Q'!AR35</f>
        <v>0.03</v>
      </c>
      <c r="K29" s="11">
        <f>'Haver Q'!AS35</f>
        <v>0.08</v>
      </c>
      <c r="L29" s="11">
        <f>'Haver Q'!AT35</f>
        <v>0.28999999999999998</v>
      </c>
      <c r="M29" s="11"/>
      <c r="N29" s="11">
        <f t="shared" si="4"/>
        <v>0.43</v>
      </c>
      <c r="O29" s="11">
        <f t="shared" si="5"/>
        <v>0.22</v>
      </c>
      <c r="P29" s="11">
        <f t="shared" si="6"/>
        <v>0.13</v>
      </c>
      <c r="Q29" s="11">
        <f t="shared" si="7"/>
        <v>0.41000000000000003</v>
      </c>
      <c r="R29" s="11">
        <f t="shared" si="8"/>
        <v>1.19</v>
      </c>
      <c r="AC29" s="11">
        <f t="shared" si="9"/>
        <v>1.0000000000000009E-2</v>
      </c>
      <c r="AD29" s="11">
        <f t="shared" si="10"/>
        <v>0</v>
      </c>
      <c r="AE29" s="11">
        <f t="shared" si="11"/>
        <v>0</v>
      </c>
      <c r="AF29" s="11">
        <f t="shared" si="12"/>
        <v>0</v>
      </c>
      <c r="AG29" s="11">
        <f t="shared" si="13"/>
        <v>0</v>
      </c>
      <c r="AI29" s="11">
        <f t="shared" si="14"/>
        <v>0</v>
      </c>
      <c r="AJ29" s="11">
        <f t="shared" si="15"/>
        <v>0</v>
      </c>
      <c r="AK29" s="11">
        <f t="shared" si="16"/>
        <v>0</v>
      </c>
      <c r="AL29" s="11">
        <f t="shared" si="17"/>
        <v>-9.999999999999995E-3</v>
      </c>
      <c r="AM29" s="11">
        <f t="shared" si="18"/>
        <v>-1.0000000000000009E-2</v>
      </c>
      <c r="AO29" s="11">
        <f t="shared" si="19"/>
        <v>1.0000000000000009E-2</v>
      </c>
      <c r="AP29" s="11">
        <f t="shared" si="20"/>
        <v>0</v>
      </c>
      <c r="AQ29" s="11">
        <f t="shared" si="21"/>
        <v>0</v>
      </c>
      <c r="AR29" s="11">
        <f t="shared" si="22"/>
        <v>-1.0000000000000009E-2</v>
      </c>
      <c r="AS29" s="11">
        <f t="shared" si="23"/>
        <v>0</v>
      </c>
    </row>
    <row r="30" spans="1:58" x14ac:dyDescent="0.35">
      <c r="A30" s="12">
        <v>44501</v>
      </c>
      <c r="B30" s="11">
        <f>'Haver Q'!AJ36</f>
        <v>0.3</v>
      </c>
      <c r="C30" s="11">
        <f>'Haver Q'!AK36</f>
        <v>0.16</v>
      </c>
      <c r="D30" s="11">
        <f>'Haver Q'!AL36</f>
        <v>0.1</v>
      </c>
      <c r="E30" s="11">
        <f>'Haver Q'!AM36</f>
        <v>0.33</v>
      </c>
      <c r="F30" s="11">
        <f>'Haver Q'!AN36</f>
        <v>0.89</v>
      </c>
      <c r="G30" s="11"/>
      <c r="H30" s="11">
        <f>'Haver Q'!AP36</f>
        <v>0.12</v>
      </c>
      <c r="I30" s="11">
        <f>'Haver Q'!AQ36</f>
        <v>0.06</v>
      </c>
      <c r="J30" s="11">
        <f>'Haver Q'!AR36</f>
        <v>0.03</v>
      </c>
      <c r="K30" s="11">
        <f>'Haver Q'!AS36</f>
        <v>0.09</v>
      </c>
      <c r="L30" s="11">
        <f>'Haver Q'!AT36</f>
        <v>0.3</v>
      </c>
      <c r="M30" s="11"/>
      <c r="N30" s="11">
        <f t="shared" si="4"/>
        <v>0.42</v>
      </c>
      <c r="O30" s="11">
        <f t="shared" si="5"/>
        <v>0.22</v>
      </c>
      <c r="P30" s="11">
        <f t="shared" si="6"/>
        <v>0.13</v>
      </c>
      <c r="Q30" s="11">
        <f t="shared" si="7"/>
        <v>0.42000000000000004</v>
      </c>
      <c r="R30" s="11">
        <f t="shared" si="8"/>
        <v>1.19</v>
      </c>
      <c r="AC30" s="11">
        <f t="shared" si="9"/>
        <v>0</v>
      </c>
      <c r="AD30" s="11">
        <f t="shared" si="10"/>
        <v>0</v>
      </c>
      <c r="AE30" s="11">
        <f t="shared" si="11"/>
        <v>0</v>
      </c>
      <c r="AF30" s="11">
        <f t="shared" si="12"/>
        <v>0</v>
      </c>
      <c r="AG30" s="11">
        <f t="shared" si="13"/>
        <v>0</v>
      </c>
      <c r="AI30" s="11">
        <f t="shared" si="14"/>
        <v>0</v>
      </c>
      <c r="AJ30" s="11">
        <f t="shared" si="15"/>
        <v>0</v>
      </c>
      <c r="AK30" s="11">
        <f t="shared" si="16"/>
        <v>0</v>
      </c>
      <c r="AL30" s="11">
        <f t="shared" si="17"/>
        <v>0</v>
      </c>
      <c r="AM30" s="11">
        <f t="shared" si="18"/>
        <v>0</v>
      </c>
      <c r="AO30" s="11">
        <f t="shared" si="19"/>
        <v>0</v>
      </c>
      <c r="AP30" s="11">
        <f t="shared" si="20"/>
        <v>0</v>
      </c>
      <c r="AQ30" s="11">
        <f t="shared" si="21"/>
        <v>0</v>
      </c>
      <c r="AR30" s="11">
        <f t="shared" si="22"/>
        <v>0</v>
      </c>
      <c r="AS30" s="11">
        <f t="shared" si="23"/>
        <v>0</v>
      </c>
    </row>
    <row r="31" spans="1:58" x14ac:dyDescent="0.35">
      <c r="A31" s="12">
        <v>44593</v>
      </c>
      <c r="B31" s="11">
        <f>'Haver Q'!AJ37</f>
        <v>0.28000000000000003</v>
      </c>
      <c r="C31" s="11">
        <f>'Haver Q'!AK37</f>
        <v>0.15</v>
      </c>
      <c r="D31" s="11">
        <f>'Haver Q'!AL37</f>
        <v>0.09</v>
      </c>
      <c r="E31" s="11">
        <f>'Haver Q'!AM37</f>
        <v>0.33</v>
      </c>
      <c r="F31" s="11">
        <f>'Haver Q'!AN37</f>
        <v>0.85</v>
      </c>
      <c r="G31" s="11"/>
      <c r="H31" s="11">
        <f>'Haver Q'!AP37</f>
        <v>0.12</v>
      </c>
      <c r="I31" s="11">
        <f>'Haver Q'!AQ37</f>
        <v>0.06</v>
      </c>
      <c r="J31" s="11">
        <f>'Haver Q'!AR37</f>
        <v>0.03</v>
      </c>
      <c r="K31" s="11">
        <f>'Haver Q'!AS37</f>
        <v>0.09</v>
      </c>
      <c r="L31" s="11">
        <f>'Haver Q'!AT37</f>
        <v>0.28999999999999998</v>
      </c>
      <c r="M31" s="11"/>
      <c r="N31" s="11">
        <f t="shared" si="4"/>
        <v>0.4</v>
      </c>
      <c r="O31" s="11">
        <f t="shared" si="5"/>
        <v>0.21</v>
      </c>
      <c r="P31" s="11">
        <f t="shared" si="6"/>
        <v>0.12</v>
      </c>
      <c r="Q31" s="11">
        <f t="shared" si="7"/>
        <v>0.42000000000000004</v>
      </c>
      <c r="R31" s="11">
        <f t="shared" si="8"/>
        <v>1.1499999999999999</v>
      </c>
      <c r="AC31" s="11">
        <f t="shared" si="9"/>
        <v>-1.9999999999999962E-2</v>
      </c>
      <c r="AD31" s="11">
        <f t="shared" si="10"/>
        <v>-1.0000000000000009E-2</v>
      </c>
      <c r="AE31" s="11">
        <f t="shared" si="11"/>
        <v>-1.0000000000000009E-2</v>
      </c>
      <c r="AF31" s="11">
        <f t="shared" si="12"/>
        <v>0</v>
      </c>
      <c r="AG31" s="11">
        <f t="shared" si="13"/>
        <v>-4.0000000000000036E-2</v>
      </c>
      <c r="AI31" s="11">
        <f t="shared" si="14"/>
        <v>0</v>
      </c>
      <c r="AJ31" s="11">
        <f t="shared" si="15"/>
        <v>0</v>
      </c>
      <c r="AK31" s="11">
        <f t="shared" si="16"/>
        <v>0</v>
      </c>
      <c r="AL31" s="11">
        <f t="shared" si="17"/>
        <v>0</v>
      </c>
      <c r="AM31" s="11">
        <f t="shared" si="18"/>
        <v>-1.0000000000000009E-2</v>
      </c>
      <c r="AO31" s="11">
        <f t="shared" si="19"/>
        <v>-1.9999999999999962E-2</v>
      </c>
      <c r="AP31" s="11">
        <f t="shared" si="20"/>
        <v>-1.0000000000000009E-2</v>
      </c>
      <c r="AQ31" s="11">
        <f t="shared" si="21"/>
        <v>-1.0000000000000009E-2</v>
      </c>
      <c r="AR31" s="11">
        <f t="shared" si="22"/>
        <v>0</v>
      </c>
      <c r="AS31" s="11">
        <f t="shared" si="23"/>
        <v>-4.0000000000000036E-2</v>
      </c>
    </row>
    <row r="32" spans="1:58" x14ac:dyDescent="0.35">
      <c r="A32" s="12">
        <v>44682</v>
      </c>
      <c r="B32" s="11">
        <f>'Haver Q'!AJ38</f>
        <v>0.28000000000000003</v>
      </c>
      <c r="C32" s="11">
        <f>'Haver Q'!AK38</f>
        <v>0.14000000000000001</v>
      </c>
      <c r="D32" s="11">
        <f>'Haver Q'!AL38</f>
        <v>0.09</v>
      </c>
      <c r="E32" s="11">
        <f>'Haver Q'!AM38</f>
        <v>0.33</v>
      </c>
      <c r="F32" s="11">
        <f>'Haver Q'!AN38</f>
        <v>0.84</v>
      </c>
      <c r="G32" s="11"/>
      <c r="H32" s="11">
        <f>'Haver Q'!AP38</f>
        <v>0.1</v>
      </c>
      <c r="I32" s="11">
        <f>'Haver Q'!AQ38</f>
        <v>0.05</v>
      </c>
      <c r="J32" s="11">
        <f>'Haver Q'!AR38</f>
        <v>0.03</v>
      </c>
      <c r="K32" s="11">
        <f>'Haver Q'!AS38</f>
        <v>0.09</v>
      </c>
      <c r="L32" s="11">
        <f>'Haver Q'!AT38</f>
        <v>0.28000000000000003</v>
      </c>
      <c r="M32" s="11"/>
      <c r="N32" s="11">
        <f t="shared" si="4"/>
        <v>0.38</v>
      </c>
      <c r="O32" s="11">
        <f t="shared" si="5"/>
        <v>0.19</v>
      </c>
      <c r="P32" s="11">
        <f t="shared" si="6"/>
        <v>0.12</v>
      </c>
      <c r="Q32" s="11">
        <f t="shared" si="7"/>
        <v>0.42000000000000004</v>
      </c>
      <c r="R32" s="11">
        <f t="shared" si="8"/>
        <v>1.1100000000000001</v>
      </c>
      <c r="AC32" s="11">
        <f t="shared" si="9"/>
        <v>-1.9999999999999962E-2</v>
      </c>
      <c r="AD32" s="11">
        <f t="shared" si="10"/>
        <v>-1.999999999999999E-2</v>
      </c>
      <c r="AE32" s="11">
        <f t="shared" si="11"/>
        <v>-1.0000000000000009E-2</v>
      </c>
      <c r="AF32" s="11">
        <f t="shared" si="12"/>
        <v>0</v>
      </c>
      <c r="AG32" s="11">
        <f t="shared" si="13"/>
        <v>-5.0000000000000044E-2</v>
      </c>
      <c r="AI32" s="11">
        <f t="shared" si="14"/>
        <v>-1.999999999999999E-2</v>
      </c>
      <c r="AJ32" s="11">
        <f t="shared" si="15"/>
        <v>-9.999999999999995E-3</v>
      </c>
      <c r="AK32" s="11">
        <f t="shared" si="16"/>
        <v>0</v>
      </c>
      <c r="AL32" s="11">
        <f t="shared" si="17"/>
        <v>0</v>
      </c>
      <c r="AM32" s="11">
        <f t="shared" si="18"/>
        <v>-1.9999999999999962E-2</v>
      </c>
      <c r="AO32" s="11">
        <f t="shared" si="19"/>
        <v>-3.999999999999998E-2</v>
      </c>
      <c r="AP32" s="11">
        <f t="shared" si="20"/>
        <v>-0.03</v>
      </c>
      <c r="AQ32" s="11">
        <f t="shared" si="21"/>
        <v>-1.0000000000000009E-2</v>
      </c>
      <c r="AR32" s="11">
        <f t="shared" si="22"/>
        <v>0</v>
      </c>
      <c r="AS32" s="11">
        <f t="shared" si="23"/>
        <v>-7.9999999999999849E-2</v>
      </c>
    </row>
    <row r="33" spans="1:45" x14ac:dyDescent="0.35">
      <c r="A33" s="12">
        <v>44774</v>
      </c>
      <c r="B33" s="11">
        <f>'Haver Q'!AJ39</f>
        <v>0.28000000000000003</v>
      </c>
      <c r="C33" s="11">
        <f>'Haver Q'!AK39</f>
        <v>0.14000000000000001</v>
      </c>
      <c r="D33" s="11">
        <f>'Haver Q'!AL39</f>
        <v>0.09</v>
      </c>
      <c r="E33" s="11">
        <f>'Haver Q'!AM39</f>
        <v>0.32</v>
      </c>
      <c r="F33" s="11">
        <f>'Haver Q'!AN39</f>
        <v>0.83</v>
      </c>
      <c r="G33" s="11"/>
      <c r="H33" s="11">
        <f>'Haver Q'!AP39</f>
        <v>0.11</v>
      </c>
      <c r="I33" s="11">
        <f>'Haver Q'!AQ39</f>
        <v>0.05</v>
      </c>
      <c r="J33" s="11">
        <f>'Haver Q'!AR39</f>
        <v>0.03</v>
      </c>
      <c r="K33" s="11">
        <f>'Haver Q'!AS39</f>
        <v>0.09</v>
      </c>
      <c r="L33" s="11">
        <f>'Haver Q'!AT39</f>
        <v>0.28000000000000003</v>
      </c>
      <c r="M33" s="11"/>
      <c r="N33" s="11">
        <f t="shared" si="4"/>
        <v>0.39</v>
      </c>
      <c r="O33" s="11">
        <f t="shared" si="5"/>
        <v>0.19</v>
      </c>
      <c r="P33" s="11">
        <f t="shared" si="6"/>
        <v>0.12</v>
      </c>
      <c r="Q33" s="11">
        <f t="shared" si="7"/>
        <v>0.41000000000000003</v>
      </c>
      <c r="R33" s="11">
        <f t="shared" si="8"/>
        <v>1.1100000000000001</v>
      </c>
      <c r="AC33" s="11">
        <f t="shared" si="9"/>
        <v>-1.9999999999999962E-2</v>
      </c>
      <c r="AD33" s="11">
        <f t="shared" si="10"/>
        <v>-1.999999999999999E-2</v>
      </c>
      <c r="AE33" s="11">
        <f t="shared" si="11"/>
        <v>-1.0000000000000009E-2</v>
      </c>
      <c r="AF33" s="11">
        <f t="shared" si="12"/>
        <v>-1.0000000000000009E-2</v>
      </c>
      <c r="AG33" s="11">
        <f t="shared" si="13"/>
        <v>-6.0000000000000053E-2</v>
      </c>
      <c r="AI33" s="11">
        <f t="shared" si="14"/>
        <v>-9.999999999999995E-3</v>
      </c>
      <c r="AJ33" s="11">
        <f t="shared" si="15"/>
        <v>-9.999999999999995E-3</v>
      </c>
      <c r="AK33" s="11">
        <f t="shared" si="16"/>
        <v>0</v>
      </c>
      <c r="AL33" s="11">
        <f t="shared" si="17"/>
        <v>0</v>
      </c>
      <c r="AM33" s="11">
        <f t="shared" si="18"/>
        <v>-1.9999999999999962E-2</v>
      </c>
      <c r="AO33" s="11">
        <f t="shared" si="19"/>
        <v>-2.9999999999999971E-2</v>
      </c>
      <c r="AP33" s="11">
        <f t="shared" si="20"/>
        <v>-0.03</v>
      </c>
      <c r="AQ33" s="11">
        <f t="shared" si="21"/>
        <v>-1.0000000000000009E-2</v>
      </c>
      <c r="AR33" s="11">
        <f t="shared" si="22"/>
        <v>-1.0000000000000009E-2</v>
      </c>
      <c r="AS33" s="11">
        <f t="shared" si="23"/>
        <v>-7.9999999999999849E-2</v>
      </c>
    </row>
    <row r="34" spans="1:45" x14ac:dyDescent="0.35">
      <c r="A34" s="12">
        <v>44866</v>
      </c>
      <c r="B34" s="11">
        <f>'Haver Q'!AJ40</f>
        <v>0.3</v>
      </c>
      <c r="C34" s="11">
        <f>'Haver Q'!AK40</f>
        <v>0.14000000000000001</v>
      </c>
      <c r="D34" s="11">
        <f>'Haver Q'!AL40</f>
        <v>0.09</v>
      </c>
      <c r="E34" s="11">
        <f>'Haver Q'!AM40</f>
        <v>0.32</v>
      </c>
      <c r="F34" s="11">
        <f>'Haver Q'!AN40</f>
        <v>0.85</v>
      </c>
      <c r="G34" s="11"/>
      <c r="H34" s="11">
        <f>'Haver Q'!AP40</f>
        <v>0.13</v>
      </c>
      <c r="I34" s="11">
        <f>'Haver Q'!AQ40</f>
        <v>0.05</v>
      </c>
      <c r="J34" s="11">
        <f>'Haver Q'!AR40</f>
        <v>0.03</v>
      </c>
      <c r="K34" s="11">
        <f>'Haver Q'!AS40</f>
        <v>0.09</v>
      </c>
      <c r="L34" s="11">
        <f>'Haver Q'!AT40</f>
        <v>0.3</v>
      </c>
      <c r="M34" s="11"/>
      <c r="N34" s="11">
        <f t="shared" si="4"/>
        <v>0.43</v>
      </c>
      <c r="O34" s="11">
        <f t="shared" si="5"/>
        <v>0.19</v>
      </c>
      <c r="P34" s="11">
        <f t="shared" si="6"/>
        <v>0.12</v>
      </c>
      <c r="Q34" s="11">
        <f t="shared" si="7"/>
        <v>0.41000000000000003</v>
      </c>
      <c r="R34" s="11">
        <f t="shared" si="8"/>
        <v>1.1499999999999999</v>
      </c>
      <c r="AC34" s="11">
        <f t="shared" si="9"/>
        <v>0</v>
      </c>
      <c r="AD34" s="11">
        <f t="shared" si="10"/>
        <v>-1.999999999999999E-2</v>
      </c>
      <c r="AE34" s="11">
        <f t="shared" si="11"/>
        <v>-1.0000000000000009E-2</v>
      </c>
      <c r="AF34" s="11">
        <f t="shared" si="12"/>
        <v>-1.0000000000000009E-2</v>
      </c>
      <c r="AG34" s="11">
        <f t="shared" si="13"/>
        <v>-4.0000000000000036E-2</v>
      </c>
      <c r="AI34" s="11">
        <f t="shared" si="14"/>
        <v>1.0000000000000009E-2</v>
      </c>
      <c r="AJ34" s="11">
        <f t="shared" si="15"/>
        <v>-9.999999999999995E-3</v>
      </c>
      <c r="AK34" s="11">
        <f t="shared" si="16"/>
        <v>0</v>
      </c>
      <c r="AL34" s="11">
        <f t="shared" si="17"/>
        <v>0</v>
      </c>
      <c r="AM34" s="11">
        <f t="shared" si="18"/>
        <v>0</v>
      </c>
      <c r="AO34" s="11">
        <f t="shared" si="19"/>
        <v>1.0000000000000009E-2</v>
      </c>
      <c r="AP34" s="11">
        <f t="shared" si="20"/>
        <v>-0.03</v>
      </c>
      <c r="AQ34" s="11">
        <f t="shared" si="21"/>
        <v>-1.0000000000000009E-2</v>
      </c>
      <c r="AR34" s="11">
        <f t="shared" si="22"/>
        <v>-1.0000000000000009E-2</v>
      </c>
      <c r="AS34" s="11">
        <f t="shared" si="23"/>
        <v>-4.0000000000000036E-2</v>
      </c>
    </row>
    <row r="35" spans="1:45" x14ac:dyDescent="0.35">
      <c r="A35" s="12">
        <v>44958</v>
      </c>
      <c r="B35" s="11">
        <f>'Haver Q'!AJ41</f>
        <v>0.31</v>
      </c>
      <c r="C35" s="11">
        <f>'Haver Q'!AK41</f>
        <v>0.15</v>
      </c>
      <c r="D35" s="11">
        <f>'Haver Q'!AL41</f>
        <v>0.09</v>
      </c>
      <c r="E35" s="11">
        <f>'Haver Q'!AM41</f>
        <v>0.32</v>
      </c>
      <c r="F35" s="11">
        <f>'Haver Q'!AN41</f>
        <v>0.87</v>
      </c>
      <c r="G35" s="11"/>
      <c r="H35" s="11">
        <f>'Haver Q'!AP41</f>
        <v>0.17</v>
      </c>
      <c r="I35" s="11">
        <f>'Haver Q'!AQ41</f>
        <v>0.06</v>
      </c>
      <c r="J35" s="11">
        <f>'Haver Q'!AR41</f>
        <v>0.03</v>
      </c>
      <c r="K35" s="11">
        <f>'Haver Q'!AS41</f>
        <v>0.09</v>
      </c>
      <c r="L35" s="11">
        <f>'Haver Q'!AT41</f>
        <v>0.34</v>
      </c>
      <c r="M35" s="11"/>
      <c r="N35" s="11">
        <f t="shared" si="4"/>
        <v>0.48</v>
      </c>
      <c r="O35" s="11">
        <f t="shared" si="5"/>
        <v>0.21</v>
      </c>
      <c r="P35" s="11">
        <f t="shared" si="6"/>
        <v>0.12</v>
      </c>
      <c r="Q35" s="11">
        <f t="shared" si="7"/>
        <v>0.41000000000000003</v>
      </c>
      <c r="R35" s="11">
        <f t="shared" si="8"/>
        <v>1.22</v>
      </c>
      <c r="AC35" s="11">
        <f t="shared" si="9"/>
        <v>1.0000000000000009E-2</v>
      </c>
      <c r="AD35" s="11">
        <f t="shared" si="10"/>
        <v>-1.0000000000000009E-2</v>
      </c>
      <c r="AE35" s="11">
        <f t="shared" si="11"/>
        <v>-1.0000000000000009E-2</v>
      </c>
      <c r="AF35" s="11">
        <f t="shared" si="12"/>
        <v>-1.0000000000000009E-2</v>
      </c>
      <c r="AG35" s="11">
        <f t="shared" si="13"/>
        <v>-2.0000000000000018E-2</v>
      </c>
      <c r="AI35" s="11">
        <f t="shared" si="14"/>
        <v>5.0000000000000017E-2</v>
      </c>
      <c r="AJ35" s="11">
        <f t="shared" si="15"/>
        <v>0</v>
      </c>
      <c r="AK35" s="11">
        <f t="shared" si="16"/>
        <v>0</v>
      </c>
      <c r="AL35" s="11">
        <f t="shared" si="17"/>
        <v>0</v>
      </c>
      <c r="AM35" s="11">
        <f t="shared" si="18"/>
        <v>4.0000000000000036E-2</v>
      </c>
      <c r="AO35" s="11">
        <f t="shared" si="19"/>
        <v>0.06</v>
      </c>
      <c r="AP35" s="11">
        <f t="shared" si="20"/>
        <v>-1.0000000000000009E-2</v>
      </c>
      <c r="AQ35" s="11">
        <f t="shared" si="21"/>
        <v>-1.0000000000000009E-2</v>
      </c>
      <c r="AR35" s="11">
        <f t="shared" si="22"/>
        <v>-1.0000000000000009E-2</v>
      </c>
      <c r="AS35" s="11">
        <f t="shared" si="23"/>
        <v>3.0000000000000027E-2</v>
      </c>
    </row>
    <row r="36" spans="1:45" x14ac:dyDescent="0.35">
      <c r="A36" s="12">
        <v>45047</v>
      </c>
      <c r="B36" s="11">
        <f>'Haver Q'!AJ42</f>
        <v>0.35</v>
      </c>
      <c r="C36" s="11">
        <f>'Haver Q'!AK42</f>
        <v>0.16</v>
      </c>
      <c r="D36" s="11">
        <f>'Haver Q'!AL42</f>
        <v>0.09</v>
      </c>
      <c r="E36" s="11">
        <f>'Haver Q'!AM42</f>
        <v>0.33</v>
      </c>
      <c r="F36" s="11">
        <f>'Haver Q'!AN42</f>
        <v>0.93</v>
      </c>
      <c r="G36" s="11"/>
      <c r="H36" s="11">
        <f>'Haver Q'!AP42</f>
        <v>0.23</v>
      </c>
      <c r="I36" s="11">
        <f>'Haver Q'!AQ42</f>
        <v>7.0000000000000007E-2</v>
      </c>
      <c r="J36" s="11">
        <f>'Haver Q'!AR42</f>
        <v>0.04</v>
      </c>
      <c r="K36" s="11">
        <f>'Haver Q'!AS42</f>
        <v>0.09</v>
      </c>
      <c r="L36" s="11">
        <f>'Haver Q'!AT42</f>
        <v>0.44</v>
      </c>
      <c r="M36" s="11"/>
      <c r="N36" s="11">
        <f t="shared" si="4"/>
        <v>0.57999999999999996</v>
      </c>
      <c r="O36" s="11">
        <f t="shared" si="5"/>
        <v>0.23</v>
      </c>
      <c r="P36" s="11">
        <f t="shared" si="6"/>
        <v>0.13</v>
      </c>
      <c r="Q36" s="11">
        <f t="shared" si="7"/>
        <v>0.42000000000000004</v>
      </c>
      <c r="R36" s="11">
        <f t="shared" si="8"/>
        <v>1.3599999999999999</v>
      </c>
      <c r="AC36" s="11">
        <f t="shared" si="9"/>
        <v>4.9999999999999989E-2</v>
      </c>
      <c r="AD36" s="11">
        <f t="shared" si="10"/>
        <v>0</v>
      </c>
      <c r="AE36" s="11">
        <f t="shared" si="11"/>
        <v>-1.0000000000000009E-2</v>
      </c>
      <c r="AF36" s="11">
        <f t="shared" si="12"/>
        <v>0</v>
      </c>
      <c r="AG36" s="11">
        <f t="shared" si="13"/>
        <v>4.0000000000000036E-2</v>
      </c>
      <c r="AI36" s="11">
        <f t="shared" si="14"/>
        <v>0.11000000000000001</v>
      </c>
      <c r="AJ36" s="11">
        <f t="shared" si="15"/>
        <v>1.0000000000000009E-2</v>
      </c>
      <c r="AK36" s="11">
        <f t="shared" si="16"/>
        <v>1.0000000000000002E-2</v>
      </c>
      <c r="AL36" s="11">
        <f t="shared" si="17"/>
        <v>0</v>
      </c>
      <c r="AM36" s="11">
        <f t="shared" si="18"/>
        <v>0.14000000000000001</v>
      </c>
      <c r="AO36" s="11">
        <f t="shared" si="19"/>
        <v>0.15999999999999998</v>
      </c>
      <c r="AP36" s="11">
        <f t="shared" si="20"/>
        <v>1.0000000000000009E-2</v>
      </c>
      <c r="AQ36" s="11">
        <f t="shared" si="21"/>
        <v>0</v>
      </c>
      <c r="AR36" s="11">
        <f t="shared" si="22"/>
        <v>0</v>
      </c>
      <c r="AS36" s="11">
        <f t="shared" si="23"/>
        <v>0.16999999999999993</v>
      </c>
    </row>
    <row r="37" spans="1:45" x14ac:dyDescent="0.35">
      <c r="A37" s="12">
        <v>45139</v>
      </c>
      <c r="B37" s="11">
        <f>'Haver Q'!AJ43</f>
        <v>0.38</v>
      </c>
      <c r="C37" s="11">
        <f>'Haver Q'!AK43</f>
        <v>0.18</v>
      </c>
      <c r="D37" s="11">
        <f>'Haver Q'!AL43</f>
        <v>0.1</v>
      </c>
      <c r="E37" s="11">
        <f>'Haver Q'!AM43</f>
        <v>0.33</v>
      </c>
      <c r="F37" s="11">
        <f>'Haver Q'!AN43</f>
        <v>0.99</v>
      </c>
      <c r="G37" s="11"/>
      <c r="H37" s="11">
        <f>'Haver Q'!AP43</f>
        <v>0.28999999999999998</v>
      </c>
      <c r="I37" s="11">
        <f>'Haver Q'!AQ43</f>
        <v>0.11</v>
      </c>
      <c r="J37" s="11">
        <f>'Haver Q'!AR43</f>
        <v>0.05</v>
      </c>
      <c r="K37" s="11">
        <f>'Haver Q'!AS43</f>
        <v>0.1</v>
      </c>
      <c r="L37" s="11">
        <f>'Haver Q'!AT43</f>
        <v>0.55000000000000004</v>
      </c>
      <c r="M37" s="11"/>
      <c r="N37" s="11">
        <f t="shared" si="4"/>
        <v>0.66999999999999993</v>
      </c>
      <c r="O37" s="11">
        <f t="shared" si="5"/>
        <v>0.28999999999999998</v>
      </c>
      <c r="P37" s="11">
        <f t="shared" si="6"/>
        <v>0.15000000000000002</v>
      </c>
      <c r="Q37" s="11">
        <f t="shared" si="7"/>
        <v>0.43000000000000005</v>
      </c>
      <c r="R37" s="11">
        <f t="shared" si="8"/>
        <v>1.54</v>
      </c>
      <c r="AC37" s="11">
        <f t="shared" si="9"/>
        <v>8.0000000000000016E-2</v>
      </c>
      <c r="AD37" s="11">
        <f t="shared" si="10"/>
        <v>1.999999999999999E-2</v>
      </c>
      <c r="AE37" s="11">
        <f t="shared" si="11"/>
        <v>0</v>
      </c>
      <c r="AF37" s="11">
        <f t="shared" si="12"/>
        <v>0</v>
      </c>
      <c r="AG37" s="11">
        <f t="shared" si="13"/>
        <v>9.9999999999999978E-2</v>
      </c>
      <c r="AI37" s="11">
        <f t="shared" si="14"/>
        <v>0.16999999999999998</v>
      </c>
      <c r="AJ37" s="11">
        <f t="shared" si="15"/>
        <v>0.05</v>
      </c>
      <c r="AK37" s="11">
        <f t="shared" si="16"/>
        <v>2.0000000000000004E-2</v>
      </c>
      <c r="AL37" s="11">
        <f t="shared" si="17"/>
        <v>1.0000000000000009E-2</v>
      </c>
      <c r="AM37" s="11">
        <f t="shared" si="18"/>
        <v>0.25000000000000006</v>
      </c>
      <c r="AO37" s="11">
        <f t="shared" si="19"/>
        <v>0.24999999999999994</v>
      </c>
      <c r="AP37" s="11">
        <f t="shared" si="20"/>
        <v>6.9999999999999979E-2</v>
      </c>
      <c r="AQ37" s="11">
        <f t="shared" si="21"/>
        <v>2.0000000000000018E-2</v>
      </c>
      <c r="AR37" s="11">
        <f t="shared" si="22"/>
        <v>1.0000000000000009E-2</v>
      </c>
      <c r="AS37" s="11">
        <f t="shared" si="23"/>
        <v>0.35000000000000009</v>
      </c>
    </row>
    <row r="38" spans="1:45" x14ac:dyDescent="0.35">
      <c r="A38" s="12">
        <v>45231</v>
      </c>
      <c r="B38" s="11">
        <f>'Haver Q'!AJ44</f>
        <v>0.41</v>
      </c>
      <c r="C38" s="11">
        <f>'Haver Q'!AK44</f>
        <v>0.2</v>
      </c>
      <c r="D38" s="11">
        <f>'Haver Q'!AL44</f>
        <v>0.11</v>
      </c>
      <c r="E38" s="11">
        <f>'Haver Q'!AM44</f>
        <v>0.35</v>
      </c>
      <c r="F38" s="11">
        <f>'Haver Q'!AN44</f>
        <v>1.07</v>
      </c>
      <c r="G38" s="11"/>
      <c r="H38" s="11">
        <f>'Haver Q'!AP44</f>
        <v>0.34</v>
      </c>
      <c r="I38" s="11">
        <f>'Haver Q'!AQ44</f>
        <v>0.16</v>
      </c>
      <c r="J38" s="11">
        <f>'Haver Q'!AR44</f>
        <v>0.06</v>
      </c>
      <c r="K38" s="11">
        <f>'Haver Q'!AS44</f>
        <v>0.12</v>
      </c>
      <c r="L38" s="11">
        <f>'Haver Q'!AT44</f>
        <v>0.69</v>
      </c>
      <c r="M38" s="11"/>
      <c r="N38" s="11">
        <f t="shared" si="4"/>
        <v>0.75</v>
      </c>
      <c r="O38" s="11">
        <f t="shared" si="5"/>
        <v>0.36</v>
      </c>
      <c r="P38" s="11">
        <f t="shared" si="6"/>
        <v>0.16999999999999998</v>
      </c>
      <c r="Q38" s="11">
        <f t="shared" si="7"/>
        <v>0.47</v>
      </c>
      <c r="R38" s="11">
        <f t="shared" si="8"/>
        <v>1.7499999999999998</v>
      </c>
      <c r="AC38" s="11">
        <f t="shared" si="9"/>
        <v>0.10999999999999999</v>
      </c>
      <c r="AD38" s="11">
        <f t="shared" si="10"/>
        <v>4.0000000000000008E-2</v>
      </c>
      <c r="AE38" s="11">
        <f t="shared" si="11"/>
        <v>9.999999999999995E-3</v>
      </c>
      <c r="AF38" s="11">
        <f t="shared" si="12"/>
        <v>1.9999999999999962E-2</v>
      </c>
      <c r="AG38" s="11">
        <f t="shared" si="13"/>
        <v>0.18000000000000005</v>
      </c>
      <c r="AI38" s="11">
        <f t="shared" si="14"/>
        <v>0.22000000000000003</v>
      </c>
      <c r="AJ38" s="11">
        <f t="shared" si="15"/>
        <v>0.1</v>
      </c>
      <c r="AK38" s="11">
        <f t="shared" si="16"/>
        <v>0.03</v>
      </c>
      <c r="AL38" s="11">
        <f t="shared" si="17"/>
        <v>0.03</v>
      </c>
      <c r="AM38" s="11">
        <f t="shared" si="18"/>
        <v>0.38999999999999996</v>
      </c>
      <c r="AO38" s="11">
        <f t="shared" si="19"/>
        <v>0.33</v>
      </c>
      <c r="AP38" s="11">
        <f t="shared" si="20"/>
        <v>0.13999999999999999</v>
      </c>
      <c r="AQ38" s="11">
        <f t="shared" si="21"/>
        <v>3.999999999999998E-2</v>
      </c>
      <c r="AR38" s="11">
        <f t="shared" si="22"/>
        <v>4.9999999999999933E-2</v>
      </c>
      <c r="AS38" s="11">
        <f t="shared" si="23"/>
        <v>0.55999999999999983</v>
      </c>
    </row>
    <row r="39" spans="1:45" x14ac:dyDescent="0.35">
      <c r="A39" s="12">
        <v>45323</v>
      </c>
      <c r="B39" s="11">
        <f>'Haver Q'!AJ45</f>
        <v>0.41</v>
      </c>
      <c r="C39" s="11">
        <f>'Haver Q'!AK45</f>
        <v>0.21</v>
      </c>
      <c r="D39" s="11">
        <f>'Haver Q'!AL45</f>
        <v>0.12</v>
      </c>
      <c r="E39" s="11">
        <f>'Haver Q'!AM45</f>
        <v>0.37</v>
      </c>
      <c r="F39" s="11">
        <f>'Haver Q'!AN45</f>
        <v>1.1000000000000001</v>
      </c>
      <c r="G39" s="11"/>
      <c r="H39" s="11">
        <f>'Haver Q'!AP45</f>
        <v>0.31</v>
      </c>
      <c r="I39" s="11">
        <f>'Haver Q'!AQ45</f>
        <v>0.17</v>
      </c>
      <c r="J39" s="11">
        <f>'Haver Q'!AR45</f>
        <v>0.08</v>
      </c>
      <c r="K39" s="11">
        <f>'Haver Q'!AS45</f>
        <v>0.12</v>
      </c>
      <c r="L39" s="11">
        <f>'Haver Q'!AT45</f>
        <v>0.69</v>
      </c>
      <c r="M39" s="11"/>
      <c r="N39" s="11">
        <f t="shared" si="4"/>
        <v>0.72</v>
      </c>
      <c r="O39" s="11">
        <f t="shared" si="5"/>
        <v>0.38</v>
      </c>
      <c r="P39" s="11">
        <f t="shared" si="6"/>
        <v>0.2</v>
      </c>
      <c r="Q39" s="11">
        <f t="shared" si="7"/>
        <v>0.49</v>
      </c>
      <c r="R39" s="11">
        <f t="shared" si="8"/>
        <v>1.79</v>
      </c>
      <c r="AC39" s="11">
        <f t="shared" si="9"/>
        <v>0.10999999999999999</v>
      </c>
      <c r="AD39" s="11">
        <f t="shared" si="10"/>
        <v>4.9999999999999989E-2</v>
      </c>
      <c r="AE39" s="11">
        <f t="shared" si="11"/>
        <v>1.999999999999999E-2</v>
      </c>
      <c r="AF39" s="11">
        <f t="shared" si="12"/>
        <v>3.999999999999998E-2</v>
      </c>
      <c r="AG39" s="11">
        <f t="shared" si="13"/>
        <v>0.21000000000000008</v>
      </c>
      <c r="AI39" s="11">
        <f t="shared" si="14"/>
        <v>0.19</v>
      </c>
      <c r="AJ39" s="11">
        <f t="shared" si="15"/>
        <v>0.11000000000000001</v>
      </c>
      <c r="AK39" s="11">
        <f t="shared" si="16"/>
        <v>0.05</v>
      </c>
      <c r="AL39" s="11">
        <f t="shared" si="17"/>
        <v>0.03</v>
      </c>
      <c r="AM39" s="11">
        <f t="shared" si="18"/>
        <v>0.38999999999999996</v>
      </c>
      <c r="AO39" s="11">
        <f t="shared" si="19"/>
        <v>0.3</v>
      </c>
      <c r="AP39" s="11">
        <f t="shared" si="20"/>
        <v>0.16</v>
      </c>
      <c r="AQ39" s="11">
        <f t="shared" si="21"/>
        <v>7.0000000000000007E-2</v>
      </c>
      <c r="AR39" s="11">
        <f t="shared" si="22"/>
        <v>6.9999999999999951E-2</v>
      </c>
      <c r="AS39" s="11">
        <f t="shared" si="23"/>
        <v>0.60000000000000009</v>
      </c>
    </row>
    <row r="40" spans="1:45" x14ac:dyDescent="0.35">
      <c r="A40" s="12">
        <v>45413</v>
      </c>
      <c r="B40" s="11">
        <f>'Haver Q'!AJ46</f>
        <v>0.4</v>
      </c>
      <c r="C40" s="11">
        <f>'Haver Q'!AK46</f>
        <v>0.21</v>
      </c>
      <c r="D40" s="11">
        <f>'Haver Q'!AL46</f>
        <v>0.12</v>
      </c>
      <c r="E40" s="11">
        <f>'Haver Q'!AM46</f>
        <v>0.38</v>
      </c>
      <c r="F40" s="11">
        <f>'Haver Q'!AN46</f>
        <v>1.1000000000000001</v>
      </c>
      <c r="G40" s="11"/>
      <c r="H40" s="11">
        <f>'Haver Q'!AP46</f>
        <v>0.28999999999999998</v>
      </c>
      <c r="I40" s="11">
        <f>'Haver Q'!AQ46</f>
        <v>0.16</v>
      </c>
      <c r="J40" s="11">
        <f>'Haver Q'!AR46</f>
        <v>0.1</v>
      </c>
      <c r="K40" s="11">
        <f>'Haver Q'!AS46</f>
        <v>0.14000000000000001</v>
      </c>
      <c r="L40" s="11">
        <f>'Haver Q'!AT46</f>
        <v>0.69</v>
      </c>
      <c r="M40" s="11"/>
      <c r="N40" s="11">
        <f t="shared" si="4"/>
        <v>0.69</v>
      </c>
      <c r="O40" s="11">
        <f t="shared" si="5"/>
        <v>0.37</v>
      </c>
      <c r="P40" s="11">
        <f t="shared" si="6"/>
        <v>0.22</v>
      </c>
      <c r="Q40" s="11">
        <f t="shared" si="7"/>
        <v>0.52</v>
      </c>
      <c r="R40" s="11">
        <f t="shared" si="8"/>
        <v>1.8</v>
      </c>
      <c r="AC40" s="11">
        <f t="shared" si="9"/>
        <v>0.10000000000000003</v>
      </c>
      <c r="AD40" s="11">
        <f t="shared" si="10"/>
        <v>4.9999999999999989E-2</v>
      </c>
      <c r="AE40" s="11">
        <f t="shared" si="11"/>
        <v>1.999999999999999E-2</v>
      </c>
      <c r="AF40" s="11">
        <f t="shared" si="12"/>
        <v>4.9999999999999989E-2</v>
      </c>
      <c r="AG40" s="11">
        <f t="shared" si="13"/>
        <v>0.21000000000000008</v>
      </c>
      <c r="AI40" s="11">
        <f t="shared" si="14"/>
        <v>0.16999999999999998</v>
      </c>
      <c r="AJ40" s="11">
        <f t="shared" si="15"/>
        <v>0.1</v>
      </c>
      <c r="AK40" s="11">
        <f t="shared" si="16"/>
        <v>7.0000000000000007E-2</v>
      </c>
      <c r="AL40" s="11">
        <f t="shared" si="17"/>
        <v>5.0000000000000017E-2</v>
      </c>
      <c r="AM40" s="11">
        <f t="shared" si="18"/>
        <v>0.38999999999999996</v>
      </c>
      <c r="AO40" s="11">
        <f t="shared" si="19"/>
        <v>0.26999999999999996</v>
      </c>
      <c r="AP40" s="11">
        <f t="shared" si="20"/>
        <v>0.15</v>
      </c>
      <c r="AQ40" s="11">
        <f t="shared" si="21"/>
        <v>0.09</v>
      </c>
      <c r="AR40" s="11">
        <f t="shared" si="22"/>
        <v>9.9999999999999978E-2</v>
      </c>
      <c r="AS40" s="11">
        <f t="shared" si="23"/>
        <v>0.6100000000000001</v>
      </c>
    </row>
    <row r="41" spans="1:45" x14ac:dyDescent="0.35">
      <c r="A41" s="12">
        <v>45505</v>
      </c>
      <c r="B41" s="11">
        <f>'Haver Q'!AJ47</f>
        <v>0.38</v>
      </c>
      <c r="C41" s="11">
        <f>'Haver Q'!AK47</f>
        <v>0.19</v>
      </c>
      <c r="D41" s="11">
        <f>'Haver Q'!AL47</f>
        <v>0.12</v>
      </c>
      <c r="E41" s="11">
        <f>'Haver Q'!AM47</f>
        <v>0.38</v>
      </c>
      <c r="F41" s="11">
        <f>'Haver Q'!AN47</f>
        <v>1.08</v>
      </c>
      <c r="H41" s="11">
        <f>'Haver Q'!AP47</f>
        <v>0.26</v>
      </c>
      <c r="I41" s="11">
        <f>'Haver Q'!AQ47</f>
        <v>0.14000000000000001</v>
      </c>
      <c r="J41" s="11">
        <f>'Haver Q'!AR47</f>
        <v>0.1</v>
      </c>
      <c r="K41" s="11">
        <f>'Haver Q'!AS47</f>
        <v>0.16</v>
      </c>
      <c r="L41" s="11">
        <f>'Haver Q'!AT47</f>
        <v>0.67</v>
      </c>
      <c r="N41" s="11">
        <f>SUM(B41,H41)</f>
        <v>0.64</v>
      </c>
      <c r="O41" s="11">
        <f t="shared" si="5"/>
        <v>0.33</v>
      </c>
      <c r="P41" s="11">
        <f t="shared" si="6"/>
        <v>0.22</v>
      </c>
      <c r="Q41" s="11">
        <f t="shared" si="7"/>
        <v>0.54</v>
      </c>
      <c r="R41" s="11">
        <f>SUM(N41:Q41)</f>
        <v>1.73</v>
      </c>
      <c r="AC41" s="11">
        <f t="shared" ref="AC41" si="24">B41-B$30</f>
        <v>8.0000000000000016E-2</v>
      </c>
      <c r="AD41" s="11">
        <f t="shared" ref="AD41" si="25">C41-C$30</f>
        <v>0.03</v>
      </c>
      <c r="AE41" s="11">
        <f t="shared" ref="AE41" si="26">D41-D$30</f>
        <v>1.999999999999999E-2</v>
      </c>
      <c r="AF41" s="11">
        <f t="shared" ref="AF41" si="27">E41-E$30</f>
        <v>4.9999999999999989E-2</v>
      </c>
      <c r="AG41" s="11">
        <f t="shared" ref="AG41" si="28">F41-F$30</f>
        <v>0.19000000000000006</v>
      </c>
      <c r="AI41" s="11">
        <f t="shared" ref="AI41" si="29">H41-H$30</f>
        <v>0.14000000000000001</v>
      </c>
      <c r="AJ41" s="11">
        <f t="shared" ref="AJ41" si="30">I41-I$30</f>
        <v>8.0000000000000016E-2</v>
      </c>
      <c r="AK41" s="11">
        <f t="shared" ref="AK41" si="31">J41-J$30</f>
        <v>7.0000000000000007E-2</v>
      </c>
      <c r="AL41" s="11">
        <f t="shared" ref="AL41" si="32">K41-K$30</f>
        <v>7.0000000000000007E-2</v>
      </c>
      <c r="AM41" s="11">
        <f t="shared" ref="AM41" si="33">L41-L$30</f>
        <v>0.37000000000000005</v>
      </c>
      <c r="AO41" s="11">
        <f t="shared" ref="AO41" si="34">N41-N$30</f>
        <v>0.22000000000000003</v>
      </c>
      <c r="AP41" s="11">
        <f t="shared" ref="AP41" si="35">O41-O$30</f>
        <v>0.11000000000000001</v>
      </c>
      <c r="AQ41" s="11">
        <f t="shared" ref="AQ41" si="36">P41-P$30</f>
        <v>0.09</v>
      </c>
      <c r="AR41" s="11">
        <f t="shared" ref="AR41" si="37">Q41-Q$30</f>
        <v>0.12</v>
      </c>
      <c r="AS41" s="11">
        <f t="shared" ref="AS41" si="38">R41-R$30</f>
        <v>0.54</v>
      </c>
    </row>
    <row r="42" spans="1:45" x14ac:dyDescent="0.35">
      <c r="A42" s="12">
        <v>45597</v>
      </c>
      <c r="B42" s="11"/>
    </row>
    <row r="44" spans="1:45" x14ac:dyDescent="0.35">
      <c r="AC44" s="75" t="s">
        <v>914</v>
      </c>
      <c r="AD44" s="75"/>
      <c r="AE44" s="75"/>
      <c r="AF44" s="75"/>
      <c r="AG44" s="75"/>
      <c r="AI44" s="75" t="s">
        <v>908</v>
      </c>
      <c r="AJ44" s="75"/>
      <c r="AK44" s="75"/>
      <c r="AL44" s="75"/>
      <c r="AM44" s="75"/>
      <c r="AO44" s="75" t="s">
        <v>531</v>
      </c>
      <c r="AP44" s="75"/>
      <c r="AQ44" s="75"/>
      <c r="AR44" s="75"/>
      <c r="AS44" s="75"/>
    </row>
    <row r="45" spans="1:45" x14ac:dyDescent="0.35">
      <c r="B45" s="16" t="s">
        <v>641</v>
      </c>
      <c r="AC45" s="75" t="s">
        <v>886</v>
      </c>
      <c r="AD45" s="75"/>
      <c r="AE45" s="75"/>
      <c r="AF45" s="75"/>
      <c r="AG45" s="75"/>
      <c r="AI45" s="75" t="s">
        <v>886</v>
      </c>
      <c r="AJ45" s="75"/>
      <c r="AK45" s="75"/>
      <c r="AL45" s="75"/>
      <c r="AM45" s="75"/>
      <c r="AO45" s="75" t="s">
        <v>886</v>
      </c>
      <c r="AP45" s="75"/>
      <c r="AQ45" s="75"/>
      <c r="AR45" s="75"/>
      <c r="AS45" s="75"/>
    </row>
    <row r="46" spans="1:45" x14ac:dyDescent="0.35">
      <c r="B46" s="75" t="s">
        <v>724</v>
      </c>
      <c r="C46" s="75"/>
      <c r="D46" s="75"/>
      <c r="E46" s="75"/>
      <c r="F46" s="75"/>
      <c r="H46" s="75" t="s">
        <v>908</v>
      </c>
      <c r="I46" s="75"/>
      <c r="J46" s="75"/>
      <c r="K46" s="75"/>
      <c r="L46" s="75"/>
      <c r="N46" s="75" t="s">
        <v>531</v>
      </c>
      <c r="O46" s="75"/>
      <c r="P46" s="75"/>
      <c r="Q46" s="75"/>
      <c r="R46" s="75"/>
      <c r="AC46" t="s">
        <v>725</v>
      </c>
      <c r="AD46" t="s">
        <v>726</v>
      </c>
      <c r="AE46" t="s">
        <v>727</v>
      </c>
      <c r="AF46" t="s">
        <v>728</v>
      </c>
      <c r="AG46" t="s">
        <v>531</v>
      </c>
      <c r="AI46" t="s">
        <v>725</v>
      </c>
      <c r="AJ46" t="s">
        <v>726</v>
      </c>
      <c r="AK46" t="s">
        <v>727</v>
      </c>
      <c r="AL46" t="s">
        <v>728</v>
      </c>
      <c r="AM46" t="s">
        <v>531</v>
      </c>
      <c r="AO46" t="s">
        <v>725</v>
      </c>
      <c r="AP46" t="s">
        <v>726</v>
      </c>
      <c r="AQ46" t="s">
        <v>727</v>
      </c>
      <c r="AR46" t="s">
        <v>728</v>
      </c>
      <c r="AS46" t="s">
        <v>531</v>
      </c>
    </row>
    <row r="47" spans="1:45" x14ac:dyDescent="0.35">
      <c r="B47" t="s">
        <v>725</v>
      </c>
      <c r="C47" t="s">
        <v>726</v>
      </c>
      <c r="D47" t="s">
        <v>727</v>
      </c>
      <c r="E47" t="s">
        <v>728</v>
      </c>
      <c r="F47" t="s">
        <v>531</v>
      </c>
      <c r="H47" t="s">
        <v>725</v>
      </c>
      <c r="I47" t="s">
        <v>726</v>
      </c>
      <c r="J47" t="s">
        <v>727</v>
      </c>
      <c r="K47" t="s">
        <v>728</v>
      </c>
      <c r="L47" t="s">
        <v>531</v>
      </c>
      <c r="N47" t="s">
        <v>725</v>
      </c>
      <c r="O47" t="s">
        <v>726</v>
      </c>
      <c r="P47" t="s">
        <v>727</v>
      </c>
      <c r="Q47" t="s">
        <v>728</v>
      </c>
      <c r="R47" t="s">
        <v>531</v>
      </c>
      <c r="AB47" s="12">
        <v>43497</v>
      </c>
      <c r="AC47" s="10">
        <f>B63-B$74</f>
        <v>7120</v>
      </c>
      <c r="AD47" s="10">
        <f t="shared" ref="AD47:AG47" si="39">C63-C$74</f>
        <v>650</v>
      </c>
      <c r="AE47" s="10">
        <f t="shared" si="39"/>
        <v>-550</v>
      </c>
      <c r="AF47" s="10">
        <f t="shared" si="39"/>
        <v>-5810</v>
      </c>
      <c r="AG47" s="10">
        <f t="shared" si="39"/>
        <v>1410</v>
      </c>
      <c r="AI47" s="10">
        <f>H63-H$74</f>
        <v>50</v>
      </c>
      <c r="AJ47" s="10">
        <f t="shared" ref="AJ47:AJ68" si="40">I63-I$74</f>
        <v>-170</v>
      </c>
      <c r="AK47" s="10">
        <f t="shared" ref="AK47:AK68" si="41">J63-J$74</f>
        <v>-80</v>
      </c>
      <c r="AL47" s="10">
        <f t="shared" ref="AL47:AL68" si="42">K63-K$74</f>
        <v>-390</v>
      </c>
      <c r="AM47" s="10">
        <f t="shared" ref="AM47:AM68" si="43">L63-L$74</f>
        <v>-590</v>
      </c>
      <c r="AN47">
        <v>2019</v>
      </c>
      <c r="AO47" s="10">
        <f>N63-N$74</f>
        <v>7170</v>
      </c>
      <c r="AP47" s="10">
        <f t="shared" ref="AP47:AS47" si="44">O63-O$74</f>
        <v>480</v>
      </c>
      <c r="AQ47" s="10">
        <f t="shared" si="44"/>
        <v>-630</v>
      </c>
      <c r="AR47" s="10">
        <f t="shared" si="44"/>
        <v>-6200</v>
      </c>
      <c r="AS47" s="10">
        <f t="shared" si="44"/>
        <v>820</v>
      </c>
    </row>
    <row r="48" spans="1:45" x14ac:dyDescent="0.35">
      <c r="A48" s="12">
        <v>42125</v>
      </c>
      <c r="B48" s="10">
        <f>'Haver Q'!X10</f>
        <v>48950</v>
      </c>
      <c r="C48" s="10">
        <f>'Haver Q'!Y10</f>
        <v>19780</v>
      </c>
      <c r="D48" s="10">
        <f>'Haver Q'!Z10</f>
        <v>9890</v>
      </c>
      <c r="E48" s="10">
        <f>'Haver Q'!AA10</f>
        <v>22430</v>
      </c>
      <c r="F48" s="10">
        <f>'Haver Q'!AB10</f>
        <v>101050</v>
      </c>
      <c r="H48" s="10">
        <f>'Haver Q'!AD10</f>
        <v>3100</v>
      </c>
      <c r="I48" s="10">
        <f>'Haver Q'!AE10</f>
        <v>1090</v>
      </c>
      <c r="J48" s="10">
        <f>'Haver Q'!AF10</f>
        <v>510</v>
      </c>
      <c r="K48" s="10">
        <f>'Haver Q'!AG10</f>
        <v>980</v>
      </c>
      <c r="L48" s="10">
        <f>'Haver Q'!AH10</f>
        <v>5680</v>
      </c>
      <c r="N48" s="10">
        <f>SUM(B48+H48)</f>
        <v>52050</v>
      </c>
      <c r="O48" s="10">
        <f t="shared" ref="O48:O84" si="45">SUM(C48+I48)</f>
        <v>20870</v>
      </c>
      <c r="P48" s="10">
        <f t="shared" ref="P48:P84" si="46">SUM(D48+J48)</f>
        <v>10400</v>
      </c>
      <c r="Q48" s="10">
        <f t="shared" ref="Q48:Q84" si="47">SUM(E48+K48)</f>
        <v>23410</v>
      </c>
      <c r="R48" s="10">
        <f>SUM(N48:Q48)</f>
        <v>106730</v>
      </c>
      <c r="AB48" s="12">
        <v>43586</v>
      </c>
      <c r="AC48" s="10">
        <f t="shared" ref="AC48:AC68" si="48">B64-B$74</f>
        <v>6820</v>
      </c>
      <c r="AD48" s="10">
        <f t="shared" ref="AD48:AD68" si="49">C64-C$74</f>
        <v>550</v>
      </c>
      <c r="AE48" s="10">
        <f t="shared" ref="AE48:AE68" si="50">D64-D$74</f>
        <v>-660</v>
      </c>
      <c r="AF48" s="10">
        <f t="shared" ref="AF48:AF68" si="51">E64-E$74</f>
        <v>-5930</v>
      </c>
      <c r="AG48" s="10">
        <f t="shared" ref="AG48:AG68" si="52">F64-F$74</f>
        <v>780</v>
      </c>
      <c r="AI48" s="10">
        <f t="shared" ref="AI48:AI68" si="53">H64-H$74</f>
        <v>130</v>
      </c>
      <c r="AJ48" s="10">
        <f t="shared" si="40"/>
        <v>-250</v>
      </c>
      <c r="AK48" s="10">
        <f t="shared" si="41"/>
        <v>-30</v>
      </c>
      <c r="AL48" s="10">
        <f t="shared" si="42"/>
        <v>-390</v>
      </c>
      <c r="AM48" s="10">
        <f t="shared" si="43"/>
        <v>-540</v>
      </c>
      <c r="AO48" s="10">
        <f t="shared" ref="AO48:AO68" si="54">N64-N$74</f>
        <v>6950</v>
      </c>
      <c r="AP48" s="10">
        <f t="shared" ref="AP48:AP68" si="55">O64-O$74</f>
        <v>300</v>
      </c>
      <c r="AQ48" s="10">
        <f t="shared" ref="AQ48:AQ68" si="56">P64-P$74</f>
        <v>-690</v>
      </c>
      <c r="AR48" s="10">
        <f t="shared" ref="AR48:AR68" si="57">Q64-Q$74</f>
        <v>-6320</v>
      </c>
      <c r="AS48" s="10">
        <f t="shared" ref="AS48:AS68" si="58">R64-R$74</f>
        <v>240</v>
      </c>
    </row>
    <row r="49" spans="1:45" x14ac:dyDescent="0.35">
      <c r="A49" s="12">
        <v>42217</v>
      </c>
      <c r="B49" s="10">
        <f>'Haver Q'!X11</f>
        <v>47240</v>
      </c>
      <c r="C49" s="10">
        <f>'Haver Q'!Y11</f>
        <v>19370</v>
      </c>
      <c r="D49" s="10">
        <f>'Haver Q'!Z11</f>
        <v>9970</v>
      </c>
      <c r="E49" s="10">
        <f>'Haver Q'!AA11</f>
        <v>22740</v>
      </c>
      <c r="F49" s="10">
        <f>'Haver Q'!AB11</f>
        <v>99320</v>
      </c>
      <c r="H49" s="10">
        <f>'Haver Q'!AD11</f>
        <v>3030</v>
      </c>
      <c r="I49" s="10">
        <f>'Haver Q'!AE11</f>
        <v>1120</v>
      </c>
      <c r="J49" s="10">
        <f>'Haver Q'!AF11</f>
        <v>500</v>
      </c>
      <c r="K49" s="10">
        <f>'Haver Q'!AG11</f>
        <v>1000</v>
      </c>
      <c r="L49" s="10">
        <f>'Haver Q'!AH11</f>
        <v>5650</v>
      </c>
      <c r="N49" s="10">
        <f t="shared" ref="N49:N84" si="59">SUM(B49+H49)</f>
        <v>50270</v>
      </c>
      <c r="O49" s="10">
        <f t="shared" si="45"/>
        <v>20490</v>
      </c>
      <c r="P49" s="10">
        <f t="shared" si="46"/>
        <v>10470</v>
      </c>
      <c r="Q49" s="10">
        <f t="shared" si="47"/>
        <v>23740</v>
      </c>
      <c r="R49" s="10">
        <f>SUM(N49:Q49)</f>
        <v>104970</v>
      </c>
      <c r="AB49" s="12">
        <v>43678</v>
      </c>
      <c r="AC49" s="10">
        <f t="shared" si="48"/>
        <v>4890</v>
      </c>
      <c r="AD49" s="10">
        <f t="shared" si="49"/>
        <v>-320</v>
      </c>
      <c r="AE49" s="10">
        <f t="shared" si="50"/>
        <v>-1110</v>
      </c>
      <c r="AF49" s="10">
        <f t="shared" si="51"/>
        <v>-6990</v>
      </c>
      <c r="AG49" s="10">
        <f t="shared" si="52"/>
        <v>-3530</v>
      </c>
      <c r="AI49" s="10">
        <f t="shared" si="53"/>
        <v>30</v>
      </c>
      <c r="AJ49" s="10">
        <f t="shared" si="40"/>
        <v>-290</v>
      </c>
      <c r="AK49" s="10">
        <f t="shared" si="41"/>
        <v>-40</v>
      </c>
      <c r="AL49" s="10">
        <f t="shared" si="42"/>
        <v>-420</v>
      </c>
      <c r="AM49" s="10">
        <f t="shared" si="43"/>
        <v>-720</v>
      </c>
      <c r="AO49" s="10">
        <f t="shared" si="54"/>
        <v>4920</v>
      </c>
      <c r="AP49" s="10">
        <f t="shared" si="55"/>
        <v>-610</v>
      </c>
      <c r="AQ49" s="10">
        <f t="shared" si="56"/>
        <v>-1150</v>
      </c>
      <c r="AR49" s="10">
        <f t="shared" si="57"/>
        <v>-7410</v>
      </c>
      <c r="AS49" s="10">
        <f t="shared" si="58"/>
        <v>-4250</v>
      </c>
    </row>
    <row r="50" spans="1:45" x14ac:dyDescent="0.35">
      <c r="A50" s="12">
        <v>42309</v>
      </c>
      <c r="B50" s="10">
        <f>'Haver Q'!X12</f>
        <v>44790</v>
      </c>
      <c r="C50" s="10">
        <f>'Haver Q'!Y12</f>
        <v>18680</v>
      </c>
      <c r="D50" s="10">
        <f>'Haver Q'!Z12</f>
        <v>9860</v>
      </c>
      <c r="E50" s="10">
        <f>'Haver Q'!AA12</f>
        <v>22680</v>
      </c>
      <c r="F50" s="10">
        <f>'Haver Q'!AB12</f>
        <v>96010</v>
      </c>
      <c r="H50" s="10">
        <f>'Haver Q'!AD12</f>
        <v>2900</v>
      </c>
      <c r="I50" s="10">
        <f>'Haver Q'!AE12</f>
        <v>1110</v>
      </c>
      <c r="J50" s="10">
        <f>'Haver Q'!AF12</f>
        <v>550</v>
      </c>
      <c r="K50" s="10">
        <f>'Haver Q'!AG12</f>
        <v>970</v>
      </c>
      <c r="L50" s="10">
        <f>'Haver Q'!AH12</f>
        <v>5530</v>
      </c>
      <c r="N50" s="10">
        <f t="shared" si="59"/>
        <v>47690</v>
      </c>
      <c r="O50" s="10">
        <f t="shared" si="45"/>
        <v>19790</v>
      </c>
      <c r="P50" s="10">
        <f t="shared" si="46"/>
        <v>10410</v>
      </c>
      <c r="Q50" s="10">
        <f t="shared" si="47"/>
        <v>23650</v>
      </c>
      <c r="R50" s="10">
        <f t="shared" ref="R50:R84" si="60">SUM(N50:Q50)</f>
        <v>101540</v>
      </c>
      <c r="AB50" s="12">
        <v>43770</v>
      </c>
      <c r="AC50" s="10">
        <f t="shared" si="48"/>
        <v>4880</v>
      </c>
      <c r="AD50" s="10">
        <f t="shared" si="49"/>
        <v>-400</v>
      </c>
      <c r="AE50" s="10">
        <f t="shared" si="50"/>
        <v>-1200</v>
      </c>
      <c r="AF50" s="10">
        <f t="shared" si="51"/>
        <v>-7490</v>
      </c>
      <c r="AG50" s="10">
        <f t="shared" si="52"/>
        <v>-4210</v>
      </c>
      <c r="AI50" s="10">
        <f t="shared" si="53"/>
        <v>-40</v>
      </c>
      <c r="AJ50" s="10">
        <f t="shared" si="40"/>
        <v>-280</v>
      </c>
      <c r="AK50" s="10">
        <f t="shared" si="41"/>
        <v>-100</v>
      </c>
      <c r="AL50" s="10">
        <f t="shared" si="42"/>
        <v>-430</v>
      </c>
      <c r="AM50" s="10">
        <f t="shared" si="43"/>
        <v>-850</v>
      </c>
      <c r="AO50" s="10">
        <f t="shared" si="54"/>
        <v>4840</v>
      </c>
      <c r="AP50" s="10">
        <f t="shared" si="55"/>
        <v>-680</v>
      </c>
      <c r="AQ50" s="10">
        <f t="shared" si="56"/>
        <v>-1300</v>
      </c>
      <c r="AR50" s="10">
        <f t="shared" si="57"/>
        <v>-7920</v>
      </c>
      <c r="AS50" s="10">
        <f t="shared" si="58"/>
        <v>-5060</v>
      </c>
    </row>
    <row r="51" spans="1:45" x14ac:dyDescent="0.35">
      <c r="A51" s="12">
        <v>42401</v>
      </c>
      <c r="B51" s="10">
        <f>'Haver Q'!X13</f>
        <v>41750</v>
      </c>
      <c r="C51" s="10">
        <f>'Haver Q'!Y13</f>
        <v>17290</v>
      </c>
      <c r="D51" s="10">
        <f>'Haver Q'!Z13</f>
        <v>9260</v>
      </c>
      <c r="E51" s="10">
        <f>'Haver Q'!AA13</f>
        <v>22490</v>
      </c>
      <c r="F51" s="10">
        <f>'Haver Q'!AB13</f>
        <v>90790</v>
      </c>
      <c r="H51" s="10">
        <f>'Haver Q'!AD13</f>
        <v>2460</v>
      </c>
      <c r="I51" s="10">
        <f>'Haver Q'!AE13</f>
        <v>960</v>
      </c>
      <c r="J51" s="10">
        <f>'Haver Q'!AF13</f>
        <v>480</v>
      </c>
      <c r="K51" s="10">
        <f>'Haver Q'!AG13</f>
        <v>900</v>
      </c>
      <c r="L51" s="10">
        <f>'Haver Q'!AH13</f>
        <v>4800</v>
      </c>
      <c r="N51" s="10">
        <f t="shared" si="59"/>
        <v>44210</v>
      </c>
      <c r="O51" s="10">
        <f t="shared" si="45"/>
        <v>18250</v>
      </c>
      <c r="P51" s="10">
        <f t="shared" si="46"/>
        <v>9740</v>
      </c>
      <c r="Q51" s="10">
        <f t="shared" si="47"/>
        <v>23390</v>
      </c>
      <c r="R51" s="10">
        <f t="shared" si="60"/>
        <v>95590</v>
      </c>
      <c r="AB51" s="12">
        <v>43862</v>
      </c>
      <c r="AC51" s="10">
        <f t="shared" si="48"/>
        <v>5690</v>
      </c>
      <c r="AD51" s="10">
        <f t="shared" si="49"/>
        <v>-80</v>
      </c>
      <c r="AE51" s="10">
        <f t="shared" si="50"/>
        <v>-1030</v>
      </c>
      <c r="AF51" s="10">
        <f t="shared" si="51"/>
        <v>-7130</v>
      </c>
      <c r="AG51" s="10">
        <f t="shared" si="52"/>
        <v>-2550</v>
      </c>
      <c r="AI51" s="10">
        <f t="shared" si="53"/>
        <v>40</v>
      </c>
      <c r="AJ51" s="10">
        <f t="shared" si="40"/>
        <v>-290</v>
      </c>
      <c r="AK51" s="10">
        <f t="shared" si="41"/>
        <v>-150</v>
      </c>
      <c r="AL51" s="10">
        <f t="shared" si="42"/>
        <v>-410</v>
      </c>
      <c r="AM51" s="10">
        <f t="shared" si="43"/>
        <v>-810</v>
      </c>
      <c r="AN51">
        <v>2020</v>
      </c>
      <c r="AO51" s="10">
        <f t="shared" si="54"/>
        <v>5730</v>
      </c>
      <c r="AP51" s="10">
        <f t="shared" si="55"/>
        <v>-370</v>
      </c>
      <c r="AQ51" s="10">
        <f t="shared" si="56"/>
        <v>-1180</v>
      </c>
      <c r="AR51" s="10">
        <f t="shared" si="57"/>
        <v>-7540</v>
      </c>
      <c r="AS51" s="10">
        <f t="shared" si="58"/>
        <v>-3360</v>
      </c>
    </row>
    <row r="52" spans="1:45" x14ac:dyDescent="0.35">
      <c r="A52" s="12">
        <v>42491</v>
      </c>
      <c r="B52" s="10">
        <f>'Haver Q'!X14</f>
        <v>39980</v>
      </c>
      <c r="C52" s="10">
        <f>'Haver Q'!Y14</f>
        <v>16660</v>
      </c>
      <c r="D52" s="10">
        <f>'Haver Q'!Z14</f>
        <v>9040</v>
      </c>
      <c r="E52" s="10">
        <f>'Haver Q'!AA14</f>
        <v>22590</v>
      </c>
      <c r="F52" s="10">
        <f>'Haver Q'!AB14</f>
        <v>88270</v>
      </c>
      <c r="H52" s="10">
        <f>'Haver Q'!AD14</f>
        <v>2480</v>
      </c>
      <c r="I52" s="10">
        <f>'Haver Q'!AE14</f>
        <v>950</v>
      </c>
      <c r="J52" s="10">
        <f>'Haver Q'!AF14</f>
        <v>490</v>
      </c>
      <c r="K52" s="10">
        <f>'Haver Q'!AG14</f>
        <v>950</v>
      </c>
      <c r="L52" s="10">
        <f>'Haver Q'!AH14</f>
        <v>4870</v>
      </c>
      <c r="N52" s="10">
        <f t="shared" si="59"/>
        <v>42460</v>
      </c>
      <c r="O52" s="10">
        <f t="shared" si="45"/>
        <v>17610</v>
      </c>
      <c r="P52" s="10">
        <f t="shared" si="46"/>
        <v>9530</v>
      </c>
      <c r="Q52" s="10">
        <f t="shared" si="47"/>
        <v>23540</v>
      </c>
      <c r="R52" s="10">
        <f t="shared" si="60"/>
        <v>93140</v>
      </c>
      <c r="AB52" s="12">
        <v>43952</v>
      </c>
      <c r="AC52" s="10">
        <f t="shared" si="48"/>
        <v>4230</v>
      </c>
      <c r="AD52" s="10">
        <f t="shared" si="49"/>
        <v>1200</v>
      </c>
      <c r="AE52" s="10">
        <f t="shared" si="50"/>
        <v>-320</v>
      </c>
      <c r="AF52" s="10">
        <f t="shared" si="51"/>
        <v>-5040</v>
      </c>
      <c r="AG52" s="10">
        <f t="shared" si="52"/>
        <v>70</v>
      </c>
      <c r="AI52" s="10">
        <f t="shared" si="53"/>
        <v>290</v>
      </c>
      <c r="AJ52" s="10">
        <f t="shared" si="40"/>
        <v>-90</v>
      </c>
      <c r="AK52" s="10">
        <f t="shared" si="41"/>
        <v>-110</v>
      </c>
      <c r="AL52" s="10">
        <f t="shared" si="42"/>
        <v>-300</v>
      </c>
      <c r="AM52" s="10">
        <f t="shared" si="43"/>
        <v>-210</v>
      </c>
      <c r="AO52" s="10">
        <f t="shared" si="54"/>
        <v>4520</v>
      </c>
      <c r="AP52" s="10">
        <f t="shared" si="55"/>
        <v>1110</v>
      </c>
      <c r="AQ52" s="10">
        <f t="shared" si="56"/>
        <v>-430</v>
      </c>
      <c r="AR52" s="10">
        <f t="shared" si="57"/>
        <v>-5340</v>
      </c>
      <c r="AS52" s="10">
        <f t="shared" si="58"/>
        <v>-140</v>
      </c>
    </row>
    <row r="53" spans="1:45" x14ac:dyDescent="0.35">
      <c r="A53" s="12">
        <v>42583</v>
      </c>
      <c r="B53" s="10">
        <f>'Haver Q'!X15</f>
        <v>38790</v>
      </c>
      <c r="C53" s="10">
        <f>'Haver Q'!Y15</f>
        <v>16450</v>
      </c>
      <c r="D53" s="10">
        <f>'Haver Q'!Z15</f>
        <v>8880</v>
      </c>
      <c r="E53" s="10">
        <f>'Haver Q'!AA15</f>
        <v>23890</v>
      </c>
      <c r="F53" s="10">
        <f>'Haver Q'!AB15</f>
        <v>88010</v>
      </c>
      <c r="H53" s="10">
        <f>'Haver Q'!AD15</f>
        <v>2450</v>
      </c>
      <c r="I53" s="10">
        <f>'Haver Q'!AE15</f>
        <v>960</v>
      </c>
      <c r="J53" s="10">
        <f>'Haver Q'!AF15</f>
        <v>480</v>
      </c>
      <c r="K53" s="10">
        <f>'Haver Q'!AG15</f>
        <v>990</v>
      </c>
      <c r="L53" s="10">
        <f>'Haver Q'!AH15</f>
        <v>4880</v>
      </c>
      <c r="N53" s="10">
        <f t="shared" si="59"/>
        <v>41240</v>
      </c>
      <c r="O53" s="10">
        <f t="shared" si="45"/>
        <v>17410</v>
      </c>
      <c r="P53" s="10">
        <f t="shared" si="46"/>
        <v>9360</v>
      </c>
      <c r="Q53" s="10">
        <f t="shared" si="47"/>
        <v>24880</v>
      </c>
      <c r="R53" s="10">
        <f t="shared" si="60"/>
        <v>92890</v>
      </c>
      <c r="AB53" s="12">
        <v>44044</v>
      </c>
      <c r="AC53" s="10">
        <f t="shared" si="48"/>
        <v>3510</v>
      </c>
      <c r="AD53" s="10">
        <f t="shared" si="49"/>
        <v>860</v>
      </c>
      <c r="AE53" s="10">
        <f t="shared" si="50"/>
        <v>50</v>
      </c>
      <c r="AF53" s="10">
        <f t="shared" si="51"/>
        <v>-4160</v>
      </c>
      <c r="AG53" s="10">
        <f t="shared" si="52"/>
        <v>260</v>
      </c>
      <c r="AI53" s="10">
        <f t="shared" si="53"/>
        <v>390</v>
      </c>
      <c r="AJ53" s="10">
        <f t="shared" si="40"/>
        <v>20</v>
      </c>
      <c r="AK53" s="10">
        <f t="shared" si="41"/>
        <v>10</v>
      </c>
      <c r="AL53" s="10">
        <f t="shared" si="42"/>
        <v>-210</v>
      </c>
      <c r="AM53" s="10">
        <f t="shared" si="43"/>
        <v>210</v>
      </c>
      <c r="AO53" s="10">
        <f t="shared" si="54"/>
        <v>3900</v>
      </c>
      <c r="AP53" s="10">
        <f t="shared" si="55"/>
        <v>880</v>
      </c>
      <c r="AQ53" s="10">
        <f t="shared" si="56"/>
        <v>60</v>
      </c>
      <c r="AR53" s="10">
        <f t="shared" si="57"/>
        <v>-4370</v>
      </c>
      <c r="AS53" s="10">
        <f t="shared" si="58"/>
        <v>470</v>
      </c>
    </row>
    <row r="54" spans="1:45" x14ac:dyDescent="0.35">
      <c r="A54" s="12">
        <v>42675</v>
      </c>
      <c r="B54" s="10">
        <f>'Haver Q'!X16</f>
        <v>38270</v>
      </c>
      <c r="C54" s="10">
        <f>'Haver Q'!Y16</f>
        <v>16660</v>
      </c>
      <c r="D54" s="10">
        <f>'Haver Q'!Z16</f>
        <v>8860</v>
      </c>
      <c r="E54" s="10">
        <f>'Haver Q'!AA16</f>
        <v>24760</v>
      </c>
      <c r="F54" s="10">
        <f>'Haver Q'!AB16</f>
        <v>88550</v>
      </c>
      <c r="H54" s="10">
        <f>'Haver Q'!AD16</f>
        <v>2490</v>
      </c>
      <c r="I54" s="10">
        <f>'Haver Q'!AE16</f>
        <v>960</v>
      </c>
      <c r="J54" s="10">
        <f>'Haver Q'!AF16</f>
        <v>470</v>
      </c>
      <c r="K54" s="10">
        <f>'Haver Q'!AG16</f>
        <v>1010</v>
      </c>
      <c r="L54" s="10">
        <f>'Haver Q'!AH16</f>
        <v>4930</v>
      </c>
      <c r="N54" s="10">
        <f t="shared" si="59"/>
        <v>40760</v>
      </c>
      <c r="O54" s="10">
        <f t="shared" si="45"/>
        <v>17620</v>
      </c>
      <c r="P54" s="10">
        <f t="shared" si="46"/>
        <v>9330</v>
      </c>
      <c r="Q54" s="10">
        <f t="shared" si="47"/>
        <v>25770</v>
      </c>
      <c r="R54" s="10">
        <f t="shared" si="60"/>
        <v>93480</v>
      </c>
      <c r="AB54" s="12">
        <v>44136</v>
      </c>
      <c r="AC54" s="10">
        <f t="shared" si="48"/>
        <v>4020</v>
      </c>
      <c r="AD54" s="10">
        <f t="shared" si="49"/>
        <v>970</v>
      </c>
      <c r="AE54" s="10">
        <f t="shared" si="50"/>
        <v>270</v>
      </c>
      <c r="AF54" s="10">
        <f t="shared" si="51"/>
        <v>-2290</v>
      </c>
      <c r="AG54" s="10">
        <f t="shared" si="52"/>
        <v>2970</v>
      </c>
      <c r="AI54" s="10">
        <f t="shared" si="53"/>
        <v>620</v>
      </c>
      <c r="AJ54" s="10">
        <f t="shared" si="40"/>
        <v>90</v>
      </c>
      <c r="AK54" s="10">
        <f t="shared" si="41"/>
        <v>60</v>
      </c>
      <c r="AL54" s="10">
        <f t="shared" si="42"/>
        <v>-80</v>
      </c>
      <c r="AM54" s="10">
        <f t="shared" si="43"/>
        <v>690</v>
      </c>
      <c r="AO54" s="10">
        <f t="shared" si="54"/>
        <v>4640</v>
      </c>
      <c r="AP54" s="10">
        <f t="shared" si="55"/>
        <v>1060</v>
      </c>
      <c r="AQ54" s="10">
        <f t="shared" si="56"/>
        <v>330</v>
      </c>
      <c r="AR54" s="10">
        <f t="shared" si="57"/>
        <v>-2370</v>
      </c>
      <c r="AS54" s="10">
        <f t="shared" si="58"/>
        <v>3660</v>
      </c>
    </row>
    <row r="55" spans="1:45" x14ac:dyDescent="0.35">
      <c r="A55" s="12">
        <v>42767</v>
      </c>
      <c r="B55" s="10">
        <f>'Haver Q'!X17</f>
        <v>36220</v>
      </c>
      <c r="C55" s="10">
        <f>'Haver Q'!Y17</f>
        <v>16100</v>
      </c>
      <c r="D55" s="10">
        <f>'Haver Q'!Z17</f>
        <v>8730</v>
      </c>
      <c r="E55" s="10">
        <f>'Haver Q'!AA17</f>
        <v>24880</v>
      </c>
      <c r="F55" s="10">
        <f>'Haver Q'!AB17</f>
        <v>85930</v>
      </c>
      <c r="H55" s="10">
        <f>'Haver Q'!AD17</f>
        <v>2350</v>
      </c>
      <c r="I55" s="10">
        <f>'Haver Q'!AE17</f>
        <v>920</v>
      </c>
      <c r="J55" s="10">
        <f>'Haver Q'!AF17</f>
        <v>500</v>
      </c>
      <c r="K55" s="10">
        <f>'Haver Q'!AG17</f>
        <v>1040</v>
      </c>
      <c r="L55" s="10">
        <f>'Haver Q'!AH17</f>
        <v>4810</v>
      </c>
      <c r="N55" s="10">
        <f t="shared" si="59"/>
        <v>38570</v>
      </c>
      <c r="O55" s="10">
        <f t="shared" si="45"/>
        <v>17020</v>
      </c>
      <c r="P55" s="10">
        <f t="shared" si="46"/>
        <v>9230</v>
      </c>
      <c r="Q55" s="10">
        <f t="shared" si="47"/>
        <v>25920</v>
      </c>
      <c r="R55" s="10">
        <f t="shared" si="60"/>
        <v>90740</v>
      </c>
      <c r="AB55" s="12">
        <v>44228</v>
      </c>
      <c r="AC55" s="10">
        <f t="shared" si="48"/>
        <v>4060</v>
      </c>
      <c r="AD55" s="10">
        <f t="shared" si="49"/>
        <v>1070</v>
      </c>
      <c r="AE55" s="10">
        <f t="shared" si="50"/>
        <v>550</v>
      </c>
      <c r="AF55" s="10">
        <f t="shared" si="51"/>
        <v>-1310</v>
      </c>
      <c r="AG55" s="10">
        <f t="shared" si="52"/>
        <v>4370</v>
      </c>
      <c r="AI55" s="10">
        <f t="shared" si="53"/>
        <v>350</v>
      </c>
      <c r="AJ55" s="10">
        <f t="shared" si="40"/>
        <v>-30</v>
      </c>
      <c r="AK55" s="10">
        <f t="shared" si="41"/>
        <v>-30</v>
      </c>
      <c r="AL55" s="10">
        <f t="shared" si="42"/>
        <v>-120</v>
      </c>
      <c r="AM55" s="10">
        <f t="shared" si="43"/>
        <v>170</v>
      </c>
      <c r="AN55">
        <v>2021</v>
      </c>
      <c r="AO55" s="10">
        <f t="shared" si="54"/>
        <v>4410</v>
      </c>
      <c r="AP55" s="10">
        <f t="shared" si="55"/>
        <v>1040</v>
      </c>
      <c r="AQ55" s="10">
        <f t="shared" si="56"/>
        <v>520</v>
      </c>
      <c r="AR55" s="10">
        <f t="shared" si="57"/>
        <v>-1430</v>
      </c>
      <c r="AS55" s="10">
        <f t="shared" si="58"/>
        <v>4540</v>
      </c>
    </row>
    <row r="56" spans="1:45" x14ac:dyDescent="0.35">
      <c r="A56" s="12">
        <v>42856</v>
      </c>
      <c r="B56" s="10">
        <f>'Haver Q'!X18</f>
        <v>35200</v>
      </c>
      <c r="C56" s="10">
        <f>'Haver Q'!Y18</f>
        <v>15630</v>
      </c>
      <c r="D56" s="10">
        <f>'Haver Q'!Z18</f>
        <v>8600</v>
      </c>
      <c r="E56" s="10">
        <f>'Haver Q'!AA18</f>
        <v>24130</v>
      </c>
      <c r="F56" s="10">
        <f>'Haver Q'!AB18</f>
        <v>83560</v>
      </c>
      <c r="H56" s="10">
        <f>'Haver Q'!AD18</f>
        <v>2190</v>
      </c>
      <c r="I56" s="10">
        <f>'Haver Q'!AE18</f>
        <v>940</v>
      </c>
      <c r="J56" s="10">
        <f>'Haver Q'!AF18</f>
        <v>510</v>
      </c>
      <c r="K56" s="10">
        <f>'Haver Q'!AG18</f>
        <v>1060</v>
      </c>
      <c r="L56" s="10">
        <f>'Haver Q'!AH18</f>
        <v>4700</v>
      </c>
      <c r="N56" s="10">
        <f t="shared" si="59"/>
        <v>37390</v>
      </c>
      <c r="O56" s="10">
        <f t="shared" si="45"/>
        <v>16570</v>
      </c>
      <c r="P56" s="10">
        <f t="shared" si="46"/>
        <v>9110</v>
      </c>
      <c r="Q56" s="10">
        <f t="shared" si="47"/>
        <v>25190</v>
      </c>
      <c r="R56" s="10">
        <f t="shared" si="60"/>
        <v>88260</v>
      </c>
      <c r="AB56" s="12">
        <v>44317</v>
      </c>
      <c r="AC56" s="10">
        <f t="shared" si="48"/>
        <v>2310</v>
      </c>
      <c r="AD56" s="10">
        <f t="shared" si="49"/>
        <v>790</v>
      </c>
      <c r="AE56" s="10">
        <f t="shared" si="50"/>
        <v>280</v>
      </c>
      <c r="AF56" s="10">
        <f t="shared" si="51"/>
        <v>-640</v>
      </c>
      <c r="AG56" s="10">
        <f t="shared" si="52"/>
        <v>2740</v>
      </c>
      <c r="AI56" s="10">
        <f t="shared" si="53"/>
        <v>260</v>
      </c>
      <c r="AJ56" s="10">
        <f t="shared" si="40"/>
        <v>0</v>
      </c>
      <c r="AK56" s="10">
        <f t="shared" si="41"/>
        <v>-20</v>
      </c>
      <c r="AL56" s="10">
        <f t="shared" si="42"/>
        <v>10</v>
      </c>
      <c r="AM56" s="10">
        <f t="shared" si="43"/>
        <v>250</v>
      </c>
      <c r="AO56" s="10">
        <f t="shared" si="54"/>
        <v>2570</v>
      </c>
      <c r="AP56" s="10">
        <f t="shared" si="55"/>
        <v>790</v>
      </c>
      <c r="AQ56" s="10">
        <f t="shared" si="56"/>
        <v>260</v>
      </c>
      <c r="AR56" s="10">
        <f t="shared" si="57"/>
        <v>-630</v>
      </c>
      <c r="AS56" s="10">
        <f t="shared" si="58"/>
        <v>2990</v>
      </c>
    </row>
    <row r="57" spans="1:45" x14ac:dyDescent="0.35">
      <c r="A57" s="12">
        <v>42948</v>
      </c>
      <c r="B57" s="10">
        <f>'Haver Q'!X19</f>
        <v>34480</v>
      </c>
      <c r="C57" s="10">
        <f>'Haver Q'!Y19</f>
        <v>15050</v>
      </c>
      <c r="D57" s="10">
        <f>'Haver Q'!Z19</f>
        <v>8420</v>
      </c>
      <c r="E57" s="10">
        <f>'Haver Q'!AA19</f>
        <v>24250</v>
      </c>
      <c r="F57" s="10">
        <f>'Haver Q'!AB19</f>
        <v>82200</v>
      </c>
      <c r="H57" s="10">
        <f>'Haver Q'!AD19</f>
        <v>2160</v>
      </c>
      <c r="I57" s="10">
        <f>'Haver Q'!AE19</f>
        <v>880</v>
      </c>
      <c r="J57" s="10">
        <f>'Haver Q'!AF19</f>
        <v>540</v>
      </c>
      <c r="K57" s="10">
        <f>'Haver Q'!AG19</f>
        <v>1110</v>
      </c>
      <c r="L57" s="10">
        <f>'Haver Q'!AH19</f>
        <v>4690</v>
      </c>
      <c r="N57" s="10">
        <f t="shared" si="59"/>
        <v>36640</v>
      </c>
      <c r="O57" s="10">
        <f t="shared" si="45"/>
        <v>15930</v>
      </c>
      <c r="P57" s="10">
        <f t="shared" si="46"/>
        <v>8960</v>
      </c>
      <c r="Q57" s="10">
        <f t="shared" si="47"/>
        <v>25360</v>
      </c>
      <c r="R57" s="10">
        <f t="shared" si="60"/>
        <v>86890</v>
      </c>
      <c r="AB57" s="12">
        <v>44409</v>
      </c>
      <c r="AC57" s="10">
        <f t="shared" si="48"/>
        <v>670</v>
      </c>
      <c r="AD57" s="10">
        <f t="shared" si="49"/>
        <v>330</v>
      </c>
      <c r="AE57" s="10">
        <f t="shared" si="50"/>
        <v>80</v>
      </c>
      <c r="AF57" s="10">
        <f t="shared" si="51"/>
        <v>-360</v>
      </c>
      <c r="AG57" s="10">
        <f t="shared" si="52"/>
        <v>720</v>
      </c>
      <c r="AI57" s="10">
        <f t="shared" si="53"/>
        <v>-30</v>
      </c>
      <c r="AJ57" s="10">
        <f t="shared" si="40"/>
        <v>-70</v>
      </c>
      <c r="AK57" s="10">
        <f t="shared" si="41"/>
        <v>0</v>
      </c>
      <c r="AL57" s="10">
        <f t="shared" si="42"/>
        <v>-30</v>
      </c>
      <c r="AM57" s="10">
        <f t="shared" si="43"/>
        <v>-130</v>
      </c>
      <c r="AO57" s="10">
        <f t="shared" si="54"/>
        <v>640</v>
      </c>
      <c r="AP57" s="10">
        <f t="shared" si="55"/>
        <v>260</v>
      </c>
      <c r="AQ57" s="10">
        <f t="shared" si="56"/>
        <v>80</v>
      </c>
      <c r="AR57" s="10">
        <f t="shared" si="57"/>
        <v>-390</v>
      </c>
      <c r="AS57" s="10">
        <f t="shared" si="58"/>
        <v>590</v>
      </c>
    </row>
    <row r="58" spans="1:45" x14ac:dyDescent="0.35">
      <c r="A58" s="12">
        <v>43040</v>
      </c>
      <c r="B58" s="10">
        <f>'Haver Q'!X20</f>
        <v>33810</v>
      </c>
      <c r="C58" s="10">
        <f>'Haver Q'!Y20</f>
        <v>14810</v>
      </c>
      <c r="D58" s="10">
        <f>'Haver Q'!Z20</f>
        <v>8290</v>
      </c>
      <c r="E58" s="10">
        <f>'Haver Q'!AA20</f>
        <v>24380</v>
      </c>
      <c r="F58" s="10">
        <f>'Haver Q'!AB20</f>
        <v>81290</v>
      </c>
      <c r="H58" s="10">
        <f>'Haver Q'!AD20</f>
        <v>2190</v>
      </c>
      <c r="I58" s="10">
        <f>'Haver Q'!AE20</f>
        <v>840</v>
      </c>
      <c r="J58" s="10">
        <f>'Haver Q'!AF20</f>
        <v>520</v>
      </c>
      <c r="K58" s="10">
        <f>'Haver Q'!AG20</f>
        <v>1120</v>
      </c>
      <c r="L58" s="10">
        <f>'Haver Q'!AH20</f>
        <v>4670</v>
      </c>
      <c r="N58" s="10">
        <f t="shared" si="59"/>
        <v>36000</v>
      </c>
      <c r="O58" s="10">
        <f t="shared" si="45"/>
        <v>15650</v>
      </c>
      <c r="P58" s="10">
        <f t="shared" si="46"/>
        <v>8810</v>
      </c>
      <c r="Q58" s="10">
        <f t="shared" si="47"/>
        <v>25500</v>
      </c>
      <c r="R58" s="10">
        <f t="shared" si="60"/>
        <v>85960</v>
      </c>
      <c r="AB58" s="12">
        <v>44501</v>
      </c>
      <c r="AC58" s="10">
        <f t="shared" si="48"/>
        <v>0</v>
      </c>
      <c r="AD58" s="10">
        <f t="shared" si="49"/>
        <v>0</v>
      </c>
      <c r="AE58" s="10">
        <f t="shared" si="50"/>
        <v>0</v>
      </c>
      <c r="AF58" s="10">
        <f t="shared" si="51"/>
        <v>0</v>
      </c>
      <c r="AG58" s="10">
        <f t="shared" si="52"/>
        <v>0</v>
      </c>
      <c r="AI58" s="10">
        <f t="shared" si="53"/>
        <v>0</v>
      </c>
      <c r="AJ58" s="10">
        <f t="shared" si="40"/>
        <v>0</v>
      </c>
      <c r="AK58" s="10">
        <f t="shared" si="41"/>
        <v>0</v>
      </c>
      <c r="AL58" s="10">
        <f t="shared" si="42"/>
        <v>0</v>
      </c>
      <c r="AM58" s="10">
        <f t="shared" si="43"/>
        <v>0</v>
      </c>
      <c r="AO58" s="10">
        <f t="shared" si="54"/>
        <v>0</v>
      </c>
      <c r="AP58" s="10">
        <f t="shared" si="55"/>
        <v>0</v>
      </c>
      <c r="AQ58" s="10">
        <f t="shared" si="56"/>
        <v>0</v>
      </c>
      <c r="AR58" s="10">
        <f t="shared" si="57"/>
        <v>0</v>
      </c>
      <c r="AS58" s="10">
        <f t="shared" si="58"/>
        <v>0</v>
      </c>
    </row>
    <row r="59" spans="1:45" x14ac:dyDescent="0.35">
      <c r="A59" s="12">
        <v>43132</v>
      </c>
      <c r="B59" s="10">
        <f>'Haver Q'!X21</f>
        <v>32900</v>
      </c>
      <c r="C59" s="10">
        <f>'Haver Q'!Y21</f>
        <v>14590</v>
      </c>
      <c r="D59" s="10">
        <f>'Haver Q'!Z21</f>
        <v>8000</v>
      </c>
      <c r="E59" s="10">
        <f>'Haver Q'!AA21</f>
        <v>24180</v>
      </c>
      <c r="F59" s="10">
        <f>'Haver Q'!AB21</f>
        <v>79670</v>
      </c>
      <c r="H59" s="10">
        <f>'Haver Q'!AD21</f>
        <v>2080</v>
      </c>
      <c r="I59" s="10">
        <f>'Haver Q'!AE21</f>
        <v>840</v>
      </c>
      <c r="J59" s="10">
        <f>'Haver Q'!AF21</f>
        <v>510</v>
      </c>
      <c r="K59" s="10">
        <f>'Haver Q'!AG21</f>
        <v>1070</v>
      </c>
      <c r="L59" s="10">
        <f>'Haver Q'!AH21</f>
        <v>4500</v>
      </c>
      <c r="N59" s="10">
        <f t="shared" si="59"/>
        <v>34980</v>
      </c>
      <c r="O59" s="10">
        <f t="shared" si="45"/>
        <v>15430</v>
      </c>
      <c r="P59" s="10">
        <f t="shared" si="46"/>
        <v>8510</v>
      </c>
      <c r="Q59" s="10">
        <f t="shared" si="47"/>
        <v>25250</v>
      </c>
      <c r="R59" s="10">
        <f t="shared" si="60"/>
        <v>84170</v>
      </c>
      <c r="AB59" s="12">
        <v>44593</v>
      </c>
      <c r="AC59" s="10">
        <f t="shared" si="48"/>
        <v>-1860</v>
      </c>
      <c r="AD59" s="10">
        <f t="shared" si="49"/>
        <v>-780</v>
      </c>
      <c r="AE59" s="10">
        <f t="shared" si="50"/>
        <v>-640</v>
      </c>
      <c r="AF59" s="10">
        <f t="shared" si="51"/>
        <v>-660</v>
      </c>
      <c r="AG59" s="10">
        <f t="shared" si="52"/>
        <v>-3940</v>
      </c>
      <c r="AI59" s="10">
        <f t="shared" si="53"/>
        <v>-90</v>
      </c>
      <c r="AJ59" s="10">
        <f t="shared" si="40"/>
        <v>-70</v>
      </c>
      <c r="AK59" s="10">
        <f t="shared" si="41"/>
        <v>-10</v>
      </c>
      <c r="AL59" s="10">
        <f t="shared" si="42"/>
        <v>30</v>
      </c>
      <c r="AM59" s="10">
        <f t="shared" si="43"/>
        <v>-140</v>
      </c>
      <c r="AN59">
        <v>2022</v>
      </c>
      <c r="AO59" s="10">
        <f t="shared" si="54"/>
        <v>-1950</v>
      </c>
      <c r="AP59" s="10">
        <f t="shared" si="55"/>
        <v>-850</v>
      </c>
      <c r="AQ59" s="10">
        <f t="shared" si="56"/>
        <v>-650</v>
      </c>
      <c r="AR59" s="10">
        <f t="shared" si="57"/>
        <v>-630</v>
      </c>
      <c r="AS59" s="10">
        <f t="shared" si="58"/>
        <v>-4080</v>
      </c>
    </row>
    <row r="60" spans="1:45" x14ac:dyDescent="0.35">
      <c r="A60" s="12">
        <v>43221</v>
      </c>
      <c r="B60" s="10">
        <f>'Haver Q'!X22</f>
        <v>32140</v>
      </c>
      <c r="C60" s="10">
        <f>'Haver Q'!Y22</f>
        <v>14380</v>
      </c>
      <c r="D60" s="10">
        <f>'Haver Q'!Z22</f>
        <v>7870</v>
      </c>
      <c r="E60" s="10">
        <f>'Haver Q'!AA22</f>
        <v>23850</v>
      </c>
      <c r="F60" s="10">
        <f>'Haver Q'!AB22</f>
        <v>78240</v>
      </c>
      <c r="H60" s="10">
        <f>'Haver Q'!AD22</f>
        <v>2010</v>
      </c>
      <c r="I60" s="10">
        <f>'Haver Q'!AE22</f>
        <v>890</v>
      </c>
      <c r="J60" s="10">
        <f>'Haver Q'!AF22</f>
        <v>470</v>
      </c>
      <c r="K60" s="10">
        <f>'Haver Q'!AG22</f>
        <v>1070</v>
      </c>
      <c r="L60" s="10">
        <f>'Haver Q'!AH22</f>
        <v>4440</v>
      </c>
      <c r="N60" s="10">
        <f t="shared" si="59"/>
        <v>34150</v>
      </c>
      <c r="O60" s="10">
        <f t="shared" si="45"/>
        <v>15270</v>
      </c>
      <c r="P60" s="10">
        <f t="shared" si="46"/>
        <v>8340</v>
      </c>
      <c r="Q60" s="10">
        <f t="shared" si="47"/>
        <v>24920</v>
      </c>
      <c r="R60" s="10">
        <f t="shared" si="60"/>
        <v>82680</v>
      </c>
      <c r="AB60" s="12">
        <v>44682</v>
      </c>
      <c r="AC60" s="10">
        <f t="shared" si="48"/>
        <v>-1610</v>
      </c>
      <c r="AD60" s="10">
        <f t="shared" si="49"/>
        <v>-1240</v>
      </c>
      <c r="AE60" s="10">
        <f t="shared" si="50"/>
        <v>-810</v>
      </c>
      <c r="AF60" s="10">
        <f t="shared" si="51"/>
        <v>-980</v>
      </c>
      <c r="AG60" s="10">
        <f t="shared" si="52"/>
        <v>-4640</v>
      </c>
      <c r="AI60" s="10">
        <f t="shared" si="53"/>
        <v>-340</v>
      </c>
      <c r="AJ60" s="10">
        <f t="shared" si="40"/>
        <v>-80</v>
      </c>
      <c r="AK60" s="10">
        <f t="shared" si="41"/>
        <v>-10</v>
      </c>
      <c r="AL60" s="10">
        <f t="shared" si="42"/>
        <v>60</v>
      </c>
      <c r="AM60" s="10">
        <f t="shared" si="43"/>
        <v>-370</v>
      </c>
      <c r="AO60" s="10">
        <f t="shared" si="54"/>
        <v>-1950</v>
      </c>
      <c r="AP60" s="10">
        <f t="shared" si="55"/>
        <v>-1320</v>
      </c>
      <c r="AQ60" s="10">
        <f t="shared" si="56"/>
        <v>-820</v>
      </c>
      <c r="AR60" s="10">
        <f t="shared" si="57"/>
        <v>-920</v>
      </c>
      <c r="AS60" s="10">
        <f t="shared" si="58"/>
        <v>-5010</v>
      </c>
    </row>
    <row r="61" spans="1:45" x14ac:dyDescent="0.35">
      <c r="A61" s="12">
        <v>43313</v>
      </c>
      <c r="B61" s="10">
        <f>'Haver Q'!X23</f>
        <v>32500</v>
      </c>
      <c r="C61" s="10">
        <f>'Haver Q'!Y23</f>
        <v>14260</v>
      </c>
      <c r="D61" s="10">
        <f>'Haver Q'!Z23</f>
        <v>7880</v>
      </c>
      <c r="E61" s="10">
        <f>'Haver Q'!AA23</f>
        <v>24180</v>
      </c>
      <c r="F61" s="10">
        <f>'Haver Q'!AB23</f>
        <v>78820</v>
      </c>
      <c r="H61" s="10">
        <f>'Haver Q'!AD23</f>
        <v>2180</v>
      </c>
      <c r="I61" s="10">
        <f>'Haver Q'!AE23</f>
        <v>960</v>
      </c>
      <c r="J61" s="10">
        <f>'Haver Q'!AF23</f>
        <v>450</v>
      </c>
      <c r="K61" s="10">
        <f>'Haver Q'!AG23</f>
        <v>1180</v>
      </c>
      <c r="L61" s="10">
        <f>'Haver Q'!AH23</f>
        <v>4770</v>
      </c>
      <c r="N61" s="10">
        <f t="shared" si="59"/>
        <v>34680</v>
      </c>
      <c r="O61" s="10">
        <f t="shared" si="45"/>
        <v>15220</v>
      </c>
      <c r="P61" s="10">
        <f t="shared" si="46"/>
        <v>8330</v>
      </c>
      <c r="Q61" s="10">
        <f t="shared" si="47"/>
        <v>25360</v>
      </c>
      <c r="R61" s="10">
        <f t="shared" si="60"/>
        <v>83590</v>
      </c>
      <c r="AB61" s="12">
        <v>44774</v>
      </c>
      <c r="AC61" s="10">
        <f t="shared" si="48"/>
        <v>-1690</v>
      </c>
      <c r="AD61" s="10">
        <f t="shared" si="49"/>
        <v>-1390</v>
      </c>
      <c r="AE61" s="10">
        <f t="shared" si="50"/>
        <v>-1030</v>
      </c>
      <c r="AF61" s="10">
        <f t="shared" si="51"/>
        <v>-1110</v>
      </c>
      <c r="AG61" s="10">
        <f t="shared" si="52"/>
        <v>-5220</v>
      </c>
      <c r="AI61" s="10">
        <f t="shared" si="53"/>
        <v>-180</v>
      </c>
      <c r="AJ61" s="10">
        <f t="shared" si="40"/>
        <v>-110</v>
      </c>
      <c r="AK61" s="10">
        <f t="shared" si="41"/>
        <v>-10</v>
      </c>
      <c r="AL61" s="10">
        <f t="shared" si="42"/>
        <v>50</v>
      </c>
      <c r="AM61" s="10">
        <f t="shared" si="43"/>
        <v>-250</v>
      </c>
      <c r="AO61" s="10">
        <f t="shared" si="54"/>
        <v>-1870</v>
      </c>
      <c r="AP61" s="10">
        <f t="shared" si="55"/>
        <v>-1500</v>
      </c>
      <c r="AQ61" s="10">
        <f t="shared" si="56"/>
        <v>-1040</v>
      </c>
      <c r="AR61" s="10">
        <f t="shared" si="57"/>
        <v>-1060</v>
      </c>
      <c r="AS61" s="10">
        <f t="shared" si="58"/>
        <v>-5470</v>
      </c>
    </row>
    <row r="62" spans="1:45" x14ac:dyDescent="0.35">
      <c r="A62" s="12">
        <v>43405</v>
      </c>
      <c r="B62" s="10">
        <f>'Haver Q'!X24</f>
        <v>34920</v>
      </c>
      <c r="C62" s="10">
        <f>'Haver Q'!Y24</f>
        <v>15440</v>
      </c>
      <c r="D62" s="10">
        <f>'Haver Q'!Z24</f>
        <v>8870</v>
      </c>
      <c r="E62" s="10">
        <f>'Haver Q'!AA24</f>
        <v>25710</v>
      </c>
      <c r="F62" s="10">
        <f>'Haver Q'!AB24</f>
        <v>84940</v>
      </c>
      <c r="H62" s="10">
        <f>'Haver Q'!AD24</f>
        <v>2330</v>
      </c>
      <c r="I62" s="10">
        <f>'Haver Q'!AE24</f>
        <v>910</v>
      </c>
      <c r="J62" s="10">
        <f>'Haver Q'!AF24</f>
        <v>500</v>
      </c>
      <c r="K62" s="10">
        <f>'Haver Q'!AG24</f>
        <v>1240</v>
      </c>
      <c r="L62" s="10">
        <f>'Haver Q'!AH24</f>
        <v>4980</v>
      </c>
      <c r="N62" s="10">
        <f t="shared" si="59"/>
        <v>37250</v>
      </c>
      <c r="O62" s="10">
        <f t="shared" si="45"/>
        <v>16350</v>
      </c>
      <c r="P62" s="10">
        <f t="shared" si="46"/>
        <v>9370</v>
      </c>
      <c r="Q62" s="10">
        <f t="shared" si="47"/>
        <v>26950</v>
      </c>
      <c r="R62" s="10">
        <f t="shared" si="60"/>
        <v>89920</v>
      </c>
      <c r="AB62" s="12">
        <v>44866</v>
      </c>
      <c r="AC62" s="10">
        <f t="shared" si="48"/>
        <v>-470</v>
      </c>
      <c r="AD62" s="10">
        <f t="shared" si="49"/>
        <v>-1340</v>
      </c>
      <c r="AE62" s="10">
        <f t="shared" si="50"/>
        <v>-1040</v>
      </c>
      <c r="AF62" s="10">
        <f t="shared" si="51"/>
        <v>-1620</v>
      </c>
      <c r="AG62" s="10">
        <f t="shared" si="52"/>
        <v>-4470</v>
      </c>
      <c r="AI62" s="10">
        <f t="shared" si="53"/>
        <v>110</v>
      </c>
      <c r="AJ62" s="10">
        <f t="shared" si="40"/>
        <v>-120</v>
      </c>
      <c r="AK62" s="10">
        <f t="shared" si="41"/>
        <v>30</v>
      </c>
      <c r="AL62" s="10">
        <f t="shared" si="42"/>
        <v>40</v>
      </c>
      <c r="AM62" s="10">
        <f t="shared" si="43"/>
        <v>60</v>
      </c>
      <c r="AO62" s="10">
        <f t="shared" si="54"/>
        <v>-360</v>
      </c>
      <c r="AP62" s="10">
        <f t="shared" si="55"/>
        <v>-1460</v>
      </c>
      <c r="AQ62" s="10">
        <f t="shared" si="56"/>
        <v>-1010</v>
      </c>
      <c r="AR62" s="10">
        <f t="shared" si="57"/>
        <v>-1580</v>
      </c>
      <c r="AS62" s="10">
        <f t="shared" si="58"/>
        <v>-4410</v>
      </c>
    </row>
    <row r="63" spans="1:45" x14ac:dyDescent="0.35">
      <c r="A63" s="12">
        <v>43497</v>
      </c>
      <c r="B63" s="10">
        <f>'Haver Q'!X25</f>
        <v>33980</v>
      </c>
      <c r="C63" s="10">
        <f>'Haver Q'!Y25</f>
        <v>14630</v>
      </c>
      <c r="D63" s="10">
        <f>'Haver Q'!Z25</f>
        <v>8240</v>
      </c>
      <c r="E63" s="10">
        <f>'Haver Q'!AA25</f>
        <v>24200</v>
      </c>
      <c r="F63" s="10">
        <f>'Haver Q'!AB25</f>
        <v>81050</v>
      </c>
      <c r="H63" s="10">
        <f>'Haver Q'!AD25</f>
        <v>2520</v>
      </c>
      <c r="I63" s="10">
        <f>'Haver Q'!AE25</f>
        <v>1030</v>
      </c>
      <c r="J63" s="10">
        <f>'Haver Q'!AF25</f>
        <v>530</v>
      </c>
      <c r="K63" s="10">
        <f>'Haver Q'!AG25</f>
        <v>1340</v>
      </c>
      <c r="L63" s="10">
        <f>'Haver Q'!AH25</f>
        <v>5420</v>
      </c>
      <c r="N63" s="10">
        <f t="shared" si="59"/>
        <v>36500</v>
      </c>
      <c r="O63" s="10">
        <f t="shared" si="45"/>
        <v>15660</v>
      </c>
      <c r="P63" s="10">
        <f t="shared" si="46"/>
        <v>8770</v>
      </c>
      <c r="Q63" s="10">
        <f t="shared" si="47"/>
        <v>25540</v>
      </c>
      <c r="R63" s="10">
        <f t="shared" si="60"/>
        <v>86470</v>
      </c>
      <c r="AB63" s="12">
        <v>44958</v>
      </c>
      <c r="AC63" s="10">
        <f t="shared" si="48"/>
        <v>830</v>
      </c>
      <c r="AD63" s="10">
        <f t="shared" si="49"/>
        <v>-1070</v>
      </c>
      <c r="AE63" s="10">
        <f t="shared" si="50"/>
        <v>-950</v>
      </c>
      <c r="AF63" s="10">
        <f t="shared" si="51"/>
        <v>-1830</v>
      </c>
      <c r="AG63" s="10">
        <f t="shared" si="52"/>
        <v>-3020</v>
      </c>
      <c r="AI63" s="10">
        <f t="shared" si="53"/>
        <v>930</v>
      </c>
      <c r="AJ63" s="10">
        <f t="shared" si="40"/>
        <v>0</v>
      </c>
      <c r="AK63" s="10">
        <f t="shared" si="41"/>
        <v>50</v>
      </c>
      <c r="AL63" s="10">
        <f t="shared" si="42"/>
        <v>30</v>
      </c>
      <c r="AM63" s="10">
        <f t="shared" si="43"/>
        <v>1010</v>
      </c>
      <c r="AN63">
        <v>2023</v>
      </c>
      <c r="AO63" s="10">
        <f t="shared" si="54"/>
        <v>1760</v>
      </c>
      <c r="AP63" s="10">
        <f t="shared" si="55"/>
        <v>-1070</v>
      </c>
      <c r="AQ63" s="10">
        <f t="shared" si="56"/>
        <v>-900</v>
      </c>
      <c r="AR63" s="10">
        <f t="shared" si="57"/>
        <v>-1800</v>
      </c>
      <c r="AS63" s="10">
        <f t="shared" si="58"/>
        <v>-2010</v>
      </c>
    </row>
    <row r="64" spans="1:45" x14ac:dyDescent="0.35">
      <c r="A64" s="12">
        <v>43586</v>
      </c>
      <c r="B64" s="10">
        <f>'Haver Q'!X26</f>
        <v>33680</v>
      </c>
      <c r="C64" s="10">
        <f>'Haver Q'!Y26</f>
        <v>14530</v>
      </c>
      <c r="D64" s="10">
        <f>'Haver Q'!Z26</f>
        <v>8130</v>
      </c>
      <c r="E64" s="10">
        <f>'Haver Q'!AA26</f>
        <v>24080</v>
      </c>
      <c r="F64" s="10">
        <f>'Haver Q'!AB26</f>
        <v>80420</v>
      </c>
      <c r="H64" s="10">
        <f>'Haver Q'!AD26</f>
        <v>2600</v>
      </c>
      <c r="I64" s="10">
        <f>'Haver Q'!AE26</f>
        <v>950</v>
      </c>
      <c r="J64" s="10">
        <f>'Haver Q'!AF26</f>
        <v>580</v>
      </c>
      <c r="K64" s="10">
        <f>'Haver Q'!AG26</f>
        <v>1340</v>
      </c>
      <c r="L64" s="10">
        <f>'Haver Q'!AH26</f>
        <v>5470</v>
      </c>
      <c r="N64" s="10">
        <f t="shared" si="59"/>
        <v>36280</v>
      </c>
      <c r="O64" s="10">
        <f t="shared" si="45"/>
        <v>15480</v>
      </c>
      <c r="P64" s="10">
        <f t="shared" si="46"/>
        <v>8710</v>
      </c>
      <c r="Q64" s="10">
        <f t="shared" si="47"/>
        <v>25420</v>
      </c>
      <c r="R64" s="10">
        <f t="shared" si="60"/>
        <v>85890</v>
      </c>
      <c r="AB64" s="12">
        <v>45047</v>
      </c>
      <c r="AC64" s="10">
        <f t="shared" si="48"/>
        <v>4060</v>
      </c>
      <c r="AD64" s="10">
        <f t="shared" si="49"/>
        <v>90</v>
      </c>
      <c r="AE64" s="10">
        <f t="shared" si="50"/>
        <v>-590</v>
      </c>
      <c r="AF64" s="10">
        <f t="shared" si="51"/>
        <v>-1320</v>
      </c>
      <c r="AG64" s="10">
        <f t="shared" si="52"/>
        <v>2240</v>
      </c>
      <c r="AI64" s="10">
        <f t="shared" si="53"/>
        <v>2260</v>
      </c>
      <c r="AJ64" s="10">
        <f t="shared" si="40"/>
        <v>310</v>
      </c>
      <c r="AK64" s="10">
        <f t="shared" si="41"/>
        <v>200</v>
      </c>
      <c r="AL64" s="10">
        <f t="shared" si="42"/>
        <v>180</v>
      </c>
      <c r="AM64" s="10">
        <f t="shared" si="43"/>
        <v>2950</v>
      </c>
      <c r="AO64" s="10">
        <f t="shared" si="54"/>
        <v>6320</v>
      </c>
      <c r="AP64" s="10">
        <f t="shared" si="55"/>
        <v>400</v>
      </c>
      <c r="AQ64" s="10">
        <f t="shared" si="56"/>
        <v>-390</v>
      </c>
      <c r="AR64" s="10">
        <f t="shared" si="57"/>
        <v>-1140</v>
      </c>
      <c r="AS64" s="10">
        <f t="shared" si="58"/>
        <v>5190</v>
      </c>
    </row>
    <row r="65" spans="1:45" x14ac:dyDescent="0.35">
      <c r="A65" s="12">
        <v>43678</v>
      </c>
      <c r="B65" s="10">
        <f>'Haver Q'!X27</f>
        <v>31750</v>
      </c>
      <c r="C65" s="10">
        <f>'Haver Q'!Y27</f>
        <v>13660</v>
      </c>
      <c r="D65" s="10">
        <f>'Haver Q'!Z27</f>
        <v>7680</v>
      </c>
      <c r="E65" s="10">
        <f>'Haver Q'!AA27</f>
        <v>23020</v>
      </c>
      <c r="F65" s="10">
        <f>'Haver Q'!AB27</f>
        <v>76110</v>
      </c>
      <c r="H65" s="10">
        <f>'Haver Q'!AD27</f>
        <v>2500</v>
      </c>
      <c r="I65" s="10">
        <f>'Haver Q'!AE27</f>
        <v>910</v>
      </c>
      <c r="J65" s="10">
        <f>'Haver Q'!AF27</f>
        <v>570</v>
      </c>
      <c r="K65" s="10">
        <f>'Haver Q'!AG27</f>
        <v>1310</v>
      </c>
      <c r="L65" s="10">
        <f>'Haver Q'!AH27</f>
        <v>5290</v>
      </c>
      <c r="N65" s="10">
        <f t="shared" si="59"/>
        <v>34250</v>
      </c>
      <c r="O65" s="10">
        <f t="shared" si="45"/>
        <v>14570</v>
      </c>
      <c r="P65" s="10">
        <f t="shared" si="46"/>
        <v>8250</v>
      </c>
      <c r="Q65" s="10">
        <f t="shared" si="47"/>
        <v>24330</v>
      </c>
      <c r="R65" s="10">
        <f t="shared" si="60"/>
        <v>81400</v>
      </c>
      <c r="AB65" s="12">
        <v>45139</v>
      </c>
      <c r="AC65" s="10">
        <f t="shared" si="48"/>
        <v>6730</v>
      </c>
      <c r="AD65" s="10">
        <f t="shared" si="49"/>
        <v>1500</v>
      </c>
      <c r="AE65" s="10">
        <f t="shared" si="50"/>
        <v>-200</v>
      </c>
      <c r="AF65" s="10">
        <f t="shared" si="51"/>
        <v>-660</v>
      </c>
      <c r="AG65" s="10">
        <f t="shared" si="52"/>
        <v>7370</v>
      </c>
      <c r="AI65" s="10">
        <f t="shared" si="53"/>
        <v>3350</v>
      </c>
      <c r="AJ65" s="10">
        <f t="shared" si="40"/>
        <v>950</v>
      </c>
      <c r="AK65" s="10">
        <f t="shared" si="41"/>
        <v>300</v>
      </c>
      <c r="AL65" s="10">
        <f t="shared" si="42"/>
        <v>310</v>
      </c>
      <c r="AM65" s="10">
        <f t="shared" si="43"/>
        <v>4910</v>
      </c>
      <c r="AO65" s="10">
        <f t="shared" si="54"/>
        <v>10080</v>
      </c>
      <c r="AP65" s="10">
        <f t="shared" si="55"/>
        <v>2450</v>
      </c>
      <c r="AQ65" s="10">
        <f t="shared" si="56"/>
        <v>100</v>
      </c>
      <c r="AR65" s="10">
        <f t="shared" si="57"/>
        <v>-350</v>
      </c>
      <c r="AS65" s="10">
        <f t="shared" si="58"/>
        <v>12280</v>
      </c>
    </row>
    <row r="66" spans="1:45" x14ac:dyDescent="0.35">
      <c r="A66" s="12">
        <v>43770</v>
      </c>
      <c r="B66" s="10">
        <f>'Haver Q'!X28</f>
        <v>31740</v>
      </c>
      <c r="C66" s="10">
        <f>'Haver Q'!Y28</f>
        <v>13580</v>
      </c>
      <c r="D66" s="10">
        <f>'Haver Q'!Z28</f>
        <v>7590</v>
      </c>
      <c r="E66" s="10">
        <f>'Haver Q'!AA28</f>
        <v>22520</v>
      </c>
      <c r="F66" s="10">
        <f>'Haver Q'!AB28</f>
        <v>75430</v>
      </c>
      <c r="H66" s="10">
        <f>'Haver Q'!AD28</f>
        <v>2430</v>
      </c>
      <c r="I66" s="10">
        <f>'Haver Q'!AE28</f>
        <v>920</v>
      </c>
      <c r="J66" s="10">
        <f>'Haver Q'!AF28</f>
        <v>510</v>
      </c>
      <c r="K66" s="10">
        <f>'Haver Q'!AG28</f>
        <v>1300</v>
      </c>
      <c r="L66" s="10">
        <f>'Haver Q'!AH28</f>
        <v>5160</v>
      </c>
      <c r="N66" s="10">
        <f t="shared" si="59"/>
        <v>34170</v>
      </c>
      <c r="O66" s="10">
        <f t="shared" si="45"/>
        <v>14500</v>
      </c>
      <c r="P66" s="10">
        <f t="shared" si="46"/>
        <v>8100</v>
      </c>
      <c r="Q66" s="10">
        <f t="shared" si="47"/>
        <v>23820</v>
      </c>
      <c r="R66" s="10">
        <f t="shared" si="60"/>
        <v>80590</v>
      </c>
      <c r="AB66" s="12">
        <v>45231</v>
      </c>
      <c r="AC66" s="10">
        <f t="shared" si="48"/>
        <v>9080</v>
      </c>
      <c r="AD66" s="10">
        <f t="shared" si="49"/>
        <v>3290</v>
      </c>
      <c r="AE66" s="10">
        <f t="shared" si="50"/>
        <v>930</v>
      </c>
      <c r="AF66" s="10">
        <f t="shared" si="51"/>
        <v>750</v>
      </c>
      <c r="AG66" s="10">
        <f t="shared" si="52"/>
        <v>14050</v>
      </c>
      <c r="AI66" s="10">
        <f t="shared" si="53"/>
        <v>4330</v>
      </c>
      <c r="AJ66" s="10">
        <f t="shared" si="40"/>
        <v>2020</v>
      </c>
      <c r="AK66" s="10">
        <f t="shared" si="41"/>
        <v>660</v>
      </c>
      <c r="AL66" s="10">
        <f t="shared" si="42"/>
        <v>550</v>
      </c>
      <c r="AM66" s="10">
        <f t="shared" si="43"/>
        <v>7560</v>
      </c>
      <c r="AO66" s="10">
        <f t="shared" si="54"/>
        <v>13410</v>
      </c>
      <c r="AP66" s="10">
        <f t="shared" si="55"/>
        <v>5310</v>
      </c>
      <c r="AQ66" s="10">
        <f t="shared" si="56"/>
        <v>1590</v>
      </c>
      <c r="AR66" s="10">
        <f t="shared" si="57"/>
        <v>1300</v>
      </c>
      <c r="AS66" s="10">
        <f t="shared" si="58"/>
        <v>21610</v>
      </c>
    </row>
    <row r="67" spans="1:45" x14ac:dyDescent="0.35">
      <c r="A67" s="12">
        <v>43862</v>
      </c>
      <c r="B67" s="10">
        <f>'Haver Q'!X29</f>
        <v>32550</v>
      </c>
      <c r="C67" s="10">
        <f>'Haver Q'!Y29</f>
        <v>13900</v>
      </c>
      <c r="D67" s="10">
        <f>'Haver Q'!Z29</f>
        <v>7760</v>
      </c>
      <c r="E67" s="10">
        <f>'Haver Q'!AA29</f>
        <v>22880</v>
      </c>
      <c r="F67" s="10">
        <f>'Haver Q'!AB29</f>
        <v>77090</v>
      </c>
      <c r="H67" s="10">
        <f>'Haver Q'!AD29</f>
        <v>2510</v>
      </c>
      <c r="I67" s="10">
        <f>'Haver Q'!AE29</f>
        <v>910</v>
      </c>
      <c r="J67" s="10">
        <f>'Haver Q'!AF29</f>
        <v>460</v>
      </c>
      <c r="K67" s="10">
        <f>'Haver Q'!AG29</f>
        <v>1320</v>
      </c>
      <c r="L67" s="10">
        <f>'Haver Q'!AH29</f>
        <v>5200</v>
      </c>
      <c r="N67" s="10">
        <f t="shared" si="59"/>
        <v>35060</v>
      </c>
      <c r="O67" s="10">
        <f t="shared" si="45"/>
        <v>14810</v>
      </c>
      <c r="P67" s="10">
        <f t="shared" si="46"/>
        <v>8220</v>
      </c>
      <c r="Q67" s="10">
        <f t="shared" si="47"/>
        <v>24200</v>
      </c>
      <c r="R67" s="10">
        <f t="shared" si="60"/>
        <v>82290</v>
      </c>
      <c r="AB67" s="12">
        <v>45323</v>
      </c>
      <c r="AC67" s="10">
        <f t="shared" si="48"/>
        <v>8660</v>
      </c>
      <c r="AD67" s="10">
        <f t="shared" si="49"/>
        <v>4240</v>
      </c>
      <c r="AE67" s="10">
        <f t="shared" si="50"/>
        <v>1720</v>
      </c>
      <c r="AF67" s="10">
        <f t="shared" si="51"/>
        <v>2160</v>
      </c>
      <c r="AG67" s="10">
        <f t="shared" si="52"/>
        <v>16780</v>
      </c>
      <c r="AI67" s="10">
        <f t="shared" si="53"/>
        <v>3590</v>
      </c>
      <c r="AJ67" s="10">
        <f t="shared" si="40"/>
        <v>2190</v>
      </c>
      <c r="AK67" s="10">
        <f t="shared" si="41"/>
        <v>980</v>
      </c>
      <c r="AL67" s="10">
        <f t="shared" si="42"/>
        <v>730</v>
      </c>
      <c r="AM67" s="10">
        <f t="shared" si="43"/>
        <v>7490</v>
      </c>
      <c r="AN67">
        <v>2024</v>
      </c>
      <c r="AO67" s="10">
        <f t="shared" si="54"/>
        <v>12250</v>
      </c>
      <c r="AP67" s="10">
        <f t="shared" si="55"/>
        <v>6430</v>
      </c>
      <c r="AQ67" s="10">
        <f t="shared" si="56"/>
        <v>2700</v>
      </c>
      <c r="AR67" s="10">
        <f t="shared" si="57"/>
        <v>2890</v>
      </c>
      <c r="AS67" s="10">
        <f t="shared" si="58"/>
        <v>24270</v>
      </c>
    </row>
    <row r="68" spans="1:45" x14ac:dyDescent="0.35">
      <c r="A68" s="12">
        <v>43952</v>
      </c>
      <c r="B68" s="10">
        <f>'Haver Q'!X30</f>
        <v>31090</v>
      </c>
      <c r="C68" s="10">
        <f>'Haver Q'!Y30</f>
        <v>15180</v>
      </c>
      <c r="D68" s="10">
        <f>'Haver Q'!Z30</f>
        <v>8470</v>
      </c>
      <c r="E68" s="10">
        <f>'Haver Q'!AA30</f>
        <v>24970</v>
      </c>
      <c r="F68" s="10">
        <f>'Haver Q'!AB30</f>
        <v>79710</v>
      </c>
      <c r="H68" s="10">
        <f>'Haver Q'!AD30</f>
        <v>2760</v>
      </c>
      <c r="I68" s="10">
        <f>'Haver Q'!AE30</f>
        <v>1110</v>
      </c>
      <c r="J68" s="10">
        <f>'Haver Q'!AF30</f>
        <v>500</v>
      </c>
      <c r="K68" s="10">
        <f>'Haver Q'!AG30</f>
        <v>1430</v>
      </c>
      <c r="L68" s="10">
        <f>'Haver Q'!AH30</f>
        <v>5800</v>
      </c>
      <c r="N68" s="10">
        <f t="shared" si="59"/>
        <v>33850</v>
      </c>
      <c r="O68" s="10">
        <f t="shared" si="45"/>
        <v>16290</v>
      </c>
      <c r="P68" s="10">
        <f t="shared" si="46"/>
        <v>8970</v>
      </c>
      <c r="Q68" s="10">
        <f t="shared" si="47"/>
        <v>26400</v>
      </c>
      <c r="R68" s="10">
        <f t="shared" si="60"/>
        <v>85510</v>
      </c>
      <c r="AB68" s="12">
        <v>45413</v>
      </c>
      <c r="AC68" s="10">
        <f t="shared" si="48"/>
        <v>7560</v>
      </c>
      <c r="AD68" s="10">
        <f t="shared" si="49"/>
        <v>4050</v>
      </c>
      <c r="AE68" s="10">
        <f t="shared" si="50"/>
        <v>2030</v>
      </c>
      <c r="AF68" s="10">
        <f t="shared" si="51"/>
        <v>2810</v>
      </c>
      <c r="AG68" s="10">
        <f t="shared" si="52"/>
        <v>16450</v>
      </c>
      <c r="AI68" s="10">
        <f t="shared" si="53"/>
        <v>3190</v>
      </c>
      <c r="AJ68" s="10">
        <f t="shared" si="40"/>
        <v>1980</v>
      </c>
      <c r="AK68" s="10">
        <f t="shared" si="41"/>
        <v>1280</v>
      </c>
      <c r="AL68" s="10">
        <f t="shared" si="42"/>
        <v>1110</v>
      </c>
      <c r="AM68" s="10">
        <f t="shared" si="43"/>
        <v>7560</v>
      </c>
      <c r="AO68" s="10">
        <f t="shared" si="54"/>
        <v>10750</v>
      </c>
      <c r="AP68" s="10">
        <f t="shared" si="55"/>
        <v>6030</v>
      </c>
      <c r="AQ68" s="10">
        <f t="shared" si="56"/>
        <v>3310</v>
      </c>
      <c r="AR68" s="10">
        <f t="shared" si="57"/>
        <v>3920</v>
      </c>
      <c r="AS68" s="10">
        <f t="shared" si="58"/>
        <v>24010</v>
      </c>
    </row>
    <row r="69" spans="1:45" x14ac:dyDescent="0.35">
      <c r="A69" s="12">
        <v>44044</v>
      </c>
      <c r="B69" s="10">
        <f>'Haver Q'!X31</f>
        <v>30370</v>
      </c>
      <c r="C69" s="10">
        <f>'Haver Q'!Y31</f>
        <v>14840</v>
      </c>
      <c r="D69" s="10">
        <f>'Haver Q'!Z31</f>
        <v>8840</v>
      </c>
      <c r="E69" s="10">
        <f>'Haver Q'!AA31</f>
        <v>25850</v>
      </c>
      <c r="F69" s="10">
        <f>'Haver Q'!AB31</f>
        <v>79900</v>
      </c>
      <c r="H69" s="10">
        <f>'Haver Q'!AD31</f>
        <v>2860</v>
      </c>
      <c r="I69" s="10">
        <f>'Haver Q'!AE31</f>
        <v>1220</v>
      </c>
      <c r="J69" s="10">
        <f>'Haver Q'!AF31</f>
        <v>620</v>
      </c>
      <c r="K69" s="10">
        <f>'Haver Q'!AG31</f>
        <v>1520</v>
      </c>
      <c r="L69" s="10">
        <f>'Haver Q'!AH31</f>
        <v>6220</v>
      </c>
      <c r="N69" s="10">
        <f t="shared" si="59"/>
        <v>33230</v>
      </c>
      <c r="O69" s="10">
        <f t="shared" si="45"/>
        <v>16060</v>
      </c>
      <c r="P69" s="10">
        <f t="shared" si="46"/>
        <v>9460</v>
      </c>
      <c r="Q69" s="10">
        <f t="shared" si="47"/>
        <v>27370</v>
      </c>
      <c r="R69" s="10">
        <f t="shared" si="60"/>
        <v>86120</v>
      </c>
      <c r="AB69" s="12">
        <v>45505</v>
      </c>
      <c r="AC69" s="10">
        <f t="shared" ref="AC69" si="61">B85-B$74</f>
        <v>6000</v>
      </c>
      <c r="AD69" s="10">
        <f t="shared" ref="AD69" si="62">C85-C$74</f>
        <v>2970</v>
      </c>
      <c r="AE69" s="10">
        <f t="shared" ref="AE69" si="63">D85-D$74</f>
        <v>1960</v>
      </c>
      <c r="AF69" s="10">
        <f t="shared" ref="AF69" si="64">E85-E$74</f>
        <v>3060</v>
      </c>
      <c r="AG69" s="10">
        <f t="shared" ref="AG69" si="65">F85-F$74</f>
        <v>13990</v>
      </c>
      <c r="AI69" s="10">
        <f t="shared" ref="AI69" si="66">H85-H$74</f>
        <v>2600</v>
      </c>
      <c r="AJ69" s="10">
        <f t="shared" ref="AJ69" si="67">I85-I$74</f>
        <v>1590</v>
      </c>
      <c r="AK69" s="10">
        <f t="shared" ref="AK69" si="68">J85-J$74</f>
        <v>1390</v>
      </c>
      <c r="AL69" s="10">
        <f t="shared" ref="AL69" si="69">K85-K$74</f>
        <v>1410</v>
      </c>
      <c r="AM69" s="10">
        <f t="shared" ref="AM69" si="70">L85-L$74</f>
        <v>6990</v>
      </c>
      <c r="AO69" s="10">
        <f t="shared" ref="AO69" si="71">N85-N$74</f>
        <v>8600</v>
      </c>
      <c r="AP69" s="10">
        <f t="shared" ref="AP69" si="72">O85-O$74</f>
        <v>4560</v>
      </c>
      <c r="AQ69" s="10">
        <f t="shared" ref="AQ69" si="73">P85-P$74</f>
        <v>3350</v>
      </c>
      <c r="AR69" s="10">
        <f t="shared" ref="AR69" si="74">Q85-Q$74</f>
        <v>4470</v>
      </c>
      <c r="AS69" s="10">
        <f t="shared" ref="AS69" si="75">R85-R$74</f>
        <v>20980</v>
      </c>
    </row>
    <row r="70" spans="1:45" x14ac:dyDescent="0.35">
      <c r="A70" s="12">
        <v>44136</v>
      </c>
      <c r="B70" s="10">
        <f>'Haver Q'!X32</f>
        <v>30880</v>
      </c>
      <c r="C70" s="10">
        <f>'Haver Q'!Y32</f>
        <v>14950</v>
      </c>
      <c r="D70" s="10">
        <f>'Haver Q'!Z32</f>
        <v>9060</v>
      </c>
      <c r="E70" s="10">
        <f>'Haver Q'!AA32</f>
        <v>27720</v>
      </c>
      <c r="F70" s="10">
        <f>'Haver Q'!AB32</f>
        <v>82610</v>
      </c>
      <c r="H70" s="10">
        <f>'Haver Q'!AD32</f>
        <v>3090</v>
      </c>
      <c r="I70" s="10">
        <f>'Haver Q'!AE32</f>
        <v>1290</v>
      </c>
      <c r="J70" s="10">
        <f>'Haver Q'!AF32</f>
        <v>670</v>
      </c>
      <c r="K70" s="10">
        <f>'Haver Q'!AG32</f>
        <v>1650</v>
      </c>
      <c r="L70" s="10">
        <f>'Haver Q'!AH32</f>
        <v>6700</v>
      </c>
      <c r="N70" s="10">
        <f t="shared" si="59"/>
        <v>33970</v>
      </c>
      <c r="O70" s="10">
        <f t="shared" si="45"/>
        <v>16240</v>
      </c>
      <c r="P70" s="10">
        <f t="shared" si="46"/>
        <v>9730</v>
      </c>
      <c r="Q70" s="10">
        <f t="shared" si="47"/>
        <v>29370</v>
      </c>
      <c r="R70" s="10">
        <f t="shared" si="60"/>
        <v>89310</v>
      </c>
      <c r="AB70" s="12"/>
      <c r="AC70" s="10"/>
      <c r="AD70" s="10"/>
      <c r="AE70" s="10"/>
      <c r="AF70" s="10"/>
      <c r="AG70" s="10"/>
      <c r="AO70" s="10"/>
      <c r="AP70" s="10"/>
      <c r="AQ70" s="10"/>
      <c r="AR70" s="10"/>
      <c r="AS70" s="10"/>
    </row>
    <row r="71" spans="1:45" x14ac:dyDescent="0.35">
      <c r="A71" s="12">
        <v>44228</v>
      </c>
      <c r="B71" s="10">
        <f>'Haver Q'!X33</f>
        <v>30920</v>
      </c>
      <c r="C71" s="10">
        <f>'Haver Q'!Y33</f>
        <v>15050</v>
      </c>
      <c r="D71" s="10">
        <f>'Haver Q'!Z33</f>
        <v>9340</v>
      </c>
      <c r="E71" s="10">
        <f>'Haver Q'!AA33</f>
        <v>28700</v>
      </c>
      <c r="F71" s="10">
        <f>'Haver Q'!AB33</f>
        <v>84010</v>
      </c>
      <c r="H71" s="10">
        <f>'Haver Q'!AD33</f>
        <v>2820</v>
      </c>
      <c r="I71" s="10">
        <f>'Haver Q'!AE33</f>
        <v>1170</v>
      </c>
      <c r="J71" s="10">
        <f>'Haver Q'!AF33</f>
        <v>580</v>
      </c>
      <c r="K71" s="10">
        <f>'Haver Q'!AG33</f>
        <v>1610</v>
      </c>
      <c r="L71" s="10">
        <f>'Haver Q'!AH33</f>
        <v>6180</v>
      </c>
      <c r="N71" s="10">
        <f t="shared" si="59"/>
        <v>33740</v>
      </c>
      <c r="O71" s="10">
        <f t="shared" si="45"/>
        <v>16220</v>
      </c>
      <c r="P71" s="10">
        <f t="shared" si="46"/>
        <v>9920</v>
      </c>
      <c r="Q71" s="10">
        <f t="shared" si="47"/>
        <v>30310</v>
      </c>
      <c r="R71" s="10">
        <f t="shared" si="60"/>
        <v>90190</v>
      </c>
    </row>
    <row r="72" spans="1:45" x14ac:dyDescent="0.35">
      <c r="A72" s="12">
        <v>44317</v>
      </c>
      <c r="B72" s="10">
        <f>'Haver Q'!X34</f>
        <v>29170</v>
      </c>
      <c r="C72" s="10">
        <f>'Haver Q'!Y34</f>
        <v>14770</v>
      </c>
      <c r="D72" s="10">
        <f>'Haver Q'!Z34</f>
        <v>9070</v>
      </c>
      <c r="E72" s="10">
        <f>'Haver Q'!AA34</f>
        <v>29370</v>
      </c>
      <c r="F72" s="10">
        <f>'Haver Q'!AB34</f>
        <v>82380</v>
      </c>
      <c r="H72" s="10">
        <f>'Haver Q'!AD34</f>
        <v>2730</v>
      </c>
      <c r="I72" s="10">
        <f>'Haver Q'!AE34</f>
        <v>1200</v>
      </c>
      <c r="J72" s="10">
        <f>'Haver Q'!AF34</f>
        <v>590</v>
      </c>
      <c r="K72" s="10">
        <f>'Haver Q'!AG34</f>
        <v>1740</v>
      </c>
      <c r="L72" s="10">
        <f>'Haver Q'!AH34</f>
        <v>6260</v>
      </c>
      <c r="N72" s="10">
        <f t="shared" si="59"/>
        <v>31900</v>
      </c>
      <c r="O72" s="10">
        <f t="shared" si="45"/>
        <v>15970</v>
      </c>
      <c r="P72" s="10">
        <f t="shared" si="46"/>
        <v>9660</v>
      </c>
      <c r="Q72" s="10">
        <f t="shared" si="47"/>
        <v>31110</v>
      </c>
      <c r="R72" s="10">
        <f t="shared" si="60"/>
        <v>88640</v>
      </c>
    </row>
    <row r="73" spans="1:45" x14ac:dyDescent="0.35">
      <c r="A73" s="12">
        <v>44409</v>
      </c>
      <c r="B73" s="10">
        <f>'Haver Q'!X35</f>
        <v>27530</v>
      </c>
      <c r="C73" s="10">
        <f>'Haver Q'!Y35</f>
        <v>14310</v>
      </c>
      <c r="D73" s="10">
        <f>'Haver Q'!Z35</f>
        <v>8870</v>
      </c>
      <c r="E73" s="10">
        <f>'Haver Q'!AA35</f>
        <v>29650</v>
      </c>
      <c r="F73" s="10">
        <f>'Haver Q'!AB35</f>
        <v>80360</v>
      </c>
      <c r="H73" s="10">
        <f>'Haver Q'!AD35</f>
        <v>2440</v>
      </c>
      <c r="I73" s="10">
        <f>'Haver Q'!AE35</f>
        <v>1130</v>
      </c>
      <c r="J73" s="10">
        <f>'Haver Q'!AF35</f>
        <v>610</v>
      </c>
      <c r="K73" s="10">
        <f>'Haver Q'!AG35</f>
        <v>1700</v>
      </c>
      <c r="L73" s="10">
        <f>'Haver Q'!AH35</f>
        <v>5880</v>
      </c>
      <c r="N73" s="10">
        <f t="shared" si="59"/>
        <v>29970</v>
      </c>
      <c r="O73" s="10">
        <f t="shared" si="45"/>
        <v>15440</v>
      </c>
      <c r="P73" s="10">
        <f t="shared" si="46"/>
        <v>9480</v>
      </c>
      <c r="Q73" s="10">
        <f t="shared" si="47"/>
        <v>31350</v>
      </c>
      <c r="R73" s="10">
        <f t="shared" si="60"/>
        <v>86240</v>
      </c>
    </row>
    <row r="74" spans="1:45" x14ac:dyDescent="0.35">
      <c r="A74" s="12">
        <v>44501</v>
      </c>
      <c r="B74" s="10">
        <f>'Haver Q'!X36</f>
        <v>26860</v>
      </c>
      <c r="C74" s="10">
        <f>'Haver Q'!Y36</f>
        <v>13980</v>
      </c>
      <c r="D74" s="10">
        <f>'Haver Q'!Z36</f>
        <v>8790</v>
      </c>
      <c r="E74" s="10">
        <f>'Haver Q'!AA36</f>
        <v>30010</v>
      </c>
      <c r="F74" s="10">
        <f>'Haver Q'!AB36</f>
        <v>79640</v>
      </c>
      <c r="H74" s="10">
        <f>'Haver Q'!AD36</f>
        <v>2470</v>
      </c>
      <c r="I74" s="10">
        <f>'Haver Q'!AE36</f>
        <v>1200</v>
      </c>
      <c r="J74" s="10">
        <f>'Haver Q'!AF36</f>
        <v>610</v>
      </c>
      <c r="K74" s="10">
        <f>'Haver Q'!AG36</f>
        <v>1730</v>
      </c>
      <c r="L74" s="10">
        <f>'Haver Q'!AH36</f>
        <v>6010</v>
      </c>
      <c r="N74" s="10">
        <f t="shared" si="59"/>
        <v>29330</v>
      </c>
      <c r="O74" s="10">
        <f t="shared" si="45"/>
        <v>15180</v>
      </c>
      <c r="P74" s="10">
        <f t="shared" si="46"/>
        <v>9400</v>
      </c>
      <c r="Q74" s="10">
        <f t="shared" si="47"/>
        <v>31740</v>
      </c>
      <c r="R74" s="10">
        <f t="shared" si="60"/>
        <v>85650</v>
      </c>
    </row>
    <row r="75" spans="1:45" x14ac:dyDescent="0.35">
      <c r="A75" s="12">
        <v>44593</v>
      </c>
      <c r="B75" s="10">
        <f>'Haver Q'!X37</f>
        <v>25000</v>
      </c>
      <c r="C75" s="10">
        <f>'Haver Q'!Y37</f>
        <v>13200</v>
      </c>
      <c r="D75" s="10">
        <f>'Haver Q'!Z37</f>
        <v>8150</v>
      </c>
      <c r="E75" s="10">
        <f>'Haver Q'!AA37</f>
        <v>29350</v>
      </c>
      <c r="F75" s="10">
        <f>'Haver Q'!AB37</f>
        <v>75700</v>
      </c>
      <c r="H75" s="10">
        <f>'Haver Q'!AD37</f>
        <v>2380</v>
      </c>
      <c r="I75" s="10">
        <f>'Haver Q'!AE37</f>
        <v>1130</v>
      </c>
      <c r="J75" s="10">
        <f>'Haver Q'!AF37</f>
        <v>600</v>
      </c>
      <c r="K75" s="10">
        <f>'Haver Q'!AG37</f>
        <v>1760</v>
      </c>
      <c r="L75" s="10">
        <f>'Haver Q'!AH37</f>
        <v>5870</v>
      </c>
      <c r="N75" s="10">
        <f t="shared" si="59"/>
        <v>27380</v>
      </c>
      <c r="O75" s="10">
        <f t="shared" si="45"/>
        <v>14330</v>
      </c>
      <c r="P75" s="10">
        <f t="shared" si="46"/>
        <v>8750</v>
      </c>
      <c r="Q75" s="10">
        <f t="shared" si="47"/>
        <v>31110</v>
      </c>
      <c r="R75" s="10">
        <f t="shared" si="60"/>
        <v>81570</v>
      </c>
    </row>
    <row r="76" spans="1:45" x14ac:dyDescent="0.35">
      <c r="A76" s="12">
        <v>44682</v>
      </c>
      <c r="B76" s="10">
        <f>'Haver Q'!X38</f>
        <v>25250</v>
      </c>
      <c r="C76" s="10">
        <f>'Haver Q'!Y38</f>
        <v>12740</v>
      </c>
      <c r="D76" s="10">
        <f>'Haver Q'!Z38</f>
        <v>7980</v>
      </c>
      <c r="E76" s="10">
        <f>'Haver Q'!AA38</f>
        <v>29030</v>
      </c>
      <c r="F76" s="10">
        <f>'Haver Q'!AB38</f>
        <v>75000</v>
      </c>
      <c r="H76" s="10">
        <f>'Haver Q'!AD38</f>
        <v>2130</v>
      </c>
      <c r="I76" s="10">
        <f>'Haver Q'!AE38</f>
        <v>1120</v>
      </c>
      <c r="J76" s="10">
        <f>'Haver Q'!AF38</f>
        <v>600</v>
      </c>
      <c r="K76" s="10">
        <f>'Haver Q'!AG38</f>
        <v>1790</v>
      </c>
      <c r="L76" s="10">
        <f>'Haver Q'!AH38</f>
        <v>5640</v>
      </c>
      <c r="N76" s="10">
        <f t="shared" si="59"/>
        <v>27380</v>
      </c>
      <c r="O76" s="10">
        <f t="shared" si="45"/>
        <v>13860</v>
      </c>
      <c r="P76" s="10">
        <f t="shared" si="46"/>
        <v>8580</v>
      </c>
      <c r="Q76" s="10">
        <f t="shared" si="47"/>
        <v>30820</v>
      </c>
      <c r="R76" s="10">
        <f t="shared" si="60"/>
        <v>80640</v>
      </c>
    </row>
    <row r="77" spans="1:45" x14ac:dyDescent="0.35">
      <c r="A77" s="12">
        <v>44774</v>
      </c>
      <c r="B77" s="10">
        <f>'Haver Q'!X39</f>
        <v>25170</v>
      </c>
      <c r="C77" s="10">
        <f>'Haver Q'!Y39</f>
        <v>12590</v>
      </c>
      <c r="D77" s="10">
        <f>'Haver Q'!Z39</f>
        <v>7760</v>
      </c>
      <c r="E77" s="10">
        <f>'Haver Q'!AA39</f>
        <v>28900</v>
      </c>
      <c r="F77" s="10">
        <f>'Haver Q'!AB39</f>
        <v>74420</v>
      </c>
      <c r="H77" s="10">
        <f>'Haver Q'!AD39</f>
        <v>2290</v>
      </c>
      <c r="I77" s="10">
        <f>'Haver Q'!AE39</f>
        <v>1090</v>
      </c>
      <c r="J77" s="10">
        <f>'Haver Q'!AF39</f>
        <v>600</v>
      </c>
      <c r="K77" s="10">
        <f>'Haver Q'!AG39</f>
        <v>1780</v>
      </c>
      <c r="L77" s="10">
        <f>'Haver Q'!AH39</f>
        <v>5760</v>
      </c>
      <c r="N77" s="10">
        <f t="shared" si="59"/>
        <v>27460</v>
      </c>
      <c r="O77" s="10">
        <f t="shared" si="45"/>
        <v>13680</v>
      </c>
      <c r="P77" s="10">
        <f t="shared" si="46"/>
        <v>8360</v>
      </c>
      <c r="Q77" s="10">
        <f t="shared" si="47"/>
        <v>30680</v>
      </c>
      <c r="R77" s="10">
        <f t="shared" si="60"/>
        <v>80180</v>
      </c>
    </row>
    <row r="78" spans="1:45" x14ac:dyDescent="0.35">
      <c r="A78" s="12">
        <v>44866</v>
      </c>
      <c r="B78" s="10">
        <f>'Haver Q'!X40</f>
        <v>26390</v>
      </c>
      <c r="C78" s="10">
        <f>'Haver Q'!Y40</f>
        <v>12640</v>
      </c>
      <c r="D78" s="10">
        <f>'Haver Q'!Z40</f>
        <v>7750</v>
      </c>
      <c r="E78" s="10">
        <f>'Haver Q'!AA40</f>
        <v>28390</v>
      </c>
      <c r="F78" s="10">
        <f>'Haver Q'!AB40</f>
        <v>75170</v>
      </c>
      <c r="H78" s="10">
        <f>'Haver Q'!AD40</f>
        <v>2580</v>
      </c>
      <c r="I78" s="10">
        <f>'Haver Q'!AE40</f>
        <v>1080</v>
      </c>
      <c r="J78" s="10">
        <f>'Haver Q'!AF40</f>
        <v>640</v>
      </c>
      <c r="K78" s="10">
        <f>'Haver Q'!AG40</f>
        <v>1770</v>
      </c>
      <c r="L78" s="10">
        <f>'Haver Q'!AH40</f>
        <v>6070</v>
      </c>
      <c r="N78" s="10">
        <f t="shared" si="59"/>
        <v>28970</v>
      </c>
      <c r="O78" s="10">
        <f t="shared" si="45"/>
        <v>13720</v>
      </c>
      <c r="P78" s="10">
        <f t="shared" si="46"/>
        <v>8390</v>
      </c>
      <c r="Q78" s="10">
        <f t="shared" si="47"/>
        <v>30160</v>
      </c>
      <c r="R78" s="10">
        <f t="shared" si="60"/>
        <v>81240</v>
      </c>
    </row>
    <row r="79" spans="1:45" x14ac:dyDescent="0.35">
      <c r="A79" s="12">
        <v>44958</v>
      </c>
      <c r="B79" s="10">
        <f>'Haver Q'!X41</f>
        <v>27690</v>
      </c>
      <c r="C79" s="10">
        <f>'Haver Q'!Y41</f>
        <v>12910</v>
      </c>
      <c r="D79" s="10">
        <f>'Haver Q'!Z41</f>
        <v>7840</v>
      </c>
      <c r="E79" s="10">
        <f>'Haver Q'!AA41</f>
        <v>28180</v>
      </c>
      <c r="F79" s="10">
        <f>'Haver Q'!AB41</f>
        <v>76620</v>
      </c>
      <c r="H79" s="10">
        <f>'Haver Q'!AD41</f>
        <v>3400</v>
      </c>
      <c r="I79" s="10">
        <f>'Haver Q'!AE41</f>
        <v>1200</v>
      </c>
      <c r="J79" s="10">
        <f>'Haver Q'!AF41</f>
        <v>660</v>
      </c>
      <c r="K79" s="10">
        <f>'Haver Q'!AG41</f>
        <v>1760</v>
      </c>
      <c r="L79" s="10">
        <f>'Haver Q'!AH41</f>
        <v>7020</v>
      </c>
      <c r="N79" s="10">
        <f t="shared" si="59"/>
        <v>31090</v>
      </c>
      <c r="O79" s="10">
        <f t="shared" si="45"/>
        <v>14110</v>
      </c>
      <c r="P79" s="10">
        <f t="shared" si="46"/>
        <v>8500</v>
      </c>
      <c r="Q79" s="10">
        <f t="shared" si="47"/>
        <v>29940</v>
      </c>
      <c r="R79" s="10">
        <f t="shared" si="60"/>
        <v>83640</v>
      </c>
    </row>
    <row r="80" spans="1:45" x14ac:dyDescent="0.35">
      <c r="A80" s="12">
        <v>45047</v>
      </c>
      <c r="B80" s="10">
        <f>'Haver Q'!X42</f>
        <v>30920</v>
      </c>
      <c r="C80" s="10">
        <f>'Haver Q'!Y42</f>
        <v>14070</v>
      </c>
      <c r="D80" s="10">
        <f>'Haver Q'!Z42</f>
        <v>8200</v>
      </c>
      <c r="E80" s="10">
        <f>'Haver Q'!AA42</f>
        <v>28690</v>
      </c>
      <c r="F80" s="10">
        <f>'Haver Q'!AB42</f>
        <v>81880</v>
      </c>
      <c r="H80" s="10">
        <f>'Haver Q'!AD42</f>
        <v>4730</v>
      </c>
      <c r="I80" s="10">
        <f>'Haver Q'!AE42</f>
        <v>1510</v>
      </c>
      <c r="J80" s="10">
        <f>'Haver Q'!AF42</f>
        <v>810</v>
      </c>
      <c r="K80" s="10">
        <f>'Haver Q'!AG42</f>
        <v>1910</v>
      </c>
      <c r="L80" s="10">
        <f>'Haver Q'!AH42</f>
        <v>8960</v>
      </c>
      <c r="N80" s="10">
        <f t="shared" si="59"/>
        <v>35650</v>
      </c>
      <c r="O80" s="10">
        <f t="shared" si="45"/>
        <v>15580</v>
      </c>
      <c r="P80" s="10">
        <f t="shared" si="46"/>
        <v>9010</v>
      </c>
      <c r="Q80" s="10">
        <f t="shared" si="47"/>
        <v>30600</v>
      </c>
      <c r="R80" s="10">
        <f t="shared" si="60"/>
        <v>90840</v>
      </c>
    </row>
    <row r="81" spans="1:18" x14ac:dyDescent="0.35">
      <c r="A81" s="12">
        <v>45139</v>
      </c>
      <c r="B81" s="10">
        <f>'Haver Q'!X43</f>
        <v>33590</v>
      </c>
      <c r="C81" s="10">
        <f>'Haver Q'!Y43</f>
        <v>15480</v>
      </c>
      <c r="D81" s="10">
        <f>'Haver Q'!Z43</f>
        <v>8590</v>
      </c>
      <c r="E81" s="10">
        <f>'Haver Q'!AA43</f>
        <v>29350</v>
      </c>
      <c r="F81" s="10">
        <f>'Haver Q'!AB43</f>
        <v>87010</v>
      </c>
      <c r="H81" s="10">
        <f>'Haver Q'!AD43</f>
        <v>5820</v>
      </c>
      <c r="I81" s="10">
        <f>'Haver Q'!AE43</f>
        <v>2150</v>
      </c>
      <c r="J81" s="10">
        <f>'Haver Q'!AF43</f>
        <v>910</v>
      </c>
      <c r="K81" s="10">
        <f>'Haver Q'!AG43</f>
        <v>2040</v>
      </c>
      <c r="L81" s="10">
        <f>'Haver Q'!AH43</f>
        <v>10920</v>
      </c>
      <c r="N81" s="10">
        <f t="shared" si="59"/>
        <v>39410</v>
      </c>
      <c r="O81" s="10">
        <f t="shared" si="45"/>
        <v>17630</v>
      </c>
      <c r="P81" s="10">
        <f t="shared" si="46"/>
        <v>9500</v>
      </c>
      <c r="Q81" s="10">
        <f t="shared" si="47"/>
        <v>31390</v>
      </c>
      <c r="R81" s="10">
        <f t="shared" si="60"/>
        <v>97930</v>
      </c>
    </row>
    <row r="82" spans="1:18" x14ac:dyDescent="0.35">
      <c r="A82" s="12">
        <v>45231</v>
      </c>
      <c r="B82" s="10">
        <f>'Haver Q'!X44</f>
        <v>35940</v>
      </c>
      <c r="C82" s="10">
        <f>'Haver Q'!Y44</f>
        <v>17270</v>
      </c>
      <c r="D82" s="10">
        <f>'Haver Q'!Z44</f>
        <v>9720</v>
      </c>
      <c r="E82" s="10">
        <f>'Haver Q'!AA44</f>
        <v>30760</v>
      </c>
      <c r="F82" s="10">
        <f>'Haver Q'!AB44</f>
        <v>93690</v>
      </c>
      <c r="H82" s="10">
        <f>'Haver Q'!AD44</f>
        <v>6800</v>
      </c>
      <c r="I82" s="10">
        <f>'Haver Q'!AE44</f>
        <v>3220</v>
      </c>
      <c r="J82" s="10">
        <f>'Haver Q'!AF44</f>
        <v>1270</v>
      </c>
      <c r="K82" s="10">
        <f>'Haver Q'!AG44</f>
        <v>2280</v>
      </c>
      <c r="L82" s="10">
        <f>'Haver Q'!AH44</f>
        <v>13570</v>
      </c>
      <c r="N82" s="10">
        <f t="shared" si="59"/>
        <v>42740</v>
      </c>
      <c r="O82" s="10">
        <f t="shared" si="45"/>
        <v>20490</v>
      </c>
      <c r="P82" s="10">
        <f t="shared" si="46"/>
        <v>10990</v>
      </c>
      <c r="Q82" s="10">
        <f t="shared" si="47"/>
        <v>33040</v>
      </c>
      <c r="R82" s="10">
        <f t="shared" si="60"/>
        <v>107260</v>
      </c>
    </row>
    <row r="83" spans="1:18" x14ac:dyDescent="0.35">
      <c r="A83" s="12">
        <v>45323</v>
      </c>
      <c r="B83" s="10">
        <f>'Haver Q'!X45</f>
        <v>35520</v>
      </c>
      <c r="C83" s="10">
        <f>'Haver Q'!Y45</f>
        <v>18220</v>
      </c>
      <c r="D83" s="10">
        <f>'Haver Q'!Z45</f>
        <v>10510</v>
      </c>
      <c r="E83" s="10">
        <f>'Haver Q'!AA45</f>
        <v>32170</v>
      </c>
      <c r="F83" s="10">
        <f>'Haver Q'!AB45</f>
        <v>96420</v>
      </c>
      <c r="H83" s="10">
        <f>'Haver Q'!AD45</f>
        <v>6060</v>
      </c>
      <c r="I83" s="10">
        <f>'Haver Q'!AE45</f>
        <v>3390</v>
      </c>
      <c r="J83" s="10">
        <f>'Haver Q'!AF45</f>
        <v>1590</v>
      </c>
      <c r="K83" s="10">
        <f>'Haver Q'!AG45</f>
        <v>2460</v>
      </c>
      <c r="L83" s="10">
        <f>'Haver Q'!AH45</f>
        <v>13500</v>
      </c>
      <c r="N83" s="10">
        <f t="shared" si="59"/>
        <v>41580</v>
      </c>
      <c r="O83" s="10">
        <f t="shared" si="45"/>
        <v>21610</v>
      </c>
      <c r="P83" s="10">
        <f t="shared" si="46"/>
        <v>12100</v>
      </c>
      <c r="Q83" s="10">
        <f t="shared" si="47"/>
        <v>34630</v>
      </c>
      <c r="R83" s="10">
        <f t="shared" si="60"/>
        <v>109920</v>
      </c>
    </row>
    <row r="84" spans="1:18" x14ac:dyDescent="0.35">
      <c r="A84" s="12">
        <v>45413</v>
      </c>
      <c r="B84" s="10">
        <f>'Haver Q'!X46</f>
        <v>34420</v>
      </c>
      <c r="C84" s="10">
        <f>'Haver Q'!Y46</f>
        <v>18030</v>
      </c>
      <c r="D84" s="10">
        <f>'Haver Q'!Z46</f>
        <v>10820</v>
      </c>
      <c r="E84" s="10">
        <f>'Haver Q'!AA46</f>
        <v>32820</v>
      </c>
      <c r="F84" s="10">
        <f>'Haver Q'!AB46</f>
        <v>96090</v>
      </c>
      <c r="H84" s="10">
        <f>'Haver Q'!AD46</f>
        <v>5660</v>
      </c>
      <c r="I84" s="10">
        <f>'Haver Q'!AE46</f>
        <v>3180</v>
      </c>
      <c r="J84" s="10">
        <f>'Haver Q'!AF46</f>
        <v>1890</v>
      </c>
      <c r="K84" s="10">
        <f>'Haver Q'!AG46</f>
        <v>2840</v>
      </c>
      <c r="L84" s="10">
        <f>'Haver Q'!AH46</f>
        <v>13570</v>
      </c>
      <c r="N84" s="10">
        <f t="shared" si="59"/>
        <v>40080</v>
      </c>
      <c r="O84" s="10">
        <f t="shared" si="45"/>
        <v>21210</v>
      </c>
      <c r="P84" s="10">
        <f t="shared" si="46"/>
        <v>12710</v>
      </c>
      <c r="Q84" s="10">
        <f t="shared" si="47"/>
        <v>35660</v>
      </c>
      <c r="R84" s="10">
        <f t="shared" si="60"/>
        <v>109660</v>
      </c>
    </row>
    <row r="85" spans="1:18" x14ac:dyDescent="0.35">
      <c r="A85" s="12">
        <v>45505</v>
      </c>
      <c r="B85" s="10">
        <f>'Haver Q'!X47</f>
        <v>32860</v>
      </c>
      <c r="C85" s="10">
        <f>'Haver Q'!Y47</f>
        <v>16950</v>
      </c>
      <c r="D85" s="10">
        <f>'Haver Q'!Z47</f>
        <v>10750</v>
      </c>
      <c r="E85" s="10">
        <f>'Haver Q'!AA47</f>
        <v>33070</v>
      </c>
      <c r="F85" s="10">
        <f>'Haver Q'!AB47</f>
        <v>93630</v>
      </c>
      <c r="H85" s="10">
        <f>'Haver Q'!AD47</f>
        <v>5070</v>
      </c>
      <c r="I85" s="10">
        <f>'Haver Q'!AE47</f>
        <v>2790</v>
      </c>
      <c r="J85" s="10">
        <f>'Haver Q'!AF47</f>
        <v>2000</v>
      </c>
      <c r="K85" s="10">
        <f>'Haver Q'!AG47</f>
        <v>3140</v>
      </c>
      <c r="L85" s="10">
        <f>'Haver Q'!AH47</f>
        <v>13000</v>
      </c>
      <c r="N85" s="10">
        <f t="shared" ref="N85" si="76">SUM(B85+H85)</f>
        <v>37930</v>
      </c>
      <c r="O85" s="10">
        <f t="shared" ref="O85" si="77">SUM(C85+I85)</f>
        <v>19740</v>
      </c>
      <c r="P85" s="10">
        <f t="shared" ref="P85" si="78">SUM(D85+J85)</f>
        <v>12750</v>
      </c>
      <c r="Q85" s="10">
        <f t="shared" ref="Q85" si="79">SUM(E85+K85)</f>
        <v>36210</v>
      </c>
      <c r="R85" s="10">
        <f t="shared" ref="R85" si="80">SUM(N85:Q85)</f>
        <v>106630</v>
      </c>
    </row>
    <row r="86" spans="1:18" x14ac:dyDescent="0.35">
      <c r="A86" s="12">
        <v>45597</v>
      </c>
      <c r="B86" s="10"/>
      <c r="C86" s="10"/>
      <c r="D86" s="10"/>
      <c r="E86" s="10"/>
      <c r="F86" s="10"/>
    </row>
  </sheetData>
  <mergeCells count="14">
    <mergeCell ref="B2:F2"/>
    <mergeCell ref="H2:L2"/>
    <mergeCell ref="N2:R2"/>
    <mergeCell ref="AC2:AG2"/>
    <mergeCell ref="AI2:AM2"/>
    <mergeCell ref="B46:F46"/>
    <mergeCell ref="H46:L46"/>
    <mergeCell ref="N46:R46"/>
    <mergeCell ref="AO44:AS44"/>
    <mergeCell ref="AO45:AS45"/>
    <mergeCell ref="AC44:AG44"/>
    <mergeCell ref="AC45:AG45"/>
    <mergeCell ref="AI44:AM44"/>
    <mergeCell ref="AI45:AM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90DF-E680-4898-8B27-6590433DB3C0}">
  <dimension ref="A1:BP148"/>
  <sheetViews>
    <sheetView tabSelected="1" zoomScale="85" zoomScaleNormal="85" workbookViewId="0">
      <pane xSplit="1" ySplit="4" topLeftCell="B5" activePane="bottomRight" state="frozen"/>
      <selection pane="topRight" activeCell="B1" sqref="B1"/>
      <selection pane="bottomLeft" activeCell="A5" sqref="A5"/>
      <selection pane="bottomRight" activeCell="Q1" sqref="Q1"/>
    </sheetView>
  </sheetViews>
  <sheetFormatPr defaultRowHeight="14.5" x14ac:dyDescent="0.35"/>
  <cols>
    <col min="1" max="1" width="10.81640625" customWidth="1"/>
    <col min="6" max="6" width="3.90625" customWidth="1"/>
    <col min="7" max="7" width="4.1796875" customWidth="1"/>
    <col min="8" max="8" width="8.7265625" customWidth="1"/>
    <col min="12" max="12" width="3.90625" customWidth="1"/>
    <col min="13" max="13" width="4.1796875" customWidth="1"/>
    <col min="18" max="18" width="3.90625" customWidth="1"/>
    <col min="19" max="19" width="4.1796875" customWidth="1"/>
    <col min="48" max="49" width="2.26953125" customWidth="1"/>
    <col min="54" max="55" width="2.26953125" customWidth="1"/>
    <col min="60" max="61" width="2.26953125" customWidth="1"/>
  </cols>
  <sheetData>
    <row r="1" spans="1:68" x14ac:dyDescent="0.35">
      <c r="B1" s="57"/>
      <c r="M1" t="s">
        <v>972</v>
      </c>
      <c r="O1" s="36">
        <f>AVERAGE(N5:N24)</f>
        <v>2.1055000000000001</v>
      </c>
      <c r="Q1" s="15"/>
    </row>
    <row r="2" spans="1:68" x14ac:dyDescent="0.35">
      <c r="B2" s="57"/>
      <c r="M2" t="s">
        <v>973</v>
      </c>
      <c r="O2" s="36">
        <f>N43</f>
        <v>1.7</v>
      </c>
    </row>
    <row r="3" spans="1:68" x14ac:dyDescent="0.35">
      <c r="B3" s="75" t="s">
        <v>877</v>
      </c>
      <c r="C3" s="75"/>
      <c r="D3" s="75"/>
      <c r="E3" s="75"/>
      <c r="H3" s="75" t="s">
        <v>878</v>
      </c>
      <c r="I3" s="75"/>
      <c r="J3" s="75"/>
      <c r="K3" s="75"/>
      <c r="N3" s="75" t="s">
        <v>879</v>
      </c>
      <c r="O3" s="75"/>
      <c r="P3" s="75"/>
      <c r="Q3" s="75"/>
      <c r="T3" s="75" t="s">
        <v>880</v>
      </c>
      <c r="U3" s="75"/>
      <c r="V3" s="75"/>
      <c r="W3" s="75"/>
      <c r="AR3" s="75" t="s">
        <v>877</v>
      </c>
      <c r="AS3" s="75"/>
      <c r="AT3" s="75"/>
      <c r="AU3" s="75"/>
      <c r="AX3" s="75" t="s">
        <v>878</v>
      </c>
      <c r="AY3" s="75"/>
      <c r="AZ3" s="75"/>
      <c r="BA3" s="75"/>
      <c r="BD3" s="75" t="s">
        <v>879</v>
      </c>
      <c r="BE3" s="75"/>
      <c r="BF3" s="75"/>
      <c r="BG3" s="75"/>
      <c r="BJ3" s="75" t="s">
        <v>880</v>
      </c>
      <c r="BK3" s="75"/>
      <c r="BL3" s="75"/>
      <c r="BM3" s="75"/>
    </row>
    <row r="4" spans="1:68" x14ac:dyDescent="0.35">
      <c r="B4" t="s">
        <v>874</v>
      </c>
      <c r="C4" t="s">
        <v>875</v>
      </c>
      <c r="D4" t="s">
        <v>876</v>
      </c>
      <c r="E4" t="s">
        <v>927</v>
      </c>
      <c r="H4" t="s">
        <v>875</v>
      </c>
      <c r="I4" t="s">
        <v>876</v>
      </c>
      <c r="J4" t="s">
        <v>927</v>
      </c>
      <c r="K4" t="s">
        <v>874</v>
      </c>
      <c r="N4" t="s">
        <v>874</v>
      </c>
      <c r="O4" t="s">
        <v>875</v>
      </c>
      <c r="P4" t="s">
        <v>876</v>
      </c>
      <c r="Q4" t="s">
        <v>927</v>
      </c>
      <c r="T4" t="s">
        <v>875</v>
      </c>
      <c r="U4" t="s">
        <v>876</v>
      </c>
      <c r="V4" t="s">
        <v>927</v>
      </c>
      <c r="W4" t="s">
        <v>874</v>
      </c>
      <c r="AR4" t="s">
        <v>874</v>
      </c>
      <c r="AS4" t="s">
        <v>875</v>
      </c>
      <c r="AT4" t="s">
        <v>876</v>
      </c>
      <c r="AU4" t="s">
        <v>927</v>
      </c>
      <c r="AX4" t="s">
        <v>875</v>
      </c>
      <c r="AY4" t="s">
        <v>876</v>
      </c>
      <c r="AZ4" t="s">
        <v>927</v>
      </c>
      <c r="BA4" t="s">
        <v>874</v>
      </c>
      <c r="BD4" t="s">
        <v>874</v>
      </c>
      <c r="BE4" t="s">
        <v>875</v>
      </c>
      <c r="BF4" t="s">
        <v>876</v>
      </c>
      <c r="BG4" t="s">
        <v>927</v>
      </c>
      <c r="BJ4" t="s">
        <v>875</v>
      </c>
      <c r="BK4" t="s">
        <v>876</v>
      </c>
      <c r="BL4" t="s">
        <v>927</v>
      </c>
      <c r="BM4" t="s">
        <v>874</v>
      </c>
    </row>
    <row r="5" spans="1:68" x14ac:dyDescent="0.35">
      <c r="A5" s="12">
        <v>42036</v>
      </c>
      <c r="B5" s="36">
        <f>DataQ!V175</f>
        <v>111.19</v>
      </c>
      <c r="C5" s="36">
        <v>111.19</v>
      </c>
      <c r="D5" s="36">
        <v>111.19</v>
      </c>
      <c r="E5" s="29"/>
      <c r="H5" s="11">
        <f>(C5/DataQ!$C175)*1000</f>
        <v>10.000899442345746</v>
      </c>
      <c r="I5" s="11">
        <f>(D5/DataQ!$C175)*1000</f>
        <v>10.000899442345746</v>
      </c>
      <c r="J5" s="11"/>
      <c r="K5" s="11">
        <f>(B5/DataQ!$C175)*1000</f>
        <v>10.000899442345746</v>
      </c>
      <c r="N5" s="36">
        <f>DataQ!W175</f>
        <v>4.88</v>
      </c>
      <c r="O5" s="36">
        <v>4.88</v>
      </c>
      <c r="P5" s="36">
        <v>4.88</v>
      </c>
      <c r="Q5" s="29"/>
      <c r="T5" s="11">
        <f>(O5/DataQ!$C175)*1000</f>
        <v>0.43892786472387119</v>
      </c>
      <c r="U5" s="11">
        <f>(P5/DataQ!$C175)*1000</f>
        <v>0.43892786472387119</v>
      </c>
      <c r="V5" s="11"/>
      <c r="W5" s="11">
        <f>(N5/DataQ!$C175)*1000</f>
        <v>0.43892786472387119</v>
      </c>
      <c r="AR5" s="29">
        <v>111190</v>
      </c>
      <c r="AS5" s="29">
        <v>111190</v>
      </c>
      <c r="AT5" s="29">
        <v>111190</v>
      </c>
      <c r="AU5" s="29">
        <v>111190</v>
      </c>
      <c r="AV5" s="29"/>
      <c r="AW5" s="29"/>
      <c r="AX5" s="11">
        <f>AS5/DataQ!$C175</f>
        <v>10.000899442345746</v>
      </c>
      <c r="AY5" s="11">
        <f>AT5/DataQ!$C175</f>
        <v>10.000899442345746</v>
      </c>
      <c r="AZ5" s="11">
        <f>AU5/DataQ!$C175</f>
        <v>10.000899442345746</v>
      </c>
      <c r="BA5" s="11">
        <f>AR5/DataQ!$C175</f>
        <v>10.000899442345746</v>
      </c>
      <c r="BB5" s="29"/>
      <c r="BC5" s="29"/>
      <c r="BD5" s="29">
        <v>4880</v>
      </c>
      <c r="BE5" s="29">
        <v>4880</v>
      </c>
      <c r="BF5" s="29">
        <v>4880</v>
      </c>
      <c r="BG5" s="29">
        <v>4880</v>
      </c>
      <c r="BH5" s="29"/>
      <c r="BI5" s="29"/>
      <c r="BJ5" s="11">
        <f>BE5/DataQ!$C175</f>
        <v>0.43892786472387119</v>
      </c>
      <c r="BK5" s="11">
        <f>BF5/DataQ!$C175</f>
        <v>0.43892786472387119</v>
      </c>
      <c r="BL5" s="11">
        <f>BG5/DataQ!$C175</f>
        <v>0.43892786472387119</v>
      </c>
      <c r="BM5" s="11">
        <f>BD5/DataQ!$C175</f>
        <v>0.43892786472387119</v>
      </c>
    </row>
    <row r="6" spans="1:68" x14ac:dyDescent="0.35">
      <c r="A6" s="12">
        <v>42125</v>
      </c>
      <c r="B6" s="36">
        <f>DataQ!V176</f>
        <v>106.73</v>
      </c>
      <c r="C6" s="36">
        <v>106.73</v>
      </c>
      <c r="D6" s="36">
        <v>106.73</v>
      </c>
      <c r="E6" s="29"/>
      <c r="H6" s="11">
        <f>(C6/DataQ!$C176)*1000</f>
        <v>9.6066606660666078</v>
      </c>
      <c r="I6" s="11">
        <f>(D6/DataQ!$C176)*1000</f>
        <v>9.6066606660666078</v>
      </c>
      <c r="J6" s="11"/>
      <c r="K6" s="11">
        <f>(B6/DataQ!$C176)*1000</f>
        <v>9.6066606660666078</v>
      </c>
      <c r="N6" s="36">
        <f>DataQ!W176</f>
        <v>2.5</v>
      </c>
      <c r="O6" s="36">
        <v>2.5</v>
      </c>
      <c r="P6" s="36">
        <v>2.5</v>
      </c>
      <c r="Q6" s="29"/>
      <c r="T6" s="11">
        <f>(O6/DataQ!$C176)*1000</f>
        <v>0.22502250225022502</v>
      </c>
      <c r="U6" s="11">
        <f>(P6/DataQ!$C176)*1000</f>
        <v>0.22502250225022502</v>
      </c>
      <c r="V6" s="11"/>
      <c r="W6" s="11">
        <f>(N6/DataQ!$C176)*1000</f>
        <v>0.22502250225022502</v>
      </c>
      <c r="AR6" s="29">
        <v>106730</v>
      </c>
      <c r="AS6" s="29">
        <v>106730</v>
      </c>
      <c r="AT6" s="29">
        <v>106730</v>
      </c>
      <c r="AU6" s="29">
        <v>106730</v>
      </c>
      <c r="AV6" s="29"/>
      <c r="AW6" s="29"/>
      <c r="AX6" s="11">
        <f>AS6/DataQ!$C176</f>
        <v>9.6066606660666061</v>
      </c>
      <c r="AY6" s="11">
        <f>AT6/DataQ!$C176</f>
        <v>9.6066606660666061</v>
      </c>
      <c r="AZ6" s="11">
        <f>AU6/DataQ!$C176</f>
        <v>9.6066606660666061</v>
      </c>
      <c r="BA6" s="11">
        <f>AR6/DataQ!$C176</f>
        <v>9.6066606660666061</v>
      </c>
      <c r="BB6" s="29"/>
      <c r="BC6" s="29"/>
      <c r="BD6" s="29">
        <v>2500</v>
      </c>
      <c r="BE6" s="29">
        <v>2500</v>
      </c>
      <c r="BF6" s="29">
        <v>2500</v>
      </c>
      <c r="BG6" s="29">
        <v>2500</v>
      </c>
      <c r="BH6" s="29"/>
      <c r="BI6" s="29"/>
      <c r="BJ6" s="11">
        <f>BE6/DataQ!$C176</f>
        <v>0.22502250225022502</v>
      </c>
      <c r="BK6" s="11">
        <f>BF6/DataQ!$C176</f>
        <v>0.22502250225022502</v>
      </c>
      <c r="BL6" s="11">
        <f>BG6/DataQ!$C176</f>
        <v>0.22502250225022502</v>
      </c>
      <c r="BM6" s="11">
        <f>BD6/DataQ!$C176</f>
        <v>0.22502250225022502</v>
      </c>
      <c r="BP6" s="16"/>
    </row>
    <row r="7" spans="1:68" x14ac:dyDescent="0.35">
      <c r="A7" s="12">
        <v>42217</v>
      </c>
      <c r="B7" s="36">
        <f>DataQ!V177</f>
        <v>104.97</v>
      </c>
      <c r="C7" s="36">
        <v>104.97</v>
      </c>
      <c r="D7" s="36">
        <v>104.97</v>
      </c>
      <c r="E7" s="29"/>
      <c r="H7" s="11">
        <f>(C7/DataQ!$C177)*1000</f>
        <v>9.4482448244824475</v>
      </c>
      <c r="I7" s="11">
        <f>(D7/DataQ!$C177)*1000</f>
        <v>9.4482448244824475</v>
      </c>
      <c r="J7" s="11"/>
      <c r="K7" s="11">
        <f>(B7/DataQ!$C177)*1000</f>
        <v>9.4482448244824475</v>
      </c>
      <c r="N7" s="36">
        <f>DataQ!W177</f>
        <v>2.4900000000000002</v>
      </c>
      <c r="O7" s="36">
        <v>2.4900000000000002</v>
      </c>
      <c r="P7" s="36">
        <v>2.4900000000000002</v>
      </c>
      <c r="Q7" s="29"/>
      <c r="T7" s="11">
        <f>(O7/DataQ!$C177)*1000</f>
        <v>0.22412241224122414</v>
      </c>
      <c r="U7" s="11">
        <f>(P7/DataQ!$C177)*1000</f>
        <v>0.22412241224122414</v>
      </c>
      <c r="V7" s="11"/>
      <c r="W7" s="11">
        <f>(N7/DataQ!$C177)*1000</f>
        <v>0.22412241224122414</v>
      </c>
      <c r="AR7" s="29">
        <v>104970</v>
      </c>
      <c r="AS7" s="29">
        <v>104970</v>
      </c>
      <c r="AT7" s="29">
        <v>104970</v>
      </c>
      <c r="AU7" s="29">
        <v>104970</v>
      </c>
      <c r="AV7" s="29"/>
      <c r="AW7" s="29"/>
      <c r="AX7" s="11">
        <f>AS7/DataQ!$C177</f>
        <v>9.4482448244824475</v>
      </c>
      <c r="AY7" s="11">
        <f>AT7/DataQ!$C177</f>
        <v>9.4482448244824475</v>
      </c>
      <c r="AZ7" s="11">
        <f>AU7/DataQ!$C177</f>
        <v>9.4482448244824475</v>
      </c>
      <c r="BA7" s="11">
        <f>AR7/DataQ!$C177</f>
        <v>9.4482448244824475</v>
      </c>
      <c r="BB7" s="29"/>
      <c r="BC7" s="29"/>
      <c r="BD7" s="29">
        <v>2490</v>
      </c>
      <c r="BE7" s="29">
        <v>2490</v>
      </c>
      <c r="BF7" s="29">
        <v>2490</v>
      </c>
      <c r="BG7" s="29">
        <v>2490</v>
      </c>
      <c r="BH7" s="29"/>
      <c r="BI7" s="29"/>
      <c r="BJ7" s="11">
        <f>BE7/DataQ!$C177</f>
        <v>0.22412241224122412</v>
      </c>
      <c r="BK7" s="11">
        <f>BF7/DataQ!$C177</f>
        <v>0.22412241224122412</v>
      </c>
      <c r="BL7" s="11">
        <f>BG7/DataQ!$C177</f>
        <v>0.22412241224122412</v>
      </c>
      <c r="BM7" s="11">
        <f>BD7/DataQ!$C177</f>
        <v>0.22412241224122412</v>
      </c>
    </row>
    <row r="8" spans="1:68" x14ac:dyDescent="0.35">
      <c r="A8" s="12">
        <v>42309</v>
      </c>
      <c r="B8" s="36">
        <f>DataQ!V178</f>
        <v>101.54</v>
      </c>
      <c r="C8" s="36">
        <v>101.54</v>
      </c>
      <c r="D8" s="36">
        <v>101.54</v>
      </c>
      <c r="E8" s="29"/>
      <c r="H8" s="11">
        <f>(C8/DataQ!$C178)*1000</f>
        <v>9.1395139513951396</v>
      </c>
      <c r="I8" s="11">
        <f>(D8/DataQ!$C178)*1000</f>
        <v>9.1395139513951396</v>
      </c>
      <c r="J8" s="11"/>
      <c r="K8" s="11">
        <f>(B8/DataQ!$C178)*1000</f>
        <v>9.1395139513951396</v>
      </c>
      <c r="N8" s="36">
        <f>DataQ!W178</f>
        <v>2.17</v>
      </c>
      <c r="O8" s="36">
        <v>2.17</v>
      </c>
      <c r="P8" s="36">
        <v>2.17</v>
      </c>
      <c r="Q8" s="29"/>
      <c r="T8" s="11">
        <f>(O8/DataQ!$C178)*1000</f>
        <v>0.19531953195319532</v>
      </c>
      <c r="U8" s="11">
        <f>(P8/DataQ!$C178)*1000</f>
        <v>0.19531953195319532</v>
      </c>
      <c r="V8" s="11"/>
      <c r="W8" s="11">
        <f>(N8/DataQ!$C178)*1000</f>
        <v>0.19531953195319532</v>
      </c>
      <c r="AR8" s="29">
        <v>101540</v>
      </c>
      <c r="AS8" s="29">
        <v>101540</v>
      </c>
      <c r="AT8" s="29">
        <v>101540</v>
      </c>
      <c r="AU8" s="29">
        <v>101540</v>
      </c>
      <c r="AV8" s="29"/>
      <c r="AW8" s="29"/>
      <c r="AX8" s="11">
        <f>AS8/DataQ!$C178</f>
        <v>9.1395139513951396</v>
      </c>
      <c r="AY8" s="11">
        <f>AT8/DataQ!$C178</f>
        <v>9.1395139513951396</v>
      </c>
      <c r="AZ8" s="11">
        <f>AU8/DataQ!$C178</f>
        <v>9.1395139513951396</v>
      </c>
      <c r="BA8" s="11">
        <f>AR8/DataQ!$C178</f>
        <v>9.1395139513951396</v>
      </c>
      <c r="BB8" s="29"/>
      <c r="BC8" s="29"/>
      <c r="BD8" s="29">
        <v>2170</v>
      </c>
      <c r="BE8" s="29">
        <v>2170</v>
      </c>
      <c r="BF8" s="29">
        <v>2170</v>
      </c>
      <c r="BG8" s="29">
        <v>2170</v>
      </c>
      <c r="BH8" s="29"/>
      <c r="BI8" s="29"/>
      <c r="BJ8" s="11">
        <f>BE8/DataQ!$C178</f>
        <v>0.19531953195319532</v>
      </c>
      <c r="BK8" s="11">
        <f>BF8/DataQ!$C178</f>
        <v>0.19531953195319532</v>
      </c>
      <c r="BL8" s="11">
        <f>BG8/DataQ!$C178</f>
        <v>0.19531953195319532</v>
      </c>
      <c r="BM8" s="11">
        <f>BD8/DataQ!$C178</f>
        <v>0.19531953195319532</v>
      </c>
    </row>
    <row r="9" spans="1:68" x14ac:dyDescent="0.35">
      <c r="A9" s="12">
        <v>42401</v>
      </c>
      <c r="B9" s="36">
        <f>DataQ!V179</f>
        <v>95.59</v>
      </c>
      <c r="C9" s="36">
        <v>95.59</v>
      </c>
      <c r="D9" s="36">
        <v>95.59</v>
      </c>
      <c r="E9" s="29"/>
      <c r="H9" s="11">
        <f>(C9/DataQ!$C179)*1000</f>
        <v>8.596223021582734</v>
      </c>
      <c r="I9" s="11">
        <f>(D9/DataQ!$C179)*1000</f>
        <v>8.596223021582734</v>
      </c>
      <c r="J9" s="11"/>
      <c r="K9" s="11">
        <f>(B9/DataQ!$C179)*1000</f>
        <v>8.596223021582734</v>
      </c>
      <c r="N9" s="36">
        <f>DataQ!W179</f>
        <v>2.11</v>
      </c>
      <c r="O9" s="36">
        <v>2.11</v>
      </c>
      <c r="P9" s="36">
        <v>2.11</v>
      </c>
      <c r="Q9" s="29"/>
      <c r="T9" s="11">
        <f>(O9/DataQ!$C179)*1000</f>
        <v>0.18974820143884891</v>
      </c>
      <c r="U9" s="11">
        <f>(P9/DataQ!$C179)*1000</f>
        <v>0.18974820143884891</v>
      </c>
      <c r="V9" s="11"/>
      <c r="W9" s="11">
        <f>(N9/DataQ!$C179)*1000</f>
        <v>0.18974820143884891</v>
      </c>
      <c r="AR9" s="29">
        <v>95590</v>
      </c>
      <c r="AS9" s="29">
        <v>95590</v>
      </c>
      <c r="AT9" s="29">
        <v>95590</v>
      </c>
      <c r="AU9" s="29">
        <v>95590</v>
      </c>
      <c r="AV9" s="29"/>
      <c r="AW9" s="29"/>
      <c r="AX9" s="11">
        <f>AS9/DataQ!$C179</f>
        <v>8.596223021582734</v>
      </c>
      <c r="AY9" s="11">
        <f>AT9/DataQ!$C179</f>
        <v>8.596223021582734</v>
      </c>
      <c r="AZ9" s="11">
        <f>AU9/DataQ!$C179</f>
        <v>8.596223021582734</v>
      </c>
      <c r="BA9" s="11">
        <f>AR9/DataQ!$C179</f>
        <v>8.596223021582734</v>
      </c>
      <c r="BB9" s="29"/>
      <c r="BC9" s="29"/>
      <c r="BD9" s="29">
        <v>2110</v>
      </c>
      <c r="BE9" s="29">
        <v>2110</v>
      </c>
      <c r="BF9" s="29">
        <v>2110</v>
      </c>
      <c r="BG9" s="29">
        <v>2110</v>
      </c>
      <c r="BH9" s="29"/>
      <c r="BI9" s="29"/>
      <c r="BJ9" s="11">
        <f>BE9/DataQ!$C179</f>
        <v>0.18974820143884893</v>
      </c>
      <c r="BK9" s="11">
        <f>BF9/DataQ!$C179</f>
        <v>0.18974820143884893</v>
      </c>
      <c r="BL9" s="11">
        <f>BG9/DataQ!$C179</f>
        <v>0.18974820143884893</v>
      </c>
      <c r="BM9" s="11">
        <f>BD9/DataQ!$C179</f>
        <v>0.18974820143884893</v>
      </c>
    </row>
    <row r="10" spans="1:68" x14ac:dyDescent="0.35">
      <c r="A10" s="12">
        <v>42491</v>
      </c>
      <c r="B10" s="36">
        <f>DataQ!V180</f>
        <v>93.14</v>
      </c>
      <c r="C10" s="36">
        <v>93.14</v>
      </c>
      <c r="D10" s="36">
        <v>93.14</v>
      </c>
      <c r="E10" s="29"/>
      <c r="H10" s="11">
        <f>(C10/DataQ!$C180)*1000</f>
        <v>8.4061371841155239</v>
      </c>
      <c r="I10" s="11">
        <f>(D10/DataQ!$C180)*1000</f>
        <v>8.4061371841155239</v>
      </c>
      <c r="J10" s="11"/>
      <c r="K10" s="11">
        <f>(B10/DataQ!$C180)*1000</f>
        <v>8.4061371841155239</v>
      </c>
      <c r="N10" s="36">
        <f>DataQ!W180</f>
        <v>1.89</v>
      </c>
      <c r="O10" s="36">
        <v>1.89</v>
      </c>
      <c r="P10" s="36">
        <v>1.89</v>
      </c>
      <c r="Q10" s="29"/>
      <c r="T10" s="11">
        <f>(O10/DataQ!$C180)*1000</f>
        <v>0.17057761732851984</v>
      </c>
      <c r="U10" s="11">
        <f>(P10/DataQ!$C180)*1000</f>
        <v>0.17057761732851984</v>
      </c>
      <c r="V10" s="11"/>
      <c r="W10" s="11">
        <f>(N10/DataQ!$C180)*1000</f>
        <v>0.17057761732851984</v>
      </c>
      <c r="AR10" s="29">
        <v>93140</v>
      </c>
      <c r="AS10" s="29">
        <v>93140</v>
      </c>
      <c r="AT10" s="29">
        <v>93140</v>
      </c>
      <c r="AU10" s="29">
        <v>93140</v>
      </c>
      <c r="AV10" s="29"/>
      <c r="AW10" s="29"/>
      <c r="AX10" s="11">
        <f>AS10/DataQ!$C180</f>
        <v>8.4061371841155239</v>
      </c>
      <c r="AY10" s="11">
        <f>AT10/DataQ!$C180</f>
        <v>8.4061371841155239</v>
      </c>
      <c r="AZ10" s="11">
        <f>AU10/DataQ!$C180</f>
        <v>8.4061371841155239</v>
      </c>
      <c r="BA10" s="11">
        <f>AR10/DataQ!$C180</f>
        <v>8.4061371841155239</v>
      </c>
      <c r="BB10" s="29"/>
      <c r="BC10" s="29"/>
      <c r="BD10" s="29">
        <v>1890</v>
      </c>
      <c r="BE10" s="29">
        <v>1890</v>
      </c>
      <c r="BF10" s="29">
        <v>1890</v>
      </c>
      <c r="BG10" s="29">
        <v>1890</v>
      </c>
      <c r="BH10" s="29"/>
      <c r="BI10" s="29"/>
      <c r="BJ10" s="11">
        <f>BE10/DataQ!$C180</f>
        <v>0.17057761732851986</v>
      </c>
      <c r="BK10" s="11">
        <f>BF10/DataQ!$C180</f>
        <v>0.17057761732851986</v>
      </c>
      <c r="BL10" s="11">
        <f>BG10/DataQ!$C180</f>
        <v>0.17057761732851986</v>
      </c>
      <c r="BM10" s="11">
        <f>BD10/DataQ!$C180</f>
        <v>0.17057761732851986</v>
      </c>
    </row>
    <row r="11" spans="1:68" x14ac:dyDescent="0.35">
      <c r="A11" s="12">
        <v>42583</v>
      </c>
      <c r="B11" s="36">
        <f>DataQ!V181</f>
        <v>92.89</v>
      </c>
      <c r="C11" s="36">
        <v>92.89</v>
      </c>
      <c r="D11" s="36">
        <v>92.89</v>
      </c>
      <c r="E11" s="29"/>
      <c r="H11" s="11">
        <f>(C11/DataQ!$C181)*1000</f>
        <v>8.3835740072202167</v>
      </c>
      <c r="I11" s="11">
        <f>(D11/DataQ!$C181)*1000</f>
        <v>8.3835740072202167</v>
      </c>
      <c r="J11" s="11"/>
      <c r="K11" s="11">
        <f>(B11/DataQ!$C181)*1000</f>
        <v>8.3835740072202167</v>
      </c>
      <c r="N11" s="36">
        <f>DataQ!W181</f>
        <v>1.86</v>
      </c>
      <c r="O11" s="36">
        <v>1.86</v>
      </c>
      <c r="P11" s="36">
        <v>1.86</v>
      </c>
      <c r="Q11" s="29"/>
      <c r="T11" s="11">
        <f>(O11/DataQ!$C181)*1000</f>
        <v>0.16787003610108303</v>
      </c>
      <c r="U11" s="11">
        <f>(P11/DataQ!$C181)*1000</f>
        <v>0.16787003610108303</v>
      </c>
      <c r="V11" s="11"/>
      <c r="W11" s="11">
        <f>(N11/DataQ!$C181)*1000</f>
        <v>0.16787003610108303</v>
      </c>
      <c r="AR11" s="29">
        <v>92890</v>
      </c>
      <c r="AS11" s="29">
        <v>92890</v>
      </c>
      <c r="AT11" s="29">
        <v>92890</v>
      </c>
      <c r="AU11" s="29">
        <v>92890</v>
      </c>
      <c r="AV11" s="29"/>
      <c r="AW11" s="29"/>
      <c r="AX11" s="11">
        <f>AS11/DataQ!$C181</f>
        <v>8.3835740072202167</v>
      </c>
      <c r="AY11" s="11">
        <f>AT11/DataQ!$C181</f>
        <v>8.3835740072202167</v>
      </c>
      <c r="AZ11" s="11">
        <f>AU11/DataQ!$C181</f>
        <v>8.3835740072202167</v>
      </c>
      <c r="BA11" s="11">
        <f>AR11/DataQ!$C181</f>
        <v>8.3835740072202167</v>
      </c>
      <c r="BB11" s="29"/>
      <c r="BC11" s="29"/>
      <c r="BD11" s="29">
        <v>1860</v>
      </c>
      <c r="BE11" s="29">
        <v>1860</v>
      </c>
      <c r="BF11" s="29">
        <v>1860</v>
      </c>
      <c r="BG11" s="29">
        <v>1860</v>
      </c>
      <c r="BH11" s="29"/>
      <c r="BI11" s="29"/>
      <c r="BJ11" s="11">
        <f>BE11/DataQ!$C181</f>
        <v>0.16787003610108303</v>
      </c>
      <c r="BK11" s="11">
        <f>BF11/DataQ!$C181</f>
        <v>0.16787003610108303</v>
      </c>
      <c r="BL11" s="11">
        <f>BG11/DataQ!$C181</f>
        <v>0.16787003610108303</v>
      </c>
      <c r="BM11" s="11">
        <f>BD11/DataQ!$C181</f>
        <v>0.16787003610108303</v>
      </c>
    </row>
    <row r="12" spans="1:68" x14ac:dyDescent="0.35">
      <c r="A12" s="12">
        <v>42675</v>
      </c>
      <c r="B12" s="36">
        <f>DataQ!V182</f>
        <v>93.48</v>
      </c>
      <c r="C12" s="36">
        <v>93.48</v>
      </c>
      <c r="D12" s="36">
        <v>93.48</v>
      </c>
      <c r="E12" s="29"/>
      <c r="H12" s="11">
        <f>(C12/DataQ!$C182)*1000</f>
        <v>8.4444444444444446</v>
      </c>
      <c r="I12" s="11">
        <f>(D12/DataQ!$C182)*1000</f>
        <v>8.4444444444444446</v>
      </c>
      <c r="J12" s="11"/>
      <c r="K12" s="11">
        <f>(B12/DataQ!$C182)*1000</f>
        <v>8.4444444444444446</v>
      </c>
      <c r="N12" s="36">
        <f>DataQ!W182</f>
        <v>1.8</v>
      </c>
      <c r="O12" s="36">
        <v>1.8</v>
      </c>
      <c r="P12" s="36">
        <v>1.8</v>
      </c>
      <c r="Q12" s="29"/>
      <c r="T12" s="11">
        <f>(O12/DataQ!$C182)*1000</f>
        <v>0.16260162601626016</v>
      </c>
      <c r="U12" s="11">
        <f>(P12/DataQ!$C182)*1000</f>
        <v>0.16260162601626016</v>
      </c>
      <c r="V12" s="11"/>
      <c r="W12" s="11">
        <f>(N12/DataQ!$C182)*1000</f>
        <v>0.16260162601626016</v>
      </c>
      <c r="AR12" s="29">
        <v>93480</v>
      </c>
      <c r="AS12" s="29">
        <v>93480</v>
      </c>
      <c r="AT12" s="29">
        <v>93480</v>
      </c>
      <c r="AU12" s="29">
        <v>93480</v>
      </c>
      <c r="AV12" s="29"/>
      <c r="AW12" s="29"/>
      <c r="AX12" s="11">
        <f>AS12/DataQ!$C182</f>
        <v>8.4444444444444446</v>
      </c>
      <c r="AY12" s="11">
        <f>AT12/DataQ!$C182</f>
        <v>8.4444444444444446</v>
      </c>
      <c r="AZ12" s="11">
        <f>AU12/DataQ!$C182</f>
        <v>8.4444444444444446</v>
      </c>
      <c r="BA12" s="11">
        <f>AR12/DataQ!$C182</f>
        <v>8.4444444444444446</v>
      </c>
      <c r="BB12" s="29"/>
      <c r="BC12" s="29"/>
      <c r="BD12" s="29">
        <v>1800</v>
      </c>
      <c r="BE12" s="29">
        <v>1800</v>
      </c>
      <c r="BF12" s="29">
        <v>1800</v>
      </c>
      <c r="BG12" s="29">
        <v>1800</v>
      </c>
      <c r="BH12" s="29"/>
      <c r="BI12" s="29"/>
      <c r="BJ12" s="11">
        <f>BE12/DataQ!$C182</f>
        <v>0.16260162601626016</v>
      </c>
      <c r="BK12" s="11">
        <f>BF12/DataQ!$C182</f>
        <v>0.16260162601626016</v>
      </c>
      <c r="BL12" s="11">
        <f>BG12/DataQ!$C182</f>
        <v>0.16260162601626016</v>
      </c>
      <c r="BM12" s="11">
        <f>BD12/DataQ!$C182</f>
        <v>0.16260162601626016</v>
      </c>
    </row>
    <row r="13" spans="1:68" x14ac:dyDescent="0.35">
      <c r="A13" s="12">
        <v>42767</v>
      </c>
      <c r="B13" s="36">
        <f>DataQ!V183</f>
        <v>90.74</v>
      </c>
      <c r="C13" s="36">
        <v>90.74</v>
      </c>
      <c r="D13" s="36">
        <v>90.74</v>
      </c>
      <c r="E13" s="29"/>
      <c r="H13" s="11">
        <f>(C13/DataQ!$C183)*1000</f>
        <v>8.1969286359530251</v>
      </c>
      <c r="I13" s="11">
        <f>(D13/DataQ!$C183)*1000</f>
        <v>8.1969286359530251</v>
      </c>
      <c r="J13" s="11"/>
      <c r="K13" s="11">
        <f>(B13/DataQ!$C183)*1000</f>
        <v>8.1969286359530251</v>
      </c>
      <c r="N13" s="36">
        <f>DataQ!W183</f>
        <v>1.88</v>
      </c>
      <c r="O13" s="36">
        <v>1.88</v>
      </c>
      <c r="P13" s="36">
        <v>1.88</v>
      </c>
      <c r="Q13" s="29"/>
      <c r="T13" s="11">
        <f>(O13/DataQ!$C183)*1000</f>
        <v>0.16982836495031617</v>
      </c>
      <c r="U13" s="11">
        <f>(P13/DataQ!$C183)*1000</f>
        <v>0.16982836495031617</v>
      </c>
      <c r="V13" s="11"/>
      <c r="W13" s="11">
        <f>(N13/DataQ!$C183)*1000</f>
        <v>0.16982836495031617</v>
      </c>
      <c r="AR13" s="29">
        <v>90740</v>
      </c>
      <c r="AS13" s="29">
        <v>90740</v>
      </c>
      <c r="AT13" s="29">
        <v>90740</v>
      </c>
      <c r="AU13" s="29">
        <v>90740</v>
      </c>
      <c r="AV13" s="29"/>
      <c r="AW13" s="29"/>
      <c r="AX13" s="11">
        <f>AS13/DataQ!$C183</f>
        <v>8.1969286359530269</v>
      </c>
      <c r="AY13" s="11">
        <f>AT13/DataQ!$C183</f>
        <v>8.1969286359530269</v>
      </c>
      <c r="AZ13" s="11">
        <f>AU13/DataQ!$C183</f>
        <v>8.1969286359530269</v>
      </c>
      <c r="BA13" s="11">
        <f>AR13/DataQ!$C183</f>
        <v>8.1969286359530269</v>
      </c>
      <c r="BB13" s="29"/>
      <c r="BC13" s="29"/>
      <c r="BD13" s="29">
        <v>1880</v>
      </c>
      <c r="BE13" s="29">
        <v>1880</v>
      </c>
      <c r="BF13" s="29">
        <v>1880</v>
      </c>
      <c r="BG13" s="29">
        <v>1880</v>
      </c>
      <c r="BH13" s="29"/>
      <c r="BI13" s="29"/>
      <c r="BJ13" s="11">
        <f>BE13/DataQ!$C183</f>
        <v>0.16982836495031617</v>
      </c>
      <c r="BK13" s="11">
        <f>BF13/DataQ!$C183</f>
        <v>0.16982836495031617</v>
      </c>
      <c r="BL13" s="11">
        <f>BG13/DataQ!$C183</f>
        <v>0.16982836495031617</v>
      </c>
      <c r="BM13" s="11">
        <f>BD13/DataQ!$C183</f>
        <v>0.16982836495031617</v>
      </c>
    </row>
    <row r="14" spans="1:68" x14ac:dyDescent="0.35">
      <c r="A14" s="12">
        <v>42856</v>
      </c>
      <c r="B14" s="36">
        <f>DataQ!V184</f>
        <v>88.26</v>
      </c>
      <c r="C14" s="36">
        <v>88.26</v>
      </c>
      <c r="D14" s="36">
        <v>88.26</v>
      </c>
      <c r="E14" s="29"/>
      <c r="H14" s="11">
        <f>(C14/DataQ!$C184)*1000</f>
        <v>8.0018132366273811</v>
      </c>
      <c r="I14" s="11">
        <f>(D14/DataQ!$C184)*1000</f>
        <v>8.0018132366273811</v>
      </c>
      <c r="J14" s="11"/>
      <c r="K14" s="11">
        <f>(B14/DataQ!$C184)*1000</f>
        <v>8.0018132366273811</v>
      </c>
      <c r="N14" s="36">
        <f>DataQ!W184</f>
        <v>1.8</v>
      </c>
      <c r="O14" s="36">
        <v>1.8</v>
      </c>
      <c r="P14" s="36">
        <v>1.8</v>
      </c>
      <c r="Q14" s="29"/>
      <c r="T14" s="11">
        <f>(O14/DataQ!$C184)*1000</f>
        <v>0.16319129646418856</v>
      </c>
      <c r="U14" s="11">
        <f>(P14/DataQ!$C184)*1000</f>
        <v>0.16319129646418856</v>
      </c>
      <c r="V14" s="11"/>
      <c r="W14" s="11">
        <f>(N14/DataQ!$C184)*1000</f>
        <v>0.16319129646418856</v>
      </c>
      <c r="AR14" s="29">
        <v>88260</v>
      </c>
      <c r="AS14" s="29">
        <v>88260</v>
      </c>
      <c r="AT14" s="29">
        <v>88260</v>
      </c>
      <c r="AU14" s="29">
        <v>88260</v>
      </c>
      <c r="AV14" s="29"/>
      <c r="AW14" s="29"/>
      <c r="AX14" s="11">
        <f>AS14/DataQ!$C184</f>
        <v>8.0018132366273793</v>
      </c>
      <c r="AY14" s="11">
        <f>AT14/DataQ!$C184</f>
        <v>8.0018132366273793</v>
      </c>
      <c r="AZ14" s="11">
        <f>AU14/DataQ!$C184</f>
        <v>8.0018132366273793</v>
      </c>
      <c r="BA14" s="11">
        <f>AR14/DataQ!$C184</f>
        <v>8.0018132366273793</v>
      </c>
      <c r="BB14" s="29"/>
      <c r="BC14" s="29"/>
      <c r="BD14" s="29">
        <v>1800</v>
      </c>
      <c r="BE14" s="29">
        <v>1800</v>
      </c>
      <c r="BF14" s="29">
        <v>1800</v>
      </c>
      <c r="BG14" s="29">
        <v>1800</v>
      </c>
      <c r="BH14" s="29"/>
      <c r="BI14" s="29"/>
      <c r="BJ14" s="11">
        <f>BE14/DataQ!$C184</f>
        <v>0.16319129646418859</v>
      </c>
      <c r="BK14" s="11">
        <f>BF14/DataQ!$C184</f>
        <v>0.16319129646418859</v>
      </c>
      <c r="BL14" s="11">
        <f>BG14/DataQ!$C184</f>
        <v>0.16319129646418859</v>
      </c>
      <c r="BM14" s="11">
        <f>BD14/DataQ!$C184</f>
        <v>0.16319129646418859</v>
      </c>
      <c r="BP14" s="16"/>
    </row>
    <row r="15" spans="1:68" x14ac:dyDescent="0.35">
      <c r="A15" s="12">
        <v>42948</v>
      </c>
      <c r="B15" s="36">
        <f>DataQ!V185</f>
        <v>86.89</v>
      </c>
      <c r="C15" s="36">
        <v>86.89</v>
      </c>
      <c r="D15" s="36">
        <v>86.89</v>
      </c>
      <c r="E15" s="29"/>
      <c r="H15" s="11">
        <f>(C15/DataQ!$C185)*1000</f>
        <v>7.870471014492753</v>
      </c>
      <c r="I15" s="11">
        <f>(D15/DataQ!$C185)*1000</f>
        <v>7.870471014492753</v>
      </c>
      <c r="J15" s="11"/>
      <c r="K15" s="11">
        <f>(B15/DataQ!$C185)*1000</f>
        <v>7.870471014492753</v>
      </c>
      <c r="N15" s="36">
        <f>DataQ!W185</f>
        <v>1.95</v>
      </c>
      <c r="O15" s="36">
        <v>1.95</v>
      </c>
      <c r="P15" s="36">
        <v>1.95</v>
      </c>
      <c r="Q15" s="29"/>
      <c r="T15" s="11">
        <f>(O15/DataQ!$C185)*1000</f>
        <v>0.1766304347826087</v>
      </c>
      <c r="U15" s="11">
        <f>(P15/DataQ!$C185)*1000</f>
        <v>0.1766304347826087</v>
      </c>
      <c r="V15" s="11"/>
      <c r="W15" s="11">
        <f>(N15/DataQ!$C185)*1000</f>
        <v>0.1766304347826087</v>
      </c>
      <c r="AR15" s="29">
        <v>86890</v>
      </c>
      <c r="AS15" s="29">
        <v>86890</v>
      </c>
      <c r="AT15" s="29">
        <v>86890</v>
      </c>
      <c r="AU15" s="29">
        <v>86890</v>
      </c>
      <c r="AV15" s="29"/>
      <c r="AW15" s="29"/>
      <c r="AX15" s="11">
        <f>AS15/DataQ!$C185</f>
        <v>7.8704710144927539</v>
      </c>
      <c r="AY15" s="11">
        <f>AT15/DataQ!$C185</f>
        <v>7.8704710144927539</v>
      </c>
      <c r="AZ15" s="11">
        <f>AU15/DataQ!$C185</f>
        <v>7.8704710144927539</v>
      </c>
      <c r="BA15" s="11">
        <f>AR15/DataQ!$C185</f>
        <v>7.8704710144927539</v>
      </c>
      <c r="BB15" s="29"/>
      <c r="BC15" s="29"/>
      <c r="BD15" s="29">
        <v>1950</v>
      </c>
      <c r="BE15" s="29">
        <v>1950</v>
      </c>
      <c r="BF15" s="29">
        <v>1950</v>
      </c>
      <c r="BG15" s="29">
        <v>1950</v>
      </c>
      <c r="BH15" s="29"/>
      <c r="BI15" s="29"/>
      <c r="BJ15" s="11">
        <f>BE15/DataQ!$C185</f>
        <v>0.1766304347826087</v>
      </c>
      <c r="BK15" s="11">
        <f>BF15/DataQ!$C185</f>
        <v>0.1766304347826087</v>
      </c>
      <c r="BL15" s="11">
        <f>BG15/DataQ!$C185</f>
        <v>0.1766304347826087</v>
      </c>
      <c r="BM15" s="11">
        <f>BD15/DataQ!$C185</f>
        <v>0.1766304347826087</v>
      </c>
    </row>
    <row r="16" spans="1:68" x14ac:dyDescent="0.35">
      <c r="A16" s="12">
        <v>43040</v>
      </c>
      <c r="B16" s="36">
        <f>DataQ!V186</f>
        <v>85.96</v>
      </c>
      <c r="C16" s="36">
        <v>85.96</v>
      </c>
      <c r="D16" s="36">
        <v>85.96</v>
      </c>
      <c r="E16" s="29"/>
      <c r="H16" s="11">
        <f>(C16/DataQ!$C186)*1000</f>
        <v>7.8145454545454545</v>
      </c>
      <c r="I16" s="11">
        <f>(D16/DataQ!$C186)*1000</f>
        <v>7.8145454545454545</v>
      </c>
      <c r="J16" s="11"/>
      <c r="K16" s="11">
        <f>(B16/DataQ!$C186)*1000</f>
        <v>7.8145454545454545</v>
      </c>
      <c r="N16" s="36">
        <f>DataQ!W186</f>
        <v>1.79</v>
      </c>
      <c r="O16" s="36">
        <v>1.79</v>
      </c>
      <c r="P16" s="36">
        <v>1.79</v>
      </c>
      <c r="Q16" s="29"/>
      <c r="T16" s="11">
        <f>(O16/DataQ!$C186)*1000</f>
        <v>0.16272727272727272</v>
      </c>
      <c r="U16" s="11">
        <f>(P16/DataQ!$C186)*1000</f>
        <v>0.16272727272727272</v>
      </c>
      <c r="V16" s="11"/>
      <c r="W16" s="11">
        <f>(N16/DataQ!$C186)*1000</f>
        <v>0.16272727272727272</v>
      </c>
      <c r="AR16" s="29">
        <v>85960</v>
      </c>
      <c r="AS16" s="29">
        <v>85960</v>
      </c>
      <c r="AT16" s="29">
        <v>85960</v>
      </c>
      <c r="AU16" s="29">
        <v>85960</v>
      </c>
      <c r="AV16" s="29"/>
      <c r="AW16" s="29"/>
      <c r="AX16" s="11">
        <f>AS16/DataQ!$C186</f>
        <v>7.8145454545454545</v>
      </c>
      <c r="AY16" s="11">
        <f>AT16/DataQ!$C186</f>
        <v>7.8145454545454545</v>
      </c>
      <c r="AZ16" s="11">
        <f>AU16/DataQ!$C186</f>
        <v>7.8145454545454545</v>
      </c>
      <c r="BA16" s="11">
        <f>AR16/DataQ!$C186</f>
        <v>7.8145454545454545</v>
      </c>
      <c r="BB16" s="29"/>
      <c r="BC16" s="29"/>
      <c r="BD16" s="29">
        <v>1790</v>
      </c>
      <c r="BE16" s="29">
        <v>1790</v>
      </c>
      <c r="BF16" s="29">
        <v>1790</v>
      </c>
      <c r="BG16" s="29">
        <v>1790</v>
      </c>
      <c r="BH16" s="29"/>
      <c r="BI16" s="29"/>
      <c r="BJ16" s="11">
        <f>BE16/DataQ!$C186</f>
        <v>0.16272727272727272</v>
      </c>
      <c r="BK16" s="11">
        <f>BF16/DataQ!$C186</f>
        <v>0.16272727272727272</v>
      </c>
      <c r="BL16" s="11">
        <f>BG16/DataQ!$C186</f>
        <v>0.16272727272727272</v>
      </c>
      <c r="BM16" s="11">
        <f>BD16/DataQ!$C186</f>
        <v>0.16272727272727272</v>
      </c>
    </row>
    <row r="17" spans="1:65" x14ac:dyDescent="0.35">
      <c r="A17" s="12">
        <v>43132</v>
      </c>
      <c r="B17" s="36">
        <f>DataQ!V187</f>
        <v>84.17</v>
      </c>
      <c r="C17" s="36">
        <v>84.17</v>
      </c>
      <c r="D17" s="36">
        <v>84.17</v>
      </c>
      <c r="E17" s="29"/>
      <c r="H17" s="11">
        <f>(C17/DataQ!$C187)*1000</f>
        <v>7.6727438468550595</v>
      </c>
      <c r="I17" s="11">
        <f>(D17/DataQ!$C187)*1000</f>
        <v>7.6727438468550595</v>
      </c>
      <c r="J17" s="11"/>
      <c r="K17" s="11">
        <f>(B17/DataQ!$C187)*1000</f>
        <v>7.6727438468550595</v>
      </c>
      <c r="N17" s="36">
        <f>DataQ!W187</f>
        <v>1.91</v>
      </c>
      <c r="O17" s="36">
        <v>1.91</v>
      </c>
      <c r="P17" s="36">
        <v>1.91</v>
      </c>
      <c r="Q17" s="29"/>
      <c r="T17" s="11">
        <f>(O17/DataQ!$C187)*1000</f>
        <v>0.17411121239744756</v>
      </c>
      <c r="U17" s="11">
        <f>(P17/DataQ!$C187)*1000</f>
        <v>0.17411121239744756</v>
      </c>
      <c r="V17" s="11"/>
      <c r="W17" s="11">
        <f>(N17/DataQ!$C187)*1000</f>
        <v>0.17411121239744756</v>
      </c>
      <c r="AR17" s="29">
        <v>84170</v>
      </c>
      <c r="AS17" s="29">
        <v>84170</v>
      </c>
      <c r="AT17" s="29">
        <v>84170</v>
      </c>
      <c r="AU17" s="29">
        <v>84170</v>
      </c>
      <c r="AV17" s="29"/>
      <c r="AW17" s="29"/>
      <c r="AX17" s="11">
        <f>AS17/DataQ!$C187</f>
        <v>7.6727438468550595</v>
      </c>
      <c r="AY17" s="11">
        <f>AT17/DataQ!$C187</f>
        <v>7.6727438468550595</v>
      </c>
      <c r="AZ17" s="11">
        <f>AU17/DataQ!$C187</f>
        <v>7.6727438468550595</v>
      </c>
      <c r="BA17" s="11">
        <f>AR17/DataQ!$C187</f>
        <v>7.6727438468550595</v>
      </c>
      <c r="BB17" s="29"/>
      <c r="BC17" s="29"/>
      <c r="BD17" s="29">
        <v>1910</v>
      </c>
      <c r="BE17" s="29">
        <v>1910</v>
      </c>
      <c r="BF17" s="29">
        <v>1910</v>
      </c>
      <c r="BG17" s="29">
        <v>1910</v>
      </c>
      <c r="BH17" s="29"/>
      <c r="BI17" s="29"/>
      <c r="BJ17" s="11">
        <f>BE17/DataQ!$C187</f>
        <v>0.17411121239744759</v>
      </c>
      <c r="BK17" s="11">
        <f>BF17/DataQ!$C187</f>
        <v>0.17411121239744759</v>
      </c>
      <c r="BL17" s="11">
        <f>BG17/DataQ!$C187</f>
        <v>0.17411121239744759</v>
      </c>
      <c r="BM17" s="11">
        <f>BD17/DataQ!$C187</f>
        <v>0.17411121239744759</v>
      </c>
    </row>
    <row r="18" spans="1:65" x14ac:dyDescent="0.35">
      <c r="A18" s="12">
        <v>43221</v>
      </c>
      <c r="B18" s="36">
        <f>DataQ!V188</f>
        <v>82.68</v>
      </c>
      <c r="C18" s="36">
        <v>82.68</v>
      </c>
      <c r="D18" s="36">
        <v>82.68</v>
      </c>
      <c r="E18" s="29"/>
      <c r="H18" s="11">
        <f>(C18/DataQ!$C188)*1000</f>
        <v>7.5369188696444862</v>
      </c>
      <c r="I18" s="11">
        <f>(D18/DataQ!$C188)*1000</f>
        <v>7.5369188696444862</v>
      </c>
      <c r="J18" s="11"/>
      <c r="K18" s="11">
        <f>(B18/DataQ!$C188)*1000</f>
        <v>7.5369188696444862</v>
      </c>
      <c r="N18" s="36">
        <f>DataQ!W188</f>
        <v>1.68</v>
      </c>
      <c r="O18" s="36">
        <v>1.68</v>
      </c>
      <c r="P18" s="36">
        <v>1.68</v>
      </c>
      <c r="Q18" s="29"/>
      <c r="T18" s="11">
        <f>(O18/DataQ!$C188)*1000</f>
        <v>0.15314494074749316</v>
      </c>
      <c r="U18" s="11">
        <f>(P18/DataQ!$C188)*1000</f>
        <v>0.15314494074749316</v>
      </c>
      <c r="V18" s="11"/>
      <c r="W18" s="11">
        <f>(N18/DataQ!$C188)*1000</f>
        <v>0.15314494074749316</v>
      </c>
      <c r="AR18" s="29">
        <v>82680</v>
      </c>
      <c r="AS18" s="29">
        <v>82680</v>
      </c>
      <c r="AT18" s="29">
        <v>82680</v>
      </c>
      <c r="AU18" s="29">
        <v>82680</v>
      </c>
      <c r="AV18" s="29"/>
      <c r="AW18" s="29"/>
      <c r="AX18" s="11">
        <f>AS18/DataQ!$C188</f>
        <v>7.5369188696444853</v>
      </c>
      <c r="AY18" s="11">
        <f>AT18/DataQ!$C188</f>
        <v>7.5369188696444853</v>
      </c>
      <c r="AZ18" s="11">
        <f>AU18/DataQ!$C188</f>
        <v>7.5369188696444853</v>
      </c>
      <c r="BA18" s="11">
        <f>AR18/DataQ!$C188</f>
        <v>7.5369188696444853</v>
      </c>
      <c r="BB18" s="29"/>
      <c r="BC18" s="29"/>
      <c r="BD18" s="29">
        <v>1680</v>
      </c>
      <c r="BE18" s="29">
        <v>1680</v>
      </c>
      <c r="BF18" s="29">
        <v>1680</v>
      </c>
      <c r="BG18" s="29">
        <v>1680</v>
      </c>
      <c r="BH18" s="29"/>
      <c r="BI18" s="29"/>
      <c r="BJ18" s="11">
        <f>BE18/DataQ!$C188</f>
        <v>0.15314494074749316</v>
      </c>
      <c r="BK18" s="11">
        <f>BF18/DataQ!$C188</f>
        <v>0.15314494074749316</v>
      </c>
      <c r="BL18" s="11">
        <f>BG18/DataQ!$C188</f>
        <v>0.15314494074749316</v>
      </c>
      <c r="BM18" s="11">
        <f>BD18/DataQ!$C188</f>
        <v>0.15314494074749316</v>
      </c>
    </row>
    <row r="19" spans="1:65" x14ac:dyDescent="0.35">
      <c r="A19" s="12">
        <v>43313</v>
      </c>
      <c r="B19" s="36">
        <f>DataQ!V189</f>
        <v>83.59</v>
      </c>
      <c r="C19" s="36">
        <v>83.59</v>
      </c>
      <c r="D19" s="36">
        <v>83.59</v>
      </c>
      <c r="E19" s="29"/>
      <c r="H19" s="11">
        <f>(C19/DataQ!$C189)*1000</f>
        <v>7.6268248175182487</v>
      </c>
      <c r="I19" s="11">
        <f>(D19/DataQ!$C189)*1000</f>
        <v>7.6268248175182487</v>
      </c>
      <c r="J19" s="11"/>
      <c r="K19" s="11">
        <f>(B19/DataQ!$C189)*1000</f>
        <v>7.6268248175182487</v>
      </c>
      <c r="N19" s="36">
        <f>DataQ!W189</f>
        <v>1.69</v>
      </c>
      <c r="O19" s="36">
        <v>1.69</v>
      </c>
      <c r="P19" s="36">
        <v>1.69</v>
      </c>
      <c r="Q19" s="29"/>
      <c r="T19" s="11">
        <f>(O19/DataQ!$C189)*1000</f>
        <v>0.1541970802919708</v>
      </c>
      <c r="U19" s="11">
        <f>(P19/DataQ!$C189)*1000</f>
        <v>0.1541970802919708</v>
      </c>
      <c r="V19" s="11"/>
      <c r="W19" s="11">
        <f>(N19/DataQ!$C189)*1000</f>
        <v>0.1541970802919708</v>
      </c>
      <c r="AR19" s="29">
        <v>83590</v>
      </c>
      <c r="AS19" s="29">
        <v>83590</v>
      </c>
      <c r="AT19" s="29">
        <v>83590</v>
      </c>
      <c r="AU19" s="29">
        <v>83590</v>
      </c>
      <c r="AV19" s="29"/>
      <c r="AW19" s="29"/>
      <c r="AX19" s="11">
        <f>AS19/DataQ!$C189</f>
        <v>7.6268248175182478</v>
      </c>
      <c r="AY19" s="11">
        <f>AT19/DataQ!$C189</f>
        <v>7.6268248175182478</v>
      </c>
      <c r="AZ19" s="11">
        <f>AU19/DataQ!$C189</f>
        <v>7.6268248175182478</v>
      </c>
      <c r="BA19" s="11">
        <f>AR19/DataQ!$C189</f>
        <v>7.6268248175182478</v>
      </c>
      <c r="BB19" s="29"/>
      <c r="BC19" s="29"/>
      <c r="BD19" s="29">
        <v>1690</v>
      </c>
      <c r="BE19" s="29">
        <v>1690</v>
      </c>
      <c r="BF19" s="29">
        <v>1690</v>
      </c>
      <c r="BG19" s="29">
        <v>1690</v>
      </c>
      <c r="BH19" s="29"/>
      <c r="BI19" s="29"/>
      <c r="BJ19" s="11">
        <f>BE19/DataQ!$C189</f>
        <v>0.1541970802919708</v>
      </c>
      <c r="BK19" s="11">
        <f>BF19/DataQ!$C189</f>
        <v>0.1541970802919708</v>
      </c>
      <c r="BL19" s="11">
        <f>BG19/DataQ!$C189</f>
        <v>0.1541970802919708</v>
      </c>
      <c r="BM19" s="11">
        <f>BD19/DataQ!$C189</f>
        <v>0.1541970802919708</v>
      </c>
    </row>
    <row r="20" spans="1:65" x14ac:dyDescent="0.35">
      <c r="A20" s="12">
        <v>43405</v>
      </c>
      <c r="B20" s="36">
        <f>DataQ!V190</f>
        <v>89.92</v>
      </c>
      <c r="C20" s="36">
        <v>89.92</v>
      </c>
      <c r="D20" s="36">
        <v>89.92</v>
      </c>
      <c r="E20" s="29"/>
      <c r="H20" s="11">
        <f>(C20/DataQ!$C190)*1000</f>
        <v>8.2268984446477589</v>
      </c>
      <c r="I20" s="11">
        <f>(D20/DataQ!$C190)*1000</f>
        <v>8.2268984446477589</v>
      </c>
      <c r="J20" s="11"/>
      <c r="K20" s="11">
        <f>(B20/DataQ!$C190)*1000</f>
        <v>8.2268984446477589</v>
      </c>
      <c r="N20" s="36">
        <f>DataQ!W190</f>
        <v>1.69</v>
      </c>
      <c r="O20" s="36">
        <v>1.69</v>
      </c>
      <c r="P20" s="36">
        <v>1.69</v>
      </c>
      <c r="Q20" s="29"/>
      <c r="T20" s="11">
        <f>(O20/DataQ!$C190)*1000</f>
        <v>0.1546203110704483</v>
      </c>
      <c r="U20" s="11">
        <f>(P20/DataQ!$C190)*1000</f>
        <v>0.1546203110704483</v>
      </c>
      <c r="V20" s="11"/>
      <c r="W20" s="11">
        <f>(N20/DataQ!$C190)*1000</f>
        <v>0.1546203110704483</v>
      </c>
      <c r="AR20" s="29">
        <v>89920</v>
      </c>
      <c r="AS20" s="29">
        <v>89920</v>
      </c>
      <c r="AT20" s="29">
        <v>89920</v>
      </c>
      <c r="AU20" s="29">
        <v>89920</v>
      </c>
      <c r="AV20" s="29"/>
      <c r="AW20" s="29"/>
      <c r="AX20" s="11">
        <f>AS20/DataQ!$C190</f>
        <v>8.2268984446477589</v>
      </c>
      <c r="AY20" s="11">
        <f>AT20/DataQ!$C190</f>
        <v>8.2268984446477589</v>
      </c>
      <c r="AZ20" s="11">
        <f>AU20/DataQ!$C190</f>
        <v>8.2268984446477589</v>
      </c>
      <c r="BA20" s="11">
        <f>AR20/DataQ!$C190</f>
        <v>8.2268984446477589</v>
      </c>
      <c r="BB20" s="29"/>
      <c r="BC20" s="29"/>
      <c r="BD20" s="29">
        <v>1690</v>
      </c>
      <c r="BE20" s="29">
        <v>1690</v>
      </c>
      <c r="BF20" s="29">
        <v>1690</v>
      </c>
      <c r="BG20" s="29">
        <v>1690</v>
      </c>
      <c r="BH20" s="29"/>
      <c r="BI20" s="29"/>
      <c r="BJ20" s="11">
        <f>BE20/DataQ!$C190</f>
        <v>0.1546203110704483</v>
      </c>
      <c r="BK20" s="11">
        <f>BF20/DataQ!$C190</f>
        <v>0.1546203110704483</v>
      </c>
      <c r="BL20" s="11">
        <f>BG20/DataQ!$C190</f>
        <v>0.1546203110704483</v>
      </c>
      <c r="BM20" s="11">
        <f>BD20/DataQ!$C190</f>
        <v>0.1546203110704483</v>
      </c>
    </row>
    <row r="21" spans="1:65" x14ac:dyDescent="0.35">
      <c r="A21" s="12">
        <v>43497</v>
      </c>
      <c r="B21" s="36">
        <f>DataQ!V191</f>
        <v>86.47</v>
      </c>
      <c r="C21" s="36">
        <v>86.47</v>
      </c>
      <c r="D21" s="36">
        <v>86.47</v>
      </c>
      <c r="E21" s="29"/>
      <c r="H21" s="11">
        <f>(C21/DataQ!$C191)*1000</f>
        <v>7.9112534309240621</v>
      </c>
      <c r="I21" s="11">
        <f>(D21/DataQ!$C191)*1000</f>
        <v>7.9112534309240621</v>
      </c>
      <c r="J21" s="11"/>
      <c r="K21" s="11">
        <f>(B21/DataQ!$C191)*1000</f>
        <v>7.9112534309240621</v>
      </c>
      <c r="N21" s="36">
        <f>DataQ!W191</f>
        <v>1.98</v>
      </c>
      <c r="O21" s="36">
        <v>1.98</v>
      </c>
      <c r="P21" s="36">
        <v>1.98</v>
      </c>
      <c r="Q21" s="29"/>
      <c r="T21" s="11">
        <f>(O21/DataQ!$C191)*1000</f>
        <v>0.18115279048490393</v>
      </c>
      <c r="U21" s="11">
        <f>(P21/DataQ!$C191)*1000</f>
        <v>0.18115279048490393</v>
      </c>
      <c r="V21" s="11"/>
      <c r="W21" s="11">
        <f>(N21/DataQ!$C191)*1000</f>
        <v>0.18115279048490393</v>
      </c>
      <c r="AR21" s="29">
        <v>86470</v>
      </c>
      <c r="AS21" s="29">
        <v>86470</v>
      </c>
      <c r="AT21" s="29">
        <v>86470</v>
      </c>
      <c r="AU21" s="29">
        <v>86470</v>
      </c>
      <c r="AV21" s="29"/>
      <c r="AW21" s="29"/>
      <c r="AX21" s="11">
        <f>AS21/DataQ!$C191</f>
        <v>7.9112534309240621</v>
      </c>
      <c r="AY21" s="11">
        <f>AT21/DataQ!$C191</f>
        <v>7.9112534309240621</v>
      </c>
      <c r="AZ21" s="11">
        <f>AU21/DataQ!$C191</f>
        <v>7.9112534309240621</v>
      </c>
      <c r="BA21" s="11">
        <f>AR21/DataQ!$C191</f>
        <v>7.9112534309240621</v>
      </c>
      <c r="BB21" s="29"/>
      <c r="BC21" s="29"/>
      <c r="BD21" s="29">
        <v>1980</v>
      </c>
      <c r="BE21" s="29">
        <v>1980</v>
      </c>
      <c r="BF21" s="29">
        <v>1980</v>
      </c>
      <c r="BG21" s="29">
        <v>1980</v>
      </c>
      <c r="BH21" s="29"/>
      <c r="BI21" s="29"/>
      <c r="BJ21" s="11">
        <f>BE21/DataQ!$C191</f>
        <v>0.18115279048490393</v>
      </c>
      <c r="BK21" s="11">
        <f>BF21/DataQ!$C191</f>
        <v>0.18115279048490393</v>
      </c>
      <c r="BL21" s="11">
        <f>BG21/DataQ!$C191</f>
        <v>0.18115279048490393</v>
      </c>
      <c r="BM21" s="11">
        <f>BD21/DataQ!$C191</f>
        <v>0.18115279048490393</v>
      </c>
    </row>
    <row r="22" spans="1:65" x14ac:dyDescent="0.35">
      <c r="A22" s="12">
        <v>43586</v>
      </c>
      <c r="B22" s="36">
        <f>DataQ!V192</f>
        <v>85.89</v>
      </c>
      <c r="C22" s="36">
        <v>85.89</v>
      </c>
      <c r="D22" s="36">
        <v>85.89</v>
      </c>
      <c r="E22" s="29"/>
      <c r="H22" s="11">
        <f>(C22/DataQ!$C192)*1000</f>
        <v>7.8510054844606953</v>
      </c>
      <c r="I22" s="11">
        <f>(D22/DataQ!$C192)*1000</f>
        <v>7.8510054844606953</v>
      </c>
      <c r="J22" s="11"/>
      <c r="K22" s="11">
        <f>(B22/DataQ!$C192)*1000</f>
        <v>7.8510054844606953</v>
      </c>
      <c r="N22" s="36">
        <f>DataQ!W192</f>
        <v>1.92</v>
      </c>
      <c r="O22" s="36">
        <v>1.92</v>
      </c>
      <c r="P22" s="36">
        <v>1.92</v>
      </c>
      <c r="Q22" s="29"/>
      <c r="T22" s="11">
        <f>(O22/DataQ!$C192)*1000</f>
        <v>0.17550274223034734</v>
      </c>
      <c r="U22" s="11">
        <f>(P22/DataQ!$C192)*1000</f>
        <v>0.17550274223034734</v>
      </c>
      <c r="V22" s="11"/>
      <c r="W22" s="11">
        <f>(N22/DataQ!$C192)*1000</f>
        <v>0.17550274223034734</v>
      </c>
      <c r="AR22" s="29">
        <v>85890</v>
      </c>
      <c r="AS22" s="29">
        <v>85890</v>
      </c>
      <c r="AT22" s="29">
        <v>85890</v>
      </c>
      <c r="AU22" s="29">
        <v>85890</v>
      </c>
      <c r="AV22" s="29"/>
      <c r="AW22" s="29"/>
      <c r="AX22" s="11">
        <f>AS22/DataQ!$C192</f>
        <v>7.8510054844606945</v>
      </c>
      <c r="AY22" s="11">
        <f>AT22/DataQ!$C192</f>
        <v>7.8510054844606945</v>
      </c>
      <c r="AZ22" s="11">
        <f>AU22/DataQ!$C192</f>
        <v>7.8510054844606945</v>
      </c>
      <c r="BA22" s="11">
        <f>AR22/DataQ!$C192</f>
        <v>7.8510054844606945</v>
      </c>
      <c r="BB22" s="29"/>
      <c r="BC22" s="29"/>
      <c r="BD22" s="29">
        <v>1920</v>
      </c>
      <c r="BE22" s="29">
        <v>1920</v>
      </c>
      <c r="BF22" s="29">
        <v>1920</v>
      </c>
      <c r="BG22" s="29">
        <v>1920</v>
      </c>
      <c r="BH22" s="29"/>
      <c r="BI22" s="29"/>
      <c r="BJ22" s="11">
        <f>BE22/DataQ!$C192</f>
        <v>0.17550274223034734</v>
      </c>
      <c r="BK22" s="11">
        <f>BF22/DataQ!$C192</f>
        <v>0.17550274223034734</v>
      </c>
      <c r="BL22" s="11">
        <f>BG22/DataQ!$C192</f>
        <v>0.17550274223034734</v>
      </c>
      <c r="BM22" s="11">
        <f>BD22/DataQ!$C192</f>
        <v>0.17550274223034734</v>
      </c>
    </row>
    <row r="23" spans="1:65" x14ac:dyDescent="0.35">
      <c r="A23" s="12">
        <v>43678</v>
      </c>
      <c r="B23" s="36">
        <f>DataQ!V193</f>
        <v>81.400000000000006</v>
      </c>
      <c r="C23" s="36">
        <v>81.400000000000006</v>
      </c>
      <c r="D23" s="36">
        <v>81.400000000000006</v>
      </c>
      <c r="E23" s="29"/>
      <c r="H23" s="11">
        <f>(C23/DataQ!$C193)*1000</f>
        <v>7.4542124542124553</v>
      </c>
      <c r="I23" s="11">
        <f>(D23/DataQ!$C193)*1000</f>
        <v>7.4542124542124553</v>
      </c>
      <c r="J23" s="11"/>
      <c r="K23" s="11">
        <f>(B23/DataQ!$C193)*1000</f>
        <v>7.4542124542124553</v>
      </c>
      <c r="N23" s="36">
        <f>DataQ!W193</f>
        <v>2.13</v>
      </c>
      <c r="O23" s="36">
        <v>2.13</v>
      </c>
      <c r="P23" s="36">
        <v>2.13</v>
      </c>
      <c r="Q23" s="29"/>
      <c r="T23" s="11">
        <f>(O23/DataQ!$C193)*1000</f>
        <v>0.19505494505494503</v>
      </c>
      <c r="U23" s="11">
        <f>(P23/DataQ!$C193)*1000</f>
        <v>0.19505494505494503</v>
      </c>
      <c r="V23" s="11"/>
      <c r="W23" s="11">
        <f>(N23/DataQ!$C193)*1000</f>
        <v>0.19505494505494503</v>
      </c>
      <c r="AR23" s="29">
        <v>81400</v>
      </c>
      <c r="AS23" s="29">
        <v>81400</v>
      </c>
      <c r="AT23" s="29">
        <v>81400</v>
      </c>
      <c r="AU23" s="29">
        <v>81400</v>
      </c>
      <c r="AV23" s="29"/>
      <c r="AW23" s="29"/>
      <c r="AX23" s="11">
        <f>AS23/DataQ!$C193</f>
        <v>7.4542124542124544</v>
      </c>
      <c r="AY23" s="11">
        <f>AT23/DataQ!$C193</f>
        <v>7.4542124542124544</v>
      </c>
      <c r="AZ23" s="11">
        <f>AU23/DataQ!$C193</f>
        <v>7.4542124542124544</v>
      </c>
      <c r="BA23" s="11">
        <f>AR23/DataQ!$C193</f>
        <v>7.4542124542124544</v>
      </c>
      <c r="BB23" s="29"/>
      <c r="BC23" s="29"/>
      <c r="BD23" s="29">
        <v>2130</v>
      </c>
      <c r="BE23" s="29">
        <v>2130</v>
      </c>
      <c r="BF23" s="29">
        <v>2130</v>
      </c>
      <c r="BG23" s="29">
        <v>2130</v>
      </c>
      <c r="BH23" s="29"/>
      <c r="BI23" s="29"/>
      <c r="BJ23" s="11">
        <f>BE23/DataQ!$C193</f>
        <v>0.19505494505494506</v>
      </c>
      <c r="BK23" s="11">
        <f>BF23/DataQ!$C193</f>
        <v>0.19505494505494506</v>
      </c>
      <c r="BL23" s="11">
        <f>BG23/DataQ!$C193</f>
        <v>0.19505494505494506</v>
      </c>
      <c r="BM23" s="11">
        <f>BD23/DataQ!$C193</f>
        <v>0.19505494505494506</v>
      </c>
    </row>
    <row r="24" spans="1:65" x14ac:dyDescent="0.35">
      <c r="A24" s="12">
        <v>43770</v>
      </c>
      <c r="B24" s="36">
        <f>DataQ!V194</f>
        <v>80.59</v>
      </c>
      <c r="C24" s="36">
        <v>80.59</v>
      </c>
      <c r="D24" s="36">
        <v>80.59</v>
      </c>
      <c r="E24" s="29"/>
      <c r="H24" s="11">
        <f>(C24/DataQ!$C194)*1000</f>
        <v>7.3531021897810218</v>
      </c>
      <c r="I24" s="11">
        <f>(D24/DataQ!$C194)*1000</f>
        <v>7.3531021897810218</v>
      </c>
      <c r="J24" s="11"/>
      <c r="K24" s="11">
        <f>(B24/DataQ!$C194)*1000</f>
        <v>7.3531021897810218</v>
      </c>
      <c r="N24" s="36">
        <f>DataQ!W194</f>
        <v>1.99</v>
      </c>
      <c r="O24" s="36">
        <v>1.99</v>
      </c>
      <c r="P24" s="36">
        <v>1.99</v>
      </c>
      <c r="Q24" s="29"/>
      <c r="T24" s="11">
        <f>(O24/DataQ!$C194)*1000</f>
        <v>0.18156934306569342</v>
      </c>
      <c r="U24" s="11">
        <f>(P24/DataQ!$C194)*1000</f>
        <v>0.18156934306569342</v>
      </c>
      <c r="V24" s="11"/>
      <c r="W24" s="11">
        <f>(N24/DataQ!$C194)*1000</f>
        <v>0.18156934306569342</v>
      </c>
      <c r="AR24" s="29">
        <v>80590</v>
      </c>
      <c r="AS24" s="29">
        <v>80590</v>
      </c>
      <c r="AT24" s="29">
        <v>80590</v>
      </c>
      <c r="AU24" s="29">
        <v>80590</v>
      </c>
      <c r="AV24" s="29"/>
      <c r="AW24" s="29"/>
      <c r="AX24" s="11">
        <f>AS24/DataQ!$C194</f>
        <v>7.3531021897810218</v>
      </c>
      <c r="AY24" s="11">
        <f>AT24/DataQ!$C194</f>
        <v>7.3531021897810218</v>
      </c>
      <c r="AZ24" s="11">
        <f>AU24/DataQ!$C194</f>
        <v>7.3531021897810218</v>
      </c>
      <c r="BA24" s="11">
        <f>AR24/DataQ!$C194</f>
        <v>7.3531021897810218</v>
      </c>
      <c r="BB24" s="29"/>
      <c r="BC24" s="29"/>
      <c r="BD24" s="29">
        <v>1990</v>
      </c>
      <c r="BE24" s="29">
        <v>1990</v>
      </c>
      <c r="BF24" s="29">
        <v>1990</v>
      </c>
      <c r="BG24" s="29">
        <v>1990</v>
      </c>
      <c r="BH24" s="29"/>
      <c r="BI24" s="29"/>
      <c r="BJ24" s="11">
        <f>BE24/DataQ!$C194</f>
        <v>0.18156934306569342</v>
      </c>
      <c r="BK24" s="11">
        <f>BF24/DataQ!$C194</f>
        <v>0.18156934306569342</v>
      </c>
      <c r="BL24" s="11">
        <f>BG24/DataQ!$C194</f>
        <v>0.18156934306569342</v>
      </c>
      <c r="BM24" s="11">
        <f>BD24/DataQ!$C194</f>
        <v>0.18156934306569342</v>
      </c>
    </row>
    <row r="25" spans="1:65" x14ac:dyDescent="0.35">
      <c r="A25" s="12">
        <v>43862</v>
      </c>
      <c r="B25" s="36">
        <f>DataQ!V195</f>
        <v>82.29</v>
      </c>
      <c r="C25" s="36">
        <v>82.29</v>
      </c>
      <c r="D25" s="36">
        <v>82.29</v>
      </c>
      <c r="E25" s="29"/>
      <c r="H25" s="11">
        <f>(C25/DataQ!$C195)*1000</f>
        <v>7.5082116788321169</v>
      </c>
      <c r="I25" s="11">
        <f>(D25/DataQ!$C195)*1000</f>
        <v>7.5082116788321169</v>
      </c>
      <c r="J25" s="11"/>
      <c r="K25" s="11">
        <f>(B25/DataQ!$C195)*1000</f>
        <v>7.5082116788321169</v>
      </c>
      <c r="N25" s="36">
        <f>DataQ!W195</f>
        <v>1.71</v>
      </c>
      <c r="O25" s="36">
        <v>1.71</v>
      </c>
      <c r="P25" s="36">
        <v>1.71</v>
      </c>
      <c r="Q25" s="29"/>
      <c r="T25" s="11">
        <f>(O25/DataQ!$C195)*1000</f>
        <v>0.15602189781021897</v>
      </c>
      <c r="U25" s="11">
        <f>(P25/DataQ!$C195)*1000</f>
        <v>0.15602189781021897</v>
      </c>
      <c r="V25" s="11"/>
      <c r="W25" s="11">
        <f>(N25/DataQ!$C195)*1000</f>
        <v>0.15602189781021897</v>
      </c>
      <c r="AR25" s="29">
        <v>82290</v>
      </c>
      <c r="AS25" s="29">
        <v>82290</v>
      </c>
      <c r="AT25" s="29">
        <v>82290</v>
      </c>
      <c r="AU25" s="29">
        <v>82290</v>
      </c>
      <c r="AV25" s="29"/>
      <c r="AW25" s="29"/>
      <c r="AX25" s="11">
        <f>AS25/DataQ!$C195</f>
        <v>7.5082116788321169</v>
      </c>
      <c r="AY25" s="11">
        <f>AT25/DataQ!$C195</f>
        <v>7.5082116788321169</v>
      </c>
      <c r="AZ25" s="11">
        <f>AU25/DataQ!$C195</f>
        <v>7.5082116788321169</v>
      </c>
      <c r="BA25" s="11">
        <f>AR25/DataQ!$C195</f>
        <v>7.5082116788321169</v>
      </c>
      <c r="BB25" s="29"/>
      <c r="BC25" s="29"/>
      <c r="BD25" s="29">
        <v>1710</v>
      </c>
      <c r="BE25" s="29">
        <v>1710</v>
      </c>
      <c r="BF25" s="29">
        <v>1710</v>
      </c>
      <c r="BG25" s="29">
        <v>1710</v>
      </c>
      <c r="BH25" s="29"/>
      <c r="BI25" s="29"/>
      <c r="BJ25" s="11">
        <f>BE25/DataQ!$C195</f>
        <v>0.15602189781021897</v>
      </c>
      <c r="BK25" s="11">
        <f>BF25/DataQ!$C195</f>
        <v>0.15602189781021897</v>
      </c>
      <c r="BL25" s="11">
        <f>BG25/DataQ!$C195</f>
        <v>0.15602189781021897</v>
      </c>
      <c r="BM25" s="11">
        <f>BD25/DataQ!$C195</f>
        <v>0.15602189781021897</v>
      </c>
    </row>
    <row r="26" spans="1:65" x14ac:dyDescent="0.35">
      <c r="A26" s="12">
        <v>43952</v>
      </c>
      <c r="B26" s="36">
        <f>DataQ!V196</f>
        <v>85.51</v>
      </c>
      <c r="C26" s="36">
        <v>85.51</v>
      </c>
      <c r="D26" s="36">
        <v>85.51</v>
      </c>
      <c r="E26" s="29"/>
      <c r="H26" s="11">
        <f>(C26/DataQ!$C196)*1000</f>
        <v>7.8234217749313819</v>
      </c>
      <c r="I26" s="11">
        <f>(D26/DataQ!$C196)*1000</f>
        <v>7.8234217749313819</v>
      </c>
      <c r="J26" s="11"/>
      <c r="K26" s="11">
        <f>(B26/DataQ!$C196)*1000</f>
        <v>7.8234217749313819</v>
      </c>
      <c r="N26" s="36">
        <f>DataQ!W196</f>
        <v>0.22</v>
      </c>
      <c r="O26" s="36">
        <v>0.22</v>
      </c>
      <c r="P26" s="36">
        <v>0.22</v>
      </c>
      <c r="Q26" s="29"/>
      <c r="T26" s="11">
        <f>(O26/DataQ!$C196)*1000</f>
        <v>2.012808783165599E-2</v>
      </c>
      <c r="U26" s="11">
        <f>(P26/DataQ!$C196)*1000</f>
        <v>2.012808783165599E-2</v>
      </c>
      <c r="V26" s="11"/>
      <c r="W26" s="11">
        <f>(N26/DataQ!$C196)*1000</f>
        <v>2.012808783165599E-2</v>
      </c>
      <c r="AR26" s="29">
        <v>85510</v>
      </c>
      <c r="AS26" s="29">
        <v>85510</v>
      </c>
      <c r="AT26" s="29">
        <v>85510</v>
      </c>
      <c r="AU26" s="29">
        <v>85510</v>
      </c>
      <c r="AV26" s="29"/>
      <c r="AW26" s="29"/>
      <c r="AX26" s="11">
        <f>AS26/DataQ!$C196</f>
        <v>7.8234217749313819</v>
      </c>
      <c r="AY26" s="11">
        <f>AT26/DataQ!$C196</f>
        <v>7.8234217749313819</v>
      </c>
      <c r="AZ26" s="11">
        <f>AU26/DataQ!$C196</f>
        <v>7.8234217749313819</v>
      </c>
      <c r="BA26" s="11">
        <f>AR26/DataQ!$C196</f>
        <v>7.8234217749313819</v>
      </c>
      <c r="BB26" s="29"/>
      <c r="BC26" s="29"/>
      <c r="BD26" s="29">
        <v>220</v>
      </c>
      <c r="BE26" s="29">
        <v>220</v>
      </c>
      <c r="BF26" s="29">
        <v>220</v>
      </c>
      <c r="BG26" s="29">
        <v>220</v>
      </c>
      <c r="BH26" s="29"/>
      <c r="BI26" s="29"/>
      <c r="BJ26" s="11">
        <f>BE26/DataQ!$C196</f>
        <v>2.0128087831655993E-2</v>
      </c>
      <c r="BK26" s="11">
        <f>BF26/DataQ!$C196</f>
        <v>2.0128087831655993E-2</v>
      </c>
      <c r="BL26" s="11">
        <f>BG26/DataQ!$C196</f>
        <v>2.0128087831655993E-2</v>
      </c>
      <c r="BM26" s="11">
        <f>BD26/DataQ!$C196</f>
        <v>2.0128087831655993E-2</v>
      </c>
    </row>
    <row r="27" spans="1:65" x14ac:dyDescent="0.35">
      <c r="A27" s="12">
        <v>44044</v>
      </c>
      <c r="B27" s="36">
        <f>DataQ!V197</f>
        <v>86.12</v>
      </c>
      <c r="C27" s="36">
        <v>86.12</v>
      </c>
      <c r="D27" s="36">
        <v>86.12</v>
      </c>
      <c r="E27" s="29"/>
      <c r="H27" s="11">
        <f>(C27/DataQ!$C197)*1000</f>
        <v>7.8792314730100639</v>
      </c>
      <c r="I27" s="11">
        <f>(D27/DataQ!$C197)*1000</f>
        <v>7.8792314730100639</v>
      </c>
      <c r="J27" s="11"/>
      <c r="K27" s="11">
        <f>(B27/DataQ!$C197)*1000</f>
        <v>7.8792314730100639</v>
      </c>
      <c r="N27" s="36">
        <f>DataQ!W197</f>
        <v>0.37</v>
      </c>
      <c r="O27" s="36">
        <v>0.37</v>
      </c>
      <c r="P27" s="36">
        <v>0.37</v>
      </c>
      <c r="Q27" s="29"/>
      <c r="T27" s="11">
        <f>(O27/DataQ!$C197)*1000</f>
        <v>3.385178408051235E-2</v>
      </c>
      <c r="U27" s="11">
        <f>(P27/DataQ!$C197)*1000</f>
        <v>3.385178408051235E-2</v>
      </c>
      <c r="V27" s="11"/>
      <c r="W27" s="11">
        <f>(N27/DataQ!$C197)*1000</f>
        <v>3.385178408051235E-2</v>
      </c>
      <c r="AR27" s="29">
        <v>86120</v>
      </c>
      <c r="AS27" s="29">
        <v>86120</v>
      </c>
      <c r="AT27" s="29">
        <v>86120</v>
      </c>
      <c r="AU27" s="29">
        <v>86120</v>
      </c>
      <c r="AV27" s="29"/>
      <c r="AW27" s="29"/>
      <c r="AX27" s="11">
        <f>AS27/DataQ!$C197</f>
        <v>7.8792314730100639</v>
      </c>
      <c r="AY27" s="11">
        <f>AT27/DataQ!$C197</f>
        <v>7.8792314730100639</v>
      </c>
      <c r="AZ27" s="11">
        <f>AU27/DataQ!$C197</f>
        <v>7.8792314730100639</v>
      </c>
      <c r="BA27" s="11">
        <f>AR27/DataQ!$C197</f>
        <v>7.8792314730100639</v>
      </c>
      <c r="BB27" s="29"/>
      <c r="BC27" s="29"/>
      <c r="BD27" s="29">
        <v>370</v>
      </c>
      <c r="BE27" s="29">
        <v>370</v>
      </c>
      <c r="BF27" s="29">
        <v>370</v>
      </c>
      <c r="BG27" s="29">
        <v>370</v>
      </c>
      <c r="BH27" s="29"/>
      <c r="BI27" s="29"/>
      <c r="BJ27" s="11">
        <f>BE27/DataQ!$C197</f>
        <v>3.385178408051235E-2</v>
      </c>
      <c r="BK27" s="11">
        <f>BF27/DataQ!$C197</f>
        <v>3.385178408051235E-2</v>
      </c>
      <c r="BL27" s="11">
        <f>BG27/DataQ!$C197</f>
        <v>3.385178408051235E-2</v>
      </c>
      <c r="BM27" s="11">
        <f>BD27/DataQ!$C197</f>
        <v>3.385178408051235E-2</v>
      </c>
    </row>
    <row r="28" spans="1:65" x14ac:dyDescent="0.35">
      <c r="A28" s="12">
        <v>44136</v>
      </c>
      <c r="B28" s="36">
        <f>DataQ!V198</f>
        <v>89.31</v>
      </c>
      <c r="C28" s="36">
        <v>89.31</v>
      </c>
      <c r="D28" s="36">
        <v>89.31</v>
      </c>
      <c r="E28" s="29"/>
      <c r="H28" s="11">
        <f>(C28/DataQ!$C198)*1000</f>
        <v>8.1487226277372251</v>
      </c>
      <c r="I28" s="11">
        <f>(D28/DataQ!$C198)*1000</f>
        <v>8.1487226277372251</v>
      </c>
      <c r="J28" s="11"/>
      <c r="K28" s="11">
        <f>(B28/DataQ!$C198)*1000</f>
        <v>8.1487226277372251</v>
      </c>
      <c r="N28" s="36">
        <f>DataQ!W198</f>
        <v>0.33</v>
      </c>
      <c r="O28" s="36">
        <v>0.33</v>
      </c>
      <c r="P28" s="36">
        <v>0.33</v>
      </c>
      <c r="Q28" s="29"/>
      <c r="T28" s="11">
        <f>(O28/DataQ!$C198)*1000</f>
        <v>3.0109489051094892E-2</v>
      </c>
      <c r="U28" s="11">
        <f>(P28/DataQ!$C198)*1000</f>
        <v>3.0109489051094892E-2</v>
      </c>
      <c r="V28" s="11"/>
      <c r="W28" s="11">
        <f>(N28/DataQ!$C198)*1000</f>
        <v>3.0109489051094892E-2</v>
      </c>
      <c r="AR28" s="29">
        <v>89310</v>
      </c>
      <c r="AS28" s="29">
        <v>89310</v>
      </c>
      <c r="AT28" s="29">
        <v>89310</v>
      </c>
      <c r="AU28" s="29">
        <v>89310</v>
      </c>
      <c r="AV28" s="29"/>
      <c r="AW28" s="29"/>
      <c r="AX28" s="11">
        <f>AS28/DataQ!$C198</f>
        <v>8.1487226277372269</v>
      </c>
      <c r="AY28" s="11">
        <f>AT28/DataQ!$C198</f>
        <v>8.1487226277372269</v>
      </c>
      <c r="AZ28" s="11">
        <f>AU28/DataQ!$C198</f>
        <v>8.1487226277372269</v>
      </c>
      <c r="BA28" s="11">
        <f>AR28/DataQ!$C198</f>
        <v>8.1487226277372269</v>
      </c>
      <c r="BB28" s="29"/>
      <c r="BC28" s="29"/>
      <c r="BD28" s="29">
        <v>330</v>
      </c>
      <c r="BE28" s="29">
        <v>330</v>
      </c>
      <c r="BF28" s="29">
        <v>330</v>
      </c>
      <c r="BG28" s="29">
        <v>330</v>
      </c>
      <c r="BH28" s="29"/>
      <c r="BI28" s="29"/>
      <c r="BJ28" s="11">
        <f>BE28/DataQ!$C198</f>
        <v>3.0109489051094892E-2</v>
      </c>
      <c r="BK28" s="11">
        <f>BF28/DataQ!$C198</f>
        <v>3.0109489051094892E-2</v>
      </c>
      <c r="BL28" s="11">
        <f>BG28/DataQ!$C198</f>
        <v>3.0109489051094892E-2</v>
      </c>
      <c r="BM28" s="11">
        <f>BD28/DataQ!$C198</f>
        <v>3.0109489051094892E-2</v>
      </c>
    </row>
    <row r="29" spans="1:65" x14ac:dyDescent="0.35">
      <c r="A29" s="12">
        <v>44228</v>
      </c>
      <c r="B29" s="36">
        <f>DataQ!V199</f>
        <v>90.19</v>
      </c>
      <c r="C29" s="36">
        <v>90.19</v>
      </c>
      <c r="D29" s="36">
        <v>90.19</v>
      </c>
      <c r="E29" s="29"/>
      <c r="H29" s="11">
        <f>(C29/DataQ!$C199)*1000</f>
        <v>8.214025500910747</v>
      </c>
      <c r="I29" s="11">
        <f>(D29/DataQ!$C199)*1000</f>
        <v>8.214025500910747</v>
      </c>
      <c r="J29" s="11"/>
      <c r="K29" s="11">
        <f>(B29/DataQ!$C199)*1000</f>
        <v>8.214025500910747</v>
      </c>
      <c r="N29" s="36">
        <f>DataQ!W199</f>
        <v>0.38</v>
      </c>
      <c r="O29" s="36">
        <v>0.38</v>
      </c>
      <c r="P29" s="36">
        <v>0.38</v>
      </c>
      <c r="Q29" s="29"/>
      <c r="T29" s="11">
        <f>(O29/DataQ!$C199)*1000</f>
        <v>3.4608378870673952E-2</v>
      </c>
      <c r="U29" s="11">
        <f>(P29/DataQ!$C199)*1000</f>
        <v>3.4608378870673952E-2</v>
      </c>
      <c r="V29" s="11"/>
      <c r="W29" s="11">
        <f>(N29/DataQ!$C199)*1000</f>
        <v>3.4608378870673952E-2</v>
      </c>
      <c r="AR29" s="29">
        <v>90190</v>
      </c>
      <c r="AS29" s="29">
        <v>90190</v>
      </c>
      <c r="AT29" s="29">
        <v>90190</v>
      </c>
      <c r="AU29" s="29">
        <v>90190</v>
      </c>
      <c r="AV29" s="29"/>
      <c r="AW29" s="29"/>
      <c r="AX29" s="11">
        <f>AS29/DataQ!$C199</f>
        <v>8.214025500910747</v>
      </c>
      <c r="AY29" s="11">
        <f>AT29/DataQ!$C199</f>
        <v>8.214025500910747</v>
      </c>
      <c r="AZ29" s="11">
        <f>AU29/DataQ!$C199</f>
        <v>8.214025500910747</v>
      </c>
      <c r="BA29" s="11">
        <f>AR29/DataQ!$C199</f>
        <v>8.214025500910747</v>
      </c>
      <c r="BB29" s="29"/>
      <c r="BC29" s="29"/>
      <c r="BD29" s="29">
        <v>380</v>
      </c>
      <c r="BE29" s="29">
        <v>380</v>
      </c>
      <c r="BF29" s="29">
        <v>380</v>
      </c>
      <c r="BG29" s="29">
        <v>380</v>
      </c>
      <c r="BH29" s="29"/>
      <c r="BI29" s="29"/>
      <c r="BJ29" s="11">
        <f>BE29/DataQ!$C199</f>
        <v>3.4608378870673952E-2</v>
      </c>
      <c r="BK29" s="11">
        <f>BF29/DataQ!$C199</f>
        <v>3.4608378870673952E-2</v>
      </c>
      <c r="BL29" s="11">
        <f>BG29/DataQ!$C199</f>
        <v>3.4608378870673952E-2</v>
      </c>
      <c r="BM29" s="11">
        <f>BD29/DataQ!$C199</f>
        <v>3.4608378870673952E-2</v>
      </c>
    </row>
    <row r="30" spans="1:65" x14ac:dyDescent="0.35">
      <c r="A30" s="12">
        <v>44317</v>
      </c>
      <c r="B30" s="36">
        <f>DataQ!V200</f>
        <v>88.64</v>
      </c>
      <c r="C30" s="36">
        <v>88.64</v>
      </c>
      <c r="D30" s="36">
        <v>88.64</v>
      </c>
      <c r="E30" s="29"/>
      <c r="H30" s="11">
        <f>(C30/DataQ!$C200)*1000</f>
        <v>8.0508628519527718</v>
      </c>
      <c r="I30" s="11">
        <f>(D30/DataQ!$C200)*1000</f>
        <v>8.0508628519527718</v>
      </c>
      <c r="J30" s="11"/>
      <c r="K30" s="11">
        <f>(B30/DataQ!$C200)*1000</f>
        <v>8.0508628519527718</v>
      </c>
      <c r="N30" s="36">
        <f>DataQ!W200</f>
        <v>0.45</v>
      </c>
      <c r="O30" s="36">
        <v>0.45</v>
      </c>
      <c r="P30" s="36">
        <v>0.45</v>
      </c>
      <c r="Q30" s="29"/>
      <c r="T30" s="11">
        <f>(O30/DataQ!$C200)*1000</f>
        <v>4.0871934604904632E-2</v>
      </c>
      <c r="U30" s="11">
        <f>(P30/DataQ!$C200)*1000</f>
        <v>4.0871934604904632E-2</v>
      </c>
      <c r="V30" s="11"/>
      <c r="W30" s="11">
        <f>(N30/DataQ!$C200)*1000</f>
        <v>4.0871934604904632E-2</v>
      </c>
      <c r="AR30" s="29">
        <v>88640</v>
      </c>
      <c r="AS30" s="29">
        <v>88640</v>
      </c>
      <c r="AT30" s="29">
        <v>88640</v>
      </c>
      <c r="AU30" s="29">
        <v>88640</v>
      </c>
      <c r="AV30" s="29"/>
      <c r="AW30" s="29"/>
      <c r="AX30" s="11">
        <f>AS30/DataQ!$C200</f>
        <v>8.0508628519527701</v>
      </c>
      <c r="AY30" s="11">
        <f>AT30/DataQ!$C200</f>
        <v>8.0508628519527701</v>
      </c>
      <c r="AZ30" s="11">
        <f>AU30/DataQ!$C200</f>
        <v>8.0508628519527701</v>
      </c>
      <c r="BA30" s="11">
        <f>AR30/DataQ!$C200</f>
        <v>8.0508628519527701</v>
      </c>
      <c r="BB30" s="29"/>
      <c r="BC30" s="29"/>
      <c r="BD30" s="29">
        <v>450</v>
      </c>
      <c r="BE30" s="29">
        <v>450</v>
      </c>
      <c r="BF30" s="29">
        <v>450</v>
      </c>
      <c r="BG30" s="29">
        <v>450</v>
      </c>
      <c r="BH30" s="29"/>
      <c r="BI30" s="29"/>
      <c r="BJ30" s="11">
        <f>BE30/DataQ!$C200</f>
        <v>4.0871934604904632E-2</v>
      </c>
      <c r="BK30" s="11">
        <f>BF30/DataQ!$C200</f>
        <v>4.0871934604904632E-2</v>
      </c>
      <c r="BL30" s="11">
        <f>BG30/DataQ!$C200</f>
        <v>4.0871934604904632E-2</v>
      </c>
      <c r="BM30" s="11">
        <f>BD30/DataQ!$C200</f>
        <v>4.0871934604904632E-2</v>
      </c>
    </row>
    <row r="31" spans="1:65" x14ac:dyDescent="0.35">
      <c r="A31" s="12">
        <v>44409</v>
      </c>
      <c r="B31" s="36">
        <f>DataQ!V201</f>
        <v>86.24</v>
      </c>
      <c r="C31" s="36">
        <v>86.24</v>
      </c>
      <c r="D31" s="36">
        <v>86.24</v>
      </c>
      <c r="E31" s="29"/>
      <c r="H31" s="11">
        <f>(C31/DataQ!$C201)*1000</f>
        <v>7.8328792007266115</v>
      </c>
      <c r="I31" s="11">
        <f>(D31/DataQ!$C201)*1000</f>
        <v>7.8328792007266115</v>
      </c>
      <c r="J31" s="11"/>
      <c r="K31" s="11">
        <f>(B31/DataQ!$C201)*1000</f>
        <v>7.8328792007266115</v>
      </c>
      <c r="N31" s="36">
        <f>DataQ!W201</f>
        <v>0.73</v>
      </c>
      <c r="O31" s="36">
        <v>0.73</v>
      </c>
      <c r="P31" s="36">
        <v>0.73</v>
      </c>
      <c r="Q31" s="29"/>
      <c r="T31" s="11">
        <f>(O31/DataQ!$C201)*1000</f>
        <v>6.6303360581289744E-2</v>
      </c>
      <c r="U31" s="11">
        <f>(P31/DataQ!$C201)*1000</f>
        <v>6.6303360581289744E-2</v>
      </c>
      <c r="V31" s="11"/>
      <c r="W31" s="11">
        <f>(N31/DataQ!$C201)*1000</f>
        <v>6.6303360581289744E-2</v>
      </c>
      <c r="AR31" s="29">
        <v>86240</v>
      </c>
      <c r="AS31" s="29">
        <v>86240</v>
      </c>
      <c r="AT31" s="29">
        <v>86240</v>
      </c>
      <c r="AU31" s="29">
        <v>86240</v>
      </c>
      <c r="AV31" s="29"/>
      <c r="AW31" s="29"/>
      <c r="AX31" s="11">
        <f>AS31/DataQ!$C201</f>
        <v>7.8328792007266124</v>
      </c>
      <c r="AY31" s="11">
        <f>AT31/DataQ!$C201</f>
        <v>7.8328792007266124</v>
      </c>
      <c r="AZ31" s="11">
        <f>AU31/DataQ!$C201</f>
        <v>7.8328792007266124</v>
      </c>
      <c r="BA31" s="11">
        <f>AR31/DataQ!$C201</f>
        <v>7.8328792007266124</v>
      </c>
      <c r="BB31" s="29"/>
      <c r="BC31" s="29"/>
      <c r="BD31" s="29">
        <v>730</v>
      </c>
      <c r="BE31" s="29">
        <v>730</v>
      </c>
      <c r="BF31" s="29">
        <v>730</v>
      </c>
      <c r="BG31" s="29">
        <v>730</v>
      </c>
      <c r="BH31" s="29"/>
      <c r="BI31" s="29"/>
      <c r="BJ31" s="11">
        <f>BE31/DataQ!$C201</f>
        <v>6.630336058128973E-2</v>
      </c>
      <c r="BK31" s="11">
        <f>BF31/DataQ!$C201</f>
        <v>6.630336058128973E-2</v>
      </c>
      <c r="BL31" s="11">
        <f>BG31/DataQ!$C201</f>
        <v>6.630336058128973E-2</v>
      </c>
      <c r="BM31" s="11">
        <f>BD31/DataQ!$C201</f>
        <v>6.630336058128973E-2</v>
      </c>
    </row>
    <row r="32" spans="1:65" x14ac:dyDescent="0.35">
      <c r="A32" s="12">
        <v>44501</v>
      </c>
      <c r="B32" s="36">
        <f>DataQ!V202</f>
        <v>85.65</v>
      </c>
      <c r="C32" s="36">
        <v>85.65</v>
      </c>
      <c r="D32" s="36">
        <v>85.65</v>
      </c>
      <c r="E32" s="29"/>
      <c r="H32" s="11">
        <f>(C32/DataQ!$C202)*1000</f>
        <v>7.7934485896269337</v>
      </c>
      <c r="I32" s="11">
        <f>(D32/DataQ!$C202)*1000</f>
        <v>7.7934485896269337</v>
      </c>
      <c r="J32" s="11"/>
      <c r="K32" s="11">
        <f>(B32/DataQ!$C202)*1000</f>
        <v>7.7934485896269337</v>
      </c>
      <c r="N32" s="36">
        <f>DataQ!W202</f>
        <v>0.72</v>
      </c>
      <c r="O32" s="36">
        <v>0.72</v>
      </c>
      <c r="P32" s="36">
        <v>0.72</v>
      </c>
      <c r="Q32" s="29"/>
      <c r="T32" s="11">
        <f>(O32/DataQ!$C202)*1000</f>
        <v>6.5514103730664228E-2</v>
      </c>
      <c r="U32" s="11">
        <f>(P32/DataQ!$C202)*1000</f>
        <v>6.5514103730664228E-2</v>
      </c>
      <c r="V32" s="11"/>
      <c r="W32" s="11">
        <f>(N32/DataQ!$C202)*1000</f>
        <v>6.5514103730664228E-2</v>
      </c>
      <c r="AR32" s="29">
        <v>85650</v>
      </c>
      <c r="AS32" s="29">
        <v>85650</v>
      </c>
      <c r="AT32" s="29">
        <v>85650</v>
      </c>
      <c r="AU32" s="29">
        <v>85650</v>
      </c>
      <c r="AV32" s="29"/>
      <c r="AW32" s="29"/>
      <c r="AX32" s="11">
        <f>AS32/DataQ!$C202</f>
        <v>7.7934485896269337</v>
      </c>
      <c r="AY32" s="11">
        <f>AT32/DataQ!$C202</f>
        <v>7.7934485896269337</v>
      </c>
      <c r="AZ32" s="11">
        <f>AU32/DataQ!$C202</f>
        <v>7.7934485896269337</v>
      </c>
      <c r="BA32" s="11">
        <f>AR32/DataQ!$C202</f>
        <v>7.7934485896269337</v>
      </c>
      <c r="BB32" s="29"/>
      <c r="BC32" s="29"/>
      <c r="BD32" s="29">
        <v>720</v>
      </c>
      <c r="BE32" s="29">
        <v>720</v>
      </c>
      <c r="BF32" s="29">
        <v>720</v>
      </c>
      <c r="BG32" s="29">
        <v>720</v>
      </c>
      <c r="BH32" s="29"/>
      <c r="BI32" s="29"/>
      <c r="BJ32" s="11">
        <f>BE32/DataQ!$C202</f>
        <v>6.5514103730664242E-2</v>
      </c>
      <c r="BK32" s="11">
        <f>BF32/DataQ!$C202</f>
        <v>6.5514103730664242E-2</v>
      </c>
      <c r="BL32" s="11">
        <f>BG32/DataQ!$C202</f>
        <v>6.5514103730664242E-2</v>
      </c>
      <c r="BM32" s="11">
        <f>BD32/DataQ!$C202</f>
        <v>6.5514103730664242E-2</v>
      </c>
    </row>
    <row r="33" spans="1:65" x14ac:dyDescent="0.35">
      <c r="A33" s="12">
        <v>44593</v>
      </c>
      <c r="B33" s="36">
        <f>DataQ!V203</f>
        <v>81.569999999999993</v>
      </c>
      <c r="C33" s="36">
        <v>81.569999999999993</v>
      </c>
      <c r="D33" s="36">
        <v>81.569999999999993</v>
      </c>
      <c r="E33" s="29"/>
      <c r="H33" s="11">
        <f>(C33/DataQ!$C203)*1000</f>
        <v>7.4289617486338795</v>
      </c>
      <c r="I33" s="11">
        <f>(D33/DataQ!$C203)*1000</f>
        <v>7.4289617486338795</v>
      </c>
      <c r="J33" s="11"/>
      <c r="K33" s="11">
        <f>(B33/DataQ!$C203)*1000</f>
        <v>7.4289617486338795</v>
      </c>
      <c r="N33" s="36">
        <f>DataQ!W203</f>
        <v>1.04</v>
      </c>
      <c r="O33" s="36">
        <v>1.04</v>
      </c>
      <c r="P33" s="36">
        <v>1.04</v>
      </c>
      <c r="Q33" s="29"/>
      <c r="T33" s="11">
        <f>(O33/DataQ!$C203)*1000</f>
        <v>9.4717668488160295E-2</v>
      </c>
      <c r="U33" s="11">
        <f>(P33/DataQ!$C203)*1000</f>
        <v>9.4717668488160295E-2</v>
      </c>
      <c r="V33" s="11"/>
      <c r="W33" s="11">
        <f>(N33/DataQ!$C203)*1000</f>
        <v>9.4717668488160295E-2</v>
      </c>
      <c r="AR33" s="29">
        <v>81570</v>
      </c>
      <c r="AS33" s="29">
        <v>81570</v>
      </c>
      <c r="AT33" s="29">
        <v>81570</v>
      </c>
      <c r="AU33" s="29">
        <v>81570</v>
      </c>
      <c r="AV33" s="29"/>
      <c r="AW33" s="29"/>
      <c r="AX33" s="11">
        <f>AS33/DataQ!$C203</f>
        <v>7.4289617486338795</v>
      </c>
      <c r="AY33" s="11">
        <f>AT33/DataQ!$C203</f>
        <v>7.4289617486338795</v>
      </c>
      <c r="AZ33" s="11">
        <f>AU33/DataQ!$C203</f>
        <v>7.4289617486338795</v>
      </c>
      <c r="BA33" s="11">
        <f>AR33/DataQ!$C203</f>
        <v>7.4289617486338795</v>
      </c>
      <c r="BB33" s="29"/>
      <c r="BC33" s="29"/>
      <c r="BD33" s="29">
        <v>1040</v>
      </c>
      <c r="BE33" s="29">
        <v>1040</v>
      </c>
      <c r="BF33" s="29">
        <v>1040</v>
      </c>
      <c r="BG33" s="29">
        <v>1040</v>
      </c>
      <c r="BH33" s="29"/>
      <c r="BI33" s="29"/>
      <c r="BJ33" s="11">
        <f>BE33/DataQ!$C203</f>
        <v>9.4717668488160295E-2</v>
      </c>
      <c r="BK33" s="11">
        <f>BF33/DataQ!$C203</f>
        <v>9.4717668488160295E-2</v>
      </c>
      <c r="BL33" s="11">
        <f>BG33/DataQ!$C203</f>
        <v>9.4717668488160295E-2</v>
      </c>
      <c r="BM33" s="11">
        <f>BD33/DataQ!$C203</f>
        <v>9.4717668488160295E-2</v>
      </c>
    </row>
    <row r="34" spans="1:65" x14ac:dyDescent="0.35">
      <c r="A34" s="12">
        <v>44682</v>
      </c>
      <c r="B34" s="36">
        <f>DataQ!V204</f>
        <v>80.64</v>
      </c>
      <c r="C34" s="36">
        <v>80.64</v>
      </c>
      <c r="D34" s="36">
        <v>80.64</v>
      </c>
      <c r="E34" s="29"/>
      <c r="H34" s="11">
        <f>(C34/DataQ!$C204)*1000</f>
        <v>7.350957155879672</v>
      </c>
      <c r="I34" s="11">
        <f>(D34/DataQ!$C204)*1000</f>
        <v>7.350957155879672</v>
      </c>
      <c r="J34" s="11"/>
      <c r="K34" s="11">
        <f>(B34/DataQ!$C204)*1000</f>
        <v>7.350957155879672</v>
      </c>
      <c r="N34" s="36">
        <f>DataQ!W204</f>
        <v>1.18</v>
      </c>
      <c r="O34" s="36">
        <v>1.18</v>
      </c>
      <c r="P34" s="36">
        <v>1.18</v>
      </c>
      <c r="Q34" s="29"/>
      <c r="T34" s="11">
        <f>(O34/DataQ!$C204)*1000</f>
        <v>0.10756608933454875</v>
      </c>
      <c r="U34" s="11">
        <f>(P34/DataQ!$C204)*1000</f>
        <v>0.10756608933454875</v>
      </c>
      <c r="V34" s="11"/>
      <c r="W34" s="11">
        <f>(N34/DataQ!$C204)*1000</f>
        <v>0.10756608933454875</v>
      </c>
      <c r="AR34" s="29">
        <v>80640</v>
      </c>
      <c r="AS34" s="29">
        <v>80640</v>
      </c>
      <c r="AT34" s="29">
        <v>80640</v>
      </c>
      <c r="AU34" s="29">
        <v>80640</v>
      </c>
      <c r="AV34" s="29"/>
      <c r="AW34" s="29"/>
      <c r="AX34" s="11">
        <f>AS34/DataQ!$C204</f>
        <v>7.350957155879672</v>
      </c>
      <c r="AY34" s="11">
        <f>AT34/DataQ!$C204</f>
        <v>7.350957155879672</v>
      </c>
      <c r="AZ34" s="11">
        <f>AU34/DataQ!$C204</f>
        <v>7.350957155879672</v>
      </c>
      <c r="BA34" s="11">
        <f>AR34/DataQ!$C204</f>
        <v>7.350957155879672</v>
      </c>
      <c r="BB34" s="29"/>
      <c r="BC34" s="29"/>
      <c r="BD34" s="29">
        <v>1180</v>
      </c>
      <c r="BE34" s="29">
        <v>1180</v>
      </c>
      <c r="BF34" s="29">
        <v>1180</v>
      </c>
      <c r="BG34" s="29">
        <v>1180</v>
      </c>
      <c r="BH34" s="29"/>
      <c r="BI34" s="29"/>
      <c r="BJ34" s="11">
        <f>BE34/DataQ!$C204</f>
        <v>0.10756608933454877</v>
      </c>
      <c r="BK34" s="11">
        <f>BF34/DataQ!$C204</f>
        <v>0.10756608933454877</v>
      </c>
      <c r="BL34" s="11">
        <f>BG34/DataQ!$C204</f>
        <v>0.10756608933454877</v>
      </c>
      <c r="BM34" s="11">
        <f>BD34/DataQ!$C204</f>
        <v>0.10756608933454877</v>
      </c>
    </row>
    <row r="35" spans="1:65" x14ac:dyDescent="0.35">
      <c r="A35" s="12">
        <v>44774</v>
      </c>
      <c r="B35" s="36">
        <f>DataQ!V205</f>
        <v>80.180000000000007</v>
      </c>
      <c r="C35" s="36">
        <v>80.180000000000007</v>
      </c>
      <c r="D35" s="36">
        <v>80.180000000000007</v>
      </c>
      <c r="E35" s="29"/>
      <c r="H35" s="11">
        <f>(C35/DataQ!$C205)*1000</f>
        <v>7.3090246125797638</v>
      </c>
      <c r="I35" s="11">
        <f>(D35/DataQ!$C205)*1000</f>
        <v>7.3090246125797638</v>
      </c>
      <c r="J35" s="11"/>
      <c r="K35" s="11">
        <f>(B35/DataQ!$C205)*1000</f>
        <v>7.3090246125797638</v>
      </c>
      <c r="N35" s="36">
        <f>DataQ!W205</f>
        <v>1.28</v>
      </c>
      <c r="O35" s="36">
        <v>1.28</v>
      </c>
      <c r="P35" s="36">
        <v>1.28</v>
      </c>
      <c r="Q35" s="29"/>
      <c r="T35" s="11">
        <f>(O35/DataQ!$C205)*1000</f>
        <v>0.11668185961713765</v>
      </c>
      <c r="U35" s="11">
        <f>(P35/DataQ!$C205)*1000</f>
        <v>0.11668185961713765</v>
      </c>
      <c r="V35" s="11"/>
      <c r="W35" s="11">
        <f>(N35/DataQ!$C205)*1000</f>
        <v>0.11668185961713765</v>
      </c>
      <c r="AR35" s="29">
        <v>80180</v>
      </c>
      <c r="AS35" s="29">
        <v>80180</v>
      </c>
      <c r="AT35" s="29">
        <v>80180</v>
      </c>
      <c r="AU35" s="29">
        <v>80180</v>
      </c>
      <c r="AV35" s="29"/>
      <c r="AW35" s="29"/>
      <c r="AX35" s="11">
        <f>AS35/DataQ!$C205</f>
        <v>7.3090246125797629</v>
      </c>
      <c r="AY35" s="11">
        <f>AT35/DataQ!$C205</f>
        <v>7.3090246125797629</v>
      </c>
      <c r="AZ35" s="11">
        <f>AU35/DataQ!$C205</f>
        <v>7.3090246125797629</v>
      </c>
      <c r="BA35" s="11">
        <f>AR35/DataQ!$C205</f>
        <v>7.3090246125797629</v>
      </c>
      <c r="BB35" s="29"/>
      <c r="BC35" s="29"/>
      <c r="BD35" s="29">
        <v>1280</v>
      </c>
      <c r="BE35" s="29">
        <v>1280</v>
      </c>
      <c r="BF35" s="29">
        <v>1280</v>
      </c>
      <c r="BG35" s="29">
        <v>1280</v>
      </c>
      <c r="BH35" s="29"/>
      <c r="BI35" s="29"/>
      <c r="BJ35" s="11">
        <f>BE35/DataQ!$C205</f>
        <v>0.11668185961713765</v>
      </c>
      <c r="BK35" s="11">
        <f>BF35/DataQ!$C205</f>
        <v>0.11668185961713765</v>
      </c>
      <c r="BL35" s="11">
        <f>BG35/DataQ!$C205</f>
        <v>0.11668185961713765</v>
      </c>
      <c r="BM35" s="11">
        <f>BD35/DataQ!$C205</f>
        <v>0.11668185961713765</v>
      </c>
    </row>
    <row r="36" spans="1:65" x14ac:dyDescent="0.35">
      <c r="A36" s="12">
        <v>44866</v>
      </c>
      <c r="B36" s="36">
        <f>DataQ!V206</f>
        <v>81.239999999999995</v>
      </c>
      <c r="C36" s="36">
        <v>81.239999999999995</v>
      </c>
      <c r="D36" s="36">
        <v>81.239999999999995</v>
      </c>
      <c r="E36" s="29"/>
      <c r="H36" s="11">
        <f>(C36/DataQ!$C206)*1000</f>
        <v>7.4259597806215716</v>
      </c>
      <c r="I36" s="11">
        <f>(D36/DataQ!$C206)*1000</f>
        <v>7.4259597806215716</v>
      </c>
      <c r="J36" s="11"/>
      <c r="K36" s="11">
        <f>(B36/DataQ!$C206)*1000</f>
        <v>7.4259597806215716</v>
      </c>
      <c r="N36" s="36">
        <f>DataQ!W206</f>
        <v>1.0900000000000001</v>
      </c>
      <c r="O36" s="36">
        <v>1.0900000000000001</v>
      </c>
      <c r="P36" s="36">
        <v>1.0900000000000001</v>
      </c>
      <c r="Q36" s="29"/>
      <c r="T36" s="11">
        <f>(O36/DataQ!$C206)*1000</f>
        <v>9.9634369287020116E-2</v>
      </c>
      <c r="U36" s="11">
        <f>(P36/DataQ!$C206)*1000</f>
        <v>9.9634369287020116E-2</v>
      </c>
      <c r="V36" s="11"/>
      <c r="W36" s="11">
        <f>(N36/DataQ!$C206)*1000</f>
        <v>9.9634369287020116E-2</v>
      </c>
      <c r="AR36" s="29">
        <v>81240</v>
      </c>
      <c r="AS36" s="29">
        <v>81240</v>
      </c>
      <c r="AT36" s="29">
        <v>81240</v>
      </c>
      <c r="AU36" s="29">
        <v>81240</v>
      </c>
      <c r="AV36" s="29"/>
      <c r="AW36" s="29"/>
      <c r="AX36" s="11">
        <f>AS36/DataQ!$C206</f>
        <v>7.4259597806215725</v>
      </c>
      <c r="AY36" s="11">
        <f>AT36/DataQ!$C206</f>
        <v>7.4259597806215725</v>
      </c>
      <c r="AZ36" s="11">
        <f>AU36/DataQ!$C206</f>
        <v>7.4259597806215725</v>
      </c>
      <c r="BA36" s="11">
        <f>AR36/DataQ!$C206</f>
        <v>7.4259597806215725</v>
      </c>
      <c r="BB36" s="29"/>
      <c r="BC36" s="29"/>
      <c r="BD36" s="29">
        <v>1090</v>
      </c>
      <c r="BE36" s="29">
        <v>1090</v>
      </c>
      <c r="BF36" s="29">
        <v>1090</v>
      </c>
      <c r="BG36" s="29">
        <v>1090</v>
      </c>
      <c r="BH36" s="29"/>
      <c r="BI36" s="29"/>
      <c r="BJ36" s="11">
        <f>BE36/DataQ!$C206</f>
        <v>9.9634369287020116E-2</v>
      </c>
      <c r="BK36" s="11">
        <f>BF36/DataQ!$C206</f>
        <v>9.9634369287020116E-2</v>
      </c>
      <c r="BL36" s="11">
        <f>BG36/DataQ!$C206</f>
        <v>9.9634369287020116E-2</v>
      </c>
      <c r="BM36" s="11">
        <f>BD36/DataQ!$C206</f>
        <v>9.9634369287020116E-2</v>
      </c>
    </row>
    <row r="37" spans="1:65" x14ac:dyDescent="0.35">
      <c r="A37" s="12">
        <v>44958</v>
      </c>
      <c r="B37" s="36">
        <f>DataQ!V207</f>
        <v>83.64</v>
      </c>
      <c r="C37" s="36">
        <v>83.64</v>
      </c>
      <c r="D37" s="36">
        <v>83.64</v>
      </c>
      <c r="E37" s="29"/>
      <c r="H37" s="11">
        <f>(C37/DataQ!$C207)*1000</f>
        <v>7.6875</v>
      </c>
      <c r="I37" s="11">
        <f>(D37/DataQ!$C207)*1000</f>
        <v>7.6875</v>
      </c>
      <c r="J37" s="11"/>
      <c r="K37" s="11">
        <f>(B37/DataQ!$C207)*1000</f>
        <v>7.6875</v>
      </c>
      <c r="N37" s="36">
        <f>DataQ!W207</f>
        <v>1.26</v>
      </c>
      <c r="O37" s="36">
        <v>1.26</v>
      </c>
      <c r="P37" s="36">
        <v>1.26</v>
      </c>
      <c r="Q37" s="29"/>
      <c r="T37" s="11">
        <f>(O37/DataQ!$C207)*1000</f>
        <v>0.11580882352941177</v>
      </c>
      <c r="U37" s="11">
        <f>(P37/DataQ!$C207)*1000</f>
        <v>0.11580882352941177</v>
      </c>
      <c r="V37" s="11"/>
      <c r="W37" s="11">
        <f>(N37/DataQ!$C207)*1000</f>
        <v>0.11580882352941177</v>
      </c>
      <c r="AR37" s="29">
        <v>83640</v>
      </c>
      <c r="AS37" s="29">
        <v>83640</v>
      </c>
      <c r="AT37" s="29">
        <v>83640</v>
      </c>
      <c r="AU37" s="29">
        <v>83640</v>
      </c>
      <c r="AV37" s="29"/>
      <c r="AW37" s="29"/>
      <c r="AX37" s="11">
        <f>AS37/DataQ!$C207</f>
        <v>7.6875</v>
      </c>
      <c r="AY37" s="11">
        <f>AT37/DataQ!$C207</f>
        <v>7.6875</v>
      </c>
      <c r="AZ37" s="11">
        <f>AU37/DataQ!$C207</f>
        <v>7.6875</v>
      </c>
      <c r="BA37" s="11">
        <f>AR37/DataQ!$C207</f>
        <v>7.6875</v>
      </c>
      <c r="BB37" s="29"/>
      <c r="BC37" s="29"/>
      <c r="BD37" s="29">
        <v>1260</v>
      </c>
      <c r="BE37" s="29">
        <v>1260</v>
      </c>
      <c r="BF37" s="29">
        <v>1260</v>
      </c>
      <c r="BG37" s="29">
        <v>1260</v>
      </c>
      <c r="BH37" s="29"/>
      <c r="BI37" s="29"/>
      <c r="BJ37" s="11">
        <f>BE37/DataQ!$C207</f>
        <v>0.11580882352941177</v>
      </c>
      <c r="BK37" s="11">
        <f>BF37/DataQ!$C207</f>
        <v>0.11580882352941177</v>
      </c>
      <c r="BL37" s="11">
        <f>BG37/DataQ!$C207</f>
        <v>0.11580882352941177</v>
      </c>
      <c r="BM37" s="11">
        <f>BD37/DataQ!$C207</f>
        <v>0.11580882352941177</v>
      </c>
    </row>
    <row r="38" spans="1:65" x14ac:dyDescent="0.35">
      <c r="A38" s="12">
        <v>45047</v>
      </c>
      <c r="B38" s="36">
        <f>DataQ!V208</f>
        <v>90.84</v>
      </c>
      <c r="C38" s="36">
        <v>90.84</v>
      </c>
      <c r="D38" s="36">
        <v>90.84</v>
      </c>
      <c r="E38" s="29"/>
      <c r="H38" s="11">
        <f>(C38/DataQ!$C208)*1000</f>
        <v>8.3878116343490294</v>
      </c>
      <c r="I38" s="11">
        <f>(D38/DataQ!$C208)*1000</f>
        <v>8.3878116343490294</v>
      </c>
      <c r="J38" s="11"/>
      <c r="K38" s="11">
        <f>(B38/DataQ!$C208)*1000</f>
        <v>8.3878116343490294</v>
      </c>
      <c r="N38" s="36">
        <f>DataQ!W208</f>
        <v>1.22</v>
      </c>
      <c r="O38" s="36">
        <v>1.22</v>
      </c>
      <c r="P38" s="36">
        <v>1.22</v>
      </c>
      <c r="Q38" s="29"/>
      <c r="T38" s="11">
        <f>(O38/DataQ!$C208)*1000</f>
        <v>0.11265004616805172</v>
      </c>
      <c r="U38" s="11">
        <f>(P38/DataQ!$C208)*1000</f>
        <v>0.11265004616805172</v>
      </c>
      <c r="V38" s="11"/>
      <c r="W38" s="11">
        <f>(N38/DataQ!$C208)*1000</f>
        <v>0.11265004616805172</v>
      </c>
      <c r="AR38" s="29">
        <v>90840</v>
      </c>
      <c r="AS38" s="29">
        <v>90840</v>
      </c>
      <c r="AT38" s="29">
        <v>90840</v>
      </c>
      <c r="AU38" s="29">
        <v>90840</v>
      </c>
      <c r="AV38" s="29"/>
      <c r="AW38" s="29"/>
      <c r="AX38" s="11">
        <f>AS38/DataQ!$C208</f>
        <v>8.3878116343490312</v>
      </c>
      <c r="AY38" s="11">
        <f>AT38/DataQ!$C208</f>
        <v>8.3878116343490312</v>
      </c>
      <c r="AZ38" s="11">
        <f>AU38/DataQ!$C208</f>
        <v>8.3878116343490312</v>
      </c>
      <c r="BA38" s="11">
        <f>AR38/DataQ!$C208</f>
        <v>8.3878116343490312</v>
      </c>
      <c r="BB38" s="29"/>
      <c r="BC38" s="29"/>
      <c r="BD38" s="29">
        <v>1220</v>
      </c>
      <c r="BE38" s="29">
        <v>1220</v>
      </c>
      <c r="BF38" s="29">
        <v>1220</v>
      </c>
      <c r="BG38" s="29">
        <v>1220</v>
      </c>
      <c r="BH38" s="29"/>
      <c r="BI38" s="29"/>
      <c r="BJ38" s="11">
        <f>BE38/DataQ!$C208</f>
        <v>0.11265004616805172</v>
      </c>
      <c r="BK38" s="11">
        <f>BF38/DataQ!$C208</f>
        <v>0.11265004616805172</v>
      </c>
      <c r="BL38" s="11">
        <f>BG38/DataQ!$C208</f>
        <v>0.11265004616805172</v>
      </c>
      <c r="BM38" s="11">
        <f>BD38/DataQ!$C208</f>
        <v>0.11265004616805172</v>
      </c>
    </row>
    <row r="39" spans="1:65" x14ac:dyDescent="0.35">
      <c r="A39" s="12">
        <v>45139</v>
      </c>
      <c r="B39" s="36">
        <f>DataQ!V209</f>
        <v>97.93</v>
      </c>
      <c r="C39" s="36">
        <v>97.93</v>
      </c>
      <c r="D39" s="36">
        <v>97.93</v>
      </c>
      <c r="E39" s="29"/>
      <c r="H39" s="11">
        <f>(C39/DataQ!$C209)*1000</f>
        <v>9.0928505106778079</v>
      </c>
      <c r="I39" s="11">
        <f>(D39/DataQ!$C209)*1000</f>
        <v>9.0928505106778079</v>
      </c>
      <c r="J39" s="11"/>
      <c r="K39" s="11">
        <f>(B39/DataQ!$C209)*1000</f>
        <v>9.0928505106778079</v>
      </c>
      <c r="N39" s="36">
        <f>DataQ!W209</f>
        <v>1.1200000000000001</v>
      </c>
      <c r="O39" s="36">
        <v>1.1200000000000001</v>
      </c>
      <c r="P39" s="36">
        <v>1.1200000000000001</v>
      </c>
      <c r="Q39" s="29"/>
      <c r="T39" s="11">
        <f>(O39/DataQ!$C209)*1000</f>
        <v>0.10399257195914578</v>
      </c>
      <c r="U39" s="11">
        <f>(P39/DataQ!$C209)*1000</f>
        <v>0.10399257195914578</v>
      </c>
      <c r="V39" s="11"/>
      <c r="W39" s="11">
        <f>(N39/DataQ!$C209)*1000</f>
        <v>0.10399257195914578</v>
      </c>
      <c r="AR39" s="29">
        <v>97930</v>
      </c>
      <c r="AS39" s="29">
        <v>97930</v>
      </c>
      <c r="AT39" s="29">
        <v>97930</v>
      </c>
      <c r="AU39" s="29">
        <v>97930</v>
      </c>
      <c r="AV39" s="29"/>
      <c r="AW39" s="29"/>
      <c r="AX39" s="11">
        <f>AS39/DataQ!$C209</f>
        <v>9.0928505106778079</v>
      </c>
      <c r="AY39" s="11">
        <f>AT39/DataQ!$C209</f>
        <v>9.0928505106778079</v>
      </c>
      <c r="AZ39" s="11">
        <f>AU39/DataQ!$C209</f>
        <v>9.0928505106778079</v>
      </c>
      <c r="BA39" s="11">
        <f>AR39/DataQ!$C209</f>
        <v>9.0928505106778079</v>
      </c>
      <c r="BB39" s="29"/>
      <c r="BC39" s="29"/>
      <c r="BD39" s="29">
        <v>1120</v>
      </c>
      <c r="BE39" s="29">
        <v>1120</v>
      </c>
      <c r="BF39" s="29">
        <v>1120</v>
      </c>
      <c r="BG39" s="29">
        <v>1120</v>
      </c>
      <c r="BH39" s="29"/>
      <c r="BI39" s="29"/>
      <c r="BJ39" s="11">
        <f>BE39/DataQ!$C209</f>
        <v>0.10399257195914577</v>
      </c>
      <c r="BK39" s="11">
        <f>BF39/DataQ!$C209</f>
        <v>0.10399257195914577</v>
      </c>
      <c r="BL39" s="11">
        <f>BG39/DataQ!$C209</f>
        <v>0.10399257195914577</v>
      </c>
      <c r="BM39" s="11">
        <f>BD39/DataQ!$C209</f>
        <v>0.10399257195914577</v>
      </c>
    </row>
    <row r="40" spans="1:65" x14ac:dyDescent="0.35">
      <c r="A40" s="12">
        <v>45231</v>
      </c>
      <c r="B40" s="36">
        <f>DataQ!V210</f>
        <v>107.26</v>
      </c>
      <c r="C40" s="36">
        <v>107.26</v>
      </c>
      <c r="D40" s="36">
        <v>107.26</v>
      </c>
      <c r="E40" s="29"/>
      <c r="H40" s="11">
        <f>(C40/DataQ!$C210)*1000</f>
        <v>9.9776744186046518</v>
      </c>
      <c r="I40" s="11">
        <f>(D40/DataQ!$C210)*1000</f>
        <v>9.9776744186046518</v>
      </c>
      <c r="J40" s="11"/>
      <c r="K40" s="11">
        <f>(B40/DataQ!$C210)*1000</f>
        <v>9.9776744186046518</v>
      </c>
      <c r="N40" s="36">
        <f>DataQ!W210</f>
        <v>1.18</v>
      </c>
      <c r="O40" s="36">
        <v>1.18</v>
      </c>
      <c r="P40" s="36">
        <v>1.18</v>
      </c>
      <c r="Q40" s="29"/>
      <c r="T40" s="11">
        <f>(O40/DataQ!$C210)*1000</f>
        <v>0.10976744186046511</v>
      </c>
      <c r="U40" s="11">
        <f>(P40/DataQ!$C210)*1000</f>
        <v>0.10976744186046511</v>
      </c>
      <c r="V40" s="11"/>
      <c r="W40" s="11">
        <f>(N40/DataQ!$C210)*1000</f>
        <v>0.10976744186046511</v>
      </c>
      <c r="AR40" s="29">
        <v>107260</v>
      </c>
      <c r="AS40" s="29">
        <v>107260</v>
      </c>
      <c r="AT40" s="29">
        <v>107260</v>
      </c>
      <c r="AU40" s="29">
        <v>107260</v>
      </c>
      <c r="AV40" s="29"/>
      <c r="AW40" s="29"/>
      <c r="AX40" s="11">
        <f>AS40/DataQ!$C210</f>
        <v>9.9776744186046518</v>
      </c>
      <c r="AY40" s="11">
        <f>AT40/DataQ!$C210</f>
        <v>9.9776744186046518</v>
      </c>
      <c r="AZ40" s="11">
        <f>AU40/DataQ!$C210</f>
        <v>9.9776744186046518</v>
      </c>
      <c r="BA40" s="11">
        <f>AR40/DataQ!$C210</f>
        <v>9.9776744186046518</v>
      </c>
      <c r="BB40" s="29"/>
      <c r="BC40" s="29"/>
      <c r="BD40" s="29">
        <v>1180</v>
      </c>
      <c r="BE40" s="29">
        <v>1180</v>
      </c>
      <c r="BF40" s="29">
        <v>1180</v>
      </c>
      <c r="BG40" s="29">
        <v>1180</v>
      </c>
      <c r="BH40" s="29"/>
      <c r="BI40" s="29"/>
      <c r="BJ40" s="11">
        <f>BE40/DataQ!$C210</f>
        <v>0.10976744186046512</v>
      </c>
      <c r="BK40" s="11">
        <f>BF40/DataQ!$C210</f>
        <v>0.10976744186046512</v>
      </c>
      <c r="BL40" s="11">
        <f>BG40/DataQ!$C210</f>
        <v>0.10976744186046512</v>
      </c>
      <c r="BM40" s="11">
        <f>BD40/DataQ!$C210</f>
        <v>0.10976744186046512</v>
      </c>
    </row>
    <row r="41" spans="1:65" x14ac:dyDescent="0.35">
      <c r="A41" s="12">
        <v>45323</v>
      </c>
      <c r="B41" s="36">
        <f>DataQ!V211</f>
        <v>109.92</v>
      </c>
      <c r="C41" s="36">
        <v>109.92</v>
      </c>
      <c r="D41" s="36">
        <v>109.92</v>
      </c>
      <c r="E41" s="29"/>
      <c r="H41" s="11">
        <f>(C41/DataQ!$C211)*1000</f>
        <v>10.214758988560437</v>
      </c>
      <c r="I41" s="11">
        <f>(D41/DataQ!$C211)*1000</f>
        <v>10.214758988560437</v>
      </c>
      <c r="J41" s="11"/>
      <c r="K41" s="11">
        <f>(B41/DataQ!$C211)*1000</f>
        <v>10.214758988560437</v>
      </c>
      <c r="N41" s="36">
        <f>DataQ!W211</f>
        <v>1.54</v>
      </c>
      <c r="O41" s="36">
        <v>1.54</v>
      </c>
      <c r="P41" s="36">
        <v>1.54</v>
      </c>
      <c r="Q41" s="29"/>
      <c r="T41" s="11">
        <f>(O41/DataQ!$C211)*1000</f>
        <v>0.1431107063535578</v>
      </c>
      <c r="U41" s="11">
        <f>(P41/DataQ!$C211)*1000</f>
        <v>0.1431107063535578</v>
      </c>
      <c r="V41" s="11"/>
      <c r="W41" s="11">
        <f>(N41/DataQ!$C211)*1000</f>
        <v>0.1431107063535578</v>
      </c>
      <c r="AR41" s="29">
        <v>109920</v>
      </c>
      <c r="AS41" s="29">
        <v>109920</v>
      </c>
      <c r="AT41" s="29">
        <v>109920</v>
      </c>
      <c r="AU41" s="29">
        <v>109920</v>
      </c>
      <c r="AV41" s="29"/>
      <c r="AW41" s="29"/>
      <c r="AX41" s="11">
        <f>AS41/DataQ!$C211</f>
        <v>10.214758988560437</v>
      </c>
      <c r="AY41" s="11">
        <f>AT41/DataQ!$C211</f>
        <v>10.214758988560437</v>
      </c>
      <c r="AZ41" s="11">
        <f>AU41/DataQ!$C211</f>
        <v>10.214758988560437</v>
      </c>
      <c r="BA41" s="11">
        <f>AR41/DataQ!$C211</f>
        <v>10.214758988560437</v>
      </c>
      <c r="BB41" s="29"/>
      <c r="BC41" s="29"/>
      <c r="BD41" s="29">
        <v>1540</v>
      </c>
      <c r="BE41" s="29">
        <v>1540</v>
      </c>
      <c r="BF41" s="29">
        <v>1540</v>
      </c>
      <c r="BG41" s="29">
        <v>1540</v>
      </c>
      <c r="BH41" s="29"/>
      <c r="BI41" s="29"/>
      <c r="BJ41" s="11">
        <f>BE41/DataQ!$C211</f>
        <v>0.1431107063535578</v>
      </c>
      <c r="BK41" s="11">
        <f>BF41/DataQ!$C211</f>
        <v>0.1431107063535578</v>
      </c>
      <c r="BL41" s="11">
        <f>BG41/DataQ!$C211</f>
        <v>0.1431107063535578</v>
      </c>
      <c r="BM41" s="11">
        <f>BD41/DataQ!$C211</f>
        <v>0.1431107063535578</v>
      </c>
    </row>
    <row r="42" spans="1:65" x14ac:dyDescent="0.35">
      <c r="A42" s="12">
        <v>45413</v>
      </c>
      <c r="B42" s="36">
        <f>DataQ!V212</f>
        <v>109.66</v>
      </c>
      <c r="C42" s="36">
        <v>109.66</v>
      </c>
      <c r="D42" s="36">
        <v>109.66</v>
      </c>
      <c r="E42" s="29"/>
      <c r="H42" s="11">
        <f>(C42/DataQ!$C212)*1000</f>
        <v>10.177167729301816</v>
      </c>
      <c r="I42" s="11">
        <f>(D42/DataQ!$C212)*1000</f>
        <v>10.177167729301816</v>
      </c>
      <c r="J42" s="11"/>
      <c r="K42" s="11">
        <f>(B42/DataQ!$C212)*1000</f>
        <v>10.177167729301816</v>
      </c>
      <c r="N42" s="36">
        <f>DataQ!W212</f>
        <v>1.69</v>
      </c>
      <c r="O42" s="36">
        <v>1.69</v>
      </c>
      <c r="P42" s="36">
        <v>1.69</v>
      </c>
      <c r="Q42" s="29"/>
      <c r="T42" s="11">
        <f>(O42/DataQ!$C212)*1000</f>
        <v>0.15684309194346222</v>
      </c>
      <c r="U42" s="11">
        <f>(P42/DataQ!$C212)*1000</f>
        <v>0.15684309194346222</v>
      </c>
      <c r="V42" s="11"/>
      <c r="W42" s="11">
        <f>(N42/DataQ!$C212)*1000</f>
        <v>0.15684309194346222</v>
      </c>
      <c r="AR42" s="29">
        <v>109660</v>
      </c>
      <c r="AS42" s="29">
        <v>109660</v>
      </c>
      <c r="AT42" s="29">
        <v>109660</v>
      </c>
      <c r="AU42" s="29">
        <v>109660</v>
      </c>
      <c r="AV42" s="29"/>
      <c r="AW42" s="29"/>
      <c r="AX42" s="11">
        <f>AS42/DataQ!$C212</f>
        <v>10.177167729301816</v>
      </c>
      <c r="AY42" s="11">
        <f>AT42/DataQ!$C212</f>
        <v>10.177167729301816</v>
      </c>
      <c r="AZ42" s="11">
        <f>AU42/DataQ!$C212</f>
        <v>10.177167729301816</v>
      </c>
      <c r="BA42" s="11">
        <f>AR42/DataQ!$C212</f>
        <v>10.177167729301816</v>
      </c>
      <c r="BB42" s="29"/>
      <c r="BC42" s="29"/>
      <c r="BD42" s="29">
        <v>1690</v>
      </c>
      <c r="BE42" s="29">
        <v>1690</v>
      </c>
      <c r="BF42" s="29">
        <v>1690</v>
      </c>
      <c r="BG42" s="29">
        <v>1690</v>
      </c>
      <c r="BH42" s="29"/>
      <c r="BI42" s="29"/>
      <c r="BJ42" s="11">
        <f>BE42/DataQ!$C212</f>
        <v>0.15684309194346224</v>
      </c>
      <c r="BK42" s="11">
        <f>BF42/DataQ!$C212</f>
        <v>0.15684309194346224</v>
      </c>
      <c r="BL42" s="11">
        <f>BG42/DataQ!$C212</f>
        <v>0.15684309194346224</v>
      </c>
      <c r="BM42" s="11">
        <f>BD42/DataQ!$C212</f>
        <v>0.15684309194346224</v>
      </c>
    </row>
    <row r="43" spans="1:65" x14ac:dyDescent="0.35">
      <c r="A43" s="59">
        <v>45505</v>
      </c>
      <c r="B43" s="36">
        <f>DataQ!V213</f>
        <v>106.63</v>
      </c>
      <c r="C43" s="72">
        <v>106.63</v>
      </c>
      <c r="D43" s="72">
        <v>106.63</v>
      </c>
      <c r="E43" s="54"/>
      <c r="F43" s="73"/>
      <c r="G43" s="73"/>
      <c r="H43" s="60">
        <f>(C43/DataQ!$C213)*1000</f>
        <v>9.8875583489270458</v>
      </c>
      <c r="I43" s="60">
        <f>(D43/DataQ!$C213)*1000</f>
        <v>9.8875583489270458</v>
      </c>
      <c r="J43" s="60"/>
      <c r="K43" s="60">
        <f>(B43/DataQ!$C213)*1000</f>
        <v>9.8875583489270458</v>
      </c>
      <c r="L43" s="73"/>
      <c r="M43" s="73"/>
      <c r="N43" s="36">
        <f>DataQ!W213</f>
        <v>1.7</v>
      </c>
      <c r="O43" s="72">
        <v>1.7</v>
      </c>
      <c r="P43" s="72">
        <v>1.7</v>
      </c>
      <c r="Q43" s="54"/>
      <c r="R43" s="73"/>
      <c r="S43" s="73"/>
      <c r="T43" s="11">
        <f>(O43/DataQ!$C213)*1000</f>
        <v>0.15763714895597844</v>
      </c>
      <c r="U43" s="11">
        <f>(P43/DataQ!$C213)*1000</f>
        <v>0.15763714895597844</v>
      </c>
      <c r="V43" s="60"/>
      <c r="W43" s="11">
        <f>(N43/DataQ!$C213)*1000</f>
        <v>0.15763714895597844</v>
      </c>
      <c r="Z43" s="11"/>
      <c r="AA43" s="11"/>
      <c r="AB43" s="11"/>
      <c r="AC43" s="11"/>
      <c r="AD43" s="11"/>
      <c r="AE43" s="11"/>
      <c r="AF43" s="11"/>
      <c r="AG43" s="11"/>
      <c r="AH43" s="11"/>
      <c r="AI43" s="11"/>
      <c r="AJ43" s="11"/>
      <c r="AK43" s="11"/>
      <c r="AL43" s="11"/>
      <c r="AM43" s="11"/>
      <c r="AN43" s="11"/>
      <c r="AR43" s="29">
        <v>106630</v>
      </c>
      <c r="AS43" s="29">
        <v>106630</v>
      </c>
      <c r="AT43" s="29">
        <v>106630</v>
      </c>
      <c r="AU43" s="29">
        <v>106630</v>
      </c>
      <c r="AV43" s="29"/>
      <c r="AW43" s="29"/>
      <c r="AX43" s="11">
        <f>AS43/DataQ!$C213</f>
        <v>9.8875583489270475</v>
      </c>
      <c r="AY43" s="11">
        <f>AT43/DataQ!$C213</f>
        <v>9.8875583489270475</v>
      </c>
      <c r="AZ43" s="11">
        <f>AU43/DataQ!$C213</f>
        <v>9.8875583489270475</v>
      </c>
      <c r="BA43" s="11">
        <f>AR43/DataQ!$C213</f>
        <v>9.8875583489270475</v>
      </c>
      <c r="BB43" s="29"/>
      <c r="BC43" s="29"/>
      <c r="BD43" s="29">
        <v>1700</v>
      </c>
      <c r="BE43" s="29">
        <v>1700</v>
      </c>
      <c r="BF43" s="29">
        <v>1700</v>
      </c>
      <c r="BG43" s="29">
        <v>1700</v>
      </c>
      <c r="BH43" s="29"/>
      <c r="BI43" s="29"/>
      <c r="BJ43" s="11">
        <f>BE43/DataQ!$C213</f>
        <v>0.15763714895597844</v>
      </c>
      <c r="BK43" s="11">
        <f>BF43/DataQ!$C213</f>
        <v>0.15763714895597844</v>
      </c>
      <c r="BL43" s="11">
        <f>BG43/DataQ!$C213</f>
        <v>0.15763714895597844</v>
      </c>
      <c r="BM43" s="11">
        <f>BD43/DataQ!$C213</f>
        <v>0.15763714895597844</v>
      </c>
    </row>
    <row r="44" spans="1:65" x14ac:dyDescent="0.35">
      <c r="A44" s="55">
        <v>45597</v>
      </c>
      <c r="B44" s="36">
        <f>DataQ!V214</f>
        <v>107.72450000000001</v>
      </c>
      <c r="C44" s="37">
        <v>106.583344</v>
      </c>
      <c r="D44" s="37">
        <v>107.083855</v>
      </c>
      <c r="E44" s="30"/>
      <c r="H44" s="11">
        <f>(C44/DataQ!$C214)*1000</f>
        <v>9.8742589905929741</v>
      </c>
      <c r="I44" s="11">
        <f>(D44/DataQ!$C214)*1000</f>
        <v>9.9206281047168545</v>
      </c>
      <c r="J44" s="28"/>
      <c r="K44" s="11">
        <f>(B44/DataQ!$C214)*1000</f>
        <v>9.9799797295920172</v>
      </c>
      <c r="N44" s="36">
        <f>DataQ!W214</f>
        <v>1.7463930000000001</v>
      </c>
      <c r="O44" s="37">
        <v>1.7347538499999999</v>
      </c>
      <c r="P44" s="37">
        <v>1.7398608900000001</v>
      </c>
      <c r="Q44" s="30"/>
      <c r="R44" s="39"/>
      <c r="S44" s="39"/>
      <c r="T44" s="11">
        <f>(O44/DataQ!$C214)*1000</f>
        <v>0.16071374904345537</v>
      </c>
      <c r="U44" s="11">
        <f>(P44/DataQ!$C214)*1000</f>
        <v>0.16118688334139333</v>
      </c>
      <c r="V44" s="28"/>
      <c r="W44" s="11">
        <f>(N44/DataQ!$C214)*1000</f>
        <v>0.16179204117820356</v>
      </c>
      <c r="Z44" s="11"/>
      <c r="AA44" s="11"/>
      <c r="AB44" s="11"/>
      <c r="AC44" s="11"/>
      <c r="AD44" s="11"/>
      <c r="AE44" s="11"/>
      <c r="AF44" s="11"/>
      <c r="AG44" s="11"/>
      <c r="AH44" s="11"/>
      <c r="AI44" s="11"/>
      <c r="AJ44" s="11"/>
      <c r="AK44" s="11"/>
      <c r="AL44" s="11"/>
      <c r="AM44" s="11"/>
      <c r="AN44" s="11"/>
      <c r="AR44" s="30">
        <v>106197.914</v>
      </c>
      <c r="AS44" s="30">
        <v>106029.719</v>
      </c>
      <c r="AT44" s="30">
        <v>106471.008</v>
      </c>
      <c r="AU44" s="30">
        <v>106930.148</v>
      </c>
      <c r="AV44" s="30"/>
      <c r="AW44" s="30"/>
      <c r="AX44" s="28">
        <f>AS44/DataQ!$C214</f>
        <v>9.8229692071379997</v>
      </c>
      <c r="AY44" s="28">
        <f>AT44/DataQ!$C214</f>
        <v>9.8638517851484995</v>
      </c>
      <c r="AZ44" s="28">
        <f>AU44/DataQ!$C214</f>
        <v>9.9063881431083392</v>
      </c>
      <c r="BA44" s="28">
        <f>AR44/DataQ!$C214</f>
        <v>9.8385513884488329</v>
      </c>
      <c r="BB44" s="30"/>
      <c r="BC44" s="30"/>
      <c r="BD44" s="30">
        <v>1729.6014399999999</v>
      </c>
      <c r="BE44" s="30">
        <v>1727.88635</v>
      </c>
      <c r="BF44" s="30">
        <v>1732.386</v>
      </c>
      <c r="BG44" s="30">
        <v>1737.06763</v>
      </c>
      <c r="BH44" s="30"/>
      <c r="BI44" s="30"/>
      <c r="BJ44" s="28">
        <f>BE44/DataQ!$C214</f>
        <v>0.16007751948757001</v>
      </c>
      <c r="BK44" s="28">
        <f>BF44/DataQ!$C214</f>
        <v>0.1604943830217731</v>
      </c>
      <c r="BL44" s="28">
        <f>BG44/DataQ!$C214</f>
        <v>0.16092810582857608</v>
      </c>
      <c r="BM44" s="28">
        <f>BD44/DataQ!$C214</f>
        <v>0.16023641150781079</v>
      </c>
    </row>
    <row r="45" spans="1:65" x14ac:dyDescent="0.35">
      <c r="A45" s="55">
        <v>45689</v>
      </c>
      <c r="B45" s="36">
        <f>DataQ!V215</f>
        <v>108.3954</v>
      </c>
      <c r="C45" s="37">
        <v>107.331253</v>
      </c>
      <c r="D45" s="37">
        <v>109.0428</v>
      </c>
      <c r="E45" s="30"/>
      <c r="H45" s="11">
        <f>(C45/DataQ!$C215)*1000</f>
        <v>9.9325792755492799</v>
      </c>
      <c r="I45" s="11">
        <f>(D45/DataQ!$C215)*1000</f>
        <v>10.090968149117435</v>
      </c>
      <c r="J45" s="28"/>
      <c r="K45" s="11">
        <f>(B45/DataQ!$C215)*1000</f>
        <v>10.031056877765829</v>
      </c>
      <c r="N45" s="36">
        <f>DataQ!W215</f>
        <v>1.784214</v>
      </c>
      <c r="O45" s="37">
        <v>1.7731602200000001</v>
      </c>
      <c r="P45" s="37">
        <v>1.7906765899999999</v>
      </c>
      <c r="Q45" s="30"/>
      <c r="R45" s="39"/>
      <c r="S45" s="39"/>
      <c r="T45" s="11">
        <f>(O45/DataQ!$C215)*1000</f>
        <v>0.1640906442543851</v>
      </c>
      <c r="U45" s="11">
        <f>(P45/DataQ!$C215)*1000</f>
        <v>0.16571163281812479</v>
      </c>
      <c r="V45" s="28"/>
      <c r="W45" s="11">
        <f>(N45/DataQ!$C215)*1000</f>
        <v>0.16511357600143622</v>
      </c>
      <c r="Z45" s="11"/>
      <c r="AA45" s="11"/>
      <c r="AB45" s="11"/>
      <c r="AC45" s="11"/>
      <c r="AD45" s="11"/>
      <c r="AE45" s="11"/>
      <c r="AF45" s="11"/>
      <c r="AG45" s="11"/>
      <c r="AH45" s="11"/>
      <c r="AI45" s="11"/>
      <c r="AJ45" s="11"/>
      <c r="AK45" s="11"/>
      <c r="AL45" s="11"/>
      <c r="AM45" s="11"/>
      <c r="AN45" s="11"/>
      <c r="AR45" s="30">
        <v>106860.594</v>
      </c>
      <c r="AS45" s="30">
        <v>106189.766</v>
      </c>
      <c r="AT45" s="30">
        <v>107831.2</v>
      </c>
      <c r="AU45" s="30">
        <v>109205.81299999999</v>
      </c>
      <c r="AV45" s="30"/>
      <c r="AW45" s="30"/>
      <c r="AX45" s="28">
        <f>AS45/DataQ!$C215</f>
        <v>9.8269445251610694</v>
      </c>
      <c r="AY45" s="28">
        <f>AT45/DataQ!$C215</f>
        <v>9.9788450469092123</v>
      </c>
      <c r="AZ45" s="28">
        <f>AU45/DataQ!$C215</f>
        <v>10.106053592547831</v>
      </c>
      <c r="BA45" s="28">
        <f>AR45/DataQ!$C215</f>
        <v>9.8890238553097447</v>
      </c>
      <c r="BB45" s="30"/>
      <c r="BC45" s="30"/>
      <c r="BD45" s="30">
        <v>1764.9650899999999</v>
      </c>
      <c r="BE45" s="30">
        <v>1758.1141399999999</v>
      </c>
      <c r="BF45" s="30">
        <v>1774.8822</v>
      </c>
      <c r="BG45" s="30">
        <v>1788.94019</v>
      </c>
      <c r="BH45" s="30"/>
      <c r="BI45" s="30"/>
      <c r="BJ45" s="28">
        <f>BE45/DataQ!$C215</f>
        <v>0.16269825966733234</v>
      </c>
      <c r="BK45" s="28">
        <f>BF45/DataQ!$C215</f>
        <v>0.16424999861187972</v>
      </c>
      <c r="BL45" s="28">
        <f>BG45/DataQ!$C215</f>
        <v>0.16555094401433282</v>
      </c>
      <c r="BM45" s="28">
        <f>BD45/DataQ!$C215</f>
        <v>0.16333225584352368</v>
      </c>
    </row>
    <row r="46" spans="1:65" x14ac:dyDescent="0.35">
      <c r="A46" s="55">
        <v>45778</v>
      </c>
      <c r="B46" s="36">
        <f>DataQ!V216</f>
        <v>107.0269</v>
      </c>
      <c r="C46" s="37">
        <v>106.60906199999999</v>
      </c>
      <c r="D46" s="37">
        <v>108.006142</v>
      </c>
      <c r="E46" s="30"/>
      <c r="H46" s="11">
        <f>(C46/DataQ!$C216)*1000</f>
        <v>9.8528175184100792</v>
      </c>
      <c r="I46" s="11">
        <f>(D46/DataQ!$C216)*1000</f>
        <v>9.9819357569573839</v>
      </c>
      <c r="J46" s="28"/>
      <c r="K46" s="11">
        <f>(B46/DataQ!$C216)*1000</f>
        <v>9.8914341377576669</v>
      </c>
      <c r="N46" s="36">
        <f>DataQ!W216</f>
        <v>1.797525</v>
      </c>
      <c r="O46" s="37">
        <v>1.7928687299999999</v>
      </c>
      <c r="P46" s="37">
        <v>1.8074551800000001</v>
      </c>
      <c r="Q46" s="30"/>
      <c r="R46" s="39"/>
      <c r="S46" s="39"/>
      <c r="T46" s="11">
        <f>(O46/DataQ!$C216)*1000</f>
        <v>0.16569706270517257</v>
      </c>
      <c r="U46" s="11">
        <f>(P46/DataQ!$C216)*1000</f>
        <v>0.16704514350989266</v>
      </c>
      <c r="V46" s="28"/>
      <c r="W46" s="11">
        <f>(N46/DataQ!$C216)*1000</f>
        <v>0.1661273955283471</v>
      </c>
      <c r="Z46" s="11"/>
      <c r="AA46" s="11"/>
      <c r="AB46" s="11"/>
      <c r="AC46" s="11"/>
      <c r="AD46" s="11"/>
      <c r="AE46" s="11"/>
      <c r="AF46" s="11"/>
      <c r="AG46" s="11"/>
      <c r="AH46" s="11"/>
      <c r="AI46" s="11"/>
      <c r="AJ46" s="11"/>
      <c r="AK46" s="11"/>
      <c r="AL46" s="11"/>
      <c r="AM46" s="11"/>
      <c r="AN46" s="11"/>
      <c r="AR46" s="30">
        <v>105407.039</v>
      </c>
      <c r="AS46" s="30">
        <v>105031.2</v>
      </c>
      <c r="AT46" s="30">
        <v>106348.148</v>
      </c>
      <c r="AU46" s="30">
        <v>106232.758</v>
      </c>
      <c r="AV46" s="30"/>
      <c r="AW46" s="30"/>
      <c r="AX46" s="28">
        <f>AS46/DataQ!$C216</f>
        <v>9.7069913938426051</v>
      </c>
      <c r="AY46" s="28">
        <f>AT46/DataQ!$C216</f>
        <v>9.8287038269304716</v>
      </c>
      <c r="AZ46" s="28">
        <f>AU46/DataQ!$C216</f>
        <v>9.8180394744624859</v>
      </c>
      <c r="BA46" s="28">
        <f>AR46/DataQ!$C216</f>
        <v>9.7417264624552686</v>
      </c>
      <c r="BB46" s="30"/>
      <c r="BC46" s="30"/>
      <c r="BD46" s="30">
        <v>1774.4946299999999</v>
      </c>
      <c r="BE46" s="30">
        <v>1770.53979</v>
      </c>
      <c r="BF46" s="30">
        <v>1784.2447500000001</v>
      </c>
      <c r="BG46" s="30">
        <v>1783.39014</v>
      </c>
      <c r="BH46" s="30"/>
      <c r="BI46" s="30"/>
      <c r="BJ46" s="28">
        <f>BE46/DataQ!$C216</f>
        <v>0.1636334203930441</v>
      </c>
      <c r="BK46" s="28">
        <f>BF46/DataQ!$C216</f>
        <v>0.1649000338257475</v>
      </c>
      <c r="BL46" s="28">
        <f>BG46/DataQ!$C216</f>
        <v>0.16482105070535003</v>
      </c>
      <c r="BM46" s="28">
        <f>BD46/DataQ!$C216</f>
        <v>0.16399892700292787</v>
      </c>
    </row>
    <row r="47" spans="1:65" x14ac:dyDescent="0.35">
      <c r="A47" s="55">
        <v>45870</v>
      </c>
      <c r="B47" s="36">
        <f>DataQ!V217</f>
        <v>105.8471</v>
      </c>
      <c r="C47" s="37">
        <v>108.46668200000001</v>
      </c>
      <c r="D47" s="37">
        <v>106.37983699999999</v>
      </c>
      <c r="E47" s="30"/>
      <c r="H47" s="11">
        <f>(C47/DataQ!$C217)*1000</f>
        <v>10.011425021851917</v>
      </c>
      <c r="I47" s="11">
        <f>(D47/DataQ!$C217)*1000</f>
        <v>9.8188101850698093</v>
      </c>
      <c r="J47" s="28"/>
      <c r="K47" s="11">
        <f>(B47/DataQ!$C217)*1000</f>
        <v>9.7696388042040585</v>
      </c>
      <c r="N47" s="36">
        <f>DataQ!W217</f>
        <v>1.809034</v>
      </c>
      <c r="O47" s="37">
        <v>1.8350685799999999</v>
      </c>
      <c r="P47" s="37">
        <v>1.81457293</v>
      </c>
      <c r="Q47" s="30"/>
      <c r="R47" s="39"/>
      <c r="S47" s="39"/>
      <c r="T47" s="11">
        <f>(O47/DataQ!$C217)*1000</f>
        <v>0.1693759886434644</v>
      </c>
      <c r="U47" s="11">
        <f>(P47/DataQ!$C217)*1000</f>
        <v>0.16748424954473251</v>
      </c>
      <c r="V47" s="28"/>
      <c r="W47" s="11">
        <f>(N47/DataQ!$C217)*1000</f>
        <v>0.16697300884506505</v>
      </c>
      <c r="Z47" s="58"/>
      <c r="AR47" s="30">
        <v>104161.852</v>
      </c>
      <c r="AS47" s="30">
        <v>106439.141</v>
      </c>
      <c r="AT47" s="30">
        <v>104323.54700000001</v>
      </c>
      <c r="AU47" s="30">
        <v>106662.93799999999</v>
      </c>
      <c r="AV47" s="30"/>
      <c r="AW47" s="30"/>
      <c r="AX47" s="28">
        <f>AS47/DataQ!$C217</f>
        <v>9.8242839170817842</v>
      </c>
      <c r="AY47" s="28">
        <f>AT47/DataQ!$C217</f>
        <v>9.6290155607797097</v>
      </c>
      <c r="AZ47" s="28">
        <f>AU47/DataQ!$C217</f>
        <v>9.8449402775816406</v>
      </c>
      <c r="BA47" s="28">
        <f>AR47/DataQ!$C217</f>
        <v>9.6140911864090768</v>
      </c>
      <c r="BB47" s="30"/>
      <c r="BC47" s="30"/>
      <c r="BD47" s="30">
        <v>1782.0943600000001</v>
      </c>
      <c r="BE47" s="30">
        <v>1804.9079999999999</v>
      </c>
      <c r="BF47" s="30">
        <v>1784.0741</v>
      </c>
      <c r="BG47" s="30">
        <v>1808.01917</v>
      </c>
      <c r="BH47" s="30"/>
      <c r="BI47" s="30"/>
      <c r="BJ47" s="28">
        <f>BE47/DataQ!$C217</f>
        <v>0.16659218093663727</v>
      </c>
      <c r="BK47" s="28">
        <f>BF47/DataQ!$C217</f>
        <v>0.16466922151797672</v>
      </c>
      <c r="BL47" s="28">
        <f>BG47/DataQ!$C217</f>
        <v>0.16687934050131573</v>
      </c>
      <c r="BM47" s="28">
        <f>BD47/DataQ!$C217</f>
        <v>0.16448649242359212</v>
      </c>
    </row>
    <row r="48" spans="1:65" x14ac:dyDescent="0.35">
      <c r="A48" s="55">
        <v>45962</v>
      </c>
      <c r="B48" s="36">
        <f>DataQ!V218</f>
        <v>104.2719</v>
      </c>
      <c r="C48" s="37">
        <v>111.79183999999999</v>
      </c>
      <c r="D48" s="37">
        <v>103.8408</v>
      </c>
      <c r="E48" s="30"/>
      <c r="H48" s="11">
        <f>(C48/DataQ!$C218)*1000</f>
        <v>10.304573057197318</v>
      </c>
      <c r="I48" s="11">
        <f>(D48/DataQ!$C218)*1000</f>
        <v>9.5716745508242411</v>
      </c>
      <c r="J48" s="28"/>
      <c r="K48" s="11">
        <f>(B48/DataQ!$C218)*1000</f>
        <v>9.6114118111194262</v>
      </c>
      <c r="N48" s="36">
        <f>DataQ!W218</f>
        <v>1.813369</v>
      </c>
      <c r="O48" s="37">
        <v>1.88918841</v>
      </c>
      <c r="P48" s="37">
        <v>1.8092306899999999</v>
      </c>
      <c r="Q48" s="30"/>
      <c r="R48" s="39"/>
      <c r="S48" s="39"/>
      <c r="T48" s="11">
        <f>(O48/DataQ!$C218)*1000</f>
        <v>0.17413864902532641</v>
      </c>
      <c r="U48" s="11">
        <f>(P48/DataQ!$C218)*1000</f>
        <v>0.16676843159955607</v>
      </c>
      <c r="V48" s="28"/>
      <c r="W48" s="11">
        <f>(N48/DataQ!$C218)*1000</f>
        <v>0.16714988625428159</v>
      </c>
      <c r="Z48">
        <v>4.88</v>
      </c>
      <c r="AA48">
        <v>2.11</v>
      </c>
      <c r="AB48">
        <v>1.88</v>
      </c>
      <c r="AC48">
        <v>1.91</v>
      </c>
      <c r="AD48">
        <v>1.98</v>
      </c>
      <c r="AE48">
        <v>1.71</v>
      </c>
      <c r="AF48">
        <v>0.38</v>
      </c>
      <c r="AG48">
        <v>1.04</v>
      </c>
      <c r="AH48">
        <v>1.26</v>
      </c>
      <c r="AI48">
        <v>1.54</v>
      </c>
      <c r="AJ48">
        <v>1.7906765899999999</v>
      </c>
      <c r="AK48">
        <v>1.79991412</v>
      </c>
      <c r="AL48">
        <v>1.721897</v>
      </c>
      <c r="AM48">
        <v>1.70597756</v>
      </c>
      <c r="AN48">
        <v>1.70977366</v>
      </c>
      <c r="AR48" s="30">
        <v>102575.367</v>
      </c>
      <c r="AS48" s="30">
        <v>109345.07799999999</v>
      </c>
      <c r="AT48" s="30">
        <v>101521.32799999999</v>
      </c>
      <c r="AU48" s="30">
        <v>106388.867</v>
      </c>
      <c r="AV48" s="30"/>
      <c r="AW48" s="30"/>
      <c r="AX48" s="28">
        <f>AS48/DataQ!$C218</f>
        <v>10.079039263473428</v>
      </c>
      <c r="AY48" s="28">
        <f>AT48/DataQ!$C218</f>
        <v>9.357873895265449</v>
      </c>
      <c r="AZ48" s="28">
        <f>AU48/DataQ!$C218</f>
        <v>9.8065462780999848</v>
      </c>
      <c r="BA48" s="28">
        <f>AR48/DataQ!$C218</f>
        <v>9.4550314505989626</v>
      </c>
      <c r="BB48" s="30"/>
      <c r="BC48" s="30"/>
      <c r="BD48" s="30">
        <v>1782.92444</v>
      </c>
      <c r="BE48" s="30">
        <v>1851.2478000000001</v>
      </c>
      <c r="BF48" s="30">
        <v>1772.66113</v>
      </c>
      <c r="BG48" s="30">
        <v>1822.31592</v>
      </c>
      <c r="BH48" s="30"/>
      <c r="BI48" s="30"/>
      <c r="BJ48" s="28">
        <f>BE48/DataQ!$C218</f>
        <v>0.17064141892714008</v>
      </c>
      <c r="BK48" s="28">
        <f>BF48/DataQ!$C218</f>
        <v>0.16339757999992624</v>
      </c>
      <c r="BL48" s="28">
        <f>BG48/DataQ!$C218</f>
        <v>0.16797458142681743</v>
      </c>
      <c r="BM48" s="28">
        <f>BD48/DataQ!$C218</f>
        <v>0.16434361530718719</v>
      </c>
    </row>
    <row r="49" spans="1:65" x14ac:dyDescent="0.35">
      <c r="A49" s="55">
        <v>46054</v>
      </c>
      <c r="B49" s="36">
        <f>DataQ!V219</f>
        <v>102.8139</v>
      </c>
      <c r="C49" s="37">
        <v>116.300591</v>
      </c>
      <c r="D49" s="37">
        <v>101.18980000000001</v>
      </c>
      <c r="E49" s="30"/>
      <c r="H49" s="11">
        <f>(C49/DataQ!$C219)*1000</f>
        <v>10.705450731243925</v>
      </c>
      <c r="I49" s="11">
        <f>(D49/DataQ!$C219)*1000</f>
        <v>9.3145048455035511</v>
      </c>
      <c r="J49" s="28"/>
      <c r="K49" s="11">
        <f>(B49/DataQ!$C219)*1000</f>
        <v>9.4640029897787858</v>
      </c>
      <c r="N49" s="36">
        <f>DataQ!W219</f>
        <v>1.816119</v>
      </c>
      <c r="O49" s="37">
        <v>1.9528080000000001</v>
      </c>
      <c r="P49" s="37">
        <v>1.79991412</v>
      </c>
      <c r="Q49" s="30"/>
      <c r="R49" s="39"/>
      <c r="S49" s="39"/>
      <c r="T49" s="11">
        <f>(O49/DataQ!$C219)*1000</f>
        <v>0.17975566290612391</v>
      </c>
      <c r="U49" s="11">
        <f>(P49/DataQ!$C219)*1000</f>
        <v>0.16568180579693068</v>
      </c>
      <c r="V49" s="28"/>
      <c r="W49" s="11">
        <f>(N49/DataQ!$C219)*1000</f>
        <v>0.16717346239948158</v>
      </c>
      <c r="Z49">
        <v>2.5</v>
      </c>
      <c r="AA49">
        <v>1.89</v>
      </c>
      <c r="AB49">
        <v>1.8</v>
      </c>
      <c r="AC49">
        <v>1.68</v>
      </c>
      <c r="AD49">
        <v>1.92</v>
      </c>
      <c r="AE49">
        <v>0.22</v>
      </c>
      <c r="AF49">
        <v>0.45</v>
      </c>
      <c r="AG49">
        <v>1.18</v>
      </c>
      <c r="AH49">
        <v>1.22</v>
      </c>
      <c r="AI49">
        <v>1.69</v>
      </c>
      <c r="AJ49">
        <v>1.8074551800000001</v>
      </c>
      <c r="AK49">
        <v>1.7808529099999999</v>
      </c>
      <c r="AL49">
        <v>1.7147659099999999</v>
      </c>
      <c r="AM49">
        <v>1.7097525600000001</v>
      </c>
      <c r="AN49">
        <v>1.7121137399999999</v>
      </c>
      <c r="AR49" s="30">
        <v>101134.82799999999</v>
      </c>
      <c r="AS49" s="30">
        <v>113419.039</v>
      </c>
      <c r="AT49" s="30">
        <v>98681.51</v>
      </c>
      <c r="AU49" s="30">
        <v>103678.789</v>
      </c>
      <c r="AV49" s="30"/>
      <c r="AW49" s="30"/>
      <c r="AX49" s="28">
        <f>AS49/DataQ!$C219</f>
        <v>10.440204332233645</v>
      </c>
      <c r="AY49" s="28">
        <f>AT49/DataQ!$C219</f>
        <v>9.0836171536716837</v>
      </c>
      <c r="AZ49" s="28">
        <f>AU49/DataQ!$C219</f>
        <v>9.5436158833839002</v>
      </c>
      <c r="BA49" s="28">
        <f>AR49/DataQ!$C219</f>
        <v>9.3094446817284737</v>
      </c>
      <c r="BB49" s="30"/>
      <c r="BC49" s="30"/>
      <c r="BD49" s="30">
        <v>1782.45532</v>
      </c>
      <c r="BE49" s="30">
        <v>1906.8002899999999</v>
      </c>
      <c r="BF49" s="30">
        <v>1758.03015</v>
      </c>
      <c r="BG49" s="30">
        <v>1809.3429000000001</v>
      </c>
      <c r="BH49" s="30"/>
      <c r="BI49" s="30"/>
      <c r="BJ49" s="28">
        <f>BE49/DataQ!$C219</f>
        <v>0.17552066058646792</v>
      </c>
      <c r="BK49" s="28">
        <f>BF49/DataQ!$C219</f>
        <v>0.16182639308227045</v>
      </c>
      <c r="BL49" s="28">
        <f>BG49/DataQ!$C219</f>
        <v>0.16654972348228225</v>
      </c>
      <c r="BM49" s="28">
        <f>BD49/DataQ!$C219</f>
        <v>0.16407472605967774</v>
      </c>
    </row>
    <row r="50" spans="1:65" x14ac:dyDescent="0.35">
      <c r="A50" s="55">
        <v>46143</v>
      </c>
      <c r="B50" s="36">
        <f>DataQ!V220</f>
        <v>101.4599</v>
      </c>
      <c r="C50" s="37">
        <v>120.80497</v>
      </c>
      <c r="D50" s="37">
        <v>97.808464099999995</v>
      </c>
      <c r="E50" s="30"/>
      <c r="H50" s="11">
        <f>(C50/DataQ!$C220)*1000</f>
        <v>11.10373476401398</v>
      </c>
      <c r="I50" s="11">
        <f>(D50/DataQ!$C220)*1000</f>
        <v>8.9900212138787303</v>
      </c>
      <c r="J50" s="28"/>
      <c r="K50" s="11">
        <f>(B50/DataQ!$C220)*1000</f>
        <v>9.3256413108118181</v>
      </c>
      <c r="N50" s="36">
        <f>DataQ!W220</f>
        <v>1.817599</v>
      </c>
      <c r="O50" s="37">
        <v>2.0143373000000002</v>
      </c>
      <c r="P50" s="37">
        <v>1.7808529099999999</v>
      </c>
      <c r="Q50" s="30"/>
      <c r="R50" s="39"/>
      <c r="S50" s="39"/>
      <c r="T50" s="11">
        <f>(O50/DataQ!$C220)*1000</f>
        <v>0.18514691162507688</v>
      </c>
      <c r="U50" s="11">
        <f>(P50/DataQ!$C220)*1000</f>
        <v>0.16368629838956511</v>
      </c>
      <c r="V50" s="28"/>
      <c r="W50" s="11">
        <f>(N50/DataQ!$C220)*1000</f>
        <v>0.16706379881007419</v>
      </c>
      <c r="Z50">
        <v>2.4900000000000002</v>
      </c>
      <c r="AA50">
        <v>1.86</v>
      </c>
      <c r="AB50">
        <v>1.95</v>
      </c>
      <c r="AC50">
        <v>1.69</v>
      </c>
      <c r="AD50">
        <v>2.13</v>
      </c>
      <c r="AE50">
        <v>0.37</v>
      </c>
      <c r="AF50">
        <v>0.73</v>
      </c>
      <c r="AG50">
        <v>1.28</v>
      </c>
      <c r="AH50">
        <v>1.1200000000000001</v>
      </c>
      <c r="AI50">
        <v>1.7</v>
      </c>
      <c r="AJ50">
        <v>1.81457293</v>
      </c>
      <c r="AK50">
        <v>1.7518149999999999</v>
      </c>
      <c r="AL50">
        <v>1.70939445</v>
      </c>
      <c r="AM50">
        <v>1.7112456599999999</v>
      </c>
      <c r="AN50">
        <v>1.716092</v>
      </c>
      <c r="AR50" s="30">
        <v>99809.04</v>
      </c>
      <c r="AS50" s="30">
        <v>117490.82799999999</v>
      </c>
      <c r="AT50" s="30">
        <v>95205.82</v>
      </c>
      <c r="AU50" s="30">
        <v>101332.266</v>
      </c>
      <c r="AV50" s="30"/>
      <c r="AW50" s="30"/>
      <c r="AX50" s="28">
        <f>AS50/DataQ!$C220</f>
        <v>10.799116884979048</v>
      </c>
      <c r="AY50" s="28">
        <f>AT50/DataQ!$C220</f>
        <v>8.7508003459663772</v>
      </c>
      <c r="AZ50" s="28">
        <f>AU50/DataQ!$C220</f>
        <v>9.3139098888109668</v>
      </c>
      <c r="BA50" s="28">
        <f>AR50/DataQ!$C220</f>
        <v>9.1739032525802706</v>
      </c>
      <c r="BB50" s="30"/>
      <c r="BC50" s="30"/>
      <c r="BD50" s="30">
        <v>1780.91077</v>
      </c>
      <c r="BE50" s="30">
        <v>1960.2622100000001</v>
      </c>
      <c r="BF50" s="30">
        <v>1734.72424</v>
      </c>
      <c r="BG50" s="30">
        <v>1797.68677</v>
      </c>
      <c r="BH50" s="30"/>
      <c r="BI50" s="30"/>
      <c r="BJ50" s="28">
        <f>BE50/DataQ!$C220</f>
        <v>0.18017662392333592</v>
      </c>
      <c r="BK50" s="28">
        <f>BF50/DataQ!$C220</f>
        <v>0.15944640232654114</v>
      </c>
      <c r="BL50" s="28">
        <f>BG50/DataQ!$C220</f>
        <v>0.16523357509924474</v>
      </c>
      <c r="BM50" s="28">
        <f>BD50/DataQ!$C220</f>
        <v>0.16369161656557596</v>
      </c>
    </row>
    <row r="51" spans="1:65" x14ac:dyDescent="0.35">
      <c r="A51" s="55">
        <v>46235</v>
      </c>
      <c r="B51" s="36">
        <f>DataQ!V221</f>
        <v>100.1126</v>
      </c>
      <c r="C51" s="37">
        <v>124.08652499999999</v>
      </c>
      <c r="D51" s="37">
        <v>93.658320000000003</v>
      </c>
      <c r="E51" s="30"/>
      <c r="H51" s="11">
        <f>(C51/DataQ!$C221)*1000</f>
        <v>11.39006203255286</v>
      </c>
      <c r="I51" s="11">
        <f>(D51/DataQ!$C221)*1000</f>
        <v>8.5970178846146794</v>
      </c>
      <c r="J51" s="28"/>
      <c r="K51" s="11">
        <f>(B51/DataQ!$C221)*1000</f>
        <v>9.1894645630551075</v>
      </c>
      <c r="N51" s="36">
        <f>DataQ!W221</f>
        <v>1.8169960000000001</v>
      </c>
      <c r="O51" s="37">
        <v>2.0615634900000002</v>
      </c>
      <c r="P51" s="37">
        <v>1.7518149999999999</v>
      </c>
      <c r="Q51" s="30"/>
      <c r="R51" s="39"/>
      <c r="S51" s="39"/>
      <c r="T51" s="11">
        <f>(O51/DataQ!$C221)*1000</f>
        <v>0.18923356935933353</v>
      </c>
      <c r="U51" s="11">
        <f>(P51/DataQ!$C221)*1000</f>
        <v>0.1608013563080809</v>
      </c>
      <c r="V51" s="28"/>
      <c r="W51" s="11">
        <f>(N51/DataQ!$C221)*1000</f>
        <v>0.16678440429289498</v>
      </c>
      <c r="Z51">
        <v>2.17</v>
      </c>
      <c r="AA51">
        <v>1.8</v>
      </c>
      <c r="AB51">
        <v>1.79</v>
      </c>
      <c r="AC51">
        <v>1.69</v>
      </c>
      <c r="AD51">
        <v>1.99</v>
      </c>
      <c r="AE51">
        <v>0.33</v>
      </c>
      <c r="AF51">
        <v>0.72</v>
      </c>
      <c r="AG51">
        <v>1.0900000000000001</v>
      </c>
      <c r="AH51">
        <v>1.18</v>
      </c>
      <c r="AI51">
        <v>1.7398608900000001</v>
      </c>
      <c r="AJ51">
        <v>1.8092306899999999</v>
      </c>
      <c r="AK51">
        <v>1.7334703199999999</v>
      </c>
      <c r="AL51">
        <v>1.70610547</v>
      </c>
      <c r="AM51">
        <v>1.7095929999999999</v>
      </c>
      <c r="AN51">
        <v>1.7217119999999999</v>
      </c>
      <c r="AR51" s="30">
        <v>98492.89</v>
      </c>
      <c r="AS51" s="30">
        <v>120377.914</v>
      </c>
      <c r="AT51" s="30">
        <v>90958.3</v>
      </c>
      <c r="AU51" s="30">
        <v>99503.19</v>
      </c>
      <c r="AV51" s="30"/>
      <c r="AW51" s="30"/>
      <c r="AX51" s="28">
        <f>AS51/DataQ!$C221</f>
        <v>11.049643849800079</v>
      </c>
      <c r="AY51" s="28">
        <f>AT51/DataQ!$C221</f>
        <v>8.3491795694621391</v>
      </c>
      <c r="AZ51" s="28">
        <f>AU51/DataQ!$C221</f>
        <v>9.1335260338452837</v>
      </c>
      <c r="BA51" s="28">
        <f>AR51/DataQ!$C221</f>
        <v>9.040789294932754</v>
      </c>
      <c r="BB51" s="30"/>
      <c r="BC51" s="30"/>
      <c r="BD51" s="30">
        <v>1777.4680000000001</v>
      </c>
      <c r="BE51" s="30">
        <v>1999.89014</v>
      </c>
      <c r="BF51" s="30">
        <v>1701.6141399999999</v>
      </c>
      <c r="BG51" s="30">
        <v>1789.1679999999999</v>
      </c>
      <c r="BH51" s="30"/>
      <c r="BI51" s="30"/>
      <c r="BJ51" s="28">
        <f>BE51/DataQ!$C221</f>
        <v>0.18357249308811596</v>
      </c>
      <c r="BK51" s="28">
        <f>BF51/DataQ!$C221</f>
        <v>0.15619335467786763</v>
      </c>
      <c r="BL51" s="28">
        <f>BG51/DataQ!$C221</f>
        <v>0.16423003631263378</v>
      </c>
      <c r="BM51" s="28">
        <f>BD51/DataQ!$C221</f>
        <v>0.16315607823555114</v>
      </c>
    </row>
    <row r="52" spans="1:65" x14ac:dyDescent="0.35">
      <c r="A52" s="55">
        <v>46327</v>
      </c>
      <c r="B52" s="36">
        <f>DataQ!V222</f>
        <v>99.18468</v>
      </c>
      <c r="C52" s="37">
        <v>125.83474699999999</v>
      </c>
      <c r="D52" s="37">
        <v>90.753309999999999</v>
      </c>
      <c r="E52" s="30"/>
      <c r="H52" s="11">
        <f>(C52/DataQ!$C222)*1000</f>
        <v>11.534789328224472</v>
      </c>
      <c r="I52" s="11">
        <f>(D52/DataQ!$C222)*1000</f>
        <v>8.3190083553714089</v>
      </c>
      <c r="J52" s="28"/>
      <c r="K52" s="11">
        <f>(B52/DataQ!$C222)*1000</f>
        <v>9.0918797523180093</v>
      </c>
      <c r="N52" s="36">
        <f>DataQ!W222</f>
        <v>1.818873</v>
      </c>
      <c r="O52" s="37">
        <v>2.091653</v>
      </c>
      <c r="P52" s="37">
        <v>1.7334703199999999</v>
      </c>
      <c r="Q52" s="30"/>
      <c r="R52" s="39"/>
      <c r="S52" s="39"/>
      <c r="T52" s="11">
        <f>(O52/DataQ!$C222)*1000</f>
        <v>0.19173381977514289</v>
      </c>
      <c r="U52" s="11">
        <f>(P52/DataQ!$C222)*1000</f>
        <v>0.15890058528849635</v>
      </c>
      <c r="V52" s="28"/>
      <c r="W52" s="11">
        <f>(N52/DataQ!$C222)*1000</f>
        <v>0.16672912188392314</v>
      </c>
      <c r="AR52" s="30">
        <v>97387.9</v>
      </c>
      <c r="AS52" s="30">
        <v>121747.391</v>
      </c>
      <c r="AT52" s="30">
        <v>87938.515599999999</v>
      </c>
      <c r="AU52" s="30">
        <v>98343.28</v>
      </c>
      <c r="AV52" s="30"/>
      <c r="AW52" s="30"/>
      <c r="AX52" s="28">
        <f>AS52/DataQ!$C222</f>
        <v>11.160117057699271</v>
      </c>
      <c r="AY52" s="28">
        <f>AT52/DataQ!$C222</f>
        <v>8.0609869329874471</v>
      </c>
      <c r="AZ52" s="28">
        <f>AU52/DataQ!$C222</f>
        <v>9.014751836760885</v>
      </c>
      <c r="BA52" s="28">
        <f>AR52/DataQ!$C222</f>
        <v>8.927175811131022</v>
      </c>
      <c r="BB52" s="30"/>
      <c r="BC52" s="30"/>
      <c r="BD52" s="30">
        <v>1774.60193</v>
      </c>
      <c r="BE52" s="30">
        <v>2022.7065399999999</v>
      </c>
      <c r="BF52" s="30">
        <v>1679.23828</v>
      </c>
      <c r="BG52" s="30">
        <v>1785.7944299999999</v>
      </c>
      <c r="BH52" s="30"/>
      <c r="BI52" s="30"/>
      <c r="BJ52" s="28">
        <f>BE52/DataQ!$C222</f>
        <v>0.18541376184212335</v>
      </c>
      <c r="BK52" s="28">
        <f>BF52/DataQ!$C222</f>
        <v>0.15392934188273147</v>
      </c>
      <c r="BL52" s="28">
        <f>BG52/DataQ!$C222</f>
        <v>0.16369693605826302</v>
      </c>
      <c r="BM52" s="28">
        <f>BD52/DataQ!$C222</f>
        <v>0.1626709624489534</v>
      </c>
    </row>
    <row r="53" spans="1:65" x14ac:dyDescent="0.35">
      <c r="A53" s="55">
        <v>46419</v>
      </c>
      <c r="B53" s="36">
        <f>DataQ!V223</f>
        <v>98.349459999999993</v>
      </c>
      <c r="C53" s="37">
        <v>126.00406599999999</v>
      </c>
      <c r="D53" s="37">
        <v>88.669359999999998</v>
      </c>
      <c r="E53" s="30"/>
      <c r="H53" s="11">
        <f>(C53/DataQ!$C223)*1000</f>
        <v>11.534218083056505</v>
      </c>
      <c r="I53" s="11">
        <f>(D53/DataQ!$C223)*1000</f>
        <v>8.1166566126925392</v>
      </c>
      <c r="J53" s="28"/>
      <c r="K53" s="11">
        <f>(B53/DataQ!$C223)*1000</f>
        <v>9.0027580537825056</v>
      </c>
      <c r="N53" s="36">
        <f>DataQ!W223</f>
        <v>1.8202240000000001</v>
      </c>
      <c r="O53" s="37">
        <v>2.1043226700000002</v>
      </c>
      <c r="P53" s="37">
        <v>1.721897</v>
      </c>
      <c r="Q53" s="30"/>
      <c r="R53" s="39"/>
      <c r="S53" s="39"/>
      <c r="T53" s="11">
        <f>(O53/DataQ!$C223)*1000</f>
        <v>0.19262645534708181</v>
      </c>
      <c r="U53" s="11">
        <f>(P53/DataQ!$C223)*1000</f>
        <v>0.15761979867031231</v>
      </c>
      <c r="V53" s="28"/>
      <c r="W53" s="11">
        <f>(N53/DataQ!$C223)*1000</f>
        <v>0.16662050077029614</v>
      </c>
      <c r="AR53" s="30">
        <v>96284.13</v>
      </c>
      <c r="AS53" s="30">
        <v>121619.18799999999</v>
      </c>
      <c r="AT53" s="30">
        <v>85741.984400000001</v>
      </c>
      <c r="AU53" s="30">
        <v>97627.26</v>
      </c>
      <c r="AV53" s="30"/>
      <c r="AW53" s="30"/>
      <c r="AX53" s="28">
        <f>AS53/DataQ!$C223</f>
        <v>11.132833106165389</v>
      </c>
      <c r="AY53" s="28">
        <f>AT53/DataQ!$C223</f>
        <v>7.8486891601071731</v>
      </c>
      <c r="AZ53" s="28">
        <f>AU53/DataQ!$C223</f>
        <v>8.9366489783850227</v>
      </c>
      <c r="BA53" s="28">
        <f>AR53/DataQ!$C223</f>
        <v>8.8137009273761322</v>
      </c>
      <c r="BB53" s="30"/>
      <c r="BC53" s="30"/>
      <c r="BD53" s="30">
        <v>1770.4953599999999</v>
      </c>
      <c r="BE53" s="30">
        <v>2029.1433099999999</v>
      </c>
      <c r="BF53" s="30">
        <v>1663.87781</v>
      </c>
      <c r="BG53" s="30">
        <v>1785.6118200000001</v>
      </c>
      <c r="BH53" s="30"/>
      <c r="BI53" s="30"/>
      <c r="BJ53" s="28">
        <f>BE53/DataQ!$C223</f>
        <v>0.18574465255204645</v>
      </c>
      <c r="BK53" s="28">
        <f>BF53/DataQ!$C223</f>
        <v>0.15230881140056587</v>
      </c>
      <c r="BL53" s="28">
        <f>BG53/DataQ!$C223</f>
        <v>0.16345215513571948</v>
      </c>
      <c r="BM53" s="28">
        <f>BD53/DataQ!$C223</f>
        <v>0.16206841767534419</v>
      </c>
    </row>
    <row r="54" spans="1:65" x14ac:dyDescent="0.35">
      <c r="A54" s="55">
        <v>46508</v>
      </c>
      <c r="B54" s="36">
        <f>DataQ!V224</f>
        <v>97.519739999999999</v>
      </c>
      <c r="C54" s="37">
        <v>125.390862</v>
      </c>
      <c r="D54" s="37">
        <v>87.142340000000004</v>
      </c>
      <c r="E54" s="30"/>
      <c r="H54" s="11">
        <f>(C54/DataQ!$C224)*1000</f>
        <v>11.460786629204652</v>
      </c>
      <c r="I54" s="11">
        <f>(D54/DataQ!$C224)*1000</f>
        <v>7.9648528543460015</v>
      </c>
      <c r="J54" s="28"/>
      <c r="K54" s="11">
        <f>(B54/DataQ!$C224)*1000</f>
        <v>8.9133523324491861</v>
      </c>
      <c r="N54" s="36">
        <f>DataQ!W224</f>
        <v>1.820462</v>
      </c>
      <c r="O54" s="37">
        <v>2.1078093099999999</v>
      </c>
      <c r="P54" s="37">
        <v>1.7147659099999999</v>
      </c>
      <c r="Q54" s="30"/>
      <c r="R54" s="39"/>
      <c r="S54" s="39"/>
      <c r="T54" s="11">
        <f>(O54/DataQ!$C224)*1000</f>
        <v>0.19265481049935743</v>
      </c>
      <c r="U54" s="11">
        <f>(P54/DataQ!$C224)*1000</f>
        <v>0.15673044989150758</v>
      </c>
      <c r="V54" s="28"/>
      <c r="W54" s="11">
        <f>(N54/DataQ!$C224)*1000</f>
        <v>0.16639112464650857</v>
      </c>
      <c r="AR54" s="30">
        <v>95126.24</v>
      </c>
      <c r="AS54" s="30">
        <v>120772.273</v>
      </c>
      <c r="AT54" s="30">
        <v>84102.195300000007</v>
      </c>
      <c r="AU54" s="30">
        <v>97029.835900000005</v>
      </c>
      <c r="AV54" s="30"/>
      <c r="AW54" s="30"/>
      <c r="AX54" s="28">
        <f>AS54/DataQ!$C224</f>
        <v>11.038645316730129</v>
      </c>
      <c r="AY54" s="28">
        <f>AT54/DataQ!$C224</f>
        <v>7.6869821293755702</v>
      </c>
      <c r="AZ54" s="28">
        <f>AU54/DataQ!$C224</f>
        <v>8.8685748560899231</v>
      </c>
      <c r="BA54" s="28">
        <f>AR54/DataQ!$C224</f>
        <v>8.6945852519820193</v>
      </c>
      <c r="BB54" s="30"/>
      <c r="BC54" s="30"/>
      <c r="BD54" s="30">
        <v>1764.89111</v>
      </c>
      <c r="BE54" s="30">
        <v>2027.28918</v>
      </c>
      <c r="BF54" s="30">
        <v>1653.17786</v>
      </c>
      <c r="BG54" s="30">
        <v>1785.66516</v>
      </c>
      <c r="BH54" s="30"/>
      <c r="BI54" s="30"/>
      <c r="BJ54" s="28">
        <f>BE54/DataQ!$C224</f>
        <v>0.18529523090506594</v>
      </c>
      <c r="BK54" s="28">
        <f>BF54/DataQ!$C224</f>
        <v>0.15110127174646235</v>
      </c>
      <c r="BL54" s="28">
        <f>BG54/DataQ!$C224</f>
        <v>0.16321067630880937</v>
      </c>
      <c r="BM54" s="28">
        <f>BD54/DataQ!$C224</f>
        <v>0.16131191789310895</v>
      </c>
    </row>
    <row r="55" spans="1:65" x14ac:dyDescent="0.35">
      <c r="A55" s="55">
        <v>46600</v>
      </c>
      <c r="B55" s="36">
        <f>DataQ!V225</f>
        <v>96.408169999999998</v>
      </c>
      <c r="C55" s="37">
        <v>124.178673</v>
      </c>
      <c r="D55" s="37">
        <v>85.905464199999997</v>
      </c>
      <c r="E55" s="30"/>
      <c r="H55" s="11">
        <f>(C55/DataQ!$C225)*1000</f>
        <v>11.334400611176981</v>
      </c>
      <c r="I55" s="11">
        <f>(D55/DataQ!$C225)*1000</f>
        <v>7.8410158717988745</v>
      </c>
      <c r="J55" s="28"/>
      <c r="K55" s="11">
        <f>(B55/DataQ!$C225)*1000</f>
        <v>8.7996496867900511</v>
      </c>
      <c r="N55" s="36">
        <f>DataQ!W225</f>
        <v>1.816683</v>
      </c>
      <c r="O55" s="37">
        <v>2.10393023</v>
      </c>
      <c r="P55" s="37">
        <v>1.70939445</v>
      </c>
      <c r="Q55" s="30"/>
      <c r="R55" s="39"/>
      <c r="S55" s="39"/>
      <c r="T55" s="11">
        <f>(O55/DataQ!$C225)*1000</f>
        <v>0.19203610015051237</v>
      </c>
      <c r="U55" s="11">
        <f>(P55/DataQ!$C225)*1000</f>
        <v>0.1560248715077068</v>
      </c>
      <c r="V55" s="28"/>
      <c r="W55" s="11">
        <f>(N55/DataQ!$C225)*1000</f>
        <v>0.16581762719847096</v>
      </c>
      <c r="AR55" s="30">
        <v>93731.39</v>
      </c>
      <c r="AS55" s="30">
        <v>119396.992</v>
      </c>
      <c r="AT55" s="30">
        <v>82767.31</v>
      </c>
      <c r="AU55" s="30">
        <v>96093.335900000005</v>
      </c>
      <c r="AV55" s="30"/>
      <c r="AW55" s="30"/>
      <c r="AX55" s="28">
        <f>AS55/DataQ!$C225</f>
        <v>10.897952976977722</v>
      </c>
      <c r="AY55" s="28">
        <f>AT55/DataQ!$C225</f>
        <v>7.5545810434733403</v>
      </c>
      <c r="AZ55" s="28">
        <f>AU55/DataQ!$C225</f>
        <v>8.7709132240042145</v>
      </c>
      <c r="BA55" s="28">
        <f>AR55/DataQ!$C225</f>
        <v>8.5553267597123384</v>
      </c>
      <c r="BB55" s="30"/>
      <c r="BC55" s="30"/>
      <c r="BD55" s="30">
        <v>1755.9434799999999</v>
      </c>
      <c r="BE55" s="30">
        <v>2019.04883</v>
      </c>
      <c r="BF55" s="30">
        <v>1644.6089999999999</v>
      </c>
      <c r="BG55" s="30">
        <v>1781.3542500000001</v>
      </c>
      <c r="BH55" s="30"/>
      <c r="BI55" s="30"/>
      <c r="BJ55" s="28">
        <f>BE55/DataQ!$C225</f>
        <v>0.18428855567451721</v>
      </c>
      <c r="BK55" s="28">
        <f>BF55/DataQ!$C225</f>
        <v>0.15011158361103732</v>
      </c>
      <c r="BL55" s="28">
        <f>BG55/DataQ!$C225</f>
        <v>0.16259299775189831</v>
      </c>
      <c r="BM55" s="28">
        <f>BD55/DataQ!$C225</f>
        <v>0.16027363130949415</v>
      </c>
    </row>
    <row r="56" spans="1:65" x14ac:dyDescent="0.35">
      <c r="A56" s="55">
        <v>46692</v>
      </c>
      <c r="B56" s="36">
        <f>DataQ!V226</f>
        <v>95.063360000000003</v>
      </c>
      <c r="C56" s="37">
        <v>122.53727000000001</v>
      </c>
      <c r="D56" s="37">
        <v>84.962540000000004</v>
      </c>
      <c r="E56" s="30"/>
      <c r="H56" s="11">
        <f>(C56/DataQ!$C226)*1000</f>
        <v>11.169065538372076</v>
      </c>
      <c r="I56" s="11">
        <f>(D56/DataQ!$C226)*1000</f>
        <v>7.744192257315337</v>
      </c>
      <c r="J56" s="28"/>
      <c r="K56" s="11">
        <f>(B56/DataQ!$C226)*1000</f>
        <v>8.6648649683305194</v>
      </c>
      <c r="N56" s="36">
        <f>DataQ!W226</f>
        <v>1.8096479999999999</v>
      </c>
      <c r="O56" s="37">
        <v>2.0946850000000001</v>
      </c>
      <c r="P56" s="37">
        <v>1.70610547</v>
      </c>
      <c r="Q56" s="30"/>
      <c r="R56" s="39"/>
      <c r="S56" s="39"/>
      <c r="T56" s="11">
        <f>(O56/DataQ!$C226)*1000</f>
        <v>0.19092700569585813</v>
      </c>
      <c r="U56" s="11">
        <f>(P56/DataQ!$C226)*1000</f>
        <v>0.15550863675847429</v>
      </c>
      <c r="V56" s="28"/>
      <c r="W56" s="11">
        <f>(N56/DataQ!$C226)*1000</f>
        <v>0.16494636377474337</v>
      </c>
      <c r="AR56" s="30">
        <v>92028.93</v>
      </c>
      <c r="AS56" s="30">
        <v>117628.04700000001</v>
      </c>
      <c r="AT56" s="30">
        <v>81725.919999999998</v>
      </c>
      <c r="AU56" s="30">
        <v>94644.2</v>
      </c>
      <c r="AV56" s="30"/>
      <c r="AW56" s="30"/>
      <c r="AX56" s="28">
        <f>AS56/DataQ!$C226</f>
        <v>10.721598139845213</v>
      </c>
      <c r="AY56" s="28">
        <f>AT56/DataQ!$C226</f>
        <v>7.4491798018982553</v>
      </c>
      <c r="AZ56" s="28">
        <f>AU56/DataQ!$C226</f>
        <v>8.6266592411173697</v>
      </c>
      <c r="BA56" s="28">
        <f>AR56/DataQ!$C226</f>
        <v>8.3882817904810167</v>
      </c>
      <c r="BB56" s="30"/>
      <c r="BC56" s="30"/>
      <c r="BD56" s="30">
        <v>1743.21729</v>
      </c>
      <c r="BE56" s="30">
        <v>2006.0643299999999</v>
      </c>
      <c r="BF56" s="30">
        <v>1638.3283699999999</v>
      </c>
      <c r="BG56" s="30">
        <v>1771.20813</v>
      </c>
      <c r="BH56" s="30"/>
      <c r="BI56" s="30"/>
      <c r="BJ56" s="28">
        <f>BE56/DataQ!$C226</f>
        <v>0.18284938105737514</v>
      </c>
      <c r="BK56" s="28">
        <f>BF56/DataQ!$C226</f>
        <v>0.14933086837910042</v>
      </c>
      <c r="BL56" s="28">
        <f>BG56/DataQ!$C226</f>
        <v>0.16144263444148416</v>
      </c>
      <c r="BM56" s="28">
        <f>BD56/DataQ!$C226</f>
        <v>0.15889131657358907</v>
      </c>
    </row>
    <row r="57" spans="1:65" x14ac:dyDescent="0.35">
      <c r="A57" s="55">
        <v>46784</v>
      </c>
      <c r="B57" s="36">
        <f>DataQ!V227</f>
        <v>93.362340000000003</v>
      </c>
      <c r="C57" s="37">
        <v>120.723595</v>
      </c>
      <c r="D57" s="37">
        <v>84.406779999999998</v>
      </c>
      <c r="E57" s="30"/>
      <c r="H57" s="11">
        <f>(C57/DataQ!$C227)*1000</f>
        <v>10.988237965816602</v>
      </c>
      <c r="I57" s="11">
        <f>(D57/DataQ!$C227)*1000</f>
        <v>7.6826885793811011</v>
      </c>
      <c r="J57" s="28"/>
      <c r="K57" s="11">
        <f>(B57/DataQ!$C227)*1000</f>
        <v>8.4978218960881513</v>
      </c>
      <c r="N57" s="36">
        <f>DataQ!W227</f>
        <v>1.7982689999999999</v>
      </c>
      <c r="O57" s="37">
        <v>2.0828106399999999</v>
      </c>
      <c r="P57" s="37">
        <v>1.70597756</v>
      </c>
      <c r="Q57" s="30"/>
      <c r="R57" s="39"/>
      <c r="S57" s="39"/>
      <c r="T57" s="11">
        <f>(O57/DataQ!$C227)*1000</f>
        <v>0.18957701640722988</v>
      </c>
      <c r="U57" s="11">
        <f>(P57/DataQ!$C227)*1000</f>
        <v>0.15527774329138533</v>
      </c>
      <c r="V57" s="28"/>
      <c r="W57" s="11">
        <f>(N57/DataQ!$C227)*1000</f>
        <v>0.16367809207927461</v>
      </c>
      <c r="AR57" s="30">
        <v>90141.625</v>
      </c>
      <c r="AS57" s="30">
        <v>115824.156</v>
      </c>
      <c r="AT57" s="30">
        <v>81144.42</v>
      </c>
      <c r="AU57" s="30">
        <v>92831.56</v>
      </c>
      <c r="AV57" s="30"/>
      <c r="AW57" s="30"/>
      <c r="AX57" s="28">
        <f>AS57/DataQ!$C227</f>
        <v>10.542291987890724</v>
      </c>
      <c r="AY57" s="28">
        <f>AT57/DataQ!$C227</f>
        <v>7.3857492113133967</v>
      </c>
      <c r="AZ57" s="28">
        <f>AU57/DataQ!$C227</f>
        <v>8.4495104044738039</v>
      </c>
      <c r="BA57" s="28">
        <f>AR57/DataQ!$C227</f>
        <v>8.204673047761732</v>
      </c>
      <c r="BB57" s="30"/>
      <c r="BC57" s="30"/>
      <c r="BD57" s="30">
        <v>1728.0766599999999</v>
      </c>
      <c r="BE57" s="30">
        <v>1992.0802000000001</v>
      </c>
      <c r="BF57" s="30">
        <v>1636.13318</v>
      </c>
      <c r="BG57" s="30">
        <v>1756.85339</v>
      </c>
      <c r="BH57" s="30"/>
      <c r="BI57" s="30"/>
      <c r="BJ57" s="28">
        <f>BE57/DataQ!$C227</f>
        <v>0.1813187495335235</v>
      </c>
      <c r="BK57" s="28">
        <f>BF57/DataQ!$C227</f>
        <v>0.1489205215070695</v>
      </c>
      <c r="BL57" s="28">
        <f>BG57/DataQ!$C227</f>
        <v>0.15990845137084925</v>
      </c>
      <c r="BM57" s="28">
        <f>BD57/DataQ!$C227</f>
        <v>0.15728919904392796</v>
      </c>
    </row>
    <row r="58" spans="1:65" x14ac:dyDescent="0.35">
      <c r="A58" s="55">
        <v>46874</v>
      </c>
      <c r="B58" s="36">
        <f>DataQ!V228</f>
        <v>92.114620000000002</v>
      </c>
      <c r="C58" s="37">
        <v>118.9286</v>
      </c>
      <c r="D58" s="37">
        <v>84.294169999999994</v>
      </c>
      <c r="E58" s="30"/>
      <c r="H58" s="11">
        <f>(C58/DataQ!$C228)*1000</f>
        <v>10.808507312391622</v>
      </c>
      <c r="I58" s="11">
        <f>(D58/DataQ!$C228)*1000</f>
        <v>7.6608498951218005</v>
      </c>
      <c r="J58" s="28"/>
      <c r="K58" s="11">
        <f>(B58/DataQ!$C228)*1000</f>
        <v>8.3715905496926375</v>
      </c>
      <c r="N58" s="36">
        <f>DataQ!W228</f>
        <v>1.790842</v>
      </c>
      <c r="O58" s="37">
        <v>2.0704305199999999</v>
      </c>
      <c r="P58" s="37">
        <v>1.7097525600000001</v>
      </c>
      <c r="Q58" s="30"/>
      <c r="R58" s="39"/>
      <c r="S58" s="39"/>
      <c r="T58" s="11">
        <f>(O58/DataQ!$C228)*1000</f>
        <v>0.18816553306117106</v>
      </c>
      <c r="U58" s="11">
        <f>(P58/DataQ!$C228)*1000</f>
        <v>0.15538628258585654</v>
      </c>
      <c r="V58" s="28"/>
      <c r="W58" s="11">
        <f>(N58/DataQ!$C228)*1000</f>
        <v>0.16275587917740592</v>
      </c>
      <c r="AR58" s="30">
        <v>88647.360000000001</v>
      </c>
      <c r="AS58" s="30">
        <v>114033.227</v>
      </c>
      <c r="AT58" s="30">
        <v>80976.81</v>
      </c>
      <c r="AU58" s="30">
        <v>91313.054699999993</v>
      </c>
      <c r="AV58" s="30"/>
      <c r="AW58" s="30"/>
      <c r="AX58" s="28">
        <f>AS58/DataQ!$C228</f>
        <v>10.363604447417305</v>
      </c>
      <c r="AY58" s="28">
        <f>AT58/DataQ!$C228</f>
        <v>7.359360515629942</v>
      </c>
      <c r="AZ58" s="28">
        <f>AU58/DataQ!$C228</f>
        <v>8.298742434046698</v>
      </c>
      <c r="BA58" s="28">
        <f>AR58/DataQ!$C228</f>
        <v>8.0564779101428314</v>
      </c>
      <c r="BB58" s="30"/>
      <c r="BC58" s="30"/>
      <c r="BD58" s="30">
        <v>1716.47839</v>
      </c>
      <c r="BE58" s="30">
        <v>1977.76758</v>
      </c>
      <c r="BF58" s="30">
        <v>1637.7262000000001</v>
      </c>
      <c r="BG58" s="30">
        <v>1745.0441900000001</v>
      </c>
      <c r="BH58" s="30"/>
      <c r="BI58" s="30"/>
      <c r="BJ58" s="28">
        <f>BE58/DataQ!$C228</f>
        <v>0.17974410991671544</v>
      </c>
      <c r="BK58" s="28">
        <f>BF58/DataQ!$C228</f>
        <v>0.14884035974858315</v>
      </c>
      <c r="BL58" s="28">
        <f>BG58/DataQ!$C228</f>
        <v>0.15859366786510157</v>
      </c>
      <c r="BM58" s="28">
        <f>BD58/DataQ!$C228</f>
        <v>0.15599754163319168</v>
      </c>
    </row>
    <row r="59" spans="1:65" x14ac:dyDescent="0.35">
      <c r="A59" s="55">
        <v>46966</v>
      </c>
      <c r="B59" s="36">
        <f>DataQ!V229</f>
        <v>90.953410000000005</v>
      </c>
      <c r="C59" s="37">
        <v>116.32830800000001</v>
      </c>
      <c r="D59" s="37">
        <v>84.01849</v>
      </c>
      <c r="E59" s="30"/>
      <c r="H59" s="11">
        <f>(C59/DataQ!$C229)*1000</f>
        <v>10.557736492925407</v>
      </c>
      <c r="I59" s="11">
        <f>(D59/DataQ!$C229)*1000</f>
        <v>7.6253587213998539</v>
      </c>
      <c r="J59" s="28"/>
      <c r="K59" s="11">
        <f>(B59/DataQ!$C229)*1000</f>
        <v>8.2547589011008959</v>
      </c>
      <c r="N59" s="36">
        <f>DataQ!W229</f>
        <v>1.78359</v>
      </c>
      <c r="O59" s="37">
        <v>2.0491957699999999</v>
      </c>
      <c r="P59" s="37">
        <v>1.7112456599999999</v>
      </c>
      <c r="Q59" s="30"/>
      <c r="R59" s="39"/>
      <c r="S59" s="39"/>
      <c r="T59" s="11">
        <f>(O59/DataQ!$C229)*1000</f>
        <v>0.18598111959195157</v>
      </c>
      <c r="U59" s="11">
        <f>(P59/DataQ!$C229)*1000</f>
        <v>0.15530940889247885</v>
      </c>
      <c r="V59" s="28"/>
      <c r="W59" s="11">
        <f>(N59/DataQ!$C229)*1000</f>
        <v>0.16187524391240027</v>
      </c>
      <c r="AR59" s="30">
        <v>87210.765599999999</v>
      </c>
      <c r="AS59" s="30">
        <v>111472.336</v>
      </c>
      <c r="AT59" s="30">
        <v>80647.539999999994</v>
      </c>
      <c r="AU59" s="30">
        <v>89787.1</v>
      </c>
      <c r="AV59" s="30"/>
      <c r="AW59" s="30"/>
      <c r="AX59" s="28">
        <f>AS59/DataQ!$C229</f>
        <v>10.117017688754164</v>
      </c>
      <c r="AY59" s="28">
        <f>AT59/DataQ!$C229</f>
        <v>7.3194176960148116</v>
      </c>
      <c r="AZ59" s="28">
        <f>AU59/DataQ!$C229</f>
        <v>8.1489068186562363</v>
      </c>
      <c r="BA59" s="28">
        <f>AR59/DataQ!$C229</f>
        <v>7.9150835972881479</v>
      </c>
      <c r="BB59" s="30"/>
      <c r="BC59" s="30"/>
      <c r="BD59" s="30">
        <v>1704.95508</v>
      </c>
      <c r="BE59" s="30">
        <v>1955.18652</v>
      </c>
      <c r="BF59" s="30">
        <v>1637.22693</v>
      </c>
      <c r="BG59" s="30">
        <v>1732.6512499999999</v>
      </c>
      <c r="BH59" s="30"/>
      <c r="BI59" s="30"/>
      <c r="BJ59" s="28">
        <f>BE59/DataQ!$C229</f>
        <v>0.17744901845112224</v>
      </c>
      <c r="BK59" s="28">
        <f>BF59/DataQ!$C229</f>
        <v>0.14859160941343039</v>
      </c>
      <c r="BL59" s="28">
        <f>BG59/DataQ!$C229</f>
        <v>0.15725213962226478</v>
      </c>
      <c r="BM59" s="28">
        <f>BD59/DataQ!$C229</f>
        <v>0.15473848778849733</v>
      </c>
    </row>
    <row r="60" spans="1:65" x14ac:dyDescent="0.35">
      <c r="A60" s="55">
        <v>47058</v>
      </c>
      <c r="B60" s="36">
        <f>DataQ!V230</f>
        <v>89.619460000000004</v>
      </c>
      <c r="C60" s="37">
        <v>112.692238</v>
      </c>
      <c r="D60" s="37">
        <v>83.472380000000001</v>
      </c>
      <c r="E60" s="30"/>
      <c r="H60" s="11">
        <f>(C60/DataQ!$C230)*1000</f>
        <v>10.213578923231557</v>
      </c>
      <c r="I60" s="11">
        <f>(D60/DataQ!$C230)*1000</f>
        <v>7.5653102305056299</v>
      </c>
      <c r="J60" s="28"/>
      <c r="K60" s="11">
        <f>(B60/DataQ!$C230)*1000</f>
        <v>8.1224354402065693</v>
      </c>
      <c r="N60" s="36">
        <f>DataQ!W230</f>
        <v>1.774141</v>
      </c>
      <c r="O60" s="37">
        <v>2.0170340000000002</v>
      </c>
      <c r="P60" s="37">
        <v>1.7095929999999999</v>
      </c>
      <c r="Q60" s="30"/>
      <c r="R60" s="39"/>
      <c r="S60" s="39"/>
      <c r="T60" s="11">
        <f>(O60/DataQ!$C230)*1000</f>
        <v>0.18280882796773851</v>
      </c>
      <c r="U60" s="11">
        <f>(P60/DataQ!$C230)*1000</f>
        <v>0.15494468245545187</v>
      </c>
      <c r="V60" s="28"/>
      <c r="W60" s="11">
        <f>(N60/DataQ!$C230)*1000</f>
        <v>0.16079482887225077</v>
      </c>
      <c r="AR60" s="30">
        <v>85731.61</v>
      </c>
      <c r="AS60" s="30">
        <v>108013.766</v>
      </c>
      <c r="AT60" s="30">
        <v>80109.399999999994</v>
      </c>
      <c r="AU60" s="30">
        <v>88174.15</v>
      </c>
      <c r="AV60" s="30"/>
      <c r="AW60" s="30"/>
      <c r="AX60" s="28">
        <f>AS60/DataQ!$C230</f>
        <v>9.7895573236948703</v>
      </c>
      <c r="AY60" s="28">
        <f>AT60/DataQ!$C230</f>
        <v>7.2605149557214936</v>
      </c>
      <c r="AZ60" s="28">
        <f>AU60/DataQ!$C230</f>
        <v>7.9914433859575817</v>
      </c>
      <c r="BA60" s="28">
        <f>AR60/DataQ!$C230</f>
        <v>7.7700698867184421</v>
      </c>
      <c r="BB60" s="30"/>
      <c r="BC60" s="30"/>
      <c r="BD60" s="30">
        <v>1692.7075199999999</v>
      </c>
      <c r="BE60" s="30">
        <v>1923.2722200000001</v>
      </c>
      <c r="BF60" s="30">
        <v>1634.3563200000001</v>
      </c>
      <c r="BG60" s="30">
        <v>1719.08276</v>
      </c>
      <c r="BH60" s="30"/>
      <c r="BI60" s="30"/>
      <c r="BJ60" s="28">
        <f>BE60/DataQ!$C230</f>
        <v>0.17431096372253044</v>
      </c>
      <c r="BK60" s="28">
        <f>BF60/DataQ!$C230</f>
        <v>0.14812579428054565</v>
      </c>
      <c r="BL60" s="28">
        <f>BG60/DataQ!$C230</f>
        <v>0.15580476310024771</v>
      </c>
      <c r="BM60" s="28">
        <f>BD60/DataQ!$C230</f>
        <v>0.15341430923989244</v>
      </c>
    </row>
    <row r="61" spans="1:65" x14ac:dyDescent="0.35">
      <c r="A61" s="55">
        <v>47150</v>
      </c>
      <c r="B61" s="36">
        <f>DataQ!V231</f>
        <v>88.584069999999997</v>
      </c>
      <c r="C61" s="37">
        <v>108.658691</v>
      </c>
      <c r="D61" s="37">
        <v>83.146969999999996</v>
      </c>
      <c r="E61" s="30"/>
      <c r="H61" s="11">
        <f>(C61/DataQ!$C231)*1000</f>
        <v>9.8342734804479708</v>
      </c>
      <c r="I61" s="11">
        <f>(D61/DataQ!$C231)*1000</f>
        <v>7.5253073134352677</v>
      </c>
      <c r="J61" s="28"/>
      <c r="K61" s="11">
        <f>(B61/DataQ!$C231)*1000</f>
        <v>8.0173979860584428</v>
      </c>
      <c r="N61" s="36">
        <f>DataQ!W231</f>
        <v>1.7672840000000001</v>
      </c>
      <c r="O61" s="37">
        <v>1.9804121299999999</v>
      </c>
      <c r="P61" s="37">
        <v>1.70977366</v>
      </c>
      <c r="Q61" s="30"/>
      <c r="R61" s="39"/>
      <c r="S61" s="39"/>
      <c r="T61" s="11">
        <f>(O61/DataQ!$C231)*1000</f>
        <v>0.17923936236648089</v>
      </c>
      <c r="U61" s="11">
        <f>(P61/DataQ!$C231)*1000</f>
        <v>0.15474493211138041</v>
      </c>
      <c r="V61" s="28"/>
      <c r="W61" s="11">
        <f>(N61/DataQ!$C231)*1000</f>
        <v>0.15994996823236174</v>
      </c>
      <c r="AR61" s="30">
        <v>84613.8</v>
      </c>
      <c r="AS61" s="30">
        <v>104163.141</v>
      </c>
      <c r="AT61" s="30">
        <v>79782.38</v>
      </c>
      <c r="AU61" s="30">
        <v>86895.554699999993</v>
      </c>
      <c r="AV61" s="30"/>
      <c r="AW61" s="30"/>
      <c r="AX61" s="28">
        <f>AS61/DataQ!$C231</f>
        <v>9.4273988187144884</v>
      </c>
      <c r="AY61" s="28">
        <f>AT61/DataQ!$C231</f>
        <v>7.2207914214705795</v>
      </c>
      <c r="AZ61" s="28">
        <f>AU61/DataQ!$C231</f>
        <v>7.8645770650322468</v>
      </c>
      <c r="BA61" s="28">
        <f>AR61/DataQ!$C231</f>
        <v>7.658064364312362</v>
      </c>
      <c r="BB61" s="30"/>
      <c r="BC61" s="30"/>
      <c r="BD61" s="30">
        <v>1683.829</v>
      </c>
      <c r="BE61" s="30">
        <v>1887.1449</v>
      </c>
      <c r="BF61" s="30">
        <v>1633.3656000000001</v>
      </c>
      <c r="BG61" s="30">
        <v>1708.6096199999999</v>
      </c>
      <c r="BH61" s="30"/>
      <c r="BI61" s="30"/>
      <c r="BJ61" s="28">
        <f>BE61/DataQ!$C231</f>
        <v>0.1707981098707754</v>
      </c>
      <c r="BK61" s="28">
        <f>BF61/DataQ!$C231</f>
        <v>0.14782953720614936</v>
      </c>
      <c r="BL61" s="28">
        <f>BG61/DataQ!$C231</f>
        <v>0.15463957940008943</v>
      </c>
      <c r="BM61" s="28">
        <f>BD61/DataQ!$C231</f>
        <v>0.15239678232741846</v>
      </c>
    </row>
    <row r="62" spans="1:65" x14ac:dyDescent="0.35">
      <c r="A62" s="55">
        <v>47239</v>
      </c>
      <c r="B62" s="36">
        <f>DataQ!V232</f>
        <v>87.869860000000003</v>
      </c>
      <c r="C62" s="37">
        <v>104.85874200000001</v>
      </c>
      <c r="D62" s="37">
        <v>83.06044</v>
      </c>
      <c r="E62" s="30"/>
      <c r="H62" s="11">
        <f>(C62/DataQ!$C232)*1000</f>
        <v>9.4760923256829042</v>
      </c>
      <c r="I62" s="11">
        <f>(D62/DataQ!$C232)*1000</f>
        <v>7.5061781501426488</v>
      </c>
      <c r="J62" s="28"/>
      <c r="K62" s="11">
        <f>(B62/DataQ!$C232)*1000</f>
        <v>7.9408057938062155</v>
      </c>
      <c r="N62" s="36">
        <f>DataQ!W232</f>
        <v>1.7633939999999999</v>
      </c>
      <c r="O62" s="37">
        <v>1.9458148500000001</v>
      </c>
      <c r="P62" s="37">
        <v>1.7121137399999999</v>
      </c>
      <c r="Q62" s="30"/>
      <c r="R62" s="39"/>
      <c r="S62" s="39"/>
      <c r="T62" s="11">
        <f>(O62/DataQ!$C232)*1000</f>
        <v>0.17584343294224178</v>
      </c>
      <c r="U62" s="11">
        <f>(P62/DataQ!$C232)*1000</f>
        <v>0.15472384622266644</v>
      </c>
      <c r="V62" s="28"/>
      <c r="W62" s="11">
        <f>(N62/DataQ!$C232)*1000</f>
        <v>0.15935804713883822</v>
      </c>
      <c r="AR62" s="30">
        <v>83828.08</v>
      </c>
      <c r="AS62" s="30">
        <v>100503.359</v>
      </c>
      <c r="AT62" s="30">
        <v>79681.67</v>
      </c>
      <c r="AU62" s="30">
        <v>85926.01</v>
      </c>
      <c r="AV62" s="30"/>
      <c r="AW62" s="30"/>
      <c r="AX62" s="28">
        <f>AS62/DataQ!$C232</f>
        <v>9.0824960395314847</v>
      </c>
      <c r="AY62" s="28">
        <f>AT62/DataQ!$C232</f>
        <v>7.2008384535511372</v>
      </c>
      <c r="AZ62" s="28">
        <f>AU62/DataQ!$C232</f>
        <v>7.7651399245048385</v>
      </c>
      <c r="BA62" s="28">
        <f>AR62/DataQ!$C232</f>
        <v>7.5755498341257281</v>
      </c>
      <c r="BB62" s="30"/>
      <c r="BC62" s="30"/>
      <c r="BD62" s="30">
        <v>1678.15967</v>
      </c>
      <c r="BE62" s="30">
        <v>1852.77856</v>
      </c>
      <c r="BF62" s="30">
        <v>1634.5319999999999</v>
      </c>
      <c r="BG62" s="30">
        <v>1701.11133</v>
      </c>
      <c r="BH62" s="30"/>
      <c r="BI62" s="30"/>
      <c r="BJ62" s="28">
        <f>BE62/DataQ!$C232</f>
        <v>0.16743573648447757</v>
      </c>
      <c r="BK62" s="28">
        <f>BF62/DataQ!$C232</f>
        <v>0.14771277859964338</v>
      </c>
      <c r="BL62" s="28">
        <f>BG62/DataQ!$C232</f>
        <v>0.15372955761137433</v>
      </c>
      <c r="BM62" s="28">
        <f>BD62/DataQ!$C232</f>
        <v>0.15165541438745808</v>
      </c>
    </row>
    <row r="63" spans="1:65" x14ac:dyDescent="0.35">
      <c r="A63" s="55">
        <v>47331</v>
      </c>
      <c r="B63" s="36">
        <f>DataQ!V233</f>
        <v>87.363860000000003</v>
      </c>
      <c r="C63" s="37">
        <v>101.73524500000001</v>
      </c>
      <c r="D63" s="37">
        <v>83.177665700000006</v>
      </c>
      <c r="E63" s="30"/>
      <c r="H63" s="11">
        <f>(C63/DataQ!$C233)*1000</f>
        <v>9.1813095574373076</v>
      </c>
      <c r="I63" s="11">
        <f>(D63/DataQ!$C233)*1000</f>
        <v>7.5065420745458997</v>
      </c>
      <c r="J63" s="28"/>
      <c r="K63" s="11">
        <f>(B63/DataQ!$C233)*1000</f>
        <v>7.8843339178336356</v>
      </c>
      <c r="N63" s="36">
        <f>DataQ!W233</f>
        <v>1.761174</v>
      </c>
      <c r="O63" s="37">
        <v>1.91752064</v>
      </c>
      <c r="P63" s="37">
        <v>1.716092</v>
      </c>
      <c r="Q63" s="30"/>
      <c r="R63" s="39"/>
      <c r="S63" s="39"/>
      <c r="T63" s="11">
        <f>(O63/DataQ!$C233)*1000</f>
        <v>0.17305065298280159</v>
      </c>
      <c r="U63" s="11">
        <f>(P63/DataQ!$C233)*1000</f>
        <v>0.15487230488354065</v>
      </c>
      <c r="V63" s="28"/>
      <c r="W63" s="11">
        <f>(N63/DataQ!$C233)*1000</f>
        <v>0.15894082408225479</v>
      </c>
      <c r="AR63" s="30">
        <v>83328.5</v>
      </c>
      <c r="AS63" s="30">
        <v>97517.164099999995</v>
      </c>
      <c r="AT63" s="30">
        <v>79793.78</v>
      </c>
      <c r="AU63" s="30">
        <v>85230.47</v>
      </c>
      <c r="AV63" s="30"/>
      <c r="AW63" s="30"/>
      <c r="AX63" s="28">
        <f>AS63/DataQ!$C233</f>
        <v>8.8006400413692631</v>
      </c>
      <c r="AY63" s="28">
        <f>AT63/DataQ!$C233</f>
        <v>7.2011562456850609</v>
      </c>
      <c r="AZ63" s="28">
        <f>AU63/DataQ!$C233</f>
        <v>7.6918016838301586</v>
      </c>
      <c r="BA63" s="28">
        <f>AR63/DataQ!$C233</f>
        <v>7.520154430816131</v>
      </c>
      <c r="BB63" s="30"/>
      <c r="BC63" s="30"/>
      <c r="BD63" s="30">
        <v>1675.0667699999999</v>
      </c>
      <c r="BE63" s="30">
        <v>1824.83887</v>
      </c>
      <c r="BF63" s="30">
        <v>1637.5471199999999</v>
      </c>
      <c r="BG63" s="30">
        <v>1696.06519</v>
      </c>
      <c r="BH63" s="30"/>
      <c r="BI63" s="30"/>
      <c r="BJ63" s="28">
        <f>BE63/DataQ!$C233</f>
        <v>0.16468639317587622</v>
      </c>
      <c r="BK63" s="28">
        <f>BF63/DataQ!$C233</f>
        <v>0.14778385822543541</v>
      </c>
      <c r="BL63" s="28">
        <f>BG63/DataQ!$C233</f>
        <v>0.15306494360910738</v>
      </c>
      <c r="BM63" s="28">
        <f>BD63/DataQ!$C233</f>
        <v>0.15116989736198738</v>
      </c>
    </row>
    <row r="64" spans="1:65" x14ac:dyDescent="0.35">
      <c r="A64" s="55">
        <v>47423</v>
      </c>
      <c r="B64" s="36">
        <f>DataQ!V234</f>
        <v>86.946780000000004</v>
      </c>
      <c r="C64" s="37">
        <v>99.165880000000001</v>
      </c>
      <c r="D64" s="37">
        <v>83.481120000000004</v>
      </c>
      <c r="E64" s="30"/>
      <c r="H64" s="11">
        <f>(C64/DataQ!$C234)*1000</f>
        <v>8.9371319599781529</v>
      </c>
      <c r="I64" s="11">
        <f>(D64/DataQ!$C234)*1000</f>
        <v>7.5235734872394762</v>
      </c>
      <c r="J64" s="28"/>
      <c r="K64" s="11">
        <f>(B64/DataQ!$C234)*1000</f>
        <v>7.8359093506273467</v>
      </c>
      <c r="N64" s="36">
        <f>DataQ!W234</f>
        <v>1.759614</v>
      </c>
      <c r="O64" s="37">
        <v>1.89450455</v>
      </c>
      <c r="P64" s="37">
        <v>1.7217119999999999</v>
      </c>
      <c r="Q64" s="30"/>
      <c r="R64" s="39"/>
      <c r="S64" s="39"/>
      <c r="T64" s="11">
        <f>(O64/DataQ!$C234)*1000</f>
        <v>0.17073853589691362</v>
      </c>
      <c r="U64" s="11">
        <f>(P64/DataQ!$C234)*1000</f>
        <v>0.15516594357936325</v>
      </c>
      <c r="V64" s="28"/>
      <c r="W64" s="11">
        <f>(N64/DataQ!$C234)*1000</f>
        <v>0.15858178757275185</v>
      </c>
      <c r="AR64" s="30">
        <v>83041.97</v>
      </c>
      <c r="AS64" s="30">
        <v>95028.9</v>
      </c>
      <c r="AT64" s="30">
        <v>80054.179999999993</v>
      </c>
      <c r="AU64" s="30">
        <v>84751.945300000007</v>
      </c>
      <c r="AV64" s="30"/>
      <c r="AW64" s="30"/>
      <c r="AX64" s="28">
        <f>AS64/DataQ!$C234</f>
        <v>8.5642946879669495</v>
      </c>
      <c r="AY64" s="28">
        <f>AT64/DataQ!$C234</f>
        <v>7.214727188503181</v>
      </c>
      <c r="AZ64" s="28">
        <f>AU64/DataQ!$C234</f>
        <v>7.6381041443987625</v>
      </c>
      <c r="BA64" s="28">
        <f>AR64/DataQ!$C234</f>
        <v>7.4839959480674914</v>
      </c>
      <c r="BB64" s="30"/>
      <c r="BC64" s="30"/>
      <c r="BD64" s="30">
        <v>1673.98181</v>
      </c>
      <c r="BE64" s="30">
        <v>1801.7423100000001</v>
      </c>
      <c r="BF64" s="30">
        <v>1641.9256600000001</v>
      </c>
      <c r="BG64" s="30">
        <v>1693.06567</v>
      </c>
      <c r="BH64" s="30"/>
      <c r="BI64" s="30"/>
      <c r="BJ64" s="28">
        <f>BE64/DataQ!$C234</f>
        <v>0.16237851953056703</v>
      </c>
      <c r="BK64" s="28">
        <f>BF64/DataQ!$C234</f>
        <v>0.14797535494964825</v>
      </c>
      <c r="BL64" s="28">
        <f>BG64/DataQ!$C234</f>
        <v>0.15258424883335706</v>
      </c>
      <c r="BM64" s="28">
        <f>BD64/DataQ!$C234</f>
        <v>0.15086435308770596</v>
      </c>
    </row>
    <row r="65" spans="1:23" x14ac:dyDescent="0.35">
      <c r="A65" s="55"/>
      <c r="B65" s="36"/>
      <c r="C65" s="30"/>
      <c r="D65" s="30"/>
      <c r="E65" s="30"/>
      <c r="H65" s="28"/>
      <c r="I65" s="28"/>
      <c r="J65" s="28"/>
      <c r="K65" s="28"/>
      <c r="N65" s="30"/>
      <c r="O65" s="30"/>
      <c r="P65" s="30"/>
      <c r="Q65" s="30"/>
      <c r="R65" s="39"/>
      <c r="S65" s="39"/>
      <c r="T65" s="28"/>
      <c r="U65" s="28"/>
      <c r="V65" s="28"/>
      <c r="W65" s="28"/>
    </row>
    <row r="66" spans="1:23" x14ac:dyDescent="0.35">
      <c r="A66" s="55"/>
      <c r="B66" s="36"/>
      <c r="C66" s="30"/>
      <c r="D66" s="30"/>
      <c r="E66" s="30"/>
      <c r="H66" s="28"/>
      <c r="I66" s="28"/>
      <c r="J66" s="28"/>
      <c r="K66" s="28"/>
      <c r="N66" s="30"/>
      <c r="O66" s="30"/>
      <c r="P66" s="30"/>
      <c r="Q66" s="30"/>
      <c r="R66" s="39"/>
      <c r="S66" s="39"/>
      <c r="T66" s="28"/>
      <c r="U66" s="28"/>
      <c r="V66" s="28"/>
      <c r="W66" s="28"/>
    </row>
    <row r="67" spans="1:23" x14ac:dyDescent="0.35">
      <c r="A67" s="55"/>
      <c r="B67" s="36"/>
      <c r="C67" s="30"/>
      <c r="D67" s="30"/>
      <c r="E67" s="30"/>
      <c r="H67" s="28"/>
      <c r="I67" s="28"/>
      <c r="J67" s="28"/>
      <c r="K67" s="28"/>
      <c r="N67" s="30"/>
      <c r="O67" s="30"/>
      <c r="P67" s="30"/>
      <c r="Q67" s="30"/>
      <c r="R67" s="39"/>
      <c r="S67" s="39"/>
      <c r="T67" s="28"/>
      <c r="U67" s="28"/>
      <c r="V67" s="28"/>
      <c r="W67" s="28"/>
    </row>
    <row r="68" spans="1:23" x14ac:dyDescent="0.35">
      <c r="A68" s="55"/>
      <c r="B68" s="36"/>
      <c r="C68" s="30"/>
      <c r="D68" s="30"/>
      <c r="E68" s="30"/>
      <c r="H68" s="28"/>
      <c r="I68" s="28"/>
      <c r="J68" s="28"/>
      <c r="K68" s="28"/>
      <c r="N68" s="30"/>
      <c r="O68" s="30"/>
      <c r="P68" s="30"/>
      <c r="Q68" s="30"/>
      <c r="R68" s="39"/>
      <c r="S68" s="39"/>
      <c r="T68" s="28"/>
      <c r="U68" s="28"/>
      <c r="V68" s="28"/>
      <c r="W68" s="28"/>
    </row>
    <row r="69" spans="1:23" x14ac:dyDescent="0.35">
      <c r="A69" s="55"/>
      <c r="B69" s="36"/>
      <c r="C69" s="30"/>
      <c r="D69" s="30"/>
      <c r="E69" s="30"/>
      <c r="H69" s="28"/>
      <c r="I69" s="28"/>
      <c r="J69" s="28"/>
      <c r="K69" s="28"/>
      <c r="N69" s="30"/>
      <c r="O69" s="30"/>
      <c r="P69" s="30"/>
      <c r="Q69" s="30"/>
      <c r="R69" s="39"/>
      <c r="S69" s="39"/>
      <c r="T69" s="28"/>
      <c r="U69" s="28"/>
      <c r="V69" s="28"/>
      <c r="W69" s="28"/>
    </row>
    <row r="70" spans="1:23" x14ac:dyDescent="0.35">
      <c r="A70" s="55"/>
      <c r="B70" s="36"/>
      <c r="C70" s="30"/>
      <c r="D70" s="30"/>
      <c r="E70" s="30"/>
      <c r="H70" s="28"/>
      <c r="I70" s="28"/>
      <c r="J70" s="28"/>
      <c r="K70" s="28"/>
      <c r="N70" s="30"/>
      <c r="O70" s="30"/>
      <c r="P70" s="30"/>
      <c r="Q70" s="30"/>
      <c r="R70" s="39"/>
      <c r="S70" s="39"/>
      <c r="T70" s="28"/>
      <c r="U70" s="28"/>
      <c r="V70" s="28"/>
      <c r="W70" s="28"/>
    </row>
    <row r="71" spans="1:23" x14ac:dyDescent="0.35">
      <c r="A71" s="55"/>
      <c r="B71" s="36"/>
      <c r="C71" s="30"/>
      <c r="D71" s="30"/>
      <c r="E71" s="30"/>
      <c r="H71" s="28"/>
      <c r="I71" s="28"/>
      <c r="J71" s="28"/>
      <c r="K71" s="28"/>
      <c r="N71" s="30"/>
      <c r="O71" s="30"/>
      <c r="P71" s="30"/>
      <c r="Q71" s="30"/>
      <c r="R71" s="39"/>
      <c r="S71" s="39"/>
      <c r="T71" s="28"/>
      <c r="U71" s="28"/>
      <c r="V71" s="28"/>
      <c r="W71" s="28"/>
    </row>
    <row r="72" spans="1:23" x14ac:dyDescent="0.35">
      <c r="A72" s="55"/>
      <c r="B72" s="36"/>
      <c r="C72" s="30"/>
      <c r="D72" s="30"/>
      <c r="E72" s="30"/>
      <c r="H72" s="28"/>
      <c r="I72" s="28"/>
      <c r="J72" s="28"/>
      <c r="K72" s="28"/>
      <c r="N72" s="30"/>
      <c r="O72" s="30"/>
      <c r="P72" s="30"/>
      <c r="Q72" s="30"/>
      <c r="R72" s="39"/>
      <c r="S72" s="39"/>
      <c r="T72" s="28"/>
      <c r="U72" s="28"/>
      <c r="V72" s="28"/>
      <c r="W72" s="28"/>
    </row>
    <row r="73" spans="1:23" x14ac:dyDescent="0.35">
      <c r="A73" s="55"/>
      <c r="B73" s="36"/>
      <c r="C73" s="30"/>
      <c r="D73" s="30"/>
      <c r="E73" s="30"/>
      <c r="H73" s="28"/>
      <c r="I73" s="28"/>
      <c r="J73" s="28"/>
      <c r="K73" s="28"/>
      <c r="N73" s="30"/>
      <c r="O73" s="30"/>
      <c r="P73" s="30"/>
      <c r="Q73" s="30"/>
      <c r="R73" s="39"/>
      <c r="S73" s="39"/>
      <c r="T73" s="28"/>
      <c r="U73" s="28"/>
      <c r="V73" s="28"/>
      <c r="W73" s="28"/>
    </row>
    <row r="74" spans="1:23" x14ac:dyDescent="0.35">
      <c r="A74" s="55"/>
      <c r="B74" s="36"/>
      <c r="C74" s="30"/>
      <c r="D74" s="30"/>
      <c r="E74" s="30"/>
      <c r="H74" s="28"/>
      <c r="I74" s="28"/>
      <c r="J74" s="28"/>
      <c r="K74" s="28"/>
      <c r="N74" s="30"/>
      <c r="O74" s="30"/>
      <c r="P74" s="30"/>
      <c r="Q74" s="30"/>
      <c r="R74" s="39"/>
      <c r="S74" s="39"/>
      <c r="T74" s="28"/>
      <c r="U74" s="28"/>
      <c r="V74" s="28"/>
      <c r="W74" s="28"/>
    </row>
    <row r="75" spans="1:23" x14ac:dyDescent="0.35">
      <c r="A75" s="55"/>
      <c r="B75" s="36"/>
      <c r="C75" s="30"/>
      <c r="D75" s="30"/>
      <c r="E75" s="30"/>
      <c r="H75" s="28"/>
      <c r="I75" s="28"/>
      <c r="J75" s="28"/>
      <c r="K75" s="28"/>
      <c r="N75" s="30"/>
      <c r="O75" s="30"/>
      <c r="P75" s="30"/>
      <c r="Q75" s="30"/>
      <c r="R75" s="39"/>
      <c r="S75" s="39"/>
      <c r="T75" s="28"/>
      <c r="U75" s="28"/>
      <c r="V75" s="28"/>
      <c r="W75" s="28"/>
    </row>
    <row r="76" spans="1:23" x14ac:dyDescent="0.35">
      <c r="A76" s="55"/>
      <c r="B76" s="36"/>
      <c r="C76" s="30"/>
      <c r="D76" s="30"/>
      <c r="E76" s="30"/>
      <c r="H76" s="28"/>
      <c r="I76" s="28"/>
      <c r="J76" s="28"/>
      <c r="K76" s="28"/>
      <c r="N76" s="30"/>
      <c r="O76" s="30"/>
      <c r="P76" s="30"/>
      <c r="Q76" s="30"/>
      <c r="R76" s="39"/>
      <c r="S76" s="39"/>
      <c r="T76" s="28"/>
      <c r="U76" s="28"/>
      <c r="V76" s="28"/>
      <c r="W76" s="28"/>
    </row>
    <row r="77" spans="1:23" x14ac:dyDescent="0.35">
      <c r="A77" s="55"/>
      <c r="B77" s="36"/>
      <c r="C77" s="30"/>
      <c r="D77" s="30"/>
      <c r="E77" s="30"/>
      <c r="H77" s="28"/>
      <c r="I77" s="28"/>
      <c r="J77" s="28"/>
      <c r="K77" s="28"/>
      <c r="N77" s="30"/>
      <c r="O77" s="30"/>
      <c r="P77" s="30"/>
      <c r="Q77" s="30"/>
      <c r="R77" s="39"/>
      <c r="S77" s="39"/>
      <c r="T77" s="28"/>
      <c r="U77" s="28"/>
      <c r="V77" s="28"/>
      <c r="W77" s="28"/>
    </row>
    <row r="78" spans="1:23" x14ac:dyDescent="0.35">
      <c r="A78" s="55"/>
      <c r="B78" s="36"/>
      <c r="C78" s="30"/>
      <c r="D78" s="30"/>
      <c r="E78" s="30"/>
      <c r="H78" s="28"/>
      <c r="I78" s="28"/>
      <c r="J78" s="28"/>
      <c r="K78" s="28"/>
      <c r="N78" s="30"/>
      <c r="O78" s="30"/>
      <c r="P78" s="30"/>
      <c r="Q78" s="30"/>
      <c r="R78" s="39"/>
      <c r="S78" s="39"/>
      <c r="T78" s="28"/>
      <c r="U78" s="28"/>
      <c r="V78" s="28"/>
      <c r="W78" s="28"/>
    </row>
    <row r="79" spans="1:23" x14ac:dyDescent="0.35">
      <c r="A79" s="55"/>
      <c r="B79" s="36"/>
      <c r="C79" s="30"/>
      <c r="D79" s="30"/>
      <c r="E79" s="30"/>
      <c r="H79" s="28"/>
      <c r="I79" s="28"/>
      <c r="J79" s="28"/>
      <c r="K79" s="28"/>
      <c r="N79" s="30"/>
      <c r="O79" s="30"/>
      <c r="P79" s="30"/>
      <c r="Q79" s="30"/>
      <c r="R79" s="39"/>
      <c r="S79" s="39"/>
      <c r="T79" s="28"/>
      <c r="U79" s="28"/>
      <c r="V79" s="28"/>
      <c r="W79" s="28"/>
    </row>
    <row r="80" spans="1:23" x14ac:dyDescent="0.35">
      <c r="A80" s="55"/>
      <c r="B80" s="36"/>
      <c r="C80" s="30"/>
      <c r="D80" s="30"/>
      <c r="E80" s="30"/>
      <c r="H80" s="28"/>
      <c r="I80" s="28"/>
      <c r="J80" s="28"/>
      <c r="K80" s="28"/>
      <c r="N80" s="30"/>
      <c r="O80" s="30"/>
      <c r="P80" s="30"/>
      <c r="Q80" s="30"/>
      <c r="R80" s="39"/>
      <c r="S80" s="39"/>
      <c r="T80" s="28"/>
      <c r="U80" s="28"/>
      <c r="V80" s="28"/>
      <c r="W80" s="28"/>
    </row>
    <row r="81" spans="1:23" x14ac:dyDescent="0.35">
      <c r="A81" s="55"/>
      <c r="B81" s="36"/>
      <c r="C81" s="30"/>
      <c r="D81" s="30"/>
      <c r="E81" s="30"/>
      <c r="H81" s="28"/>
      <c r="I81" s="28"/>
      <c r="J81" s="28"/>
      <c r="K81" s="28"/>
      <c r="N81" s="30"/>
      <c r="O81" s="30"/>
      <c r="P81" s="30"/>
      <c r="Q81" s="30"/>
      <c r="R81" s="39"/>
      <c r="S81" s="39"/>
      <c r="T81" s="28"/>
      <c r="U81" s="28"/>
      <c r="V81" s="28"/>
      <c r="W81" s="28"/>
    </row>
    <row r="82" spans="1:23" x14ac:dyDescent="0.35">
      <c r="A82" s="55"/>
      <c r="B82" s="36"/>
      <c r="C82" s="30"/>
      <c r="D82" s="30"/>
      <c r="E82" s="30"/>
      <c r="H82" s="28"/>
      <c r="I82" s="28"/>
      <c r="J82" s="28"/>
      <c r="K82" s="28"/>
      <c r="N82" s="30"/>
      <c r="O82" s="30"/>
      <c r="P82" s="30"/>
      <c r="Q82" s="30"/>
      <c r="R82" s="39"/>
      <c r="S82" s="39"/>
      <c r="T82" s="28"/>
      <c r="U82" s="28"/>
      <c r="V82" s="28"/>
      <c r="W82" s="28"/>
    </row>
    <row r="83" spans="1:23" x14ac:dyDescent="0.35">
      <c r="A83" s="55"/>
      <c r="B83" s="36"/>
      <c r="C83" s="30"/>
      <c r="D83" s="30"/>
      <c r="E83" s="30"/>
      <c r="H83" s="28"/>
      <c r="I83" s="28"/>
      <c r="J83" s="28"/>
      <c r="K83" s="28"/>
      <c r="N83" s="30"/>
      <c r="O83" s="30"/>
      <c r="P83" s="30"/>
      <c r="Q83" s="30"/>
      <c r="R83" s="39"/>
      <c r="S83" s="39"/>
      <c r="T83" s="28"/>
      <c r="U83" s="28"/>
      <c r="V83" s="28"/>
      <c r="W83" s="28"/>
    </row>
    <row r="84" spans="1:23" x14ac:dyDescent="0.35">
      <c r="A84" s="55"/>
      <c r="B84" s="36"/>
      <c r="C84" s="30"/>
      <c r="D84" s="30"/>
      <c r="E84" s="30"/>
      <c r="H84" s="28"/>
      <c r="I84" s="28"/>
      <c r="J84" s="28"/>
      <c r="K84" s="28"/>
      <c r="N84" s="30"/>
      <c r="O84" s="30"/>
      <c r="P84" s="30"/>
      <c r="Q84" s="30"/>
      <c r="R84" s="39"/>
      <c r="S84" s="39"/>
      <c r="T84" s="28"/>
      <c r="U84" s="28"/>
      <c r="V84" s="28"/>
      <c r="W84" s="28"/>
    </row>
    <row r="85" spans="1:23" x14ac:dyDescent="0.35">
      <c r="A85" s="55"/>
      <c r="B85" s="36"/>
      <c r="C85" s="30"/>
      <c r="D85" s="30"/>
      <c r="E85" s="30"/>
      <c r="H85" s="28"/>
      <c r="I85" s="28"/>
      <c r="J85" s="28"/>
      <c r="K85" s="28"/>
      <c r="N85" s="30"/>
      <c r="O85" s="30"/>
      <c r="P85" s="30"/>
      <c r="Q85" s="30"/>
      <c r="R85" s="39"/>
      <c r="S85" s="39"/>
      <c r="T85" s="28"/>
      <c r="U85" s="28"/>
      <c r="V85" s="28"/>
      <c r="W85" s="28"/>
    </row>
    <row r="86" spans="1:23" x14ac:dyDescent="0.35">
      <c r="A86" s="55"/>
      <c r="B86" s="36"/>
      <c r="C86" s="30"/>
      <c r="D86" s="30"/>
      <c r="E86" s="30"/>
      <c r="H86" s="28"/>
      <c r="I86" s="28"/>
      <c r="J86" s="28"/>
      <c r="K86" s="28"/>
      <c r="N86" s="30"/>
      <c r="O86" s="30"/>
      <c r="P86" s="30"/>
      <c r="Q86" s="30"/>
      <c r="R86" s="39"/>
      <c r="S86" s="39"/>
      <c r="T86" s="28"/>
      <c r="U86" s="28"/>
      <c r="V86" s="28"/>
      <c r="W86" s="28"/>
    </row>
    <row r="87" spans="1:23" x14ac:dyDescent="0.35">
      <c r="A87" s="55"/>
      <c r="B87" s="36"/>
      <c r="C87" s="30"/>
      <c r="D87" s="30"/>
      <c r="E87" s="30"/>
      <c r="H87" s="28"/>
      <c r="I87" s="28"/>
      <c r="J87" s="28"/>
      <c r="K87" s="28"/>
      <c r="N87" s="30"/>
      <c r="O87" s="30"/>
      <c r="P87" s="30"/>
      <c r="Q87" s="30"/>
      <c r="R87" s="39"/>
      <c r="S87" s="39"/>
      <c r="T87" s="28"/>
      <c r="U87" s="28"/>
      <c r="V87" s="28"/>
      <c r="W87" s="28"/>
    </row>
    <row r="88" spans="1:23" x14ac:dyDescent="0.35">
      <c r="A88" s="55"/>
      <c r="B88" s="36"/>
      <c r="C88" s="30"/>
      <c r="D88" s="30"/>
      <c r="E88" s="30"/>
      <c r="H88" s="28"/>
      <c r="I88" s="28"/>
      <c r="J88" s="28"/>
      <c r="K88" s="28"/>
      <c r="N88" s="30"/>
      <c r="O88" s="30"/>
      <c r="P88" s="30"/>
      <c r="Q88" s="30"/>
      <c r="R88" s="39"/>
      <c r="S88" s="39"/>
      <c r="T88" s="28"/>
      <c r="U88" s="28"/>
      <c r="V88" s="28"/>
      <c r="W88" s="28"/>
    </row>
    <row r="89" spans="1:23" x14ac:dyDescent="0.35">
      <c r="A89" s="55"/>
      <c r="B89" s="36"/>
      <c r="C89" s="30"/>
      <c r="D89" s="30"/>
      <c r="E89" s="30"/>
      <c r="H89" s="28"/>
      <c r="I89" s="28"/>
      <c r="J89" s="28"/>
      <c r="K89" s="28"/>
      <c r="N89" s="30"/>
      <c r="O89" s="30"/>
      <c r="P89" s="30"/>
      <c r="Q89" s="30"/>
      <c r="R89" s="39"/>
      <c r="S89" s="39"/>
      <c r="T89" s="28"/>
      <c r="U89" s="28"/>
      <c r="V89" s="28"/>
      <c r="W89" s="28"/>
    </row>
    <row r="90" spans="1:23" x14ac:dyDescent="0.35">
      <c r="A90" s="55"/>
      <c r="B90" s="36"/>
      <c r="C90" s="30"/>
      <c r="D90" s="30"/>
      <c r="E90" s="30"/>
      <c r="H90" s="28"/>
      <c r="I90" s="28"/>
      <c r="J90" s="28"/>
      <c r="K90" s="28"/>
      <c r="N90" s="30"/>
      <c r="O90" s="30"/>
      <c r="P90" s="30"/>
      <c r="Q90" s="30"/>
      <c r="R90" s="39"/>
      <c r="S90" s="39"/>
      <c r="T90" s="28"/>
      <c r="U90" s="28"/>
      <c r="V90" s="28"/>
      <c r="W90" s="28"/>
    </row>
    <row r="91" spans="1:23" x14ac:dyDescent="0.35">
      <c r="A91" s="55"/>
      <c r="B91" s="36"/>
      <c r="C91" s="30"/>
      <c r="D91" s="30"/>
      <c r="E91" s="30"/>
      <c r="H91" s="28"/>
      <c r="I91" s="28"/>
      <c r="J91" s="28"/>
      <c r="K91" s="28"/>
      <c r="N91" s="30"/>
      <c r="O91" s="30"/>
      <c r="P91" s="30"/>
      <c r="Q91" s="30"/>
      <c r="R91" s="39"/>
      <c r="S91" s="39"/>
      <c r="T91" s="28"/>
      <c r="U91" s="28"/>
      <c r="V91" s="28"/>
      <c r="W91" s="28"/>
    </row>
    <row r="92" spans="1:23" x14ac:dyDescent="0.35">
      <c r="A92" s="55"/>
      <c r="B92" s="36"/>
      <c r="C92" s="30"/>
      <c r="D92" s="30"/>
      <c r="E92" s="30"/>
      <c r="H92" s="28"/>
      <c r="I92" s="28"/>
      <c r="J92" s="28"/>
      <c r="K92" s="28"/>
      <c r="N92" s="30"/>
      <c r="O92" s="30"/>
      <c r="P92" s="30"/>
      <c r="Q92" s="30"/>
      <c r="R92" s="39"/>
      <c r="S92" s="39"/>
      <c r="T92" s="28"/>
      <c r="U92" s="28"/>
      <c r="V92" s="28"/>
      <c r="W92" s="28"/>
    </row>
    <row r="93" spans="1:23" x14ac:dyDescent="0.35">
      <c r="A93" s="55"/>
      <c r="B93" s="36"/>
      <c r="C93" s="30"/>
      <c r="D93" s="30"/>
      <c r="E93" s="30"/>
      <c r="H93" s="28"/>
      <c r="I93" s="28"/>
      <c r="J93" s="28"/>
      <c r="K93" s="28"/>
      <c r="N93" s="30"/>
      <c r="O93" s="30"/>
      <c r="P93" s="30"/>
      <c r="Q93" s="30"/>
      <c r="R93" s="39"/>
      <c r="S93" s="39"/>
      <c r="T93" s="28"/>
      <c r="U93" s="28"/>
      <c r="V93" s="28"/>
      <c r="W93" s="28"/>
    </row>
    <row r="94" spans="1:23" x14ac:dyDescent="0.35">
      <c r="A94" s="55"/>
      <c r="B94" s="36"/>
      <c r="C94" s="30"/>
      <c r="D94" s="30"/>
      <c r="E94" s="30"/>
      <c r="H94" s="28"/>
      <c r="I94" s="28"/>
      <c r="J94" s="28"/>
      <c r="K94" s="28"/>
      <c r="N94" s="30"/>
      <c r="O94" s="30"/>
      <c r="P94" s="30"/>
      <c r="Q94" s="30"/>
      <c r="R94" s="39"/>
      <c r="S94" s="39"/>
      <c r="T94" s="28"/>
      <c r="U94" s="28"/>
      <c r="V94" s="28"/>
      <c r="W94" s="28"/>
    </row>
    <row r="95" spans="1:23" x14ac:dyDescent="0.35">
      <c r="A95" s="55"/>
      <c r="B95" s="36"/>
      <c r="C95" s="30"/>
      <c r="D95" s="30"/>
      <c r="E95" s="30"/>
      <c r="H95" s="28"/>
      <c r="I95" s="28"/>
      <c r="J95" s="28"/>
      <c r="K95" s="28"/>
      <c r="N95" s="30"/>
      <c r="O95" s="30"/>
      <c r="P95" s="30"/>
      <c r="Q95" s="30"/>
      <c r="R95" s="39"/>
      <c r="S95" s="39"/>
      <c r="T95" s="28"/>
      <c r="U95" s="28"/>
      <c r="V95" s="28"/>
      <c r="W95" s="28"/>
    </row>
    <row r="96" spans="1:23" x14ac:dyDescent="0.35">
      <c r="A96" s="55"/>
      <c r="B96" s="36"/>
      <c r="C96" s="30"/>
      <c r="D96" s="30"/>
      <c r="E96" s="30"/>
      <c r="H96" s="28"/>
      <c r="I96" s="28"/>
      <c r="J96" s="28"/>
      <c r="K96" s="28"/>
      <c r="N96" s="30"/>
      <c r="O96" s="30"/>
      <c r="P96" s="30"/>
      <c r="Q96" s="30"/>
      <c r="R96" s="39"/>
      <c r="S96" s="39"/>
      <c r="T96" s="28"/>
      <c r="U96" s="28"/>
      <c r="V96" s="28"/>
      <c r="W96" s="28"/>
    </row>
    <row r="97" spans="1:23" x14ac:dyDescent="0.35">
      <c r="A97" s="55"/>
      <c r="B97" s="36"/>
      <c r="C97" s="30"/>
      <c r="D97" s="30"/>
      <c r="E97" s="30"/>
      <c r="H97" s="28"/>
      <c r="I97" s="28"/>
      <c r="J97" s="28"/>
      <c r="K97" s="28"/>
      <c r="N97" s="30"/>
      <c r="O97" s="30"/>
      <c r="P97" s="30"/>
      <c r="Q97" s="30"/>
      <c r="R97" s="39"/>
      <c r="S97" s="39"/>
      <c r="T97" s="28"/>
      <c r="U97" s="28"/>
      <c r="V97" s="28"/>
      <c r="W97" s="28"/>
    </row>
    <row r="98" spans="1:23" x14ac:dyDescent="0.35">
      <c r="A98" s="55"/>
      <c r="B98" s="36"/>
      <c r="C98" s="30"/>
      <c r="D98" s="30"/>
      <c r="E98" s="30"/>
      <c r="H98" s="28"/>
      <c r="I98" s="28"/>
      <c r="J98" s="28"/>
      <c r="K98" s="28"/>
      <c r="N98" s="30"/>
      <c r="O98" s="30"/>
      <c r="P98" s="30"/>
      <c r="Q98" s="30"/>
      <c r="R98" s="39"/>
      <c r="S98" s="39"/>
      <c r="T98" s="28"/>
      <c r="U98" s="28"/>
      <c r="V98" s="28"/>
      <c r="W98" s="28"/>
    </row>
    <row r="99" spans="1:23" x14ac:dyDescent="0.35">
      <c r="A99" s="55"/>
      <c r="B99" s="36"/>
      <c r="C99" s="30"/>
      <c r="D99" s="30"/>
      <c r="E99" s="30"/>
      <c r="H99" s="28"/>
      <c r="I99" s="28"/>
      <c r="J99" s="28"/>
      <c r="K99" s="28"/>
      <c r="N99" s="30"/>
      <c r="O99" s="30"/>
      <c r="P99" s="30"/>
      <c r="Q99" s="30"/>
      <c r="R99" s="39"/>
      <c r="S99" s="39"/>
      <c r="T99" s="28"/>
      <c r="U99" s="28"/>
      <c r="V99" s="28"/>
      <c r="W99" s="28"/>
    </row>
    <row r="100" spans="1:23" x14ac:dyDescent="0.35">
      <c r="A100" s="55"/>
      <c r="B100" s="36"/>
      <c r="C100" s="30"/>
      <c r="D100" s="30"/>
      <c r="E100" s="30"/>
      <c r="H100" s="28"/>
      <c r="I100" s="28"/>
      <c r="J100" s="28"/>
      <c r="K100" s="28"/>
      <c r="N100" s="30"/>
      <c r="O100" s="30"/>
      <c r="P100" s="30"/>
      <c r="Q100" s="30"/>
      <c r="R100" s="39"/>
      <c r="S100" s="39"/>
      <c r="T100" s="28"/>
      <c r="U100" s="28"/>
      <c r="V100" s="28"/>
      <c r="W100" s="28"/>
    </row>
    <row r="101" spans="1:23" x14ac:dyDescent="0.35">
      <c r="A101" s="55"/>
      <c r="B101" s="36"/>
      <c r="C101" s="30"/>
      <c r="D101" s="30"/>
      <c r="E101" s="30"/>
      <c r="H101" s="28"/>
      <c r="I101" s="28"/>
      <c r="J101" s="28"/>
      <c r="K101" s="28"/>
      <c r="N101" s="30"/>
      <c r="O101" s="30"/>
      <c r="P101" s="30"/>
      <c r="Q101" s="30"/>
      <c r="R101" s="39"/>
      <c r="S101" s="39"/>
      <c r="T101" s="28"/>
      <c r="U101" s="28"/>
      <c r="V101" s="28"/>
      <c r="W101" s="28"/>
    </row>
    <row r="102" spans="1:23" x14ac:dyDescent="0.35">
      <c r="A102" s="55"/>
      <c r="B102" s="36"/>
      <c r="C102" s="30"/>
      <c r="D102" s="30"/>
      <c r="E102" s="30"/>
      <c r="H102" s="28"/>
      <c r="I102" s="28"/>
      <c r="J102" s="28"/>
      <c r="K102" s="28"/>
      <c r="N102" s="30"/>
      <c r="O102" s="30"/>
      <c r="P102" s="30"/>
      <c r="Q102" s="30"/>
      <c r="R102" s="39"/>
      <c r="S102" s="39"/>
      <c r="T102" s="28"/>
      <c r="U102" s="28"/>
      <c r="V102" s="28"/>
      <c r="W102" s="28"/>
    </row>
    <row r="103" spans="1:23" x14ac:dyDescent="0.35">
      <c r="A103" s="55"/>
      <c r="B103" s="36"/>
      <c r="C103" s="30"/>
      <c r="D103" s="30"/>
      <c r="E103" s="30"/>
      <c r="H103" s="28"/>
      <c r="I103" s="28"/>
      <c r="J103" s="28"/>
      <c r="K103" s="28"/>
      <c r="N103" s="30"/>
      <c r="O103" s="30"/>
      <c r="P103" s="30"/>
      <c r="Q103" s="30"/>
      <c r="R103" s="39"/>
      <c r="S103" s="39"/>
      <c r="T103" s="28"/>
      <c r="U103" s="28"/>
      <c r="V103" s="28"/>
      <c r="W103" s="28"/>
    </row>
    <row r="104" spans="1:23" x14ac:dyDescent="0.35">
      <c r="A104" s="55"/>
      <c r="B104" s="36"/>
      <c r="C104" s="30"/>
      <c r="D104" s="30"/>
      <c r="E104" s="30"/>
      <c r="H104" s="28"/>
      <c r="I104" s="28"/>
      <c r="J104" s="28"/>
      <c r="K104" s="28"/>
      <c r="N104" s="30"/>
      <c r="O104" s="30"/>
      <c r="P104" s="30"/>
      <c r="Q104" s="30"/>
      <c r="R104" s="39"/>
      <c r="S104" s="39"/>
      <c r="T104" s="28"/>
      <c r="U104" s="28"/>
      <c r="V104" s="28"/>
      <c r="W104" s="28"/>
    </row>
    <row r="105" spans="1:23" x14ac:dyDescent="0.35">
      <c r="A105" s="55"/>
      <c r="B105" s="36"/>
      <c r="C105" s="30"/>
      <c r="D105" s="30"/>
      <c r="E105" s="30"/>
      <c r="H105" s="28"/>
      <c r="I105" s="28"/>
      <c r="J105" s="28"/>
      <c r="K105" s="28"/>
      <c r="N105" s="30"/>
      <c r="O105" s="30"/>
      <c r="P105" s="30"/>
      <c r="Q105" s="30"/>
      <c r="R105" s="39"/>
      <c r="S105" s="39"/>
      <c r="T105" s="28"/>
      <c r="U105" s="28"/>
      <c r="V105" s="28"/>
      <c r="W105" s="28"/>
    </row>
    <row r="106" spans="1:23" x14ac:dyDescent="0.35">
      <c r="A106" s="55"/>
      <c r="B106" s="36"/>
      <c r="C106" s="30"/>
      <c r="D106" s="30"/>
      <c r="E106" s="30"/>
      <c r="H106" s="28"/>
      <c r="I106" s="28"/>
      <c r="J106" s="28"/>
      <c r="K106" s="28"/>
      <c r="N106" s="30"/>
      <c r="O106" s="30"/>
      <c r="P106" s="30"/>
      <c r="Q106" s="30"/>
      <c r="R106" s="39"/>
      <c r="S106" s="39"/>
      <c r="T106" s="28"/>
      <c r="U106" s="28"/>
      <c r="V106" s="28"/>
      <c r="W106" s="28"/>
    </row>
    <row r="107" spans="1:23" x14ac:dyDescent="0.35">
      <c r="A107" s="55"/>
      <c r="B107" s="36"/>
      <c r="C107" s="30"/>
      <c r="D107" s="30"/>
      <c r="E107" s="30"/>
      <c r="H107" s="28"/>
      <c r="I107" s="28"/>
      <c r="J107" s="28"/>
      <c r="K107" s="28"/>
      <c r="N107" s="30"/>
      <c r="O107" s="30"/>
      <c r="P107" s="30"/>
      <c r="Q107" s="30"/>
      <c r="R107" s="39"/>
      <c r="S107" s="39"/>
      <c r="T107" s="28"/>
      <c r="U107" s="28"/>
      <c r="V107" s="28"/>
      <c r="W107" s="28"/>
    </row>
    <row r="108" spans="1:23" x14ac:dyDescent="0.35">
      <c r="A108" s="55"/>
      <c r="B108" s="36"/>
      <c r="C108" s="30"/>
      <c r="D108" s="30"/>
      <c r="E108" s="30"/>
      <c r="H108" s="28"/>
      <c r="I108" s="28"/>
      <c r="J108" s="28"/>
      <c r="K108" s="28"/>
      <c r="N108" s="30"/>
      <c r="O108" s="30"/>
      <c r="P108" s="30"/>
      <c r="Q108" s="30"/>
      <c r="R108" s="39"/>
      <c r="S108" s="39"/>
      <c r="T108" s="28"/>
      <c r="U108" s="28"/>
      <c r="V108" s="28"/>
      <c r="W108" s="28"/>
    </row>
    <row r="109" spans="1:23" x14ac:dyDescent="0.35">
      <c r="A109" s="55"/>
      <c r="B109" s="36"/>
      <c r="C109" s="30"/>
      <c r="D109" s="30"/>
      <c r="E109" s="30"/>
      <c r="H109" s="28"/>
      <c r="I109" s="28"/>
      <c r="J109" s="28"/>
      <c r="K109" s="28"/>
      <c r="N109" s="30"/>
      <c r="O109" s="30"/>
      <c r="P109" s="30"/>
      <c r="Q109" s="30"/>
      <c r="R109" s="39"/>
      <c r="S109" s="39"/>
      <c r="T109" s="28"/>
      <c r="U109" s="28"/>
      <c r="V109" s="28"/>
      <c r="W109" s="28"/>
    </row>
    <row r="110" spans="1:23" x14ac:dyDescent="0.35">
      <c r="A110" s="55"/>
      <c r="B110" s="36"/>
      <c r="C110" s="30"/>
      <c r="D110" s="30"/>
      <c r="E110" s="30"/>
      <c r="H110" s="28"/>
      <c r="I110" s="28"/>
      <c r="J110" s="28"/>
      <c r="K110" s="28"/>
      <c r="N110" s="30"/>
      <c r="O110" s="30"/>
      <c r="P110" s="30"/>
      <c r="Q110" s="30"/>
      <c r="R110" s="39"/>
      <c r="S110" s="39"/>
      <c r="T110" s="28"/>
      <c r="U110" s="28"/>
      <c r="V110" s="28"/>
      <c r="W110" s="28"/>
    </row>
    <row r="111" spans="1:23" x14ac:dyDescent="0.35">
      <c r="A111" s="55"/>
      <c r="B111" s="36"/>
      <c r="C111" s="30"/>
      <c r="D111" s="30"/>
      <c r="E111" s="30"/>
      <c r="H111" s="28"/>
      <c r="I111" s="28"/>
      <c r="J111" s="28"/>
      <c r="K111" s="28"/>
      <c r="N111" s="30"/>
      <c r="O111" s="30"/>
      <c r="P111" s="30"/>
      <c r="Q111" s="30"/>
      <c r="R111" s="39"/>
      <c r="S111" s="39"/>
      <c r="T111" s="28"/>
      <c r="U111" s="28"/>
      <c r="V111" s="28"/>
      <c r="W111" s="28"/>
    </row>
    <row r="112" spans="1:23" x14ac:dyDescent="0.35">
      <c r="A112" s="55"/>
      <c r="B112" s="36"/>
      <c r="C112" s="30"/>
      <c r="D112" s="30"/>
      <c r="E112" s="30"/>
      <c r="H112" s="28"/>
      <c r="I112" s="28"/>
      <c r="J112" s="28"/>
      <c r="K112" s="28"/>
      <c r="N112" s="30"/>
      <c r="O112" s="30"/>
      <c r="P112" s="30"/>
      <c r="Q112" s="30"/>
      <c r="R112" s="39"/>
      <c r="S112" s="39"/>
      <c r="T112" s="28"/>
      <c r="U112" s="28"/>
      <c r="V112" s="28"/>
      <c r="W112" s="28"/>
    </row>
    <row r="113" spans="1:23" x14ac:dyDescent="0.35">
      <c r="A113" s="55"/>
      <c r="B113" s="36"/>
      <c r="C113" s="30"/>
      <c r="D113" s="30"/>
      <c r="E113" s="30"/>
      <c r="H113" s="28"/>
      <c r="I113" s="28"/>
      <c r="J113" s="28"/>
      <c r="K113" s="28"/>
      <c r="N113" s="30"/>
      <c r="O113" s="30"/>
      <c r="P113" s="30"/>
      <c r="Q113" s="30"/>
      <c r="R113" s="39"/>
      <c r="S113" s="39"/>
      <c r="T113" s="28"/>
      <c r="U113" s="28"/>
      <c r="V113" s="28"/>
      <c r="W113" s="28"/>
    </row>
    <row r="114" spans="1:23" x14ac:dyDescent="0.35">
      <c r="A114" s="55"/>
      <c r="B114" s="36"/>
      <c r="C114" s="30"/>
      <c r="D114" s="30"/>
      <c r="E114" s="30"/>
      <c r="H114" s="28"/>
      <c r="I114" s="28"/>
      <c r="J114" s="28"/>
      <c r="K114" s="28"/>
      <c r="N114" s="30"/>
      <c r="O114" s="30"/>
      <c r="P114" s="30"/>
      <c r="Q114" s="30"/>
      <c r="R114" s="39"/>
      <c r="S114" s="39"/>
      <c r="T114" s="28"/>
      <c r="U114" s="28"/>
      <c r="V114" s="28"/>
      <c r="W114" s="28"/>
    </row>
    <row r="115" spans="1:23" x14ac:dyDescent="0.35">
      <c r="A115" s="55"/>
      <c r="B115" s="36"/>
      <c r="C115" s="30"/>
      <c r="D115" s="30"/>
      <c r="E115" s="30"/>
      <c r="H115" s="28"/>
      <c r="I115" s="28"/>
      <c r="J115" s="28"/>
      <c r="K115" s="28"/>
      <c r="N115" s="30"/>
      <c r="O115" s="30"/>
      <c r="P115" s="30"/>
      <c r="Q115" s="30"/>
      <c r="R115" s="39"/>
      <c r="S115" s="39"/>
      <c r="T115" s="28"/>
      <c r="U115" s="28"/>
      <c r="V115" s="28"/>
      <c r="W115" s="28"/>
    </row>
    <row r="116" spans="1:23" x14ac:dyDescent="0.35">
      <c r="A116" s="55"/>
      <c r="B116" s="36"/>
      <c r="C116" s="30"/>
      <c r="D116" s="30"/>
      <c r="E116" s="30"/>
      <c r="H116" s="28"/>
      <c r="I116" s="28"/>
      <c r="J116" s="28"/>
      <c r="K116" s="28"/>
      <c r="N116" s="30"/>
      <c r="O116" s="30"/>
      <c r="P116" s="30"/>
      <c r="Q116" s="30"/>
      <c r="R116" s="39"/>
      <c r="S116" s="39"/>
      <c r="T116" s="28"/>
      <c r="U116" s="28"/>
      <c r="V116" s="28"/>
      <c r="W116" s="28"/>
    </row>
    <row r="117" spans="1:23" x14ac:dyDescent="0.35">
      <c r="A117" s="55"/>
      <c r="B117" s="36"/>
      <c r="C117" s="30"/>
      <c r="D117" s="30"/>
      <c r="E117" s="30"/>
      <c r="H117" s="28"/>
      <c r="I117" s="28"/>
      <c r="J117" s="28"/>
      <c r="K117" s="28"/>
      <c r="N117" s="30"/>
      <c r="O117" s="30"/>
      <c r="P117" s="30"/>
      <c r="Q117" s="30"/>
      <c r="R117" s="39"/>
      <c r="S117" s="39"/>
      <c r="T117" s="28"/>
      <c r="U117" s="28"/>
      <c r="V117" s="28"/>
      <c r="W117" s="28"/>
    </row>
    <row r="118" spans="1:23" x14ac:dyDescent="0.35">
      <c r="A118" s="55"/>
      <c r="B118" s="36"/>
      <c r="C118" s="30"/>
      <c r="D118" s="30"/>
      <c r="E118" s="30"/>
      <c r="H118" s="28"/>
      <c r="I118" s="28"/>
      <c r="J118" s="28"/>
      <c r="K118" s="28"/>
      <c r="N118" s="30"/>
      <c r="O118" s="30"/>
      <c r="P118" s="30"/>
      <c r="Q118" s="30"/>
      <c r="R118" s="39"/>
      <c r="S118" s="39"/>
      <c r="T118" s="28"/>
      <c r="U118" s="28"/>
      <c r="V118" s="28"/>
      <c r="W118" s="28"/>
    </row>
    <row r="119" spans="1:23" x14ac:dyDescent="0.35">
      <c r="A119" s="55"/>
      <c r="B119" s="36"/>
      <c r="C119" s="30"/>
      <c r="D119" s="30"/>
      <c r="E119" s="30"/>
      <c r="H119" s="28"/>
      <c r="I119" s="28"/>
      <c r="J119" s="28"/>
      <c r="K119" s="28"/>
      <c r="N119" s="30"/>
      <c r="O119" s="30"/>
      <c r="P119" s="30"/>
      <c r="Q119" s="30"/>
      <c r="R119" s="39"/>
      <c r="S119" s="39"/>
      <c r="T119" s="28"/>
      <c r="U119" s="28"/>
      <c r="V119" s="28"/>
      <c r="W119" s="28"/>
    </row>
    <row r="120" spans="1:23" x14ac:dyDescent="0.35">
      <c r="A120" s="55"/>
      <c r="B120" s="36"/>
      <c r="C120" s="30"/>
      <c r="D120" s="30"/>
      <c r="E120" s="30"/>
      <c r="H120" s="28"/>
      <c r="I120" s="28"/>
      <c r="J120" s="28"/>
      <c r="K120" s="28"/>
      <c r="N120" s="30"/>
      <c r="O120" s="30"/>
      <c r="P120" s="30"/>
      <c r="Q120" s="30"/>
      <c r="R120" s="39"/>
      <c r="S120" s="39"/>
      <c r="T120" s="28"/>
      <c r="U120" s="28"/>
      <c r="V120" s="28"/>
      <c r="W120" s="28"/>
    </row>
    <row r="121" spans="1:23" x14ac:dyDescent="0.35">
      <c r="A121" s="55"/>
      <c r="B121" s="36"/>
      <c r="C121" s="30"/>
      <c r="D121" s="30"/>
      <c r="E121" s="30"/>
      <c r="H121" s="28"/>
      <c r="I121" s="28"/>
      <c r="J121" s="28"/>
      <c r="K121" s="28"/>
      <c r="N121" s="30"/>
      <c r="O121" s="30"/>
      <c r="P121" s="30"/>
      <c r="Q121" s="30"/>
      <c r="R121" s="39"/>
      <c r="S121" s="39"/>
      <c r="T121" s="28"/>
      <c r="U121" s="28"/>
      <c r="V121" s="28"/>
      <c r="W121" s="28"/>
    </row>
    <row r="122" spans="1:23" x14ac:dyDescent="0.35">
      <c r="A122" s="55"/>
      <c r="B122" s="36"/>
      <c r="C122" s="30"/>
      <c r="D122" s="30"/>
      <c r="E122" s="30"/>
      <c r="H122" s="28"/>
      <c r="I122" s="28"/>
      <c r="J122" s="28"/>
      <c r="K122" s="28"/>
      <c r="N122" s="30"/>
      <c r="O122" s="30"/>
      <c r="P122" s="30"/>
      <c r="Q122" s="30"/>
      <c r="R122" s="39"/>
      <c r="S122" s="39"/>
      <c r="T122" s="28"/>
      <c r="U122" s="28"/>
      <c r="V122" s="28"/>
      <c r="W122" s="28"/>
    </row>
    <row r="123" spans="1:23" x14ac:dyDescent="0.35">
      <c r="A123" s="55"/>
      <c r="B123" s="36"/>
      <c r="C123" s="30"/>
      <c r="D123" s="30"/>
      <c r="E123" s="30"/>
      <c r="H123" s="28"/>
      <c r="I123" s="28"/>
      <c r="J123" s="28"/>
      <c r="K123" s="28"/>
      <c r="N123" s="30"/>
      <c r="O123" s="30"/>
      <c r="P123" s="30"/>
      <c r="Q123" s="30"/>
      <c r="R123" s="39"/>
      <c r="S123" s="39"/>
      <c r="T123" s="28"/>
      <c r="U123" s="28"/>
      <c r="V123" s="28"/>
      <c r="W123" s="28"/>
    </row>
    <row r="124" spans="1:23" x14ac:dyDescent="0.35">
      <c r="A124" s="55"/>
      <c r="B124" s="36"/>
      <c r="C124" s="30"/>
      <c r="D124" s="30"/>
      <c r="E124" s="30"/>
      <c r="H124" s="28"/>
      <c r="I124" s="28"/>
      <c r="J124" s="28"/>
      <c r="K124" s="28"/>
      <c r="N124" s="30"/>
      <c r="O124" s="30"/>
      <c r="P124" s="30"/>
      <c r="Q124" s="30"/>
      <c r="R124" s="39"/>
      <c r="S124" s="39"/>
      <c r="T124" s="28"/>
      <c r="U124" s="28"/>
      <c r="V124" s="28"/>
      <c r="W124" s="28"/>
    </row>
    <row r="125" spans="1:23" x14ac:dyDescent="0.35">
      <c r="A125" s="55"/>
      <c r="B125" s="36"/>
      <c r="C125" s="30"/>
      <c r="D125" s="30"/>
      <c r="E125" s="30"/>
      <c r="H125" s="28"/>
      <c r="I125" s="28"/>
      <c r="J125" s="28"/>
      <c r="K125" s="28"/>
      <c r="N125" s="30"/>
      <c r="O125" s="30"/>
      <c r="P125" s="30"/>
      <c r="Q125" s="30"/>
      <c r="R125" s="39"/>
      <c r="S125" s="39"/>
      <c r="T125" s="28"/>
      <c r="U125" s="28"/>
      <c r="V125" s="28"/>
      <c r="W125" s="28"/>
    </row>
    <row r="126" spans="1:23" x14ac:dyDescent="0.35">
      <c r="A126" s="55"/>
      <c r="B126" s="36"/>
      <c r="C126" s="30"/>
      <c r="D126" s="30"/>
      <c r="E126" s="30"/>
      <c r="H126" s="28"/>
      <c r="I126" s="28"/>
      <c r="J126" s="28"/>
      <c r="K126" s="28"/>
      <c r="N126" s="30"/>
      <c r="O126" s="30"/>
      <c r="P126" s="30"/>
      <c r="Q126" s="30"/>
      <c r="R126" s="39"/>
      <c r="S126" s="39"/>
      <c r="T126" s="28"/>
      <c r="U126" s="28"/>
      <c r="V126" s="28"/>
      <c r="W126" s="28"/>
    </row>
    <row r="127" spans="1:23" x14ac:dyDescent="0.35">
      <c r="A127" s="55"/>
      <c r="B127" s="36"/>
      <c r="C127" s="30"/>
      <c r="D127" s="30"/>
      <c r="E127" s="30"/>
      <c r="H127" s="28"/>
      <c r="I127" s="28"/>
      <c r="J127" s="28"/>
      <c r="K127" s="28"/>
      <c r="N127" s="30"/>
      <c r="O127" s="30"/>
      <c r="P127" s="30"/>
      <c r="Q127" s="30"/>
      <c r="R127" s="39"/>
      <c r="S127" s="39"/>
      <c r="T127" s="28"/>
      <c r="U127" s="28"/>
      <c r="V127" s="28"/>
      <c r="W127" s="28"/>
    </row>
    <row r="128" spans="1:23" x14ac:dyDescent="0.35">
      <c r="A128" s="55"/>
      <c r="B128" s="36"/>
      <c r="C128" s="30"/>
      <c r="D128" s="30"/>
      <c r="E128" s="30"/>
      <c r="H128" s="28"/>
      <c r="I128" s="28"/>
      <c r="J128" s="28"/>
      <c r="K128" s="28"/>
      <c r="N128" s="30"/>
      <c r="O128" s="30"/>
      <c r="P128" s="30"/>
      <c r="Q128" s="30"/>
      <c r="R128" s="39"/>
      <c r="S128" s="39"/>
      <c r="T128" s="28"/>
      <c r="U128" s="28"/>
      <c r="V128" s="28"/>
      <c r="W128" s="28"/>
    </row>
    <row r="129" spans="1:23" x14ac:dyDescent="0.35">
      <c r="A129" s="55"/>
      <c r="B129" s="36"/>
      <c r="C129" s="30"/>
      <c r="D129" s="30"/>
      <c r="E129" s="30"/>
      <c r="H129" s="28"/>
      <c r="I129" s="28"/>
      <c r="J129" s="28"/>
      <c r="K129" s="28"/>
      <c r="N129" s="30"/>
      <c r="O129" s="30"/>
      <c r="P129" s="30"/>
      <c r="Q129" s="30"/>
      <c r="R129" s="39"/>
      <c r="S129" s="39"/>
      <c r="T129" s="28"/>
      <c r="U129" s="28"/>
      <c r="V129" s="28"/>
      <c r="W129" s="28"/>
    </row>
    <row r="130" spans="1:23" x14ac:dyDescent="0.35">
      <c r="A130" s="55"/>
      <c r="B130" s="36"/>
      <c r="C130" s="30"/>
      <c r="D130" s="30"/>
      <c r="E130" s="30"/>
      <c r="H130" s="28"/>
      <c r="I130" s="28"/>
      <c r="J130" s="28"/>
      <c r="K130" s="28"/>
      <c r="N130" s="30"/>
      <c r="O130" s="30"/>
      <c r="P130" s="30"/>
      <c r="Q130" s="30"/>
      <c r="R130" s="39"/>
      <c r="S130" s="39"/>
      <c r="T130" s="28"/>
      <c r="U130" s="28"/>
      <c r="V130" s="28"/>
      <c r="W130" s="28"/>
    </row>
    <row r="131" spans="1:23" x14ac:dyDescent="0.35">
      <c r="A131" s="55"/>
      <c r="B131" s="36"/>
      <c r="C131" s="30"/>
      <c r="D131" s="30"/>
      <c r="E131" s="30"/>
      <c r="H131" s="28"/>
      <c r="I131" s="28"/>
      <c r="J131" s="28"/>
      <c r="K131" s="28"/>
      <c r="N131" s="30"/>
      <c r="O131" s="30"/>
      <c r="P131" s="30"/>
      <c r="Q131" s="30"/>
      <c r="R131" s="39"/>
      <c r="S131" s="39"/>
      <c r="T131" s="28"/>
      <c r="U131" s="28"/>
      <c r="V131" s="28"/>
      <c r="W131" s="28"/>
    </row>
    <row r="132" spans="1:23" x14ac:dyDescent="0.35">
      <c r="A132" s="55"/>
      <c r="B132" s="36"/>
      <c r="C132" s="30"/>
      <c r="D132" s="30"/>
      <c r="E132" s="30"/>
      <c r="H132" s="28"/>
      <c r="I132" s="28"/>
      <c r="J132" s="28"/>
      <c r="K132" s="28"/>
      <c r="N132" s="30"/>
      <c r="O132" s="30"/>
      <c r="P132" s="30"/>
      <c r="Q132" s="30"/>
      <c r="R132" s="39"/>
      <c r="S132" s="39"/>
      <c r="T132" s="28"/>
      <c r="U132" s="28"/>
      <c r="V132" s="28"/>
      <c r="W132" s="28"/>
    </row>
    <row r="133" spans="1:23" x14ac:dyDescent="0.35">
      <c r="A133" s="55"/>
      <c r="B133" s="36"/>
      <c r="C133" s="30"/>
      <c r="D133" s="30"/>
      <c r="E133" s="30"/>
      <c r="H133" s="28"/>
      <c r="I133" s="28"/>
      <c r="J133" s="28"/>
      <c r="K133" s="28"/>
      <c r="N133" s="30"/>
      <c r="O133" s="30"/>
      <c r="P133" s="30"/>
      <c r="Q133" s="30"/>
      <c r="R133" s="39"/>
      <c r="S133" s="39"/>
      <c r="T133" s="28"/>
      <c r="U133" s="28"/>
      <c r="V133" s="28"/>
      <c r="W133" s="28"/>
    </row>
    <row r="134" spans="1:23" x14ac:dyDescent="0.35">
      <c r="A134" s="55"/>
      <c r="B134" s="36"/>
      <c r="C134" s="30"/>
      <c r="D134" s="30"/>
      <c r="E134" s="30"/>
      <c r="H134" s="28"/>
      <c r="I134" s="28"/>
      <c r="J134" s="28"/>
      <c r="K134" s="28"/>
      <c r="N134" s="30"/>
      <c r="O134" s="30"/>
      <c r="P134" s="30"/>
      <c r="Q134" s="30"/>
      <c r="R134" s="39"/>
      <c r="S134" s="39"/>
      <c r="T134" s="28"/>
      <c r="U134" s="28"/>
      <c r="V134" s="28"/>
      <c r="W134" s="28"/>
    </row>
    <row r="135" spans="1:23" x14ac:dyDescent="0.35">
      <c r="A135" s="55"/>
      <c r="B135" s="36"/>
      <c r="C135" s="30"/>
      <c r="D135" s="30"/>
      <c r="E135" s="30"/>
      <c r="H135" s="28"/>
      <c r="I135" s="28"/>
      <c r="J135" s="28"/>
      <c r="K135" s="28"/>
      <c r="N135" s="30"/>
      <c r="O135" s="30"/>
      <c r="P135" s="30"/>
      <c r="Q135" s="30"/>
      <c r="R135" s="39"/>
      <c r="S135" s="39"/>
      <c r="T135" s="28"/>
      <c r="U135" s="28"/>
      <c r="V135" s="28"/>
      <c r="W135" s="28"/>
    </row>
    <row r="136" spans="1:23" x14ac:dyDescent="0.35">
      <c r="A136" s="55"/>
      <c r="B136" s="36"/>
      <c r="C136" s="30"/>
      <c r="D136" s="30"/>
      <c r="E136" s="30"/>
      <c r="H136" s="28"/>
      <c r="I136" s="28"/>
      <c r="J136" s="28"/>
      <c r="K136" s="28"/>
      <c r="N136" s="30"/>
      <c r="O136" s="30"/>
      <c r="P136" s="30"/>
      <c r="Q136" s="30"/>
      <c r="R136" s="39"/>
      <c r="S136" s="39"/>
      <c r="T136" s="28"/>
      <c r="U136" s="28"/>
      <c r="V136" s="28"/>
      <c r="W136" s="28"/>
    </row>
    <row r="137" spans="1:23" x14ac:dyDescent="0.35">
      <c r="A137" s="55"/>
      <c r="B137" s="36"/>
      <c r="C137" s="30"/>
      <c r="D137" s="30"/>
      <c r="E137" s="30"/>
      <c r="H137" s="28"/>
      <c r="I137" s="28"/>
      <c r="J137" s="28"/>
      <c r="K137" s="28"/>
      <c r="N137" s="30"/>
      <c r="O137" s="30"/>
      <c r="P137" s="30"/>
      <c r="Q137" s="30"/>
      <c r="R137" s="39"/>
      <c r="S137" s="39"/>
      <c r="T137" s="28"/>
      <c r="U137" s="28"/>
      <c r="V137" s="28"/>
      <c r="W137" s="28"/>
    </row>
    <row r="138" spans="1:23" x14ac:dyDescent="0.35">
      <c r="A138" s="55"/>
      <c r="B138" s="36"/>
      <c r="C138" s="30"/>
      <c r="D138" s="30"/>
      <c r="E138" s="30"/>
      <c r="H138" s="28"/>
      <c r="I138" s="28"/>
      <c r="J138" s="28"/>
      <c r="K138" s="28"/>
      <c r="N138" s="30"/>
      <c r="O138" s="30"/>
      <c r="P138" s="30"/>
      <c r="Q138" s="30"/>
      <c r="R138" s="39"/>
      <c r="S138" s="39"/>
      <c r="T138" s="28"/>
      <c r="U138" s="28"/>
      <c r="V138" s="28"/>
      <c r="W138" s="28"/>
    </row>
    <row r="139" spans="1:23" x14ac:dyDescent="0.35">
      <c r="A139" s="55"/>
      <c r="B139" s="36"/>
      <c r="C139" s="30"/>
      <c r="D139" s="30"/>
      <c r="E139" s="30"/>
      <c r="H139" s="28"/>
      <c r="I139" s="28"/>
      <c r="J139" s="28"/>
      <c r="K139" s="28"/>
      <c r="N139" s="30"/>
      <c r="O139" s="30"/>
      <c r="P139" s="30"/>
      <c r="Q139" s="30"/>
      <c r="R139" s="39"/>
      <c r="S139" s="39"/>
      <c r="T139" s="28"/>
      <c r="U139" s="28"/>
      <c r="V139" s="28"/>
      <c r="W139" s="28"/>
    </row>
    <row r="140" spans="1:23" x14ac:dyDescent="0.35">
      <c r="A140" s="55"/>
      <c r="B140" s="36"/>
      <c r="C140" s="30"/>
      <c r="D140" s="30"/>
      <c r="E140" s="30"/>
      <c r="H140" s="28"/>
      <c r="I140" s="28"/>
      <c r="J140" s="28"/>
      <c r="K140" s="28"/>
      <c r="N140" s="30"/>
      <c r="O140" s="30"/>
      <c r="P140" s="30"/>
      <c r="Q140" s="30"/>
      <c r="R140" s="39"/>
      <c r="S140" s="39"/>
      <c r="T140" s="28"/>
      <c r="U140" s="28"/>
      <c r="V140" s="28"/>
      <c r="W140" s="28"/>
    </row>
    <row r="141" spans="1:23" x14ac:dyDescent="0.35">
      <c r="A141" s="55"/>
      <c r="B141" s="36"/>
      <c r="C141" s="30"/>
      <c r="D141" s="30"/>
      <c r="E141" s="30"/>
      <c r="H141" s="28"/>
      <c r="I141" s="28"/>
      <c r="J141" s="28"/>
      <c r="K141" s="28"/>
      <c r="N141" s="30"/>
      <c r="O141" s="30"/>
      <c r="P141" s="30"/>
      <c r="Q141" s="30"/>
      <c r="R141" s="39"/>
      <c r="S141" s="39"/>
      <c r="T141" s="28"/>
      <c r="U141" s="28"/>
      <c r="V141" s="28"/>
      <c r="W141" s="28"/>
    </row>
    <row r="142" spans="1:23" x14ac:dyDescent="0.35">
      <c r="A142" s="55"/>
      <c r="B142" s="36"/>
      <c r="C142" s="30"/>
      <c r="D142" s="30"/>
      <c r="E142" s="30"/>
      <c r="H142" s="28"/>
      <c r="I142" s="28"/>
      <c r="J142" s="28"/>
      <c r="K142" s="28"/>
      <c r="N142" s="30"/>
      <c r="O142" s="30"/>
      <c r="P142" s="30"/>
      <c r="Q142" s="30"/>
      <c r="R142" s="39"/>
      <c r="S142" s="39"/>
      <c r="T142" s="28"/>
      <c r="U142" s="28"/>
      <c r="V142" s="28"/>
      <c r="W142" s="28"/>
    </row>
    <row r="143" spans="1:23" x14ac:dyDescent="0.35">
      <c r="A143" s="55"/>
      <c r="B143" s="36"/>
      <c r="C143" s="30"/>
      <c r="D143" s="30"/>
      <c r="E143" s="30"/>
      <c r="H143" s="28"/>
      <c r="I143" s="28"/>
      <c r="J143" s="28"/>
      <c r="K143" s="28"/>
      <c r="N143" s="30"/>
      <c r="O143" s="30"/>
      <c r="P143" s="30"/>
      <c r="Q143" s="30"/>
      <c r="R143" s="39"/>
      <c r="S143" s="39"/>
      <c r="T143" s="28"/>
      <c r="U143" s="28"/>
      <c r="V143" s="28"/>
      <c r="W143" s="28"/>
    </row>
    <row r="144" spans="1:23" x14ac:dyDescent="0.35">
      <c r="A144" s="55"/>
      <c r="B144" s="36"/>
      <c r="C144" s="30"/>
      <c r="D144" s="30"/>
      <c r="E144" s="30"/>
      <c r="H144" s="28"/>
      <c r="I144" s="28"/>
      <c r="J144" s="28"/>
      <c r="K144" s="28"/>
      <c r="N144" s="30"/>
      <c r="O144" s="30"/>
      <c r="P144" s="30"/>
      <c r="Q144" s="30"/>
      <c r="R144" s="39"/>
      <c r="S144" s="39"/>
      <c r="T144" s="28"/>
      <c r="U144" s="28"/>
      <c r="V144" s="28"/>
      <c r="W144" s="28"/>
    </row>
    <row r="145" spans="1:23" x14ac:dyDescent="0.35">
      <c r="A145" s="55"/>
      <c r="B145" s="36"/>
      <c r="C145" s="30"/>
      <c r="D145" s="30"/>
      <c r="E145" s="30"/>
      <c r="H145" s="28"/>
      <c r="I145" s="28"/>
      <c r="J145" s="28"/>
      <c r="K145" s="28"/>
      <c r="N145" s="30"/>
      <c r="O145" s="30"/>
      <c r="P145" s="30"/>
      <c r="Q145" s="30"/>
      <c r="R145" s="39"/>
      <c r="S145" s="39"/>
      <c r="T145" s="28"/>
      <c r="U145" s="28"/>
      <c r="V145" s="28"/>
      <c r="W145" s="28"/>
    </row>
    <row r="146" spans="1:23" x14ac:dyDescent="0.35">
      <c r="A146" s="55"/>
      <c r="B146" s="36"/>
      <c r="C146" s="30"/>
      <c r="D146" s="30"/>
      <c r="E146" s="30"/>
      <c r="H146" s="28"/>
      <c r="I146" s="28"/>
      <c r="J146" s="28"/>
      <c r="K146" s="28"/>
      <c r="N146" s="30"/>
      <c r="O146" s="30"/>
      <c r="P146" s="30"/>
      <c r="Q146" s="30"/>
      <c r="R146" s="39"/>
      <c r="S146" s="39"/>
      <c r="T146" s="28"/>
      <c r="U146" s="28"/>
      <c r="V146" s="28"/>
      <c r="W146" s="28"/>
    </row>
    <row r="147" spans="1:23" x14ac:dyDescent="0.35">
      <c r="A147" s="55"/>
      <c r="B147" s="36"/>
      <c r="C147" s="30"/>
      <c r="D147" s="30"/>
      <c r="E147" s="30"/>
      <c r="H147" s="28"/>
      <c r="I147" s="28"/>
      <c r="J147" s="28"/>
      <c r="K147" s="28"/>
      <c r="N147" s="30"/>
      <c r="O147" s="30"/>
      <c r="P147" s="30"/>
      <c r="Q147" s="30"/>
      <c r="R147" s="39"/>
      <c r="S147" s="39"/>
      <c r="T147" s="28"/>
      <c r="U147" s="28"/>
      <c r="V147" s="28"/>
      <c r="W147" s="28"/>
    </row>
    <row r="148" spans="1:23" x14ac:dyDescent="0.35">
      <c r="A148" s="55"/>
      <c r="B148" s="36"/>
      <c r="C148" s="30"/>
      <c r="D148" s="30"/>
      <c r="E148" s="30"/>
      <c r="H148" s="28"/>
      <c r="I148" s="28"/>
      <c r="J148" s="28"/>
      <c r="K148" s="28"/>
      <c r="N148" s="30"/>
      <c r="O148" s="30"/>
      <c r="P148" s="30"/>
      <c r="Q148" s="30"/>
      <c r="R148" s="39"/>
      <c r="S148" s="39"/>
      <c r="T148" s="28"/>
      <c r="U148" s="28"/>
      <c r="V148" s="28"/>
      <c r="W148" s="28"/>
    </row>
  </sheetData>
  <mergeCells count="8">
    <mergeCell ref="AX3:BA3"/>
    <mergeCell ref="BD3:BG3"/>
    <mergeCell ref="BJ3:BM3"/>
    <mergeCell ref="B3:E3"/>
    <mergeCell ref="H3:K3"/>
    <mergeCell ref="N3:Q3"/>
    <mergeCell ref="T3:W3"/>
    <mergeCell ref="AR3:AU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A3A4-B6B2-41B8-A822-D9CFFF4C3778}">
  <dimension ref="A1:AX127"/>
  <sheetViews>
    <sheetView workbookViewId="0">
      <pane xSplit="1" ySplit="3" topLeftCell="K4" activePane="bottomRight" state="frozen"/>
      <selection pane="topRight" activeCell="B1" sqref="B1"/>
      <selection pane="bottomLeft" activeCell="A4" sqref="A4"/>
      <selection pane="bottomRight" activeCell="AX91" sqref="AX91"/>
    </sheetView>
  </sheetViews>
  <sheetFormatPr defaultRowHeight="14.5" x14ac:dyDescent="0.35"/>
  <cols>
    <col min="1" max="1" width="10.453125" bestFit="1" customWidth="1"/>
    <col min="5" max="5" width="6.08984375" customWidth="1"/>
    <col min="6" max="6" width="10.453125" bestFit="1" customWidth="1"/>
    <col min="11" max="11" width="3.1796875" customWidth="1"/>
    <col min="16" max="16" width="4.1796875" customWidth="1"/>
    <col min="17" max="17" width="3.81640625" customWidth="1"/>
    <col min="18" max="18" width="10.453125" customWidth="1"/>
    <col min="26" max="26" width="10.453125" bestFit="1" customWidth="1"/>
    <col min="31" max="32" width="10.453125" bestFit="1" customWidth="1"/>
  </cols>
  <sheetData>
    <row r="1" spans="1:48" x14ac:dyDescent="0.35">
      <c r="F1" s="75" t="s">
        <v>883</v>
      </c>
      <c r="G1" s="75"/>
      <c r="H1" s="75"/>
      <c r="I1" s="75"/>
      <c r="J1" s="75"/>
      <c r="K1" s="75"/>
      <c r="L1" s="75"/>
      <c r="M1" s="75"/>
      <c r="N1" s="75"/>
      <c r="O1" s="75"/>
    </row>
    <row r="2" spans="1:48" x14ac:dyDescent="0.35">
      <c r="F2" s="75" t="s">
        <v>660</v>
      </c>
      <c r="G2" s="75"/>
      <c r="H2" s="75"/>
      <c r="I2" s="75"/>
      <c r="J2" s="75"/>
      <c r="L2" s="76" t="s">
        <v>659</v>
      </c>
      <c r="M2" s="76"/>
      <c r="N2" s="76"/>
      <c r="O2" s="76"/>
      <c r="P2" s="76"/>
    </row>
    <row r="3" spans="1:48" x14ac:dyDescent="0.35">
      <c r="A3" t="s">
        <v>423</v>
      </c>
      <c r="B3" t="s">
        <v>660</v>
      </c>
      <c r="C3" t="s">
        <v>923</v>
      </c>
      <c r="D3" t="s">
        <v>401</v>
      </c>
      <c r="F3" t="s">
        <v>423</v>
      </c>
      <c r="G3" t="s">
        <v>874</v>
      </c>
      <c r="H3" t="s">
        <v>882</v>
      </c>
      <c r="I3" t="s">
        <v>876</v>
      </c>
      <c r="J3" t="s">
        <v>959</v>
      </c>
      <c r="L3" t="s">
        <v>874</v>
      </c>
      <c r="M3" t="s">
        <v>881</v>
      </c>
      <c r="N3" t="s">
        <v>876</v>
      </c>
      <c r="O3" t="s">
        <v>959</v>
      </c>
      <c r="R3" t="s">
        <v>423</v>
      </c>
      <c r="S3" t="s">
        <v>884</v>
      </c>
      <c r="T3" t="s">
        <v>924</v>
      </c>
      <c r="U3" t="s">
        <v>915</v>
      </c>
      <c r="V3" t="s">
        <v>909</v>
      </c>
      <c r="W3" t="s">
        <v>910</v>
      </c>
      <c r="Z3" t="s">
        <v>423</v>
      </c>
      <c r="AA3" t="s">
        <v>884</v>
      </c>
      <c r="AB3" t="s">
        <v>915</v>
      </c>
      <c r="AF3" t="s">
        <v>423</v>
      </c>
      <c r="AG3" t="s">
        <v>725</v>
      </c>
      <c r="AH3" t="s">
        <v>726</v>
      </c>
      <c r="AI3" t="s">
        <v>727</v>
      </c>
      <c r="AJ3" t="s">
        <v>728</v>
      </c>
      <c r="AK3" t="s">
        <v>531</v>
      </c>
      <c r="AL3" t="s">
        <v>885</v>
      </c>
      <c r="AN3" t="s">
        <v>423</v>
      </c>
      <c r="AO3" t="s">
        <v>913</v>
      </c>
      <c r="AP3" t="s">
        <v>909</v>
      </c>
      <c r="AQ3" t="s">
        <v>912</v>
      </c>
      <c r="AR3" t="s">
        <v>961</v>
      </c>
      <c r="AT3" t="s">
        <v>423</v>
      </c>
      <c r="AU3" t="s">
        <v>884</v>
      </c>
      <c r="AV3" t="s">
        <v>971</v>
      </c>
    </row>
    <row r="4" spans="1:48" x14ac:dyDescent="0.35">
      <c r="A4" s="12">
        <v>42036</v>
      </c>
      <c r="B4" s="11">
        <f>Scenarios!BA5</f>
        <v>10.000899442345746</v>
      </c>
      <c r="C4" s="11">
        <f>'Other data &gt;&gt;&gt;'!X5</f>
        <v>10.000899442345746</v>
      </c>
      <c r="D4" s="15">
        <f>DataQ!J175</f>
        <v>3.1533329999999999</v>
      </c>
      <c r="F4" s="12">
        <v>42036</v>
      </c>
      <c r="G4" s="11">
        <f t="shared" ref="G4:G35" si="0">B4</f>
        <v>10.000899442345746</v>
      </c>
      <c r="H4" t="e">
        <f>NA()</f>
        <v>#N/A</v>
      </c>
      <c r="I4" t="e">
        <f>NA()</f>
        <v>#N/A</v>
      </c>
      <c r="J4" t="e">
        <f>NA()</f>
        <v>#N/A</v>
      </c>
      <c r="L4" s="11">
        <f>Scenarios!BM5</f>
        <v>0.43892786472387119</v>
      </c>
      <c r="M4" s="11" t="e">
        <f>NA()</f>
        <v>#N/A</v>
      </c>
      <c r="N4" s="11" t="e">
        <f>NA()</f>
        <v>#N/A</v>
      </c>
      <c r="O4" s="11" t="e">
        <f>NA()</f>
        <v>#N/A</v>
      </c>
      <c r="R4" s="12">
        <v>42401</v>
      </c>
      <c r="S4" s="11">
        <f>'Chart data'!G8</f>
        <v>8.596223021582734</v>
      </c>
      <c r="T4" s="11">
        <f>C8</f>
        <v>8.596223021582734</v>
      </c>
      <c r="U4" s="11">
        <f>(DataQ!D179/DataQ!E179)*100</f>
        <v>2.0992793107356054</v>
      </c>
      <c r="V4" s="15">
        <f>DataQ!F179</f>
        <v>5.0999999999999996</v>
      </c>
      <c r="W4" s="15">
        <f>DataQ!J179</f>
        <v>2.95</v>
      </c>
      <c r="X4" s="15"/>
      <c r="Z4" s="12">
        <v>36557</v>
      </c>
      <c r="AA4" s="11">
        <f>'Regression output'!B29/DataQ!C115</f>
        <v>1.8472661545413466E-2</v>
      </c>
      <c r="AB4" s="11">
        <f>(DataQ!D115/DataQ!E115)*100</f>
        <v>5.7792725516838663</v>
      </c>
      <c r="AE4" s="12">
        <v>43497</v>
      </c>
      <c r="AF4">
        <v>2019</v>
      </c>
      <c r="AG4" s="10">
        <f>'Arrears distribution'!AO47</f>
        <v>7170</v>
      </c>
      <c r="AH4" s="10">
        <f>'Arrears distribution'!AP47</f>
        <v>480</v>
      </c>
      <c r="AI4" s="10">
        <f>'Arrears distribution'!AQ47</f>
        <v>-630</v>
      </c>
      <c r="AJ4" s="10">
        <f>'Arrears distribution'!AR47</f>
        <v>-6200</v>
      </c>
      <c r="AK4" s="10">
        <f>'Arrears distribution'!AS47</f>
        <v>820</v>
      </c>
      <c r="AL4">
        <v>0</v>
      </c>
      <c r="AN4" s="7">
        <v>2000</v>
      </c>
      <c r="AO4" s="11">
        <f>(DataQ!W115/DataQ!C115)*1000</f>
        <v>0.9037505648441031</v>
      </c>
      <c r="AP4" s="15">
        <f>DataQ!F115</f>
        <v>5.8</v>
      </c>
      <c r="AQ4">
        <v>0</v>
      </c>
      <c r="AR4" s="11">
        <f>DataQ!J115</f>
        <v>7.056667</v>
      </c>
      <c r="AT4" s="7">
        <v>2000</v>
      </c>
      <c r="AU4" s="11">
        <f>(DataQ!V115/DataQ!C115)*1000</f>
        <v>18.472661545413466</v>
      </c>
      <c r="AV4" s="11">
        <f>(DataQ!H115/DataQ!E115)*100</f>
        <v>7.0611222782450511</v>
      </c>
    </row>
    <row r="5" spans="1:48" x14ac:dyDescent="0.35">
      <c r="A5" s="12">
        <v>42125</v>
      </c>
      <c r="B5" s="11">
        <f>Scenarios!BA6</f>
        <v>9.6066606660666061</v>
      </c>
      <c r="C5" s="11">
        <f>'Other data &gt;&gt;&gt;'!X6</f>
        <v>9.6066606660666061</v>
      </c>
      <c r="D5" s="15">
        <f>DataQ!J176</f>
        <v>3.1066669999999998</v>
      </c>
      <c r="F5" s="12">
        <v>42125</v>
      </c>
      <c r="G5" s="11">
        <f t="shared" si="0"/>
        <v>9.6066606660666061</v>
      </c>
      <c r="H5" t="e">
        <f>NA()</f>
        <v>#N/A</v>
      </c>
      <c r="I5" t="e">
        <f>NA()</f>
        <v>#N/A</v>
      </c>
      <c r="J5" t="e">
        <f>NA()</f>
        <v>#N/A</v>
      </c>
      <c r="L5" s="11">
        <f>Scenarios!BM6</f>
        <v>0.22502250225022502</v>
      </c>
      <c r="M5" s="11" t="e">
        <f>NA()</f>
        <v>#N/A</v>
      </c>
      <c r="N5" s="11" t="e">
        <f>NA()</f>
        <v>#N/A</v>
      </c>
      <c r="O5" s="11" t="e">
        <f>NA()</f>
        <v>#N/A</v>
      </c>
      <c r="R5" s="12">
        <v>42491</v>
      </c>
      <c r="S5" s="11">
        <f>'Chart data'!G9</f>
        <v>8.4061371841155239</v>
      </c>
      <c r="T5" s="11">
        <f t="shared" ref="T5:T51" si="1">C9</f>
        <v>8.4061371841155239</v>
      </c>
      <c r="U5" s="11">
        <f>(DataQ!D180/DataQ!E180)*100</f>
        <v>2.2455559242672867</v>
      </c>
      <c r="V5" s="15">
        <f>DataQ!F180</f>
        <v>4.9000000000000004</v>
      </c>
      <c r="W5" s="15">
        <f>DataQ!J180</f>
        <v>2.9033329999999999</v>
      </c>
      <c r="X5" s="15"/>
      <c r="Z5" s="12">
        <v>36647</v>
      </c>
      <c r="AA5" s="11">
        <f>'Regression output'!B30/DataQ!C116</f>
        <v>1.7976318622174383E-2</v>
      </c>
      <c r="AB5" s="11">
        <f>(DataQ!D116/DataQ!E116)*100</f>
        <v>5.9497777110076173</v>
      </c>
      <c r="AE5" s="12">
        <v>43586</v>
      </c>
      <c r="AG5" s="10">
        <f>'Arrears distribution'!AO48</f>
        <v>6950</v>
      </c>
      <c r="AH5" s="10">
        <f>'Arrears distribution'!AP48</f>
        <v>300</v>
      </c>
      <c r="AI5" s="10">
        <f>'Arrears distribution'!AQ48</f>
        <v>-690</v>
      </c>
      <c r="AJ5" s="10">
        <f>'Arrears distribution'!AR48</f>
        <v>-6320</v>
      </c>
      <c r="AK5" s="10">
        <f>'Arrears distribution'!AS48</f>
        <v>240</v>
      </c>
      <c r="AL5">
        <v>0</v>
      </c>
      <c r="AN5" s="7"/>
      <c r="AO5" s="11">
        <f>(DataQ!W116/DataQ!C116)*1000</f>
        <v>0.82526013634732687</v>
      </c>
      <c r="AP5" s="15">
        <f>DataQ!F116</f>
        <v>5.5</v>
      </c>
      <c r="AQ5">
        <v>0</v>
      </c>
      <c r="AR5" s="11">
        <f>DataQ!J116</f>
        <v>7.1433330000000002</v>
      </c>
      <c r="AT5" s="7"/>
      <c r="AU5" s="11">
        <f>(DataQ!V116/DataQ!C116)*1000</f>
        <v>17.976318622174382</v>
      </c>
      <c r="AV5" s="11">
        <f>(DataQ!H116/DataQ!E116)*100</f>
        <v>7.253465093116553</v>
      </c>
    </row>
    <row r="6" spans="1:48" x14ac:dyDescent="0.35">
      <c r="A6" s="12">
        <v>42217</v>
      </c>
      <c r="B6" s="11">
        <f>Scenarios!BA7</f>
        <v>9.4482448244824475</v>
      </c>
      <c r="C6" s="11">
        <f>'Other data &gt;&gt;&gt;'!X7</f>
        <v>9.4482448244824475</v>
      </c>
      <c r="D6" s="15">
        <f>DataQ!J177</f>
        <v>3.056667</v>
      </c>
      <c r="F6" s="12">
        <v>42217</v>
      </c>
      <c r="G6" s="11">
        <f t="shared" si="0"/>
        <v>9.4482448244824475</v>
      </c>
      <c r="H6" t="e">
        <f>NA()</f>
        <v>#N/A</v>
      </c>
      <c r="I6" t="e">
        <f>NA()</f>
        <v>#N/A</v>
      </c>
      <c r="J6" t="e">
        <f>NA()</f>
        <v>#N/A</v>
      </c>
      <c r="L6" s="11">
        <f>Scenarios!BM7</f>
        <v>0.22412241224122412</v>
      </c>
      <c r="M6" s="11" t="e">
        <f>NA()</f>
        <v>#N/A</v>
      </c>
      <c r="N6" s="11" t="e">
        <f>NA()</f>
        <v>#N/A</v>
      </c>
      <c r="O6" s="11" t="e">
        <f>NA()</f>
        <v>#N/A</v>
      </c>
      <c r="R6" s="12">
        <v>42583</v>
      </c>
      <c r="S6" s="11">
        <f>'Chart data'!G10</f>
        <v>8.3835740072202167</v>
      </c>
      <c r="T6" s="11">
        <f t="shared" si="1"/>
        <v>8.3835740072202167</v>
      </c>
      <c r="U6" s="11">
        <f>(DataQ!D181/DataQ!E181)*100</f>
        <v>2.2281205863731555</v>
      </c>
      <c r="V6" s="15">
        <f>DataQ!F181</f>
        <v>4.8</v>
      </c>
      <c r="W6" s="15">
        <f>DataQ!J181</f>
        <v>2.82</v>
      </c>
      <c r="X6" s="15"/>
      <c r="Z6" s="12">
        <v>36739</v>
      </c>
      <c r="AA6" s="11">
        <f>'Regression output'!B31/DataQ!C117</f>
        <v>1.6486716544957664E-2</v>
      </c>
      <c r="AB6" s="11">
        <f>(DataQ!D117/DataQ!E117)*100</f>
        <v>5.7724161980733184</v>
      </c>
      <c r="AE6" s="12">
        <v>43678</v>
      </c>
      <c r="AG6" s="10">
        <f>'Arrears distribution'!AO49</f>
        <v>4920</v>
      </c>
      <c r="AH6" s="10">
        <f>'Arrears distribution'!AP49</f>
        <v>-610</v>
      </c>
      <c r="AI6" s="10">
        <f>'Arrears distribution'!AQ49</f>
        <v>-1150</v>
      </c>
      <c r="AJ6" s="10">
        <f>'Arrears distribution'!AR49</f>
        <v>-7410</v>
      </c>
      <c r="AK6" s="10">
        <f>'Arrears distribution'!AS49</f>
        <v>-4250</v>
      </c>
      <c r="AL6">
        <v>0</v>
      </c>
      <c r="AN6" s="7"/>
      <c r="AO6" s="11">
        <f>(DataQ!W117/DataQ!C117)*1000</f>
        <v>0.76609470901841326</v>
      </c>
      <c r="AP6" s="15">
        <f>DataQ!F117</f>
        <v>5.3</v>
      </c>
      <c r="AQ6">
        <v>0</v>
      </c>
      <c r="AR6" s="11">
        <f>DataQ!J117</f>
        <v>7.1133329999999999</v>
      </c>
      <c r="AT6" s="7"/>
      <c r="AU6" s="11">
        <f>(DataQ!V117/DataQ!C117)*1000</f>
        <v>16.486716544957666</v>
      </c>
      <c r="AV6" s="11">
        <f>(DataQ!H117/DataQ!E117)*100</f>
        <v>7.0910160847391133</v>
      </c>
    </row>
    <row r="7" spans="1:48" x14ac:dyDescent="0.35">
      <c r="A7" s="12">
        <v>42309</v>
      </c>
      <c r="B7" s="11">
        <f>Scenarios!BA8</f>
        <v>9.1395139513951396</v>
      </c>
      <c r="C7" s="11">
        <f>'Other data &gt;&gt;&gt;'!X8</f>
        <v>9.1395139513951396</v>
      </c>
      <c r="D7" s="15">
        <f>DataQ!J178</f>
        <v>3.01</v>
      </c>
      <c r="F7" s="12">
        <v>42309</v>
      </c>
      <c r="G7" s="11">
        <f t="shared" si="0"/>
        <v>9.1395139513951396</v>
      </c>
      <c r="H7" t="e">
        <f>NA()</f>
        <v>#N/A</v>
      </c>
      <c r="I7" t="e">
        <f>NA()</f>
        <v>#N/A</v>
      </c>
      <c r="J7" t="e">
        <f>NA()</f>
        <v>#N/A</v>
      </c>
      <c r="L7" s="11">
        <f>Scenarios!BM8</f>
        <v>0.19531953195319532</v>
      </c>
      <c r="M7" s="11" t="e">
        <f>NA()</f>
        <v>#N/A</v>
      </c>
      <c r="N7" s="11" t="e">
        <f>NA()</f>
        <v>#N/A</v>
      </c>
      <c r="O7" s="11" t="e">
        <f>NA()</f>
        <v>#N/A</v>
      </c>
      <c r="R7" s="12">
        <v>42675</v>
      </c>
      <c r="S7" s="11">
        <f>'Chart data'!G11</f>
        <v>8.4444444444444446</v>
      </c>
      <c r="T7" s="11">
        <f t="shared" si="1"/>
        <v>8.4444444444444446</v>
      </c>
      <c r="U7" s="11">
        <f>(DataQ!D182/DataQ!E182)*100</f>
        <v>2.1755242089210829</v>
      </c>
      <c r="V7" s="15">
        <f>DataQ!F182</f>
        <v>4.7</v>
      </c>
      <c r="W7" s="15">
        <f>DataQ!J182</f>
        <v>2.6866669999999999</v>
      </c>
      <c r="X7" s="15"/>
      <c r="Z7" s="12">
        <v>36831</v>
      </c>
      <c r="AA7" s="11">
        <f>'Regression output'!B32/DataQ!C118</f>
        <v>1.5000447507383871E-2</v>
      </c>
      <c r="AB7" s="11">
        <f>(DataQ!D118/DataQ!E118)*100</f>
        <v>5.7522052625644937</v>
      </c>
      <c r="AE7" s="12">
        <v>43770</v>
      </c>
      <c r="AG7" s="10">
        <f>'Arrears distribution'!AO50</f>
        <v>4840</v>
      </c>
      <c r="AH7" s="10">
        <f>'Arrears distribution'!AP50</f>
        <v>-680</v>
      </c>
      <c r="AI7" s="10">
        <f>'Arrears distribution'!AQ50</f>
        <v>-1300</v>
      </c>
      <c r="AJ7" s="10">
        <f>'Arrears distribution'!AR50</f>
        <v>-7920</v>
      </c>
      <c r="AK7" s="10">
        <f>'Arrears distribution'!AS50</f>
        <v>-5060</v>
      </c>
      <c r="AL7">
        <v>0</v>
      </c>
      <c r="AN7" s="7"/>
      <c r="AO7" s="11">
        <f>(DataQ!W118/DataQ!C118)*1000</f>
        <v>0.70706166651749758</v>
      </c>
      <c r="AP7" s="15">
        <f>DataQ!F118</f>
        <v>5.2</v>
      </c>
      <c r="AQ7">
        <v>0</v>
      </c>
      <c r="AR7" s="11">
        <f>DataQ!J118</f>
        <v>7.056667</v>
      </c>
      <c r="AT7" s="7"/>
      <c r="AU7" s="11">
        <f>(DataQ!V118/DataQ!C118)*1000</f>
        <v>15.000447507383871</v>
      </c>
      <c r="AV7" s="11">
        <f>(DataQ!H118/DataQ!E118)*100</f>
        <v>7.0869058676359256</v>
      </c>
    </row>
    <row r="8" spans="1:48" x14ac:dyDescent="0.35">
      <c r="A8" s="12">
        <v>42401</v>
      </c>
      <c r="B8" s="11">
        <f>Scenarios!BA9</f>
        <v>8.596223021582734</v>
      </c>
      <c r="C8" s="11">
        <f>'Other data &gt;&gt;&gt;'!X9</f>
        <v>8.596223021582734</v>
      </c>
      <c r="D8" s="15">
        <f>DataQ!J179</f>
        <v>2.95</v>
      </c>
      <c r="F8" s="12">
        <v>42401</v>
      </c>
      <c r="G8" s="11">
        <f t="shared" si="0"/>
        <v>8.596223021582734</v>
      </c>
      <c r="H8" t="e">
        <f>NA()</f>
        <v>#N/A</v>
      </c>
      <c r="I8" t="e">
        <f>NA()</f>
        <v>#N/A</v>
      </c>
      <c r="J8" t="e">
        <f>NA()</f>
        <v>#N/A</v>
      </c>
      <c r="L8" s="11">
        <f>Scenarios!BM9</f>
        <v>0.18974820143884893</v>
      </c>
      <c r="M8" s="11" t="e">
        <f>NA()</f>
        <v>#N/A</v>
      </c>
      <c r="N8" s="11" t="e">
        <f>NA()</f>
        <v>#N/A</v>
      </c>
      <c r="O8" s="11" t="e">
        <f>NA()</f>
        <v>#N/A</v>
      </c>
      <c r="R8" s="12">
        <v>42767</v>
      </c>
      <c r="S8" s="11">
        <f>'Chart data'!G12</f>
        <v>8.1969286359530269</v>
      </c>
      <c r="T8" s="11">
        <f t="shared" si="1"/>
        <v>8.1969286359530269</v>
      </c>
      <c r="U8" s="11">
        <f>(DataQ!D183/DataQ!E183)*100</f>
        <v>1.8618091371301073</v>
      </c>
      <c r="V8" s="15">
        <f>DataQ!F183</f>
        <v>4.5999999999999996</v>
      </c>
      <c r="W8" s="15">
        <f>DataQ!J183</f>
        <v>2.6266669999999999</v>
      </c>
      <c r="X8" s="15"/>
      <c r="Z8" s="12">
        <v>36923</v>
      </c>
      <c r="AA8" s="11">
        <f>'Regression output'!B33/DataQ!C119</f>
        <v>1.4531557303772574E-2</v>
      </c>
      <c r="AB8" s="11">
        <f>(DataQ!D119/DataQ!E119)*100</f>
        <v>5.7616770445043155</v>
      </c>
      <c r="AE8" s="12">
        <v>43862</v>
      </c>
      <c r="AF8">
        <v>2020</v>
      </c>
      <c r="AG8" s="10">
        <f>'Arrears distribution'!AO51</f>
        <v>5730</v>
      </c>
      <c r="AH8" s="10">
        <f>'Arrears distribution'!AP51</f>
        <v>-370</v>
      </c>
      <c r="AI8" s="10">
        <f>'Arrears distribution'!AQ51</f>
        <v>-1180</v>
      </c>
      <c r="AJ8" s="10">
        <f>'Arrears distribution'!AR51</f>
        <v>-7540</v>
      </c>
      <c r="AK8" s="10">
        <f>'Arrears distribution'!AS51</f>
        <v>-3360</v>
      </c>
      <c r="AL8">
        <v>0</v>
      </c>
      <c r="AN8" s="7">
        <v>2001</v>
      </c>
      <c r="AO8" s="11">
        <f>(DataQ!W119/DataQ!C119)*1000</f>
        <v>0.67942070445199354</v>
      </c>
      <c r="AP8" s="15">
        <f>DataQ!F119</f>
        <v>5.0999999999999996</v>
      </c>
      <c r="AQ8">
        <v>0</v>
      </c>
      <c r="AR8" s="11">
        <f>DataQ!J119</f>
        <v>6.9366659999999998</v>
      </c>
      <c r="AT8" s="7">
        <v>2001</v>
      </c>
      <c r="AU8" s="11">
        <f>(DataQ!V119/DataQ!C119)*1000</f>
        <v>14.531557303772573</v>
      </c>
      <c r="AV8" s="11">
        <f>(DataQ!H119/DataQ!E119)*100</f>
        <v>7.0080720420526506</v>
      </c>
    </row>
    <row r="9" spans="1:48" x14ac:dyDescent="0.35">
      <c r="A9" s="12">
        <v>42491</v>
      </c>
      <c r="B9" s="11">
        <f>Scenarios!BA10</f>
        <v>8.4061371841155239</v>
      </c>
      <c r="C9" s="11">
        <f>'Other data &gt;&gt;&gt;'!X10</f>
        <v>8.4061371841155239</v>
      </c>
      <c r="D9" s="15">
        <f>DataQ!J180</f>
        <v>2.9033329999999999</v>
      </c>
      <c r="F9" s="12">
        <v>42491</v>
      </c>
      <c r="G9" s="11">
        <f t="shared" si="0"/>
        <v>8.4061371841155239</v>
      </c>
      <c r="H9" t="e">
        <f>NA()</f>
        <v>#N/A</v>
      </c>
      <c r="I9" t="e">
        <f>NA()</f>
        <v>#N/A</v>
      </c>
      <c r="J9" t="e">
        <f>NA()</f>
        <v>#N/A</v>
      </c>
      <c r="L9" s="11">
        <f>Scenarios!BM10</f>
        <v>0.17057761732851986</v>
      </c>
      <c r="M9" s="11" t="e">
        <f>NA()</f>
        <v>#N/A</v>
      </c>
      <c r="N9" s="11" t="e">
        <f>NA()</f>
        <v>#N/A</v>
      </c>
      <c r="O9" s="11" t="e">
        <f>NA()</f>
        <v>#N/A</v>
      </c>
      <c r="R9" s="12">
        <v>42856</v>
      </c>
      <c r="S9" s="11">
        <f>'Chart data'!G13</f>
        <v>8.0018132366273793</v>
      </c>
      <c r="T9" s="11">
        <f t="shared" si="1"/>
        <v>8.0018132366273793</v>
      </c>
      <c r="U9" s="11">
        <f>(DataQ!D184/DataQ!E184)*100</f>
        <v>1.8065773995596894</v>
      </c>
      <c r="V9" s="15">
        <f>DataQ!F184</f>
        <v>4.4000000000000004</v>
      </c>
      <c r="W9" s="15">
        <f>DataQ!J184</f>
        <v>2.5866669999999998</v>
      </c>
      <c r="X9" s="15"/>
      <c r="Z9" s="12">
        <v>37012</v>
      </c>
      <c r="AA9" s="11">
        <f>'Regression output'!B34/DataQ!C120</f>
        <v>1.4063755692472542E-2</v>
      </c>
      <c r="AB9" s="11">
        <f>(DataQ!D120/DataQ!E120)*100</f>
        <v>5.5128944680535783</v>
      </c>
      <c r="AE9" s="12">
        <v>43952</v>
      </c>
      <c r="AG9" s="10">
        <f>'Arrears distribution'!AO52</f>
        <v>4520</v>
      </c>
      <c r="AH9" s="10">
        <f>'Arrears distribution'!AP52</f>
        <v>1110</v>
      </c>
      <c r="AI9" s="10">
        <f>'Arrears distribution'!AQ52</f>
        <v>-430</v>
      </c>
      <c r="AJ9" s="10">
        <f>'Arrears distribution'!AR52</f>
        <v>-5340</v>
      </c>
      <c r="AK9" s="10">
        <f>'Arrears distribution'!AS52</f>
        <v>-140</v>
      </c>
      <c r="AL9">
        <v>0</v>
      </c>
      <c r="AN9" s="7"/>
      <c r="AO9" s="11">
        <f>(DataQ!W120/DataQ!C120)*1000</f>
        <v>0.65184391463523528</v>
      </c>
      <c r="AP9" s="15">
        <f>DataQ!F120</f>
        <v>5</v>
      </c>
      <c r="AQ9">
        <v>0</v>
      </c>
      <c r="AR9" s="11">
        <f>DataQ!J120</f>
        <v>6.6133329999999999</v>
      </c>
      <c r="AT9" s="7"/>
      <c r="AU9" s="11">
        <f>(DataQ!V120/DataQ!C120)*1000</f>
        <v>14.063755692472542</v>
      </c>
      <c r="AV9" s="11">
        <f>(DataQ!H120/DataQ!E120)*100</f>
        <v>6.8968072101060027</v>
      </c>
    </row>
    <row r="10" spans="1:48" x14ac:dyDescent="0.35">
      <c r="A10" s="12">
        <v>42583</v>
      </c>
      <c r="B10" s="11">
        <f>Scenarios!BA11</f>
        <v>8.3835740072202167</v>
      </c>
      <c r="C10" s="11">
        <f>'Other data &gt;&gt;&gt;'!X11</f>
        <v>8.3835740072202167</v>
      </c>
      <c r="D10" s="15">
        <f>DataQ!J181</f>
        <v>2.82</v>
      </c>
      <c r="F10" s="12">
        <v>42583</v>
      </c>
      <c r="G10" s="11">
        <f t="shared" si="0"/>
        <v>8.3835740072202167</v>
      </c>
      <c r="H10" t="e">
        <f>NA()</f>
        <v>#N/A</v>
      </c>
      <c r="I10" t="e">
        <f>NA()</f>
        <v>#N/A</v>
      </c>
      <c r="J10" t="e">
        <f>NA()</f>
        <v>#N/A</v>
      </c>
      <c r="L10" s="11">
        <f>Scenarios!BM11</f>
        <v>0.16787003610108303</v>
      </c>
      <c r="M10" s="11" t="e">
        <f>NA()</f>
        <v>#N/A</v>
      </c>
      <c r="N10" s="11" t="e">
        <f>NA()</f>
        <v>#N/A</v>
      </c>
      <c r="O10" s="11" t="e">
        <f>NA()</f>
        <v>#N/A</v>
      </c>
      <c r="R10" s="12">
        <v>42948</v>
      </c>
      <c r="S10" s="11">
        <f>'Chart data'!G14</f>
        <v>7.8704710144927539</v>
      </c>
      <c r="T10" s="11">
        <f t="shared" si="1"/>
        <v>7.8704710144927539</v>
      </c>
      <c r="U10" s="11">
        <f>(DataQ!D185/DataQ!E185)*100</f>
        <v>1.6182421090450754</v>
      </c>
      <c r="V10" s="15">
        <f>DataQ!F185</f>
        <v>4.3</v>
      </c>
      <c r="W10" s="15">
        <f>DataQ!J185</f>
        <v>2.5333329999999998</v>
      </c>
      <c r="X10" s="15"/>
      <c r="Z10" s="12">
        <v>37104</v>
      </c>
      <c r="AA10" s="11">
        <f>'Regression output'!B35/DataQ!C121</f>
        <v>1.3262942172324689E-2</v>
      </c>
      <c r="AB10" s="11">
        <f>(DataQ!D121/DataQ!E121)*100</f>
        <v>5.2082566201302454</v>
      </c>
      <c r="AE10" s="12">
        <v>44044</v>
      </c>
      <c r="AG10" s="10">
        <f>'Arrears distribution'!AO53</f>
        <v>3900</v>
      </c>
      <c r="AH10" s="10">
        <f>'Arrears distribution'!AP53</f>
        <v>880</v>
      </c>
      <c r="AI10" s="10">
        <f>'Arrears distribution'!AQ53</f>
        <v>60</v>
      </c>
      <c r="AJ10" s="10">
        <f>'Arrears distribution'!AR53</f>
        <v>-4370</v>
      </c>
      <c r="AK10" s="10">
        <f>'Arrears distribution'!AS53</f>
        <v>470</v>
      </c>
      <c r="AL10">
        <v>0</v>
      </c>
      <c r="AN10" s="7"/>
      <c r="AO10" s="11">
        <f>(DataQ!W121/DataQ!C121)*1000</f>
        <v>0.57471264367816088</v>
      </c>
      <c r="AP10" s="15">
        <f>DataQ!F121</f>
        <v>5.0999999999999996</v>
      </c>
      <c r="AQ10">
        <v>0</v>
      </c>
      <c r="AR10" s="11">
        <f>DataQ!J121</f>
        <v>6.35</v>
      </c>
      <c r="AT10" s="7"/>
      <c r="AU10" s="11">
        <f>(DataQ!V121/DataQ!C121)*1000</f>
        <v>13.262942172324689</v>
      </c>
      <c r="AV10" s="11">
        <f>(DataQ!H121/DataQ!E121)*100</f>
        <v>6.6706294515575841</v>
      </c>
    </row>
    <row r="11" spans="1:48" x14ac:dyDescent="0.35">
      <c r="A11" s="12">
        <v>42675</v>
      </c>
      <c r="B11" s="11">
        <f>Scenarios!BA12</f>
        <v>8.4444444444444446</v>
      </c>
      <c r="C11" s="11">
        <f>'Other data &gt;&gt;&gt;'!X12</f>
        <v>8.4444444444444446</v>
      </c>
      <c r="D11" s="15">
        <f>DataQ!J182</f>
        <v>2.6866669999999999</v>
      </c>
      <c r="F11" s="12">
        <v>42675</v>
      </c>
      <c r="G11" s="11">
        <f t="shared" si="0"/>
        <v>8.4444444444444446</v>
      </c>
      <c r="H11" t="e">
        <f>NA()</f>
        <v>#N/A</v>
      </c>
      <c r="I11" t="e">
        <f>NA()</f>
        <v>#N/A</v>
      </c>
      <c r="J11" t="e">
        <f>NA()</f>
        <v>#N/A</v>
      </c>
      <c r="L11" s="11">
        <f>Scenarios!BM12</f>
        <v>0.16260162601626016</v>
      </c>
      <c r="M11" s="11" t="e">
        <f>NA()</f>
        <v>#N/A</v>
      </c>
      <c r="N11" s="11" t="e">
        <f>NA()</f>
        <v>#N/A</v>
      </c>
      <c r="O11" s="11" t="e">
        <f>NA()</f>
        <v>#N/A</v>
      </c>
      <c r="R11" s="12">
        <v>43040</v>
      </c>
      <c r="S11" s="11">
        <f>'Chart data'!G15</f>
        <v>7.8145454545454545</v>
      </c>
      <c r="T11" s="11">
        <f t="shared" si="1"/>
        <v>7.8145454545454545</v>
      </c>
      <c r="U11" s="11">
        <f>(DataQ!D186/DataQ!E186)*100</f>
        <v>1.7774528439830386</v>
      </c>
      <c r="V11" s="15">
        <f>DataQ!F186</f>
        <v>4.4000000000000004</v>
      </c>
      <c r="W11" s="15">
        <f>DataQ!J186</f>
        <v>2.516667</v>
      </c>
      <c r="X11" s="15"/>
      <c r="Z11" s="12">
        <v>37196</v>
      </c>
      <c r="AA11" s="11">
        <f>'Regression output'!B36/DataQ!C122</f>
        <v>1.2465546367920334E-2</v>
      </c>
      <c r="AB11" s="11">
        <f>(DataQ!D122/DataQ!E122)*100</f>
        <v>4.6424018224758088</v>
      </c>
      <c r="AE11" s="12">
        <v>44136</v>
      </c>
      <c r="AG11" s="10">
        <f>'Arrears distribution'!AO54</f>
        <v>4640</v>
      </c>
      <c r="AH11" s="10">
        <f>'Arrears distribution'!AP54</f>
        <v>1060</v>
      </c>
      <c r="AI11" s="10">
        <f>'Arrears distribution'!AQ54</f>
        <v>330</v>
      </c>
      <c r="AJ11" s="10">
        <f>'Arrears distribution'!AR54</f>
        <v>-2370</v>
      </c>
      <c r="AK11" s="10">
        <f>'Arrears distribution'!AS54</f>
        <v>3660</v>
      </c>
      <c r="AL11">
        <v>0</v>
      </c>
      <c r="AN11" s="7"/>
      <c r="AO11" s="11">
        <f>(DataQ!W122/DataQ!C122)*1000</f>
        <v>0.49791055392549127</v>
      </c>
      <c r="AP11" s="15">
        <f>DataQ!F122</f>
        <v>5.2</v>
      </c>
      <c r="AQ11">
        <v>0</v>
      </c>
      <c r="AR11" s="11">
        <f>DataQ!J122</f>
        <v>5.8466670000000001</v>
      </c>
      <c r="AT11" s="7"/>
      <c r="AU11" s="11">
        <f>(DataQ!V122/DataQ!C122)*1000</f>
        <v>12.465546367920334</v>
      </c>
      <c r="AV11" s="11">
        <f>(DataQ!H122/DataQ!E122)*100</f>
        <v>6.4570401488076579</v>
      </c>
    </row>
    <row r="12" spans="1:48" x14ac:dyDescent="0.35">
      <c r="A12" s="12">
        <v>42767</v>
      </c>
      <c r="B12" s="11">
        <f>Scenarios!BA13</f>
        <v>8.1969286359530269</v>
      </c>
      <c r="C12" s="11">
        <f>'Other data &gt;&gt;&gt;'!X13</f>
        <v>8.1969286359530269</v>
      </c>
      <c r="D12" s="15">
        <f>DataQ!J183</f>
        <v>2.6266669999999999</v>
      </c>
      <c r="F12" s="12">
        <v>42767</v>
      </c>
      <c r="G12" s="11">
        <f t="shared" si="0"/>
        <v>8.1969286359530269</v>
      </c>
      <c r="H12" t="e">
        <f>NA()</f>
        <v>#N/A</v>
      </c>
      <c r="I12" t="e">
        <f>NA()</f>
        <v>#N/A</v>
      </c>
      <c r="J12" t="e">
        <f>NA()</f>
        <v>#N/A</v>
      </c>
      <c r="L12" s="11">
        <f>Scenarios!BM13</f>
        <v>0.16982836495031617</v>
      </c>
      <c r="M12" s="11" t="e">
        <f>NA()</f>
        <v>#N/A</v>
      </c>
      <c r="N12" s="11" t="e">
        <f>NA()</f>
        <v>#N/A</v>
      </c>
      <c r="O12" s="11" t="e">
        <f>NA()</f>
        <v>#N/A</v>
      </c>
      <c r="R12" s="12">
        <v>43132</v>
      </c>
      <c r="S12" s="11">
        <f>'Chart data'!G16</f>
        <v>7.6727438468550595</v>
      </c>
      <c r="T12" s="11">
        <f t="shared" si="1"/>
        <v>7.6727438468550595</v>
      </c>
      <c r="U12" s="11">
        <f>(DataQ!D187/DataQ!E187)*100</f>
        <v>1.9493328732459168</v>
      </c>
      <c r="V12" s="15">
        <f>DataQ!F187</f>
        <v>4.2</v>
      </c>
      <c r="W12" s="15">
        <f>DataQ!J187</f>
        <v>2.52</v>
      </c>
      <c r="X12" s="15"/>
      <c r="Z12" s="12">
        <v>37288</v>
      </c>
      <c r="AA12" s="11">
        <f>'Regression output'!B37/DataQ!C123</f>
        <v>1.1542390194075587E-2</v>
      </c>
      <c r="AB12" s="11">
        <f>(DataQ!D123/DataQ!E123)*100</f>
        <v>4.562759159987241</v>
      </c>
      <c r="AE12" s="12">
        <v>44228</v>
      </c>
      <c r="AF12">
        <v>2021</v>
      </c>
      <c r="AG12" s="10">
        <f>'Arrears distribution'!AO55</f>
        <v>4410</v>
      </c>
      <c r="AH12" s="10">
        <f>'Arrears distribution'!AP55</f>
        <v>1040</v>
      </c>
      <c r="AI12" s="10">
        <f>'Arrears distribution'!AQ55</f>
        <v>520</v>
      </c>
      <c r="AJ12" s="10">
        <f>'Arrears distribution'!AR55</f>
        <v>-1430</v>
      </c>
      <c r="AK12" s="10">
        <f>'Arrears distribution'!AS55</f>
        <v>4540</v>
      </c>
      <c r="AL12">
        <v>0</v>
      </c>
      <c r="AN12" s="7">
        <v>2002</v>
      </c>
      <c r="AO12" s="11">
        <f>(DataQ!W123/DataQ!C123)*1000</f>
        <v>0.43078562863614156</v>
      </c>
      <c r="AP12" s="15">
        <f>DataQ!F123</f>
        <v>5.2</v>
      </c>
      <c r="AQ12">
        <v>0</v>
      </c>
      <c r="AR12" s="11">
        <f>DataQ!J123</f>
        <v>5.5133330000000003</v>
      </c>
      <c r="AT12" s="7">
        <v>2002</v>
      </c>
      <c r="AU12" s="11">
        <f>(DataQ!V123/DataQ!C123)*1000</f>
        <v>11.542390194075587</v>
      </c>
      <c r="AV12" s="11">
        <f>(DataQ!H123/DataQ!E123)*100</f>
        <v>6.2589387687907063</v>
      </c>
    </row>
    <row r="13" spans="1:48" x14ac:dyDescent="0.35">
      <c r="A13" s="12">
        <v>42856</v>
      </c>
      <c r="B13" s="11">
        <f>Scenarios!BA14</f>
        <v>8.0018132366273793</v>
      </c>
      <c r="C13" s="11">
        <f>'Other data &gt;&gt;&gt;'!X14</f>
        <v>8.0018132366273793</v>
      </c>
      <c r="D13" s="15">
        <f>DataQ!J184</f>
        <v>2.5866669999999998</v>
      </c>
      <c r="F13" s="12">
        <v>42856</v>
      </c>
      <c r="G13" s="11">
        <f t="shared" si="0"/>
        <v>8.0018132366273793</v>
      </c>
      <c r="H13" t="e">
        <f>NA()</f>
        <v>#N/A</v>
      </c>
      <c r="I13" t="e">
        <f>NA()</f>
        <v>#N/A</v>
      </c>
      <c r="J13" t="e">
        <f>NA()</f>
        <v>#N/A</v>
      </c>
      <c r="L13" s="11">
        <f>Scenarios!BM14</f>
        <v>0.16319129646418859</v>
      </c>
      <c r="M13" s="11" t="e">
        <f>NA()</f>
        <v>#N/A</v>
      </c>
      <c r="N13" s="11" t="e">
        <f>NA()</f>
        <v>#N/A</v>
      </c>
      <c r="O13" s="11" t="e">
        <f>NA()</f>
        <v>#N/A</v>
      </c>
      <c r="R13" s="12">
        <v>43221</v>
      </c>
      <c r="S13" s="11">
        <f>'Chart data'!G17</f>
        <v>7.5369188696444853</v>
      </c>
      <c r="T13" s="11">
        <f t="shared" si="1"/>
        <v>7.5369188696444853</v>
      </c>
      <c r="U13" s="11">
        <f>(DataQ!D188/DataQ!E188)*100</f>
        <v>2.1423040275430862</v>
      </c>
      <c r="V13" s="15">
        <f>DataQ!F188</f>
        <v>4</v>
      </c>
      <c r="W13" s="15">
        <f>DataQ!J188</f>
        <v>2.483333</v>
      </c>
      <c r="X13" s="15"/>
      <c r="Z13" s="12">
        <v>37377</v>
      </c>
      <c r="AA13" s="11">
        <f>'Regression output'!B38/DataQ!C124</f>
        <v>1.0621118012422361E-2</v>
      </c>
      <c r="AB13" s="11">
        <f>(DataQ!D124/DataQ!E124)*100</f>
        <v>4.6755943746278001</v>
      </c>
      <c r="AE13" s="12">
        <v>44317</v>
      </c>
      <c r="AG13" s="10">
        <f>'Arrears distribution'!AO56</f>
        <v>2570</v>
      </c>
      <c r="AH13" s="10">
        <f>'Arrears distribution'!AP56</f>
        <v>790</v>
      </c>
      <c r="AI13" s="10">
        <f>'Arrears distribution'!AQ56</f>
        <v>260</v>
      </c>
      <c r="AJ13" s="10">
        <f>'Arrears distribution'!AR56</f>
        <v>-630</v>
      </c>
      <c r="AK13" s="10">
        <f>'Arrears distribution'!AS56</f>
        <v>2990</v>
      </c>
      <c r="AL13">
        <v>0</v>
      </c>
      <c r="AN13" s="7"/>
      <c r="AO13" s="11">
        <f>(DataQ!W124/DataQ!C124)*1000</f>
        <v>0.36379769299023951</v>
      </c>
      <c r="AP13" s="15">
        <f>DataQ!F124</f>
        <v>5.2</v>
      </c>
      <c r="AQ13">
        <v>0</v>
      </c>
      <c r="AR13" s="11">
        <f>DataQ!J124</f>
        <v>5.4366659999999998</v>
      </c>
      <c r="AT13" s="7"/>
      <c r="AU13" s="11">
        <f>(DataQ!V124/DataQ!C124)*1000</f>
        <v>10.621118012422361</v>
      </c>
      <c r="AV13" s="11">
        <f>(DataQ!H124/DataQ!E124)*100</f>
        <v>6.2493955727933956</v>
      </c>
    </row>
    <row r="14" spans="1:48" x14ac:dyDescent="0.35">
      <c r="A14" s="12">
        <v>42948</v>
      </c>
      <c r="B14" s="11">
        <f>Scenarios!BA15</f>
        <v>7.8704710144927539</v>
      </c>
      <c r="C14" s="11">
        <f>'Other data &gt;&gt;&gt;'!X15</f>
        <v>7.8704710144927539</v>
      </c>
      <c r="D14" s="15">
        <f>DataQ!J185</f>
        <v>2.5333329999999998</v>
      </c>
      <c r="F14" s="12">
        <v>42948</v>
      </c>
      <c r="G14" s="11">
        <f t="shared" si="0"/>
        <v>7.8704710144927539</v>
      </c>
      <c r="H14" t="e">
        <f>NA()</f>
        <v>#N/A</v>
      </c>
      <c r="I14" t="e">
        <f>NA()</f>
        <v>#N/A</v>
      </c>
      <c r="J14" t="e">
        <f>NA()</f>
        <v>#N/A</v>
      </c>
      <c r="L14" s="11">
        <f>Scenarios!BM15</f>
        <v>0.1766304347826087</v>
      </c>
      <c r="M14" s="11" t="e">
        <f>NA()</f>
        <v>#N/A</v>
      </c>
      <c r="N14" s="11" t="e">
        <f>NA()</f>
        <v>#N/A</v>
      </c>
      <c r="O14" s="11" t="e">
        <f>NA()</f>
        <v>#N/A</v>
      </c>
      <c r="R14" s="12">
        <v>43313</v>
      </c>
      <c r="S14" s="11">
        <f>'Chart data'!G18</f>
        <v>7.6268248175182478</v>
      </c>
      <c r="T14" s="11">
        <f t="shared" si="1"/>
        <v>7.6268248175182478</v>
      </c>
      <c r="U14" s="11">
        <f>(DataQ!D189/DataQ!E189)*100</f>
        <v>2.2039298233604581</v>
      </c>
      <c r="V14" s="15">
        <f>DataQ!F189</f>
        <v>4.0999999999999996</v>
      </c>
      <c r="W14" s="15">
        <f>DataQ!J189</f>
        <v>2.48</v>
      </c>
      <c r="X14" s="15"/>
      <c r="Z14" s="12">
        <v>37469</v>
      </c>
      <c r="AA14" s="11">
        <f>'Regression output'!B39/DataQ!C125</f>
        <v>9.848016258725811E-3</v>
      </c>
      <c r="AB14" s="11">
        <f>(DataQ!D125/DataQ!E125)*100</f>
        <v>4.7866672784464877</v>
      </c>
      <c r="AE14" s="12">
        <v>44409</v>
      </c>
      <c r="AG14" s="10">
        <f>'Arrears distribution'!AO57</f>
        <v>640</v>
      </c>
      <c r="AH14" s="10">
        <f>'Arrears distribution'!AP57</f>
        <v>260</v>
      </c>
      <c r="AI14" s="10">
        <f>'Arrears distribution'!AQ57</f>
        <v>80</v>
      </c>
      <c r="AJ14" s="10">
        <f>'Arrears distribution'!AR57</f>
        <v>-390</v>
      </c>
      <c r="AK14" s="10">
        <f>'Arrears distribution'!AS57</f>
        <v>590</v>
      </c>
      <c r="AL14">
        <v>0</v>
      </c>
      <c r="AN14" s="7"/>
      <c r="AO14" s="11">
        <f>(DataQ!W125/DataQ!C125)*1000</f>
        <v>0.30485110895113549</v>
      </c>
      <c r="AP14" s="15">
        <f>DataQ!F125</f>
        <v>5.3</v>
      </c>
      <c r="AQ14">
        <v>0</v>
      </c>
      <c r="AR14" s="11">
        <f>DataQ!J125</f>
        <v>5.3133340000000002</v>
      </c>
      <c r="AT14" s="7"/>
      <c r="AU14" s="11">
        <f>(DataQ!V125/DataQ!C125)*1000</f>
        <v>9.8480162587258118</v>
      </c>
      <c r="AV14" s="11">
        <f>(DataQ!H125/DataQ!E125)*100</f>
        <v>6.3538432518136716</v>
      </c>
    </row>
    <row r="15" spans="1:48" x14ac:dyDescent="0.35">
      <c r="A15" s="12">
        <v>43040</v>
      </c>
      <c r="B15" s="11">
        <f>Scenarios!BA16</f>
        <v>7.8145454545454545</v>
      </c>
      <c r="C15" s="11">
        <f>'Other data &gt;&gt;&gt;'!X16</f>
        <v>7.8145454545454545</v>
      </c>
      <c r="D15" s="15">
        <f>DataQ!J186</f>
        <v>2.516667</v>
      </c>
      <c r="F15" s="12">
        <v>43040</v>
      </c>
      <c r="G15" s="11">
        <f t="shared" si="0"/>
        <v>7.8145454545454545</v>
      </c>
      <c r="H15" t="e">
        <f>NA()</f>
        <v>#N/A</v>
      </c>
      <c r="I15" t="e">
        <f>NA()</f>
        <v>#N/A</v>
      </c>
      <c r="J15" t="e">
        <f>NA()</f>
        <v>#N/A</v>
      </c>
      <c r="L15" s="11">
        <f>Scenarios!BM16</f>
        <v>0.16272727272727272</v>
      </c>
      <c r="M15" s="11" t="e">
        <f>NA()</f>
        <v>#N/A</v>
      </c>
      <c r="N15" s="11" t="e">
        <f>NA()</f>
        <v>#N/A</v>
      </c>
      <c r="O15" s="11" t="e">
        <f>NA()</f>
        <v>#N/A</v>
      </c>
      <c r="R15" s="12">
        <v>43405</v>
      </c>
      <c r="S15" s="11">
        <f>'Chart data'!G19</f>
        <v>8.2268984446477589</v>
      </c>
      <c r="T15" s="11">
        <f t="shared" si="1"/>
        <v>8.2268984446477589</v>
      </c>
      <c r="U15" s="11">
        <f>(DataQ!D190/DataQ!E190)*100</f>
        <v>2.3235537363854273</v>
      </c>
      <c r="V15" s="15">
        <f>DataQ!F190</f>
        <v>4</v>
      </c>
      <c r="W15" s="15">
        <f>DataQ!J190</f>
        <v>2.4933329999999998</v>
      </c>
      <c r="X15" s="15"/>
      <c r="Z15" s="12">
        <v>37561</v>
      </c>
      <c r="AA15" s="11">
        <f>'Regression output'!B40/DataQ!C126</f>
        <v>9.0813093980992611E-3</v>
      </c>
      <c r="AB15" s="11">
        <f>(DataQ!D126/DataQ!E126)*100</f>
        <v>4.8748386315959333</v>
      </c>
      <c r="AE15" s="12">
        <v>44501</v>
      </c>
      <c r="AG15" s="10">
        <f>'Arrears distribution'!AO58</f>
        <v>0</v>
      </c>
      <c r="AH15" s="10">
        <f>'Arrears distribution'!AP58</f>
        <v>0</v>
      </c>
      <c r="AI15" s="10">
        <f>'Arrears distribution'!AQ58</f>
        <v>0</v>
      </c>
      <c r="AJ15" s="10">
        <f>'Arrears distribution'!AR58</f>
        <v>0</v>
      </c>
      <c r="AK15" s="10">
        <f>'Arrears distribution'!AS58</f>
        <v>0</v>
      </c>
      <c r="AL15">
        <v>0</v>
      </c>
      <c r="AN15" s="7"/>
      <c r="AO15" s="11">
        <f>(DataQ!W126/DataQ!C126)*1000</f>
        <v>0.24639211545230549</v>
      </c>
      <c r="AP15" s="15">
        <f>DataQ!F126</f>
        <v>5.0999999999999996</v>
      </c>
      <c r="AQ15">
        <v>0</v>
      </c>
      <c r="AR15" s="11">
        <f>DataQ!J126</f>
        <v>5.2966670000000002</v>
      </c>
      <c r="AT15" s="7"/>
      <c r="AU15" s="11">
        <f>(DataQ!V126/DataQ!C126)*1000</f>
        <v>9.0813093980992612</v>
      </c>
      <c r="AV15" s="11">
        <f>(DataQ!H126/DataQ!E126)*100</f>
        <v>6.4733943843795387</v>
      </c>
    </row>
    <row r="16" spans="1:48" x14ac:dyDescent="0.35">
      <c r="A16" s="12">
        <v>43132</v>
      </c>
      <c r="B16" s="11">
        <f>Scenarios!BA17</f>
        <v>7.6727438468550595</v>
      </c>
      <c r="C16" s="11">
        <f>'Other data &gt;&gt;&gt;'!X17</f>
        <v>7.6727438468550595</v>
      </c>
      <c r="D16" s="15">
        <f>DataQ!J187</f>
        <v>2.52</v>
      </c>
      <c r="F16" s="12">
        <v>43132</v>
      </c>
      <c r="G16" s="11">
        <f t="shared" si="0"/>
        <v>7.6727438468550595</v>
      </c>
      <c r="H16" t="e">
        <f>NA()</f>
        <v>#N/A</v>
      </c>
      <c r="I16" t="e">
        <f>NA()</f>
        <v>#N/A</v>
      </c>
      <c r="J16" t="e">
        <f>NA()</f>
        <v>#N/A</v>
      </c>
      <c r="L16" s="11">
        <f>Scenarios!BM17</f>
        <v>0.17411121239744759</v>
      </c>
      <c r="M16" s="11" t="e">
        <f>NA()</f>
        <v>#N/A</v>
      </c>
      <c r="N16" s="11" t="e">
        <f>NA()</f>
        <v>#N/A</v>
      </c>
      <c r="O16" s="11" t="e">
        <f>NA()</f>
        <v>#N/A</v>
      </c>
      <c r="R16" s="12">
        <v>43497</v>
      </c>
      <c r="S16" s="11">
        <f>'Chart data'!G20</f>
        <v>7.9112534309240621</v>
      </c>
      <c r="T16" s="11">
        <f t="shared" si="1"/>
        <v>7.9112534309240621</v>
      </c>
      <c r="U16" s="11">
        <f>(DataQ!D191/DataQ!E191)*100</f>
        <v>2.2105434556796424</v>
      </c>
      <c r="V16" s="15">
        <f>DataQ!F191</f>
        <v>3.8</v>
      </c>
      <c r="W16" s="15">
        <f>DataQ!J191</f>
        <v>2.463333</v>
      </c>
      <c r="X16" s="15"/>
      <c r="Z16" s="12">
        <v>37653</v>
      </c>
      <c r="AA16" s="11">
        <f>'Regression output'!B41/DataQ!C127</f>
        <v>9.090510051795276E-3</v>
      </c>
      <c r="AB16" s="11">
        <f>(DataQ!D127/DataQ!E127)*100</f>
        <v>4.8847590325351016</v>
      </c>
      <c r="AE16" s="12">
        <v>44593</v>
      </c>
      <c r="AF16">
        <v>2022</v>
      </c>
      <c r="AG16" s="10">
        <f>'Arrears distribution'!AO59</f>
        <v>-1950</v>
      </c>
      <c r="AH16" s="10">
        <f>'Arrears distribution'!AP59</f>
        <v>-850</v>
      </c>
      <c r="AI16" s="10">
        <f>'Arrears distribution'!AQ59</f>
        <v>-650</v>
      </c>
      <c r="AJ16" s="10">
        <f>'Arrears distribution'!AR59</f>
        <v>-630</v>
      </c>
      <c r="AK16" s="10">
        <f>'Arrears distribution'!AS59</f>
        <v>-4080</v>
      </c>
      <c r="AL16">
        <v>0</v>
      </c>
      <c r="AN16" s="7">
        <v>2003</v>
      </c>
      <c r="AO16" s="11">
        <f>(DataQ!W127/DataQ!C127)*1000</f>
        <v>0.24141866385743133</v>
      </c>
      <c r="AP16" s="15">
        <f>DataQ!F127</f>
        <v>5.2</v>
      </c>
      <c r="AQ16">
        <v>0</v>
      </c>
      <c r="AR16" s="11">
        <f>DataQ!J127</f>
        <v>5.1733330000000004</v>
      </c>
      <c r="AT16" s="7">
        <v>2003</v>
      </c>
      <c r="AU16" s="11">
        <f>(DataQ!V127/DataQ!C127)*1000</f>
        <v>9.0905100517952757</v>
      </c>
      <c r="AV16" s="11">
        <f>(DataQ!H127/DataQ!E127)*100</f>
        <v>6.3926781042161815</v>
      </c>
    </row>
    <row r="17" spans="1:48" x14ac:dyDescent="0.35">
      <c r="A17" s="12">
        <v>43221</v>
      </c>
      <c r="B17" s="11">
        <f>Scenarios!BA18</f>
        <v>7.5369188696444853</v>
      </c>
      <c r="C17" s="11">
        <f>'Other data &gt;&gt;&gt;'!X18</f>
        <v>7.5369188696444853</v>
      </c>
      <c r="D17" s="15">
        <f>DataQ!J188</f>
        <v>2.483333</v>
      </c>
      <c r="F17" s="12">
        <v>43221</v>
      </c>
      <c r="G17" s="11">
        <f t="shared" si="0"/>
        <v>7.5369188696444853</v>
      </c>
      <c r="H17" t="e">
        <f>NA()</f>
        <v>#N/A</v>
      </c>
      <c r="I17" t="e">
        <f>NA()</f>
        <v>#N/A</v>
      </c>
      <c r="J17" t="e">
        <f>NA()</f>
        <v>#N/A</v>
      </c>
      <c r="L17" s="11">
        <f>Scenarios!BM18</f>
        <v>0.15314494074749316</v>
      </c>
      <c r="M17" s="11" t="e">
        <f>NA()</f>
        <v>#N/A</v>
      </c>
      <c r="N17" s="11" t="e">
        <f>NA()</f>
        <v>#N/A</v>
      </c>
      <c r="O17" s="11" t="e">
        <f>NA()</f>
        <v>#N/A</v>
      </c>
      <c r="R17" s="12">
        <v>43586</v>
      </c>
      <c r="S17" s="11">
        <f>'Chart data'!G21</f>
        <v>7.8510054844606945</v>
      </c>
      <c r="T17" s="11">
        <f t="shared" si="1"/>
        <v>7.8510054844606945</v>
      </c>
      <c r="U17" s="11">
        <f>(DataQ!D192/DataQ!E192)*100</f>
        <v>1.8897620462700038</v>
      </c>
      <c r="V17" s="15">
        <f>DataQ!F192</f>
        <v>3.9</v>
      </c>
      <c r="W17" s="15">
        <f>DataQ!J192</f>
        <v>2.4366669999999999</v>
      </c>
      <c r="X17" s="15"/>
      <c r="Z17" s="12">
        <v>37742</v>
      </c>
      <c r="AA17" s="11">
        <f>'Regression output'!B42/DataQ!C128</f>
        <v>9.0996671921527422E-3</v>
      </c>
      <c r="AB17" s="11">
        <f>(DataQ!D128/DataQ!E128)*100</f>
        <v>4.8031425765556648</v>
      </c>
      <c r="AE17" s="12">
        <v>44682</v>
      </c>
      <c r="AG17" s="10">
        <f>'Arrears distribution'!AO60</f>
        <v>-1950</v>
      </c>
      <c r="AH17" s="10">
        <f>'Arrears distribution'!AP60</f>
        <v>-1320</v>
      </c>
      <c r="AI17" s="10">
        <f>'Arrears distribution'!AQ60</f>
        <v>-820</v>
      </c>
      <c r="AJ17" s="10">
        <f>'Arrears distribution'!AR60</f>
        <v>-920</v>
      </c>
      <c r="AK17" s="10">
        <f>'Arrears distribution'!AS60</f>
        <v>-5010</v>
      </c>
      <c r="AL17">
        <v>0</v>
      </c>
      <c r="AN17" s="7"/>
      <c r="AO17" s="11">
        <f>(DataQ!W128/DataQ!C128)*1000</f>
        <v>0.23646873357856019</v>
      </c>
      <c r="AP17" s="15">
        <f>DataQ!F128</f>
        <v>4.9000000000000004</v>
      </c>
      <c r="AQ17">
        <v>0</v>
      </c>
      <c r="AR17" s="11">
        <f>DataQ!J128</f>
        <v>5.01</v>
      </c>
      <c r="AT17" s="7"/>
      <c r="AU17" s="11">
        <f>(DataQ!V128/DataQ!C128)*1000</f>
        <v>9.0996671921527419</v>
      </c>
      <c r="AV17" s="11">
        <f>(DataQ!H128/DataQ!E128)*100</f>
        <v>6.3669910424664469</v>
      </c>
    </row>
    <row r="18" spans="1:48" x14ac:dyDescent="0.35">
      <c r="A18" s="12">
        <v>43313</v>
      </c>
      <c r="B18" s="11">
        <f>Scenarios!BA19</f>
        <v>7.6268248175182478</v>
      </c>
      <c r="C18" s="11">
        <f>'Other data &gt;&gt;&gt;'!X19</f>
        <v>7.6268248175182478</v>
      </c>
      <c r="D18" s="15">
        <f>DataQ!J189</f>
        <v>2.48</v>
      </c>
      <c r="F18" s="12">
        <v>43313</v>
      </c>
      <c r="G18" s="11">
        <f t="shared" si="0"/>
        <v>7.6268248175182478</v>
      </c>
      <c r="H18" t="e">
        <f>NA()</f>
        <v>#N/A</v>
      </c>
      <c r="I18" t="e">
        <f>NA()</f>
        <v>#N/A</v>
      </c>
      <c r="J18" t="e">
        <f>NA()</f>
        <v>#N/A</v>
      </c>
      <c r="L18" s="11">
        <f>Scenarios!BM19</f>
        <v>0.1541970802919708</v>
      </c>
      <c r="M18" s="11" t="e">
        <f>NA()</f>
        <v>#N/A</v>
      </c>
      <c r="N18" s="11" t="e">
        <f>NA()</f>
        <v>#N/A</v>
      </c>
      <c r="O18" s="11" t="e">
        <f>NA()</f>
        <v>#N/A</v>
      </c>
      <c r="R18" s="12">
        <v>43678</v>
      </c>
      <c r="S18" s="11">
        <f>'Chart data'!G22</f>
        <v>7.4542124542124544</v>
      </c>
      <c r="T18" s="11">
        <f t="shared" si="1"/>
        <v>7.4542124542124544</v>
      </c>
      <c r="U18" s="11">
        <f>(DataQ!D193/DataQ!E193)*100</f>
        <v>1.811928552456112</v>
      </c>
      <c r="V18" s="15">
        <f>DataQ!F193</f>
        <v>3.9</v>
      </c>
      <c r="W18" s="15">
        <f>DataQ!J193</f>
        <v>2.4133330000000002</v>
      </c>
      <c r="X18" s="15"/>
      <c r="Z18" s="12">
        <v>37834</v>
      </c>
      <c r="AA18" s="11">
        <f>'Regression output'!B43/DataQ!C129</f>
        <v>8.646024665442141E-3</v>
      </c>
      <c r="AB18" s="11">
        <f>(DataQ!D129/DataQ!E129)*100</f>
        <v>4.5972730035190219</v>
      </c>
      <c r="AE18" s="12">
        <v>44774</v>
      </c>
      <c r="AG18" s="10">
        <f>'Arrears distribution'!AO61</f>
        <v>-1870</v>
      </c>
      <c r="AH18" s="10">
        <f>'Arrears distribution'!AP61</f>
        <v>-1500</v>
      </c>
      <c r="AI18" s="10">
        <f>'Arrears distribution'!AQ61</f>
        <v>-1040</v>
      </c>
      <c r="AJ18" s="10">
        <f>'Arrears distribution'!AR61</f>
        <v>-1060</v>
      </c>
      <c r="AK18" s="10">
        <f>'Arrears distribution'!AS61</f>
        <v>-5470</v>
      </c>
      <c r="AL18">
        <v>0</v>
      </c>
      <c r="AN18" s="7"/>
      <c r="AO18" s="11">
        <f>(DataQ!W129/DataQ!C129)*1000</f>
        <v>0.23615848858567307</v>
      </c>
      <c r="AP18" s="15">
        <f>DataQ!F129</f>
        <v>5</v>
      </c>
      <c r="AQ18">
        <v>0</v>
      </c>
      <c r="AR18" s="11">
        <f>DataQ!J129</f>
        <v>4.8499999999999996</v>
      </c>
      <c r="AT18" s="7"/>
      <c r="AU18" s="11">
        <f>(DataQ!V129/DataQ!C129)*1000</f>
        <v>8.6460246654421411</v>
      </c>
      <c r="AV18" s="11">
        <f>(DataQ!H129/DataQ!E129)*100</f>
        <v>6.2666026250526876</v>
      </c>
    </row>
    <row r="19" spans="1:48" x14ac:dyDescent="0.35">
      <c r="A19" s="12">
        <v>43405</v>
      </c>
      <c r="B19" s="11">
        <f>Scenarios!BA20</f>
        <v>8.2268984446477589</v>
      </c>
      <c r="C19" s="11">
        <f>'Other data &gt;&gt;&gt;'!X20</f>
        <v>8.2268984446477589</v>
      </c>
      <c r="D19" s="15">
        <f>DataQ!J190</f>
        <v>2.4933329999999998</v>
      </c>
      <c r="F19" s="12">
        <v>43405</v>
      </c>
      <c r="G19" s="11">
        <f t="shared" si="0"/>
        <v>8.2268984446477589</v>
      </c>
      <c r="H19" t="e">
        <f>NA()</f>
        <v>#N/A</v>
      </c>
      <c r="I19" t="e">
        <f>NA()</f>
        <v>#N/A</v>
      </c>
      <c r="J19" t="e">
        <f>NA()</f>
        <v>#N/A</v>
      </c>
      <c r="L19" s="11">
        <f>Scenarios!BM20</f>
        <v>0.1546203110704483</v>
      </c>
      <c r="M19" s="11" t="e">
        <f>NA()</f>
        <v>#N/A</v>
      </c>
      <c r="N19" s="11" t="e">
        <f>NA()</f>
        <v>#N/A</v>
      </c>
      <c r="O19" s="11" t="e">
        <f>NA()</f>
        <v>#N/A</v>
      </c>
      <c r="R19" s="12">
        <v>43770</v>
      </c>
      <c r="S19" s="11">
        <f>'Chart data'!G23</f>
        <v>7.3531021897810218</v>
      </c>
      <c r="T19" s="11">
        <f t="shared" si="1"/>
        <v>7.3531021897810218</v>
      </c>
      <c r="U19" s="11">
        <f>(DataQ!D194/DataQ!E194)*100</f>
        <v>1.7240864134819376</v>
      </c>
      <c r="V19" s="15">
        <f>DataQ!F194</f>
        <v>3.7</v>
      </c>
      <c r="W19" s="15">
        <f>DataQ!J194</f>
        <v>2.3866670000000001</v>
      </c>
      <c r="X19" s="15"/>
      <c r="Z19" s="12">
        <v>37926</v>
      </c>
      <c r="AA19" s="11">
        <f>'Regression output'!B44/DataQ!C130</f>
        <v>8.1935709294199861E-3</v>
      </c>
      <c r="AB19" s="11">
        <f>(DataQ!D130/DataQ!E130)*100</f>
        <v>4.707128584153887</v>
      </c>
      <c r="AE19" s="12">
        <v>44866</v>
      </c>
      <c r="AG19" s="10">
        <f>'Arrears distribution'!AO62</f>
        <v>-360</v>
      </c>
      <c r="AH19" s="10">
        <f>'Arrears distribution'!AP62</f>
        <v>-1460</v>
      </c>
      <c r="AI19" s="10">
        <f>'Arrears distribution'!AQ62</f>
        <v>-1010</v>
      </c>
      <c r="AJ19" s="10">
        <f>'Arrears distribution'!AR62</f>
        <v>-1580</v>
      </c>
      <c r="AK19" s="10">
        <f>'Arrears distribution'!AS62</f>
        <v>-4410</v>
      </c>
      <c r="AL19">
        <v>0</v>
      </c>
      <c r="AN19" s="7"/>
      <c r="AO19" s="11">
        <f>(DataQ!W130/DataQ!C130)*1000</f>
        <v>0.23584905660377362</v>
      </c>
      <c r="AP19" s="15">
        <f>DataQ!F130</f>
        <v>4.9000000000000004</v>
      </c>
      <c r="AQ19">
        <v>0</v>
      </c>
      <c r="AR19" s="11">
        <f>DataQ!J130</f>
        <v>4.806667</v>
      </c>
      <c r="AT19" s="7"/>
      <c r="AU19" s="11">
        <f>(DataQ!V130/DataQ!C130)*1000</f>
        <v>8.1935709294199857</v>
      </c>
      <c r="AV19" s="11">
        <f>(DataQ!H130/DataQ!E130)*100</f>
        <v>6.3288152731299796</v>
      </c>
    </row>
    <row r="20" spans="1:48" x14ac:dyDescent="0.35">
      <c r="A20" s="12">
        <v>43497</v>
      </c>
      <c r="B20" s="11">
        <f>Scenarios!BA21</f>
        <v>7.9112534309240621</v>
      </c>
      <c r="C20" s="11">
        <f>'Other data &gt;&gt;&gt;'!X21</f>
        <v>7.9112534309240621</v>
      </c>
      <c r="D20" s="15">
        <f>DataQ!J191</f>
        <v>2.463333</v>
      </c>
      <c r="F20" s="12">
        <v>43497</v>
      </c>
      <c r="G20" s="11">
        <f t="shared" si="0"/>
        <v>7.9112534309240621</v>
      </c>
      <c r="H20" t="e">
        <f>NA()</f>
        <v>#N/A</v>
      </c>
      <c r="I20" t="e">
        <f>NA()</f>
        <v>#N/A</v>
      </c>
      <c r="J20" t="e">
        <f>NA()</f>
        <v>#N/A</v>
      </c>
      <c r="L20" s="11">
        <f>Scenarios!BM21</f>
        <v>0.18115279048490393</v>
      </c>
      <c r="M20" s="11" t="e">
        <f>NA()</f>
        <v>#N/A</v>
      </c>
      <c r="N20" s="11" t="e">
        <f>NA()</f>
        <v>#N/A</v>
      </c>
      <c r="O20" s="11" t="e">
        <f>NA()</f>
        <v>#N/A</v>
      </c>
      <c r="R20" s="12">
        <v>43862</v>
      </c>
      <c r="S20" s="11">
        <f>'Chart data'!G24</f>
        <v>7.5082116788321169</v>
      </c>
      <c r="T20" s="11">
        <f t="shared" si="1"/>
        <v>7.5082116788321169</v>
      </c>
      <c r="U20" s="11">
        <f>(DataQ!D195/DataQ!E195)*100</f>
        <v>1.6017375906147973</v>
      </c>
      <c r="V20" s="15">
        <f>DataQ!F195</f>
        <v>4.0999999999999996</v>
      </c>
      <c r="W20" s="15">
        <f>DataQ!J195</f>
        <v>2.3566669999999998</v>
      </c>
      <c r="X20" s="15"/>
      <c r="Z20" s="12">
        <v>38018</v>
      </c>
      <c r="AA20" s="11">
        <f>'Regression output'!B45/DataQ!C131</f>
        <v>8.1603342472907694E-3</v>
      </c>
      <c r="AB20" s="11">
        <f>(DataQ!D131/DataQ!E131)*100</f>
        <v>5.2120864135505638</v>
      </c>
      <c r="AE20" s="12">
        <v>44958</v>
      </c>
      <c r="AF20">
        <v>2023</v>
      </c>
      <c r="AG20" s="10">
        <f>'Arrears distribution'!AO63</f>
        <v>1760</v>
      </c>
      <c r="AH20" s="10">
        <f>'Arrears distribution'!AP63</f>
        <v>-1070</v>
      </c>
      <c r="AI20" s="10">
        <f>'Arrears distribution'!AQ63</f>
        <v>-900</v>
      </c>
      <c r="AJ20" s="10">
        <f>'Arrears distribution'!AR63</f>
        <v>-1800</v>
      </c>
      <c r="AK20" s="10">
        <f>'Arrears distribution'!AS63</f>
        <v>-2010</v>
      </c>
      <c r="AL20">
        <v>0</v>
      </c>
      <c r="AN20" s="7">
        <v>2004</v>
      </c>
      <c r="AO20" s="11">
        <f>(DataQ!W131/DataQ!C131)*1000</f>
        <v>0.23066544805675238</v>
      </c>
      <c r="AP20" s="15">
        <f>DataQ!F131</f>
        <v>4.8</v>
      </c>
      <c r="AQ20">
        <v>0</v>
      </c>
      <c r="AR20" s="11">
        <f>DataQ!J131</f>
        <v>4.983333</v>
      </c>
      <c r="AT20" s="7">
        <v>2004</v>
      </c>
      <c r="AU20" s="11">
        <f>(DataQ!V131/DataQ!C131)*1000</f>
        <v>8.1603342472907698</v>
      </c>
      <c r="AV20" s="11">
        <f>(DataQ!H131/DataQ!E131)*100</f>
        <v>6.7666690590683993</v>
      </c>
    </row>
    <row r="21" spans="1:48" x14ac:dyDescent="0.35">
      <c r="A21" s="12">
        <v>43586</v>
      </c>
      <c r="B21" s="11">
        <f>Scenarios!BA22</f>
        <v>7.8510054844606945</v>
      </c>
      <c r="C21" s="11">
        <f>'Other data &gt;&gt;&gt;'!X22</f>
        <v>7.8510054844606945</v>
      </c>
      <c r="D21" s="15">
        <f>DataQ!J192</f>
        <v>2.4366669999999999</v>
      </c>
      <c r="F21" s="12">
        <v>43586</v>
      </c>
      <c r="G21" s="11">
        <f t="shared" si="0"/>
        <v>7.8510054844606945</v>
      </c>
      <c r="H21" t="e">
        <f>NA()</f>
        <v>#N/A</v>
      </c>
      <c r="I21" t="e">
        <f>NA()</f>
        <v>#N/A</v>
      </c>
      <c r="J21" t="e">
        <f>NA()</f>
        <v>#N/A</v>
      </c>
      <c r="L21" s="11">
        <f>Scenarios!BM22</f>
        <v>0.17550274223034734</v>
      </c>
      <c r="M21" s="11" t="e">
        <f>NA()</f>
        <v>#N/A</v>
      </c>
      <c r="N21" s="11" t="e">
        <f>NA()</f>
        <v>#N/A</v>
      </c>
      <c r="O21" s="11" t="e">
        <f>NA()</f>
        <v>#N/A</v>
      </c>
      <c r="R21" s="12">
        <v>43952</v>
      </c>
      <c r="S21" s="11">
        <f>'Chart data'!G25</f>
        <v>7.8234217749313819</v>
      </c>
      <c r="T21" s="11">
        <f t="shared" si="1"/>
        <v>7.8234217749313819</v>
      </c>
      <c r="U21" s="11">
        <f>(DataQ!D196/DataQ!E196)*100</f>
        <v>1.2105701802385782</v>
      </c>
      <c r="V21" s="15">
        <f>DataQ!F196</f>
        <v>4.0999999999999996</v>
      </c>
      <c r="W21" s="15">
        <f>DataQ!J196</f>
        <v>2.1833330000000002</v>
      </c>
      <c r="X21" s="15"/>
      <c r="Z21" s="12">
        <v>38108</v>
      </c>
      <c r="AA21" s="11">
        <f>'Regression output'!B46/DataQ!C132</f>
        <v>8.1273310781507513E-3</v>
      </c>
      <c r="AB21" s="11">
        <f>(DataQ!D132/DataQ!E132)*100</f>
        <v>5.6408903296330495</v>
      </c>
      <c r="AE21" s="12">
        <v>45047</v>
      </c>
      <c r="AG21" s="10">
        <f>'Arrears distribution'!AO64</f>
        <v>6320</v>
      </c>
      <c r="AH21" s="10">
        <f>'Arrears distribution'!AP64</f>
        <v>400</v>
      </c>
      <c r="AI21" s="10">
        <f>'Arrears distribution'!AQ64</f>
        <v>-390</v>
      </c>
      <c r="AJ21" s="10">
        <f>'Arrears distribution'!AR64</f>
        <v>-1140</v>
      </c>
      <c r="AK21" s="10">
        <f>'Arrears distribution'!AS64</f>
        <v>5190</v>
      </c>
      <c r="AL21">
        <v>0</v>
      </c>
      <c r="AN21" s="7"/>
      <c r="AO21" s="11">
        <f>(DataQ!W132/DataQ!C132)*1000</f>
        <v>0.22551825830514358</v>
      </c>
      <c r="AP21" s="15">
        <f>DataQ!F132</f>
        <v>4.8</v>
      </c>
      <c r="AQ21">
        <v>0</v>
      </c>
      <c r="AR21" s="11">
        <f>DataQ!J132</f>
        <v>5.1033330000000001</v>
      </c>
      <c r="AT21" s="7"/>
      <c r="AU21" s="11">
        <f>(DataQ!V132/DataQ!C132)*1000</f>
        <v>8.1273310781507515</v>
      </c>
      <c r="AV21" s="11">
        <f>(DataQ!H132/DataQ!E132)*100</f>
        <v>7.0765562863981595</v>
      </c>
    </row>
    <row r="22" spans="1:48" x14ac:dyDescent="0.35">
      <c r="A22" s="12">
        <v>43678</v>
      </c>
      <c r="B22" s="11">
        <f>Scenarios!BA23</f>
        <v>7.4542124542124544</v>
      </c>
      <c r="C22" s="11">
        <f>'Other data &gt;&gt;&gt;'!X23</f>
        <v>7.4542124542124544</v>
      </c>
      <c r="D22" s="15">
        <f>DataQ!J193</f>
        <v>2.4133330000000002</v>
      </c>
      <c r="F22" s="12">
        <v>43678</v>
      </c>
      <c r="G22" s="11">
        <f t="shared" si="0"/>
        <v>7.4542124542124544</v>
      </c>
      <c r="H22" t="e">
        <f>NA()</f>
        <v>#N/A</v>
      </c>
      <c r="I22" t="e">
        <f>NA()</f>
        <v>#N/A</v>
      </c>
      <c r="J22" t="e">
        <f>NA()</f>
        <v>#N/A</v>
      </c>
      <c r="L22" s="11">
        <f>Scenarios!BM23</f>
        <v>0.19505494505494506</v>
      </c>
      <c r="M22" s="11" t="e">
        <f>NA()</f>
        <v>#N/A</v>
      </c>
      <c r="N22" s="11" t="e">
        <f>NA()</f>
        <v>#N/A</v>
      </c>
      <c r="O22" s="11" t="e">
        <f>NA()</f>
        <v>#N/A</v>
      </c>
      <c r="R22" s="12">
        <v>44044</v>
      </c>
      <c r="S22" s="11">
        <f>'Chart data'!G26</f>
        <v>7.8792314730100639</v>
      </c>
      <c r="T22" s="11">
        <f t="shared" si="1"/>
        <v>7.8792314730100639</v>
      </c>
      <c r="U22" s="11">
        <f>(DataQ!D197/DataQ!E197)*100</f>
        <v>1.2183307480882792</v>
      </c>
      <c r="V22" s="15">
        <f>DataQ!F197</f>
        <v>5</v>
      </c>
      <c r="W22" s="15">
        <f>DataQ!J197</f>
        <v>2.1433330000000002</v>
      </c>
      <c r="X22" s="15"/>
      <c r="Z22" s="12">
        <v>38200</v>
      </c>
      <c r="AA22" s="11">
        <f>'Regression output'!B47/DataQ!C133</f>
        <v>8.6154513888888895E-3</v>
      </c>
      <c r="AB22" s="11">
        <f>(DataQ!D133/DataQ!E133)*100</f>
        <v>6.2980102235588777</v>
      </c>
      <c r="AE22" s="12">
        <v>45139</v>
      </c>
      <c r="AG22" s="10">
        <f>'Arrears distribution'!AO65</f>
        <v>10080</v>
      </c>
      <c r="AH22" s="10">
        <f>'Arrears distribution'!AP65</f>
        <v>2450</v>
      </c>
      <c r="AI22" s="10">
        <f>'Arrears distribution'!AQ65</f>
        <v>100</v>
      </c>
      <c r="AJ22" s="10">
        <f>'Arrears distribution'!AR65</f>
        <v>-350</v>
      </c>
      <c r="AK22" s="10">
        <f>'Arrears distribution'!AS65</f>
        <v>12280</v>
      </c>
      <c r="AL22">
        <v>0</v>
      </c>
      <c r="AN22" s="7"/>
      <c r="AO22" s="11">
        <f>(DataQ!W133/DataQ!C133)*1000</f>
        <v>0.26909722222222221</v>
      </c>
      <c r="AP22" s="15">
        <f>DataQ!F133</f>
        <v>4.7</v>
      </c>
      <c r="AQ22">
        <v>0</v>
      </c>
      <c r="AR22" s="11">
        <f>DataQ!J133</f>
        <v>5.4633330000000004</v>
      </c>
      <c r="AT22" s="7"/>
      <c r="AU22" s="11">
        <f>(DataQ!V133/DataQ!C133)*1000</f>
        <v>8.6154513888888893</v>
      </c>
      <c r="AV22" s="11">
        <f>(DataQ!H133/DataQ!E133)*100</f>
        <v>7.5461596476689721</v>
      </c>
    </row>
    <row r="23" spans="1:48" x14ac:dyDescent="0.35">
      <c r="A23" s="12">
        <v>43770</v>
      </c>
      <c r="B23" s="11">
        <f>Scenarios!BA24</f>
        <v>7.3531021897810218</v>
      </c>
      <c r="C23" s="11">
        <f>'Other data &gt;&gt;&gt;'!X24</f>
        <v>7.3531021897810218</v>
      </c>
      <c r="D23" s="15">
        <f>DataQ!J194</f>
        <v>2.3866670000000001</v>
      </c>
      <c r="F23" s="12">
        <v>43770</v>
      </c>
      <c r="G23" s="11">
        <f t="shared" si="0"/>
        <v>7.3531021897810218</v>
      </c>
      <c r="H23" t="e">
        <f>NA()</f>
        <v>#N/A</v>
      </c>
      <c r="I23" t="e">
        <f>NA()</f>
        <v>#N/A</v>
      </c>
      <c r="J23" t="e">
        <f>NA()</f>
        <v>#N/A</v>
      </c>
      <c r="L23" s="11">
        <f>Scenarios!BM24</f>
        <v>0.18156934306569342</v>
      </c>
      <c r="M23" s="11" t="e">
        <f>NA()</f>
        <v>#N/A</v>
      </c>
      <c r="N23" s="11" t="e">
        <f>NA()</f>
        <v>#N/A</v>
      </c>
      <c r="O23" s="11" t="e">
        <f>NA()</f>
        <v>#N/A</v>
      </c>
      <c r="R23" s="12">
        <v>44136</v>
      </c>
      <c r="S23" s="11">
        <f>'Chart data'!G27</f>
        <v>8.1487226277372269</v>
      </c>
      <c r="T23" s="11">
        <f t="shared" si="1"/>
        <v>8.1487226277372269</v>
      </c>
      <c r="U23" s="11">
        <f>(DataQ!D198/DataQ!E198)*100</f>
        <v>1.2989053437968128</v>
      </c>
      <c r="V23" s="15">
        <f>DataQ!F198</f>
        <v>5.3</v>
      </c>
      <c r="W23" s="15">
        <f>DataQ!J198</f>
        <v>2.12</v>
      </c>
      <c r="X23" s="15"/>
      <c r="Z23" s="12">
        <v>38292</v>
      </c>
      <c r="AA23" s="11">
        <f>'Regression output'!B48/DataQ!C134</f>
        <v>9.1043349839284166E-3</v>
      </c>
      <c r="AB23" s="11">
        <f>(DataQ!D134/DataQ!E134)*100</f>
        <v>6.4542766329444428</v>
      </c>
      <c r="AE23" s="12">
        <v>45231</v>
      </c>
      <c r="AG23" s="10">
        <f>'Arrears distribution'!AO66</f>
        <v>13410</v>
      </c>
      <c r="AH23" s="10">
        <f>'Arrears distribution'!AP66</f>
        <v>5310</v>
      </c>
      <c r="AI23" s="10">
        <f>'Arrears distribution'!AQ66</f>
        <v>1590</v>
      </c>
      <c r="AJ23" s="10">
        <f>'Arrears distribution'!AR66</f>
        <v>1300</v>
      </c>
      <c r="AK23" s="10">
        <f>'Arrears distribution'!AS66</f>
        <v>21610</v>
      </c>
      <c r="AL23">
        <v>0</v>
      </c>
      <c r="AN23" s="7"/>
      <c r="AO23" s="11">
        <f>(DataQ!W134/DataQ!C134)*1000</f>
        <v>0.31274433150899145</v>
      </c>
      <c r="AP23" s="15">
        <f>DataQ!F134</f>
        <v>4.7</v>
      </c>
      <c r="AQ23">
        <v>0</v>
      </c>
      <c r="AR23" s="11">
        <f>DataQ!J134</f>
        <v>5.5733329999999999</v>
      </c>
      <c r="AT23" s="7"/>
      <c r="AU23" s="11">
        <f>(DataQ!V134/DataQ!C134)*1000</f>
        <v>9.1043349839284158</v>
      </c>
      <c r="AV23" s="11">
        <f>(DataQ!H134/DataQ!E134)*100</f>
        <v>7.8483745519465238</v>
      </c>
    </row>
    <row r="24" spans="1:48" x14ac:dyDescent="0.35">
      <c r="A24" s="12">
        <v>43862</v>
      </c>
      <c r="B24" s="11">
        <f>Scenarios!BA25</f>
        <v>7.5082116788321169</v>
      </c>
      <c r="C24" s="11">
        <f>'Other data &gt;&gt;&gt;'!X25</f>
        <v>7.5082116788321169</v>
      </c>
      <c r="D24" s="15">
        <f>DataQ!J195</f>
        <v>2.3566669999999998</v>
      </c>
      <c r="F24" s="12">
        <v>43862</v>
      </c>
      <c r="G24" s="11">
        <f t="shared" si="0"/>
        <v>7.5082116788321169</v>
      </c>
      <c r="H24" t="e">
        <f>NA()</f>
        <v>#N/A</v>
      </c>
      <c r="I24" t="e">
        <f>NA()</f>
        <v>#N/A</v>
      </c>
      <c r="J24" t="e">
        <f>NA()</f>
        <v>#N/A</v>
      </c>
      <c r="L24" s="11">
        <f>Scenarios!BM25</f>
        <v>0.15602189781021897</v>
      </c>
      <c r="M24" s="11" t="e">
        <f>NA()</f>
        <v>#N/A</v>
      </c>
      <c r="N24" s="11" t="e">
        <f>NA()</f>
        <v>#N/A</v>
      </c>
      <c r="O24" s="11" t="e">
        <f>NA()</f>
        <v>#N/A</v>
      </c>
      <c r="R24" s="12">
        <v>44228</v>
      </c>
      <c r="S24" s="11">
        <f>'Chart data'!G28</f>
        <v>8.214025500910747</v>
      </c>
      <c r="T24" s="11">
        <f t="shared" si="1"/>
        <v>8.214025500910747</v>
      </c>
      <c r="U24" s="11">
        <f>(DataQ!D199/DataQ!E199)*100</f>
        <v>1.4506062434263565</v>
      </c>
      <c r="V24" s="15">
        <f>DataQ!F199</f>
        <v>4.9000000000000004</v>
      </c>
      <c r="W24" s="15">
        <f>DataQ!J199</f>
        <v>2.09</v>
      </c>
      <c r="X24" s="15"/>
      <c r="Z24" s="12">
        <v>38384</v>
      </c>
      <c r="AA24" s="11">
        <f>'Regression output'!B49/DataQ!C135</f>
        <v>9.7189695550351281E-3</v>
      </c>
      <c r="AB24" s="11">
        <f>(DataQ!D135/DataQ!E135)*100</f>
        <v>6.3327528919236373</v>
      </c>
      <c r="AE24" s="12">
        <v>45323</v>
      </c>
      <c r="AF24">
        <v>2024</v>
      </c>
      <c r="AG24" s="10">
        <f>'Arrears distribution'!AO67</f>
        <v>12250</v>
      </c>
      <c r="AH24" s="10">
        <f>'Arrears distribution'!AP67</f>
        <v>6430</v>
      </c>
      <c r="AI24" s="10">
        <f>'Arrears distribution'!AQ67</f>
        <v>2700</v>
      </c>
      <c r="AJ24" s="10">
        <f>'Arrears distribution'!AR67</f>
        <v>2890</v>
      </c>
      <c r="AK24" s="10">
        <f>'Arrears distribution'!AS67</f>
        <v>24270</v>
      </c>
      <c r="AL24">
        <v>0</v>
      </c>
      <c r="AN24" s="7">
        <v>2005</v>
      </c>
      <c r="AO24" s="11">
        <f>(DataQ!W135/DataQ!C135)*1000</f>
        <v>0.41634139994795732</v>
      </c>
      <c r="AP24" s="15">
        <f>DataQ!F135</f>
        <v>4.7</v>
      </c>
      <c r="AQ24">
        <v>0</v>
      </c>
      <c r="AR24" s="11">
        <f>DataQ!J135</f>
        <v>5.53</v>
      </c>
      <c r="AT24" s="7">
        <v>2005</v>
      </c>
      <c r="AU24" s="11">
        <f>(DataQ!V135/DataQ!C135)*1000</f>
        <v>9.7189695550351285</v>
      </c>
      <c r="AV24" s="11">
        <f>(DataQ!H135/DataQ!E135)*100</f>
        <v>8.1156678046974609</v>
      </c>
    </row>
    <row r="25" spans="1:48" x14ac:dyDescent="0.35">
      <c r="A25" s="12">
        <v>43952</v>
      </c>
      <c r="B25" s="11">
        <f>Scenarios!BA26</f>
        <v>7.8234217749313819</v>
      </c>
      <c r="C25" s="11">
        <f>'Other data &gt;&gt;&gt;'!X26</f>
        <v>7.8234217749313819</v>
      </c>
      <c r="D25" s="15">
        <f>DataQ!J196</f>
        <v>2.1833330000000002</v>
      </c>
      <c r="F25" s="12">
        <v>43952</v>
      </c>
      <c r="G25" s="11">
        <f t="shared" si="0"/>
        <v>7.8234217749313819</v>
      </c>
      <c r="H25" t="e">
        <f>NA()</f>
        <v>#N/A</v>
      </c>
      <c r="I25" t="e">
        <f>NA()</f>
        <v>#N/A</v>
      </c>
      <c r="J25" t="e">
        <f>NA()</f>
        <v>#N/A</v>
      </c>
      <c r="L25" s="11">
        <f>Scenarios!BM26</f>
        <v>2.0128087831655993E-2</v>
      </c>
      <c r="M25" s="11" t="e">
        <f>NA()</f>
        <v>#N/A</v>
      </c>
      <c r="N25" s="11" t="e">
        <f>NA()</f>
        <v>#N/A</v>
      </c>
      <c r="O25" s="11" t="e">
        <f>NA()</f>
        <v>#N/A</v>
      </c>
      <c r="R25" s="12">
        <v>44317</v>
      </c>
      <c r="S25" s="11">
        <f>'Chart data'!G29</f>
        <v>8.0508628519527701</v>
      </c>
      <c r="T25" s="11">
        <f t="shared" si="1"/>
        <v>8.0508628519527701</v>
      </c>
      <c r="U25" s="11">
        <f>(DataQ!D200/DataQ!E200)*100</f>
        <v>1.4081526296714664</v>
      </c>
      <c r="V25" s="15">
        <f>DataQ!F200</f>
        <v>4.7</v>
      </c>
      <c r="W25" s="15">
        <f>DataQ!J200</f>
        <v>2.0733329999999999</v>
      </c>
      <c r="X25" s="15"/>
      <c r="Z25" s="12">
        <v>38473</v>
      </c>
      <c r="AA25" s="11">
        <f>'Regression output'!B50/DataQ!C136</f>
        <v>1.0331687884298953E-2</v>
      </c>
      <c r="AB25" s="11">
        <f>(DataQ!D136/DataQ!E136)*100</f>
        <v>6.6701284627367752</v>
      </c>
      <c r="AE25" s="12">
        <v>45413</v>
      </c>
      <c r="AG25" s="10">
        <f>'Arrears distribution'!AO68</f>
        <v>10750</v>
      </c>
      <c r="AH25" s="10">
        <f>'Arrears distribution'!AP68</f>
        <v>6030</v>
      </c>
      <c r="AI25" s="10">
        <f>'Arrears distribution'!AQ68</f>
        <v>3310</v>
      </c>
      <c r="AJ25" s="10">
        <f>'Arrears distribution'!AR68</f>
        <v>3920</v>
      </c>
      <c r="AK25" s="10">
        <f>'Arrears distribution'!AS68</f>
        <v>24010</v>
      </c>
      <c r="AL25">
        <v>0</v>
      </c>
      <c r="AN25" s="7"/>
      <c r="AO25" s="11">
        <f>(DataQ!W136/DataQ!C136)*1000</f>
        <v>0.51961548454143935</v>
      </c>
      <c r="AP25" s="15">
        <f>DataQ!F136</f>
        <v>4.8</v>
      </c>
      <c r="AQ25">
        <v>0</v>
      </c>
      <c r="AR25" s="11">
        <f>DataQ!J136</f>
        <v>5.5033339999999997</v>
      </c>
      <c r="AT25" s="7"/>
      <c r="AU25" s="11">
        <f>(DataQ!V136/DataQ!C136)*1000</f>
        <v>10.331687884298953</v>
      </c>
      <c r="AV25" s="11">
        <f>(DataQ!H136/DataQ!E136)*100</f>
        <v>8.274896710541169</v>
      </c>
    </row>
    <row r="26" spans="1:48" x14ac:dyDescent="0.35">
      <c r="A26" s="12">
        <v>44044</v>
      </c>
      <c r="B26" s="11">
        <f>Scenarios!BA27</f>
        <v>7.8792314730100639</v>
      </c>
      <c r="C26" s="11">
        <f>'Other data &gt;&gt;&gt;'!X27</f>
        <v>7.8792314730100639</v>
      </c>
      <c r="D26" s="15">
        <f>DataQ!J197</f>
        <v>2.1433330000000002</v>
      </c>
      <c r="F26" s="12">
        <v>44044</v>
      </c>
      <c r="G26" s="11">
        <f t="shared" si="0"/>
        <v>7.8792314730100639</v>
      </c>
      <c r="H26" t="e">
        <f>NA()</f>
        <v>#N/A</v>
      </c>
      <c r="I26" t="e">
        <f>NA()</f>
        <v>#N/A</v>
      </c>
      <c r="J26" t="e">
        <f>NA()</f>
        <v>#N/A</v>
      </c>
      <c r="L26" s="11">
        <f>Scenarios!BM27</f>
        <v>3.385178408051235E-2</v>
      </c>
      <c r="M26" s="11" t="e">
        <f>NA()</f>
        <v>#N/A</v>
      </c>
      <c r="N26" s="11" t="e">
        <f>NA()</f>
        <v>#N/A</v>
      </c>
      <c r="O26" s="11" t="e">
        <f>NA()</f>
        <v>#N/A</v>
      </c>
      <c r="R26" s="12">
        <v>44409</v>
      </c>
      <c r="S26" s="11">
        <f>'Chart data'!G30</f>
        <v>7.8328792007266124</v>
      </c>
      <c r="T26" s="11">
        <f t="shared" si="1"/>
        <v>7.8328792007266124</v>
      </c>
      <c r="U26" s="11">
        <f>(DataQ!D201/DataQ!E201)*100</f>
        <v>1.3265110262120683</v>
      </c>
      <c r="V26" s="15">
        <f>DataQ!F201</f>
        <v>4.4000000000000004</v>
      </c>
      <c r="W26" s="15">
        <f>DataQ!J201</f>
        <v>2.0533329999999999</v>
      </c>
      <c r="X26" s="15"/>
      <c r="Z26" s="12">
        <v>38565</v>
      </c>
      <c r="AA26" s="11">
        <f>'Regression output'!B51/DataQ!C137</f>
        <v>1.0306250269966739E-2</v>
      </c>
      <c r="AB26" s="11">
        <f>(DataQ!D137/DataQ!E137)*100</f>
        <v>6.6242555012660933</v>
      </c>
      <c r="AE26" s="12">
        <v>45505</v>
      </c>
      <c r="AG26" s="10">
        <f>'Arrears distribution'!AO69</f>
        <v>8600</v>
      </c>
      <c r="AH26" s="10">
        <f>'Arrears distribution'!AP69</f>
        <v>4560</v>
      </c>
      <c r="AI26" s="10">
        <f>'Arrears distribution'!AQ69</f>
        <v>3350</v>
      </c>
      <c r="AJ26" s="10">
        <f>'Arrears distribution'!AR69</f>
        <v>4470</v>
      </c>
      <c r="AK26" s="10">
        <f>'Arrears distribution'!AS69</f>
        <v>20980</v>
      </c>
      <c r="AL26">
        <v>0</v>
      </c>
      <c r="AN26" s="7"/>
      <c r="AO26" s="11">
        <f>(DataQ!W137/DataQ!C137)*1000</f>
        <v>0.51401667314586841</v>
      </c>
      <c r="AP26" s="15">
        <f>DataQ!F137</f>
        <v>4.7</v>
      </c>
      <c r="AQ26">
        <v>0</v>
      </c>
      <c r="AR26" s="11">
        <f>DataQ!J137</f>
        <v>5.4766659999999998</v>
      </c>
      <c r="AT26" s="7"/>
      <c r="AU26" s="11">
        <f>(DataQ!V137/DataQ!C137)*1000</f>
        <v>10.306250269966739</v>
      </c>
      <c r="AV26" s="11">
        <f>(DataQ!H137/DataQ!E137)*100</f>
        <v>8.2429829879810264</v>
      </c>
    </row>
    <row r="27" spans="1:48" x14ac:dyDescent="0.35">
      <c r="A27" s="12">
        <v>44136</v>
      </c>
      <c r="B27" s="11">
        <f>Scenarios!BA28</f>
        <v>8.1487226277372269</v>
      </c>
      <c r="C27" s="11">
        <f>'Other data &gt;&gt;&gt;'!X28</f>
        <v>8.1487226277372269</v>
      </c>
      <c r="D27" s="15">
        <f>DataQ!J198</f>
        <v>2.12</v>
      </c>
      <c r="F27" s="12">
        <v>44136</v>
      </c>
      <c r="G27" s="11">
        <f t="shared" si="0"/>
        <v>8.1487226277372269</v>
      </c>
      <c r="H27" t="e">
        <f>NA()</f>
        <v>#N/A</v>
      </c>
      <c r="I27" t="e">
        <f>NA()</f>
        <v>#N/A</v>
      </c>
      <c r="J27" t="e">
        <f>NA()</f>
        <v>#N/A</v>
      </c>
      <c r="L27" s="11">
        <f>Scenarios!BM28</f>
        <v>3.0109489051094892E-2</v>
      </c>
      <c r="M27" s="11" t="e">
        <f>NA()</f>
        <v>#N/A</v>
      </c>
      <c r="N27" s="11" t="e">
        <f>NA()</f>
        <v>#N/A</v>
      </c>
      <c r="O27" s="11" t="e">
        <f>NA()</f>
        <v>#N/A</v>
      </c>
      <c r="R27" s="12">
        <v>44501</v>
      </c>
      <c r="S27" s="11">
        <f>'Chart data'!G31</f>
        <v>7.7934485896269337</v>
      </c>
      <c r="T27" s="11">
        <f t="shared" si="1"/>
        <v>7.7934485896269337</v>
      </c>
      <c r="U27" s="11">
        <f>(DataQ!D202/DataQ!E202)*100</f>
        <v>1.4861211530602623</v>
      </c>
      <c r="V27" s="15">
        <f>DataQ!F202</f>
        <v>4.2</v>
      </c>
      <c r="W27" s="15">
        <f>DataQ!J202</f>
        <v>2.02</v>
      </c>
      <c r="X27" s="15"/>
      <c r="Z27" s="12">
        <v>38657</v>
      </c>
      <c r="AA27" s="11">
        <f>'Regression output'!B52/DataQ!C138</f>
        <v>1.0280937607721474E-2</v>
      </c>
      <c r="AB27" s="11">
        <f>(DataQ!D138/DataQ!E138)*100</f>
        <v>6.597099554864692</v>
      </c>
      <c r="AN27" s="7"/>
      <c r="AO27" s="11">
        <f>(DataQ!W138/DataQ!C138)*1000</f>
        <v>0.50844536366770088</v>
      </c>
      <c r="AP27" s="15">
        <f>DataQ!F138</f>
        <v>5.0999999999999996</v>
      </c>
      <c r="AQ27">
        <v>0</v>
      </c>
      <c r="AR27" s="11">
        <f>DataQ!J138</f>
        <v>5.35</v>
      </c>
      <c r="AT27" s="7"/>
      <c r="AU27" s="11">
        <f>(DataQ!V138/DataQ!C138)*1000</f>
        <v>10.280937607721475</v>
      </c>
      <c r="AV27" s="11">
        <f>(DataQ!H138/DataQ!E138)*100</f>
        <v>8.26238253373843</v>
      </c>
    </row>
    <row r="28" spans="1:48" x14ac:dyDescent="0.35">
      <c r="A28" s="12">
        <v>44228</v>
      </c>
      <c r="B28" s="11">
        <f>Scenarios!BA29</f>
        <v>8.214025500910747</v>
      </c>
      <c r="C28" s="11">
        <f>'Other data &gt;&gt;&gt;'!X29</f>
        <v>8.214025500910747</v>
      </c>
      <c r="D28" s="15">
        <f>DataQ!J199</f>
        <v>2.09</v>
      </c>
      <c r="F28" s="12">
        <v>44228</v>
      </c>
      <c r="G28" s="11">
        <f t="shared" si="0"/>
        <v>8.214025500910747</v>
      </c>
      <c r="H28" t="e">
        <f>NA()</f>
        <v>#N/A</v>
      </c>
      <c r="I28" t="e">
        <f>NA()</f>
        <v>#N/A</v>
      </c>
      <c r="J28" t="e">
        <f>NA()</f>
        <v>#N/A</v>
      </c>
      <c r="L28" s="11">
        <f>Scenarios!BM29</f>
        <v>3.4608378870673952E-2</v>
      </c>
      <c r="M28" s="11" t="e">
        <f>NA()</f>
        <v>#N/A</v>
      </c>
      <c r="N28" s="11" t="e">
        <f>NA()</f>
        <v>#N/A</v>
      </c>
      <c r="O28" s="11" t="e">
        <f>NA()</f>
        <v>#N/A</v>
      </c>
      <c r="R28" s="12">
        <v>44593</v>
      </c>
      <c r="S28" s="11">
        <f>'Chart data'!G32</f>
        <v>7.4289617486338795</v>
      </c>
      <c r="T28" s="11">
        <f t="shared" si="1"/>
        <v>7.4289617486338795</v>
      </c>
      <c r="U28" s="11">
        <f>(DataQ!D203/DataQ!E203)*100</f>
        <v>1.893487148476062</v>
      </c>
      <c r="V28" s="15">
        <f>DataQ!F203</f>
        <v>3.8</v>
      </c>
      <c r="W28" s="15">
        <f>DataQ!J203</f>
        <v>2.0266670000000002</v>
      </c>
      <c r="X28" s="15">
        <f>AVERAGE(U28:U31)</f>
        <v>2.6610259504759362</v>
      </c>
      <c r="Z28" s="12">
        <v>38749</v>
      </c>
      <c r="AA28" s="11">
        <f>'Regression output'!B53/DataQ!C139</f>
        <v>1.0182599355531686E-2</v>
      </c>
      <c r="AB28" s="11">
        <f>(DataQ!D139/DataQ!E139)*100</f>
        <v>6.6265034018343352</v>
      </c>
      <c r="AN28" s="7">
        <v>2006</v>
      </c>
      <c r="AO28" s="11">
        <f>(DataQ!W139/DataQ!C139)*1000</f>
        <v>0.60150375939849621</v>
      </c>
      <c r="AP28" s="15">
        <f>DataQ!F139</f>
        <v>5.2</v>
      </c>
      <c r="AQ28">
        <v>0</v>
      </c>
      <c r="AR28" s="11">
        <f>DataQ!J139</f>
        <v>5.3266669999999996</v>
      </c>
      <c r="AT28" s="7">
        <v>2006</v>
      </c>
      <c r="AU28" s="11">
        <f>(DataQ!V139/DataQ!C139)*1000</f>
        <v>10.182599355531686</v>
      </c>
      <c r="AV28" s="11">
        <f>(DataQ!H139/DataQ!E139)*100</f>
        <v>8.2749674616613493</v>
      </c>
    </row>
    <row r="29" spans="1:48" x14ac:dyDescent="0.35">
      <c r="A29" s="12">
        <v>44317</v>
      </c>
      <c r="B29" s="11">
        <f>Scenarios!BA30</f>
        <v>8.0508628519527701</v>
      </c>
      <c r="C29" s="11">
        <f>'Other data &gt;&gt;&gt;'!X30</f>
        <v>8.0508628519527701</v>
      </c>
      <c r="D29" s="15">
        <f>DataQ!J200</f>
        <v>2.0733329999999999</v>
      </c>
      <c r="F29" s="12">
        <v>44317</v>
      </c>
      <c r="G29" s="11">
        <f t="shared" si="0"/>
        <v>8.0508628519527701</v>
      </c>
      <c r="H29" t="e">
        <f>NA()</f>
        <v>#N/A</v>
      </c>
      <c r="I29" t="e">
        <f>NA()</f>
        <v>#N/A</v>
      </c>
      <c r="J29" t="e">
        <f>NA()</f>
        <v>#N/A</v>
      </c>
      <c r="L29" s="11">
        <f>Scenarios!BM30</f>
        <v>4.0871934604904632E-2</v>
      </c>
      <c r="M29" s="11" t="e">
        <f>NA()</f>
        <v>#N/A</v>
      </c>
      <c r="N29" s="11" t="e">
        <f>NA()</f>
        <v>#N/A</v>
      </c>
      <c r="O29" s="11" t="e">
        <f>NA()</f>
        <v>#N/A</v>
      </c>
      <c r="R29" s="12">
        <v>44682</v>
      </c>
      <c r="S29" s="11">
        <f>'Chart data'!G33</f>
        <v>7.350957155879672</v>
      </c>
      <c r="T29" s="11">
        <f t="shared" si="1"/>
        <v>7.350957155879672</v>
      </c>
      <c r="U29" s="11">
        <f>(DataQ!D204/DataQ!E204)*100</f>
        <v>2.3270910477845526</v>
      </c>
      <c r="V29" s="15">
        <f>DataQ!F204</f>
        <v>3.8</v>
      </c>
      <c r="W29" s="15">
        <f>DataQ!J204</f>
        <v>2.0833330000000001</v>
      </c>
      <c r="X29" s="15"/>
      <c r="Z29" s="12">
        <v>38838</v>
      </c>
      <c r="AA29" s="11">
        <f>'Regression output'!B54/DataQ!C140</f>
        <v>1.0084825636192271E-2</v>
      </c>
      <c r="AB29" s="11">
        <f>(DataQ!D140/DataQ!E140)*100</f>
        <v>6.6897521259896839</v>
      </c>
      <c r="AN29" s="7"/>
      <c r="AO29" s="11">
        <f>(DataQ!W140/DataQ!C140)*1000</f>
        <v>0.69402793248222083</v>
      </c>
      <c r="AP29" s="15">
        <f>DataQ!F140</f>
        <v>5.5</v>
      </c>
      <c r="AQ29">
        <v>0</v>
      </c>
      <c r="AR29" s="11">
        <f>DataQ!J140</f>
        <v>5.31</v>
      </c>
      <c r="AT29" s="7"/>
      <c r="AU29" s="11">
        <f>(DataQ!V140/DataQ!C140)*1000</f>
        <v>10.084825636192271</v>
      </c>
      <c r="AV29" s="11">
        <f>(DataQ!H140/DataQ!E140)*100</f>
        <v>8.3905438738723195</v>
      </c>
    </row>
    <row r="30" spans="1:48" x14ac:dyDescent="0.35">
      <c r="A30" s="12">
        <v>44409</v>
      </c>
      <c r="B30" s="11">
        <f>Scenarios!BA31</f>
        <v>7.8328792007266124</v>
      </c>
      <c r="C30" s="11">
        <f>'Other data &gt;&gt;&gt;'!X31</f>
        <v>7.8328792007266124</v>
      </c>
      <c r="D30" s="15">
        <f>DataQ!J201</f>
        <v>2.0533329999999999</v>
      </c>
      <c r="F30" s="12">
        <v>44409</v>
      </c>
      <c r="G30" s="11">
        <f t="shared" si="0"/>
        <v>7.8328792007266124</v>
      </c>
      <c r="H30" t="e">
        <f>NA()</f>
        <v>#N/A</v>
      </c>
      <c r="I30" t="e">
        <f>NA()</f>
        <v>#N/A</v>
      </c>
      <c r="J30" t="e">
        <f>NA()</f>
        <v>#N/A</v>
      </c>
      <c r="L30" s="11">
        <f>Scenarios!BM31</f>
        <v>6.630336058128973E-2</v>
      </c>
      <c r="M30" s="11" t="e">
        <f>NA()</f>
        <v>#N/A</v>
      </c>
      <c r="N30" s="11" t="e">
        <f>NA()</f>
        <v>#N/A</v>
      </c>
      <c r="O30" s="11" t="e">
        <f>NA()</f>
        <v>#N/A</v>
      </c>
      <c r="R30" s="12">
        <v>44774</v>
      </c>
      <c r="S30" s="11">
        <f>'Chart data'!G34</f>
        <v>7.3090246125797629</v>
      </c>
      <c r="T30" s="11">
        <f t="shared" si="1"/>
        <v>7.3090246125797629</v>
      </c>
      <c r="U30" s="11">
        <f>(DataQ!D205/DataQ!E205)*100</f>
        <v>2.8193784585812445</v>
      </c>
      <c r="V30" s="15">
        <f>DataQ!F205</f>
        <v>3.7</v>
      </c>
      <c r="W30" s="15">
        <f>DataQ!J205</f>
        <v>2.1866669999999999</v>
      </c>
      <c r="X30" s="15"/>
      <c r="Z30" s="12">
        <v>38930</v>
      </c>
      <c r="AA30" s="11">
        <f>'Regression output'!B55/DataQ!C141</f>
        <v>9.8535001922009143E-3</v>
      </c>
      <c r="AB30" s="11">
        <f>(DataQ!D141/DataQ!E141)*100</f>
        <v>6.8969607116382505</v>
      </c>
      <c r="AN30" s="7"/>
      <c r="AO30" s="11">
        <f>(DataQ!W141/DataQ!C141)*1000</f>
        <v>0.70900781617050357</v>
      </c>
      <c r="AP30" s="15">
        <f>DataQ!F141</f>
        <v>5.5</v>
      </c>
      <c r="AQ30">
        <v>0</v>
      </c>
      <c r="AR30" s="11">
        <f>DataQ!J141</f>
        <v>5.33</v>
      </c>
      <c r="AT30" s="7"/>
      <c r="AU30" s="11">
        <f>(DataQ!V141/DataQ!C141)*1000</f>
        <v>9.8535001922009151</v>
      </c>
      <c r="AV30" s="11">
        <f>(DataQ!H141/DataQ!E141)*100</f>
        <v>8.5561791803452287</v>
      </c>
    </row>
    <row r="31" spans="1:48" x14ac:dyDescent="0.35">
      <c r="A31" s="12">
        <v>44501</v>
      </c>
      <c r="B31" s="11">
        <f>Scenarios!BA32</f>
        <v>7.7934485896269337</v>
      </c>
      <c r="C31" s="11">
        <f>'Other data &gt;&gt;&gt;'!X32</f>
        <v>7.7934485896269337</v>
      </c>
      <c r="D31" s="15">
        <f>DataQ!J202</f>
        <v>2.02</v>
      </c>
      <c r="F31" s="12">
        <v>44501</v>
      </c>
      <c r="G31" s="11">
        <f t="shared" si="0"/>
        <v>7.7934485896269337</v>
      </c>
      <c r="H31" t="e">
        <f>NA()</f>
        <v>#N/A</v>
      </c>
      <c r="I31" t="e">
        <f>NA()</f>
        <v>#N/A</v>
      </c>
      <c r="J31" t="e">
        <f>NA()</f>
        <v>#N/A</v>
      </c>
      <c r="L31" s="11">
        <f>Scenarios!BM32</f>
        <v>6.5514103730664242E-2</v>
      </c>
      <c r="M31" s="11" t="e">
        <f>NA()</f>
        <v>#N/A</v>
      </c>
      <c r="N31" s="11" t="e">
        <f>NA()</f>
        <v>#N/A</v>
      </c>
      <c r="O31" s="11" t="e">
        <f>NA()</f>
        <v>#N/A</v>
      </c>
      <c r="R31" s="12">
        <v>44866</v>
      </c>
      <c r="S31" s="11">
        <f>'Chart data'!G35</f>
        <v>7.4259597806215725</v>
      </c>
      <c r="T31" s="11">
        <f t="shared" si="1"/>
        <v>7.4250457038391229</v>
      </c>
      <c r="U31" s="11">
        <f>(DataQ!D206/DataQ!E206)*100</f>
        <v>3.6041471470618855</v>
      </c>
      <c r="V31" s="15">
        <f>DataQ!F206</f>
        <v>3.9</v>
      </c>
      <c r="W31" s="15">
        <f>DataQ!J206</f>
        <v>2.3966669999999999</v>
      </c>
      <c r="X31" s="15"/>
      <c r="Z31" s="12">
        <v>39022</v>
      </c>
      <c r="AA31" s="11">
        <f>'Regression output'!B56/DataQ!C142</f>
        <v>9.6235734968489178E-3</v>
      </c>
      <c r="AB31" s="11">
        <f>(DataQ!D142/DataQ!E142)*100</f>
        <v>7.2903989253062589</v>
      </c>
      <c r="AN31" s="7"/>
      <c r="AO31" s="11">
        <f>(DataQ!W142/DataQ!C142)*1000</f>
        <v>0.72389712144438767</v>
      </c>
      <c r="AP31" s="15">
        <f>DataQ!F142</f>
        <v>5.5</v>
      </c>
      <c r="AQ31">
        <v>0</v>
      </c>
      <c r="AR31" s="11">
        <f>DataQ!J142</f>
        <v>5.45</v>
      </c>
      <c r="AT31" s="7"/>
      <c r="AU31" s="11">
        <f>(DataQ!V142/DataQ!C142)*1000</f>
        <v>9.6235734968489179</v>
      </c>
      <c r="AV31" s="11">
        <f>(DataQ!H142/DataQ!E142)*100</f>
        <v>8.9230743315800769</v>
      </c>
    </row>
    <row r="32" spans="1:48" x14ac:dyDescent="0.35">
      <c r="A32" s="12">
        <v>44593</v>
      </c>
      <c r="B32" s="11">
        <f>Scenarios!BA33</f>
        <v>7.4289617486338795</v>
      </c>
      <c r="C32" s="11">
        <f>'Other data &gt;&gt;&gt;'!X33</f>
        <v>7.4289617486338795</v>
      </c>
      <c r="D32" s="15">
        <f>DataQ!J203</f>
        <v>2.0266670000000002</v>
      </c>
      <c r="F32" s="12">
        <v>44593</v>
      </c>
      <c r="G32" s="11">
        <f t="shared" si="0"/>
        <v>7.4289617486338795</v>
      </c>
      <c r="H32" t="e">
        <f>NA()</f>
        <v>#N/A</v>
      </c>
      <c r="I32" t="e">
        <f>NA()</f>
        <v>#N/A</v>
      </c>
      <c r="J32" t="e">
        <f>NA()</f>
        <v>#N/A</v>
      </c>
      <c r="L32" s="11">
        <f>Scenarios!BM33</f>
        <v>9.4717668488160295E-2</v>
      </c>
      <c r="M32" s="11" t="e">
        <f>NA()</f>
        <v>#N/A</v>
      </c>
      <c r="N32" s="11" t="e">
        <f>NA()</f>
        <v>#N/A</v>
      </c>
      <c r="O32" s="11" t="e">
        <f>NA()</f>
        <v>#N/A</v>
      </c>
      <c r="R32" s="12">
        <v>44958</v>
      </c>
      <c r="S32" s="11">
        <f>'Chart data'!G36</f>
        <v>7.6875</v>
      </c>
      <c r="T32" s="11">
        <f t="shared" si="1"/>
        <v>7.6875</v>
      </c>
      <c r="U32" s="11">
        <f>(DataQ!D207/DataQ!E207)*100</f>
        <v>4.4938997363939626</v>
      </c>
      <c r="V32" s="15">
        <f>DataQ!F207</f>
        <v>4</v>
      </c>
      <c r="W32" s="15">
        <f>DataQ!J207</f>
        <v>2.65</v>
      </c>
      <c r="X32" s="15"/>
      <c r="Z32" s="12">
        <v>39114</v>
      </c>
      <c r="AA32" s="11">
        <f>'Regression output'!B57/DataQ!C143</f>
        <v>9.9329883789973702E-3</v>
      </c>
      <c r="AB32" s="11">
        <f>(DataQ!D143/DataQ!E143)*100</f>
        <v>7.5677365483256622</v>
      </c>
      <c r="AN32" s="7">
        <v>2007</v>
      </c>
      <c r="AO32" s="11">
        <f>(DataQ!W143/DataQ!C143)*1000</f>
        <v>0.7803884977521417</v>
      </c>
      <c r="AP32" s="15">
        <f>DataQ!F143</f>
        <v>5.5</v>
      </c>
      <c r="AQ32">
        <v>0</v>
      </c>
      <c r="AR32" s="11">
        <f>DataQ!J143</f>
        <v>5.6233329999999997</v>
      </c>
      <c r="AT32" s="7">
        <v>2007</v>
      </c>
      <c r="AU32" s="11">
        <f>(DataQ!V143/DataQ!C143)*1000</f>
        <v>9.9329883789973703</v>
      </c>
      <c r="AV32" s="11">
        <f>(DataQ!H143/DataQ!E143)*100</f>
        <v>9.2159548518989265</v>
      </c>
    </row>
    <row r="33" spans="1:48" x14ac:dyDescent="0.35">
      <c r="A33" s="12">
        <v>44682</v>
      </c>
      <c r="B33" s="11">
        <f>Scenarios!BA34</f>
        <v>7.350957155879672</v>
      </c>
      <c r="C33" s="11">
        <f>'Other data &gt;&gt;&gt;'!X34</f>
        <v>7.350957155879672</v>
      </c>
      <c r="D33" s="15">
        <f>DataQ!J204</f>
        <v>2.0833330000000001</v>
      </c>
      <c r="F33" s="12">
        <v>44682</v>
      </c>
      <c r="G33" s="11">
        <f t="shared" si="0"/>
        <v>7.350957155879672</v>
      </c>
      <c r="H33" t="e">
        <f>NA()</f>
        <v>#N/A</v>
      </c>
      <c r="I33" t="e">
        <f>NA()</f>
        <v>#N/A</v>
      </c>
      <c r="J33" t="e">
        <f>NA()</f>
        <v>#N/A</v>
      </c>
      <c r="L33" s="11">
        <f>Scenarios!BM34</f>
        <v>0.10756608933454877</v>
      </c>
      <c r="M33" s="11" t="e">
        <f>NA()</f>
        <v>#N/A</v>
      </c>
      <c r="N33" s="11" t="e">
        <f>NA()</f>
        <v>#N/A</v>
      </c>
      <c r="O33" s="11" t="e">
        <f>NA()</f>
        <v>#N/A</v>
      </c>
      <c r="R33" s="12">
        <v>45047</v>
      </c>
      <c r="S33" s="11">
        <f>'Chart data'!G37</f>
        <v>8.3878116343490312</v>
      </c>
      <c r="T33" s="11">
        <f t="shared" si="1"/>
        <v>8.3878116343490312</v>
      </c>
      <c r="U33" s="11">
        <f>(DataQ!D208/DataQ!E208)*100</f>
        <v>4.5843811517848003</v>
      </c>
      <c r="V33" s="15">
        <f>DataQ!F208</f>
        <v>4.2</v>
      </c>
      <c r="W33" s="15">
        <f>DataQ!J208</f>
        <v>2.84</v>
      </c>
      <c r="X33" s="15"/>
      <c r="Z33" s="12">
        <v>39203</v>
      </c>
      <c r="AA33" s="11">
        <f>'Regression output'!B58/DataQ!C144</f>
        <v>1.023994592767827E-2</v>
      </c>
      <c r="AB33" s="11">
        <f>(DataQ!D144/DataQ!E144)*100</f>
        <v>7.9627494746825604</v>
      </c>
      <c r="AN33" s="7"/>
      <c r="AO33" s="11">
        <f>(DataQ!W144/DataQ!C144)*1000</f>
        <v>0.83643122676579928</v>
      </c>
      <c r="AP33" s="15">
        <f>DataQ!F144</f>
        <v>5.4</v>
      </c>
      <c r="AQ33">
        <v>0</v>
      </c>
      <c r="AR33" s="11">
        <f>DataQ!J144</f>
        <v>5.7033329999999998</v>
      </c>
      <c r="AT33" s="7"/>
      <c r="AU33" s="11">
        <f>(DataQ!V144/DataQ!C144)*1000</f>
        <v>10.239945927678269</v>
      </c>
      <c r="AV33" s="11">
        <f>(DataQ!H144/DataQ!E144)*100</f>
        <v>9.4986386715396502</v>
      </c>
    </row>
    <row r="34" spans="1:48" x14ac:dyDescent="0.35">
      <c r="A34" s="12">
        <v>44774</v>
      </c>
      <c r="B34" s="11">
        <f>Scenarios!BA35</f>
        <v>7.3090246125797629</v>
      </c>
      <c r="C34" s="11">
        <f>'Other data &gt;&gt;&gt;'!X35</f>
        <v>7.3090246125797629</v>
      </c>
      <c r="D34" s="15">
        <f>DataQ!J205</f>
        <v>2.1866669999999999</v>
      </c>
      <c r="F34" s="12">
        <v>44774</v>
      </c>
      <c r="G34" s="11">
        <f t="shared" si="0"/>
        <v>7.3090246125797629</v>
      </c>
      <c r="H34" t="e">
        <f>NA()</f>
        <v>#N/A</v>
      </c>
      <c r="I34" t="e">
        <f>NA()</f>
        <v>#N/A</v>
      </c>
      <c r="J34" t="e">
        <f>NA()</f>
        <v>#N/A</v>
      </c>
      <c r="L34" s="11">
        <f>Scenarios!BM35</f>
        <v>0.11668185961713765</v>
      </c>
      <c r="M34" s="11" t="e">
        <f>NA()</f>
        <v>#N/A</v>
      </c>
      <c r="N34" s="11" t="e">
        <f>NA()</f>
        <v>#N/A</v>
      </c>
      <c r="O34" s="11" t="e">
        <f>NA()</f>
        <v>#N/A</v>
      </c>
      <c r="R34" s="12">
        <v>45139</v>
      </c>
      <c r="S34" s="11">
        <f>'Chart data'!G38</f>
        <v>9.0928505106778079</v>
      </c>
      <c r="T34" s="11">
        <f t="shared" si="1"/>
        <v>9.2358402971216336</v>
      </c>
      <c r="U34" s="11">
        <f>(DataQ!D209/DataQ!E209)*100</f>
        <v>4.9549028546028122</v>
      </c>
      <c r="V34" s="15">
        <f>DataQ!F209</f>
        <v>4.0999999999999996</v>
      </c>
      <c r="W34" s="15">
        <f>DataQ!J209</f>
        <v>3.07</v>
      </c>
      <c r="X34" s="15"/>
      <c r="Z34" s="12">
        <v>39295</v>
      </c>
      <c r="AA34" s="11">
        <f>'Regression output'!B59/DataQ!C145</f>
        <v>1.0596838278806323E-2</v>
      </c>
      <c r="AB34" s="11">
        <f>(DataQ!D145/DataQ!E145)*100</f>
        <v>8.1952465481650449</v>
      </c>
      <c r="AN34" s="7"/>
      <c r="AO34" s="11">
        <f>(DataQ!W145/DataQ!C145)*1000</f>
        <v>0.93837179812325644</v>
      </c>
      <c r="AP34" s="15">
        <f>DataQ!F145</f>
        <v>5.3</v>
      </c>
      <c r="AQ34">
        <v>0</v>
      </c>
      <c r="AR34" s="11">
        <f>DataQ!J145</f>
        <v>5.8833330000000004</v>
      </c>
      <c r="AT34" s="7"/>
      <c r="AU34" s="11">
        <f>(DataQ!V145/DataQ!C145)*1000</f>
        <v>10.596838278806322</v>
      </c>
      <c r="AV34" s="11">
        <f>(DataQ!H145/DataQ!E145)*100</f>
        <v>9.7057004473931521</v>
      </c>
    </row>
    <row r="35" spans="1:48" x14ac:dyDescent="0.35">
      <c r="A35" s="12">
        <v>44866</v>
      </c>
      <c r="B35" s="11">
        <f>Scenarios!BA36</f>
        <v>7.4259597806215725</v>
      </c>
      <c r="C35" s="11">
        <f>'Other data &gt;&gt;&gt;'!X36</f>
        <v>7.4250457038391229</v>
      </c>
      <c r="D35" s="15">
        <f>DataQ!J206</f>
        <v>2.3966669999999999</v>
      </c>
      <c r="F35" s="12">
        <v>44866</v>
      </c>
      <c r="G35" s="11">
        <f t="shared" si="0"/>
        <v>7.4259597806215725</v>
      </c>
      <c r="H35" t="e">
        <f>NA()</f>
        <v>#N/A</v>
      </c>
      <c r="I35" t="e">
        <f>NA()</f>
        <v>#N/A</v>
      </c>
      <c r="J35" t="e">
        <f>NA()</f>
        <v>#N/A</v>
      </c>
      <c r="L35" s="11">
        <f>Scenarios!BM36</f>
        <v>9.9634369287020116E-2</v>
      </c>
      <c r="M35" s="11" t="e">
        <f>NA()</f>
        <v>#N/A</v>
      </c>
      <c r="N35" s="11" t="e">
        <f>NA()</f>
        <v>#N/A</v>
      </c>
      <c r="O35" s="11" t="e">
        <f>NA()</f>
        <v>#N/A</v>
      </c>
      <c r="R35" s="12">
        <v>45231</v>
      </c>
      <c r="S35" s="11">
        <f>'Chart data'!G39</f>
        <v>9.9776744186046518</v>
      </c>
      <c r="T35" s="11">
        <f t="shared" si="1"/>
        <v>9.9767441860465116</v>
      </c>
      <c r="U35" s="11">
        <f>(DataQ!D210/DataQ!E210)*100</f>
        <v>5.1266216476253126</v>
      </c>
      <c r="V35" s="15">
        <f>DataQ!F210</f>
        <v>3.9</v>
      </c>
      <c r="W35" s="15">
        <f>DataQ!J210</f>
        <v>3.29</v>
      </c>
      <c r="X35" s="15"/>
      <c r="Z35" s="12">
        <v>39387</v>
      </c>
      <c r="AA35" s="11">
        <f>'Regression output'!B60/DataQ!C146</f>
        <v>1.0954153273557773E-2</v>
      </c>
      <c r="AB35" s="11">
        <f>(DataQ!D146/DataQ!E146)*100</f>
        <v>8.8695721839448805</v>
      </c>
      <c r="AN35" s="7"/>
      <c r="AO35" s="11">
        <f>(DataQ!W146/DataQ!C146)*1000</f>
        <v>1.0404330908475725</v>
      </c>
      <c r="AP35" s="15">
        <f>DataQ!F146</f>
        <v>5.2</v>
      </c>
      <c r="AQ35">
        <v>0</v>
      </c>
      <c r="AR35" s="11">
        <f>DataQ!J146</f>
        <v>5.95</v>
      </c>
      <c r="AT35" s="7"/>
      <c r="AU35" s="11">
        <f>(DataQ!V146/DataQ!C146)*1000</f>
        <v>10.954153273557774</v>
      </c>
      <c r="AV35" s="11">
        <f>(DataQ!H146/DataQ!E146)*100</f>
        <v>9.8537894568178164</v>
      </c>
    </row>
    <row r="36" spans="1:48" x14ac:dyDescent="0.35">
      <c r="A36" s="12">
        <v>44958</v>
      </c>
      <c r="B36" s="11">
        <f>Scenarios!BA37</f>
        <v>7.6875</v>
      </c>
      <c r="C36" s="11">
        <f>'Other data &gt;&gt;&gt;'!X37</f>
        <v>7.6875</v>
      </c>
      <c r="D36" s="15">
        <f>DataQ!J207</f>
        <v>2.65</v>
      </c>
      <c r="F36" s="12">
        <v>44958</v>
      </c>
      <c r="G36" s="11">
        <f t="shared" ref="G36:G55" si="2">B36</f>
        <v>7.6875</v>
      </c>
      <c r="H36" t="e">
        <f>NA()</f>
        <v>#N/A</v>
      </c>
      <c r="I36" t="e">
        <f>NA()</f>
        <v>#N/A</v>
      </c>
      <c r="J36" t="e">
        <f>NA()</f>
        <v>#N/A</v>
      </c>
      <c r="L36" s="11">
        <f>Scenarios!BM37</f>
        <v>0.11580882352941177</v>
      </c>
      <c r="M36" s="11" t="e">
        <f>NA()</f>
        <v>#N/A</v>
      </c>
      <c r="N36" s="11" t="e">
        <f>NA()</f>
        <v>#N/A</v>
      </c>
      <c r="O36" s="11" t="e">
        <f>NA()</f>
        <v>#N/A</v>
      </c>
      <c r="R36" s="12">
        <v>45323</v>
      </c>
      <c r="S36" s="11">
        <f>'Chart data'!G40</f>
        <v>10.214758988560437</v>
      </c>
      <c r="T36" s="11">
        <f t="shared" si="1"/>
        <v>10.214807427970783</v>
      </c>
      <c r="U36" s="11">
        <f>(DataQ!D211/DataQ!E211)*100</f>
        <v>5.2863455377474358</v>
      </c>
      <c r="V36" s="15">
        <f>DataQ!F211</f>
        <v>4.3</v>
      </c>
      <c r="W36" s="15">
        <f>DataQ!J211</f>
        <v>3.4733329999999998</v>
      </c>
      <c r="X36" s="15"/>
      <c r="Z36" s="12">
        <v>39479</v>
      </c>
      <c r="AA36" s="11">
        <f>'Regression output'!B61/DataQ!C147</f>
        <v>1.0791061262639137E-2</v>
      </c>
      <c r="AB36" s="11">
        <f>(DataQ!D147/DataQ!E147)*100</f>
        <v>9.316581306017925</v>
      </c>
      <c r="AN36" s="7">
        <v>2008</v>
      </c>
      <c r="AO36" s="11">
        <f>(DataQ!W147/DataQ!C147)*1000</f>
        <v>1.3255161865918939</v>
      </c>
      <c r="AP36" s="15">
        <f>DataQ!F147</f>
        <v>5.2</v>
      </c>
      <c r="AQ36">
        <v>0</v>
      </c>
      <c r="AR36" s="11">
        <f>DataQ!J147</f>
        <v>5.8566669999999998</v>
      </c>
      <c r="AT36" s="7">
        <v>2008</v>
      </c>
      <c r="AU36" s="11">
        <f>(DataQ!V147/DataQ!C147)*1000</f>
        <v>10.791061262639138</v>
      </c>
      <c r="AV36" s="11">
        <f>(DataQ!H147/DataQ!E147)*100</f>
        <v>9.9443822023047375</v>
      </c>
    </row>
    <row r="37" spans="1:48" x14ac:dyDescent="0.35">
      <c r="A37" s="12">
        <v>45047</v>
      </c>
      <c r="B37" s="11">
        <f>Scenarios!BA38</f>
        <v>8.3878116343490312</v>
      </c>
      <c r="C37" s="11">
        <f>'Other data &gt;&gt;&gt;'!X38</f>
        <v>8.3878116343490312</v>
      </c>
      <c r="D37" s="15">
        <f>DataQ!J208</f>
        <v>2.84</v>
      </c>
      <c r="F37" s="12">
        <v>45047</v>
      </c>
      <c r="G37" s="11">
        <f t="shared" si="2"/>
        <v>8.3878116343490312</v>
      </c>
      <c r="H37" t="e">
        <f>NA()</f>
        <v>#N/A</v>
      </c>
      <c r="I37" t="e">
        <f>NA()</f>
        <v>#N/A</v>
      </c>
      <c r="J37" t="e">
        <f>NA()</f>
        <v>#N/A</v>
      </c>
      <c r="L37" s="11">
        <f>Scenarios!BM38</f>
        <v>0.11265004616805172</v>
      </c>
      <c r="M37" s="11" t="e">
        <f>NA()</f>
        <v>#N/A</v>
      </c>
      <c r="N37" s="11" t="e">
        <f>NA()</f>
        <v>#N/A</v>
      </c>
      <c r="O37" s="11" t="e">
        <f>NA()</f>
        <v>#N/A</v>
      </c>
      <c r="R37" s="12">
        <v>45413</v>
      </c>
      <c r="S37" s="11">
        <f>'Chart data'!G41</f>
        <v>10.177167729301816</v>
      </c>
      <c r="T37" s="11">
        <f t="shared" si="1"/>
        <v>10.17543436315832</v>
      </c>
      <c r="U37" s="11">
        <f>(DataQ!D212/DataQ!E212)*100</f>
        <v>4.9626572327044025</v>
      </c>
      <c r="V37" s="15">
        <f>DataQ!F212</f>
        <v>4.2</v>
      </c>
      <c r="W37" s="15">
        <f>DataQ!J212</f>
        <v>3.62</v>
      </c>
      <c r="X37" s="15">
        <f>AVERAGE(U36:U37)</f>
        <v>5.1245013852259191</v>
      </c>
      <c r="Z37" s="12">
        <v>39569</v>
      </c>
      <c r="AA37" s="11">
        <f>'Regression output'!B62/DataQ!C148</f>
        <v>1.1902530459231489E-2</v>
      </c>
      <c r="AB37" s="11">
        <f>(DataQ!D148/DataQ!E148)*100</f>
        <v>8.852245521823555</v>
      </c>
      <c r="AN37" s="7"/>
      <c r="AO37" s="11">
        <f>(DataQ!W148/DataQ!C148)*1000</f>
        <v>1.5932521087160263</v>
      </c>
      <c r="AP37" s="15">
        <f>DataQ!F148</f>
        <v>5.4</v>
      </c>
      <c r="AQ37">
        <v>0</v>
      </c>
      <c r="AR37" s="11">
        <f>DataQ!J148</f>
        <v>5.7633330000000003</v>
      </c>
      <c r="AT37" s="7"/>
      <c r="AU37" s="11">
        <f>(DataQ!V148/DataQ!C148)*1000</f>
        <v>11.902530459231489</v>
      </c>
      <c r="AV37" s="11">
        <f>(DataQ!H148/DataQ!E148)*100</f>
        <v>9.5408358222922338</v>
      </c>
    </row>
    <row r="38" spans="1:48" x14ac:dyDescent="0.35">
      <c r="A38" s="12">
        <v>45139</v>
      </c>
      <c r="B38" s="11">
        <f>Scenarios!BA39</f>
        <v>9.0928505106778079</v>
      </c>
      <c r="C38" s="11">
        <f>'Other data &gt;&gt;&gt;'!X39</f>
        <v>9.2358402971216336</v>
      </c>
      <c r="D38" s="15">
        <f>DataQ!J209</f>
        <v>3.07</v>
      </c>
      <c r="F38" s="12">
        <v>45139</v>
      </c>
      <c r="G38" s="11">
        <f t="shared" si="2"/>
        <v>9.0928505106778079</v>
      </c>
      <c r="H38" t="e">
        <f>NA()</f>
        <v>#N/A</v>
      </c>
      <c r="I38" t="e">
        <f>NA()</f>
        <v>#N/A</v>
      </c>
      <c r="J38" t="e">
        <f>NA()</f>
        <v>#N/A</v>
      </c>
      <c r="L38" s="11">
        <f>Scenarios!BM39</f>
        <v>0.10399257195914577</v>
      </c>
      <c r="M38" s="11" t="e">
        <f>NA()</f>
        <v>#N/A</v>
      </c>
      <c r="N38" s="11" t="e">
        <f>NA()</f>
        <v>#N/A</v>
      </c>
      <c r="O38" s="11" t="e">
        <f>NA()</f>
        <v>#N/A</v>
      </c>
      <c r="R38" s="12">
        <v>45505</v>
      </c>
      <c r="S38" s="11">
        <f>'Chart data'!G42</f>
        <v>9.8875583489270475</v>
      </c>
      <c r="T38" s="11">
        <f t="shared" si="1"/>
        <v>10.288041953438432</v>
      </c>
      <c r="U38" s="11">
        <f>(DataQ!D213/DataQ!E213)*100</f>
        <v>4.9933506965835752</v>
      </c>
      <c r="V38" s="15">
        <f>DataQ!F213</f>
        <v>4.3</v>
      </c>
      <c r="W38" s="15">
        <f>DataQ!J213</f>
        <v>3.726667</v>
      </c>
      <c r="X38" s="15"/>
      <c r="Z38" s="12">
        <v>39661</v>
      </c>
      <c r="AA38" s="11">
        <f>'Regression output'!B63/DataQ!C149</f>
        <v>1.2897707834416697E-2</v>
      </c>
      <c r="AB38" s="11">
        <f>(DataQ!D149/DataQ!E149)*100</f>
        <v>8.9515246286161059</v>
      </c>
      <c r="AN38" s="7"/>
      <c r="AO38" s="11">
        <f>(DataQ!W149/DataQ!C149)*1000</f>
        <v>1.9329456038316799</v>
      </c>
      <c r="AP38" s="15">
        <f>DataQ!F149</f>
        <v>5.9</v>
      </c>
      <c r="AQ38">
        <v>0</v>
      </c>
      <c r="AR38" s="11">
        <f>DataQ!J149</f>
        <v>5.7966670000000002</v>
      </c>
      <c r="AT38" s="7"/>
      <c r="AU38" s="11">
        <f>(DataQ!V149/DataQ!C149)*1000</f>
        <v>12.897707834416696</v>
      </c>
      <c r="AV38" s="11">
        <f>(DataQ!H149/DataQ!E149)*100</f>
        <v>9.7310398749022671</v>
      </c>
    </row>
    <row r="39" spans="1:48" x14ac:dyDescent="0.35">
      <c r="A39" s="12">
        <v>45231</v>
      </c>
      <c r="B39" s="11">
        <f>Scenarios!BA40</f>
        <v>9.9776744186046518</v>
      </c>
      <c r="C39" s="11">
        <f>'Other data &gt;&gt;&gt;'!X40</f>
        <v>9.9767441860465116</v>
      </c>
      <c r="D39" s="15">
        <f>DataQ!J210</f>
        <v>3.29</v>
      </c>
      <c r="F39" s="12">
        <v>45231</v>
      </c>
      <c r="G39" s="11">
        <f t="shared" si="2"/>
        <v>9.9776744186046518</v>
      </c>
      <c r="H39" t="e">
        <f>NA()</f>
        <v>#N/A</v>
      </c>
      <c r="I39" t="e">
        <f>NA()</f>
        <v>#N/A</v>
      </c>
      <c r="J39" t="e">
        <f>NA()</f>
        <v>#N/A</v>
      </c>
      <c r="L39" s="11">
        <f>Scenarios!BM40</f>
        <v>0.10976744186046512</v>
      </c>
      <c r="M39" s="11" t="e">
        <f>NA()</f>
        <v>#N/A</v>
      </c>
      <c r="N39" s="11" t="e">
        <f>NA()</f>
        <v>#N/A</v>
      </c>
      <c r="O39" s="11" t="e">
        <f>NA()</f>
        <v>#N/A</v>
      </c>
      <c r="R39" s="55">
        <v>45597</v>
      </c>
      <c r="S39" s="11">
        <f>'Chart data'!G43</f>
        <v>9.8385513884488329</v>
      </c>
      <c r="T39" s="11">
        <f t="shared" si="1"/>
        <v>10.618318039896005</v>
      </c>
      <c r="U39" s="11">
        <f>(DataQ!D214/DataQ!E214)*100</f>
        <v>4.9126947050837355</v>
      </c>
      <c r="V39" s="15">
        <f>DataQ!F214</f>
        <v>4.3913159999999998</v>
      </c>
      <c r="W39" s="15">
        <f>DataQ!J214</f>
        <v>3.7859219999999998</v>
      </c>
      <c r="X39" s="15"/>
      <c r="Z39" s="12">
        <v>39753</v>
      </c>
      <c r="AA39" s="11">
        <f>'Regression output'!B64/DataQ!C150</f>
        <v>1.5650981400531411E-2</v>
      </c>
      <c r="AB39" s="11">
        <f>(DataQ!D150/DataQ!E150)*100</f>
        <v>8.4745435298299299</v>
      </c>
      <c r="AN39" s="7"/>
      <c r="AO39" s="11">
        <f>(DataQ!W150/DataQ!C150)*1000</f>
        <v>1.9456586954658439</v>
      </c>
      <c r="AP39" s="15">
        <f>DataQ!F150</f>
        <v>6.4</v>
      </c>
      <c r="AQ39">
        <v>0</v>
      </c>
      <c r="AR39" s="11">
        <f>DataQ!J150</f>
        <v>5.3866670000000001</v>
      </c>
      <c r="AT39" s="7"/>
      <c r="AU39" s="11">
        <f>(DataQ!V150/DataQ!C150)*1000</f>
        <v>15.650981400531412</v>
      </c>
      <c r="AV39" s="11">
        <f>(DataQ!H150/DataQ!E150)*100</f>
        <v>9.296692088365516</v>
      </c>
    </row>
    <row r="40" spans="1:48" x14ac:dyDescent="0.35">
      <c r="A40" s="12">
        <v>45323</v>
      </c>
      <c r="B40" s="11">
        <f>Scenarios!BA41</f>
        <v>10.214758988560437</v>
      </c>
      <c r="C40" s="11">
        <f>'Other data &gt;&gt;&gt;'!X41</f>
        <v>10.214807427970783</v>
      </c>
      <c r="D40" s="15">
        <f>DataQ!J211</f>
        <v>3.4733329999999998</v>
      </c>
      <c r="F40" s="12">
        <v>45323</v>
      </c>
      <c r="G40" s="11">
        <f t="shared" si="2"/>
        <v>10.214758988560437</v>
      </c>
      <c r="H40" t="e">
        <f>NA()</f>
        <v>#N/A</v>
      </c>
      <c r="I40" t="e">
        <f>NA()</f>
        <v>#N/A</v>
      </c>
      <c r="J40" t="e">
        <f>NA()</f>
        <v>#N/A</v>
      </c>
      <c r="L40" s="11">
        <f>Scenarios!BM41</f>
        <v>0.1431107063535578</v>
      </c>
      <c r="M40" s="11" t="e">
        <f>NA()</f>
        <v>#N/A</v>
      </c>
      <c r="N40" s="11" t="e">
        <f>NA()</f>
        <v>#N/A</v>
      </c>
      <c r="O40" s="11" t="e">
        <f>NA()</f>
        <v>#N/A</v>
      </c>
      <c r="R40" s="55">
        <v>45689</v>
      </c>
      <c r="S40" s="11">
        <f>'Chart data'!G44</f>
        <v>9.8890238553097447</v>
      </c>
      <c r="T40" s="11">
        <f t="shared" si="1"/>
        <v>10.594134178990428</v>
      </c>
      <c r="U40" s="11">
        <f>(DataQ!D215/DataQ!E215)*100</f>
        <v>4.8759720175808399</v>
      </c>
      <c r="V40" s="15">
        <f>DataQ!F215</f>
        <v>4.3912899999999997</v>
      </c>
      <c r="W40" s="15">
        <f>DataQ!J215</f>
        <v>3.8284349999999998</v>
      </c>
      <c r="X40" s="15"/>
      <c r="Z40" s="12">
        <v>39845</v>
      </c>
      <c r="AA40" s="11">
        <f>'Regression output'!B65/DataQ!C151</f>
        <v>1.8142473816324764E-2</v>
      </c>
      <c r="AB40" s="11">
        <f>(DataQ!D151/DataQ!E151)*100</f>
        <v>4.6544830410953555</v>
      </c>
      <c r="AN40" s="7">
        <v>2009</v>
      </c>
      <c r="AO40" s="11">
        <f>(DataQ!W151/DataQ!C151)*1000</f>
        <v>2.1120055396866615</v>
      </c>
      <c r="AP40" s="15">
        <f>DataQ!F151</f>
        <v>7.1</v>
      </c>
      <c r="AQ40">
        <v>0</v>
      </c>
      <c r="AR40" s="11">
        <f>DataQ!J151</f>
        <v>4.0833329999999997</v>
      </c>
      <c r="AT40" s="7">
        <v>2009</v>
      </c>
      <c r="AU40" s="11">
        <f>(DataQ!V151/DataQ!C151)*1000</f>
        <v>18.142473816324763</v>
      </c>
      <c r="AV40" s="11">
        <f>(DataQ!H151/DataQ!E151)*100</f>
        <v>7.5258918296892974</v>
      </c>
    </row>
    <row r="41" spans="1:48" x14ac:dyDescent="0.35">
      <c r="A41" s="12">
        <v>45413</v>
      </c>
      <c r="B41" s="11">
        <f>Scenarios!BA42</f>
        <v>10.177167729301816</v>
      </c>
      <c r="C41" s="11">
        <f>'Other data &gt;&gt;&gt;'!X42</f>
        <v>10.17543436315832</v>
      </c>
      <c r="D41" s="15">
        <f>DataQ!J212</f>
        <v>3.62</v>
      </c>
      <c r="F41" s="12">
        <v>45413</v>
      </c>
      <c r="G41" s="11">
        <f t="shared" si="2"/>
        <v>10.177167729301816</v>
      </c>
      <c r="H41" t="e">
        <f>NA()</f>
        <v>#N/A</v>
      </c>
      <c r="I41" t="e">
        <f>NA()</f>
        <v>#N/A</v>
      </c>
      <c r="J41" t="e">
        <f>NA()</f>
        <v>#N/A</v>
      </c>
      <c r="L41" s="11">
        <f>Scenarios!BM42</f>
        <v>0.15684309194346224</v>
      </c>
      <c r="M41" s="11" t="e">
        <f>NA()</f>
        <v>#N/A</v>
      </c>
      <c r="N41" s="11" t="e">
        <f>NA()</f>
        <v>#N/A</v>
      </c>
      <c r="O41" s="11" t="e">
        <f>NA()</f>
        <v>#N/A</v>
      </c>
      <c r="R41" s="55">
        <v>45778</v>
      </c>
      <c r="S41" s="11">
        <f>'Chart data'!G45</f>
        <v>9.7417264624552686</v>
      </c>
      <c r="T41" s="11">
        <f t="shared" si="1"/>
        <v>10.575106855272651</v>
      </c>
      <c r="U41" s="11">
        <f>(DataQ!D216/DataQ!E216)*100</f>
        <v>4.8259513084506427</v>
      </c>
      <c r="V41" s="15">
        <f>DataQ!F216</f>
        <v>4.3913080000000004</v>
      </c>
      <c r="W41" s="15">
        <f>DataQ!J216</f>
        <v>3.8648579999999999</v>
      </c>
      <c r="X41" s="15"/>
      <c r="Z41" s="12">
        <v>39934</v>
      </c>
      <c r="AA41" s="11">
        <f>'Regression output'!B66/DataQ!C152</f>
        <v>1.8753791489730481E-2</v>
      </c>
      <c r="AB41" s="11">
        <f>(DataQ!D152/DataQ!E152)*100</f>
        <v>3.458061485068237</v>
      </c>
      <c r="AN41" s="7"/>
      <c r="AO41" s="11">
        <f>(DataQ!W152/DataQ!C152)*1000</f>
        <v>1.8979114307998959</v>
      </c>
      <c r="AP41" s="15">
        <f>DataQ!F152</f>
        <v>7.8</v>
      </c>
      <c r="AQ41">
        <v>0</v>
      </c>
      <c r="AR41" s="11">
        <f>DataQ!J152</f>
        <v>3.6</v>
      </c>
      <c r="AT41" s="7"/>
      <c r="AU41" s="11">
        <f>(DataQ!V152/DataQ!C152)*1000</f>
        <v>18.753791489730482</v>
      </c>
      <c r="AV41" s="11">
        <f>(DataQ!H152/DataQ!E152)*100</f>
        <v>6.7016754188547134</v>
      </c>
    </row>
    <row r="42" spans="1:48" x14ac:dyDescent="0.35">
      <c r="A42" s="12">
        <v>45414</v>
      </c>
      <c r="B42" s="11">
        <f>Scenarios!BA43</f>
        <v>9.8875583489270475</v>
      </c>
      <c r="C42" s="28">
        <f>'Other data &gt;&gt;&gt;'!X43</f>
        <v>10.288041953438432</v>
      </c>
      <c r="D42" s="50">
        <f>DataQ!J213</f>
        <v>3.726667</v>
      </c>
      <c r="F42" s="12">
        <v>45505</v>
      </c>
      <c r="G42" s="11">
        <f t="shared" si="2"/>
        <v>9.8875583489270475</v>
      </c>
      <c r="H42" s="60">
        <f>Scenarios!AX43</f>
        <v>9.8875583489270475</v>
      </c>
      <c r="I42" s="60">
        <f>Scenarios!AY43</f>
        <v>9.8875583489270475</v>
      </c>
      <c r="J42" s="60">
        <f>Scenarios!AZ43</f>
        <v>9.8875583489270475</v>
      </c>
      <c r="K42" s="39"/>
      <c r="L42" s="11">
        <f>Scenarios!BM43</f>
        <v>0.15763714895597844</v>
      </c>
      <c r="M42" s="60">
        <f>Scenarios!BJ43</f>
        <v>0.15763714895597844</v>
      </c>
      <c r="N42" s="60">
        <f>Scenarios!BK43</f>
        <v>0.15763714895597844</v>
      </c>
      <c r="O42" s="60">
        <f>Scenarios!BL43</f>
        <v>0.15763714895597844</v>
      </c>
      <c r="R42" s="55">
        <v>45870</v>
      </c>
      <c r="S42" s="11">
        <f>'Chart data'!G46</f>
        <v>9.6140911864090768</v>
      </c>
      <c r="T42" s="11">
        <f t="shared" si="1"/>
        <v>10.551004728895713</v>
      </c>
      <c r="U42" s="11">
        <f>(DataQ!D217/DataQ!E217)*100</f>
        <v>4.7328583000859208</v>
      </c>
      <c r="V42" s="15">
        <f>DataQ!F217</f>
        <v>4.3817589999999997</v>
      </c>
      <c r="W42" s="15">
        <f>DataQ!J217</f>
        <v>3.8515630000000001</v>
      </c>
      <c r="X42" s="15"/>
      <c r="Z42" s="12">
        <v>40026</v>
      </c>
      <c r="AA42" s="11">
        <f>'Regression output'!B67/DataQ!C153</f>
        <v>1.7978308026030367E-2</v>
      </c>
      <c r="AB42" s="11">
        <f>(DataQ!D153/DataQ!E153)*100</f>
        <v>2.9741261294149859</v>
      </c>
      <c r="AN42" s="7"/>
      <c r="AO42" s="11">
        <f>(DataQ!W153/DataQ!C153)*1000</f>
        <v>1.6746203904555315</v>
      </c>
      <c r="AP42" s="15">
        <f>DataQ!F153</f>
        <v>7.8</v>
      </c>
      <c r="AQ42">
        <v>0</v>
      </c>
      <c r="AR42" s="11">
        <f>DataQ!J153</f>
        <v>3.576667</v>
      </c>
      <c r="AT42" s="7"/>
      <c r="AU42" s="11">
        <f>(DataQ!V153/DataQ!C153)*1000</f>
        <v>17.978308026030366</v>
      </c>
      <c r="AV42" s="11">
        <f>(DataQ!H153/DataQ!E153)*100</f>
        <v>6.6654497885674306</v>
      </c>
    </row>
    <row r="43" spans="1:48" x14ac:dyDescent="0.35">
      <c r="A43" s="55">
        <v>45597</v>
      </c>
      <c r="B43" s="28">
        <f>Scenarios!BA44</f>
        <v>9.8385513884488329</v>
      </c>
      <c r="C43" s="28">
        <f>'Other data &gt;&gt;&gt;'!X44</f>
        <v>10.618318039896005</v>
      </c>
      <c r="D43" s="50">
        <f>DataQ!J214</f>
        <v>3.7859219999999998</v>
      </c>
      <c r="F43" s="55">
        <v>45597</v>
      </c>
      <c r="G43" s="28">
        <f t="shared" si="2"/>
        <v>9.8385513884488329</v>
      </c>
      <c r="H43" s="28">
        <f>Scenarios!AX44</f>
        <v>9.8229692071379997</v>
      </c>
      <c r="I43" s="28">
        <f>Scenarios!AY44</f>
        <v>9.8638517851484995</v>
      </c>
      <c r="J43" s="28">
        <f>Scenarios!AZ44</f>
        <v>9.9063881431083392</v>
      </c>
      <c r="K43" s="39"/>
      <c r="L43" s="28">
        <f>Scenarios!BM44</f>
        <v>0.16023641150781079</v>
      </c>
      <c r="M43" s="28">
        <f>Scenarios!BJ44</f>
        <v>0.16007751948757001</v>
      </c>
      <c r="N43" s="28">
        <f>Scenarios!BK44</f>
        <v>0.1604943830217731</v>
      </c>
      <c r="O43" s="28">
        <f>Scenarios!BL44</f>
        <v>0.16092810582857608</v>
      </c>
      <c r="R43" s="55">
        <v>45962</v>
      </c>
      <c r="S43" s="11">
        <f>'Chart data'!G47</f>
        <v>9.4550314505989626</v>
      </c>
      <c r="T43" s="11">
        <f t="shared" si="1"/>
        <v>10.475234077523123</v>
      </c>
      <c r="U43" s="11">
        <f>(DataQ!D218/DataQ!E218)*100</f>
        <v>4.6602578285159897</v>
      </c>
      <c r="V43" s="15">
        <f>DataQ!F218</f>
        <v>4.3626880000000003</v>
      </c>
      <c r="W43" s="15">
        <f>DataQ!J218</f>
        <v>3.8545720000000001</v>
      </c>
      <c r="X43" s="15"/>
      <c r="Z43" s="12">
        <v>40118</v>
      </c>
      <c r="AA43" s="11">
        <f>'Regression output'!B68/DataQ!C154</f>
        <v>1.7350486787204449E-2</v>
      </c>
      <c r="AB43" s="11">
        <f>(DataQ!D154/DataQ!E154)*100</f>
        <v>2.756843800322061</v>
      </c>
      <c r="AN43" s="7"/>
      <c r="AO43" s="11">
        <f>(DataQ!W154/DataQ!C154)*1000</f>
        <v>1.4082058414464533</v>
      </c>
      <c r="AP43" s="15">
        <f>DataQ!F154</f>
        <v>7.8</v>
      </c>
      <c r="AQ43">
        <v>0</v>
      </c>
      <c r="AR43" s="11">
        <f>DataQ!J154</f>
        <v>3.5733329999999999</v>
      </c>
      <c r="AT43" s="7"/>
      <c r="AU43" s="11">
        <f>(DataQ!V154/DataQ!C154)*1000</f>
        <v>17.350486787204449</v>
      </c>
      <c r="AV43" s="11">
        <f>(DataQ!H154/DataQ!E154)*100</f>
        <v>6.5283698020270915</v>
      </c>
    </row>
    <row r="44" spans="1:48" x14ac:dyDescent="0.35">
      <c r="A44" s="55">
        <v>45689</v>
      </c>
      <c r="B44" s="28">
        <f>Scenarios!BA45</f>
        <v>9.8890238553097447</v>
      </c>
      <c r="C44" s="28">
        <f>'Other data &gt;&gt;&gt;'!X45</f>
        <v>10.594134178990428</v>
      </c>
      <c r="D44" s="50">
        <f>DataQ!J215</f>
        <v>3.8284349999999998</v>
      </c>
      <c r="F44" s="55">
        <v>45689</v>
      </c>
      <c r="G44" s="28">
        <f t="shared" si="2"/>
        <v>9.8890238553097447</v>
      </c>
      <c r="H44" s="28">
        <f>Scenarios!AX45</f>
        <v>9.8269445251610694</v>
      </c>
      <c r="I44" s="28">
        <f>Scenarios!AY45</f>
        <v>9.9788450469092123</v>
      </c>
      <c r="J44" s="28">
        <f>Scenarios!AZ45</f>
        <v>10.106053592547831</v>
      </c>
      <c r="K44" s="39"/>
      <c r="L44" s="28">
        <f>Scenarios!BM45</f>
        <v>0.16333225584352368</v>
      </c>
      <c r="M44" s="28">
        <f>Scenarios!BJ45</f>
        <v>0.16269825966733234</v>
      </c>
      <c r="N44" s="28">
        <f>Scenarios!BK45</f>
        <v>0.16424999861187972</v>
      </c>
      <c r="O44" s="28">
        <f>Scenarios!BL45</f>
        <v>0.16555094401433282</v>
      </c>
      <c r="R44" s="55">
        <v>46054</v>
      </c>
      <c r="S44" s="11">
        <f>'Chart data'!G48</f>
        <v>9.3094446817284737</v>
      </c>
      <c r="T44" s="11">
        <f t="shared" si="1"/>
        <v>10.378819591712061</v>
      </c>
      <c r="U44" s="11">
        <f>(DataQ!D219/DataQ!E219)*100</f>
        <v>4.6124146327146169</v>
      </c>
      <c r="V44" s="15">
        <f>DataQ!F219</f>
        <v>4.3340810000000003</v>
      </c>
      <c r="W44" s="15">
        <f>DataQ!J219</f>
        <v>3.8759769999999998</v>
      </c>
      <c r="X44" s="15"/>
      <c r="Z44" s="12">
        <v>40210</v>
      </c>
      <c r="AA44" s="11">
        <f>'Regression output'!B69/DataQ!C155</f>
        <v>1.7097363612633778E-2</v>
      </c>
      <c r="AB44" s="11">
        <f>(DataQ!D155/DataQ!E155)*100</f>
        <v>1.907118774903225</v>
      </c>
      <c r="AN44" s="7">
        <v>2010</v>
      </c>
      <c r="AO44" s="11">
        <f>(DataQ!W155/DataQ!C155)*1000</f>
        <v>1.383450796136779</v>
      </c>
      <c r="AP44" s="15">
        <f>DataQ!F155</f>
        <v>8</v>
      </c>
      <c r="AQ44">
        <v>0</v>
      </c>
      <c r="AR44" s="11">
        <f>DataQ!J155</f>
        <v>3.6666669999999999</v>
      </c>
      <c r="AT44" s="7">
        <v>2010</v>
      </c>
      <c r="AU44" s="11">
        <f>(DataQ!V155/DataQ!C155)*1000</f>
        <v>17.097363612633778</v>
      </c>
      <c r="AV44" s="11">
        <f>(DataQ!H155/DataQ!E155)*100</f>
        <v>6.2272725552742809</v>
      </c>
    </row>
    <row r="45" spans="1:48" x14ac:dyDescent="0.35">
      <c r="A45" s="55">
        <v>45778</v>
      </c>
      <c r="B45" s="28">
        <f>Scenarios!BA46</f>
        <v>9.7417264624552686</v>
      </c>
      <c r="C45" s="28">
        <f>'Other data &gt;&gt;&gt;'!X46</f>
        <v>10.575106855272651</v>
      </c>
      <c r="D45" s="50">
        <f>DataQ!J216</f>
        <v>3.8648579999999999</v>
      </c>
      <c r="F45" s="55">
        <v>45778</v>
      </c>
      <c r="G45" s="28">
        <f t="shared" si="2"/>
        <v>9.7417264624552686</v>
      </c>
      <c r="H45" s="28">
        <f>Scenarios!AX46</f>
        <v>9.7069913938426051</v>
      </c>
      <c r="I45" s="28">
        <f>Scenarios!AY46</f>
        <v>9.8287038269304716</v>
      </c>
      <c r="J45" s="28">
        <f>Scenarios!AZ46</f>
        <v>9.8180394744624859</v>
      </c>
      <c r="K45" s="39"/>
      <c r="L45" s="28">
        <f>Scenarios!BM46</f>
        <v>0.16399892700292787</v>
      </c>
      <c r="M45" s="28">
        <f>Scenarios!BJ46</f>
        <v>0.1636334203930441</v>
      </c>
      <c r="N45" s="28">
        <f>Scenarios!BK46</f>
        <v>0.1649000338257475</v>
      </c>
      <c r="O45" s="28">
        <f>Scenarios!BL46</f>
        <v>0.16482105070535003</v>
      </c>
      <c r="R45" s="55">
        <v>46143</v>
      </c>
      <c r="S45" s="11">
        <f>'Chart data'!G49</f>
        <v>9.1739032525802706</v>
      </c>
      <c r="T45" s="11">
        <f t="shared" si="1"/>
        <v>10.24591495702469</v>
      </c>
      <c r="U45" s="11">
        <f>(DataQ!D220/DataQ!E220)*100</f>
        <v>4.5635196366937842</v>
      </c>
      <c r="V45" s="15">
        <f>DataQ!F220</f>
        <v>4.3054309999999996</v>
      </c>
      <c r="W45" s="15">
        <f>DataQ!J220</f>
        <v>3.8847049999999999</v>
      </c>
      <c r="X45" s="15"/>
      <c r="Z45" s="12">
        <v>40299</v>
      </c>
      <c r="AA45" s="11">
        <f>'Regression output'!B70/DataQ!C156</f>
        <v>1.6143068488382213E-2</v>
      </c>
      <c r="AB45" s="11">
        <f>(DataQ!D156/DataQ!E156)*100</f>
        <v>2.0534049991391119</v>
      </c>
      <c r="AN45" s="7"/>
      <c r="AO45" s="11">
        <f>(DataQ!W156/DataQ!C156)*1000</f>
        <v>1.3227743451396745</v>
      </c>
      <c r="AP45" s="15">
        <f>DataQ!F156</f>
        <v>7.9</v>
      </c>
      <c r="AQ45">
        <v>0</v>
      </c>
      <c r="AR45" s="11">
        <f>DataQ!J156</f>
        <v>3.66</v>
      </c>
      <c r="AT45" s="7"/>
      <c r="AU45" s="11">
        <f>(DataQ!V156/DataQ!C156)*1000</f>
        <v>16.143068488382212</v>
      </c>
      <c r="AV45" s="11">
        <f>(DataQ!H156/DataQ!E156)*100</f>
        <v>6.1119304103067007</v>
      </c>
    </row>
    <row r="46" spans="1:48" x14ac:dyDescent="0.35">
      <c r="A46" s="55">
        <v>45870</v>
      </c>
      <c r="B46" s="28">
        <f>Scenarios!BA47</f>
        <v>9.6140911864090768</v>
      </c>
      <c r="C46" s="28">
        <f>'Other data &gt;&gt;&gt;'!X47</f>
        <v>10.551004728895713</v>
      </c>
      <c r="D46" s="50">
        <f>DataQ!J217</f>
        <v>3.8515630000000001</v>
      </c>
      <c r="F46" s="55">
        <v>45870</v>
      </c>
      <c r="G46" s="28">
        <f t="shared" si="2"/>
        <v>9.6140911864090768</v>
      </c>
      <c r="H46" s="28">
        <f>Scenarios!AX47</f>
        <v>9.8242839170817842</v>
      </c>
      <c r="I46" s="28">
        <f>Scenarios!AY47</f>
        <v>9.6290155607797097</v>
      </c>
      <c r="J46" s="28">
        <f>Scenarios!AZ47</f>
        <v>9.8449402775816406</v>
      </c>
      <c r="K46" s="39"/>
      <c r="L46" s="28">
        <f>Scenarios!BM47</f>
        <v>0.16448649242359212</v>
      </c>
      <c r="M46" s="28">
        <f>Scenarios!BJ47</f>
        <v>0.16659218093663727</v>
      </c>
      <c r="N46" s="28">
        <f>Scenarios!BK47</f>
        <v>0.16466922151797672</v>
      </c>
      <c r="O46" s="28">
        <f>Scenarios!BL47</f>
        <v>0.16687934050131573</v>
      </c>
      <c r="R46" s="55">
        <v>46235</v>
      </c>
      <c r="S46" s="11">
        <f>'Chart data'!G50</f>
        <v>9.040789294932754</v>
      </c>
      <c r="T46" s="11">
        <f t="shared" si="1"/>
        <v>10.104911018185355</v>
      </c>
      <c r="U46" s="11">
        <f>(DataQ!D221/DataQ!E221)*100</f>
        <v>4.5801026059292882</v>
      </c>
      <c r="V46" s="15">
        <f>DataQ!F221</f>
        <v>4.2768110000000004</v>
      </c>
      <c r="W46" s="15">
        <f>DataQ!J221</f>
        <v>3.9276810000000002</v>
      </c>
      <c r="X46" s="15"/>
      <c r="Z46" s="12">
        <v>40391</v>
      </c>
      <c r="AA46" s="11">
        <f>'Regression output'!B71/DataQ!C157</f>
        <v>1.5662020905923345E-2</v>
      </c>
      <c r="AB46" s="11">
        <f>(DataQ!D157/DataQ!E157)*100</f>
        <v>1.9840070449601295</v>
      </c>
      <c r="AN46" s="7"/>
      <c r="AO46" s="11">
        <f>(DataQ!W157/DataQ!C157)*1000</f>
        <v>1.2804878048780486</v>
      </c>
      <c r="AP46" s="15">
        <f>DataQ!F157</f>
        <v>7.8</v>
      </c>
      <c r="AQ46">
        <v>0</v>
      </c>
      <c r="AR46" s="11">
        <f>DataQ!J157</f>
        <v>3.57</v>
      </c>
      <c r="AT46" s="7"/>
      <c r="AU46" s="11">
        <f>(DataQ!V157/DataQ!C157)*1000</f>
        <v>15.662020905923345</v>
      </c>
      <c r="AV46" s="11">
        <f>(DataQ!H157/DataQ!E157)*100</f>
        <v>5.9721709149119571</v>
      </c>
    </row>
    <row r="47" spans="1:48" x14ac:dyDescent="0.35">
      <c r="A47" s="55">
        <v>45962</v>
      </c>
      <c r="B47" s="28">
        <f>Scenarios!BA48</f>
        <v>9.4550314505989626</v>
      </c>
      <c r="C47" s="28">
        <f>'Other data &gt;&gt;&gt;'!X48</f>
        <v>10.475234077523123</v>
      </c>
      <c r="D47" s="50">
        <f>DataQ!J218</f>
        <v>3.8545720000000001</v>
      </c>
      <c r="F47" s="55">
        <v>45962</v>
      </c>
      <c r="G47" s="28">
        <f t="shared" si="2"/>
        <v>9.4550314505989626</v>
      </c>
      <c r="H47" s="28">
        <f>Scenarios!AX48</f>
        <v>10.079039263473428</v>
      </c>
      <c r="I47" s="28">
        <f>Scenarios!AY48</f>
        <v>9.357873895265449</v>
      </c>
      <c r="J47" s="28">
        <f>Scenarios!AZ48</f>
        <v>9.8065462780999848</v>
      </c>
      <c r="K47" s="39"/>
      <c r="L47" s="28">
        <f>Scenarios!BM48</f>
        <v>0.16434361530718719</v>
      </c>
      <c r="M47" s="28">
        <f>Scenarios!BJ48</f>
        <v>0.17064141892714008</v>
      </c>
      <c r="N47" s="28">
        <f>Scenarios!BK48</f>
        <v>0.16339757999992624</v>
      </c>
      <c r="O47" s="28">
        <f>Scenarios!BL48</f>
        <v>0.16797458142681743</v>
      </c>
      <c r="R47" s="55">
        <v>46327</v>
      </c>
      <c r="S47" s="11">
        <f>'Chart data'!G51</f>
        <v>8.927175811131022</v>
      </c>
      <c r="T47" s="11">
        <f t="shared" si="1"/>
        <v>9.9865107330346596</v>
      </c>
      <c r="U47" s="11">
        <f>(DataQ!D222/DataQ!E222)*100</f>
        <v>4.57869444157987</v>
      </c>
      <c r="V47" s="15">
        <f>DataQ!F222</f>
        <v>4.2481679999999997</v>
      </c>
      <c r="W47" s="15">
        <f>DataQ!J222</f>
        <v>3.9659740000000001</v>
      </c>
      <c r="X47" s="15"/>
      <c r="Z47" s="12">
        <v>40483</v>
      </c>
      <c r="AA47" s="11">
        <f>'Regression output'!B72/DataQ!C158</f>
        <v>1.5316257187663357E-2</v>
      </c>
      <c r="AB47" s="11">
        <f>(DataQ!D158/DataQ!E158)*100</f>
        <v>2.2509489257936299</v>
      </c>
      <c r="AN47" s="7"/>
      <c r="AO47" s="11">
        <f>(DataQ!W158/DataQ!C158)*1000</f>
        <v>1.193587733054539</v>
      </c>
      <c r="AP47" s="15">
        <f>DataQ!F158</f>
        <v>7.9</v>
      </c>
      <c r="AQ47">
        <v>0</v>
      </c>
      <c r="AR47" s="11">
        <f>DataQ!J158</f>
        <v>3.5066670000000002</v>
      </c>
      <c r="AT47" s="7"/>
      <c r="AU47" s="11">
        <f>(DataQ!V158/DataQ!C158)*1000</f>
        <v>15.316257187663357</v>
      </c>
      <c r="AV47" s="11">
        <f>(DataQ!H158/DataQ!E158)*100</f>
        <v>5.9012371456908701</v>
      </c>
    </row>
    <row r="48" spans="1:48" x14ac:dyDescent="0.35">
      <c r="A48" s="55">
        <v>46054</v>
      </c>
      <c r="B48" s="28">
        <f>Scenarios!BA49</f>
        <v>9.3094446817284737</v>
      </c>
      <c r="C48" s="28">
        <f>'Other data &gt;&gt;&gt;'!X49</f>
        <v>10.378819591712061</v>
      </c>
      <c r="D48" s="50">
        <f>DataQ!J219</f>
        <v>3.8759769999999998</v>
      </c>
      <c r="F48" s="55">
        <v>46054</v>
      </c>
      <c r="G48" s="28">
        <f t="shared" si="2"/>
        <v>9.3094446817284737</v>
      </c>
      <c r="H48" s="28">
        <f>Scenarios!AX49</f>
        <v>10.440204332233645</v>
      </c>
      <c r="I48" s="28">
        <f>Scenarios!AY49</f>
        <v>9.0836171536716837</v>
      </c>
      <c r="J48" s="28">
        <f>Scenarios!AZ49</f>
        <v>9.5436158833839002</v>
      </c>
      <c r="K48" s="39"/>
      <c r="L48" s="28">
        <f>Scenarios!BM49</f>
        <v>0.16407472605967774</v>
      </c>
      <c r="M48" s="28">
        <f>Scenarios!BJ49</f>
        <v>0.17552066058646792</v>
      </c>
      <c r="N48" s="28">
        <f>Scenarios!BK49</f>
        <v>0.16182639308227045</v>
      </c>
      <c r="O48" s="28">
        <f>Scenarios!BL49</f>
        <v>0.16654972348228225</v>
      </c>
      <c r="R48" s="55">
        <v>46419</v>
      </c>
      <c r="S48" s="11">
        <f>'Chart data'!G52</f>
        <v>8.8137009273761322</v>
      </c>
      <c r="T48" s="11">
        <f t="shared" si="1"/>
        <v>9.8733920394505112</v>
      </c>
      <c r="U48" s="11">
        <f>(DataQ!D223/DataQ!E223)*100</f>
        <v>4.5782529518291319</v>
      </c>
      <c r="V48" s="15">
        <f>DataQ!F223</f>
        <v>4.2195299999999998</v>
      </c>
      <c r="W48" s="15">
        <f>DataQ!J223</f>
        <v>3.994157</v>
      </c>
      <c r="X48" s="15"/>
      <c r="Z48" s="12">
        <v>40575</v>
      </c>
      <c r="AA48" s="11">
        <f>'Regression output'!B73/DataQ!C159</f>
        <v>1.500785751702462E-2</v>
      </c>
      <c r="AB48" s="11">
        <f>(DataQ!D159/DataQ!E159)*100</f>
        <v>2.1850111545421371</v>
      </c>
      <c r="AN48" s="7">
        <v>2011</v>
      </c>
      <c r="AO48" s="11">
        <f>(DataQ!W159/DataQ!C159)*1000</f>
        <v>1.2397415749956346</v>
      </c>
      <c r="AP48" s="15">
        <f>DataQ!F159</f>
        <v>7.8</v>
      </c>
      <c r="AQ48">
        <v>0</v>
      </c>
      <c r="AR48" s="11">
        <f>DataQ!J159</f>
        <v>3.496667</v>
      </c>
      <c r="AT48" s="7">
        <v>2011</v>
      </c>
      <c r="AU48" s="11">
        <f>(DataQ!V159/DataQ!C159)*1000</f>
        <v>15.00785751702462</v>
      </c>
      <c r="AV48" s="11">
        <f>(DataQ!H159/DataQ!E159)*100</f>
        <v>5.9500923588564802</v>
      </c>
    </row>
    <row r="49" spans="1:48" x14ac:dyDescent="0.35">
      <c r="A49" s="55">
        <v>46143</v>
      </c>
      <c r="B49" s="28">
        <f>Scenarios!BA50</f>
        <v>9.1739032525802706</v>
      </c>
      <c r="C49" s="28">
        <f>'Other data &gt;&gt;&gt;'!X50</f>
        <v>10.24591495702469</v>
      </c>
      <c r="D49" s="50">
        <f>DataQ!J220</f>
        <v>3.8847049999999999</v>
      </c>
      <c r="F49" s="55">
        <v>46143</v>
      </c>
      <c r="G49" s="28">
        <f t="shared" si="2"/>
        <v>9.1739032525802706</v>
      </c>
      <c r="H49" s="28">
        <f>Scenarios!AX50</f>
        <v>10.799116884979048</v>
      </c>
      <c r="I49" s="28">
        <f>Scenarios!AY50</f>
        <v>8.7508003459663772</v>
      </c>
      <c r="J49" s="28">
        <f>Scenarios!AZ50</f>
        <v>9.3139098888109668</v>
      </c>
      <c r="K49" s="39"/>
      <c r="L49" s="28">
        <f>Scenarios!BM50</f>
        <v>0.16369161656557596</v>
      </c>
      <c r="M49" s="28">
        <f>Scenarios!BJ50</f>
        <v>0.18017662392333592</v>
      </c>
      <c r="N49" s="28">
        <f>Scenarios!BK50</f>
        <v>0.15944640232654114</v>
      </c>
      <c r="O49" s="28">
        <f>Scenarios!BL50</f>
        <v>0.16523357509924474</v>
      </c>
      <c r="R49" s="55">
        <v>46508</v>
      </c>
      <c r="S49" s="11">
        <f>'Chart data'!G53</f>
        <v>8.6945852519820193</v>
      </c>
      <c r="T49" s="11">
        <f t="shared" si="1"/>
        <v>9.7453263455221126</v>
      </c>
      <c r="U49" s="11">
        <f>(DataQ!D224/DataQ!E224)*100</f>
        <v>4.5348328760631089</v>
      </c>
      <c r="V49" s="15">
        <f>DataQ!F224</f>
        <v>4.1880220000000001</v>
      </c>
      <c r="W49" s="15">
        <f>DataQ!J224</f>
        <v>3.9885769999999998</v>
      </c>
      <c r="X49" s="15"/>
      <c r="Z49" s="12">
        <v>40664</v>
      </c>
      <c r="AA49" s="11">
        <f>'Regression output'!B74/DataQ!C160</f>
        <v>1.4794089359097665E-2</v>
      </c>
      <c r="AB49" s="11">
        <f>(DataQ!D160/DataQ!E160)*100</f>
        <v>2.1374282268860147</v>
      </c>
      <c r="AN49" s="7"/>
      <c r="AO49" s="11">
        <f>(DataQ!W160/DataQ!C160)*1000</f>
        <v>1.267814986447495</v>
      </c>
      <c r="AP49" s="15">
        <f>DataQ!F160</f>
        <v>7.9</v>
      </c>
      <c r="AQ49">
        <v>0</v>
      </c>
      <c r="AR49" s="11">
        <f>DataQ!J160</f>
        <v>3.47</v>
      </c>
      <c r="AT49" s="7"/>
      <c r="AU49" s="11">
        <f>(DataQ!V160/DataQ!C160)*1000</f>
        <v>14.794089359097665</v>
      </c>
      <c r="AV49" s="11">
        <f>(DataQ!H160/DataQ!E160)*100</f>
        <v>5.7440617774286693</v>
      </c>
    </row>
    <row r="50" spans="1:48" x14ac:dyDescent="0.35">
      <c r="A50" s="55">
        <v>46235</v>
      </c>
      <c r="B50" s="28">
        <f>Scenarios!BA51</f>
        <v>9.040789294932754</v>
      </c>
      <c r="C50" s="28">
        <f>'Other data &gt;&gt;&gt;'!X51</f>
        <v>10.104911018185355</v>
      </c>
      <c r="D50" s="50">
        <f>DataQ!J221</f>
        <v>3.9276810000000002</v>
      </c>
      <c r="F50" s="55">
        <v>46235</v>
      </c>
      <c r="G50" s="28">
        <f t="shared" si="2"/>
        <v>9.040789294932754</v>
      </c>
      <c r="H50" s="28">
        <f>Scenarios!AX51</f>
        <v>11.049643849800079</v>
      </c>
      <c r="I50" s="28">
        <f>Scenarios!AY51</f>
        <v>8.3491795694621391</v>
      </c>
      <c r="J50" s="28">
        <f>Scenarios!AZ51</f>
        <v>9.1335260338452837</v>
      </c>
      <c r="K50" s="39"/>
      <c r="L50" s="28">
        <f>Scenarios!BM51</f>
        <v>0.16315607823555114</v>
      </c>
      <c r="M50" s="28">
        <f>Scenarios!BJ51</f>
        <v>0.18357249308811596</v>
      </c>
      <c r="N50" s="28">
        <f>Scenarios!BK51</f>
        <v>0.15619335467786763</v>
      </c>
      <c r="O50" s="28">
        <f>Scenarios!BL51</f>
        <v>0.16423003631263378</v>
      </c>
      <c r="R50" s="55">
        <v>46600</v>
      </c>
      <c r="S50" s="11">
        <f>'Chart data'!G54</f>
        <v>8.5553267597123384</v>
      </c>
      <c r="T50" s="11">
        <f t="shared" si="1"/>
        <v>9.6002152936980067</v>
      </c>
      <c r="U50" s="11">
        <f>(DataQ!D225/DataQ!E225)*100</f>
        <v>4.4805081505011923</v>
      </c>
      <c r="V50" s="15">
        <f>DataQ!F225</f>
        <v>4.1564769999999998</v>
      </c>
      <c r="W50" s="15">
        <f>DataQ!J225</f>
        <v>3.9548649999999999</v>
      </c>
      <c r="X50" s="15"/>
      <c r="Z50" s="12">
        <v>40756</v>
      </c>
      <c r="AA50" s="11">
        <f>'Regression output'!B75/DataQ!C161</f>
        <v>1.448348374660475E-2</v>
      </c>
      <c r="AB50" s="11">
        <f>(DataQ!D161/DataQ!E161)*100</f>
        <v>2.1409883455001189</v>
      </c>
      <c r="AN50" s="7"/>
      <c r="AO50" s="11">
        <f>(DataQ!W161/DataQ!C161)*1000</f>
        <v>1.2880049066853587</v>
      </c>
      <c r="AP50" s="15">
        <f>DataQ!F161</f>
        <v>8.3000000000000007</v>
      </c>
      <c r="AQ50">
        <v>0</v>
      </c>
      <c r="AR50" s="11">
        <f>DataQ!J161</f>
        <v>3.4</v>
      </c>
      <c r="AT50" s="7"/>
      <c r="AU50" s="11">
        <f>(DataQ!V161/DataQ!C161)*1000</f>
        <v>14.483483746604751</v>
      </c>
      <c r="AV50" s="11">
        <f>(DataQ!H161/DataQ!E161)*100</f>
        <v>5.5945258612803483</v>
      </c>
    </row>
    <row r="51" spans="1:48" x14ac:dyDescent="0.35">
      <c r="A51" s="55">
        <v>46327</v>
      </c>
      <c r="B51" s="28">
        <f>Scenarios!BA52</f>
        <v>8.927175811131022</v>
      </c>
      <c r="C51" s="28">
        <f>'Other data &gt;&gt;&gt;'!X52</f>
        <v>9.9865107330346596</v>
      </c>
      <c r="D51" s="50">
        <f>DataQ!J222</f>
        <v>3.9659740000000001</v>
      </c>
      <c r="F51" s="55">
        <v>46327</v>
      </c>
      <c r="G51" s="28">
        <f t="shared" si="2"/>
        <v>8.927175811131022</v>
      </c>
      <c r="H51" s="28">
        <f>Scenarios!AX52</f>
        <v>11.160117057699271</v>
      </c>
      <c r="I51" s="28">
        <f>Scenarios!AY52</f>
        <v>8.0609869329874471</v>
      </c>
      <c r="J51" s="28">
        <f>Scenarios!AZ52</f>
        <v>9.014751836760885</v>
      </c>
      <c r="K51" s="39"/>
      <c r="L51" s="28">
        <f>Scenarios!BM52</f>
        <v>0.1626709624489534</v>
      </c>
      <c r="M51" s="28">
        <f>Scenarios!BJ52</f>
        <v>0.18541376184212335</v>
      </c>
      <c r="N51" s="28">
        <f>Scenarios!BK52</f>
        <v>0.15392934188273147</v>
      </c>
      <c r="O51" s="28">
        <f>Scenarios!BL52</f>
        <v>0.16369693605826302</v>
      </c>
      <c r="R51" s="55">
        <v>46692</v>
      </c>
      <c r="S51" s="11">
        <f>'Chart data'!G55</f>
        <v>8.3882817904810167</v>
      </c>
      <c r="T51" s="11">
        <f t="shared" si="1"/>
        <v>9.4158594955643693</v>
      </c>
      <c r="U51" s="11">
        <f>(DataQ!D226/DataQ!E226)*100</f>
        <v>4.3661017860109999</v>
      </c>
      <c r="V51" s="15">
        <f>DataQ!F226</f>
        <v>4.1249279999999997</v>
      </c>
      <c r="W51" s="15">
        <f>DataQ!J226</f>
        <v>3.8639320000000001</v>
      </c>
      <c r="X51" s="15"/>
      <c r="Z51" s="12">
        <v>40848</v>
      </c>
      <c r="AA51" s="11">
        <f>'Regression output'!B76/DataQ!C162</f>
        <v>1.4177793394237527E-2</v>
      </c>
      <c r="AB51" s="11">
        <f>(DataQ!D162/DataQ!E162)*100</f>
        <v>2.3668011426188795</v>
      </c>
      <c r="AN51" s="7"/>
      <c r="AO51" s="11">
        <f>(DataQ!W162/DataQ!C162)*1000</f>
        <v>1.2210119465917078</v>
      </c>
      <c r="AP51" s="15">
        <f>DataQ!F162</f>
        <v>8.4</v>
      </c>
      <c r="AQ51">
        <v>0</v>
      </c>
      <c r="AR51" s="11">
        <f>DataQ!J162</f>
        <v>3.3666670000000001</v>
      </c>
      <c r="AT51" s="7"/>
      <c r="AU51" s="11">
        <f>(DataQ!V162/DataQ!C162)*1000</f>
        <v>14.177793394237527</v>
      </c>
      <c r="AV51" s="11">
        <f>(DataQ!H162/DataQ!E162)*100</f>
        <v>5.6000760770572811</v>
      </c>
    </row>
    <row r="52" spans="1:48" x14ac:dyDescent="0.35">
      <c r="A52" s="55">
        <v>46419</v>
      </c>
      <c r="B52" s="28">
        <f>Scenarios!BA53</f>
        <v>8.8137009273761322</v>
      </c>
      <c r="C52" s="28">
        <f>'Other data &gt;&gt;&gt;'!X53</f>
        <v>9.8733920394505112</v>
      </c>
      <c r="D52" s="50">
        <f>DataQ!J223</f>
        <v>3.994157</v>
      </c>
      <c r="F52" s="55">
        <v>46419</v>
      </c>
      <c r="G52" s="28">
        <f t="shared" si="2"/>
        <v>8.8137009273761322</v>
      </c>
      <c r="H52" s="28">
        <f>Scenarios!AX53</f>
        <v>11.132833106165389</v>
      </c>
      <c r="I52" s="28">
        <f>Scenarios!AY53</f>
        <v>7.8486891601071731</v>
      </c>
      <c r="J52" s="28">
        <f>Scenarios!AZ53</f>
        <v>8.9366489783850227</v>
      </c>
      <c r="K52" s="39"/>
      <c r="L52" s="28">
        <f>Scenarios!BM53</f>
        <v>0.16206841767534419</v>
      </c>
      <c r="M52" s="28">
        <f>Scenarios!BJ53</f>
        <v>0.18574465255204645</v>
      </c>
      <c r="N52" s="28">
        <f>Scenarios!BK53</f>
        <v>0.15230881140056587</v>
      </c>
      <c r="O52" s="28">
        <f>Scenarios!BL53</f>
        <v>0.16345215513571948</v>
      </c>
      <c r="Z52" s="12">
        <v>40940</v>
      </c>
      <c r="AA52" s="11">
        <f>'Regression output'!B77/DataQ!C163</f>
        <v>1.3976983220592111E-2</v>
      </c>
      <c r="AB52" s="11">
        <f>(DataQ!D163/DataQ!E163)*100</f>
        <v>2.5717037403019596</v>
      </c>
      <c r="AN52" s="7">
        <v>2012</v>
      </c>
      <c r="AO52" s="11">
        <f>(DataQ!W163/DataQ!C163)*1000</f>
        <v>1.2211192128612844</v>
      </c>
      <c r="AP52" s="15">
        <f>DataQ!F163</f>
        <v>8.1999999999999993</v>
      </c>
      <c r="AQ52">
        <v>0</v>
      </c>
      <c r="AR52" s="11">
        <f>DataQ!J163</f>
        <v>3.3666670000000001</v>
      </c>
      <c r="AT52" s="7">
        <v>2012</v>
      </c>
      <c r="AU52" s="11">
        <f>(DataQ!V163/DataQ!C163)*1000</f>
        <v>13.976983220592111</v>
      </c>
      <c r="AV52" s="11">
        <f>(DataQ!H163/DataQ!E163)*100</f>
        <v>5.5361624580661557</v>
      </c>
    </row>
    <row r="53" spans="1:48" x14ac:dyDescent="0.35">
      <c r="A53" s="55">
        <v>46508</v>
      </c>
      <c r="B53" s="28">
        <f>Scenarios!BA54</f>
        <v>8.6945852519820193</v>
      </c>
      <c r="C53" s="28">
        <f>'Other data &gt;&gt;&gt;'!X54</f>
        <v>9.7453263455221126</v>
      </c>
      <c r="D53" s="50">
        <f>DataQ!J224</f>
        <v>3.9885769999999998</v>
      </c>
      <c r="F53" s="55">
        <v>46508</v>
      </c>
      <c r="G53" s="28">
        <f t="shared" si="2"/>
        <v>8.6945852519820193</v>
      </c>
      <c r="H53" s="28">
        <f>Scenarios!AX54</f>
        <v>11.038645316730129</v>
      </c>
      <c r="I53" s="28">
        <f>Scenarios!AY54</f>
        <v>7.6869821293755702</v>
      </c>
      <c r="J53" s="28">
        <f>Scenarios!AZ54</f>
        <v>8.8685748560899231</v>
      </c>
      <c r="K53" s="39"/>
      <c r="L53" s="28">
        <f>Scenarios!BM54</f>
        <v>0.16131191789310895</v>
      </c>
      <c r="M53" s="28">
        <f>Scenarios!BJ54</f>
        <v>0.18529523090506594</v>
      </c>
      <c r="N53" s="28">
        <f>Scenarios!BK54</f>
        <v>0.15110127174646235</v>
      </c>
      <c r="O53" s="28">
        <f>Scenarios!BL54</f>
        <v>0.16321067630880937</v>
      </c>
      <c r="Z53" s="12">
        <v>41030</v>
      </c>
      <c r="AA53" s="11">
        <f>'Regression output'!B78/DataQ!C164</f>
        <v>1.3965153115100316E-2</v>
      </c>
      <c r="AB53" s="11">
        <f>(DataQ!D164/DataQ!E164)*100</f>
        <v>2.4038444587824235</v>
      </c>
      <c r="AN53" s="7"/>
      <c r="AO53" s="11">
        <f>(DataQ!W164/DataQ!C164)*1000</f>
        <v>1.1879619852164731</v>
      </c>
      <c r="AP53" s="15">
        <f>DataQ!F164</f>
        <v>8</v>
      </c>
      <c r="AQ53">
        <v>0</v>
      </c>
      <c r="AR53" s="11">
        <f>DataQ!J164</f>
        <v>3.38</v>
      </c>
      <c r="AT53" s="7"/>
      <c r="AU53" s="11">
        <f>(DataQ!V164/DataQ!C164)*1000</f>
        <v>13.965153115100316</v>
      </c>
      <c r="AV53" s="11">
        <f>(DataQ!H164/DataQ!E164)*100</f>
        <v>5.4123520514474892</v>
      </c>
    </row>
    <row r="54" spans="1:48" x14ac:dyDescent="0.35">
      <c r="A54" s="55">
        <v>46600</v>
      </c>
      <c r="B54" s="28">
        <f>Scenarios!BA55</f>
        <v>8.5553267597123384</v>
      </c>
      <c r="C54" s="28">
        <f>'Other data &gt;&gt;&gt;'!X55</f>
        <v>9.6002152936980067</v>
      </c>
      <c r="D54" s="50">
        <f>DataQ!J225</f>
        <v>3.9548649999999999</v>
      </c>
      <c r="F54" s="55">
        <v>46600</v>
      </c>
      <c r="G54" s="28">
        <f t="shared" si="2"/>
        <v>8.5553267597123384</v>
      </c>
      <c r="H54" s="28">
        <f>Scenarios!AX55</f>
        <v>10.897952976977722</v>
      </c>
      <c r="I54" s="28">
        <f>Scenarios!AY55</f>
        <v>7.5545810434733403</v>
      </c>
      <c r="J54" s="28">
        <f>Scenarios!AZ55</f>
        <v>8.7709132240042145</v>
      </c>
      <c r="K54" s="39"/>
      <c r="L54" s="28">
        <f>Scenarios!BM55</f>
        <v>0.16027363130949415</v>
      </c>
      <c r="M54" s="28">
        <f>Scenarios!BJ55</f>
        <v>0.18428855567451721</v>
      </c>
      <c r="N54" s="28">
        <f>Scenarios!BK55</f>
        <v>0.15011158361103732</v>
      </c>
      <c r="O54" s="28">
        <f>Scenarios!BL55</f>
        <v>0.16259299775189831</v>
      </c>
      <c r="Z54" s="12">
        <v>41122</v>
      </c>
      <c r="AA54" s="11">
        <f>'Regression output'!B79/DataQ!C165</f>
        <v>1.4041126114199982E-2</v>
      </c>
      <c r="AB54" s="11">
        <f>(DataQ!D165/DataQ!E165)*100</f>
        <v>2.1104270123315008</v>
      </c>
      <c r="AN54" s="7"/>
      <c r="AO54" s="11">
        <f>(DataQ!W165/DataQ!C165)*1000</f>
        <v>1.1472950313299797</v>
      </c>
      <c r="AP54" s="15">
        <f>DataQ!F165</f>
        <v>7.8</v>
      </c>
      <c r="AQ54">
        <v>0</v>
      </c>
      <c r="AR54" s="11">
        <f>DataQ!J165</f>
        <v>3.3733330000000001</v>
      </c>
      <c r="AT54" s="7"/>
      <c r="AU54" s="11">
        <f>(DataQ!V165/DataQ!C165)*1000</f>
        <v>14.041126114199981</v>
      </c>
      <c r="AV54" s="11">
        <f>(DataQ!H165/DataQ!E165)*100</f>
        <v>5.426002133821064</v>
      </c>
    </row>
    <row r="55" spans="1:48" x14ac:dyDescent="0.35">
      <c r="A55" s="55">
        <v>46692</v>
      </c>
      <c r="B55" s="28">
        <f>Scenarios!BA56</f>
        <v>8.3882817904810167</v>
      </c>
      <c r="C55" s="28">
        <f>'Other data &gt;&gt;&gt;'!X56</f>
        <v>9.4158594955643693</v>
      </c>
      <c r="D55" s="50">
        <f>DataQ!J226</f>
        <v>3.8639320000000001</v>
      </c>
      <c r="F55" s="55">
        <v>46692</v>
      </c>
      <c r="G55" s="28">
        <f t="shared" si="2"/>
        <v>8.3882817904810167</v>
      </c>
      <c r="H55" s="28">
        <f>Scenarios!AX56</f>
        <v>10.721598139845213</v>
      </c>
      <c r="I55" s="28">
        <f>Scenarios!AY56</f>
        <v>7.4491798018982553</v>
      </c>
      <c r="J55" s="28">
        <f>Scenarios!AZ56</f>
        <v>8.6266592411173697</v>
      </c>
      <c r="K55" s="39"/>
      <c r="L55" s="28">
        <f>Scenarios!BM56</f>
        <v>0.15889131657358907</v>
      </c>
      <c r="M55" s="28">
        <f>Scenarios!BJ56</f>
        <v>0.18284938105737514</v>
      </c>
      <c r="N55" s="28">
        <f>Scenarios!BK56</f>
        <v>0.14933086837910042</v>
      </c>
      <c r="O55" s="28">
        <f>Scenarios!BL56</f>
        <v>0.16144263444148416</v>
      </c>
      <c r="Z55" s="12">
        <v>41214</v>
      </c>
      <c r="AA55" s="11">
        <f>'Regression output'!B80/DataQ!C166</f>
        <v>1.3993264799716413E-2</v>
      </c>
      <c r="AB55" s="11">
        <f>(DataQ!D166/DataQ!E166)*100</f>
        <v>2.0036988110964336</v>
      </c>
      <c r="AN55" s="7"/>
      <c r="AO55" s="11">
        <f>(DataQ!W166/DataQ!C166)*1000</f>
        <v>1.0191421481744063</v>
      </c>
      <c r="AP55" s="15">
        <f>DataQ!F166</f>
        <v>7.8</v>
      </c>
      <c r="AQ55">
        <v>0</v>
      </c>
      <c r="AR55" s="11">
        <f>DataQ!J166</f>
        <v>3.38</v>
      </c>
      <c r="AT55" s="7"/>
      <c r="AU55" s="11">
        <f>(DataQ!V166/DataQ!C166)*1000</f>
        <v>13.993264799716412</v>
      </c>
      <c r="AV55" s="11">
        <f>(DataQ!H166/DataQ!E166)*100</f>
        <v>5.4192866578599741</v>
      </c>
    </row>
    <row r="56" spans="1:48" x14ac:dyDescent="0.35">
      <c r="Z56" s="12">
        <v>41306</v>
      </c>
      <c r="AA56" s="11">
        <f>'Regression output'!B81/DataQ!C167</f>
        <v>1.4181624311355962E-2</v>
      </c>
      <c r="AB56" s="11">
        <f>(DataQ!D167/DataQ!E167)*100</f>
        <v>2.1726656692774795</v>
      </c>
      <c r="AN56" s="7">
        <v>2013</v>
      </c>
      <c r="AO56" s="11">
        <f>(DataQ!W167/DataQ!C167)*1000</f>
        <v>0.98631597654167413</v>
      </c>
      <c r="AP56" s="15">
        <f>DataQ!F167</f>
        <v>7.8</v>
      </c>
      <c r="AQ56">
        <v>0</v>
      </c>
      <c r="AR56" s="11">
        <f>DataQ!J167</f>
        <v>3.3666670000000001</v>
      </c>
      <c r="AT56" s="7">
        <v>2013</v>
      </c>
      <c r="AU56" s="11">
        <f>(DataQ!V167/DataQ!C167)*1000</f>
        <v>14.181624311355963</v>
      </c>
      <c r="AV56" s="11">
        <f>(DataQ!H167/DataQ!E167)*100</f>
        <v>5.3707647628267186</v>
      </c>
    </row>
    <row r="57" spans="1:48" x14ac:dyDescent="0.35">
      <c r="Z57" s="12">
        <v>41395</v>
      </c>
      <c r="AA57" s="11">
        <f>'Regression output'!B82/DataQ!C168</f>
        <v>1.3788499198860603E-2</v>
      </c>
      <c r="AB57" s="11">
        <f>(DataQ!D168/DataQ!E168)*100</f>
        <v>2.0053553657961061</v>
      </c>
      <c r="AN57" s="7"/>
      <c r="AO57" s="11">
        <f>(DataQ!W168/DataQ!C168)*1000</f>
        <v>0.91685953355883931</v>
      </c>
      <c r="AP57" s="15">
        <f>DataQ!F168</f>
        <v>7.7</v>
      </c>
      <c r="AQ57">
        <v>0</v>
      </c>
      <c r="AR57" s="11">
        <f>DataQ!J168</f>
        <v>3.3433329999999999</v>
      </c>
      <c r="AT57" s="7"/>
      <c r="AU57" s="11">
        <f>(DataQ!V168/DataQ!C168)*1000</f>
        <v>13.788499198860602</v>
      </c>
      <c r="AV57" s="11">
        <f>(DataQ!H168/DataQ!E168)*100</f>
        <v>5.2585861971089232</v>
      </c>
    </row>
    <row r="58" spans="1:48" x14ac:dyDescent="0.35">
      <c r="Z58" s="12">
        <v>41487</v>
      </c>
      <c r="AA58" s="11">
        <f>'Regression output'!B83/DataQ!C169</f>
        <v>1.3329764453961456E-2</v>
      </c>
      <c r="AB58" s="11">
        <f>(DataQ!D169/DataQ!E169)*100</f>
        <v>1.8623172374957264</v>
      </c>
      <c r="AN58" s="7"/>
      <c r="AO58" s="11">
        <f>(DataQ!W169/DataQ!C169)*1000</f>
        <v>0.88329764453961457</v>
      </c>
      <c r="AP58" s="15">
        <f>DataQ!F169</f>
        <v>7.6</v>
      </c>
      <c r="AQ58">
        <v>0</v>
      </c>
      <c r="AR58" s="11">
        <f>DataQ!J169</f>
        <v>3.3166669999999998</v>
      </c>
      <c r="AT58" s="7"/>
      <c r="AU58" s="11">
        <f>(DataQ!V169/DataQ!C169)*1000</f>
        <v>13.329764453961456</v>
      </c>
      <c r="AV58" s="11">
        <f>(DataQ!H169/DataQ!E169)*100</f>
        <v>5.1264002574261403</v>
      </c>
    </row>
    <row r="59" spans="1:48" x14ac:dyDescent="0.35">
      <c r="Z59" s="12">
        <v>41579</v>
      </c>
      <c r="AA59" s="11">
        <f>'Regression output'!B84/DataQ!C170</f>
        <v>1.2926872876810299E-2</v>
      </c>
      <c r="AB59" s="11">
        <f>(DataQ!D170/DataQ!E170)*100</f>
        <v>1.6675748232417205</v>
      </c>
      <c r="AN59" s="7"/>
      <c r="AO59" s="11">
        <f>(DataQ!W170/DataQ!C170)*1000</f>
        <v>0.75093867334167719</v>
      </c>
      <c r="AP59" s="15">
        <f>DataQ!F170</f>
        <v>7.2</v>
      </c>
      <c r="AQ59">
        <v>0</v>
      </c>
      <c r="AR59" s="11">
        <f>DataQ!J170</f>
        <v>3.28</v>
      </c>
      <c r="AT59" s="7"/>
      <c r="AU59" s="11">
        <f>(DataQ!V170/DataQ!C170)*1000</f>
        <v>12.926872876810299</v>
      </c>
      <c r="AV59" s="11">
        <f>(DataQ!H170/DataQ!E170)*100</f>
        <v>5.0469140396576471</v>
      </c>
    </row>
    <row r="60" spans="1:48" x14ac:dyDescent="0.35">
      <c r="Z60" s="12">
        <v>41671</v>
      </c>
      <c r="AA60" s="11">
        <f>'Regression output'!B85/DataQ!C171</f>
        <v>1.2375749977612607E-2</v>
      </c>
      <c r="AB60" s="11">
        <f>(DataQ!D171/DataQ!E171)*100</f>
        <v>2.0407689296165303</v>
      </c>
      <c r="AN60" s="7">
        <v>2014</v>
      </c>
      <c r="AO60" s="11">
        <f>(DataQ!W171/DataQ!C171)*1000</f>
        <v>0.76117130831915469</v>
      </c>
      <c r="AP60" s="15">
        <f>DataQ!F171</f>
        <v>6.7</v>
      </c>
      <c r="AQ60">
        <v>0</v>
      </c>
      <c r="AR60" s="11">
        <f>DataQ!J171</f>
        <v>3.25</v>
      </c>
      <c r="AT60" s="7">
        <v>2014</v>
      </c>
      <c r="AU60" s="11">
        <f>(DataQ!V171/DataQ!C171)*1000</f>
        <v>12.375749977612607</v>
      </c>
      <c r="AV60" s="11">
        <f>(DataQ!H171/DataQ!E171)*100</f>
        <v>5.0161576080104577</v>
      </c>
    </row>
    <row r="61" spans="1:48" x14ac:dyDescent="0.35">
      <c r="Z61" s="12">
        <v>41760</v>
      </c>
      <c r="AA61" s="11">
        <f>'Regression output'!B86/DataQ!C172</f>
        <v>1.1513503877350921E-2</v>
      </c>
      <c r="AB61" s="11">
        <f>(DataQ!D172/DataQ!E172)*100</f>
        <v>2.3949342476911153</v>
      </c>
      <c r="AN61" s="7"/>
      <c r="AO61" s="11">
        <f>(DataQ!W172/DataQ!C172)*1000</f>
        <v>0.70237989125590516</v>
      </c>
      <c r="AP61" s="15">
        <f>DataQ!F172</f>
        <v>6.3</v>
      </c>
      <c r="AQ61">
        <v>0</v>
      </c>
      <c r="AR61" s="11">
        <f>DataQ!J172</f>
        <v>3.233333</v>
      </c>
      <c r="AT61" s="7"/>
      <c r="AU61" s="11">
        <f>(DataQ!V172/DataQ!C172)*1000</f>
        <v>11.513503877350921</v>
      </c>
      <c r="AV61" s="11">
        <f>(DataQ!H172/DataQ!E172)*100</f>
        <v>4.923869204797751</v>
      </c>
    </row>
    <row r="62" spans="1:48" x14ac:dyDescent="0.35">
      <c r="Z62" s="12">
        <v>41852</v>
      </c>
      <c r="AA62" s="11">
        <f>'Regression output'!B87/DataQ!C173</f>
        <v>1.0909497007057983E-2</v>
      </c>
      <c r="AB62" s="11">
        <f>(DataQ!D173/DataQ!E173)*100</f>
        <v>2.4344476815959708</v>
      </c>
      <c r="AN62" s="7"/>
      <c r="AO62" s="11">
        <f>(DataQ!W173/DataQ!C173)*1000</f>
        <v>0.63879210220673632</v>
      </c>
      <c r="AP62" s="15">
        <f>DataQ!F173</f>
        <v>6</v>
      </c>
      <c r="AQ62">
        <v>0</v>
      </c>
      <c r="AR62" s="11">
        <f>DataQ!J173</f>
        <v>3.213333</v>
      </c>
      <c r="AT62" s="7"/>
      <c r="AU62" s="11">
        <f>(DataQ!V173/DataQ!C173)*1000</f>
        <v>10.909497007057983</v>
      </c>
      <c r="AV62" s="11">
        <f>(DataQ!H173/DataQ!E173)*100</f>
        <v>4.9242012740111596</v>
      </c>
    </row>
    <row r="63" spans="1:48" x14ac:dyDescent="0.35">
      <c r="Z63" s="12">
        <v>41944</v>
      </c>
      <c r="AA63" s="11">
        <f>'Regression output'!B88/DataQ!C174</f>
        <v>1.0264668939529875E-2</v>
      </c>
      <c r="AB63" s="11">
        <f>(DataQ!D174/DataQ!E174)*100</f>
        <v>2.384593857588202</v>
      </c>
      <c r="AN63" s="7"/>
      <c r="AO63" s="11">
        <f>(DataQ!W174/DataQ!C174)*1000</f>
        <v>0.55356181589808007</v>
      </c>
      <c r="AP63" s="15">
        <f>DataQ!F174</f>
        <v>5.7</v>
      </c>
      <c r="AQ63">
        <v>0</v>
      </c>
      <c r="AR63" s="11">
        <f>DataQ!J174</f>
        <v>3.1866669999999999</v>
      </c>
      <c r="AT63" s="7"/>
      <c r="AU63" s="11">
        <f>(DataQ!V174/DataQ!C174)*1000</f>
        <v>10.264668939529875</v>
      </c>
      <c r="AV63" s="11">
        <f>(DataQ!H174/DataQ!E174)*100</f>
        <v>4.8075859241277428</v>
      </c>
    </row>
    <row r="64" spans="1:48" x14ac:dyDescent="0.35">
      <c r="Z64" s="12">
        <v>42036</v>
      </c>
      <c r="AA64" s="11">
        <f>'Regression output'!B89/DataQ!C175</f>
        <v>1.0000899442345746E-2</v>
      </c>
      <c r="AB64" s="11">
        <f>(DataQ!D175/DataQ!E175)*100</f>
        <v>2.1999025116088151</v>
      </c>
      <c r="AN64" s="7">
        <v>2015</v>
      </c>
      <c r="AO64" s="11">
        <f>(DataQ!W175/DataQ!C175)*1000</f>
        <v>0.43892786472387119</v>
      </c>
      <c r="AP64" s="15">
        <f>DataQ!F175</f>
        <v>5.5</v>
      </c>
      <c r="AQ64">
        <v>0</v>
      </c>
      <c r="AR64" s="11">
        <f>DataQ!J175</f>
        <v>3.1533329999999999</v>
      </c>
      <c r="AT64" s="7">
        <v>2015</v>
      </c>
      <c r="AU64" s="11">
        <f>(DataQ!V175/DataQ!C175)*1000</f>
        <v>10.000899442345746</v>
      </c>
      <c r="AV64" s="11">
        <f>(DataQ!H175/DataQ!E175)*100</f>
        <v>4.6396777752122942</v>
      </c>
    </row>
    <row r="65" spans="26:48" x14ac:dyDescent="0.35">
      <c r="Z65" s="12">
        <v>42125</v>
      </c>
      <c r="AA65" s="11">
        <f>'Regression output'!B90/DataQ!C176</f>
        <v>9.6066606660666076E-3</v>
      </c>
      <c r="AB65" s="11">
        <f>(DataQ!D176/DataQ!E176)*100</f>
        <v>2.2222708556743251</v>
      </c>
      <c r="AN65" s="7"/>
      <c r="AO65" s="11">
        <f>(DataQ!W176/DataQ!C176)*1000</f>
        <v>0.22502250225022502</v>
      </c>
      <c r="AP65" s="15">
        <f>DataQ!F176</f>
        <v>5.6</v>
      </c>
      <c r="AQ65">
        <v>0</v>
      </c>
      <c r="AR65" s="11">
        <f>DataQ!J176</f>
        <v>3.1066669999999998</v>
      </c>
      <c r="AT65" s="7"/>
      <c r="AU65" s="11">
        <f>(DataQ!V176/DataQ!C176)*1000</f>
        <v>9.6066606660666078</v>
      </c>
      <c r="AV65" s="11">
        <f>(DataQ!H176/DataQ!E176)*100</f>
        <v>4.5120727334119115</v>
      </c>
    </row>
    <row r="66" spans="26:48" x14ac:dyDescent="0.35">
      <c r="Z66" s="12">
        <v>42217</v>
      </c>
      <c r="AA66" s="11">
        <f>'Regression output'!B91/DataQ!C177</f>
        <v>9.4482448244824473E-3</v>
      </c>
      <c r="AB66" s="11">
        <f>(DataQ!D177/DataQ!E177)*100</f>
        <v>2.1357644239000173</v>
      </c>
      <c r="AN66" s="7"/>
      <c r="AO66" s="11">
        <f>(DataQ!W177/DataQ!C177)*1000</f>
        <v>0.22412241224122414</v>
      </c>
      <c r="AP66" s="15">
        <f>DataQ!F177</f>
        <v>5.3</v>
      </c>
      <c r="AQ66">
        <v>0</v>
      </c>
      <c r="AR66" s="11">
        <f>DataQ!J177</f>
        <v>3.056667</v>
      </c>
      <c r="AT66" s="7"/>
      <c r="AU66" s="11">
        <f>(DataQ!V177/DataQ!C177)*1000</f>
        <v>9.4482448244824475</v>
      </c>
      <c r="AV66" s="11">
        <f>(DataQ!H177/DataQ!E177)*100</f>
        <v>4.3870912514980311</v>
      </c>
    </row>
    <row r="67" spans="26:48" x14ac:dyDescent="0.35">
      <c r="Z67" s="12">
        <v>42309</v>
      </c>
      <c r="AA67" s="11">
        <f>'Regression output'!B92/DataQ!C178</f>
        <v>9.1395139513951399E-3</v>
      </c>
      <c r="AB67" s="11">
        <f>(DataQ!D178/DataQ!E178)*100</f>
        <v>2.1919255777588424</v>
      </c>
      <c r="AN67" s="7"/>
      <c r="AO67" s="11">
        <f>(DataQ!W178/DataQ!C178)*1000</f>
        <v>0.19531953195319532</v>
      </c>
      <c r="AP67" s="15">
        <f>DataQ!F178</f>
        <v>5.0999999999999996</v>
      </c>
      <c r="AQ67">
        <v>0</v>
      </c>
      <c r="AR67" s="11">
        <f>DataQ!J178</f>
        <v>3.01</v>
      </c>
      <c r="AT67" s="7"/>
      <c r="AU67" s="11">
        <f>(DataQ!V178/DataQ!C178)*1000</f>
        <v>9.1395139513951396</v>
      </c>
      <c r="AV67" s="11">
        <f>(DataQ!H178/DataQ!E178)*100</f>
        <v>4.3865998430194031</v>
      </c>
    </row>
    <row r="68" spans="26:48" x14ac:dyDescent="0.35">
      <c r="Z68" s="12">
        <v>42401</v>
      </c>
      <c r="AA68" s="11">
        <f>'Regression output'!B93/DataQ!C179</f>
        <v>8.5962230215827339E-3</v>
      </c>
      <c r="AB68" s="11">
        <f>(DataQ!D179/DataQ!E179)*100</f>
        <v>2.0992793107356054</v>
      </c>
      <c r="AN68" s="7">
        <v>2016</v>
      </c>
      <c r="AO68" s="11">
        <f>(DataQ!W179/DataQ!C179)*1000</f>
        <v>0.18974820143884891</v>
      </c>
      <c r="AP68" s="15">
        <f>DataQ!F179</f>
        <v>5.0999999999999996</v>
      </c>
      <c r="AQ68">
        <v>0</v>
      </c>
      <c r="AR68" s="11">
        <f>DataQ!J179</f>
        <v>2.95</v>
      </c>
      <c r="AT68" s="7">
        <v>2016</v>
      </c>
      <c r="AU68" s="11">
        <f>(DataQ!V179/DataQ!C179)*1000</f>
        <v>8.596223021582734</v>
      </c>
      <c r="AV68" s="11">
        <f>(DataQ!H179/DataQ!E179)*100</f>
        <v>4.4607388213529848</v>
      </c>
    </row>
    <row r="69" spans="26:48" x14ac:dyDescent="0.35">
      <c r="Z69" s="12">
        <v>42491</v>
      </c>
      <c r="AA69" s="11">
        <f>'Regression output'!B94/DataQ!C180</f>
        <v>8.4061371841155242E-3</v>
      </c>
      <c r="AB69" s="11">
        <f>(DataQ!D180/DataQ!E180)*100</f>
        <v>2.2455559242672867</v>
      </c>
      <c r="AN69" s="7"/>
      <c r="AO69" s="11">
        <f>(DataQ!W180/DataQ!C180)*1000</f>
        <v>0.17057761732851984</v>
      </c>
      <c r="AP69" s="15">
        <f>DataQ!F180</f>
        <v>4.9000000000000004</v>
      </c>
      <c r="AQ69">
        <v>0</v>
      </c>
      <c r="AR69" s="11">
        <f>DataQ!J180</f>
        <v>2.9033329999999999</v>
      </c>
      <c r="AT69" s="7"/>
      <c r="AU69" s="11">
        <f>(DataQ!V180/DataQ!C180)*1000</f>
        <v>8.4061371841155239</v>
      </c>
      <c r="AV69" s="11">
        <f>(DataQ!H180/DataQ!E180)*100</f>
        <v>4.3946040898587695</v>
      </c>
    </row>
    <row r="70" spans="26:48" x14ac:dyDescent="0.35">
      <c r="Z70" s="12">
        <v>42583</v>
      </c>
      <c r="AA70" s="11">
        <f>'Regression output'!B95/DataQ!C181</f>
        <v>8.383574007220217E-3</v>
      </c>
      <c r="AB70" s="11">
        <f>(DataQ!D181/DataQ!E181)*100</f>
        <v>2.2281205863731555</v>
      </c>
      <c r="AN70" s="7"/>
      <c r="AO70" s="11">
        <f>(DataQ!W181/DataQ!C181)*1000</f>
        <v>0.16787003610108303</v>
      </c>
      <c r="AP70" s="15">
        <f>DataQ!F181</f>
        <v>4.8</v>
      </c>
      <c r="AQ70">
        <v>0</v>
      </c>
      <c r="AR70" s="11">
        <f>DataQ!J181</f>
        <v>2.82</v>
      </c>
      <c r="AT70" s="7"/>
      <c r="AU70" s="11">
        <f>(DataQ!V181/DataQ!C181)*1000</f>
        <v>8.3835740072202167</v>
      </c>
      <c r="AV70" s="11">
        <f>(DataQ!H181/DataQ!E181)*100</f>
        <v>4.3798397701261385</v>
      </c>
    </row>
    <row r="71" spans="26:48" x14ac:dyDescent="0.35">
      <c r="Z71" s="12">
        <v>42675</v>
      </c>
      <c r="AA71" s="11">
        <f>'Regression output'!B96/DataQ!C182</f>
        <v>8.4444444444444454E-3</v>
      </c>
      <c r="AB71" s="11">
        <f>(DataQ!D182/DataQ!E182)*100</f>
        <v>2.1755242089210829</v>
      </c>
      <c r="AN71" s="7"/>
      <c r="AO71" s="11">
        <f>(DataQ!W182/DataQ!C182)*1000</f>
        <v>0.16260162601626016</v>
      </c>
      <c r="AP71" s="15">
        <f>DataQ!F182</f>
        <v>4.7</v>
      </c>
      <c r="AQ71">
        <v>0</v>
      </c>
      <c r="AR71" s="11">
        <f>DataQ!J182</f>
        <v>2.6866669999999999</v>
      </c>
      <c r="AT71" s="7"/>
      <c r="AU71" s="11">
        <f>(DataQ!V182/DataQ!C182)*1000</f>
        <v>8.4444444444444446</v>
      </c>
      <c r="AV71" s="11">
        <f>(DataQ!H182/DataQ!E182)*100</f>
        <v>4.3129241326725127</v>
      </c>
    </row>
    <row r="72" spans="26:48" x14ac:dyDescent="0.35">
      <c r="Z72" s="12">
        <v>42767</v>
      </c>
      <c r="AA72" s="11">
        <f>'Regression output'!B97/DataQ!C183</f>
        <v>8.1969286359530255E-3</v>
      </c>
      <c r="AB72" s="11">
        <f>(DataQ!D183/DataQ!E183)*100</f>
        <v>1.8618091371301073</v>
      </c>
      <c r="AN72" s="7">
        <v>2017</v>
      </c>
      <c r="AO72" s="11">
        <f>(DataQ!W183/DataQ!C183)*1000</f>
        <v>0.16982836495031617</v>
      </c>
      <c r="AP72" s="15">
        <f>DataQ!F183</f>
        <v>4.5999999999999996</v>
      </c>
      <c r="AQ72">
        <v>0</v>
      </c>
      <c r="AR72" s="11">
        <f>DataQ!J183</f>
        <v>2.6266669999999999</v>
      </c>
      <c r="AT72" s="7">
        <v>2017</v>
      </c>
      <c r="AU72" s="11">
        <f>(DataQ!V183/DataQ!C183)*1000</f>
        <v>8.1969286359530251</v>
      </c>
      <c r="AV72" s="11">
        <f>(DataQ!H183/DataQ!E183)*100</f>
        <v>4.2369264908494584</v>
      </c>
    </row>
    <row r="73" spans="26:48" x14ac:dyDescent="0.35">
      <c r="Z73" s="12">
        <v>42856</v>
      </c>
      <c r="AA73" s="11">
        <f>'Regression output'!B98/DataQ!C184</f>
        <v>8.0018132366273809E-3</v>
      </c>
      <c r="AB73" s="11">
        <f>(DataQ!D184/DataQ!E184)*100</f>
        <v>1.8065773995596894</v>
      </c>
      <c r="AN73" s="7"/>
      <c r="AO73" s="11">
        <f>(DataQ!W184/DataQ!C184)*1000</f>
        <v>0.16319129646418856</v>
      </c>
      <c r="AP73" s="15">
        <f>DataQ!F184</f>
        <v>4.4000000000000004</v>
      </c>
      <c r="AQ73">
        <v>0</v>
      </c>
      <c r="AR73" s="11">
        <f>DataQ!J184</f>
        <v>2.5866669999999998</v>
      </c>
      <c r="AT73" s="7"/>
      <c r="AU73" s="11">
        <f>(DataQ!V184/DataQ!C184)*1000</f>
        <v>8.0018132366273811</v>
      </c>
      <c r="AV73" s="11">
        <f>(DataQ!H184/DataQ!E184)*100</f>
        <v>4.1616171193727798</v>
      </c>
    </row>
    <row r="74" spans="26:48" x14ac:dyDescent="0.35">
      <c r="Z74" s="12">
        <v>42948</v>
      </c>
      <c r="AA74" s="11">
        <f>'Regression output'!B99/DataQ!C185</f>
        <v>7.8704710144927529E-3</v>
      </c>
      <c r="AB74" s="11">
        <f>(DataQ!D185/DataQ!E185)*100</f>
        <v>1.6182421090450754</v>
      </c>
      <c r="AN74" s="7"/>
      <c r="AO74" s="11">
        <f>(DataQ!W185/DataQ!C185)*1000</f>
        <v>0.1766304347826087</v>
      </c>
      <c r="AP74" s="15">
        <f>DataQ!F185</f>
        <v>4.3</v>
      </c>
      <c r="AQ74">
        <v>0</v>
      </c>
      <c r="AR74" s="11">
        <f>DataQ!J185</f>
        <v>2.5333329999999998</v>
      </c>
      <c r="AT74" s="7"/>
      <c r="AU74" s="11">
        <f>(DataQ!V185/DataQ!C185)*1000</f>
        <v>7.870471014492753</v>
      </c>
      <c r="AV74" s="11">
        <f>(DataQ!H185/DataQ!E185)*100</f>
        <v>4.0896320597468536</v>
      </c>
    </row>
    <row r="75" spans="26:48" x14ac:dyDescent="0.35">
      <c r="Z75" s="12">
        <v>43040</v>
      </c>
      <c r="AA75" s="11">
        <f>'Regression output'!B100/DataQ!C186</f>
        <v>7.8145454545454542E-3</v>
      </c>
      <c r="AB75" s="11">
        <f>(DataQ!D186/DataQ!E186)*100</f>
        <v>1.7774528439830386</v>
      </c>
      <c r="AN75" s="7"/>
      <c r="AO75" s="11">
        <f>(DataQ!W186/DataQ!C186)*1000</f>
        <v>0.16272727272727272</v>
      </c>
      <c r="AP75" s="15">
        <f>DataQ!F186</f>
        <v>4.4000000000000004</v>
      </c>
      <c r="AQ75">
        <v>0</v>
      </c>
      <c r="AR75" s="11">
        <f>DataQ!J186</f>
        <v>2.516667</v>
      </c>
      <c r="AT75" s="7"/>
      <c r="AU75" s="11">
        <f>(DataQ!V186/DataQ!C186)*1000</f>
        <v>7.8145454545454545</v>
      </c>
      <c r="AV75" s="11">
        <f>(DataQ!H186/DataQ!E186)*100</f>
        <v>4.0450358239508706</v>
      </c>
    </row>
    <row r="76" spans="26:48" x14ac:dyDescent="0.35">
      <c r="Z76" s="12">
        <v>43132</v>
      </c>
      <c r="AA76" s="11">
        <f>'Regression output'!B101/DataQ!C187</f>
        <v>7.6727438468550593E-3</v>
      </c>
      <c r="AB76" s="11">
        <f>(DataQ!D187/DataQ!E187)*100</f>
        <v>1.9493328732459168</v>
      </c>
      <c r="AN76" s="7">
        <v>2018</v>
      </c>
      <c r="AO76" s="11">
        <f>(DataQ!W187/DataQ!C187)*1000</f>
        <v>0.17411121239744756</v>
      </c>
      <c r="AP76" s="15">
        <f>DataQ!F187</f>
        <v>4.2</v>
      </c>
      <c r="AQ76">
        <v>0</v>
      </c>
      <c r="AR76" s="11">
        <f>DataQ!J187</f>
        <v>2.52</v>
      </c>
      <c r="AT76" s="7">
        <v>2018</v>
      </c>
      <c r="AU76" s="11">
        <f>(DataQ!V187/DataQ!C187)*1000</f>
        <v>7.6727438468550595</v>
      </c>
      <c r="AV76" s="11">
        <f>(DataQ!H187/DataQ!E187)*100</f>
        <v>4.0378421900161037</v>
      </c>
    </row>
    <row r="77" spans="26:48" x14ac:dyDescent="0.35">
      <c r="Z77" s="12">
        <v>43221</v>
      </c>
      <c r="AA77" s="11">
        <f>'Regression output'!B102/DataQ!C188</f>
        <v>7.5369188696444859E-3</v>
      </c>
      <c r="AB77" s="11">
        <f>(DataQ!D188/DataQ!E188)*100</f>
        <v>2.1423040275430862</v>
      </c>
      <c r="AN77" s="7"/>
      <c r="AO77" s="11">
        <f>(DataQ!W188/DataQ!C188)*1000</f>
        <v>0.15314494074749316</v>
      </c>
      <c r="AP77" s="15">
        <f>DataQ!F188</f>
        <v>4</v>
      </c>
      <c r="AQ77">
        <v>0</v>
      </c>
      <c r="AR77" s="11">
        <f>DataQ!J188</f>
        <v>2.483333</v>
      </c>
      <c r="AT77" s="7"/>
      <c r="AU77" s="11">
        <f>(DataQ!V188/DataQ!C188)*1000</f>
        <v>7.5369188696444862</v>
      </c>
      <c r="AV77" s="11">
        <f>(DataQ!H188/DataQ!E188)*100</f>
        <v>4.0502845562390792</v>
      </c>
    </row>
    <row r="78" spans="26:48" x14ac:dyDescent="0.35">
      <c r="Z78" s="12">
        <v>43313</v>
      </c>
      <c r="AA78" s="11">
        <f>'Regression output'!B103/DataQ!C189</f>
        <v>7.6268248175182483E-3</v>
      </c>
      <c r="AB78" s="11">
        <f>(DataQ!D189/DataQ!E189)*100</f>
        <v>2.2039298233604581</v>
      </c>
      <c r="AN78" s="7"/>
      <c r="AO78" s="11">
        <f>(DataQ!W189/DataQ!C189)*1000</f>
        <v>0.1541970802919708</v>
      </c>
      <c r="AP78" s="15">
        <f>DataQ!F189</f>
        <v>4.0999999999999996</v>
      </c>
      <c r="AQ78">
        <v>0</v>
      </c>
      <c r="AR78" s="11">
        <f>DataQ!J189</f>
        <v>2.48</v>
      </c>
      <c r="AT78" s="7"/>
      <c r="AU78" s="11">
        <f>(DataQ!V189/DataQ!C189)*1000</f>
        <v>7.6268248175182487</v>
      </c>
      <c r="AV78" s="11">
        <f>(DataQ!H189/DataQ!E189)*100</f>
        <v>4.04248704367643</v>
      </c>
    </row>
    <row r="79" spans="26:48" x14ac:dyDescent="0.35">
      <c r="Z79" s="12">
        <v>43405</v>
      </c>
      <c r="AA79" s="11">
        <f>'Regression output'!B104/DataQ!C190</f>
        <v>8.2268984446477594E-3</v>
      </c>
      <c r="AB79" s="11">
        <f>(DataQ!D190/DataQ!E190)*100</f>
        <v>2.3235537363854273</v>
      </c>
      <c r="AN79" s="7"/>
      <c r="AO79" s="11">
        <f>(DataQ!W190/DataQ!C190)*1000</f>
        <v>0.1546203110704483</v>
      </c>
      <c r="AP79" s="15">
        <f>DataQ!F190</f>
        <v>4</v>
      </c>
      <c r="AQ79">
        <v>0</v>
      </c>
      <c r="AR79" s="11">
        <f>DataQ!J190</f>
        <v>2.4933329999999998</v>
      </c>
      <c r="AT79" s="7"/>
      <c r="AU79" s="11">
        <f>(DataQ!V190/DataQ!C190)*1000</f>
        <v>8.2268984446477589</v>
      </c>
      <c r="AV79" s="11">
        <f>(DataQ!H190/DataQ!E190)*100</f>
        <v>4.030334038884761</v>
      </c>
    </row>
    <row r="80" spans="26:48" x14ac:dyDescent="0.35">
      <c r="Z80" s="12">
        <v>43497</v>
      </c>
      <c r="AA80" s="11">
        <f>'Regression output'!B105/DataQ!C191</f>
        <v>7.9112534309240621E-3</v>
      </c>
      <c r="AB80" s="11">
        <f>(DataQ!D191/DataQ!E191)*100</f>
        <v>2.2105434556796424</v>
      </c>
      <c r="AN80" s="7">
        <v>2019</v>
      </c>
      <c r="AO80" s="11">
        <f>(DataQ!W191/DataQ!C191)*1000</f>
        <v>0.18115279048490393</v>
      </c>
      <c r="AP80" s="15">
        <f>DataQ!F191</f>
        <v>3.8</v>
      </c>
      <c r="AQ80">
        <v>0</v>
      </c>
      <c r="AR80" s="11">
        <f>DataQ!J191</f>
        <v>2.463333</v>
      </c>
      <c r="AT80" s="7">
        <v>2019</v>
      </c>
      <c r="AU80" s="11">
        <f>(DataQ!V191/DataQ!C191)*1000</f>
        <v>7.9112534309240621</v>
      </c>
      <c r="AV80" s="11">
        <f>(DataQ!H191/DataQ!E191)*100</f>
        <v>4.0109263844672407</v>
      </c>
    </row>
    <row r="81" spans="26:50" x14ac:dyDescent="0.35">
      <c r="Z81" s="12">
        <v>43586</v>
      </c>
      <c r="AA81" s="11">
        <f>'Regression output'!B106/DataQ!C192</f>
        <v>7.851005484460695E-3</v>
      </c>
      <c r="AB81" s="11">
        <f>(DataQ!D192/DataQ!E192)*100</f>
        <v>1.8897620462700038</v>
      </c>
      <c r="AN81" s="7"/>
      <c r="AO81" s="11">
        <f>(DataQ!W192/DataQ!C192)*1000</f>
        <v>0.17550274223034734</v>
      </c>
      <c r="AP81" s="15">
        <f>DataQ!F192</f>
        <v>3.9</v>
      </c>
      <c r="AQ81">
        <v>0</v>
      </c>
      <c r="AR81" s="11">
        <f>DataQ!J192</f>
        <v>2.4366669999999999</v>
      </c>
      <c r="AT81" s="7"/>
      <c r="AU81" s="11">
        <f>(DataQ!V192/DataQ!C192)*1000</f>
        <v>7.8510054844606953</v>
      </c>
      <c r="AV81" s="11">
        <f>(DataQ!H192/DataQ!E192)*100</f>
        <v>3.915175328534636</v>
      </c>
    </row>
    <row r="82" spans="26:50" x14ac:dyDescent="0.35">
      <c r="Z82" s="12">
        <v>43678</v>
      </c>
      <c r="AA82" s="11">
        <f>'Regression output'!B107/DataQ!C193</f>
        <v>7.454212454212455E-3</v>
      </c>
      <c r="AB82" s="11">
        <f>(DataQ!D193/DataQ!E193)*100</f>
        <v>1.811928552456112</v>
      </c>
      <c r="AN82" s="7"/>
      <c r="AO82" s="11">
        <f>(DataQ!W193/DataQ!C193)*1000</f>
        <v>0.19505494505494503</v>
      </c>
      <c r="AP82" s="15">
        <f>DataQ!F193</f>
        <v>3.9</v>
      </c>
      <c r="AQ82">
        <v>0</v>
      </c>
      <c r="AR82" s="11">
        <f>DataQ!J193</f>
        <v>2.4133330000000002</v>
      </c>
      <c r="AT82" s="7"/>
      <c r="AU82" s="11">
        <f>(DataQ!V193/DataQ!C193)*1000</f>
        <v>7.4542124542124553</v>
      </c>
      <c r="AV82" s="11">
        <f>(DataQ!H193/DataQ!E193)*100</f>
        <v>3.9231525420944111</v>
      </c>
    </row>
    <row r="83" spans="26:50" x14ac:dyDescent="0.35">
      <c r="Z83" s="12">
        <v>43770</v>
      </c>
      <c r="AA83" s="11">
        <f>'Regression output'!B108/DataQ!C194</f>
        <v>7.3531021897810219E-3</v>
      </c>
      <c r="AB83" s="11">
        <f>(DataQ!D194/DataQ!E194)*100</f>
        <v>1.7240864134819376</v>
      </c>
      <c r="AN83" s="7"/>
      <c r="AO83" s="11">
        <f>(DataQ!W194/DataQ!C194)*1000</f>
        <v>0.18156934306569342</v>
      </c>
      <c r="AP83" s="15">
        <f>DataQ!F194</f>
        <v>3.7</v>
      </c>
      <c r="AQ83">
        <v>0</v>
      </c>
      <c r="AR83" s="11">
        <f>DataQ!J194</f>
        <v>2.3866670000000001</v>
      </c>
      <c r="AT83" s="7"/>
      <c r="AU83" s="11">
        <f>(DataQ!V194/DataQ!C194)*1000</f>
        <v>7.3531021897810218</v>
      </c>
      <c r="AV83" s="11">
        <f>(DataQ!H194/DataQ!E194)*100</f>
        <v>3.9083276062987422</v>
      </c>
    </row>
    <row r="84" spans="26:50" x14ac:dyDescent="0.35">
      <c r="Z84" s="12">
        <v>43862</v>
      </c>
      <c r="AA84" s="11">
        <f>'Regression output'!B109/DataQ!C195</f>
        <v>7.5082116788321171E-3</v>
      </c>
      <c r="AB84" s="11">
        <f>(DataQ!D195/DataQ!E195)*100</f>
        <v>1.6017375906147973</v>
      </c>
      <c r="AN84" s="7">
        <v>2020</v>
      </c>
      <c r="AO84" s="11">
        <f>(DataQ!W195/DataQ!C195)*1000</f>
        <v>0.15602189781021897</v>
      </c>
      <c r="AP84" s="15">
        <f>DataQ!F195</f>
        <v>4.0999999999999996</v>
      </c>
      <c r="AQ84">
        <v>0</v>
      </c>
      <c r="AR84" s="11">
        <f>DataQ!J195</f>
        <v>2.3566669999999998</v>
      </c>
      <c r="AT84" s="7">
        <v>2020</v>
      </c>
      <c r="AU84" s="11">
        <f>(DataQ!V195/DataQ!C195)*1000</f>
        <v>7.5082116788321169</v>
      </c>
      <c r="AV84" s="11">
        <f>(DataQ!H195/DataQ!E195)*100</f>
        <v>4.0033755741242878</v>
      </c>
    </row>
    <row r="85" spans="26:50" x14ac:dyDescent="0.35">
      <c r="Z85" s="12">
        <v>43952</v>
      </c>
      <c r="AA85" s="11">
        <f>'Regression output'!B110/DataQ!C196</f>
        <v>7.8234217749313818E-3</v>
      </c>
      <c r="AB85" s="11">
        <f>(DataQ!D196/DataQ!E196)*100</f>
        <v>1.2105701802385782</v>
      </c>
      <c r="AN85" s="7"/>
      <c r="AO85" s="11">
        <f>(DataQ!W196/DataQ!C196)*1000</f>
        <v>2.012808783165599E-2</v>
      </c>
      <c r="AP85" s="15">
        <f>DataQ!F196</f>
        <v>4.0999999999999996</v>
      </c>
      <c r="AQ85">
        <v>100</v>
      </c>
      <c r="AR85" s="11">
        <f>DataQ!J196</f>
        <v>2.1833330000000002</v>
      </c>
      <c r="AT85" s="7"/>
      <c r="AU85" s="11">
        <f>(DataQ!V196/DataQ!C196)*1000</f>
        <v>7.8234217749313819</v>
      </c>
      <c r="AV85" s="11">
        <f>(DataQ!H196/DataQ!E196)*100</f>
        <v>3.7447981120268494</v>
      </c>
    </row>
    <row r="86" spans="26:50" x14ac:dyDescent="0.35">
      <c r="Z86" s="12">
        <v>44044</v>
      </c>
      <c r="AA86" s="11">
        <f>'Regression output'!B111/DataQ!C197</f>
        <v>7.8792314730100638E-3</v>
      </c>
      <c r="AB86" s="11">
        <f>(DataQ!D197/DataQ!E197)*100</f>
        <v>1.2183307480882792</v>
      </c>
      <c r="AN86" s="7"/>
      <c r="AO86" s="11">
        <f>(DataQ!W197/DataQ!C197)*1000</f>
        <v>3.385178408051235E-2</v>
      </c>
      <c r="AP86" s="15">
        <f>DataQ!F197</f>
        <v>5</v>
      </c>
      <c r="AQ86">
        <v>100</v>
      </c>
      <c r="AR86" s="11">
        <f>DataQ!J197</f>
        <v>2.1433330000000002</v>
      </c>
      <c r="AT86" s="7"/>
      <c r="AU86" s="11">
        <f>(DataQ!V197/DataQ!C197)*1000</f>
        <v>7.8792314730100639</v>
      </c>
      <c r="AV86" s="11">
        <f>(DataQ!H197/DataQ!E197)*100</f>
        <v>3.610907012817373</v>
      </c>
    </row>
    <row r="87" spans="26:50" x14ac:dyDescent="0.35">
      <c r="Z87" s="12">
        <v>44136</v>
      </c>
      <c r="AA87" s="11">
        <f>'Regression output'!B112/DataQ!C198</f>
        <v>8.1487226277372257E-3</v>
      </c>
      <c r="AB87" s="11">
        <f>(DataQ!D198/DataQ!E198)*100</f>
        <v>1.2989053437968128</v>
      </c>
      <c r="AN87" s="7"/>
      <c r="AO87" s="11">
        <f>(DataQ!W198/DataQ!C198)*1000</f>
        <v>3.0109489051094892E-2</v>
      </c>
      <c r="AP87" s="15">
        <f>DataQ!F198</f>
        <v>5.3</v>
      </c>
      <c r="AQ87">
        <v>100</v>
      </c>
      <c r="AR87" s="11">
        <f>DataQ!J198</f>
        <v>2.12</v>
      </c>
      <c r="AT87" s="7"/>
      <c r="AU87" s="11">
        <f>(DataQ!V198/DataQ!C198)*1000</f>
        <v>8.1487226277372251</v>
      </c>
      <c r="AV87" s="11">
        <f>(DataQ!H198/DataQ!E198)*100</f>
        <v>3.6147221913711509</v>
      </c>
    </row>
    <row r="88" spans="26:50" x14ac:dyDescent="0.35">
      <c r="Z88" s="12">
        <v>44228</v>
      </c>
      <c r="AA88" s="11">
        <f>'Regression output'!B113/DataQ!C199</f>
        <v>8.2140255009107467E-3</v>
      </c>
      <c r="AB88" s="11">
        <f>(DataQ!D199/DataQ!E199)*100</f>
        <v>1.4506062434263565</v>
      </c>
      <c r="AN88" s="7">
        <v>2021</v>
      </c>
      <c r="AO88" s="11">
        <f>(DataQ!W199/DataQ!C199)*1000</f>
        <v>3.4608378870673952E-2</v>
      </c>
      <c r="AP88" s="15">
        <f>DataQ!F199</f>
        <v>4.9000000000000004</v>
      </c>
      <c r="AQ88">
        <v>100</v>
      </c>
      <c r="AR88" s="11">
        <f>DataQ!J199</f>
        <v>2.09</v>
      </c>
      <c r="AT88" s="7">
        <v>2021</v>
      </c>
      <c r="AU88" s="11">
        <f>(DataQ!V199/DataQ!C199)*1000</f>
        <v>8.214025500910747</v>
      </c>
      <c r="AV88" s="11">
        <f>(DataQ!H199/DataQ!E199)*100</f>
        <v>3.5071889632196305</v>
      </c>
    </row>
    <row r="89" spans="26:50" x14ac:dyDescent="0.35">
      <c r="Z89" s="12">
        <v>44317</v>
      </c>
      <c r="AA89" s="11">
        <f>'Regression output'!B114/DataQ!C200</f>
        <v>8.0508628519527711E-3</v>
      </c>
      <c r="AB89" s="11">
        <f>(DataQ!D200/DataQ!E200)*100</f>
        <v>1.4081526296714664</v>
      </c>
      <c r="AN89" s="7"/>
      <c r="AO89" s="11">
        <f>(DataQ!W200/DataQ!C200)*1000</f>
        <v>4.0871934604904632E-2</v>
      </c>
      <c r="AP89" s="15">
        <f>DataQ!F200</f>
        <v>4.7</v>
      </c>
      <c r="AQ89">
        <v>0</v>
      </c>
      <c r="AR89" s="11">
        <f>DataQ!J200</f>
        <v>2.0733329999999999</v>
      </c>
      <c r="AT89" s="7"/>
      <c r="AU89" s="11">
        <f>(DataQ!V200/DataQ!C200)*1000</f>
        <v>8.0508628519527718</v>
      </c>
      <c r="AV89" s="11">
        <f>(DataQ!H200/DataQ!E200)*100</f>
        <v>3.4467068592879082</v>
      </c>
    </row>
    <row r="90" spans="26:50" x14ac:dyDescent="0.35">
      <c r="Z90" s="12">
        <v>44409</v>
      </c>
      <c r="AA90" s="11">
        <f>'Regression output'!B115/DataQ!C201</f>
        <v>7.8328792007266116E-3</v>
      </c>
      <c r="AB90" s="11">
        <f>(DataQ!D201/DataQ!E201)*100</f>
        <v>1.3265110262120683</v>
      </c>
      <c r="AN90" s="7"/>
      <c r="AO90" s="11">
        <f>(DataQ!W201/DataQ!C201)*1000</f>
        <v>6.6303360581289744E-2</v>
      </c>
      <c r="AP90" s="15">
        <f>DataQ!F201</f>
        <v>4.4000000000000004</v>
      </c>
      <c r="AQ90">
        <v>0</v>
      </c>
      <c r="AR90" s="11">
        <f>DataQ!J201</f>
        <v>2.0533329999999999</v>
      </c>
      <c r="AT90" s="7"/>
      <c r="AU90" s="11">
        <f>(DataQ!V201/DataQ!C201)*1000</f>
        <v>7.8328792007266115</v>
      </c>
      <c r="AV90" s="11">
        <f>(DataQ!H201/DataQ!E201)*100</f>
        <v>3.4355189432085003</v>
      </c>
    </row>
    <row r="91" spans="26:50" x14ac:dyDescent="0.35">
      <c r="Z91" s="12">
        <v>44501</v>
      </c>
      <c r="AA91" s="11">
        <f>'Regression output'!B116/DataQ!C202</f>
        <v>7.7934485896269338E-3</v>
      </c>
      <c r="AB91" s="11">
        <f>(DataQ!D202/DataQ!E202)*100</f>
        <v>1.4861211530602623</v>
      </c>
      <c r="AN91" s="7"/>
      <c r="AO91" s="11">
        <f>(DataQ!W202/DataQ!C202)*1000</f>
        <v>6.5514103730664228E-2</v>
      </c>
      <c r="AP91" s="15">
        <f>DataQ!F202</f>
        <v>4.2</v>
      </c>
      <c r="AQ91">
        <v>0</v>
      </c>
      <c r="AR91" s="11">
        <f>DataQ!J202</f>
        <v>2.02</v>
      </c>
      <c r="AT91" s="7"/>
      <c r="AU91" s="11">
        <f>(DataQ!V202/DataQ!C202)*1000</f>
        <v>7.7934485896269337</v>
      </c>
      <c r="AV91" s="11">
        <f>(DataQ!H202/DataQ!E202)*100</f>
        <v>3.408936112246288</v>
      </c>
      <c r="AX91" s="11">
        <f>AVERAGE(AV88:AV91)</f>
        <v>3.4495877194905815</v>
      </c>
    </row>
    <row r="92" spans="26:50" x14ac:dyDescent="0.35">
      <c r="Z92" s="12">
        <v>44593</v>
      </c>
      <c r="AA92" s="11">
        <f>'Regression output'!B117/DataQ!C203</f>
        <v>7.4289617486338793E-3</v>
      </c>
      <c r="AB92" s="11">
        <f>(DataQ!D203/DataQ!E203)*100</f>
        <v>1.893487148476062</v>
      </c>
      <c r="AN92" s="7">
        <v>2022</v>
      </c>
      <c r="AO92" s="11">
        <f>(DataQ!W203/DataQ!C203)*1000</f>
        <v>9.4717668488160295E-2</v>
      </c>
      <c r="AP92" s="15">
        <f>DataQ!F203</f>
        <v>3.8</v>
      </c>
      <c r="AQ92">
        <v>0</v>
      </c>
      <c r="AR92" s="11">
        <f>DataQ!J203</f>
        <v>2.0266670000000002</v>
      </c>
      <c r="AT92" s="7">
        <v>2022</v>
      </c>
      <c r="AU92" s="11">
        <f>(DataQ!V203/DataQ!C203)*1000</f>
        <v>7.4289617486338795</v>
      </c>
      <c r="AV92" s="11">
        <f>(DataQ!H203/DataQ!E203)*100</f>
        <v>3.4166498689780287</v>
      </c>
    </row>
    <row r="93" spans="26:50" x14ac:dyDescent="0.35">
      <c r="Z93" s="12">
        <v>44682</v>
      </c>
      <c r="AA93" s="11">
        <f>'Regression output'!B118/DataQ!C204</f>
        <v>7.350957155879672E-3</v>
      </c>
      <c r="AB93" s="11">
        <f>(DataQ!D204/DataQ!E204)*100</f>
        <v>2.3270910477845526</v>
      </c>
      <c r="AN93" s="7"/>
      <c r="AO93" s="11">
        <f>(DataQ!W204/DataQ!C204)*1000</f>
        <v>0.10756608933454875</v>
      </c>
      <c r="AP93" s="15">
        <f>DataQ!F204</f>
        <v>3.8</v>
      </c>
      <c r="AQ93">
        <v>0</v>
      </c>
      <c r="AR93" s="11">
        <f>DataQ!J204</f>
        <v>2.0833330000000001</v>
      </c>
      <c r="AT93" s="7"/>
      <c r="AU93" s="11">
        <f>(DataQ!V204/DataQ!C204)*1000</f>
        <v>7.350957155879672</v>
      </c>
      <c r="AV93" s="11">
        <f>(DataQ!H204/DataQ!E204)*100</f>
        <v>3.5155164661961802</v>
      </c>
    </row>
    <row r="94" spans="26:50" x14ac:dyDescent="0.35">
      <c r="Z94" s="12">
        <v>44774</v>
      </c>
      <c r="AA94" s="11">
        <f>'Regression output'!B119/DataQ!C205</f>
        <v>7.3090246125797637E-3</v>
      </c>
      <c r="AB94" s="11">
        <f>(DataQ!D205/DataQ!E205)*100</f>
        <v>2.8193784585812445</v>
      </c>
      <c r="AN94" s="7"/>
      <c r="AO94" s="11">
        <f>(DataQ!W205/DataQ!C205)*1000</f>
        <v>0.11668185961713765</v>
      </c>
      <c r="AP94" s="15">
        <f>DataQ!F205</f>
        <v>3.7</v>
      </c>
      <c r="AQ94">
        <v>0</v>
      </c>
      <c r="AR94" s="11">
        <f>DataQ!J205</f>
        <v>2.1866669999999999</v>
      </c>
      <c r="AT94" s="7"/>
      <c r="AU94" s="11">
        <f>(DataQ!V205/DataQ!C205)*1000</f>
        <v>7.3090246125797638</v>
      </c>
      <c r="AV94" s="11">
        <f>(DataQ!H205/DataQ!E205)*100</f>
        <v>3.583796128866056</v>
      </c>
    </row>
    <row r="95" spans="26:50" x14ac:dyDescent="0.35">
      <c r="Z95" s="12">
        <v>44866</v>
      </c>
      <c r="AA95" s="11">
        <f>'Regression output'!B120/DataQ!C206</f>
        <v>7.4259597806215719E-3</v>
      </c>
      <c r="AB95" s="11">
        <f>(DataQ!D206/DataQ!E206)*100</f>
        <v>3.6041471470618855</v>
      </c>
      <c r="AN95" s="7"/>
      <c r="AO95" s="11">
        <f>(DataQ!W206/DataQ!C206)*1000</f>
        <v>9.9634369287020116E-2</v>
      </c>
      <c r="AP95" s="15">
        <f>DataQ!F206</f>
        <v>3.9</v>
      </c>
      <c r="AQ95">
        <v>0</v>
      </c>
      <c r="AR95" s="11">
        <f>DataQ!J206</f>
        <v>2.3966669999999999</v>
      </c>
      <c r="AT95" s="7"/>
      <c r="AU95" s="11">
        <f>(DataQ!V206/DataQ!C206)*1000</f>
        <v>7.4259597806215716</v>
      </c>
      <c r="AV95" s="11">
        <f>(DataQ!H206/DataQ!E206)*100</f>
        <v>3.658328837909202</v>
      </c>
      <c r="AX95" s="11">
        <f>AVERAGE(AV92:AV95)</f>
        <v>3.5435728254873666</v>
      </c>
    </row>
    <row r="96" spans="26:50" x14ac:dyDescent="0.35">
      <c r="Z96" s="12">
        <v>44958</v>
      </c>
      <c r="AA96" s="11">
        <f>'Regression output'!B121/DataQ!C207</f>
        <v>7.6874999999999999E-3</v>
      </c>
      <c r="AB96" s="11">
        <f>(DataQ!D207/DataQ!E207)*100</f>
        <v>4.4938997363939626</v>
      </c>
      <c r="AN96" s="7">
        <v>2023</v>
      </c>
      <c r="AO96" s="11">
        <f>(DataQ!W207/DataQ!C207)*1000</f>
        <v>0.11580882352941177</v>
      </c>
      <c r="AP96" s="15">
        <f>DataQ!F207</f>
        <v>4</v>
      </c>
      <c r="AQ96">
        <v>0</v>
      </c>
      <c r="AR96" s="11">
        <f>DataQ!J207</f>
        <v>2.65</v>
      </c>
      <c r="AT96" s="7">
        <v>2023</v>
      </c>
      <c r="AU96" s="11">
        <f>(DataQ!V207/DataQ!C207)*1000</f>
        <v>7.6875</v>
      </c>
      <c r="AV96" s="11">
        <f>(DataQ!H207/DataQ!E207)*100</f>
        <v>3.9230643618634384</v>
      </c>
    </row>
    <row r="97" spans="26:50" x14ac:dyDescent="0.35">
      <c r="Z97" s="12">
        <v>45047</v>
      </c>
      <c r="AA97" s="11">
        <f>'Regression output'!B122/DataQ!C208</f>
        <v>8.3878116343490301E-3</v>
      </c>
      <c r="AB97" s="11">
        <f>(DataQ!D208/DataQ!E208)*100</f>
        <v>4.5843811517848003</v>
      </c>
      <c r="AN97" s="7"/>
      <c r="AO97" s="11">
        <f>(DataQ!W208/DataQ!C208)*1000</f>
        <v>0.11265004616805172</v>
      </c>
      <c r="AP97" s="15">
        <f>DataQ!F208</f>
        <v>4.2</v>
      </c>
      <c r="AQ97">
        <v>0</v>
      </c>
      <c r="AR97" s="11">
        <f>DataQ!J208</f>
        <v>2.84</v>
      </c>
      <c r="AT97" s="7"/>
      <c r="AU97" s="11">
        <f>(DataQ!V208/DataQ!C208)*1000</f>
        <v>8.3878116343490294</v>
      </c>
      <c r="AV97" s="11">
        <f>(DataQ!H208/DataQ!E208)*100</f>
        <v>4.1690467791672834</v>
      </c>
    </row>
    <row r="98" spans="26:50" x14ac:dyDescent="0.35">
      <c r="Z98" s="12">
        <v>45139</v>
      </c>
      <c r="AA98" s="11">
        <f>'Regression output'!B123/DataQ!C209</f>
        <v>9.0928505106778086E-3</v>
      </c>
      <c r="AB98" s="11">
        <f>(DataQ!D209/DataQ!E209)*100</f>
        <v>4.9549028546028122</v>
      </c>
      <c r="AN98" s="7"/>
      <c r="AO98" s="11">
        <f>(DataQ!W209/DataQ!C209)*1000</f>
        <v>0.10399257195914578</v>
      </c>
      <c r="AP98" s="15">
        <f>DataQ!F209</f>
        <v>4.0999999999999996</v>
      </c>
      <c r="AQ98">
        <v>0</v>
      </c>
      <c r="AR98" s="11">
        <f>DataQ!J209</f>
        <v>3.07</v>
      </c>
      <c r="AT98" s="7"/>
      <c r="AU98" s="11">
        <f>(DataQ!V209/DataQ!C209)*1000</f>
        <v>9.0928505106778079</v>
      </c>
      <c r="AV98" s="11">
        <f>(DataQ!H209/DataQ!E209)*100</f>
        <v>4.4650369553927209</v>
      </c>
    </row>
    <row r="99" spans="26:50" x14ac:dyDescent="0.35">
      <c r="Z99" s="12">
        <v>45231</v>
      </c>
      <c r="AA99" s="11">
        <f>'Regression output'!B124/DataQ!C210</f>
        <v>9.9776744186046516E-3</v>
      </c>
      <c r="AB99" s="11">
        <f>(DataQ!D210/DataQ!E210)*100</f>
        <v>5.1266216476253126</v>
      </c>
      <c r="AN99" s="7"/>
      <c r="AO99" s="11">
        <f>(DataQ!W210/DataQ!C210)*1000</f>
        <v>0.10976744186046511</v>
      </c>
      <c r="AP99" s="15">
        <f>DataQ!F210</f>
        <v>3.9</v>
      </c>
      <c r="AQ99">
        <v>0</v>
      </c>
      <c r="AR99" s="11">
        <f>DataQ!J210</f>
        <v>3.29</v>
      </c>
      <c r="AT99" s="7"/>
      <c r="AU99" s="11">
        <f>(DataQ!V210/DataQ!C210)*1000</f>
        <v>9.9776744186046518</v>
      </c>
      <c r="AV99" s="11">
        <f>(DataQ!H210/DataQ!E210)*100</f>
        <v>4.6480146423760749</v>
      </c>
    </row>
    <row r="100" spans="26:50" x14ac:dyDescent="0.35">
      <c r="Z100" s="12">
        <v>45323</v>
      </c>
      <c r="AA100" s="11">
        <f>'Regression output'!B125/DataQ!C211</f>
        <v>1.0214758988560437E-2</v>
      </c>
      <c r="AB100" s="11">
        <f>(DataQ!D211/DataQ!E211)*100</f>
        <v>5.2863455377474358</v>
      </c>
      <c r="AN100" s="7">
        <v>2024</v>
      </c>
      <c r="AO100" s="11">
        <f>(DataQ!W211/DataQ!C211)*1000</f>
        <v>0.1431107063535578</v>
      </c>
      <c r="AP100" s="15">
        <f>DataQ!F211</f>
        <v>4.3</v>
      </c>
      <c r="AQ100">
        <v>0</v>
      </c>
      <c r="AR100" s="11">
        <f>DataQ!J211</f>
        <v>3.4733329999999998</v>
      </c>
      <c r="AT100" s="7">
        <v>2024</v>
      </c>
      <c r="AU100" s="11">
        <f>(DataQ!V211/DataQ!C211)*1000</f>
        <v>10.214758988560437</v>
      </c>
      <c r="AV100" s="11">
        <f>(DataQ!H211/DataQ!E211)*100</f>
        <v>4.7303941922315413</v>
      </c>
    </row>
    <row r="101" spans="26:50" x14ac:dyDescent="0.35">
      <c r="Z101" s="12">
        <v>45413</v>
      </c>
      <c r="AA101" s="11">
        <f>'Regression output'!B126/DataQ!C212</f>
        <v>1.0177167729301816E-2</v>
      </c>
      <c r="AB101" s="11">
        <f>(DataQ!D212/DataQ!E212)*100</f>
        <v>4.9626572327044025</v>
      </c>
      <c r="AN101" s="7"/>
      <c r="AO101" s="11">
        <f>(DataQ!W212/DataQ!C212)*1000</f>
        <v>0.15684309194346222</v>
      </c>
      <c r="AP101" s="15">
        <f>DataQ!F212</f>
        <v>4.2</v>
      </c>
      <c r="AQ101">
        <v>0</v>
      </c>
      <c r="AR101" s="11">
        <f>DataQ!J212</f>
        <v>3.62</v>
      </c>
      <c r="AT101" s="7"/>
      <c r="AU101" s="11">
        <f>(DataQ!V212/DataQ!C212)*1000</f>
        <v>10.177167729301816</v>
      </c>
      <c r="AV101" s="11">
        <f>(DataQ!H212/DataQ!E212)*100</f>
        <v>4.7443259502324313</v>
      </c>
    </row>
    <row r="102" spans="26:50" x14ac:dyDescent="0.35">
      <c r="Z102" s="12">
        <v>45505</v>
      </c>
      <c r="AA102" s="11">
        <f>S38</f>
        <v>9.8875583489270475</v>
      </c>
      <c r="AB102" s="11">
        <f>(DataQ!D213/DataQ!E213)*100</f>
        <v>4.9933506965835752</v>
      </c>
      <c r="AN102" s="7"/>
      <c r="AO102" s="11">
        <f>(DataQ!W213/DataQ!C213)*1000</f>
        <v>0.15763714895597844</v>
      </c>
      <c r="AP102" s="61">
        <f>DataQ!F213</f>
        <v>4.3</v>
      </c>
      <c r="AQ102">
        <v>0</v>
      </c>
      <c r="AR102" s="11">
        <f>DataQ!J213</f>
        <v>3.726667</v>
      </c>
      <c r="AT102" s="7"/>
      <c r="AU102" s="11">
        <f>(DataQ!V213/DataQ!C213)*1000</f>
        <v>9.8875583489270458</v>
      </c>
      <c r="AV102" s="11">
        <f>(DataQ!H213/DataQ!E213)*100</f>
        <v>4.8673750759465166</v>
      </c>
      <c r="AX102" s="11">
        <f>AVERAGE(AV100:AV102)</f>
        <v>4.7806984061368292</v>
      </c>
    </row>
    <row r="103" spans="26:50" x14ac:dyDescent="0.35">
      <c r="Z103" s="12">
        <v>45597</v>
      </c>
      <c r="AA103" s="11">
        <f t="shared" ref="AA103:AA115" si="3">S39</f>
        <v>9.8385513884488329</v>
      </c>
      <c r="AB103" s="11">
        <f>(DataQ!D214/DataQ!E214)*100</f>
        <v>4.9126947050837355</v>
      </c>
      <c r="AN103" s="7"/>
      <c r="AO103" s="11">
        <f>(DataQ!W214/DataQ!C214)*1000</f>
        <v>0.16179204117820356</v>
      </c>
      <c r="AP103" s="50">
        <f>DataQ!F214</f>
        <v>4.3913159999999998</v>
      </c>
      <c r="AQ103">
        <v>0</v>
      </c>
      <c r="AR103" s="28">
        <f>DataQ!J214</f>
        <v>3.7859219999999998</v>
      </c>
      <c r="AT103" s="7"/>
      <c r="AU103" s="11">
        <f>(DataQ!V214/DataQ!C214)*1000</f>
        <v>9.9799797295920172</v>
      </c>
      <c r="AV103" s="11">
        <f>(DataQ!H214/DataQ!E214)*100</f>
        <v>4.8442285579186057</v>
      </c>
    </row>
    <row r="104" spans="26:50" x14ac:dyDescent="0.35">
      <c r="Z104" s="12">
        <v>45689</v>
      </c>
      <c r="AA104" s="11">
        <f t="shared" si="3"/>
        <v>9.8890238553097447</v>
      </c>
      <c r="AB104" s="11">
        <f>(DataQ!D215/DataQ!E215)*100</f>
        <v>4.8759720175808399</v>
      </c>
      <c r="AN104" s="7">
        <v>2025</v>
      </c>
      <c r="AO104" s="11">
        <f>(DataQ!W215/DataQ!C215)*1000</f>
        <v>0.16511357600143622</v>
      </c>
      <c r="AP104" s="50">
        <f>DataQ!F215</f>
        <v>4.3912899999999997</v>
      </c>
      <c r="AQ104">
        <v>0</v>
      </c>
      <c r="AR104" s="28">
        <f>DataQ!J215</f>
        <v>3.8284349999999998</v>
      </c>
      <c r="AT104" s="7">
        <v>2025</v>
      </c>
      <c r="AU104" s="11">
        <f>(DataQ!V215/DataQ!C215)*1000</f>
        <v>10.031056877765829</v>
      </c>
      <c r="AV104" s="11">
        <f>(DataQ!H215/DataQ!E215)*100</f>
        <v>4.896067685398136</v>
      </c>
    </row>
    <row r="105" spans="26:50" x14ac:dyDescent="0.35">
      <c r="Z105" s="12">
        <v>45778</v>
      </c>
      <c r="AA105" s="11">
        <f t="shared" si="3"/>
        <v>9.7417264624552686</v>
      </c>
      <c r="AB105" s="11">
        <f>(DataQ!D216/DataQ!E216)*100</f>
        <v>4.8259513084506427</v>
      </c>
      <c r="AN105" s="7"/>
      <c r="AO105" s="11">
        <f>(DataQ!W216/DataQ!C216)*1000</f>
        <v>0.1661273955283471</v>
      </c>
      <c r="AP105" s="50">
        <f>DataQ!F216</f>
        <v>4.3913080000000004</v>
      </c>
      <c r="AQ105">
        <v>0</v>
      </c>
      <c r="AR105" s="28">
        <f>DataQ!J216</f>
        <v>3.8648579999999999</v>
      </c>
      <c r="AT105" s="7"/>
      <c r="AU105" s="11">
        <f>(DataQ!V216/DataQ!C216)*1000</f>
        <v>9.8914341377576669</v>
      </c>
      <c r="AV105" s="11">
        <f>(DataQ!H216/DataQ!E216)*100</f>
        <v>4.9323185932844336</v>
      </c>
    </row>
    <row r="106" spans="26:50" x14ac:dyDescent="0.35">
      <c r="Z106" s="12">
        <v>45870</v>
      </c>
      <c r="AA106" s="11">
        <f t="shared" si="3"/>
        <v>9.6140911864090768</v>
      </c>
      <c r="AB106" s="11">
        <f>(DataQ!D217/DataQ!E217)*100</f>
        <v>4.7328583000859208</v>
      </c>
      <c r="AN106" s="7"/>
      <c r="AO106" s="11">
        <f>(DataQ!W217/DataQ!C217)*1000</f>
        <v>0.16697300884506505</v>
      </c>
      <c r="AP106" s="50">
        <f>DataQ!F217</f>
        <v>4.3817589999999997</v>
      </c>
      <c r="AQ106">
        <v>0</v>
      </c>
      <c r="AR106" s="28">
        <f>DataQ!J217</f>
        <v>3.8515630000000001</v>
      </c>
      <c r="AT106" s="7"/>
      <c r="AU106" s="11">
        <f>(DataQ!V217/DataQ!C217)*1000</f>
        <v>9.7696388042040585</v>
      </c>
      <c r="AV106" s="11">
        <f>(DataQ!H217/DataQ!E217)*100</f>
        <v>4.9245820900534607</v>
      </c>
    </row>
    <row r="107" spans="26:50" x14ac:dyDescent="0.35">
      <c r="Z107" s="12">
        <v>45962</v>
      </c>
      <c r="AA107" s="11">
        <f t="shared" si="3"/>
        <v>9.4550314505989626</v>
      </c>
      <c r="AB107" s="11">
        <f>(DataQ!D218/DataQ!E218)*100</f>
        <v>4.6602578285159897</v>
      </c>
      <c r="AN107" s="7"/>
      <c r="AO107" s="11">
        <f>(DataQ!W218/DataQ!C218)*1000</f>
        <v>0.16714988625428159</v>
      </c>
      <c r="AP107" s="50">
        <f>DataQ!F218</f>
        <v>4.3626880000000003</v>
      </c>
      <c r="AQ107">
        <v>0</v>
      </c>
      <c r="AR107" s="28">
        <f>DataQ!J218</f>
        <v>3.8545720000000001</v>
      </c>
      <c r="AT107" s="7"/>
      <c r="AU107" s="11">
        <f>(DataQ!V218/DataQ!C218)*1000</f>
        <v>9.6114118111194262</v>
      </c>
      <c r="AV107" s="11">
        <f>(DataQ!H218/DataQ!E218)*100</f>
        <v>4.9362648184271807</v>
      </c>
    </row>
    <row r="108" spans="26:50" x14ac:dyDescent="0.35">
      <c r="Z108" s="12">
        <v>46054</v>
      </c>
      <c r="AA108" s="11">
        <f t="shared" si="3"/>
        <v>9.3094446817284737</v>
      </c>
      <c r="AB108" s="11">
        <f>(DataQ!D219/DataQ!E219)*100</f>
        <v>4.6124146327146169</v>
      </c>
      <c r="AN108" s="7">
        <v>2026</v>
      </c>
      <c r="AO108" s="11">
        <f>(DataQ!W219/DataQ!C219)*1000</f>
        <v>0.16717346239948158</v>
      </c>
      <c r="AP108" s="50">
        <f>DataQ!F219</f>
        <v>4.3340810000000003</v>
      </c>
      <c r="AQ108">
        <v>0</v>
      </c>
      <c r="AR108" s="28">
        <f>DataQ!J219</f>
        <v>3.8759769999999998</v>
      </c>
      <c r="AT108" s="7">
        <v>2026</v>
      </c>
      <c r="AU108" s="11">
        <f>(DataQ!V219/DataQ!C219)*1000</f>
        <v>9.4640029897787858</v>
      </c>
      <c r="AV108" s="11">
        <f>(DataQ!H219/DataQ!E219)*100</f>
        <v>4.9707240368061356</v>
      </c>
    </row>
    <row r="109" spans="26:50" x14ac:dyDescent="0.35">
      <c r="Z109" s="12">
        <v>46143</v>
      </c>
      <c r="AA109" s="11">
        <f t="shared" si="3"/>
        <v>9.1739032525802706</v>
      </c>
      <c r="AB109" s="11">
        <f>(DataQ!D220/DataQ!E220)*100</f>
        <v>4.5635196366937842</v>
      </c>
      <c r="AN109" s="7"/>
      <c r="AO109" s="11">
        <f>(DataQ!W220/DataQ!C220)*1000</f>
        <v>0.16706379881007419</v>
      </c>
      <c r="AP109" s="50">
        <f>DataQ!F220</f>
        <v>4.3054309999999996</v>
      </c>
      <c r="AQ109">
        <v>0</v>
      </c>
      <c r="AR109" s="28">
        <f>DataQ!J220</f>
        <v>3.8847049999999999</v>
      </c>
      <c r="AT109" s="7"/>
      <c r="AU109" s="11">
        <f>(DataQ!V220/DataQ!C220)*1000</f>
        <v>9.3256413108118181</v>
      </c>
      <c r="AV109" s="11">
        <f>(DataQ!H220/DataQ!E220)*100</f>
        <v>5.0024308591635815</v>
      </c>
    </row>
    <row r="110" spans="26:50" x14ac:dyDescent="0.35">
      <c r="Z110" s="12">
        <v>46235</v>
      </c>
      <c r="AA110" s="11">
        <f t="shared" si="3"/>
        <v>9.040789294932754</v>
      </c>
      <c r="AB110" s="11">
        <f>(DataQ!D221/DataQ!E221)*100</f>
        <v>4.5801026059292882</v>
      </c>
      <c r="AN110" s="7"/>
      <c r="AO110" s="11">
        <f>(DataQ!W221/DataQ!C221)*1000</f>
        <v>0.16678440429289498</v>
      </c>
      <c r="AP110" s="50">
        <f>DataQ!F221</f>
        <v>4.2768110000000004</v>
      </c>
      <c r="AQ110">
        <v>0</v>
      </c>
      <c r="AR110" s="28">
        <f>DataQ!J221</f>
        <v>3.9276810000000002</v>
      </c>
      <c r="AT110" s="7"/>
      <c r="AU110" s="11">
        <f>(DataQ!V221/DataQ!C221)*1000</f>
        <v>9.1894645630551075</v>
      </c>
      <c r="AV110" s="11">
        <f>(DataQ!H221/DataQ!E221)*100</f>
        <v>5.0649774862834107</v>
      </c>
    </row>
    <row r="111" spans="26:50" x14ac:dyDescent="0.35">
      <c r="Z111" s="12">
        <v>46327</v>
      </c>
      <c r="AA111" s="11">
        <f t="shared" si="3"/>
        <v>8.927175811131022</v>
      </c>
      <c r="AB111" s="11">
        <f>(DataQ!D222/DataQ!E222)*100</f>
        <v>4.57869444157987</v>
      </c>
      <c r="AN111" s="7"/>
      <c r="AO111" s="11">
        <f>(DataQ!W222/DataQ!C222)*1000</f>
        <v>0.16672912188392314</v>
      </c>
      <c r="AP111" s="50">
        <f>DataQ!F222</f>
        <v>4.2481679999999997</v>
      </c>
      <c r="AQ111">
        <v>0</v>
      </c>
      <c r="AR111" s="28">
        <f>DataQ!J222</f>
        <v>3.9659740000000001</v>
      </c>
      <c r="AT111" s="7"/>
      <c r="AU111" s="11">
        <f>(DataQ!V222/DataQ!C222)*1000</f>
        <v>9.0918797523180093</v>
      </c>
      <c r="AV111" s="11">
        <f>(DataQ!H222/DataQ!E222)*100</f>
        <v>5.1211479249841627</v>
      </c>
    </row>
    <row r="112" spans="26:50" x14ac:dyDescent="0.35">
      <c r="Z112" s="12">
        <v>46419</v>
      </c>
      <c r="AA112" s="11">
        <f t="shared" si="3"/>
        <v>8.8137009273761322</v>
      </c>
      <c r="AB112" s="11">
        <f>(DataQ!D223/DataQ!E223)*100</f>
        <v>4.5782529518291319</v>
      </c>
      <c r="AN112" s="7">
        <v>2027</v>
      </c>
      <c r="AO112" s="11">
        <f>(DataQ!W223/DataQ!C223)*1000</f>
        <v>0.16662050077029614</v>
      </c>
      <c r="AP112" s="50">
        <f>DataQ!F223</f>
        <v>4.2195299999999998</v>
      </c>
      <c r="AQ112">
        <v>0</v>
      </c>
      <c r="AR112" s="28">
        <f>DataQ!J223</f>
        <v>3.994157</v>
      </c>
      <c r="AT112" s="7">
        <v>2027</v>
      </c>
      <c r="AU112" s="11">
        <f>(DataQ!V223/DataQ!C223)*1000</f>
        <v>9.0027580537825056</v>
      </c>
      <c r="AV112" s="11">
        <f>(DataQ!H223/DataQ!E223)*100</f>
        <v>5.1634131906434959</v>
      </c>
    </row>
    <row r="113" spans="26:48" x14ac:dyDescent="0.35">
      <c r="Z113" s="12">
        <v>46508</v>
      </c>
      <c r="AA113" s="11">
        <f t="shared" si="3"/>
        <v>8.6945852519820193</v>
      </c>
      <c r="AB113" s="11">
        <f>(DataQ!D224/DataQ!E224)*100</f>
        <v>4.5348328760631089</v>
      </c>
      <c r="AN113" s="7"/>
      <c r="AO113" s="11">
        <f>(DataQ!W224/DataQ!C224)*1000</f>
        <v>0.16639112464650857</v>
      </c>
      <c r="AP113" s="50">
        <f>DataQ!F224</f>
        <v>4.1880220000000001</v>
      </c>
      <c r="AQ113">
        <v>0</v>
      </c>
      <c r="AR113" s="28">
        <f>DataQ!J224</f>
        <v>3.9885769999999998</v>
      </c>
      <c r="AT113" s="7"/>
      <c r="AU113" s="11">
        <f>(DataQ!V224/DataQ!C224)*1000</f>
        <v>8.9133523324491861</v>
      </c>
      <c r="AV113" s="11">
        <f>(DataQ!H224/DataQ!E224)*100</f>
        <v>5.1745918047964929</v>
      </c>
    </row>
    <row r="114" spans="26:48" x14ac:dyDescent="0.35">
      <c r="Z114" s="12">
        <v>46600</v>
      </c>
      <c r="AA114" s="11">
        <f t="shared" si="3"/>
        <v>8.5553267597123384</v>
      </c>
      <c r="AB114" s="11">
        <f>(DataQ!D225/DataQ!E225)*100</f>
        <v>4.4805081505011923</v>
      </c>
      <c r="AN114" s="7"/>
      <c r="AO114" s="11">
        <f>(DataQ!W225/DataQ!C225)*1000</f>
        <v>0.16581762719847096</v>
      </c>
      <c r="AP114" s="50">
        <f>DataQ!F225</f>
        <v>4.1564769999999998</v>
      </c>
      <c r="AQ114">
        <v>0</v>
      </c>
      <c r="AR114" s="28">
        <f>DataQ!J225</f>
        <v>3.9548649999999999</v>
      </c>
      <c r="AT114" s="7"/>
      <c r="AU114" s="11">
        <f>(DataQ!V225/DataQ!C225)*1000</f>
        <v>8.7996496867900511</v>
      </c>
      <c r="AV114" s="11">
        <f>(DataQ!H225/DataQ!E225)*100</f>
        <v>5.1608839390875278</v>
      </c>
    </row>
    <row r="115" spans="26:48" x14ac:dyDescent="0.35">
      <c r="Z115" s="12">
        <v>46692</v>
      </c>
      <c r="AA115" s="11">
        <f t="shared" si="3"/>
        <v>8.3882817904810167</v>
      </c>
      <c r="AB115" s="11">
        <f>(DataQ!D226/DataQ!E226)*100</f>
        <v>4.3661017860109999</v>
      </c>
      <c r="AN115" s="7"/>
      <c r="AO115" s="11">
        <f>(DataQ!W226/DataQ!C226)*1000</f>
        <v>0.16494636377474337</v>
      </c>
      <c r="AP115" s="50">
        <f>DataQ!F226</f>
        <v>4.1249279999999997</v>
      </c>
      <c r="AQ115">
        <v>0</v>
      </c>
      <c r="AR115" s="28">
        <f>DataQ!J226</f>
        <v>3.8639320000000001</v>
      </c>
      <c r="AT115" s="7"/>
      <c r="AU115" s="11">
        <f>(DataQ!V226/DataQ!C226)*1000</f>
        <v>8.6648649683305194</v>
      </c>
      <c r="AV115" s="11">
        <f>(DataQ!H226/DataQ!E226)*100</f>
        <v>5.0997754380812044</v>
      </c>
    </row>
    <row r="116" spans="26:48" x14ac:dyDescent="0.35">
      <c r="AN116" s="7"/>
      <c r="AO116" s="11"/>
      <c r="AP116" s="50"/>
      <c r="AT116">
        <v>2028</v>
      </c>
      <c r="AU116" s="11">
        <f>(DataQ!V227/DataQ!C227)*1000</f>
        <v>8.4978218960881513</v>
      </c>
      <c r="AV116" s="11">
        <f>(DataQ!H227/DataQ!E227)*100</f>
        <v>5.0786975099963101</v>
      </c>
    </row>
    <row r="117" spans="26:48" x14ac:dyDescent="0.35">
      <c r="AN117" s="7"/>
      <c r="AO117" s="11"/>
      <c r="AP117" s="50"/>
      <c r="AU117" s="11">
        <f>(DataQ!V228/DataQ!C228)*1000</f>
        <v>8.3715905496926375</v>
      </c>
      <c r="AV117" s="11">
        <f>(DataQ!H228/DataQ!E228)*100</f>
        <v>5.0628047586118887</v>
      </c>
    </row>
    <row r="118" spans="26:48" x14ac:dyDescent="0.35">
      <c r="AN118" s="7"/>
      <c r="AO118" s="11"/>
      <c r="AP118" s="50"/>
      <c r="AU118" s="11">
        <f>(DataQ!V229/DataQ!C229)*1000</f>
        <v>8.2547589011008959</v>
      </c>
      <c r="AV118" s="11">
        <f>(DataQ!H229/DataQ!E229)*100</f>
        <v>5.0279624807035015</v>
      </c>
    </row>
    <row r="119" spans="26:48" x14ac:dyDescent="0.35">
      <c r="AN119" s="7"/>
      <c r="AO119" s="11"/>
      <c r="AP119" s="50"/>
      <c r="AU119" s="11">
        <f>(DataQ!V230/DataQ!C230)*1000</f>
        <v>8.1224354402065693</v>
      </c>
      <c r="AV119" s="11">
        <f>(DataQ!H230/DataQ!E230)*100</f>
        <v>5.014192125247801</v>
      </c>
    </row>
    <row r="120" spans="26:48" x14ac:dyDescent="0.35">
      <c r="AN120" s="7"/>
      <c r="AO120" s="11"/>
      <c r="AP120" s="50"/>
    </row>
    <row r="121" spans="26:48" x14ac:dyDescent="0.35">
      <c r="AN121" s="7"/>
      <c r="AO121" s="11"/>
      <c r="AP121" s="50"/>
    </row>
    <row r="122" spans="26:48" x14ac:dyDescent="0.35">
      <c r="AN122" s="7"/>
      <c r="AO122" s="11"/>
      <c r="AP122" s="50"/>
    </row>
    <row r="123" spans="26:48" x14ac:dyDescent="0.35">
      <c r="AN123" s="7"/>
      <c r="AO123" s="11"/>
      <c r="AP123" s="50"/>
    </row>
    <row r="124" spans="26:48" x14ac:dyDescent="0.35">
      <c r="AN124" s="7"/>
      <c r="AO124" s="11"/>
      <c r="AP124" s="50"/>
    </row>
    <row r="125" spans="26:48" x14ac:dyDescent="0.35">
      <c r="AN125" s="7"/>
      <c r="AO125" s="11"/>
      <c r="AP125" s="50"/>
    </row>
    <row r="126" spans="26:48" x14ac:dyDescent="0.35">
      <c r="AN126" s="7"/>
      <c r="AO126" s="11"/>
      <c r="AP126" s="50"/>
    </row>
    <row r="127" spans="26:48" x14ac:dyDescent="0.35">
      <c r="AN127" s="7"/>
      <c r="AO127" s="11"/>
      <c r="AP127" s="50"/>
    </row>
  </sheetData>
  <mergeCells count="3">
    <mergeCell ref="F2:J2"/>
    <mergeCell ref="L2:P2"/>
    <mergeCell ref="F1:O1"/>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ED87-1B8F-4AFB-983E-5763DACCFA54}">
  <sheetPr>
    <tabColor rgb="FF000000"/>
  </sheetPr>
  <dimension ref="A1"/>
  <sheetViews>
    <sheetView workbookViewId="0"/>
  </sheetViews>
  <sheetFormatPr defaultRowHeight="14.5" x14ac:dyDescent="0.3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E170-8F43-43FB-BB5D-E3AA05AAF7C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21</vt:i4>
      </vt:variant>
      <vt:variant>
        <vt:lpstr>Charts</vt:lpstr>
      </vt:variant>
      <vt:variant>
        <vt:i4>12</vt:i4>
      </vt:variant>
      <vt:variant>
        <vt:lpstr>Named Ranges</vt:lpstr>
      </vt:variant>
      <vt:variant>
        <vt:i4>5</vt:i4>
      </vt:variant>
    </vt:vector>
  </HeadingPairs>
  <TitlesOfParts>
    <vt:vector size="38" baseType="lpstr">
      <vt:lpstr>Notes</vt:lpstr>
      <vt:lpstr>Data &gt;&gt;&gt;</vt:lpstr>
      <vt:lpstr>Series construction</vt:lpstr>
      <vt:lpstr>GMWQ</vt:lpstr>
      <vt:lpstr>DataQ</vt:lpstr>
      <vt:lpstr>Haver Q</vt:lpstr>
      <vt:lpstr>Eviews input</vt:lpstr>
      <vt:lpstr>Eviews input (long)</vt:lpstr>
      <vt:lpstr>Post-est calcs &gt;&gt;&gt;</vt:lpstr>
      <vt:lpstr>Regression output</vt:lpstr>
      <vt:lpstr>Regression output (redo)</vt:lpstr>
      <vt:lpstr>Residual calculation</vt:lpstr>
      <vt:lpstr>REPO &gt;&gt;&gt;</vt:lpstr>
      <vt:lpstr>Calc (2)</vt:lpstr>
      <vt:lpstr>Calc</vt:lpstr>
      <vt:lpstr>Other data &gt;&gt;&gt;</vt:lpstr>
      <vt:lpstr>Arrears distribution</vt:lpstr>
      <vt:lpstr>Scenarios</vt:lpstr>
      <vt:lpstr>Chart data</vt:lpstr>
      <vt:lpstr>RB charts &gt;&gt;&gt;</vt:lpstr>
      <vt:lpstr>Charts not in use &gt;&gt;&gt;</vt:lpstr>
      <vt:lpstr>Alt R(ARR) (2)</vt:lpstr>
      <vt:lpstr>Chart 1</vt:lpstr>
      <vt:lpstr>Chart 2</vt:lpstr>
      <vt:lpstr>Chart 4</vt:lpstr>
      <vt:lpstr>Chart 4 v2</vt:lpstr>
      <vt:lpstr>Chart 4 v3</vt:lpstr>
      <vt:lpstr>Chart 5</vt:lpstr>
      <vt:lpstr>Chart 1 (old)</vt:lpstr>
      <vt:lpstr>Chart3</vt:lpstr>
      <vt:lpstr>Chart1</vt:lpstr>
      <vt:lpstr>Chart4</vt:lpstr>
      <vt:lpstr>Alt R(ARR)</vt:lpstr>
      <vt:lpstr>_DLX1.INC</vt:lpstr>
      <vt:lpstr>_DLX2.INC</vt:lpstr>
      <vt:lpstr>_DLX3.INC</vt:lpstr>
      <vt:lpstr>_DLX4.INC</vt:lpstr>
      <vt:lpstr>GMWQ!Annual_Data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2023-08-29T08:44:12Z</dcterms:created>
  <dcterms:modified xsi:type="dcterms:W3CDTF">2025-01-10T10:32:50Z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2023-08-29T09:01:59Z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cce01b67-1318-4205-8b7d-2d9469a52366</vt:lpwstr>
  </property>
  <property fmtid="{D5CDD505-2E9C-101B-9397-08002B2CF9AE}" pid="8" name="MSIP_Label_231f5784-19ed-4d1e-9a93-4ea41014d730_ContentBits">
    <vt:lpwstr>0</vt:lpwstr>
  </property>
</Properties>
</file>